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ml.chartshapes+xml"/>
  <Override PartName="/xl/charts/chart2.xml" ContentType="application/vnd.openxmlformats-officedocument.drawingml.chart+xml"/>
  <Override PartName="/xl/drawings/drawing5.xml" ContentType="application/vnd.openxmlformats-officedocument.drawingml.chartshapes+xml"/>
  <Override PartName="/xl/charts/chart3.xml" ContentType="application/vnd.openxmlformats-officedocument.drawingml.chart+xml"/>
  <Override PartName="/xl/charts/chart4.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drawings/drawing8.xml" ContentType="application/vnd.openxmlformats-officedocument.drawing+xml"/>
  <Override PartName="/xl/comments2.xml" ContentType="application/vnd.openxmlformats-officedocument.spreadsheetml.comments+xml"/>
  <Override PartName="/xl/drawings/drawing9.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drawings/drawing12.xml" ContentType="application/vnd.openxmlformats-officedocument.drawing+xml"/>
  <Override PartName="/xl/comments3.xml" ContentType="application/vnd.openxmlformats-officedocument.spreadsheetml.comments+xml"/>
  <Override PartName="/xl/drawings/drawing13.xml" ContentType="application/vnd.openxmlformats-officedocument.drawing+xml"/>
  <Override PartName="/xl/comments4.xml" ContentType="application/vnd.openxmlformats-officedocument.spreadsheetml.comments+xml"/>
  <Override PartName="/xl/drawings/drawing1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luis\Desktop\"/>
    </mc:Choice>
  </mc:AlternateContent>
  <bookViews>
    <workbookView xWindow="0" yWindow="0" windowWidth="20490" windowHeight="7350" tabRatio="371" activeTab="1"/>
  </bookViews>
  <sheets>
    <sheet name="links" sheetId="83" r:id="rId1"/>
    <sheet name="System Project Backlog" sheetId="66" r:id="rId2"/>
    <sheet name="System Supply &amp; Demand Analysis" sheetId="71" state="hidden" r:id="rId3"/>
    <sheet name="REF" sheetId="82" state="hidden" r:id="rId4"/>
    <sheet name="Project Assignment (hours)" sheetId="84" state="hidden" r:id="rId5"/>
    <sheet name="GlobalServicesOpportunities-Won" sheetId="80" state="hidden" r:id="rId6"/>
    <sheet name="EGM Supply &amp; Demand Analysis" sheetId="73" state="hidden" r:id="rId7"/>
    <sheet name="EGM PROJECT DURATION CALC. " sheetId="78" state="hidden" r:id="rId8"/>
    <sheet name="REF(locked)" sheetId="65" state="hidden" r:id="rId9"/>
    <sheet name="System Sales Report" sheetId="85" state="hidden" r:id="rId10"/>
    <sheet name="SFDC import (pipeline)" sheetId="75" state="hidden" r:id="rId11"/>
    <sheet name="SystemCapacityPlann. calculator" sheetId="49" state="hidden" r:id="rId12"/>
    <sheet name="LAC-ProjectsDurationCalculator" sheetId="50" state="hidden" r:id="rId13"/>
    <sheet name="Sheet1" sheetId="86" r:id="rId14"/>
    <sheet name="Sheet4" sheetId="89" r:id="rId15"/>
    <sheet name="Sheet5" sheetId="90" r:id="rId16"/>
    <sheet name="Sheet6" sheetId="91" r:id="rId17"/>
    <sheet name="Sheet7" sheetId="92" r:id="rId18"/>
    <sheet name="Sheet8" sheetId="93" r:id="rId19"/>
    <sheet name="Sheet9" sheetId="94" r:id="rId20"/>
    <sheet name="Rosario-WP" sheetId="95" r:id="rId21"/>
    <sheet name="Crocs-WP" sheetId="87" r:id="rId22"/>
    <sheet name="Crocs T&amp;E Estimate" sheetId="88" r:id="rId23"/>
    <sheet name="Sheet11" sheetId="96" r:id="rId24"/>
    <sheet name="Sheet12" sheetId="97" r:id="rId25"/>
    <sheet name="Sheet13" sheetId="98" r:id="rId26"/>
    <sheet name="Sheet14" sheetId="99" r:id="rId27"/>
    <sheet name="Sheet15" sheetId="100" r:id="rId28"/>
  </sheets>
  <externalReferences>
    <externalReference r:id="rId29"/>
  </externalReferences>
  <definedNames>
    <definedName name="_xlnm._FilterDatabase" localSheetId="10" hidden="1">'SFDC import (pipeline)'!$A$1:$AI$31</definedName>
    <definedName name="_xlnm._FilterDatabase" localSheetId="1" hidden="1">'System Project Backlog'!$A$4:$DY$100</definedName>
    <definedName name="_Toc362613814" localSheetId="21">'Crocs-WP'!$B$48</definedName>
    <definedName name="_Toc362613815" localSheetId="21">'Crocs-WP'!$B$55</definedName>
    <definedName name="_Toc362613816" localSheetId="21">'Crocs-WP'!$B$71</definedName>
    <definedName name="_Toc362613819" localSheetId="21">'Crocs-WP'!$B$15</definedName>
    <definedName name="_Toc362613820" localSheetId="21">'Crocs-WP'!$B$17</definedName>
    <definedName name="_Toc362613821" localSheetId="21">'Crocs-WP'!$B$36</definedName>
    <definedName name="OLE_LINK3" localSheetId="1">'System Project Backlog'!$O$43</definedName>
    <definedName name="PComInfo" localSheetId="21">'Crocs-WP'!$B$46</definedName>
  </definedNames>
  <calcPr calcId="162913"/>
</workbook>
</file>

<file path=xl/calcChain.xml><?xml version="1.0" encoding="utf-8"?>
<calcChain xmlns="http://schemas.openxmlformats.org/spreadsheetml/2006/main">
  <c r="AC62" i="66" l="1"/>
  <c r="BC62" i="66" s="1"/>
  <c r="T62" i="66"/>
  <c r="A62" i="66"/>
  <c r="AI62" i="66" l="1"/>
  <c r="AM62" i="66"/>
  <c r="AQ62" i="66"/>
  <c r="AU62" i="66"/>
  <c r="AY62" i="66"/>
  <c r="DZ62" i="66"/>
  <c r="DX62" i="66"/>
  <c r="DV62" i="66"/>
  <c r="DT62" i="66"/>
  <c r="DR62" i="66"/>
  <c r="DP62" i="66"/>
  <c r="DN62" i="66"/>
  <c r="DL62" i="66"/>
  <c r="DJ62" i="66"/>
  <c r="DH62" i="66"/>
  <c r="DF62" i="66"/>
  <c r="DD62" i="66"/>
  <c r="DB62" i="66"/>
  <c r="CZ62" i="66"/>
  <c r="CX62" i="66"/>
  <c r="CV62" i="66"/>
  <c r="CT62" i="66"/>
  <c r="CR62" i="66"/>
  <c r="CP62" i="66"/>
  <c r="CN62" i="66"/>
  <c r="CL62" i="66"/>
  <c r="CJ62" i="66"/>
  <c r="CH62" i="66"/>
  <c r="CF62" i="66"/>
  <c r="CD62" i="66"/>
  <c r="CB62" i="66"/>
  <c r="BZ62" i="66"/>
  <c r="BX62" i="66"/>
  <c r="BV62" i="66"/>
  <c r="BT62" i="66"/>
  <c r="BR62" i="66"/>
  <c r="BP62" i="66"/>
  <c r="BN62" i="66"/>
  <c r="BL62" i="66"/>
  <c r="BJ62" i="66"/>
  <c r="BH62" i="66"/>
  <c r="BF62" i="66"/>
  <c r="BD62" i="66"/>
  <c r="BB62" i="66"/>
  <c r="AZ62" i="66"/>
  <c r="AX62" i="66"/>
  <c r="AV62" i="66"/>
  <c r="AT62" i="66"/>
  <c r="AR62" i="66"/>
  <c r="AP62" i="66"/>
  <c r="AN62" i="66"/>
  <c r="AL62" i="66"/>
  <c r="AJ62" i="66"/>
  <c r="AH62" i="66"/>
  <c r="AA62" i="66"/>
  <c r="DW62" i="66"/>
  <c r="DU62" i="66"/>
  <c r="DS62" i="66"/>
  <c r="DQ62" i="66"/>
  <c r="DO62" i="66"/>
  <c r="DM62" i="66"/>
  <c r="DK62" i="66"/>
  <c r="DI62" i="66"/>
  <c r="DG62" i="66"/>
  <c r="DE62" i="66"/>
  <c r="DC62" i="66"/>
  <c r="DA62" i="66"/>
  <c r="CY62" i="66"/>
  <c r="CW62" i="66"/>
  <c r="CU62" i="66"/>
  <c r="CS62" i="66"/>
  <c r="CQ62" i="66"/>
  <c r="CO62" i="66"/>
  <c r="CM62" i="66"/>
  <c r="CK62" i="66"/>
  <c r="CI62" i="66"/>
  <c r="CG62" i="66"/>
  <c r="CE62" i="66"/>
  <c r="CC62" i="66"/>
  <c r="CA62" i="66"/>
  <c r="BY62" i="66"/>
  <c r="BW62" i="66"/>
  <c r="BU62" i="66"/>
  <c r="BS62" i="66"/>
  <c r="BQ62" i="66"/>
  <c r="BO62" i="66"/>
  <c r="BM62" i="66"/>
  <c r="BK62" i="66"/>
  <c r="BI62" i="66"/>
  <c r="BG62" i="66"/>
  <c r="DY62" i="66"/>
  <c r="AK62" i="66"/>
  <c r="AO62" i="66"/>
  <c r="AS62" i="66"/>
  <c r="AW62" i="66"/>
  <c r="BA62" i="66"/>
  <c r="BE62" i="66"/>
  <c r="AC19" i="66"/>
  <c r="AC28" i="66" l="1"/>
  <c r="AC27" i="66"/>
  <c r="AC26" i="66"/>
  <c r="AC25" i="66"/>
  <c r="AC24" i="66"/>
  <c r="AC23" i="66"/>
  <c r="AC22" i="66"/>
  <c r="AC21" i="66"/>
  <c r="AO27" i="66" l="1"/>
  <c r="AQ27" i="66"/>
  <c r="AS27" i="66"/>
  <c r="AU27" i="66"/>
  <c r="AW27" i="66"/>
  <c r="AY27" i="66"/>
  <c r="BA27" i="66"/>
  <c r="BC27" i="66"/>
  <c r="AP27" i="66"/>
  <c r="AR27" i="66"/>
  <c r="AT27" i="66"/>
  <c r="AV27" i="66"/>
  <c r="AX27" i="66"/>
  <c r="AZ27" i="66"/>
  <c r="BB27" i="66"/>
  <c r="T14" i="66"/>
  <c r="AC9" i="66"/>
  <c r="T43" i="66"/>
  <c r="T41" i="66"/>
  <c r="T38" i="66"/>
  <c r="T37" i="66"/>
  <c r="T35" i="66"/>
  <c r="T34" i="66"/>
  <c r="AC10" i="66" l="1"/>
  <c r="AC50" i="66" l="1"/>
  <c r="AC58" i="66" l="1"/>
  <c r="AC55" i="66"/>
  <c r="AC54" i="66"/>
  <c r="AC52" i="66"/>
  <c r="AC51" i="66"/>
  <c r="A5" i="66"/>
  <c r="A7" i="66"/>
  <c r="A24" i="66"/>
  <c r="A8" i="66"/>
  <c r="A18" i="66"/>
  <c r="A25" i="66"/>
  <c r="A48" i="66"/>
  <c r="A16" i="66"/>
  <c r="A17" i="66"/>
  <c r="A11" i="66"/>
  <c r="A9" i="66"/>
  <c r="A13" i="66"/>
  <c r="A14" i="66"/>
  <c r="T17" i="66" l="1"/>
  <c r="T24" i="66" l="1"/>
  <c r="T16" i="66" l="1"/>
  <c r="S4" i="82"/>
  <c r="S5" i="82"/>
  <c r="AH24" i="66" l="1"/>
  <c r="L34" i="88" l="1"/>
  <c r="K34" i="88"/>
  <c r="L33" i="88"/>
  <c r="K33" i="88"/>
  <c r="J33" i="88"/>
  <c r="I33" i="88"/>
  <c r="H33" i="88"/>
  <c r="G33" i="88"/>
  <c r="E33" i="88"/>
  <c r="L32" i="88"/>
  <c r="K32" i="88"/>
  <c r="J32" i="88"/>
  <c r="I32" i="88"/>
  <c r="H32" i="88"/>
  <c r="M32" i="88" s="1"/>
  <c r="L31" i="88"/>
  <c r="K31" i="88"/>
  <c r="J31" i="88"/>
  <c r="I31" i="88"/>
  <c r="H31" i="88"/>
  <c r="E31" i="88"/>
  <c r="M31" i="88" s="1"/>
  <c r="L30" i="88"/>
  <c r="K30" i="88"/>
  <c r="J30" i="88"/>
  <c r="I30" i="88"/>
  <c r="M30" i="88" s="1"/>
  <c r="H30" i="88"/>
  <c r="L29" i="88"/>
  <c r="K29" i="88"/>
  <c r="J29" i="88"/>
  <c r="I29" i="88"/>
  <c r="H29" i="88"/>
  <c r="M29" i="88" s="1"/>
  <c r="L28" i="88"/>
  <c r="K28" i="88"/>
  <c r="J28" i="88"/>
  <c r="I28" i="88"/>
  <c r="H28" i="88"/>
  <c r="G28" i="88"/>
  <c r="E28" i="88"/>
  <c r="L25" i="88"/>
  <c r="K25" i="88"/>
  <c r="L24" i="88"/>
  <c r="K24" i="88"/>
  <c r="J24" i="88"/>
  <c r="I24" i="88"/>
  <c r="H24" i="88"/>
  <c r="G24" i="88"/>
  <c r="E24" i="88"/>
  <c r="L23" i="88"/>
  <c r="K23" i="88"/>
  <c r="J23" i="88"/>
  <c r="I23" i="88"/>
  <c r="H23" i="88"/>
  <c r="L22" i="88"/>
  <c r="K22" i="88"/>
  <c r="J22" i="88"/>
  <c r="I22" i="88"/>
  <c r="H22" i="88"/>
  <c r="M22" i="88" s="1"/>
  <c r="L21" i="88"/>
  <c r="K21" i="88"/>
  <c r="J21" i="88"/>
  <c r="I21" i="88"/>
  <c r="H21" i="88"/>
  <c r="L20" i="88"/>
  <c r="K20" i="88"/>
  <c r="J20" i="88"/>
  <c r="I20" i="88"/>
  <c r="H20" i="88"/>
  <c r="E20" i="88"/>
  <c r="L19" i="88"/>
  <c r="K19" i="88"/>
  <c r="J19" i="88"/>
  <c r="I19" i="88"/>
  <c r="H19" i="88"/>
  <c r="L18" i="88"/>
  <c r="K18" i="88"/>
  <c r="J18" i="88"/>
  <c r="I18" i="88"/>
  <c r="H18" i="88"/>
  <c r="L17" i="88"/>
  <c r="K17" i="88"/>
  <c r="J17" i="88"/>
  <c r="I17" i="88"/>
  <c r="H17" i="88"/>
  <c r="G17" i="88"/>
  <c r="E17" i="88"/>
  <c r="K15" i="88"/>
  <c r="J14" i="88"/>
  <c r="I14" i="88"/>
  <c r="H14" i="88"/>
  <c r="L13" i="88"/>
  <c r="K13" i="88"/>
  <c r="J13" i="88"/>
  <c r="I13" i="88"/>
  <c r="H13" i="88"/>
  <c r="L12" i="88"/>
  <c r="K12" i="88"/>
  <c r="J12" i="88"/>
  <c r="I12" i="88"/>
  <c r="H12" i="88"/>
  <c r="E12" i="88"/>
  <c r="L11" i="88"/>
  <c r="K11" i="88"/>
  <c r="J11" i="88"/>
  <c r="I11" i="88"/>
  <c r="H11" i="88"/>
  <c r="M11" i="88" s="1"/>
  <c r="L10" i="88"/>
  <c r="K10" i="88"/>
  <c r="J10" i="88"/>
  <c r="I10" i="88"/>
  <c r="H10" i="88"/>
  <c r="G10" i="88"/>
  <c r="E10" i="88"/>
  <c r="M7" i="88"/>
  <c r="M6" i="88"/>
  <c r="M24" i="88" l="1"/>
  <c r="M28" i="88"/>
  <c r="M34" i="88" s="1"/>
  <c r="M10" i="88"/>
  <c r="M12" i="88"/>
  <c r="M17" i="88"/>
  <c r="M18" i="88"/>
  <c r="M19" i="88"/>
  <c r="M20" i="88"/>
  <c r="M21" i="88"/>
  <c r="M23" i="88"/>
  <c r="M33" i="88"/>
  <c r="V12" i="87"/>
  <c r="W12" i="87" s="1"/>
  <c r="W11" i="87"/>
  <c r="V11" i="87"/>
  <c r="V10" i="87"/>
  <c r="W10" i="87" s="1"/>
  <c r="V9" i="87"/>
  <c r="W9" i="87" s="1"/>
  <c r="V8" i="87"/>
  <c r="W8" i="87" s="1"/>
  <c r="W7" i="87"/>
  <c r="V7" i="87"/>
  <c r="V6" i="87"/>
  <c r="W6" i="87" s="1"/>
  <c r="V5" i="87"/>
  <c r="V13" i="87" s="1"/>
  <c r="W13" i="87" s="1"/>
  <c r="F3" i="87"/>
  <c r="G3" i="87" s="1"/>
  <c r="H3" i="87" s="1"/>
  <c r="I3" i="87" s="1"/>
  <c r="J3" i="87" s="1"/>
  <c r="K3" i="87" s="1"/>
  <c r="L3" i="87" s="1"/>
  <c r="M3" i="87" s="1"/>
  <c r="N3" i="87" s="1"/>
  <c r="O3" i="87" s="1"/>
  <c r="P3" i="87" s="1"/>
  <c r="Q3" i="87" s="1"/>
  <c r="R3" i="87" s="1"/>
  <c r="S3" i="87" s="1"/>
  <c r="T3" i="87" s="1"/>
  <c r="U3" i="87" s="1"/>
  <c r="E3" i="87"/>
  <c r="W5" i="87" l="1"/>
  <c r="M25" i="88"/>
  <c r="M13" i="88"/>
  <c r="Z13" i="87"/>
  <c r="Y13" i="87"/>
  <c r="AC18" i="66"/>
  <c r="AC7" i="66"/>
  <c r="A100" i="66"/>
  <c r="A99" i="66"/>
  <c r="A98" i="66"/>
  <c r="A97" i="66"/>
  <c r="A96" i="66"/>
  <c r="A95" i="66"/>
  <c r="A94" i="66"/>
  <c r="A93" i="66"/>
  <c r="A92" i="66"/>
  <c r="A91" i="66"/>
  <c r="A90" i="66"/>
  <c r="A89" i="66"/>
  <c r="A88" i="66"/>
  <c r="A87" i="66"/>
  <c r="A86" i="66"/>
  <c r="A85" i="66"/>
  <c r="A84" i="66"/>
  <c r="A83" i="66"/>
  <c r="A82" i="66"/>
  <c r="A81" i="66"/>
  <c r="A80" i="66"/>
  <c r="A79" i="66"/>
  <c r="A78" i="66"/>
  <c r="A77" i="66"/>
  <c r="A76" i="66"/>
  <c r="A75" i="66"/>
  <c r="A74" i="66"/>
  <c r="A73" i="66"/>
  <c r="A72" i="66"/>
  <c r="A71" i="66"/>
  <c r="A70" i="66"/>
  <c r="A69" i="66"/>
  <c r="A68" i="66"/>
  <c r="A67" i="66"/>
  <c r="A66" i="66"/>
  <c r="A65" i="66"/>
  <c r="A64" i="66"/>
  <c r="A63" i="66"/>
  <c r="A19" i="66"/>
  <c r="A12" i="66"/>
  <c r="A50" i="66"/>
  <c r="A15" i="66"/>
  <c r="A61" i="66"/>
  <c r="A60" i="66"/>
  <c r="A59" i="66"/>
  <c r="A58" i="66"/>
  <c r="A57" i="66"/>
  <c r="A47" i="66"/>
  <c r="A46" i="66"/>
  <c r="A45" i="66"/>
  <c r="A44" i="66"/>
  <c r="A43" i="66"/>
  <c r="A42" i="66"/>
  <c r="A41" i="66"/>
  <c r="A40" i="66"/>
  <c r="A39" i="66"/>
  <c r="A38" i="66"/>
  <c r="A37" i="66"/>
  <c r="A36" i="66"/>
  <c r="A35" i="66"/>
  <c r="A34" i="66"/>
  <c r="A33" i="66"/>
  <c r="A32" i="66"/>
  <c r="A31" i="66"/>
  <c r="A30" i="66"/>
  <c r="A29" i="66"/>
  <c r="A52" i="66"/>
  <c r="A51" i="66"/>
  <c r="A55" i="66"/>
  <c r="A54" i="66"/>
  <c r="A49" i="66"/>
  <c r="A10" i="66"/>
  <c r="A56" i="66"/>
  <c r="A26" i="66"/>
  <c r="A53" i="66"/>
  <c r="A23" i="66"/>
  <c r="A22" i="66"/>
  <c r="A21" i="66"/>
  <c r="A20" i="66"/>
  <c r="A28" i="66"/>
  <c r="A27" i="66"/>
  <c r="M39" i="88" l="1"/>
  <c r="T48" i="66"/>
  <c r="S3" i="82" l="1"/>
  <c r="T28" i="66"/>
  <c r="AA55" i="66" l="1"/>
  <c r="AA54" i="66"/>
  <c r="AA52" i="66"/>
  <c r="AA51" i="66"/>
  <c r="AA49" i="66"/>
  <c r="AA58" i="66"/>
  <c r="AA7" i="66"/>
  <c r="AA48" i="66"/>
  <c r="AA32" i="66"/>
  <c r="AA18" i="66"/>
  <c r="AA33" i="66"/>
  <c r="AA31" i="66"/>
  <c r="AA30" i="66"/>
  <c r="AA29" i="66"/>
  <c r="AA5" i="66"/>
  <c r="AA10" i="66" l="1"/>
  <c r="M24" i="82"/>
  <c r="M23" i="82"/>
  <c r="M22" i="82"/>
  <c r="M21" i="82"/>
  <c r="M20" i="82"/>
  <c r="M19" i="82"/>
  <c r="M18" i="82"/>
  <c r="M17" i="82"/>
  <c r="M16" i="82"/>
  <c r="M15" i="82"/>
  <c r="M14" i="82"/>
  <c r="M13" i="82"/>
  <c r="M12" i="82"/>
  <c r="M11" i="82"/>
  <c r="M10" i="82"/>
  <c r="M9" i="82"/>
  <c r="M8" i="82"/>
  <c r="M7" i="82"/>
  <c r="M6" i="82"/>
  <c r="M5" i="82"/>
  <c r="M4" i="82"/>
  <c r="M3" i="82"/>
  <c r="M2" i="82"/>
  <c r="S2" i="82" s="1"/>
  <c r="M1" i="82"/>
  <c r="AA23" i="66"/>
  <c r="AC100" i="66"/>
  <c r="T100" i="66"/>
  <c r="AC99" i="66"/>
  <c r="T99" i="66"/>
  <c r="AC98" i="66"/>
  <c r="T98" i="66"/>
  <c r="AC97" i="66"/>
  <c r="T97" i="66"/>
  <c r="AC96" i="66"/>
  <c r="T96" i="66"/>
  <c r="AC95" i="66"/>
  <c r="T95" i="66"/>
  <c r="AC94" i="66"/>
  <c r="T94" i="66"/>
  <c r="AC93" i="66"/>
  <c r="T93" i="66"/>
  <c r="AC92" i="66"/>
  <c r="T92" i="66"/>
  <c r="AC91" i="66"/>
  <c r="T91" i="66"/>
  <c r="AC90" i="66"/>
  <c r="T90" i="66"/>
  <c r="AC89" i="66"/>
  <c r="AU89" i="66" s="1"/>
  <c r="T89" i="66"/>
  <c r="AC88" i="66"/>
  <c r="T88" i="66"/>
  <c r="AC87" i="66"/>
  <c r="T87" i="66"/>
  <c r="AC86" i="66"/>
  <c r="T86" i="66"/>
  <c r="AC85" i="66"/>
  <c r="T85" i="66"/>
  <c r="AC84" i="66"/>
  <c r="T84" i="66"/>
  <c r="AC83" i="66"/>
  <c r="T83" i="66"/>
  <c r="AC82" i="66"/>
  <c r="T82" i="66"/>
  <c r="AC81" i="66"/>
  <c r="T81" i="66"/>
  <c r="AC80" i="66"/>
  <c r="T80" i="66"/>
  <c r="AC79" i="66"/>
  <c r="T79" i="66"/>
  <c r="AC78" i="66"/>
  <c r="T78" i="66"/>
  <c r="AC77" i="66"/>
  <c r="DZ77" i="66" s="1"/>
  <c r="T77" i="66"/>
  <c r="AC76" i="66"/>
  <c r="T76" i="66"/>
  <c r="AC75" i="66"/>
  <c r="T75" i="66"/>
  <c r="AC74" i="66"/>
  <c r="DZ74" i="66" s="1"/>
  <c r="T74" i="66"/>
  <c r="AC73" i="66"/>
  <c r="T73" i="66"/>
  <c r="AC72" i="66"/>
  <c r="DZ72" i="66" s="1"/>
  <c r="T72" i="66"/>
  <c r="AC71" i="66"/>
  <c r="DZ71" i="66" s="1"/>
  <c r="T71" i="66"/>
  <c r="AC70" i="66"/>
  <c r="DZ70" i="66" s="1"/>
  <c r="T70" i="66"/>
  <c r="AC69" i="66"/>
  <c r="AX69" i="66" s="1"/>
  <c r="T69" i="66"/>
  <c r="AC68" i="66"/>
  <c r="BC68" i="66" s="1"/>
  <c r="T68" i="66"/>
  <c r="AC67" i="66"/>
  <c r="AY67" i="66" s="1"/>
  <c r="T67" i="66"/>
  <c r="AC66" i="66"/>
  <c r="AS66" i="66" s="1"/>
  <c r="T66" i="66"/>
  <c r="AC65" i="66"/>
  <c r="AY65" i="66" s="1"/>
  <c r="T65" i="66"/>
  <c r="AC64" i="66"/>
  <c r="AO64" i="66" s="1"/>
  <c r="T64" i="66"/>
  <c r="AC63" i="66"/>
  <c r="T63" i="66"/>
  <c r="AZ19" i="66"/>
  <c r="AY12" i="66"/>
  <c r="AZ6" i="66"/>
  <c r="AV50" i="66"/>
  <c r="AY15" i="66"/>
  <c r="T15" i="66"/>
  <c r="AI14" i="66"/>
  <c r="AY13" i="66"/>
  <c r="T13" i="66"/>
  <c r="AI9" i="66"/>
  <c r="AW11" i="66"/>
  <c r="T11" i="66"/>
  <c r="AJ16" i="66"/>
  <c r="AP24" i="66"/>
  <c r="AC56" i="66"/>
  <c r="AH56" i="66" s="1"/>
  <c r="T56" i="66"/>
  <c r="AP48" i="66"/>
  <c r="BC88" i="66" l="1"/>
  <c r="AY95" i="66"/>
  <c r="AW79" i="66"/>
  <c r="AM84" i="66"/>
  <c r="AX73" i="66"/>
  <c r="AY84" i="66"/>
  <c r="AA77" i="66"/>
  <c r="AT93" i="66"/>
  <c r="AO66" i="66"/>
  <c r="AN77" i="66"/>
  <c r="AR85" i="66"/>
  <c r="AH88" i="66"/>
  <c r="AL97" i="66"/>
  <c r="AQ100" i="66"/>
  <c r="AO9" i="66"/>
  <c r="AN72" i="66"/>
  <c r="AJ73" i="66"/>
  <c r="AW77" i="66"/>
  <c r="AU88" i="66"/>
  <c r="AL95" i="66"/>
  <c r="AQ97" i="66"/>
  <c r="BB97" i="66"/>
  <c r="AA97" i="66"/>
  <c r="AR76" i="66"/>
  <c r="AL96" i="66"/>
  <c r="BC96" i="66"/>
  <c r="AK66" i="66"/>
  <c r="AK67" i="66"/>
  <c r="AZ76" i="66"/>
  <c r="AH77" i="66"/>
  <c r="BB77" i="66"/>
  <c r="AH79" i="66"/>
  <c r="AI85" i="66"/>
  <c r="AI91" i="66"/>
  <c r="AI93" i="66"/>
  <c r="DZ93" i="66"/>
  <c r="AO96" i="66"/>
  <c r="AW97" i="66"/>
  <c r="AH98" i="66"/>
  <c r="AI100" i="66"/>
  <c r="DZ78" i="66"/>
  <c r="AW96" i="66"/>
  <c r="AL76" i="66"/>
  <c r="AT77" i="66"/>
  <c r="AS78" i="66"/>
  <c r="AZ81" i="66"/>
  <c r="BC85" i="66"/>
  <c r="AH96" i="66"/>
  <c r="AY96" i="66"/>
  <c r="AZ100" i="66"/>
  <c r="AK15" i="66"/>
  <c r="BB72" i="66"/>
  <c r="AR73" i="66"/>
  <c r="AN74" i="66"/>
  <c r="AJ75" i="66"/>
  <c r="AX75" i="66"/>
  <c r="AO79" i="66"/>
  <c r="AZ83" i="66"/>
  <c r="AL94" i="66"/>
  <c r="AY94" i="66"/>
  <c r="AX95" i="66"/>
  <c r="AQ95" i="66"/>
  <c r="AI95" i="66"/>
  <c r="BB95" i="66"/>
  <c r="AT95" i="66"/>
  <c r="AM95" i="66"/>
  <c r="AA95" i="66"/>
  <c r="AS95" i="66"/>
  <c r="BA15" i="66"/>
  <c r="AA72" i="66"/>
  <c r="AH73" i="66"/>
  <c r="AW73" i="66"/>
  <c r="AT74" i="66"/>
  <c r="AO75" i="66"/>
  <c r="AO77" i="66"/>
  <c r="AZ78" i="66"/>
  <c r="AA79" i="66"/>
  <c r="AT79" i="66"/>
  <c r="AT82" i="66"/>
  <c r="AN88" i="66"/>
  <c r="AO93" i="66"/>
  <c r="AO94" i="66"/>
  <c r="BC94" i="66"/>
  <c r="AH95" i="66"/>
  <c r="AW95" i="66"/>
  <c r="AX96" i="66"/>
  <c r="AQ96" i="66"/>
  <c r="AI96" i="66"/>
  <c r="BB96" i="66"/>
  <c r="AT96" i="66"/>
  <c r="AM96" i="66"/>
  <c r="AA96" i="66"/>
  <c r="AS96" i="66"/>
  <c r="BB74" i="66"/>
  <c r="AR75" i="66"/>
  <c r="BB94" i="66"/>
  <c r="AT94" i="66"/>
  <c r="AM94" i="66"/>
  <c r="AA94" i="66"/>
  <c r="AX94" i="66"/>
  <c r="AQ94" i="66"/>
  <c r="AI94" i="66"/>
  <c r="AS94" i="66"/>
  <c r="DZ94" i="66"/>
  <c r="AA15" i="66"/>
  <c r="AT72" i="66"/>
  <c r="AO73" i="66"/>
  <c r="AA74" i="66"/>
  <c r="AH75" i="66"/>
  <c r="AW75" i="66"/>
  <c r="AN79" i="66"/>
  <c r="BB79" i="66"/>
  <c r="DZ79" i="66"/>
  <c r="AT81" i="66"/>
  <c r="AQ83" i="66"/>
  <c r="BC93" i="66"/>
  <c r="AS93" i="66"/>
  <c r="AH93" i="66"/>
  <c r="AX93" i="66"/>
  <c r="AM93" i="66"/>
  <c r="AY93" i="66"/>
  <c r="AH94" i="66"/>
  <c r="AW94" i="66"/>
  <c r="AO95" i="66"/>
  <c r="BC95" i="66"/>
  <c r="AY91" i="66"/>
  <c r="AI97" i="66"/>
  <c r="AT97" i="66"/>
  <c r="AV98" i="66"/>
  <c r="AJ100" i="66"/>
  <c r="AO97" i="66"/>
  <c r="AY97" i="66"/>
  <c r="AY100" i="66"/>
  <c r="BA66" i="66"/>
  <c r="BA67" i="66"/>
  <c r="AH72" i="66"/>
  <c r="AO72" i="66"/>
  <c r="AW72" i="66"/>
  <c r="AL73" i="66"/>
  <c r="AS73" i="66"/>
  <c r="AZ73" i="66"/>
  <c r="DZ73" i="66"/>
  <c r="AH74" i="66"/>
  <c r="AO74" i="66"/>
  <c r="AW74" i="66"/>
  <c r="DZ75" i="66"/>
  <c r="AL75" i="66"/>
  <c r="AS75" i="66"/>
  <c r="AZ75" i="66"/>
  <c r="AW76" i="66"/>
  <c r="AO76" i="66"/>
  <c r="AH76" i="66"/>
  <c r="BB76" i="66"/>
  <c r="AT76" i="66"/>
  <c r="AN76" i="66"/>
  <c r="AA76" i="66"/>
  <c r="AS76" i="66"/>
  <c r="DZ76" i="66"/>
  <c r="AX78" i="66"/>
  <c r="AR78" i="66"/>
  <c r="AJ78" i="66"/>
  <c r="AW78" i="66"/>
  <c r="AO78" i="66"/>
  <c r="AH78" i="66"/>
  <c r="BB78" i="66"/>
  <c r="AT78" i="66"/>
  <c r="AN78" i="66"/>
  <c r="AA78" i="66"/>
  <c r="AY81" i="66"/>
  <c r="AR81" i="66"/>
  <c r="AJ81" i="66"/>
  <c r="AX81" i="66"/>
  <c r="AP81" i="66"/>
  <c r="AI81" i="66"/>
  <c r="BC81" i="66"/>
  <c r="AU81" i="66"/>
  <c r="AN81" i="66"/>
  <c r="AH81" i="66"/>
  <c r="DZ81" i="66"/>
  <c r="AA66" i="66"/>
  <c r="AJ72" i="66"/>
  <c r="AR72" i="66"/>
  <c r="AX72" i="66"/>
  <c r="AA73" i="66"/>
  <c r="AN73" i="66"/>
  <c r="AT73" i="66"/>
  <c r="BB73" i="66"/>
  <c r="AJ74" i="66"/>
  <c r="AR74" i="66"/>
  <c r="AX74" i="66"/>
  <c r="AA75" i="66"/>
  <c r="AN75" i="66"/>
  <c r="AT75" i="66"/>
  <c r="BB75" i="66"/>
  <c r="AJ76" i="66"/>
  <c r="AX76" i="66"/>
  <c r="AL78" i="66"/>
  <c r="AM81" i="66"/>
  <c r="AL72" i="66"/>
  <c r="AS72" i="66"/>
  <c r="AZ72" i="66"/>
  <c r="AL74" i="66"/>
  <c r="AS74" i="66"/>
  <c r="AZ74" i="66"/>
  <c r="AX87" i="66"/>
  <c r="AM87" i="66"/>
  <c r="AT87" i="66"/>
  <c r="AI87" i="66"/>
  <c r="DZ87" i="66"/>
  <c r="BC87" i="66"/>
  <c r="AR87" i="66"/>
  <c r="AH87" i="66"/>
  <c r="AY87" i="66"/>
  <c r="AN87" i="66"/>
  <c r="AJ77" i="66"/>
  <c r="AR77" i="66"/>
  <c r="AX77" i="66"/>
  <c r="AJ79" i="66"/>
  <c r="AR79" i="66"/>
  <c r="AX79" i="66"/>
  <c r="AL77" i="66"/>
  <c r="AS77" i="66"/>
  <c r="AZ77" i="66"/>
  <c r="AL79" i="66"/>
  <c r="AS79" i="66"/>
  <c r="AZ79" i="66"/>
  <c r="AQ82" i="66"/>
  <c r="AZ82" i="66"/>
  <c r="AL82" i="66"/>
  <c r="AY82" i="66"/>
  <c r="AJ82" i="66"/>
  <c r="AY83" i="66"/>
  <c r="AM83" i="66"/>
  <c r="AU83" i="66"/>
  <c r="AJ83" i="66"/>
  <c r="BC83" i="66"/>
  <c r="AR83" i="66"/>
  <c r="AI83" i="66"/>
  <c r="AP89" i="66"/>
  <c r="AZ89" i="66"/>
  <c r="AL89" i="66"/>
  <c r="AV89" i="66"/>
  <c r="AJ89" i="66"/>
  <c r="AN84" i="66"/>
  <c r="AJ85" i="66"/>
  <c r="AU85" i="66"/>
  <c r="AI88" i="66"/>
  <c r="AP88" i="66"/>
  <c r="AX88" i="66"/>
  <c r="AJ91" i="66"/>
  <c r="AZ91" i="66"/>
  <c r="AK93" i="66"/>
  <c r="AP93" i="66"/>
  <c r="AU93" i="66"/>
  <c r="BA93" i="66"/>
  <c r="AU84" i="66"/>
  <c r="AM85" i="66"/>
  <c r="AY85" i="66"/>
  <c r="AU86" i="66"/>
  <c r="AJ88" i="66"/>
  <c r="AR88" i="66"/>
  <c r="AY88" i="66"/>
  <c r="DZ88" i="66"/>
  <c r="AQ91" i="66"/>
  <c r="AA93" i="66"/>
  <c r="AL93" i="66"/>
  <c r="AQ93" i="66"/>
  <c r="AW93" i="66"/>
  <c r="BB93" i="66"/>
  <c r="AI84" i="66"/>
  <c r="AV84" i="66"/>
  <c r="AQ85" i="66"/>
  <c r="AZ85" i="66"/>
  <c r="AM88" i="66"/>
  <c r="AT88" i="66"/>
  <c r="AZ88" i="66"/>
  <c r="AR91" i="66"/>
  <c r="DZ95" i="66"/>
  <c r="DZ96" i="66"/>
  <c r="AH97" i="66"/>
  <c r="AM97" i="66"/>
  <c r="AS97" i="66"/>
  <c r="AX97" i="66"/>
  <c r="BC97" i="66"/>
  <c r="AL98" i="66"/>
  <c r="AX98" i="66"/>
  <c r="AR100" i="66"/>
  <c r="AM98" i="66"/>
  <c r="BC98" i="66"/>
  <c r="AK94" i="66"/>
  <c r="AP94" i="66"/>
  <c r="AU94" i="66"/>
  <c r="BA94" i="66"/>
  <c r="AK95" i="66"/>
  <c r="AP95" i="66"/>
  <c r="AU95" i="66"/>
  <c r="BA95" i="66"/>
  <c r="AK96" i="66"/>
  <c r="AP96" i="66"/>
  <c r="AU96" i="66"/>
  <c r="BA96" i="66"/>
  <c r="AK97" i="66"/>
  <c r="AP97" i="66"/>
  <c r="AU97" i="66"/>
  <c r="BA97" i="66"/>
  <c r="AR98" i="66"/>
  <c r="BA80" i="66"/>
  <c r="AW80" i="66"/>
  <c r="AS80" i="66"/>
  <c r="AO80" i="66"/>
  <c r="AK80" i="66"/>
  <c r="AA80" i="66"/>
  <c r="AZ80" i="66"/>
  <c r="AU80" i="66"/>
  <c r="AP80" i="66"/>
  <c r="AJ80" i="66"/>
  <c r="AT80" i="66"/>
  <c r="AH80" i="66"/>
  <c r="AV80" i="66"/>
  <c r="BB86" i="66"/>
  <c r="AX86" i="66"/>
  <c r="AT86" i="66"/>
  <c r="AP86" i="66"/>
  <c r="AL86" i="66"/>
  <c r="AH86" i="66"/>
  <c r="BA86" i="66"/>
  <c r="AW86" i="66"/>
  <c r="AS86" i="66"/>
  <c r="AO86" i="66"/>
  <c r="AK86" i="66"/>
  <c r="AA86" i="66"/>
  <c r="AZ86" i="66"/>
  <c r="AR86" i="66"/>
  <c r="AJ86" i="66"/>
  <c r="AY86" i="66"/>
  <c r="AQ86" i="66"/>
  <c r="AI86" i="66"/>
  <c r="DZ86" i="66"/>
  <c r="AI80" i="66"/>
  <c r="AQ80" i="66"/>
  <c r="AX80" i="66"/>
  <c r="DZ82" i="66"/>
  <c r="BA82" i="66"/>
  <c r="AW82" i="66"/>
  <c r="AS82" i="66"/>
  <c r="AO82" i="66"/>
  <c r="AK82" i="66"/>
  <c r="AA82" i="66"/>
  <c r="BC82" i="66"/>
  <c r="AX82" i="66"/>
  <c r="AR82" i="66"/>
  <c r="AM82" i="66"/>
  <c r="AH82" i="66"/>
  <c r="AN82" i="66"/>
  <c r="AU82" i="66"/>
  <c r="BB82" i="66"/>
  <c r="AM86" i="66"/>
  <c r="BC86" i="66"/>
  <c r="AU90" i="66"/>
  <c r="AU92" i="66"/>
  <c r="AM80" i="66"/>
  <c r="BB80" i="66"/>
  <c r="AN80" i="66"/>
  <c r="BC80" i="66"/>
  <c r="AV86" i="66"/>
  <c r="DZ90" i="66"/>
  <c r="BB90" i="66"/>
  <c r="AX90" i="66"/>
  <c r="AT90" i="66"/>
  <c r="AP90" i="66"/>
  <c r="AL90" i="66"/>
  <c r="AH90" i="66"/>
  <c r="BA90" i="66"/>
  <c r="AW90" i="66"/>
  <c r="AS90" i="66"/>
  <c r="AO90" i="66"/>
  <c r="AK90" i="66"/>
  <c r="AA90" i="66"/>
  <c r="AZ90" i="66"/>
  <c r="AR90" i="66"/>
  <c r="AJ90" i="66"/>
  <c r="AY90" i="66"/>
  <c r="AQ90" i="66"/>
  <c r="AI90" i="66"/>
  <c r="AN90" i="66"/>
  <c r="BC90" i="66"/>
  <c r="AM90" i="66"/>
  <c r="BB92" i="66"/>
  <c r="AX92" i="66"/>
  <c r="AT92" i="66"/>
  <c r="AP92" i="66"/>
  <c r="AL92" i="66"/>
  <c r="AH92" i="66"/>
  <c r="BA92" i="66"/>
  <c r="AW92" i="66"/>
  <c r="AS92" i="66"/>
  <c r="AO92" i="66"/>
  <c r="AK92" i="66"/>
  <c r="AA92" i="66"/>
  <c r="AZ92" i="66"/>
  <c r="AR92" i="66"/>
  <c r="AJ92" i="66"/>
  <c r="AY92" i="66"/>
  <c r="AQ92" i="66"/>
  <c r="AI92" i="66"/>
  <c r="AN92" i="66"/>
  <c r="DZ92" i="66"/>
  <c r="BC92" i="66"/>
  <c r="AM92" i="66"/>
  <c r="BC72" i="66"/>
  <c r="AY72" i="66"/>
  <c r="AU72" i="66"/>
  <c r="AQ72" i="66"/>
  <c r="AM72" i="66"/>
  <c r="AI72" i="66"/>
  <c r="AK72" i="66"/>
  <c r="AP72" i="66"/>
  <c r="AV72" i="66"/>
  <c r="BA72" i="66"/>
  <c r="BC73" i="66"/>
  <c r="AY73" i="66"/>
  <c r="AU73" i="66"/>
  <c r="AQ73" i="66"/>
  <c r="AM73" i="66"/>
  <c r="AI73" i="66"/>
  <c r="AK73" i="66"/>
  <c r="AP73" i="66"/>
  <c r="AV73" i="66"/>
  <c r="BA73" i="66"/>
  <c r="BC74" i="66"/>
  <c r="AY74" i="66"/>
  <c r="AU74" i="66"/>
  <c r="AQ74" i="66"/>
  <c r="AM74" i="66"/>
  <c r="AI74" i="66"/>
  <c r="AK74" i="66"/>
  <c r="AP74" i="66"/>
  <c r="AV74" i="66"/>
  <c r="BA74" i="66"/>
  <c r="BC75" i="66"/>
  <c r="AY75" i="66"/>
  <c r="AU75" i="66"/>
  <c r="AQ75" i="66"/>
  <c r="AM75" i="66"/>
  <c r="AI75" i="66"/>
  <c r="AK75" i="66"/>
  <c r="AP75" i="66"/>
  <c r="AV75" i="66"/>
  <c r="BA75" i="66"/>
  <c r="BC76" i="66"/>
  <c r="AY76" i="66"/>
  <c r="AU76" i="66"/>
  <c r="AQ76" i="66"/>
  <c r="AM76" i="66"/>
  <c r="AI76" i="66"/>
  <c r="AK76" i="66"/>
  <c r="AP76" i="66"/>
  <c r="AV76" i="66"/>
  <c r="BA76" i="66"/>
  <c r="BC77" i="66"/>
  <c r="AY77" i="66"/>
  <c r="AU77" i="66"/>
  <c r="AQ77" i="66"/>
  <c r="AM77" i="66"/>
  <c r="AI77" i="66"/>
  <c r="AK77" i="66"/>
  <c r="AP77" i="66"/>
  <c r="AV77" i="66"/>
  <c r="BA77" i="66"/>
  <c r="BC78" i="66"/>
  <c r="AY78" i="66"/>
  <c r="AU78" i="66"/>
  <c r="AQ78" i="66"/>
  <c r="AM78" i="66"/>
  <c r="AI78" i="66"/>
  <c r="AK78" i="66"/>
  <c r="AP78" i="66"/>
  <c r="AV78" i="66"/>
  <c r="BA78" i="66"/>
  <c r="BC79" i="66"/>
  <c r="AY79" i="66"/>
  <c r="AU79" i="66"/>
  <c r="AQ79" i="66"/>
  <c r="AM79" i="66"/>
  <c r="AI79" i="66"/>
  <c r="AK79" i="66"/>
  <c r="AP79" i="66"/>
  <c r="AV79" i="66"/>
  <c r="BA79" i="66"/>
  <c r="AL80" i="66"/>
  <c r="AR80" i="66"/>
  <c r="AY80" i="66"/>
  <c r="DZ80" i="66"/>
  <c r="AI82" i="66"/>
  <c r="AP82" i="66"/>
  <c r="AV82" i="66"/>
  <c r="DZ84" i="66"/>
  <c r="BB84" i="66"/>
  <c r="AX84" i="66"/>
  <c r="AT84" i="66"/>
  <c r="AP84" i="66"/>
  <c r="AL84" i="66"/>
  <c r="AH84" i="66"/>
  <c r="BA84" i="66"/>
  <c r="AW84" i="66"/>
  <c r="AS84" i="66"/>
  <c r="AO84" i="66"/>
  <c r="AK84" i="66"/>
  <c r="AA84" i="66"/>
  <c r="AZ84" i="66"/>
  <c r="AR84" i="66"/>
  <c r="AJ84" i="66"/>
  <c r="AQ84" i="66"/>
  <c r="BC84" i="66"/>
  <c r="AN86" i="66"/>
  <c r="AV90" i="66"/>
  <c r="AV92" i="66"/>
  <c r="BA81" i="66"/>
  <c r="AW81" i="66"/>
  <c r="AS81" i="66"/>
  <c r="AO81" i="66"/>
  <c r="AK81" i="66"/>
  <c r="AA81" i="66"/>
  <c r="AL81" i="66"/>
  <c r="AQ81" i="66"/>
  <c r="AV81" i="66"/>
  <c r="BB81" i="66"/>
  <c r="DZ83" i="66"/>
  <c r="BB83" i="66"/>
  <c r="AX83" i="66"/>
  <c r="AT83" i="66"/>
  <c r="AP83" i="66"/>
  <c r="AL83" i="66"/>
  <c r="AH83" i="66"/>
  <c r="BA83" i="66"/>
  <c r="AW83" i="66"/>
  <c r="AS83" i="66"/>
  <c r="AO83" i="66"/>
  <c r="AK83" i="66"/>
  <c r="AA83" i="66"/>
  <c r="AN83" i="66"/>
  <c r="AV83" i="66"/>
  <c r="DZ85" i="66"/>
  <c r="BB85" i="66"/>
  <c r="AX85" i="66"/>
  <c r="AT85" i="66"/>
  <c r="AP85" i="66"/>
  <c r="AL85" i="66"/>
  <c r="AH85" i="66"/>
  <c r="BA85" i="66"/>
  <c r="AW85" i="66"/>
  <c r="AS85" i="66"/>
  <c r="AO85" i="66"/>
  <c r="AK85" i="66"/>
  <c r="AA85" i="66"/>
  <c r="AN85" i="66"/>
  <c r="AV85" i="66"/>
  <c r="DZ89" i="66"/>
  <c r="BA89" i="66"/>
  <c r="AW89" i="66"/>
  <c r="AS89" i="66"/>
  <c r="AO89" i="66"/>
  <c r="AK89" i="66"/>
  <c r="AA89" i="66"/>
  <c r="AY89" i="66"/>
  <c r="AT89" i="66"/>
  <c r="AN89" i="66"/>
  <c r="AI89" i="66"/>
  <c r="BC89" i="66"/>
  <c r="AX89" i="66"/>
  <c r="AR89" i="66"/>
  <c r="AM89" i="66"/>
  <c r="AH89" i="66"/>
  <c r="AQ89" i="66"/>
  <c r="BB89" i="66"/>
  <c r="DZ99" i="66"/>
  <c r="BB99" i="66"/>
  <c r="AX99" i="66"/>
  <c r="AT99" i="66"/>
  <c r="AP99" i="66"/>
  <c r="AL99" i="66"/>
  <c r="AH99" i="66"/>
  <c r="BA99" i="66"/>
  <c r="AW99" i="66"/>
  <c r="AS99" i="66"/>
  <c r="AO99" i="66"/>
  <c r="AK99" i="66"/>
  <c r="AA99" i="66"/>
  <c r="AZ99" i="66"/>
  <c r="AR99" i="66"/>
  <c r="AJ99" i="66"/>
  <c r="AY99" i="66"/>
  <c r="AQ99" i="66"/>
  <c r="AI99" i="66"/>
  <c r="AN99" i="66"/>
  <c r="BC99" i="66"/>
  <c r="AM99" i="66"/>
  <c r="AV99" i="66"/>
  <c r="AU99" i="66"/>
  <c r="AJ87" i="66"/>
  <c r="AP87" i="66"/>
  <c r="AU87" i="66"/>
  <c r="AZ87" i="66"/>
  <c r="BA88" i="66"/>
  <c r="AW88" i="66"/>
  <c r="AS88" i="66"/>
  <c r="AO88" i="66"/>
  <c r="AK88" i="66"/>
  <c r="AA88" i="66"/>
  <c r="AL88" i="66"/>
  <c r="AQ88" i="66"/>
  <c r="AV88" i="66"/>
  <c r="BB88" i="66"/>
  <c r="AM91" i="66"/>
  <c r="AU91" i="66"/>
  <c r="BC91" i="66"/>
  <c r="BA87" i="66"/>
  <c r="AW87" i="66"/>
  <c r="AS87" i="66"/>
  <c r="AO87" i="66"/>
  <c r="AK87" i="66"/>
  <c r="AA87" i="66"/>
  <c r="AL87" i="66"/>
  <c r="AQ87" i="66"/>
  <c r="AV87" i="66"/>
  <c r="BB87" i="66"/>
  <c r="DZ91" i="66"/>
  <c r="BB91" i="66"/>
  <c r="AX91" i="66"/>
  <c r="AT91" i="66"/>
  <c r="AP91" i="66"/>
  <c r="AL91" i="66"/>
  <c r="AH91" i="66"/>
  <c r="BA91" i="66"/>
  <c r="AW91" i="66"/>
  <c r="AS91" i="66"/>
  <c r="AO91" i="66"/>
  <c r="AK91" i="66"/>
  <c r="AA91" i="66"/>
  <c r="AN91" i="66"/>
  <c r="AV91" i="66"/>
  <c r="DZ98" i="66"/>
  <c r="BA98" i="66"/>
  <c r="AW98" i="66"/>
  <c r="AS98" i="66"/>
  <c r="AO98" i="66"/>
  <c r="AK98" i="66"/>
  <c r="AA98" i="66"/>
  <c r="AZ98" i="66"/>
  <c r="AU98" i="66"/>
  <c r="AP98" i="66"/>
  <c r="AJ98" i="66"/>
  <c r="AY98" i="66"/>
  <c r="AT98" i="66"/>
  <c r="AN98" i="66"/>
  <c r="AI98" i="66"/>
  <c r="AQ98" i="66"/>
  <c r="BB98" i="66"/>
  <c r="AJ93" i="66"/>
  <c r="AN93" i="66"/>
  <c r="AR93" i="66"/>
  <c r="AV93" i="66"/>
  <c r="AZ93" i="66"/>
  <c r="AJ94" i="66"/>
  <c r="AN94" i="66"/>
  <c r="AR94" i="66"/>
  <c r="AV94" i="66"/>
  <c r="AZ94" i="66"/>
  <c r="AJ95" i="66"/>
  <c r="AN95" i="66"/>
  <c r="AR95" i="66"/>
  <c r="AV95" i="66"/>
  <c r="AZ95" i="66"/>
  <c r="AJ96" i="66"/>
  <c r="AN96" i="66"/>
  <c r="AR96" i="66"/>
  <c r="AV96" i="66"/>
  <c r="AZ96" i="66"/>
  <c r="AJ97" i="66"/>
  <c r="AN97" i="66"/>
  <c r="AR97" i="66"/>
  <c r="AV97" i="66"/>
  <c r="AZ97" i="66"/>
  <c r="DZ97" i="66"/>
  <c r="AM100" i="66"/>
  <c r="AU100" i="66"/>
  <c r="BC100" i="66"/>
  <c r="DZ100" i="66"/>
  <c r="BB100" i="66"/>
  <c r="AX100" i="66"/>
  <c r="AT100" i="66"/>
  <c r="AP100" i="66"/>
  <c r="AL100" i="66"/>
  <c r="AH100" i="66"/>
  <c r="BA100" i="66"/>
  <c r="AW100" i="66"/>
  <c r="AS100" i="66"/>
  <c r="AO100" i="66"/>
  <c r="AK100" i="66"/>
  <c r="AA100" i="66"/>
  <c r="AN100" i="66"/>
  <c r="AV100" i="66"/>
  <c r="AU16" i="66"/>
  <c r="AQ67" i="66"/>
  <c r="AA71" i="66"/>
  <c r="AT71" i="66"/>
  <c r="AQ71" i="66"/>
  <c r="BB24" i="66"/>
  <c r="AQ15" i="66"/>
  <c r="AW66" i="66"/>
  <c r="AA67" i="66"/>
  <c r="AS67" i="66"/>
  <c r="AI71" i="66"/>
  <c r="AX71" i="66"/>
  <c r="BC7" i="66"/>
  <c r="AK13" i="66"/>
  <c r="AW15" i="66"/>
  <c r="AI67" i="66"/>
  <c r="AW67" i="66"/>
  <c r="AM71" i="66"/>
  <c r="BB71" i="66"/>
  <c r="AP56" i="66"/>
  <c r="AJ11" i="66"/>
  <c r="AY11" i="66"/>
  <c r="BA13" i="66"/>
  <c r="AQ14" i="66"/>
  <c r="AL69" i="66"/>
  <c r="AS69" i="66"/>
  <c r="AY69" i="66"/>
  <c r="AL70" i="66"/>
  <c r="AS70" i="66"/>
  <c r="AY70" i="66"/>
  <c r="AM7" i="66"/>
  <c r="AX56" i="66"/>
  <c r="AL24" i="66"/>
  <c r="AN11" i="66"/>
  <c r="BC11" i="66"/>
  <c r="AO13" i="66"/>
  <c r="AY14" i="66"/>
  <c r="AI15" i="66"/>
  <c r="AS15" i="66"/>
  <c r="AI12" i="66"/>
  <c r="AK65" i="66"/>
  <c r="AO67" i="66"/>
  <c r="AM68" i="66"/>
  <c r="AA69" i="66"/>
  <c r="AM69" i="66"/>
  <c r="AT69" i="66"/>
  <c r="BC69" i="66"/>
  <c r="AA70" i="66"/>
  <c r="AM70" i="66"/>
  <c r="AT70" i="66"/>
  <c r="BB70" i="66"/>
  <c r="AL71" i="66"/>
  <c r="AS71" i="66"/>
  <c r="AY71" i="66"/>
  <c r="AR11" i="66"/>
  <c r="AS13" i="66"/>
  <c r="AN12" i="66"/>
  <c r="AS65" i="66"/>
  <c r="AH69" i="66"/>
  <c r="AO69" i="66"/>
  <c r="AW69" i="66"/>
  <c r="DZ69" i="66"/>
  <c r="AH70" i="66"/>
  <c r="AO70" i="66"/>
  <c r="AW70" i="66"/>
  <c r="BC70" i="66"/>
  <c r="AA11" i="66"/>
  <c r="AU11" i="66"/>
  <c r="AA13" i="66"/>
  <c r="AW13" i="66"/>
  <c r="AO15" i="66"/>
  <c r="AL50" i="66"/>
  <c r="AV12" i="66"/>
  <c r="AI69" i="66"/>
  <c r="AQ69" i="66"/>
  <c r="AI70" i="66"/>
  <c r="AQ70" i="66"/>
  <c r="AX70" i="66"/>
  <c r="AH71" i="66"/>
  <c r="AO71" i="66"/>
  <c r="AW71" i="66"/>
  <c r="BC71" i="66"/>
  <c r="AT48" i="66"/>
  <c r="AL48" i="66"/>
  <c r="BB48" i="66"/>
  <c r="AT24" i="66"/>
  <c r="AO16" i="66"/>
  <c r="AZ16" i="66"/>
  <c r="BC6" i="66"/>
  <c r="AR6" i="66"/>
  <c r="AH6" i="66"/>
  <c r="AX6" i="66"/>
  <c r="AM6" i="66"/>
  <c r="AU6" i="66"/>
  <c r="AJ6" i="66"/>
  <c r="AT19" i="66"/>
  <c r="AP63" i="66"/>
  <c r="DZ63" i="66"/>
  <c r="AX63" i="66"/>
  <c r="AH63" i="66"/>
  <c r="AL63" i="66"/>
  <c r="BB63" i="66"/>
  <c r="AT56" i="66"/>
  <c r="AX24" i="66"/>
  <c r="AR16" i="66"/>
  <c r="BC16" i="66"/>
  <c r="AM11" i="66"/>
  <c r="AS11" i="66"/>
  <c r="AZ11" i="66"/>
  <c r="AW14" i="66"/>
  <c r="AO14" i="66"/>
  <c r="AA14" i="66"/>
  <c r="BA14" i="66"/>
  <c r="AS14" i="66"/>
  <c r="AK14" i="66"/>
  <c r="AU14" i="66"/>
  <c r="AP6" i="66"/>
  <c r="AT63" i="66"/>
  <c r="BC19" i="66"/>
  <c r="AU19" i="66"/>
  <c r="AN19" i="66"/>
  <c r="AH19" i="66"/>
  <c r="AY19" i="66"/>
  <c r="AR19" i="66"/>
  <c r="AJ19" i="66"/>
  <c r="AP19" i="66"/>
  <c r="AX19" i="66"/>
  <c r="AI19" i="66"/>
  <c r="AQ7" i="66"/>
  <c r="AH48" i="66"/>
  <c r="AX48" i="66"/>
  <c r="AL56" i="66"/>
  <c r="BB56" i="66"/>
  <c r="AM16" i="66"/>
  <c r="AW16" i="66"/>
  <c r="AI11" i="66"/>
  <c r="AO11" i="66"/>
  <c r="AW9" i="66"/>
  <c r="AM14" i="66"/>
  <c r="BC14" i="66"/>
  <c r="AM19" i="66"/>
  <c r="AI13" i="66"/>
  <c r="AQ13" i="66"/>
  <c r="AM15" i="66"/>
  <c r="AU15" i="66"/>
  <c r="BC15" i="66"/>
  <c r="AV65" i="66"/>
  <c r="AI65" i="66"/>
  <c r="AN65" i="66"/>
  <c r="AY68" i="66"/>
  <c r="AQ68" i="66"/>
  <c r="AI68" i="66"/>
  <c r="AW68" i="66"/>
  <c r="AO68" i="66"/>
  <c r="AA68" i="66"/>
  <c r="AS68" i="66"/>
  <c r="DZ68" i="66"/>
  <c r="BA68" i="66"/>
  <c r="AK68" i="66"/>
  <c r="AM13" i="66"/>
  <c r="AU13" i="66"/>
  <c r="BC13" i="66"/>
  <c r="AU68" i="66"/>
  <c r="AT12" i="66"/>
  <c r="AM66" i="66"/>
  <c r="AU66" i="66"/>
  <c r="BC66" i="66"/>
  <c r="AL12" i="66"/>
  <c r="AI66" i="66"/>
  <c r="AQ66" i="66"/>
  <c r="AY66" i="66"/>
  <c r="AM67" i="66"/>
  <c r="AU67" i="66"/>
  <c r="BC67" i="66"/>
  <c r="AK69" i="66"/>
  <c r="AP69" i="66"/>
  <c r="AU69" i="66"/>
  <c r="BA69" i="66"/>
  <c r="AK70" i="66"/>
  <c r="AP70" i="66"/>
  <c r="AU70" i="66"/>
  <c r="BA70" i="66"/>
  <c r="AK71" i="66"/>
  <c r="AP71" i="66"/>
  <c r="AU71" i="66"/>
  <c r="BA71" i="66"/>
  <c r="BB69" i="66"/>
  <c r="AK17" i="66"/>
  <c r="AV17" i="66"/>
  <c r="AJ48" i="66"/>
  <c r="AN48" i="66"/>
  <c r="AR48" i="66"/>
  <c r="AV48" i="66"/>
  <c r="AZ48" i="66"/>
  <c r="AJ56" i="66"/>
  <c r="AN56" i="66"/>
  <c r="AR56" i="66"/>
  <c r="AV56" i="66"/>
  <c r="AZ56" i="66"/>
  <c r="AJ24" i="66"/>
  <c r="AN24" i="66"/>
  <c r="AR24" i="66"/>
  <c r="AV24" i="66"/>
  <c r="AZ24" i="66"/>
  <c r="AI17" i="66"/>
  <c r="AN17" i="66"/>
  <c r="AS17" i="66"/>
  <c r="AY17" i="66"/>
  <c r="AZ9" i="66"/>
  <c r="AV9" i="66"/>
  <c r="AR9" i="66"/>
  <c r="AN9" i="66"/>
  <c r="BB9" i="66"/>
  <c r="AX9" i="66"/>
  <c r="AT9" i="66"/>
  <c r="AP9" i="66"/>
  <c r="AL9" i="66"/>
  <c r="AH9" i="66"/>
  <c r="AK9" i="66"/>
  <c r="AS9" i="66"/>
  <c r="BA9" i="66"/>
  <c r="BA50" i="66"/>
  <c r="AW50" i="66"/>
  <c r="AS50" i="66"/>
  <c r="AO50" i="66"/>
  <c r="AK50" i="66"/>
  <c r="AZ50" i="66"/>
  <c r="AU50" i="66"/>
  <c r="AP50" i="66"/>
  <c r="AJ50" i="66"/>
  <c r="BC50" i="66"/>
  <c r="AX50" i="66"/>
  <c r="AR50" i="66"/>
  <c r="AM50" i="66"/>
  <c r="AH50" i="66"/>
  <c r="AQ50" i="66"/>
  <c r="BB50" i="66"/>
  <c r="DZ64" i="66"/>
  <c r="BB64" i="66"/>
  <c r="AX64" i="66"/>
  <c r="AT64" i="66"/>
  <c r="AP64" i="66"/>
  <c r="AL64" i="66"/>
  <c r="AY64" i="66"/>
  <c r="AS64" i="66"/>
  <c r="AN64" i="66"/>
  <c r="AI64" i="66"/>
  <c r="BA64" i="66"/>
  <c r="AV64" i="66"/>
  <c r="AQ64" i="66"/>
  <c r="AK64" i="66"/>
  <c r="AA64" i="66"/>
  <c r="BC64" i="66"/>
  <c r="AR64" i="66"/>
  <c r="AH64" i="66"/>
  <c r="AW64" i="66"/>
  <c r="AM64" i="66"/>
  <c r="AZ64" i="66"/>
  <c r="AK48" i="66"/>
  <c r="AO48" i="66"/>
  <c r="AS48" i="66"/>
  <c r="AW48" i="66"/>
  <c r="BA48" i="66"/>
  <c r="AA56" i="66"/>
  <c r="AK56" i="66"/>
  <c r="AO56" i="66"/>
  <c r="AS56" i="66"/>
  <c r="AW56" i="66"/>
  <c r="BA56" i="66"/>
  <c r="AK24" i="66"/>
  <c r="AO24" i="66"/>
  <c r="AS24" i="66"/>
  <c r="AW24" i="66"/>
  <c r="BA24" i="66"/>
  <c r="AI16" i="66"/>
  <c r="AN16" i="66"/>
  <c r="AS16" i="66"/>
  <c r="AY16" i="66"/>
  <c r="AJ17" i="66"/>
  <c r="AO17" i="66"/>
  <c r="AU17" i="66"/>
  <c r="AZ17" i="66"/>
  <c r="BB11" i="66"/>
  <c r="AX11" i="66"/>
  <c r="AT11" i="66"/>
  <c r="AP11" i="66"/>
  <c r="AL11" i="66"/>
  <c r="AH11" i="66"/>
  <c r="AK11" i="66"/>
  <c r="AQ11" i="66"/>
  <c r="AV11" i="66"/>
  <c r="BA11" i="66"/>
  <c r="AA9" i="66"/>
  <c r="AM9" i="66"/>
  <c r="AU9" i="66"/>
  <c r="BC9" i="66"/>
  <c r="AI50" i="66"/>
  <c r="AT50" i="66"/>
  <c r="BA12" i="66"/>
  <c r="AW12" i="66"/>
  <c r="AS12" i="66"/>
  <c r="AO12" i="66"/>
  <c r="AK12" i="66"/>
  <c r="BC12" i="66"/>
  <c r="AX12" i="66"/>
  <c r="AR12" i="66"/>
  <c r="AM12" i="66"/>
  <c r="AH12" i="66"/>
  <c r="AZ12" i="66"/>
  <c r="AU12" i="66"/>
  <c r="AP12" i="66"/>
  <c r="AJ12" i="66"/>
  <c r="AQ12" i="66"/>
  <c r="BB12" i="66"/>
  <c r="AJ64" i="66"/>
  <c r="BB17" i="66"/>
  <c r="AX17" i="66"/>
  <c r="AT17" i="66"/>
  <c r="AP17" i="66"/>
  <c r="AL17" i="66"/>
  <c r="AH17" i="66"/>
  <c r="AQ17" i="66"/>
  <c r="BA17" i="66"/>
  <c r="AI48" i="66"/>
  <c r="AM48" i="66"/>
  <c r="AQ48" i="66"/>
  <c r="AU48" i="66"/>
  <c r="AY48" i="66"/>
  <c r="BC48" i="66"/>
  <c r="AI56" i="66"/>
  <c r="AM56" i="66"/>
  <c r="AQ56" i="66"/>
  <c r="AU56" i="66"/>
  <c r="AY56" i="66"/>
  <c r="BC56" i="66"/>
  <c r="AI24" i="66"/>
  <c r="AM24" i="66"/>
  <c r="AQ24" i="66"/>
  <c r="AU24" i="66"/>
  <c r="AY24" i="66"/>
  <c r="BC24" i="66"/>
  <c r="BB16" i="66"/>
  <c r="AX16" i="66"/>
  <c r="AT16" i="66"/>
  <c r="AP16" i="66"/>
  <c r="AL16" i="66"/>
  <c r="AH16" i="66"/>
  <c r="AK16" i="66"/>
  <c r="AQ16" i="66"/>
  <c r="AV16" i="66"/>
  <c r="BA16" i="66"/>
  <c r="AM17" i="66"/>
  <c r="AR17" i="66"/>
  <c r="AW17" i="66"/>
  <c r="BC17" i="66"/>
  <c r="AJ9" i="66"/>
  <c r="AQ9" i="66"/>
  <c r="AY9" i="66"/>
  <c r="AN50" i="66"/>
  <c r="AY50" i="66"/>
  <c r="AU64" i="66"/>
  <c r="AH13" i="66"/>
  <c r="AL13" i="66"/>
  <c r="AP13" i="66"/>
  <c r="AT13" i="66"/>
  <c r="AX13" i="66"/>
  <c r="BB13" i="66"/>
  <c r="AH14" i="66"/>
  <c r="AL14" i="66"/>
  <c r="AP14" i="66"/>
  <c r="AT14" i="66"/>
  <c r="AX14" i="66"/>
  <c r="BB14" i="66"/>
  <c r="AH15" i="66"/>
  <c r="AL15" i="66"/>
  <c r="AP15" i="66"/>
  <c r="AT15" i="66"/>
  <c r="AX15" i="66"/>
  <c r="BB15" i="66"/>
  <c r="AI6" i="66"/>
  <c r="AN6" i="66"/>
  <c r="AT6" i="66"/>
  <c r="AY6" i="66"/>
  <c r="BA19" i="66"/>
  <c r="AW19" i="66"/>
  <c r="AS19" i="66"/>
  <c r="AO19" i="66"/>
  <c r="AK19" i="66"/>
  <c r="AL19" i="66"/>
  <c r="AQ19" i="66"/>
  <c r="AV19" i="66"/>
  <c r="BB19" i="66"/>
  <c r="AJ63" i="66"/>
  <c r="AR63" i="66"/>
  <c r="AZ63" i="66"/>
  <c r="DZ65" i="66"/>
  <c r="BB65" i="66"/>
  <c r="AX65" i="66"/>
  <c r="AT65" i="66"/>
  <c r="AP65" i="66"/>
  <c r="AL65" i="66"/>
  <c r="AH65" i="66"/>
  <c r="AZ65" i="66"/>
  <c r="AU65" i="66"/>
  <c r="AO65" i="66"/>
  <c r="AJ65" i="66"/>
  <c r="BC65" i="66"/>
  <c r="AW65" i="66"/>
  <c r="AR65" i="66"/>
  <c r="AM65" i="66"/>
  <c r="AA65" i="66"/>
  <c r="AQ65" i="66"/>
  <c r="BA65" i="66"/>
  <c r="AJ13" i="66"/>
  <c r="AN13" i="66"/>
  <c r="AR13" i="66"/>
  <c r="AV13" i="66"/>
  <c r="AZ13" i="66"/>
  <c r="AJ14" i="66"/>
  <c r="AN14" i="66"/>
  <c r="AR14" i="66"/>
  <c r="AV14" i="66"/>
  <c r="AZ14" i="66"/>
  <c r="AJ15" i="66"/>
  <c r="AN15" i="66"/>
  <c r="AR15" i="66"/>
  <c r="AV15" i="66"/>
  <c r="AZ15" i="66"/>
  <c r="BA6" i="66"/>
  <c r="AW6" i="66"/>
  <c r="AS6" i="66"/>
  <c r="AO6" i="66"/>
  <c r="AK6" i="66"/>
  <c r="AL6" i="66"/>
  <c r="AQ6" i="66"/>
  <c r="AV6" i="66"/>
  <c r="BB6" i="66"/>
  <c r="BC63" i="66"/>
  <c r="AY63" i="66"/>
  <c r="AU63" i="66"/>
  <c r="AQ63" i="66"/>
  <c r="AM63" i="66"/>
  <c r="AI63" i="66"/>
  <c r="BA63" i="66"/>
  <c r="AW63" i="66"/>
  <c r="AS63" i="66"/>
  <c r="AO63" i="66"/>
  <c r="AK63" i="66"/>
  <c r="AA63" i="66"/>
  <c r="AN63" i="66"/>
  <c r="AV63" i="66"/>
  <c r="AH66" i="66"/>
  <c r="AL66" i="66"/>
  <c r="AP66" i="66"/>
  <c r="AT66" i="66"/>
  <c r="AX66" i="66"/>
  <c r="BB66" i="66"/>
  <c r="DZ66" i="66"/>
  <c r="AH67" i="66"/>
  <c r="AL67" i="66"/>
  <c r="AP67" i="66"/>
  <c r="AT67" i="66"/>
  <c r="AX67" i="66"/>
  <c r="BB67" i="66"/>
  <c r="DZ67" i="66"/>
  <c r="AH68" i="66"/>
  <c r="AL68" i="66"/>
  <c r="AP68" i="66"/>
  <c r="AT68" i="66"/>
  <c r="AX68" i="66"/>
  <c r="BB68" i="66"/>
  <c r="AJ66" i="66"/>
  <c r="AN66" i="66"/>
  <c r="AR66" i="66"/>
  <c r="AV66" i="66"/>
  <c r="AZ66" i="66"/>
  <c r="AJ67" i="66"/>
  <c r="AN67" i="66"/>
  <c r="AR67" i="66"/>
  <c r="AV67" i="66"/>
  <c r="AZ67" i="66"/>
  <c r="AJ68" i="66"/>
  <c r="AN68" i="66"/>
  <c r="AR68" i="66"/>
  <c r="AV68" i="66"/>
  <c r="AZ68" i="66"/>
  <c r="AJ69" i="66"/>
  <c r="AN69" i="66"/>
  <c r="AR69" i="66"/>
  <c r="AV69" i="66"/>
  <c r="AZ69" i="66"/>
  <c r="AJ70" i="66"/>
  <c r="AN70" i="66"/>
  <c r="AR70" i="66"/>
  <c r="AV70" i="66"/>
  <c r="AZ70" i="66"/>
  <c r="AJ71" i="66"/>
  <c r="AN71" i="66"/>
  <c r="AR71" i="66"/>
  <c r="AV71" i="66"/>
  <c r="AZ71" i="66"/>
  <c r="AU7" i="66"/>
  <c r="AI7" i="66"/>
  <c r="AY7" i="66"/>
  <c r="AJ7" i="66"/>
  <c r="AN7" i="66"/>
  <c r="AR7" i="66"/>
  <c r="AV7" i="66"/>
  <c r="AZ7" i="66"/>
  <c r="AK7" i="66"/>
  <c r="AO7" i="66"/>
  <c r="AS7" i="66"/>
  <c r="AW7" i="66"/>
  <c r="BA7" i="66"/>
  <c r="AH7" i="66"/>
  <c r="AL7" i="66"/>
  <c r="AP7" i="66"/>
  <c r="AT7" i="66"/>
  <c r="AX7" i="66"/>
  <c r="BB7" i="66"/>
  <c r="T23" i="66"/>
  <c r="AG52" i="66" l="1"/>
  <c r="AG58" i="66"/>
  <c r="AG57" i="66"/>
  <c r="AA28" i="66" l="1"/>
  <c r="BC3" i="66" l="1"/>
  <c r="BC5" i="66"/>
  <c r="BC29" i="66"/>
  <c r="BC30" i="66"/>
  <c r="BC37" i="66"/>
  <c r="BC31" i="66"/>
  <c r="BC10" i="66"/>
  <c r="BC33" i="66"/>
  <c r="BC36" i="66"/>
  <c r="BC34" i="66"/>
  <c r="BC35" i="66"/>
  <c r="BC26" i="66"/>
  <c r="BC58" i="66"/>
  <c r="BC51" i="66"/>
  <c r="BC38" i="66"/>
  <c r="BC39" i="66"/>
  <c r="BC40" i="66"/>
  <c r="BC45" i="66"/>
  <c r="BC46" i="66"/>
  <c r="BC47" i="66"/>
  <c r="BC28" i="66"/>
  <c r="BB5" i="66" l="1"/>
  <c r="BB39" i="66"/>
  <c r="BC8" i="66" l="1"/>
  <c r="AA8" i="66"/>
  <c r="T31" i="66"/>
  <c r="BC54" i="66"/>
  <c r="BC52" i="66"/>
  <c r="AC57" i="66"/>
  <c r="DZ56" i="66" s="1"/>
  <c r="BC32" i="66"/>
  <c r="DZ37" i="66"/>
  <c r="BB47" i="66"/>
  <c r="BA47" i="66"/>
  <c r="AZ47" i="66"/>
  <c r="AY47" i="66"/>
  <c r="BB46" i="66"/>
  <c r="BA46" i="66"/>
  <c r="AZ46" i="66"/>
  <c r="AY46" i="66"/>
  <c r="BB45" i="66"/>
  <c r="BA45" i="66"/>
  <c r="AZ45" i="66"/>
  <c r="AY45" i="66"/>
  <c r="BB40" i="66"/>
  <c r="BA40" i="66"/>
  <c r="AZ40" i="66"/>
  <c r="AY40" i="66"/>
  <c r="DZ29" i="66"/>
  <c r="BA39" i="66"/>
  <c r="AZ39" i="66"/>
  <c r="AY39" i="66"/>
  <c r="BB33" i="66"/>
  <c r="BA33" i="66"/>
  <c r="AZ33" i="66"/>
  <c r="AY33" i="66"/>
  <c r="BB51" i="66"/>
  <c r="BA51" i="66"/>
  <c r="AZ51" i="66"/>
  <c r="AY51" i="66"/>
  <c r="BB26" i="66"/>
  <c r="BA26" i="66"/>
  <c r="AZ26" i="66"/>
  <c r="AY26" i="66"/>
  <c r="BB58" i="66"/>
  <c r="BA58" i="66"/>
  <c r="AZ58" i="66"/>
  <c r="AY58" i="66"/>
  <c r="DZ13" i="66"/>
  <c r="BB35" i="66"/>
  <c r="BA35" i="66"/>
  <c r="AZ35" i="66"/>
  <c r="AY35" i="66"/>
  <c r="BB34" i="66"/>
  <c r="BA34" i="66"/>
  <c r="AZ34" i="66"/>
  <c r="AY34" i="66"/>
  <c r="DZ11" i="66"/>
  <c r="BB10" i="66"/>
  <c r="BA10" i="66"/>
  <c r="AZ10" i="66"/>
  <c r="AY10" i="66"/>
  <c r="DZ10" i="66"/>
  <c r="BB38" i="66"/>
  <c r="BA38" i="66"/>
  <c r="AZ38" i="66"/>
  <c r="AY38" i="66"/>
  <c r="DZ9" i="66"/>
  <c r="BB31" i="66"/>
  <c r="BA31" i="66"/>
  <c r="AZ31" i="66"/>
  <c r="AY31" i="66"/>
  <c r="DZ8" i="66"/>
  <c r="BB37" i="66"/>
  <c r="BA37" i="66"/>
  <c r="AZ37" i="66"/>
  <c r="AY37" i="66"/>
  <c r="DZ7" i="66"/>
  <c r="BB30" i="66"/>
  <c r="BA30" i="66"/>
  <c r="AZ30" i="66"/>
  <c r="AY30" i="66"/>
  <c r="DZ6" i="66"/>
  <c r="BB29" i="66"/>
  <c r="BA29" i="66"/>
  <c r="AZ29" i="66"/>
  <c r="AY29" i="66"/>
  <c r="DZ5" i="66"/>
  <c r="BA5" i="66"/>
  <c r="AZ5" i="66"/>
  <c r="AX47" i="66"/>
  <c r="AW47" i="66"/>
  <c r="AV47" i="66"/>
  <c r="AU47" i="66"/>
  <c r="AT47" i="66"/>
  <c r="AS47" i="66"/>
  <c r="AR47" i="66"/>
  <c r="AQ47" i="66"/>
  <c r="AP47" i="66"/>
  <c r="AO47" i="66"/>
  <c r="AN47" i="66"/>
  <c r="AM47" i="66"/>
  <c r="AL47" i="66"/>
  <c r="AK47" i="66"/>
  <c r="AJ47" i="66"/>
  <c r="AI47" i="66"/>
  <c r="AH47" i="66"/>
  <c r="AX46" i="66"/>
  <c r="AW46" i="66"/>
  <c r="AV46" i="66"/>
  <c r="AU46" i="66"/>
  <c r="AT46" i="66"/>
  <c r="AS46" i="66"/>
  <c r="AR46" i="66"/>
  <c r="AQ46" i="66"/>
  <c r="AP46" i="66"/>
  <c r="AO46" i="66"/>
  <c r="AN46" i="66"/>
  <c r="AM46" i="66"/>
  <c r="AL46" i="66"/>
  <c r="AK46" i="66"/>
  <c r="AJ46" i="66"/>
  <c r="AI46" i="66"/>
  <c r="AH46" i="66"/>
  <c r="AX45" i="66"/>
  <c r="AW45" i="66"/>
  <c r="AV45" i="66"/>
  <c r="AU45" i="66"/>
  <c r="AT45" i="66"/>
  <c r="AS45" i="66"/>
  <c r="AR45" i="66"/>
  <c r="AQ45" i="66"/>
  <c r="AP45" i="66"/>
  <c r="AO45" i="66"/>
  <c r="AN45" i="66"/>
  <c r="AM45" i="66"/>
  <c r="AL45" i="66"/>
  <c r="AK45" i="66"/>
  <c r="AJ45" i="66"/>
  <c r="AI45" i="66"/>
  <c r="AH45" i="66"/>
  <c r="AX40" i="66"/>
  <c r="AW40" i="66"/>
  <c r="AV40" i="66"/>
  <c r="AU40" i="66"/>
  <c r="AT40" i="66"/>
  <c r="AS40" i="66"/>
  <c r="AR40" i="66"/>
  <c r="AQ40" i="66"/>
  <c r="AP40" i="66"/>
  <c r="AO40" i="66"/>
  <c r="AN40" i="66"/>
  <c r="AM40" i="66"/>
  <c r="AL40" i="66"/>
  <c r="AK40" i="66"/>
  <c r="AJ40" i="66"/>
  <c r="AI40" i="66"/>
  <c r="AH40" i="66"/>
  <c r="AX39" i="66"/>
  <c r="AW39" i="66"/>
  <c r="AV39" i="66"/>
  <c r="AU39" i="66"/>
  <c r="AT39" i="66"/>
  <c r="AS39" i="66"/>
  <c r="AR39" i="66"/>
  <c r="AQ39" i="66"/>
  <c r="AP39" i="66"/>
  <c r="AO39" i="66"/>
  <c r="AN39" i="66"/>
  <c r="AM39" i="66"/>
  <c r="AL39" i="66"/>
  <c r="AK39" i="66"/>
  <c r="AJ39" i="66"/>
  <c r="AI39" i="66"/>
  <c r="AH39" i="66"/>
  <c r="AM36" i="66"/>
  <c r="AL36" i="66"/>
  <c r="AK36" i="66"/>
  <c r="AJ36" i="66"/>
  <c r="AI36" i="66"/>
  <c r="AH36" i="66"/>
  <c r="AX33" i="66"/>
  <c r="AW33" i="66"/>
  <c r="AV33" i="66"/>
  <c r="AU33" i="66"/>
  <c r="AT33" i="66"/>
  <c r="AS33" i="66"/>
  <c r="AR33" i="66"/>
  <c r="AQ33" i="66"/>
  <c r="AP33" i="66"/>
  <c r="AO33" i="66"/>
  <c r="AN33" i="66"/>
  <c r="AM33" i="66"/>
  <c r="AL33" i="66"/>
  <c r="AK33" i="66"/>
  <c r="AJ33" i="66"/>
  <c r="AI33" i="66"/>
  <c r="AH33" i="66"/>
  <c r="AV59" i="66"/>
  <c r="AU59" i="66"/>
  <c r="AT59" i="66"/>
  <c r="AS59" i="66"/>
  <c r="AR59" i="66"/>
  <c r="AQ59" i="66"/>
  <c r="AP59" i="66"/>
  <c r="AO59" i="66"/>
  <c r="AN59" i="66"/>
  <c r="AM59" i="66"/>
  <c r="AL59" i="66"/>
  <c r="AK59" i="66"/>
  <c r="AJ59" i="66"/>
  <c r="AI59" i="66"/>
  <c r="AH59" i="66"/>
  <c r="AX51" i="66"/>
  <c r="AW51" i="66"/>
  <c r="AV51" i="66"/>
  <c r="AU51" i="66"/>
  <c r="AT51" i="66"/>
  <c r="AS51" i="66"/>
  <c r="AR51" i="66"/>
  <c r="AQ51" i="66"/>
  <c r="AP51" i="66"/>
  <c r="AO51" i="66"/>
  <c r="AN51" i="66"/>
  <c r="AM51" i="66"/>
  <c r="AL51" i="66"/>
  <c r="AK51" i="66"/>
  <c r="AJ51" i="66"/>
  <c r="AI51" i="66"/>
  <c r="AH51" i="66"/>
  <c r="AX26" i="66"/>
  <c r="AW26" i="66"/>
  <c r="AV26" i="66"/>
  <c r="AU26" i="66"/>
  <c r="AT26" i="66"/>
  <c r="AS26" i="66"/>
  <c r="AR26" i="66"/>
  <c r="AQ26" i="66"/>
  <c r="AP26" i="66"/>
  <c r="AO26" i="66"/>
  <c r="AN26" i="66"/>
  <c r="AM26" i="66"/>
  <c r="AL26" i="66"/>
  <c r="AK26" i="66"/>
  <c r="AJ26" i="66"/>
  <c r="AI26" i="66"/>
  <c r="AH26" i="66"/>
  <c r="AX58" i="66"/>
  <c r="AW58" i="66"/>
  <c r="AV58" i="66"/>
  <c r="AU58" i="66"/>
  <c r="AT58" i="66"/>
  <c r="AS58" i="66"/>
  <c r="AR58" i="66"/>
  <c r="AQ58" i="66"/>
  <c r="AP58" i="66"/>
  <c r="AO58" i="66"/>
  <c r="AN58" i="66"/>
  <c r="AM58" i="66"/>
  <c r="AL58" i="66"/>
  <c r="AK58" i="66"/>
  <c r="AJ58" i="66"/>
  <c r="AI58" i="66"/>
  <c r="AH58" i="66"/>
  <c r="AX35" i="66"/>
  <c r="AW35" i="66"/>
  <c r="AV35" i="66"/>
  <c r="AU35" i="66"/>
  <c r="AT35" i="66"/>
  <c r="AS35" i="66"/>
  <c r="AR35" i="66"/>
  <c r="AQ35" i="66"/>
  <c r="AP35" i="66"/>
  <c r="AO35" i="66"/>
  <c r="AN35" i="66"/>
  <c r="AM35" i="66"/>
  <c r="AL35" i="66"/>
  <c r="AK35" i="66"/>
  <c r="AJ35" i="66"/>
  <c r="AI35" i="66"/>
  <c r="AH35" i="66"/>
  <c r="AX34" i="66"/>
  <c r="AW34" i="66"/>
  <c r="AV34" i="66"/>
  <c r="AU34" i="66"/>
  <c r="AT34" i="66"/>
  <c r="AS34" i="66"/>
  <c r="AR34" i="66"/>
  <c r="AQ34" i="66"/>
  <c r="AP34" i="66"/>
  <c r="AO34" i="66"/>
  <c r="AN34" i="66"/>
  <c r="AM34" i="66"/>
  <c r="AL34" i="66"/>
  <c r="AK34" i="66"/>
  <c r="AJ34" i="66"/>
  <c r="AI34" i="66"/>
  <c r="AH34" i="66"/>
  <c r="AX10" i="66"/>
  <c r="AW10" i="66"/>
  <c r="AV10" i="66"/>
  <c r="AU10" i="66"/>
  <c r="AT10" i="66"/>
  <c r="AS10" i="66"/>
  <c r="AR10" i="66"/>
  <c r="AQ10" i="66"/>
  <c r="AP10" i="66"/>
  <c r="AO10" i="66"/>
  <c r="AN10" i="66"/>
  <c r="AM10" i="66"/>
  <c r="AL10" i="66"/>
  <c r="AK10" i="66"/>
  <c r="AJ10" i="66"/>
  <c r="AI10" i="66"/>
  <c r="AH10" i="66"/>
  <c r="AX38" i="66"/>
  <c r="AW38" i="66"/>
  <c r="AV38" i="66"/>
  <c r="AU38" i="66"/>
  <c r="AT38" i="66"/>
  <c r="AS38" i="66"/>
  <c r="AR38" i="66"/>
  <c r="AQ38" i="66"/>
  <c r="AP38" i="66"/>
  <c r="AO38" i="66"/>
  <c r="AN38" i="66"/>
  <c r="AM38" i="66"/>
  <c r="AL38" i="66"/>
  <c r="AK38" i="66"/>
  <c r="AJ38" i="66"/>
  <c r="AI38" i="66"/>
  <c r="AH38" i="66"/>
  <c r="AX31" i="66"/>
  <c r="AW31" i="66"/>
  <c r="AV31" i="66"/>
  <c r="AU31" i="66"/>
  <c r="AT31" i="66"/>
  <c r="AS31" i="66"/>
  <c r="AR31" i="66"/>
  <c r="AQ31" i="66"/>
  <c r="AP31" i="66"/>
  <c r="AO31" i="66"/>
  <c r="AN31" i="66"/>
  <c r="AM31" i="66"/>
  <c r="AL31" i="66"/>
  <c r="AK31" i="66"/>
  <c r="AJ31" i="66"/>
  <c r="AI31" i="66"/>
  <c r="AH31" i="66"/>
  <c r="AX37" i="66"/>
  <c r="AW37" i="66"/>
  <c r="AV37" i="66"/>
  <c r="AU37" i="66"/>
  <c r="AT37" i="66"/>
  <c r="AS37" i="66"/>
  <c r="AR37" i="66"/>
  <c r="AQ37" i="66"/>
  <c r="AP37" i="66"/>
  <c r="AO37" i="66"/>
  <c r="AN37" i="66"/>
  <c r="AM37" i="66"/>
  <c r="AL37" i="66"/>
  <c r="AK37" i="66"/>
  <c r="AJ37" i="66"/>
  <c r="AI37" i="66"/>
  <c r="AH37" i="66"/>
  <c r="AX30" i="66"/>
  <c r="AW30" i="66"/>
  <c r="AV30" i="66"/>
  <c r="AU30" i="66"/>
  <c r="AT30" i="66"/>
  <c r="AS30" i="66"/>
  <c r="AR30" i="66"/>
  <c r="AQ30" i="66"/>
  <c r="AP30" i="66"/>
  <c r="AO30" i="66"/>
  <c r="AN30" i="66"/>
  <c r="AM30" i="66"/>
  <c r="AL30" i="66"/>
  <c r="AK30" i="66"/>
  <c r="AJ30" i="66"/>
  <c r="AI30" i="66"/>
  <c r="AH30" i="66"/>
  <c r="AX29" i="66"/>
  <c r="AW29" i="66"/>
  <c r="AV29" i="66"/>
  <c r="AU29" i="66"/>
  <c r="AT29" i="66"/>
  <c r="AS29" i="66"/>
  <c r="AR29" i="66"/>
  <c r="AQ29" i="66"/>
  <c r="AP29" i="66"/>
  <c r="AO29" i="66"/>
  <c r="AN29" i="66"/>
  <c r="AM29" i="66"/>
  <c r="AL29" i="66"/>
  <c r="AK29" i="66"/>
  <c r="AJ29" i="66"/>
  <c r="AI29" i="66"/>
  <c r="AH29" i="66"/>
  <c r="AX5" i="66"/>
  <c r="AW5" i="66"/>
  <c r="AV5" i="66"/>
  <c r="AU5" i="66"/>
  <c r="AT5" i="66"/>
  <c r="AS5" i="66"/>
  <c r="AR5" i="66"/>
  <c r="AQ5" i="66"/>
  <c r="AP5" i="66"/>
  <c r="AO5" i="66"/>
  <c r="AN5" i="66"/>
  <c r="AM5" i="66"/>
  <c r="AL5" i="66"/>
  <c r="AK5" i="66"/>
  <c r="AJ5" i="66"/>
  <c r="AI5" i="66"/>
  <c r="AY5" i="66"/>
  <c r="AH5" i="66"/>
  <c r="DZ54" i="66" l="1"/>
  <c r="DZ55" i="66"/>
  <c r="BC57" i="66"/>
  <c r="AA57" i="66"/>
  <c r="AV32" i="66"/>
  <c r="DZ12" i="66"/>
  <c r="DZ14" i="66"/>
  <c r="AJ52" i="66"/>
  <c r="AO54" i="66"/>
  <c r="AK54" i="66"/>
  <c r="AU54" i="66"/>
  <c r="AR54" i="66"/>
  <c r="AT57" i="66"/>
  <c r="AM54" i="66"/>
  <c r="AV54" i="66"/>
  <c r="AN32" i="66"/>
  <c r="AO36" i="66"/>
  <c r="AJ54" i="66"/>
  <c r="AQ54" i="66"/>
  <c r="AW54" i="66"/>
  <c r="AY54" i="66"/>
  <c r="BA54" i="66"/>
  <c r="AM32" i="66"/>
  <c r="AS32" i="66"/>
  <c r="AU36" i="66"/>
  <c r="AW32" i="66"/>
  <c r="AP36" i="66"/>
  <c r="AY32" i="66"/>
  <c r="AI32" i="66"/>
  <c r="AQ32" i="66"/>
  <c r="AK32" i="66"/>
  <c r="AR32" i="66"/>
  <c r="AT36" i="66"/>
  <c r="BA57" i="66"/>
  <c r="AL57" i="66"/>
  <c r="AZ32" i="66"/>
  <c r="AX32" i="66"/>
  <c r="AT32" i="66"/>
  <c r="AP32" i="66"/>
  <c r="AL32" i="66"/>
  <c r="AH32" i="66"/>
  <c r="AZ36" i="66"/>
  <c r="AV36" i="66"/>
  <c r="AR36" i="66"/>
  <c r="AN36" i="66"/>
  <c r="AY36" i="66"/>
  <c r="AJ32" i="66"/>
  <c r="AO32" i="66"/>
  <c r="AU32" i="66"/>
  <c r="AQ36" i="66"/>
  <c r="AW36" i="66"/>
  <c r="BA32" i="66"/>
  <c r="AS36" i="66"/>
  <c r="AX36" i="66"/>
  <c r="BB32" i="66"/>
  <c r="BB36" i="66"/>
  <c r="AI54" i="66"/>
  <c r="AN54" i="66"/>
  <c r="AS54" i="66"/>
  <c r="AZ54" i="66"/>
  <c r="AY57" i="66"/>
  <c r="AW57" i="66"/>
  <c r="AS57" i="66"/>
  <c r="AO57" i="66"/>
  <c r="AK57" i="66"/>
  <c r="BB57" i="66"/>
  <c r="AV57" i="66"/>
  <c r="AR57" i="66"/>
  <c r="AN57" i="66"/>
  <c r="AJ57" i="66"/>
  <c r="AM57" i="66"/>
  <c r="AU57" i="66"/>
  <c r="AH57" i="66"/>
  <c r="AP57" i="66"/>
  <c r="AX57" i="66"/>
  <c r="AI57" i="66"/>
  <c r="AQ57" i="66"/>
  <c r="AZ57" i="66"/>
  <c r="AN52" i="66"/>
  <c r="AH54" i="66"/>
  <c r="AL54" i="66"/>
  <c r="AP54" i="66"/>
  <c r="AT54" i="66"/>
  <c r="AX54" i="66"/>
  <c r="BB54" i="66"/>
  <c r="AV52" i="66"/>
  <c r="AR52" i="66"/>
  <c r="BB52" i="66"/>
  <c r="AK52" i="66"/>
  <c r="AS52" i="66"/>
  <c r="AH52" i="66"/>
  <c r="AL52" i="66"/>
  <c r="AP52" i="66"/>
  <c r="AT52" i="66"/>
  <c r="AX52" i="66"/>
  <c r="AZ52" i="66"/>
  <c r="AO52" i="66"/>
  <c r="AW52" i="66"/>
  <c r="AY52" i="66"/>
  <c r="AI52" i="66"/>
  <c r="AM52" i="66"/>
  <c r="AQ52" i="66"/>
  <c r="AU52" i="66"/>
  <c r="BA52" i="66"/>
  <c r="BA36" i="66"/>
  <c r="T18" i="66"/>
  <c r="T20" i="66"/>
  <c r="T25" i="66"/>
  <c r="T22" i="66"/>
  <c r="T21" i="66"/>
  <c r="T27" i="66"/>
  <c r="T8" i="66"/>
  <c r="T57" i="66"/>
  <c r="T61" i="66"/>
  <c r="T55" i="66"/>
  <c r="T49" i="66"/>
  <c r="T54" i="66"/>
  <c r="T52" i="66"/>
  <c r="T60" i="66"/>
  <c r="T59" i="66"/>
  <c r="T51" i="66"/>
  <c r="T26" i="66"/>
  <c r="T53" i="66"/>
  <c r="T58" i="66"/>
  <c r="T10" i="66"/>
  <c r="T30" i="66"/>
  <c r="T29" i="66"/>
  <c r="T5" i="66"/>
  <c r="AC59" i="66"/>
  <c r="BC59" i="66" s="1"/>
  <c r="AC53" i="66"/>
  <c r="AA53" i="66" l="1"/>
  <c r="BC53" i="66"/>
  <c r="BB53" i="66"/>
  <c r="AW53" i="66"/>
  <c r="AS53" i="66"/>
  <c r="AO53" i="66"/>
  <c r="AK53" i="66"/>
  <c r="BA53" i="66"/>
  <c r="AV53" i="66"/>
  <c r="AR53" i="66"/>
  <c r="AN53" i="66"/>
  <c r="AJ53" i="66"/>
  <c r="AZ53" i="66"/>
  <c r="AU53" i="66"/>
  <c r="AQ53" i="66"/>
  <c r="AM53" i="66"/>
  <c r="AI53" i="66"/>
  <c r="AY53" i="66"/>
  <c r="AX53" i="66"/>
  <c r="AT53" i="66"/>
  <c r="AP53" i="66"/>
  <c r="AL53" i="66"/>
  <c r="AH53" i="66"/>
  <c r="AY59" i="66"/>
  <c r="BA59" i="66"/>
  <c r="AZ59" i="66"/>
  <c r="BB59" i="66"/>
  <c r="AX59" i="66"/>
  <c r="AW59" i="66"/>
  <c r="I40" i="82" l="1"/>
  <c r="I39" i="82"/>
  <c r="I38" i="82"/>
  <c r="I37" i="82"/>
  <c r="I36" i="82"/>
  <c r="I35" i="82"/>
  <c r="I34" i="82"/>
  <c r="I33" i="82"/>
  <c r="I32" i="82"/>
  <c r="I31" i="82"/>
  <c r="I30" i="82"/>
  <c r="I29" i="82"/>
  <c r="I28" i="82"/>
  <c r="I27" i="82"/>
  <c r="I26" i="82"/>
  <c r="I25" i="82"/>
  <c r="I24" i="82"/>
  <c r="I23" i="82"/>
  <c r="I22" i="82"/>
  <c r="I21" i="82"/>
  <c r="I20" i="82"/>
  <c r="I19" i="82"/>
  <c r="I18" i="82"/>
  <c r="I17" i="82"/>
  <c r="I16" i="82"/>
  <c r="I15" i="82"/>
  <c r="I14" i="82"/>
  <c r="I13" i="82"/>
  <c r="I12" i="82"/>
  <c r="I11" i="82"/>
  <c r="I10" i="82"/>
  <c r="I9" i="82"/>
  <c r="I8" i="82"/>
  <c r="I7" i="82"/>
  <c r="I6" i="82"/>
  <c r="I5" i="82"/>
  <c r="I4" i="82"/>
  <c r="I3" i="82"/>
  <c r="I2" i="82"/>
  <c r="AC35" i="66"/>
  <c r="AA35" i="66" s="1"/>
  <c r="AC34" i="66"/>
  <c r="AA34" i="66" s="1"/>
  <c r="A1" i="84"/>
  <c r="A2" i="84" s="1"/>
  <c r="J2" i="84"/>
  <c r="K2" i="84"/>
  <c r="L2" i="84"/>
  <c r="M2" i="84"/>
  <c r="N2" i="84"/>
  <c r="O2" i="84"/>
  <c r="P2" i="84"/>
  <c r="Q2" i="84"/>
  <c r="R2" i="84"/>
  <c r="S2" i="84" s="1"/>
  <c r="T2" i="84" s="1"/>
  <c r="U2" i="84" s="1"/>
  <c r="V2" i="84" s="1"/>
  <c r="W2" i="84" s="1"/>
  <c r="X2" i="84" s="1"/>
  <c r="Y2" i="84" s="1"/>
  <c r="Z2" i="84" s="1"/>
  <c r="AA2" i="84" s="1"/>
  <c r="AB2" i="84" s="1"/>
  <c r="AC2" i="84" s="1"/>
  <c r="AD2" i="84" s="1"/>
  <c r="AE2" i="84" s="1"/>
  <c r="AF2" i="84" s="1"/>
  <c r="AG2" i="84" s="1"/>
  <c r="AH5" i="84"/>
  <c r="AI5" i="84" s="1"/>
  <c r="AJ5" i="84" s="1"/>
  <c r="AK5" i="84" s="1"/>
  <c r="AL5" i="84" s="1"/>
  <c r="AM5" i="84" s="1"/>
  <c r="AN5" i="84" s="1"/>
  <c r="AO5" i="84" s="1"/>
  <c r="AP5" i="84" s="1"/>
  <c r="AQ5" i="84" s="1"/>
  <c r="AR5" i="84" s="1"/>
  <c r="AS5" i="84" s="1"/>
  <c r="AT5" i="84" s="1"/>
  <c r="AU5" i="84" s="1"/>
  <c r="AV5" i="84" s="1"/>
  <c r="AW5" i="84" s="1"/>
  <c r="AX5" i="84" s="1"/>
  <c r="BB5" i="84"/>
  <c r="BC5" i="84" s="1"/>
  <c r="BC15" i="84" s="1"/>
  <c r="G6" i="84"/>
  <c r="H6" i="84"/>
  <c r="I6" i="84"/>
  <c r="BA6" i="84"/>
  <c r="G7" i="84"/>
  <c r="H7" i="84"/>
  <c r="I7" i="84"/>
  <c r="BA7" i="84"/>
  <c r="BB7" i="84"/>
  <c r="G8" i="84"/>
  <c r="H8" i="84"/>
  <c r="I8" i="84"/>
  <c r="BA8" i="84"/>
  <c r="G9" i="84"/>
  <c r="H9" i="84"/>
  <c r="I9" i="84"/>
  <c r="BA9" i="84"/>
  <c r="BB9" i="84"/>
  <c r="G10" i="84"/>
  <c r="H10" i="84"/>
  <c r="I10" i="84"/>
  <c r="BA10" i="84"/>
  <c r="G11" i="84"/>
  <c r="H11" i="84"/>
  <c r="I11" i="84"/>
  <c r="BA11" i="84"/>
  <c r="BB11" i="84"/>
  <c r="G12" i="84"/>
  <c r="H12" i="84"/>
  <c r="I12" i="84"/>
  <c r="BA12" i="84"/>
  <c r="G13" i="84"/>
  <c r="H13" i="84"/>
  <c r="I13" i="84"/>
  <c r="BA13" i="84"/>
  <c r="BB13" i="84"/>
  <c r="G14" i="84"/>
  <c r="H14" i="84"/>
  <c r="I14" i="84"/>
  <c r="BA14" i="84"/>
  <c r="G15" i="84"/>
  <c r="H15" i="84"/>
  <c r="I15" i="84"/>
  <c r="BA15" i="84"/>
  <c r="BB15" i="84"/>
  <c r="G16" i="84"/>
  <c r="H16" i="84"/>
  <c r="I16" i="84"/>
  <c r="BA16" i="84"/>
  <c r="BB16" i="84"/>
  <c r="G17" i="84"/>
  <c r="H17" i="84"/>
  <c r="I17" i="84"/>
  <c r="BA17" i="84"/>
  <c r="BB17" i="84"/>
  <c r="G18" i="84"/>
  <c r="H18" i="84"/>
  <c r="I18" i="84"/>
  <c r="BA18" i="84"/>
  <c r="BB18" i="84"/>
  <c r="S19" i="84"/>
  <c r="T19" i="84"/>
  <c r="U19" i="84"/>
  <c r="H19" i="84" s="1"/>
  <c r="V19" i="84"/>
  <c r="BA19" i="84"/>
  <c r="BC19" i="84"/>
  <c r="G20" i="84"/>
  <c r="H20" i="84"/>
  <c r="I20" i="84"/>
  <c r="BA20" i="84"/>
  <c r="BC20" i="84"/>
  <c r="G21" i="84"/>
  <c r="H21" i="84"/>
  <c r="I21" i="84"/>
  <c r="BA21" i="84"/>
  <c r="BC21" i="84"/>
  <c r="BA22" i="84"/>
  <c r="BB22" i="84"/>
  <c r="BA23" i="84"/>
  <c r="BC23" i="84"/>
  <c r="BA24" i="84"/>
  <c r="BB24" i="84"/>
  <c r="BA25" i="84"/>
  <c r="BC25" i="84"/>
  <c r="BA26" i="84"/>
  <c r="BB26" i="84"/>
  <c r="BA27" i="84"/>
  <c r="BC27" i="84"/>
  <c r="BA28" i="84"/>
  <c r="BB28" i="84"/>
  <c r="BA29" i="84"/>
  <c r="BC29" i="84"/>
  <c r="BA30" i="84"/>
  <c r="BB30" i="84"/>
  <c r="BA31" i="84"/>
  <c r="BC31" i="84"/>
  <c r="BA32" i="84"/>
  <c r="BB32" i="84"/>
  <c r="BA33" i="84"/>
  <c r="BC33" i="84"/>
  <c r="BA34" i="84"/>
  <c r="BB34" i="84"/>
  <c r="BA35" i="84"/>
  <c r="BC35" i="84"/>
  <c r="BA36" i="84"/>
  <c r="BB36" i="84"/>
  <c r="H52" i="84"/>
  <c r="H53" i="84"/>
  <c r="H54" i="84"/>
  <c r="H55" i="84"/>
  <c r="H56" i="84"/>
  <c r="H57" i="84"/>
  <c r="H58" i="84"/>
  <c r="H59" i="84"/>
  <c r="H60" i="84"/>
  <c r="H61" i="84"/>
  <c r="H62" i="84"/>
  <c r="H63" i="84"/>
  <c r="H64" i="84"/>
  <c r="H65" i="84"/>
  <c r="H66" i="84"/>
  <c r="H67" i="84"/>
  <c r="H68" i="84"/>
  <c r="H69" i="84"/>
  <c r="H70" i="84"/>
  <c r="H71" i="84"/>
  <c r="H72" i="84"/>
  <c r="H73" i="84"/>
  <c r="H74" i="84"/>
  <c r="H75" i="84"/>
  <c r="H76" i="84"/>
  <c r="H77" i="84"/>
  <c r="H78" i="84"/>
  <c r="H79" i="84"/>
  <c r="H80" i="84"/>
  <c r="H81" i="84"/>
  <c r="H82" i="84"/>
  <c r="H83" i="84"/>
  <c r="H84" i="84"/>
  <c r="H85" i="84"/>
  <c r="H86" i="84"/>
  <c r="H87" i="84"/>
  <c r="H88" i="84"/>
  <c r="H89" i="84"/>
  <c r="H90" i="84"/>
  <c r="H91" i="84"/>
  <c r="H92" i="84"/>
  <c r="H93" i="84"/>
  <c r="H94" i="84"/>
  <c r="H95" i="84"/>
  <c r="H96" i="84"/>
  <c r="H97" i="84"/>
  <c r="H98" i="84"/>
  <c r="H99" i="84"/>
  <c r="H100" i="84"/>
  <c r="H101" i="84"/>
  <c r="H102" i="84"/>
  <c r="BC36" i="84" l="1"/>
  <c r="BB35" i="84"/>
  <c r="BC34" i="84"/>
  <c r="BB33" i="84"/>
  <c r="BC32" i="84"/>
  <c r="BB31" i="84"/>
  <c r="BC30" i="84"/>
  <c r="BB29" i="84"/>
  <c r="BC28" i="84"/>
  <c r="BB27" i="84"/>
  <c r="BC26" i="84"/>
  <c r="BB25" i="84"/>
  <c r="BC24" i="84"/>
  <c r="BB23" i="84"/>
  <c r="BC22" i="84"/>
  <c r="BB21" i="84"/>
  <c r="BB20" i="84"/>
  <c r="BB19" i="84"/>
  <c r="I19" i="84"/>
  <c r="G19" i="84"/>
  <c r="BC18" i="84"/>
  <c r="BC17" i="84"/>
  <c r="BC16" i="84"/>
  <c r="BB14" i="84"/>
  <c r="BB12" i="84"/>
  <c r="BB10" i="84"/>
  <c r="BB8" i="84"/>
  <c r="BB6" i="84"/>
  <c r="AH2" i="84"/>
  <c r="AI2" i="84" s="1"/>
  <c r="AJ2" i="84" s="1"/>
  <c r="AK2" i="84" s="1"/>
  <c r="AL2" i="84" s="1"/>
  <c r="AM2" i="84" s="1"/>
  <c r="AN2" i="84" s="1"/>
  <c r="AO2" i="84" s="1"/>
  <c r="AP2" i="84" s="1"/>
  <c r="AQ2" i="84" s="1"/>
  <c r="AR2" i="84" s="1"/>
  <c r="AS2" i="84" s="1"/>
  <c r="AT2" i="84" s="1"/>
  <c r="AU2" i="84" s="1"/>
  <c r="AV2" i="84" s="1"/>
  <c r="AW2" i="84" s="1"/>
  <c r="AX2" i="84" s="1"/>
  <c r="BC6" i="84"/>
  <c r="BC7" i="84"/>
  <c r="BC8" i="84"/>
  <c r="BC9" i="84"/>
  <c r="BC10" i="84"/>
  <c r="BD5" i="84"/>
  <c r="BC11" i="84"/>
  <c r="BC12" i="84"/>
  <c r="BC13" i="84"/>
  <c r="BC14" i="84"/>
  <c r="BD7" i="84" l="1"/>
  <c r="BE5" i="84"/>
  <c r="BD6" i="84"/>
  <c r="BD8" i="84"/>
  <c r="BD10" i="84"/>
  <c r="BD11" i="84"/>
  <c r="BD12" i="84"/>
  <c r="BD13" i="84"/>
  <c r="BD14" i="84"/>
  <c r="BD15" i="84"/>
  <c r="BD16" i="84"/>
  <c r="BD17" i="84"/>
  <c r="BD18" i="84"/>
  <c r="BD19" i="84"/>
  <c r="BD20" i="84"/>
  <c r="BD21" i="84"/>
  <c r="BD25" i="84"/>
  <c r="BD9" i="84"/>
  <c r="BD22" i="84"/>
  <c r="BD28" i="84"/>
  <c r="BD23" i="84"/>
  <c r="BD24" i="84"/>
  <c r="BD27" i="84"/>
  <c r="BD29" i="84"/>
  <c r="BD32" i="84"/>
  <c r="BD30" i="84"/>
  <c r="BD33" i="84"/>
  <c r="BD31" i="84"/>
  <c r="BD35" i="84"/>
  <c r="BD26" i="84"/>
  <c r="BD36" i="84"/>
  <c r="BD34" i="84"/>
  <c r="BF5" i="84" l="1"/>
  <c r="BE8" i="84"/>
  <c r="BE11" i="84"/>
  <c r="BE12" i="84"/>
  <c r="BE13" i="84"/>
  <c r="BE9" i="84"/>
  <c r="BE6" i="84"/>
  <c r="BE7" i="84"/>
  <c r="BE14" i="84"/>
  <c r="BE16" i="84"/>
  <c r="BE18" i="84"/>
  <c r="BE24" i="84"/>
  <c r="BE20" i="84"/>
  <c r="BE10" i="84"/>
  <c r="BE15" i="84"/>
  <c r="BE17" i="84"/>
  <c r="BE21" i="84"/>
  <c r="BE27" i="84"/>
  <c r="BE28" i="84"/>
  <c r="BE31" i="84"/>
  <c r="BE35" i="84"/>
  <c r="BE19" i="84"/>
  <c r="BE23" i="84"/>
  <c r="BE29" i="84"/>
  <c r="BE32" i="84"/>
  <c r="BE36" i="84"/>
  <c r="BE22" i="84"/>
  <c r="BE25" i="84"/>
  <c r="BE34" i="84"/>
  <c r="BE26" i="84"/>
  <c r="BE33" i="84"/>
  <c r="BE30" i="84"/>
  <c r="BF6" i="84" l="1"/>
  <c r="BG5" i="84"/>
  <c r="BF9" i="84"/>
  <c r="BF7" i="84"/>
  <c r="BF15" i="84"/>
  <c r="BF13" i="84"/>
  <c r="BF14" i="84"/>
  <c r="BF23" i="84"/>
  <c r="BF8" i="84"/>
  <c r="BF19" i="84"/>
  <c r="BF22" i="84"/>
  <c r="BF16" i="84"/>
  <c r="BF26" i="84"/>
  <c r="BF30" i="84"/>
  <c r="BF11" i="84"/>
  <c r="BF17" i="84"/>
  <c r="BF25" i="84"/>
  <c r="BF34" i="84"/>
  <c r="BF20" i="84"/>
  <c r="BF21" i="84"/>
  <c r="BF24" i="84"/>
  <c r="BF27" i="84"/>
  <c r="BF28" i="84"/>
  <c r="BF31" i="84"/>
  <c r="BF35" i="84"/>
  <c r="BF12" i="84"/>
  <c r="BF29" i="84"/>
  <c r="BF32" i="84"/>
  <c r="BF33" i="84"/>
  <c r="BF18" i="84"/>
  <c r="BF36" i="84"/>
  <c r="BF10" i="84"/>
  <c r="BG6" i="84" l="1"/>
  <c r="BG7" i="84"/>
  <c r="BG8" i="84"/>
  <c r="BG9" i="84"/>
  <c r="BG10" i="84"/>
  <c r="BH5" i="84"/>
  <c r="BG14" i="84"/>
  <c r="BG11" i="84"/>
  <c r="BG15" i="84"/>
  <c r="BG17" i="84"/>
  <c r="BG19" i="84"/>
  <c r="BG22" i="84"/>
  <c r="BG26" i="84"/>
  <c r="BG13" i="84"/>
  <c r="BG18" i="84"/>
  <c r="BG21" i="84"/>
  <c r="BG12" i="84"/>
  <c r="BG20" i="84"/>
  <c r="BG24" i="84"/>
  <c r="BG25" i="84"/>
  <c r="BG29" i="84"/>
  <c r="BG33" i="84"/>
  <c r="BG16" i="84"/>
  <c r="BG34" i="84"/>
  <c r="BG23" i="84"/>
  <c r="BG36" i="84"/>
  <c r="BG31" i="84"/>
  <c r="BG27" i="84"/>
  <c r="BG30" i="84"/>
  <c r="BG28" i="84"/>
  <c r="BG32" i="84"/>
  <c r="BG35" i="84"/>
  <c r="BH10" i="84" l="1"/>
  <c r="BH11" i="84"/>
  <c r="BH12" i="84"/>
  <c r="BH13" i="84"/>
  <c r="BI5" i="84"/>
  <c r="BH9" i="84"/>
  <c r="BH14" i="84"/>
  <c r="BH15" i="84"/>
  <c r="BH16" i="84"/>
  <c r="BH17" i="84"/>
  <c r="BH18" i="84"/>
  <c r="BH19" i="84"/>
  <c r="BH8" i="84"/>
  <c r="BH6" i="84"/>
  <c r="BH7" i="84"/>
  <c r="BH20" i="84"/>
  <c r="BH21" i="84"/>
  <c r="BH25" i="84"/>
  <c r="BH23" i="84"/>
  <c r="BH28" i="84"/>
  <c r="BH26" i="84"/>
  <c r="BH30" i="84"/>
  <c r="BH32" i="84"/>
  <c r="BH33" i="84"/>
  <c r="BH24" i="84"/>
  <c r="BH29" i="84"/>
  <c r="BH34" i="84"/>
  <c r="BH31" i="84"/>
  <c r="BH35" i="84"/>
  <c r="BH22" i="84"/>
  <c r="BH27" i="84"/>
  <c r="BH36" i="84"/>
  <c r="BJ5" i="84" l="1"/>
  <c r="BI6" i="84"/>
  <c r="BI7" i="84"/>
  <c r="BI11" i="84"/>
  <c r="BI12" i="84"/>
  <c r="BI13" i="84"/>
  <c r="BI8" i="84"/>
  <c r="BI10" i="84"/>
  <c r="BI16" i="84"/>
  <c r="BI24" i="84"/>
  <c r="BI14" i="84"/>
  <c r="BI17" i="84"/>
  <c r="BI22" i="84"/>
  <c r="BI27" i="84"/>
  <c r="BI18" i="84"/>
  <c r="BI29" i="84"/>
  <c r="BI31" i="84"/>
  <c r="BI35" i="84"/>
  <c r="BI9" i="84"/>
  <c r="BI25" i="84"/>
  <c r="BI26" i="84"/>
  <c r="BI30" i="84"/>
  <c r="BI32" i="84"/>
  <c r="BI36" i="84"/>
  <c r="BI15" i="84"/>
  <c r="BI19" i="84"/>
  <c r="BI20" i="84"/>
  <c r="BI21" i="84"/>
  <c r="BI28" i="84"/>
  <c r="BI33" i="84"/>
  <c r="BI34" i="84"/>
  <c r="BI23" i="84"/>
  <c r="BJ6" i="84" l="1"/>
  <c r="BK5" i="84"/>
  <c r="BJ8" i="84"/>
  <c r="BJ7" i="84"/>
  <c r="BJ10" i="84"/>
  <c r="BJ11" i="84"/>
  <c r="BJ12" i="84"/>
  <c r="BJ13" i="84"/>
  <c r="BJ9" i="84"/>
  <c r="BJ16" i="84"/>
  <c r="BJ18" i="84"/>
  <c r="BJ23" i="84"/>
  <c r="BJ15" i="84"/>
  <c r="BJ20" i="84"/>
  <c r="BJ19" i="84"/>
  <c r="BJ21" i="84"/>
  <c r="BJ30" i="84"/>
  <c r="BJ22" i="84"/>
  <c r="BJ27" i="84"/>
  <c r="BJ28" i="84"/>
  <c r="BJ34" i="84"/>
  <c r="BJ17" i="84"/>
  <c r="BJ29" i="84"/>
  <c r="BJ31" i="84"/>
  <c r="BJ35" i="84"/>
  <c r="BJ14" i="84"/>
  <c r="BJ24" i="84"/>
  <c r="BJ25" i="84"/>
  <c r="BJ32" i="84"/>
  <c r="BJ33" i="84"/>
  <c r="BJ36" i="84"/>
  <c r="BJ26" i="84"/>
  <c r="BK6" i="84" l="1"/>
  <c r="BK7" i="84"/>
  <c r="BK8" i="84"/>
  <c r="BK9" i="84"/>
  <c r="BK10" i="84"/>
  <c r="BL5" i="84"/>
  <c r="BK14" i="84"/>
  <c r="BK12" i="84"/>
  <c r="BK15" i="84"/>
  <c r="BK11" i="84"/>
  <c r="BK22" i="84"/>
  <c r="BK26" i="84"/>
  <c r="BK16" i="84"/>
  <c r="BK17" i="84"/>
  <c r="BK18" i="84"/>
  <c r="BK29" i="84"/>
  <c r="BK13" i="84"/>
  <c r="BK23" i="84"/>
  <c r="BK24" i="84"/>
  <c r="BK33" i="84"/>
  <c r="BK27" i="84"/>
  <c r="BK28" i="84"/>
  <c r="BK34" i="84"/>
  <c r="BK21" i="84"/>
  <c r="BK20" i="84"/>
  <c r="BK25" i="84"/>
  <c r="BK30" i="84"/>
  <c r="BK31" i="84"/>
  <c r="BK32" i="84"/>
  <c r="BK35" i="84"/>
  <c r="BK36" i="84"/>
  <c r="BK19" i="84"/>
  <c r="BL9" i="84" l="1"/>
  <c r="BL7" i="84"/>
  <c r="BL8" i="84"/>
  <c r="BL14" i="84"/>
  <c r="BL15" i="84"/>
  <c r="BL16" i="84"/>
  <c r="BL17" i="84"/>
  <c r="BL18" i="84"/>
  <c r="BL19" i="84"/>
  <c r="BL10" i="84"/>
  <c r="BL13" i="84"/>
  <c r="BL12" i="84"/>
  <c r="BL20" i="84"/>
  <c r="BL21" i="84"/>
  <c r="BL25" i="84"/>
  <c r="BL6" i="84"/>
  <c r="BL11" i="84"/>
  <c r="BL22" i="84"/>
  <c r="BL24" i="84"/>
  <c r="BL26" i="84"/>
  <c r="BL28" i="84"/>
  <c r="BL32" i="84"/>
  <c r="BL23" i="84"/>
  <c r="BL33" i="84"/>
  <c r="BL27" i="84"/>
  <c r="BL30" i="84"/>
  <c r="BL31" i="84"/>
  <c r="BL35" i="84"/>
  <c r="BL36" i="84"/>
  <c r="BL29" i="84"/>
  <c r="BM5" i="84"/>
  <c r="BL34" i="84"/>
  <c r="BN5" i="84" l="1"/>
  <c r="BM10" i="84"/>
  <c r="BM11" i="84"/>
  <c r="BM12" i="84"/>
  <c r="BM13" i="84"/>
  <c r="BM6" i="84"/>
  <c r="BM9" i="84"/>
  <c r="BM14" i="84"/>
  <c r="BM8" i="84"/>
  <c r="BM15" i="84"/>
  <c r="BM17" i="84"/>
  <c r="BM19" i="84"/>
  <c r="BM24" i="84"/>
  <c r="BM21" i="84"/>
  <c r="BM20" i="84"/>
  <c r="BM23" i="84"/>
  <c r="BM25" i="84"/>
  <c r="BM27" i="84"/>
  <c r="BM30" i="84"/>
  <c r="BM31" i="84"/>
  <c r="BM35" i="84"/>
  <c r="BM7" i="84"/>
  <c r="BM18" i="84"/>
  <c r="BM22" i="84"/>
  <c r="BM32" i="84"/>
  <c r="BM36" i="84"/>
  <c r="BM16" i="84"/>
  <c r="BM26" i="84"/>
  <c r="BM34" i="84"/>
  <c r="BM28" i="84"/>
  <c r="BM29" i="84"/>
  <c r="BM33" i="84"/>
  <c r="BN6" i="84" l="1"/>
  <c r="BO5" i="84"/>
  <c r="BN7" i="84"/>
  <c r="BN11" i="84"/>
  <c r="BN12" i="84"/>
  <c r="BN13" i="84"/>
  <c r="BN9" i="84"/>
  <c r="BN16" i="84"/>
  <c r="BN10" i="84"/>
  <c r="BN14" i="84"/>
  <c r="BN23" i="84"/>
  <c r="BN18" i="84"/>
  <c r="BN19" i="84"/>
  <c r="BN22" i="84"/>
  <c r="BN30" i="84"/>
  <c r="BN20" i="84"/>
  <c r="BN21" i="84"/>
  <c r="BN25" i="84"/>
  <c r="BN26" i="84"/>
  <c r="BN29" i="84"/>
  <c r="BN34" i="84"/>
  <c r="BN8" i="84"/>
  <c r="BN24" i="84"/>
  <c r="BN31" i="84"/>
  <c r="BN35" i="84"/>
  <c r="BN17" i="84"/>
  <c r="BN32" i="84"/>
  <c r="BN33" i="84"/>
  <c r="BN28" i="84"/>
  <c r="BN15" i="84"/>
  <c r="BN27" i="84"/>
  <c r="BN36" i="84"/>
  <c r="BO6" i="84" l="1"/>
  <c r="BO7" i="84"/>
  <c r="BO8" i="84"/>
  <c r="BO9" i="84"/>
  <c r="BO10" i="84"/>
  <c r="BP5" i="84"/>
  <c r="BO14" i="84"/>
  <c r="BO11" i="84"/>
  <c r="BO12" i="84"/>
  <c r="BO13" i="84"/>
  <c r="BO16" i="84"/>
  <c r="BO18" i="84"/>
  <c r="BO22" i="84"/>
  <c r="BO26" i="84"/>
  <c r="BO17" i="84"/>
  <c r="BO20" i="84"/>
  <c r="BO15" i="84"/>
  <c r="BO21" i="84"/>
  <c r="BO29" i="84"/>
  <c r="BO19" i="84"/>
  <c r="BO27" i="84"/>
  <c r="BO28" i="84"/>
  <c r="BO33" i="84"/>
  <c r="BO25" i="84"/>
  <c r="BO30" i="84"/>
  <c r="BO34" i="84"/>
  <c r="BO23" i="84"/>
  <c r="BO24" i="84"/>
  <c r="BO32" i="84"/>
  <c r="BO35" i="84"/>
  <c r="BO36" i="84"/>
  <c r="BO31" i="84"/>
  <c r="BP8" i="84" l="1"/>
  <c r="BP10" i="84"/>
  <c r="BP6" i="84"/>
  <c r="BP14" i="84"/>
  <c r="BP15" i="84"/>
  <c r="BP16" i="84"/>
  <c r="BP17" i="84"/>
  <c r="BP18" i="84"/>
  <c r="BP19" i="84"/>
  <c r="BP9" i="84"/>
  <c r="BP13" i="84"/>
  <c r="BP20" i="84"/>
  <c r="BP21" i="84"/>
  <c r="BP25" i="84"/>
  <c r="BQ5" i="84"/>
  <c r="BP7" i="84"/>
  <c r="BP28" i="84"/>
  <c r="BP32" i="84"/>
  <c r="BP11" i="84"/>
  <c r="BP26" i="84"/>
  <c r="BP27" i="84"/>
  <c r="BP29" i="84"/>
  <c r="BP33" i="84"/>
  <c r="BP22" i="84"/>
  <c r="BP23" i="84"/>
  <c r="BP30" i="84"/>
  <c r="BP24" i="84"/>
  <c r="BP31" i="84"/>
  <c r="BP35" i="84"/>
  <c r="BP36" i="84"/>
  <c r="BP12" i="84"/>
  <c r="BP34" i="84"/>
  <c r="BR5" i="84" l="1"/>
  <c r="BQ6" i="84"/>
  <c r="BQ9" i="84"/>
  <c r="BQ11" i="84"/>
  <c r="BQ12" i="84"/>
  <c r="BQ13" i="84"/>
  <c r="BQ7" i="84"/>
  <c r="BQ8" i="84"/>
  <c r="BQ10" i="84"/>
  <c r="BQ15" i="84"/>
  <c r="BQ24" i="84"/>
  <c r="BQ22" i="84"/>
  <c r="BQ14" i="84"/>
  <c r="BQ16" i="84"/>
  <c r="BQ19" i="84"/>
  <c r="BQ26" i="84"/>
  <c r="BQ27" i="84"/>
  <c r="BQ23" i="84"/>
  <c r="BQ31" i="84"/>
  <c r="BQ35" i="84"/>
  <c r="BQ20" i="84"/>
  <c r="BQ21" i="84"/>
  <c r="BQ28" i="84"/>
  <c r="BQ32" i="84"/>
  <c r="BQ36" i="84"/>
  <c r="BQ18" i="84"/>
  <c r="BQ29" i="84"/>
  <c r="BQ33" i="84"/>
  <c r="BQ30" i="84"/>
  <c r="BQ34" i="84"/>
  <c r="BQ25" i="84"/>
  <c r="BQ17" i="84"/>
  <c r="BR6" i="84" l="1"/>
  <c r="BS5" i="84"/>
  <c r="BR10" i="84"/>
  <c r="BR7" i="84"/>
  <c r="BR8" i="84"/>
  <c r="BR11" i="84"/>
  <c r="BR15" i="84"/>
  <c r="BR17" i="84"/>
  <c r="BR19" i="84"/>
  <c r="BR23" i="84"/>
  <c r="BR12" i="84"/>
  <c r="BR21" i="84"/>
  <c r="BR9" i="84"/>
  <c r="BR13" i="84"/>
  <c r="BR18" i="84"/>
  <c r="BR20" i="84"/>
  <c r="BR24" i="84"/>
  <c r="BR25" i="84"/>
  <c r="BR30" i="84"/>
  <c r="BR34" i="84"/>
  <c r="BR31" i="84"/>
  <c r="BR35" i="84"/>
  <c r="BR22" i="84"/>
  <c r="BR36" i="84"/>
  <c r="BR26" i="84"/>
  <c r="BR27" i="84"/>
  <c r="BR32" i="84"/>
  <c r="BR33" i="84"/>
  <c r="BR28" i="84"/>
  <c r="BR14" i="84"/>
  <c r="BR16" i="84"/>
  <c r="BR29" i="84"/>
  <c r="BS6" i="84" l="1"/>
  <c r="BS7" i="84"/>
  <c r="BS8" i="84"/>
  <c r="BS9" i="84"/>
  <c r="BS10" i="84"/>
  <c r="BT5" i="84"/>
  <c r="BS11" i="84"/>
  <c r="BS12" i="84"/>
  <c r="BS13" i="84"/>
  <c r="BS14" i="84"/>
  <c r="BS16" i="84"/>
  <c r="BS22" i="84"/>
  <c r="BS26" i="84"/>
  <c r="BS17" i="84"/>
  <c r="BS23" i="84"/>
  <c r="BS29" i="84"/>
  <c r="BS15" i="84"/>
  <c r="BS24" i="84"/>
  <c r="BS30" i="84"/>
  <c r="BS33" i="84"/>
  <c r="BS19" i="84"/>
  <c r="BS34" i="84"/>
  <c r="BS20" i="84"/>
  <c r="BS21" i="84"/>
  <c r="BS25" i="84"/>
  <c r="BS28" i="84"/>
  <c r="BS18" i="84"/>
  <c r="BS27" i="84"/>
  <c r="BS31" i="84"/>
  <c r="BS32" i="84"/>
  <c r="BS35" i="84"/>
  <c r="BS36" i="84"/>
  <c r="BT7" i="84" l="1"/>
  <c r="BU5" i="84"/>
  <c r="BT9" i="84"/>
  <c r="BT11" i="84"/>
  <c r="BT12" i="84"/>
  <c r="BT13" i="84"/>
  <c r="BT14" i="84"/>
  <c r="BT15" i="84"/>
  <c r="BT16" i="84"/>
  <c r="BT17" i="84"/>
  <c r="BT18" i="84"/>
  <c r="BT19" i="84"/>
  <c r="BT20" i="84"/>
  <c r="BT21" i="84"/>
  <c r="BT25" i="84"/>
  <c r="BT10" i="84"/>
  <c r="BT8" i="84"/>
  <c r="BT22" i="84"/>
  <c r="BT28" i="84"/>
  <c r="BT27" i="84"/>
  <c r="BT29" i="84"/>
  <c r="BT32" i="84"/>
  <c r="BT23" i="84"/>
  <c r="BT24" i="84"/>
  <c r="BT30" i="84"/>
  <c r="BT33" i="84"/>
  <c r="BT6" i="84"/>
  <c r="BT31" i="84"/>
  <c r="BT35" i="84"/>
  <c r="BT26" i="84"/>
  <c r="BT36" i="84"/>
  <c r="BT34" i="84"/>
  <c r="BV5" i="84" l="1"/>
  <c r="BU8" i="84"/>
  <c r="BU11" i="84"/>
  <c r="BU12" i="84"/>
  <c r="BU9" i="84"/>
  <c r="BU6" i="84"/>
  <c r="BU7" i="84"/>
  <c r="BU14" i="84"/>
  <c r="BU16" i="84"/>
  <c r="BU18" i="84"/>
  <c r="BU24" i="84"/>
  <c r="BU15" i="84"/>
  <c r="BU19" i="84"/>
  <c r="BU20" i="84"/>
  <c r="BU21" i="84"/>
  <c r="BU27" i="84"/>
  <c r="BU10" i="84"/>
  <c r="BU17" i="84"/>
  <c r="BU22" i="84"/>
  <c r="BU25" i="84"/>
  <c r="BU26" i="84"/>
  <c r="BU28" i="84"/>
  <c r="BU31" i="84"/>
  <c r="BU35" i="84"/>
  <c r="BU13" i="84"/>
  <c r="BU29" i="84"/>
  <c r="BU32" i="84"/>
  <c r="BU36" i="84"/>
  <c r="BU23" i="84"/>
  <c r="BU34" i="84"/>
  <c r="BU30" i="84"/>
  <c r="BU33" i="84"/>
  <c r="BV6" i="84" l="1"/>
  <c r="BW5" i="84"/>
  <c r="BV9" i="84"/>
  <c r="BV10" i="84"/>
  <c r="BV8" i="84"/>
  <c r="BV12" i="84"/>
  <c r="BV13" i="84"/>
  <c r="BV15" i="84"/>
  <c r="BV7" i="84"/>
  <c r="BV11" i="84"/>
  <c r="BV14" i="84"/>
  <c r="BV23" i="84"/>
  <c r="BV16" i="84"/>
  <c r="BV17" i="84"/>
  <c r="BV18" i="84"/>
  <c r="BV22" i="84"/>
  <c r="BV26" i="84"/>
  <c r="BV30" i="84"/>
  <c r="BV34" i="84"/>
  <c r="BV25" i="84"/>
  <c r="BV27" i="84"/>
  <c r="BV28" i="84"/>
  <c r="BV31" i="84"/>
  <c r="BV35" i="84"/>
  <c r="BV19" i="84"/>
  <c r="BV32" i="84"/>
  <c r="BV33" i="84"/>
  <c r="BV29" i="84"/>
  <c r="BV20" i="84"/>
  <c r="BV24" i="84"/>
  <c r="BV36" i="84"/>
  <c r="BV21" i="84"/>
  <c r="BW6" i="84" l="1"/>
  <c r="BW7" i="84"/>
  <c r="BW8" i="84"/>
  <c r="BW9" i="84"/>
  <c r="BW10" i="84"/>
  <c r="BX5" i="84"/>
  <c r="BW13" i="84"/>
  <c r="BW14" i="84"/>
  <c r="BW12" i="84"/>
  <c r="BW15" i="84"/>
  <c r="BW17" i="84"/>
  <c r="BW19" i="84"/>
  <c r="BW22" i="84"/>
  <c r="BW21" i="84"/>
  <c r="BW11" i="84"/>
  <c r="BW20" i="84"/>
  <c r="BW24" i="84"/>
  <c r="BW25" i="84"/>
  <c r="BW29" i="84"/>
  <c r="BW16" i="84"/>
  <c r="BW18" i="84"/>
  <c r="BW33" i="84"/>
  <c r="BW26" i="84"/>
  <c r="BW34" i="84"/>
  <c r="BW27" i="84"/>
  <c r="BW30" i="84"/>
  <c r="BW36" i="84"/>
  <c r="BW23" i="84"/>
  <c r="BW28" i="84"/>
  <c r="BW31" i="84"/>
  <c r="BW32" i="84"/>
  <c r="BW35" i="84"/>
  <c r="BX10" i="84" l="1"/>
  <c r="BX6" i="84"/>
  <c r="BX7" i="84"/>
  <c r="BX8" i="84"/>
  <c r="BX11" i="84"/>
  <c r="BX12" i="84"/>
  <c r="BY5" i="84"/>
  <c r="BX13" i="84"/>
  <c r="BX14" i="84"/>
  <c r="BX15" i="84"/>
  <c r="BX16" i="84"/>
  <c r="BX17" i="84"/>
  <c r="BX18" i="84"/>
  <c r="BX19" i="84"/>
  <c r="BX20" i="84"/>
  <c r="BX21" i="84"/>
  <c r="BX25" i="84"/>
  <c r="BX23" i="84"/>
  <c r="BX28" i="84"/>
  <c r="BX30" i="84"/>
  <c r="BX32" i="84"/>
  <c r="BX22" i="84"/>
  <c r="BX33" i="84"/>
  <c r="BX9" i="84"/>
  <c r="BX24" i="84"/>
  <c r="BX34" i="84"/>
  <c r="BX31" i="84"/>
  <c r="BX35" i="84"/>
  <c r="BX26" i="84"/>
  <c r="BX29" i="84"/>
  <c r="BX27" i="84"/>
  <c r="BX36" i="84"/>
  <c r="BZ5" i="84" l="1"/>
  <c r="BY6" i="84"/>
  <c r="BY7" i="84"/>
  <c r="BY11" i="84"/>
  <c r="BY12" i="84"/>
  <c r="BY8" i="84"/>
  <c r="BY10" i="84"/>
  <c r="BY9" i="84"/>
  <c r="BY16" i="84"/>
  <c r="BY13" i="84"/>
  <c r="BY24" i="84"/>
  <c r="BY14" i="84"/>
  <c r="BY18" i="84"/>
  <c r="BY19" i="84"/>
  <c r="BY22" i="84"/>
  <c r="BY27" i="84"/>
  <c r="BY20" i="84"/>
  <c r="BY21" i="84"/>
  <c r="BY23" i="84"/>
  <c r="BY29" i="84"/>
  <c r="BY31" i="84"/>
  <c r="BY35" i="84"/>
  <c r="BY15" i="84"/>
  <c r="BY17" i="84"/>
  <c r="BY30" i="84"/>
  <c r="BY32" i="84"/>
  <c r="BY36" i="84"/>
  <c r="BY26" i="84"/>
  <c r="BY33" i="84"/>
  <c r="BY28" i="84"/>
  <c r="BY34" i="84"/>
  <c r="BY25" i="84"/>
  <c r="BZ6" i="84" l="1"/>
  <c r="CA5" i="84"/>
  <c r="BZ8" i="84"/>
  <c r="BZ9" i="84"/>
  <c r="BZ7" i="84"/>
  <c r="BZ11" i="84"/>
  <c r="BZ12" i="84"/>
  <c r="BZ10" i="84"/>
  <c r="BZ16" i="84"/>
  <c r="BZ18" i="84"/>
  <c r="BZ23" i="84"/>
  <c r="BZ13" i="84"/>
  <c r="BZ20" i="84"/>
  <c r="BZ15" i="84"/>
  <c r="BZ17" i="84"/>
  <c r="BZ21" i="84"/>
  <c r="BZ26" i="84"/>
  <c r="BZ30" i="84"/>
  <c r="BZ14" i="84"/>
  <c r="BZ24" i="84"/>
  <c r="BZ27" i="84"/>
  <c r="BZ28" i="84"/>
  <c r="BZ34" i="84"/>
  <c r="BZ29" i="84"/>
  <c r="BZ31" i="84"/>
  <c r="BZ35" i="84"/>
  <c r="BZ22" i="84"/>
  <c r="BZ19" i="84"/>
  <c r="BZ25" i="84"/>
  <c r="BZ32" i="84"/>
  <c r="BZ33" i="84"/>
  <c r="BZ36" i="84"/>
  <c r="CA6" i="84" l="1"/>
  <c r="CA7" i="84"/>
  <c r="CA8" i="84"/>
  <c r="CA9" i="84"/>
  <c r="CA10" i="84"/>
  <c r="CB5" i="84"/>
  <c r="CA13" i="84"/>
  <c r="CA14" i="84"/>
  <c r="CA15" i="84"/>
  <c r="CA22" i="84"/>
  <c r="CA19" i="84"/>
  <c r="CA16" i="84"/>
  <c r="CA29" i="84"/>
  <c r="CA12" i="84"/>
  <c r="CA25" i="84"/>
  <c r="CA26" i="84"/>
  <c r="CA33" i="84"/>
  <c r="CA18" i="84"/>
  <c r="CA20" i="84"/>
  <c r="CA21" i="84"/>
  <c r="CA23" i="84"/>
  <c r="CA24" i="84"/>
  <c r="CA27" i="84"/>
  <c r="CA28" i="84"/>
  <c r="CA34" i="84"/>
  <c r="CA11" i="84"/>
  <c r="CA17" i="84"/>
  <c r="CA31" i="84"/>
  <c r="CA32" i="84"/>
  <c r="CA35" i="84"/>
  <c r="CA36" i="84"/>
  <c r="CA30" i="84"/>
  <c r="CB9" i="84" l="1"/>
  <c r="CB6" i="84"/>
  <c r="CB13" i="84"/>
  <c r="CB14" i="84"/>
  <c r="CB15" i="84"/>
  <c r="CB16" i="84"/>
  <c r="CB17" i="84"/>
  <c r="CB18" i="84"/>
  <c r="CB19" i="84"/>
  <c r="CC5" i="84"/>
  <c r="CB11" i="84"/>
  <c r="CB8" i="84"/>
  <c r="CB10" i="84"/>
  <c r="CB20" i="84"/>
  <c r="CB21" i="84"/>
  <c r="CB25" i="84"/>
  <c r="CB22" i="84"/>
  <c r="CB12" i="84"/>
  <c r="CB24" i="84"/>
  <c r="CB28" i="84"/>
  <c r="CB32" i="84"/>
  <c r="CB26" i="84"/>
  <c r="CB33" i="84"/>
  <c r="CB7" i="84"/>
  <c r="CB23" i="84"/>
  <c r="CB29" i="84"/>
  <c r="CB31" i="84"/>
  <c r="CB35" i="84"/>
  <c r="CB36" i="84"/>
  <c r="CB27" i="84"/>
  <c r="CB30" i="84"/>
  <c r="CB34" i="84"/>
  <c r="CD5" i="84" l="1"/>
  <c r="CC10" i="84"/>
  <c r="CC11" i="84"/>
  <c r="CC12" i="84"/>
  <c r="CC9" i="84"/>
  <c r="CC14" i="84"/>
  <c r="CC6" i="84"/>
  <c r="CC15" i="84"/>
  <c r="CC17" i="84"/>
  <c r="CC19" i="84"/>
  <c r="CC24" i="84"/>
  <c r="CC7" i="84"/>
  <c r="CC18" i="84"/>
  <c r="CC21" i="84"/>
  <c r="CC20" i="84"/>
  <c r="CC23" i="84"/>
  <c r="CC25" i="84"/>
  <c r="CC27" i="84"/>
  <c r="CC30" i="84"/>
  <c r="CC31" i="84"/>
  <c r="CC35" i="84"/>
  <c r="CC16" i="84"/>
  <c r="CC32" i="84"/>
  <c r="CC36" i="84"/>
  <c r="CC8" i="84"/>
  <c r="CC13" i="84"/>
  <c r="CC34" i="84"/>
  <c r="CC29" i="84"/>
  <c r="CC28" i="84"/>
  <c r="CC33" i="84"/>
  <c r="CC22" i="84"/>
  <c r="CC26" i="84"/>
  <c r="CD6" i="84" l="1"/>
  <c r="CE5" i="84"/>
  <c r="CD7" i="84"/>
  <c r="CD8" i="84"/>
  <c r="CD10" i="84"/>
  <c r="CD11" i="84"/>
  <c r="CD12" i="84"/>
  <c r="CD13" i="84"/>
  <c r="CD16" i="84"/>
  <c r="CD9" i="84"/>
  <c r="CD14" i="84"/>
  <c r="CD23" i="84"/>
  <c r="CD17" i="84"/>
  <c r="CD22" i="84"/>
  <c r="CD26" i="84"/>
  <c r="CD30" i="84"/>
  <c r="CD19" i="84"/>
  <c r="CD29" i="84"/>
  <c r="CD34" i="84"/>
  <c r="CD25" i="84"/>
  <c r="CD31" i="84"/>
  <c r="CD35" i="84"/>
  <c r="CD15" i="84"/>
  <c r="CD18" i="84"/>
  <c r="CD20" i="84"/>
  <c r="CD21" i="84"/>
  <c r="CD28" i="84"/>
  <c r="CD32" i="84"/>
  <c r="CD33" i="84"/>
  <c r="CD27" i="84"/>
  <c r="CD24" i="84"/>
  <c r="CD36" i="84"/>
  <c r="CE6" i="84" l="1"/>
  <c r="CE7" i="84"/>
  <c r="CE8" i="84"/>
  <c r="CE9" i="84"/>
  <c r="CF5" i="84"/>
  <c r="CE13" i="84"/>
  <c r="CE14" i="84"/>
  <c r="CE10" i="84"/>
  <c r="CE11" i="84"/>
  <c r="CE12" i="84"/>
  <c r="CE16" i="84"/>
  <c r="CE18" i="84"/>
  <c r="CE22" i="84"/>
  <c r="CE15" i="84"/>
  <c r="CE20" i="84"/>
  <c r="CE19" i="84"/>
  <c r="CE21" i="84"/>
  <c r="CE29" i="84"/>
  <c r="CE27" i="84"/>
  <c r="CE28" i="84"/>
  <c r="CE33" i="84"/>
  <c r="CE30" i="84"/>
  <c r="CE34" i="84"/>
  <c r="CE31" i="84"/>
  <c r="CE32" i="84"/>
  <c r="CE35" i="84"/>
  <c r="CE17" i="84"/>
  <c r="CE23" i="84"/>
  <c r="CE24" i="84"/>
  <c r="CE26" i="84"/>
  <c r="CE36" i="84"/>
  <c r="CE25" i="84"/>
  <c r="CF8" i="84" l="1"/>
  <c r="CF7" i="84"/>
  <c r="CF13" i="84"/>
  <c r="CF14" i="84"/>
  <c r="CF15" i="84"/>
  <c r="CF16" i="84"/>
  <c r="CF17" i="84"/>
  <c r="CF18" i="84"/>
  <c r="CF19" i="84"/>
  <c r="CF12" i="84"/>
  <c r="CG5" i="84"/>
  <c r="CF11" i="84"/>
  <c r="CF20" i="84"/>
  <c r="CF21" i="84"/>
  <c r="CF25" i="84"/>
  <c r="CF9" i="84"/>
  <c r="CF6" i="84"/>
  <c r="CF10" i="84"/>
  <c r="CF28" i="84"/>
  <c r="CF22" i="84"/>
  <c r="CF23" i="84"/>
  <c r="CF24" i="84"/>
  <c r="CF26" i="84"/>
  <c r="CF32" i="84"/>
  <c r="CF27" i="84"/>
  <c r="CF29" i="84"/>
  <c r="CF33" i="84"/>
  <c r="CF31" i="84"/>
  <c r="CF35" i="84"/>
  <c r="CF30" i="84"/>
  <c r="CF36" i="84"/>
  <c r="CF34" i="84"/>
  <c r="CH5" i="84" l="1"/>
  <c r="CG6" i="84"/>
  <c r="CG9" i="84"/>
  <c r="CG10" i="84"/>
  <c r="CG11" i="84"/>
  <c r="CG12" i="84"/>
  <c r="CG7" i="84"/>
  <c r="CG8" i="84"/>
  <c r="CG15" i="84"/>
  <c r="CG13" i="84"/>
  <c r="CG24" i="84"/>
  <c r="CG16" i="84"/>
  <c r="CG22" i="84"/>
  <c r="CG14" i="84"/>
  <c r="CG17" i="84"/>
  <c r="CG18" i="84"/>
  <c r="CG27" i="84"/>
  <c r="CG31" i="84"/>
  <c r="CG35" i="84"/>
  <c r="CG19" i="84"/>
  <c r="CG23" i="84"/>
  <c r="CG26" i="84"/>
  <c r="CG28" i="84"/>
  <c r="CG32" i="84"/>
  <c r="CG36" i="84"/>
  <c r="CG20" i="84"/>
  <c r="CG25" i="84"/>
  <c r="CG30" i="84"/>
  <c r="CG21" i="84"/>
  <c r="CG29" i="84"/>
  <c r="CG34" i="84"/>
  <c r="CG33" i="84"/>
  <c r="CH6" i="84" l="1"/>
  <c r="CI5" i="84"/>
  <c r="CH9" i="84"/>
  <c r="CH7" i="84"/>
  <c r="CH12" i="84"/>
  <c r="CH15" i="84"/>
  <c r="CH17" i="84"/>
  <c r="CH19" i="84"/>
  <c r="CH23" i="84"/>
  <c r="CH8" i="84"/>
  <c r="CH11" i="84"/>
  <c r="CH21" i="84"/>
  <c r="CH13" i="84"/>
  <c r="CH20" i="84"/>
  <c r="CH24" i="84"/>
  <c r="CH25" i="84"/>
  <c r="CH26" i="84"/>
  <c r="CH30" i="84"/>
  <c r="CH34" i="84"/>
  <c r="CH10" i="84"/>
  <c r="CH14" i="84"/>
  <c r="CH22" i="84"/>
  <c r="CH31" i="84"/>
  <c r="CH35" i="84"/>
  <c r="CH16" i="84"/>
  <c r="CH18" i="84"/>
  <c r="CH27" i="84"/>
  <c r="CH36" i="84"/>
  <c r="CH28" i="84"/>
  <c r="CH32" i="84"/>
  <c r="CH33" i="84"/>
  <c r="CH29" i="84"/>
  <c r="CI6" i="84" l="1"/>
  <c r="CI7" i="84"/>
  <c r="CI8" i="84"/>
  <c r="CI9" i="84"/>
  <c r="CJ5" i="84"/>
  <c r="CI10" i="84"/>
  <c r="CI11" i="84"/>
  <c r="CI12" i="84"/>
  <c r="CI13" i="84"/>
  <c r="CI14" i="84"/>
  <c r="CI16" i="84"/>
  <c r="CI22" i="84"/>
  <c r="CI18" i="84"/>
  <c r="CI19" i="84"/>
  <c r="CI23" i="84"/>
  <c r="CI29" i="84"/>
  <c r="CI17" i="84"/>
  <c r="CI20" i="84"/>
  <c r="CI21" i="84"/>
  <c r="CI25" i="84"/>
  <c r="CI30" i="84"/>
  <c r="CI33" i="84"/>
  <c r="CI24" i="84"/>
  <c r="CI34" i="84"/>
  <c r="CI36" i="84"/>
  <c r="CI15" i="84"/>
  <c r="CI28" i="84"/>
  <c r="CI26" i="84"/>
  <c r="CI31" i="84"/>
  <c r="CI32" i="84"/>
  <c r="CI35" i="84"/>
  <c r="CI27" i="84"/>
  <c r="CJ7" i="84" l="1"/>
  <c r="CK5" i="84"/>
  <c r="CJ6" i="84"/>
  <c r="CJ9" i="84"/>
  <c r="CJ10" i="84"/>
  <c r="CJ11" i="84"/>
  <c r="CJ12" i="84"/>
  <c r="CJ13" i="84"/>
  <c r="CJ14" i="84"/>
  <c r="CJ15" i="84"/>
  <c r="CJ16" i="84"/>
  <c r="CJ17" i="84"/>
  <c r="CJ18" i="84"/>
  <c r="CJ19" i="84"/>
  <c r="CJ8" i="84"/>
  <c r="CJ20" i="84"/>
  <c r="CJ21" i="84"/>
  <c r="CJ25" i="84"/>
  <c r="CJ22" i="84"/>
  <c r="CJ28" i="84"/>
  <c r="CJ27" i="84"/>
  <c r="CJ29" i="84"/>
  <c r="CJ32" i="84"/>
  <c r="CJ30" i="84"/>
  <c r="CJ33" i="84"/>
  <c r="CJ23" i="84"/>
  <c r="CJ26" i="84"/>
  <c r="CJ31" i="84"/>
  <c r="CJ35" i="84"/>
  <c r="CJ36" i="84"/>
  <c r="CJ24" i="84"/>
  <c r="CJ34" i="84"/>
  <c r="CL5" i="84" l="1"/>
  <c r="CK8" i="84"/>
  <c r="CK10" i="84"/>
  <c r="CK11" i="84"/>
  <c r="CK12" i="84"/>
  <c r="CK6" i="84"/>
  <c r="CK14" i="84"/>
  <c r="CK7" i="84"/>
  <c r="CK16" i="84"/>
  <c r="CK18" i="84"/>
  <c r="CK24" i="84"/>
  <c r="CK17" i="84"/>
  <c r="CK20" i="84"/>
  <c r="CK15" i="84"/>
  <c r="CK21" i="84"/>
  <c r="CK27" i="84"/>
  <c r="CK26" i="84"/>
  <c r="CK28" i="84"/>
  <c r="CK31" i="84"/>
  <c r="CK35" i="84"/>
  <c r="CK25" i="84"/>
  <c r="CK29" i="84"/>
  <c r="CK32" i="84"/>
  <c r="CK36" i="84"/>
  <c r="CK19" i="84"/>
  <c r="CK22" i="84"/>
  <c r="CK34" i="84"/>
  <c r="CK30" i="84"/>
  <c r="CK9" i="84"/>
  <c r="CK13" i="84"/>
  <c r="CK23" i="84"/>
  <c r="CK33" i="84"/>
  <c r="CL6" i="84" l="1"/>
  <c r="CM5" i="84"/>
  <c r="CL9" i="84"/>
  <c r="CL7" i="84"/>
  <c r="CL8" i="84"/>
  <c r="CL10" i="84"/>
  <c r="CL13" i="84"/>
  <c r="CL15" i="84"/>
  <c r="CL14" i="84"/>
  <c r="CL23" i="84"/>
  <c r="CL22" i="84"/>
  <c r="CL16" i="84"/>
  <c r="CL19" i="84"/>
  <c r="CL26" i="84"/>
  <c r="CL30" i="84"/>
  <c r="CL18" i="84"/>
  <c r="CL34" i="84"/>
  <c r="CL12" i="84"/>
  <c r="CL17" i="84"/>
  <c r="CL20" i="84"/>
  <c r="CL21" i="84"/>
  <c r="CL27" i="84"/>
  <c r="CL28" i="84"/>
  <c r="CL31" i="84"/>
  <c r="CL35" i="84"/>
  <c r="CL24" i="84"/>
  <c r="CL29" i="84"/>
  <c r="CL32" i="84"/>
  <c r="CL33" i="84"/>
  <c r="CL25" i="84"/>
  <c r="CL11" i="84"/>
  <c r="CL36" i="84"/>
  <c r="CM6" i="84" l="1"/>
  <c r="CM7" i="84"/>
  <c r="CM8" i="84"/>
  <c r="CM9" i="84"/>
  <c r="CN5" i="84"/>
  <c r="CM13" i="84"/>
  <c r="CM14" i="84"/>
  <c r="CM11" i="84"/>
  <c r="CM10" i="84"/>
  <c r="CM15" i="84"/>
  <c r="CM17" i="84"/>
  <c r="CM19" i="84"/>
  <c r="CM22" i="84"/>
  <c r="CM12" i="84"/>
  <c r="CM21" i="84"/>
  <c r="CM18" i="84"/>
  <c r="CM20" i="84"/>
  <c r="CM24" i="84"/>
  <c r="CM25" i="84"/>
  <c r="CM29" i="84"/>
  <c r="CM23" i="84"/>
  <c r="CM33" i="84"/>
  <c r="CM26" i="84"/>
  <c r="CM34" i="84"/>
  <c r="CM36" i="84"/>
  <c r="CM16" i="84"/>
  <c r="CM27" i="84"/>
  <c r="CM30" i="84"/>
  <c r="CM28" i="84"/>
  <c r="CM31" i="84"/>
  <c r="CM32" i="84"/>
  <c r="CM35" i="84"/>
  <c r="CN10" i="84" l="1"/>
  <c r="CN11" i="84"/>
  <c r="CN12" i="84"/>
  <c r="CO5" i="84"/>
  <c r="CN7" i="84"/>
  <c r="CN8" i="84"/>
  <c r="CN13" i="84"/>
  <c r="CN14" i="84"/>
  <c r="CN15" i="84"/>
  <c r="CN16" i="84"/>
  <c r="CN17" i="84"/>
  <c r="CN18" i="84"/>
  <c r="CN19" i="84"/>
  <c r="CN9" i="84"/>
  <c r="CN20" i="84"/>
  <c r="CN21" i="84"/>
  <c r="CN25" i="84"/>
  <c r="CN23" i="84"/>
  <c r="CN28" i="84"/>
  <c r="CN24" i="84"/>
  <c r="CN30" i="84"/>
  <c r="CN32" i="84"/>
  <c r="CN33" i="84"/>
  <c r="CN26" i="84"/>
  <c r="CN34" i="84"/>
  <c r="CN22" i="84"/>
  <c r="CN31" i="84"/>
  <c r="CN35" i="84"/>
  <c r="CN27" i="84"/>
  <c r="CN6" i="84"/>
  <c r="CN29" i="84"/>
  <c r="CN36" i="84"/>
  <c r="CP5" i="84" l="1"/>
  <c r="CO6" i="84"/>
  <c r="CO7" i="84"/>
  <c r="CO10" i="84"/>
  <c r="CO11" i="84"/>
  <c r="CO12" i="84"/>
  <c r="CO9" i="84"/>
  <c r="CO16" i="84"/>
  <c r="CO8" i="84"/>
  <c r="CO13" i="84"/>
  <c r="CO24" i="84"/>
  <c r="CO14" i="84"/>
  <c r="CO17" i="84"/>
  <c r="CO22" i="84"/>
  <c r="CO27" i="84"/>
  <c r="CO15" i="84"/>
  <c r="CO29" i="84"/>
  <c r="CO31" i="84"/>
  <c r="CO35" i="84"/>
  <c r="CO18" i="84"/>
  <c r="CO23" i="84"/>
  <c r="CO30" i="84"/>
  <c r="CO32" i="84"/>
  <c r="CO36" i="84"/>
  <c r="CO20" i="84"/>
  <c r="CO21" i="84"/>
  <c r="CO28" i="84"/>
  <c r="CO33" i="84"/>
  <c r="CO25" i="84"/>
  <c r="CO26" i="84"/>
  <c r="CO34" i="84"/>
  <c r="CO19" i="84"/>
  <c r="CP6" i="84" l="1"/>
  <c r="CQ5" i="84"/>
  <c r="CP8" i="84"/>
  <c r="CP9" i="84"/>
  <c r="CP10" i="84"/>
  <c r="CP11" i="84"/>
  <c r="CP12" i="84"/>
  <c r="CP16" i="84"/>
  <c r="CP18" i="84"/>
  <c r="CP23" i="84"/>
  <c r="CP13" i="84"/>
  <c r="CP15" i="84"/>
  <c r="CP19" i="84"/>
  <c r="CP20" i="84"/>
  <c r="CP21" i="84"/>
  <c r="CP26" i="84"/>
  <c r="CP30" i="84"/>
  <c r="CP22" i="84"/>
  <c r="CP25" i="84"/>
  <c r="CP27" i="84"/>
  <c r="CP28" i="84"/>
  <c r="CP34" i="84"/>
  <c r="CP24" i="84"/>
  <c r="CP29" i="84"/>
  <c r="CP31" i="84"/>
  <c r="CP35" i="84"/>
  <c r="CP14" i="84"/>
  <c r="CP17" i="84"/>
  <c r="CP32" i="84"/>
  <c r="CP33" i="84"/>
  <c r="CP36" i="84"/>
  <c r="CP7" i="84"/>
  <c r="CQ6" i="84" l="1"/>
  <c r="CQ7" i="84"/>
  <c r="CQ8" i="84"/>
  <c r="CQ9" i="84"/>
  <c r="CQ13" i="84"/>
  <c r="CQ14" i="84"/>
  <c r="CQ12" i="84"/>
  <c r="CQ15" i="84"/>
  <c r="CQ11" i="84"/>
  <c r="CQ22" i="84"/>
  <c r="CQ10" i="84"/>
  <c r="CQ16" i="84"/>
  <c r="CQ17" i="84"/>
  <c r="CQ18" i="84"/>
  <c r="CQ29" i="84"/>
  <c r="CR5" i="84"/>
  <c r="CQ19" i="84"/>
  <c r="CQ26" i="84"/>
  <c r="CQ33" i="84"/>
  <c r="CQ25" i="84"/>
  <c r="CQ27" i="84"/>
  <c r="CQ28" i="84"/>
  <c r="CQ34" i="84"/>
  <c r="CQ23" i="84"/>
  <c r="CQ21" i="84"/>
  <c r="CQ30" i="84"/>
  <c r="CQ31" i="84"/>
  <c r="CQ32" i="84"/>
  <c r="CQ35" i="84"/>
  <c r="CQ36" i="84"/>
  <c r="CQ20" i="84"/>
  <c r="CQ24" i="84"/>
  <c r="CR9" i="84" l="1"/>
  <c r="CR13" i="84"/>
  <c r="CR14" i="84"/>
  <c r="CR15" i="84"/>
  <c r="CR16" i="84"/>
  <c r="CR17" i="84"/>
  <c r="CR18" i="84"/>
  <c r="CR19" i="84"/>
  <c r="CR6" i="84"/>
  <c r="CR12" i="84"/>
  <c r="CR20" i="84"/>
  <c r="CR21" i="84"/>
  <c r="CR25" i="84"/>
  <c r="CR22" i="84"/>
  <c r="CS5" i="84"/>
  <c r="CR7" i="84"/>
  <c r="CR11" i="84"/>
  <c r="CR24" i="84"/>
  <c r="CR28" i="84"/>
  <c r="CR32" i="84"/>
  <c r="CR26" i="84"/>
  <c r="CR33" i="84"/>
  <c r="CR10" i="84"/>
  <c r="CR23" i="84"/>
  <c r="CR27" i="84"/>
  <c r="CR30" i="84"/>
  <c r="CR31" i="84"/>
  <c r="CR35" i="84"/>
  <c r="CR36" i="84"/>
  <c r="CR29" i="84"/>
  <c r="CR34" i="84"/>
  <c r="CR8" i="84"/>
  <c r="CT5" i="84" l="1"/>
  <c r="CS10" i="84"/>
  <c r="CS11" i="84"/>
  <c r="CS12" i="84"/>
  <c r="CS6" i="84"/>
  <c r="CS7" i="84"/>
  <c r="CS8" i="84"/>
  <c r="CS14" i="84"/>
  <c r="CS9" i="84"/>
  <c r="CS15" i="84"/>
  <c r="CS17" i="84"/>
  <c r="CS19" i="84"/>
  <c r="CS24" i="84"/>
  <c r="CS21" i="84"/>
  <c r="CS20" i="84"/>
  <c r="CS23" i="84"/>
  <c r="CS25" i="84"/>
  <c r="CS27" i="84"/>
  <c r="CS13" i="84"/>
  <c r="CS16" i="84"/>
  <c r="CS30" i="84"/>
  <c r="CS31" i="84"/>
  <c r="CS35" i="84"/>
  <c r="CS22" i="84"/>
  <c r="CS32" i="84"/>
  <c r="CS36" i="84"/>
  <c r="CS18" i="84"/>
  <c r="CS34" i="84"/>
  <c r="CS26" i="84"/>
  <c r="CS29" i="84"/>
  <c r="CS33" i="84"/>
  <c r="CS28" i="84"/>
  <c r="CT6" i="84" l="1"/>
  <c r="CU5" i="84"/>
  <c r="CT7" i="84"/>
  <c r="CT10" i="84"/>
  <c r="CT11" i="84"/>
  <c r="CT12" i="84"/>
  <c r="CT8" i="84"/>
  <c r="CT13" i="84"/>
  <c r="CT16" i="84"/>
  <c r="CT14" i="84"/>
  <c r="CT23" i="84"/>
  <c r="CT9" i="84"/>
  <c r="CT18" i="84"/>
  <c r="CT19" i="84"/>
  <c r="CT22" i="84"/>
  <c r="CT26" i="84"/>
  <c r="CT30" i="84"/>
  <c r="CT20" i="84"/>
  <c r="CT21" i="84"/>
  <c r="CT29" i="84"/>
  <c r="CT34" i="84"/>
  <c r="CT15" i="84"/>
  <c r="CT31" i="84"/>
  <c r="CT35" i="84"/>
  <c r="CT32" i="84"/>
  <c r="CT33" i="84"/>
  <c r="CT36" i="84"/>
  <c r="CT24" i="84"/>
  <c r="CT28" i="84"/>
  <c r="CT17" i="84"/>
  <c r="CT25" i="84"/>
  <c r="CT27" i="84"/>
  <c r="CU6" i="84" l="1"/>
  <c r="CU7" i="84"/>
  <c r="CU8" i="84"/>
  <c r="CU9" i="84"/>
  <c r="CV5" i="84"/>
  <c r="CU13" i="84"/>
  <c r="CU14" i="84"/>
  <c r="CU10" i="84"/>
  <c r="CU11" i="84"/>
  <c r="CU12" i="84"/>
  <c r="CU16" i="84"/>
  <c r="CU18" i="84"/>
  <c r="CU22" i="84"/>
  <c r="CU20" i="84"/>
  <c r="CU15" i="84"/>
  <c r="CU17" i="84"/>
  <c r="CU21" i="84"/>
  <c r="CU29" i="84"/>
  <c r="CU23" i="84"/>
  <c r="CU24" i="84"/>
  <c r="CU27" i="84"/>
  <c r="CU28" i="84"/>
  <c r="CU33" i="84"/>
  <c r="CU19" i="84"/>
  <c r="CU30" i="84"/>
  <c r="CU34" i="84"/>
  <c r="CU25" i="84"/>
  <c r="CU26" i="84"/>
  <c r="CU31" i="84"/>
  <c r="CU32" i="84"/>
  <c r="CU35" i="84"/>
  <c r="CU36" i="84"/>
  <c r="CV8" i="84" l="1"/>
  <c r="CW5" i="84"/>
  <c r="CV9" i="84"/>
  <c r="CV6" i="84"/>
  <c r="CV7" i="84"/>
  <c r="CV13" i="84"/>
  <c r="CV14" i="84"/>
  <c r="CV15" i="84"/>
  <c r="CV16" i="84"/>
  <c r="CV17" i="84"/>
  <c r="CV18" i="84"/>
  <c r="CV19" i="84"/>
  <c r="CV10" i="84"/>
  <c r="CV20" i="84"/>
  <c r="CV21" i="84"/>
  <c r="CV25" i="84"/>
  <c r="CV28" i="84"/>
  <c r="CV11" i="84"/>
  <c r="CV26" i="84"/>
  <c r="CV32" i="84"/>
  <c r="CV23" i="84"/>
  <c r="CV24" i="84"/>
  <c r="CV27" i="84"/>
  <c r="CV29" i="84"/>
  <c r="CV33" i="84"/>
  <c r="CV12" i="84"/>
  <c r="CV22" i="84"/>
  <c r="CV31" i="84"/>
  <c r="CV35" i="84"/>
  <c r="CV36" i="84"/>
  <c r="CV30" i="84"/>
  <c r="CV34" i="84"/>
  <c r="CX5" i="84" l="1"/>
  <c r="CW6" i="84"/>
  <c r="CW9" i="84"/>
  <c r="CW10" i="84"/>
  <c r="CW11" i="84"/>
  <c r="CW12" i="84"/>
  <c r="CW7" i="84"/>
  <c r="CW15" i="84"/>
  <c r="CW13" i="84"/>
  <c r="CW24" i="84"/>
  <c r="CW19" i="84"/>
  <c r="CW22" i="84"/>
  <c r="CW8" i="84"/>
  <c r="CW14" i="84"/>
  <c r="CW16" i="84"/>
  <c r="CW27" i="84"/>
  <c r="CW17" i="84"/>
  <c r="CW25" i="84"/>
  <c r="CW31" i="84"/>
  <c r="CW20" i="84"/>
  <c r="CW21" i="84"/>
  <c r="CW26" i="84"/>
  <c r="CW28" i="84"/>
  <c r="CW32" i="84"/>
  <c r="CW36" i="84"/>
  <c r="CW23" i="84"/>
  <c r="CW29" i="84"/>
  <c r="CW30" i="84"/>
  <c r="CW34" i="84"/>
  <c r="CW35" i="84"/>
  <c r="CW18" i="84"/>
  <c r="CW33" i="84"/>
  <c r="CX6" i="84" l="1"/>
  <c r="CY5" i="84"/>
  <c r="CX9" i="84"/>
  <c r="CX8" i="84"/>
  <c r="CX11" i="84"/>
  <c r="CX7" i="84"/>
  <c r="CX10" i="84"/>
  <c r="CX15" i="84"/>
  <c r="CX17" i="84"/>
  <c r="CX19" i="84"/>
  <c r="CX23" i="84"/>
  <c r="CX18" i="84"/>
  <c r="CX21" i="84"/>
  <c r="CX12" i="84"/>
  <c r="CX13" i="84"/>
  <c r="CX20" i="84"/>
  <c r="CX24" i="84"/>
  <c r="CX25" i="84"/>
  <c r="CX26" i="84"/>
  <c r="CX30" i="84"/>
  <c r="CX34" i="84"/>
  <c r="CX16" i="84"/>
  <c r="CX31" i="84"/>
  <c r="CX35" i="84"/>
  <c r="CX36" i="84"/>
  <c r="CX29" i="84"/>
  <c r="CX14" i="84"/>
  <c r="CX27" i="84"/>
  <c r="CX32" i="84"/>
  <c r="CX33" i="84"/>
  <c r="CX22" i="84"/>
  <c r="CX28" i="84"/>
  <c r="CY6" i="84" l="1"/>
  <c r="CY7" i="84"/>
  <c r="CY8" i="84"/>
  <c r="CY9" i="84"/>
  <c r="CY10" i="84"/>
  <c r="CY11" i="84"/>
  <c r="CY12" i="84"/>
  <c r="CY13" i="84"/>
  <c r="CZ5" i="84"/>
  <c r="CY14" i="84"/>
  <c r="CY16" i="84"/>
  <c r="CY22" i="84"/>
  <c r="CY17" i="84"/>
  <c r="CY23" i="84"/>
  <c r="CY29" i="84"/>
  <c r="CY18" i="84"/>
  <c r="CY33" i="84"/>
  <c r="CY25" i="84"/>
  <c r="CY30" i="84"/>
  <c r="CY34" i="84"/>
  <c r="CY15" i="84"/>
  <c r="CY19" i="84"/>
  <c r="CY20" i="84"/>
  <c r="CY21" i="84"/>
  <c r="CY28" i="84"/>
  <c r="CY35" i="84"/>
  <c r="CY24" i="84"/>
  <c r="CY27" i="84"/>
  <c r="CY31" i="84"/>
  <c r="CY32" i="84"/>
  <c r="CY26" i="84"/>
  <c r="CY36" i="84"/>
  <c r="CZ7" i="84" l="1"/>
  <c r="AZ7" i="84" s="1"/>
  <c r="CZ8" i="84"/>
  <c r="AZ8" i="84" s="1"/>
  <c r="CZ10" i="84"/>
  <c r="AZ10" i="84" s="1"/>
  <c r="CZ11" i="84"/>
  <c r="AZ11" i="84" s="1"/>
  <c r="CZ12" i="84"/>
  <c r="AZ12" i="84" s="1"/>
  <c r="CZ13" i="84"/>
  <c r="AZ13" i="84" s="1"/>
  <c r="CZ14" i="84"/>
  <c r="AZ14" i="84" s="1"/>
  <c r="CZ15" i="84"/>
  <c r="AZ15" i="84" s="1"/>
  <c r="CZ16" i="84"/>
  <c r="AZ16" i="84" s="1"/>
  <c r="CZ17" i="84"/>
  <c r="AZ17" i="84" s="1"/>
  <c r="CZ18" i="84"/>
  <c r="AZ18" i="84" s="1"/>
  <c r="CZ19" i="84"/>
  <c r="AZ19" i="84" s="1"/>
  <c r="CZ6" i="84"/>
  <c r="AZ6" i="84" s="1"/>
  <c r="CZ20" i="84"/>
  <c r="AZ20" i="84" s="1"/>
  <c r="CZ21" i="84"/>
  <c r="AZ21" i="84" s="1"/>
  <c r="CZ25" i="84"/>
  <c r="AZ25" i="84" s="1"/>
  <c r="CZ22" i="84"/>
  <c r="AZ22" i="84" s="1"/>
  <c r="CZ28" i="84"/>
  <c r="AZ28" i="84" s="1"/>
  <c r="CZ9" i="84"/>
  <c r="AZ9" i="84" s="1"/>
  <c r="CZ27" i="84"/>
  <c r="AZ27" i="84" s="1"/>
  <c r="CZ29" i="84"/>
  <c r="AZ29" i="84" s="1"/>
  <c r="CZ32" i="84"/>
  <c r="AZ32" i="84" s="1"/>
  <c r="CZ33" i="84"/>
  <c r="AZ33" i="84" s="1"/>
  <c r="CZ24" i="84"/>
  <c r="AZ24" i="84" s="1"/>
  <c r="CZ31" i="84"/>
  <c r="AZ31" i="84" s="1"/>
  <c r="CZ26" i="84"/>
  <c r="AZ26" i="84" s="1"/>
  <c r="CZ36" i="84"/>
  <c r="AZ36" i="84" s="1"/>
  <c r="CZ30" i="84"/>
  <c r="AZ30" i="84" s="1"/>
  <c r="CZ34" i="84"/>
  <c r="AZ34" i="84" s="1"/>
  <c r="CZ23" i="84"/>
  <c r="AZ23" i="84" s="1"/>
  <c r="CZ35" i="84"/>
  <c r="AZ35" i="84" s="1"/>
  <c r="I3" i="65" l="1"/>
  <c r="I4" i="65"/>
  <c r="I5" i="65"/>
  <c r="I6" i="65"/>
  <c r="I7" i="65"/>
  <c r="I8" i="65"/>
  <c r="I9" i="65"/>
  <c r="I10" i="65"/>
  <c r="I11" i="65"/>
  <c r="I12" i="65"/>
  <c r="I13" i="65"/>
  <c r="I14" i="65"/>
  <c r="I15" i="65"/>
  <c r="I16" i="65"/>
  <c r="I17" i="65"/>
  <c r="I18" i="65"/>
  <c r="I19" i="65"/>
  <c r="I20" i="65"/>
  <c r="I21" i="65"/>
  <c r="I22" i="65"/>
  <c r="I23" i="65"/>
  <c r="I24" i="65"/>
  <c r="I25" i="65"/>
  <c r="I26" i="65"/>
  <c r="I27" i="65"/>
  <c r="I28" i="65"/>
  <c r="I29" i="65"/>
  <c r="I30" i="65"/>
  <c r="I31" i="65"/>
  <c r="I32" i="65"/>
  <c r="I33" i="65"/>
  <c r="I34" i="65"/>
  <c r="I35" i="65"/>
  <c r="I36" i="65"/>
  <c r="I37" i="65"/>
  <c r="I38" i="65"/>
  <c r="I39" i="65"/>
  <c r="I40" i="65"/>
  <c r="I2" i="65"/>
  <c r="P5" i="80" l="1"/>
  <c r="J5" i="80"/>
  <c r="J17" i="73"/>
  <c r="D19" i="73"/>
  <c r="AC60" i="66" l="1"/>
  <c r="DZ57" i="66" s="1"/>
  <c r="AB42" i="66"/>
  <c r="BC42" i="66" s="1"/>
  <c r="AB41" i="66"/>
  <c r="BC41" i="66" s="1"/>
  <c r="BC60" i="66" l="1"/>
  <c r="BA60" i="66"/>
  <c r="AU60" i="66"/>
  <c r="AQ60" i="66"/>
  <c r="AM60" i="66"/>
  <c r="AI60" i="66"/>
  <c r="AZ60" i="66"/>
  <c r="AX60" i="66"/>
  <c r="AT60" i="66"/>
  <c r="AP60" i="66"/>
  <c r="AL60" i="66"/>
  <c r="AH60" i="66"/>
  <c r="AY60" i="66"/>
  <c r="AW60" i="66"/>
  <c r="AS60" i="66"/>
  <c r="AO60" i="66"/>
  <c r="AK60" i="66"/>
  <c r="BB60" i="66"/>
  <c r="AV60" i="66"/>
  <c r="AR60" i="66"/>
  <c r="AN60" i="66"/>
  <c r="AJ60" i="66"/>
  <c r="DZ31" i="66"/>
  <c r="DZ30" i="66"/>
  <c r="AZ41" i="66"/>
  <c r="DZ32" i="66"/>
  <c r="BB41" i="66"/>
  <c r="AY41" i="66"/>
  <c r="BA41" i="66"/>
  <c r="AX41" i="66"/>
  <c r="AT41" i="66"/>
  <c r="AP41" i="66"/>
  <c r="AL41" i="66"/>
  <c r="AH41" i="66"/>
  <c r="AW41" i="66"/>
  <c r="AS41" i="66"/>
  <c r="AO41" i="66"/>
  <c r="AK41" i="66"/>
  <c r="AV41" i="66"/>
  <c r="AR41" i="66"/>
  <c r="AN41" i="66"/>
  <c r="AJ41" i="66"/>
  <c r="AU41" i="66"/>
  <c r="AQ41" i="66"/>
  <c r="AM41" i="66"/>
  <c r="AI41" i="66"/>
  <c r="AZ42" i="66"/>
  <c r="BB42" i="66"/>
  <c r="BA42" i="66"/>
  <c r="AW42" i="66"/>
  <c r="AS42" i="66"/>
  <c r="AO42" i="66"/>
  <c r="AK42" i="66"/>
  <c r="AV42" i="66"/>
  <c r="AR42" i="66"/>
  <c r="AN42" i="66"/>
  <c r="AJ42" i="66"/>
  <c r="AU42" i="66"/>
  <c r="AQ42" i="66"/>
  <c r="AM42" i="66"/>
  <c r="AI42" i="66"/>
  <c r="AY42" i="66"/>
  <c r="AX42" i="66"/>
  <c r="AT42" i="66"/>
  <c r="AP42" i="66"/>
  <c r="AL42" i="66"/>
  <c r="AH42" i="66"/>
  <c r="C12" i="78"/>
  <c r="E12" i="78" s="1"/>
  <c r="B6" i="78"/>
  <c r="C6" i="78" s="1"/>
  <c r="E6" i="78" s="1"/>
  <c r="C2" i="78"/>
  <c r="E2" i="78" s="1"/>
  <c r="D12" i="78" l="1"/>
  <c r="F12" i="78"/>
  <c r="F6" i="78"/>
  <c r="D6" i="78"/>
  <c r="AA26" i="66" l="1"/>
  <c r="AC26" i="75" l="1"/>
  <c r="AD26" i="75"/>
  <c r="AE26" i="75"/>
  <c r="AF26" i="75"/>
  <c r="AB26" i="75"/>
  <c r="AB44" i="66" l="1"/>
  <c r="BC44" i="66" l="1"/>
  <c r="DZ36" i="66"/>
  <c r="DZ34" i="66"/>
  <c r="DZ33" i="66"/>
  <c r="AZ44" i="66"/>
  <c r="DZ35" i="66"/>
  <c r="BB44" i="66"/>
  <c r="BA44" i="66"/>
  <c r="AU44" i="66"/>
  <c r="AQ44" i="66"/>
  <c r="AM44" i="66"/>
  <c r="AI44" i="66"/>
  <c r="AX44" i="66"/>
  <c r="AT44" i="66"/>
  <c r="AP44" i="66"/>
  <c r="AL44" i="66"/>
  <c r="AH44" i="66"/>
  <c r="AW44" i="66"/>
  <c r="AS44" i="66"/>
  <c r="AO44" i="66"/>
  <c r="AK44" i="66"/>
  <c r="AY44" i="66"/>
  <c r="AV44" i="66"/>
  <c r="AR44" i="66"/>
  <c r="AN44" i="66"/>
  <c r="AJ44" i="66"/>
  <c r="AH3" i="66"/>
  <c r="AI3" i="66"/>
  <c r="AJ3" i="66"/>
  <c r="AK3" i="66"/>
  <c r="AL3" i="66"/>
  <c r="AO3" i="66"/>
  <c r="AP3" i="66" s="1"/>
  <c r="AQ3" i="66" s="1"/>
  <c r="AR3" i="66" s="1"/>
  <c r="AS3" i="66" s="1"/>
  <c r="AT3" i="66" s="1"/>
  <c r="AU3" i="66" s="1"/>
  <c r="AV3" i="66" s="1"/>
  <c r="AW3" i="66" s="1"/>
  <c r="AX3" i="66" s="1"/>
  <c r="AY3" i="66" s="1"/>
  <c r="AZ3" i="66" s="1"/>
  <c r="BA3" i="66" s="1"/>
  <c r="BB3" i="66" s="1"/>
  <c r="AN3" i="66"/>
  <c r="AM3" i="66"/>
  <c r="AA59" i="66" l="1"/>
  <c r="AA60" i="66"/>
  <c r="L5" i="73" l="1"/>
  <c r="N5" i="73" s="1"/>
  <c r="L4" i="73"/>
  <c r="N4" i="73" s="1"/>
  <c r="L3" i="73"/>
  <c r="N3" i="73" s="1"/>
  <c r="L2" i="73"/>
  <c r="N2" i="73" s="1"/>
  <c r="M2" i="73"/>
  <c r="B20" i="73"/>
  <c r="B19" i="73"/>
  <c r="B18" i="73"/>
  <c r="B7" i="73"/>
  <c r="C7" i="73" s="1"/>
  <c r="B6" i="73"/>
  <c r="B5" i="73"/>
  <c r="K5" i="73"/>
  <c r="B21" i="73" s="1"/>
  <c r="H21" i="73"/>
  <c r="AV48" i="49"/>
  <c r="AU48" i="49"/>
  <c r="AT48" i="49"/>
  <c r="AO48" i="49"/>
  <c r="AN48" i="49"/>
  <c r="AM48" i="49"/>
  <c r="AW32" i="49"/>
  <c r="J4" i="49"/>
  <c r="AV50" i="49" s="1"/>
  <c r="J3" i="49"/>
  <c r="AU50" i="49" s="1"/>
  <c r="J2" i="49"/>
  <c r="AT50" i="49" s="1"/>
  <c r="C4" i="49"/>
  <c r="C3" i="49"/>
  <c r="C2" i="49"/>
  <c r="AR45" i="49"/>
  <c r="AR44" i="49"/>
  <c r="M3" i="73" l="1"/>
  <c r="M4" i="73"/>
  <c r="B8" i="73"/>
  <c r="M5" i="73"/>
  <c r="BC18" i="66" l="1"/>
  <c r="AC20" i="66"/>
  <c r="DZ15" i="66"/>
  <c r="BC55" i="66"/>
  <c r="AC61" i="66"/>
  <c r="BC49" i="66"/>
  <c r="DZ60" i="66" l="1"/>
  <c r="DZ61" i="66"/>
  <c r="DZ58" i="66"/>
  <c r="DZ59" i="66"/>
  <c r="DZ52" i="66"/>
  <c r="DZ53" i="66"/>
  <c r="DZ50" i="66"/>
  <c r="DZ51" i="66"/>
  <c r="BC22" i="66"/>
  <c r="AA22" i="66"/>
  <c r="BC25" i="66"/>
  <c r="AA25" i="66"/>
  <c r="BC20" i="66"/>
  <c r="AA20" i="66"/>
  <c r="BC21" i="66"/>
  <c r="AA21" i="66"/>
  <c r="DZ48" i="66"/>
  <c r="DZ49" i="66"/>
  <c r="BC4" i="66"/>
  <c r="DZ38" i="66"/>
  <c r="BC61" i="66"/>
  <c r="DZ25" i="66"/>
  <c r="DZ26" i="66"/>
  <c r="DZ17" i="66"/>
  <c r="DZ21" i="66"/>
  <c r="DZ23" i="66"/>
  <c r="DZ19" i="66"/>
  <c r="DZ16" i="66"/>
  <c r="DZ27" i="66"/>
  <c r="DZ24" i="66"/>
  <c r="AY49" i="66"/>
  <c r="BA49" i="66"/>
  <c r="AZ49" i="66"/>
  <c r="AX49" i="66"/>
  <c r="AT49" i="66"/>
  <c r="AP49" i="66"/>
  <c r="AL49" i="66"/>
  <c r="AH49" i="66"/>
  <c r="AW49" i="66"/>
  <c r="AS49" i="66"/>
  <c r="AO49" i="66"/>
  <c r="AK49" i="66"/>
  <c r="AV49" i="66"/>
  <c r="AR49" i="66"/>
  <c r="AN49" i="66"/>
  <c r="AJ49" i="66"/>
  <c r="BB49" i="66"/>
  <c r="AU49" i="66"/>
  <c r="AQ49" i="66"/>
  <c r="AM49" i="66"/>
  <c r="AI49" i="66"/>
  <c r="BA55" i="66"/>
  <c r="DZ28" i="66"/>
  <c r="AY55" i="66"/>
  <c r="AZ55" i="66"/>
  <c r="BB55" i="66"/>
  <c r="AW55" i="66"/>
  <c r="AS55" i="66"/>
  <c r="AO55" i="66"/>
  <c r="AK55" i="66"/>
  <c r="AV55" i="66"/>
  <c r="AR55" i="66"/>
  <c r="AN55" i="66"/>
  <c r="AJ55" i="66"/>
  <c r="AU55" i="66"/>
  <c r="AQ55" i="66"/>
  <c r="AM55" i="66"/>
  <c r="AI55" i="66"/>
  <c r="AX55" i="66"/>
  <c r="AT55" i="66"/>
  <c r="AP55" i="66"/>
  <c r="AL55" i="66"/>
  <c r="AH55" i="66"/>
  <c r="AZ8" i="66"/>
  <c r="BB8" i="66"/>
  <c r="AY8" i="66"/>
  <c r="AX8" i="66"/>
  <c r="AT8" i="66"/>
  <c r="AP8" i="66"/>
  <c r="AL8" i="66"/>
  <c r="AH8" i="66"/>
  <c r="DZ18" i="66"/>
  <c r="AW8" i="66"/>
  <c r="AS8" i="66"/>
  <c r="AO8" i="66"/>
  <c r="AK8" i="66"/>
  <c r="BA8" i="66"/>
  <c r="AV8" i="66"/>
  <c r="AR8" i="66"/>
  <c r="AN8" i="66"/>
  <c r="AJ8" i="66"/>
  <c r="AU8" i="66"/>
  <c r="AQ8" i="66"/>
  <c r="AM8" i="66"/>
  <c r="AI8" i="66"/>
  <c r="AZ21" i="66"/>
  <c r="DZ43" i="66"/>
  <c r="BB21" i="66"/>
  <c r="AY21" i="66"/>
  <c r="AX21" i="66"/>
  <c r="AT21" i="66"/>
  <c r="AP21" i="66"/>
  <c r="AL21" i="66"/>
  <c r="AH21" i="66"/>
  <c r="AS21" i="66"/>
  <c r="AN21" i="66"/>
  <c r="AI21" i="66"/>
  <c r="BA21" i="66"/>
  <c r="AW21" i="66"/>
  <c r="AR21" i="66"/>
  <c r="AM21" i="66"/>
  <c r="AV21" i="66"/>
  <c r="AQ21" i="66"/>
  <c r="AK21" i="66"/>
  <c r="AU21" i="66"/>
  <c r="AO21" i="66"/>
  <c r="AJ21" i="66"/>
  <c r="AZ20" i="66"/>
  <c r="DZ47" i="66"/>
  <c r="BA20" i="66"/>
  <c r="BB20" i="66"/>
  <c r="AX20" i="66"/>
  <c r="AT20" i="66"/>
  <c r="AP20" i="66"/>
  <c r="AL20" i="66"/>
  <c r="AH20" i="66"/>
  <c r="AY20" i="66"/>
  <c r="AU20" i="66"/>
  <c r="AO20" i="66"/>
  <c r="AJ20" i="66"/>
  <c r="AS20" i="66"/>
  <c r="AN20" i="66"/>
  <c r="AI20" i="66"/>
  <c r="AW20" i="66"/>
  <c r="AR20" i="66"/>
  <c r="AM20" i="66"/>
  <c r="AV20" i="66"/>
  <c r="AQ20" i="66"/>
  <c r="AK20" i="66"/>
  <c r="DZ40" i="66"/>
  <c r="AK27" i="66"/>
  <c r="AN27" i="66"/>
  <c r="AJ27" i="66"/>
  <c r="AM27" i="66"/>
  <c r="AI27" i="66"/>
  <c r="AL27" i="66"/>
  <c r="AH27" i="66"/>
  <c r="AZ22" i="66"/>
  <c r="DZ44" i="66"/>
  <c r="BB22" i="66"/>
  <c r="AY22" i="66"/>
  <c r="AW22" i="66"/>
  <c r="AS22" i="66"/>
  <c r="AO22" i="66"/>
  <c r="AK22" i="66"/>
  <c r="AX22" i="66"/>
  <c r="AR22" i="66"/>
  <c r="AM22" i="66"/>
  <c r="AH22" i="66"/>
  <c r="AV22" i="66"/>
  <c r="AQ22" i="66"/>
  <c r="AL22" i="66"/>
  <c r="AU22" i="66"/>
  <c r="AP22" i="66"/>
  <c r="AJ22" i="66"/>
  <c r="BA22" i="66"/>
  <c r="AT22" i="66"/>
  <c r="AN22" i="66"/>
  <c r="AI22" i="66"/>
  <c r="AZ18" i="66"/>
  <c r="BA18" i="66"/>
  <c r="BB18" i="66"/>
  <c r="AY18" i="66"/>
  <c r="AW18" i="66"/>
  <c r="AS18" i="66"/>
  <c r="AO18" i="66"/>
  <c r="AK18" i="66"/>
  <c r="AT18" i="66"/>
  <c r="AN18" i="66"/>
  <c r="AI18" i="66"/>
  <c r="AX18" i="66"/>
  <c r="AR18" i="66"/>
  <c r="AM18" i="66"/>
  <c r="AH18" i="66"/>
  <c r="AV18" i="66"/>
  <c r="AQ18" i="66"/>
  <c r="AL18" i="66"/>
  <c r="AU18" i="66"/>
  <c r="AP18" i="66"/>
  <c r="AJ18" i="66"/>
  <c r="DZ41" i="66"/>
  <c r="DZ45" i="66"/>
  <c r="AZ61" i="66"/>
  <c r="DZ39" i="66"/>
  <c r="BB61" i="66"/>
  <c r="BA61" i="66"/>
  <c r="AU61" i="66"/>
  <c r="AQ61" i="66"/>
  <c r="AM61" i="66"/>
  <c r="AI61" i="66"/>
  <c r="AX61" i="66"/>
  <c r="AT61" i="66"/>
  <c r="AP61" i="66"/>
  <c r="AL61" i="66"/>
  <c r="AH61" i="66"/>
  <c r="AW61" i="66"/>
  <c r="AS61" i="66"/>
  <c r="AO61" i="66"/>
  <c r="AK61" i="66"/>
  <c r="AY61" i="66"/>
  <c r="AV61" i="66"/>
  <c r="AR61" i="66"/>
  <c r="AN61" i="66"/>
  <c r="AJ61" i="66"/>
  <c r="DZ42" i="66"/>
  <c r="AZ28" i="66"/>
  <c r="BB28" i="66"/>
  <c r="AY28" i="66"/>
  <c r="AU28" i="66"/>
  <c r="AQ28" i="66"/>
  <c r="AM28" i="66"/>
  <c r="AI28" i="66"/>
  <c r="AT28" i="66"/>
  <c r="AO28" i="66"/>
  <c r="AJ28" i="66"/>
  <c r="AX28" i="66"/>
  <c r="AS28" i="66"/>
  <c r="AN28" i="66"/>
  <c r="AH28" i="66"/>
  <c r="BA28" i="66"/>
  <c r="AW28" i="66"/>
  <c r="AR28" i="66"/>
  <c r="AL28" i="66"/>
  <c r="AV28" i="66"/>
  <c r="AP28" i="66"/>
  <c r="AK28" i="66"/>
  <c r="AZ25" i="66"/>
  <c r="DZ46" i="66"/>
  <c r="BA25" i="66"/>
  <c r="BB25" i="66"/>
  <c r="AY25" i="66"/>
  <c r="AU25" i="66"/>
  <c r="AQ25" i="66"/>
  <c r="AM25" i="66"/>
  <c r="AI25" i="66"/>
  <c r="AV25" i="66"/>
  <c r="AP25" i="66"/>
  <c r="AK25" i="66"/>
  <c r="AT25" i="66"/>
  <c r="AO25" i="66"/>
  <c r="AJ25" i="66"/>
  <c r="AX25" i="66"/>
  <c r="AS25" i="66"/>
  <c r="AN25" i="66"/>
  <c r="AH25" i="66"/>
  <c r="AW25" i="66"/>
  <c r="AR25" i="66"/>
  <c r="AL25" i="66"/>
  <c r="AA61" i="66"/>
  <c r="AA27" i="66"/>
  <c r="AI4" i="66" l="1"/>
  <c r="AV4" i="66"/>
  <c r="AW4" i="66"/>
  <c r="AZ4" i="66"/>
  <c r="AL4" i="66"/>
  <c r="AH4" i="66"/>
  <c r="AX4" i="66"/>
  <c r="AU4" i="66"/>
  <c r="AR4" i="66"/>
  <c r="AS4" i="66"/>
  <c r="AP4" i="66"/>
  <c r="AM4" i="66"/>
  <c r="AJ4" i="66"/>
  <c r="AK4" i="66"/>
  <c r="AY4" i="66"/>
  <c r="BA4" i="66"/>
  <c r="AT4" i="66"/>
  <c r="AQ4" i="66"/>
  <c r="AN4" i="66"/>
  <c r="AO4" i="66"/>
  <c r="BB4" i="66"/>
  <c r="H6" i="73"/>
  <c r="H5" i="73"/>
  <c r="N18" i="71"/>
  <c r="O18" i="71"/>
  <c r="P18" i="71"/>
  <c r="Q18" i="71"/>
  <c r="N19" i="71"/>
  <c r="O19" i="71"/>
  <c r="P19" i="71"/>
  <c r="Q19" i="71"/>
  <c r="N20" i="71"/>
  <c r="P20" i="71"/>
  <c r="O17" i="71"/>
  <c r="P17" i="71"/>
  <c r="Q17" i="71"/>
  <c r="N17" i="71"/>
  <c r="R17" i="71" s="1"/>
  <c r="G17" i="71"/>
  <c r="G18" i="71"/>
  <c r="G19" i="71"/>
  <c r="K20" i="71"/>
  <c r="H20" i="71"/>
  <c r="J20" i="71"/>
  <c r="B20" i="71"/>
  <c r="O20" i="71" s="1"/>
  <c r="F8" i="71"/>
  <c r="F24" i="71" s="1"/>
  <c r="E8" i="71"/>
  <c r="E24" i="71" s="1"/>
  <c r="D8" i="71"/>
  <c r="D24" i="71" s="1"/>
  <c r="C8" i="71"/>
  <c r="C24" i="71" s="1"/>
  <c r="F7" i="71"/>
  <c r="E7" i="71"/>
  <c r="D7" i="71"/>
  <c r="C7" i="71"/>
  <c r="F6" i="71"/>
  <c r="E6" i="71"/>
  <c r="D6" i="71"/>
  <c r="C6" i="71"/>
  <c r="F5" i="71"/>
  <c r="E5" i="71"/>
  <c r="D5" i="71"/>
  <c r="C5" i="71"/>
  <c r="C4" i="71"/>
  <c r="F4" i="71"/>
  <c r="E4" i="71"/>
  <c r="D4" i="71"/>
  <c r="B8" i="71"/>
  <c r="K4" i="71"/>
  <c r="J4" i="71"/>
  <c r="I4" i="71"/>
  <c r="H4" i="71"/>
  <c r="C6" i="73"/>
  <c r="G6" i="73" s="1"/>
  <c r="C5" i="73"/>
  <c r="E5" i="73" s="1"/>
  <c r="I20" i="71"/>
  <c r="G7" i="71"/>
  <c r="G6" i="71"/>
  <c r="G5" i="71"/>
  <c r="C8" i="73"/>
  <c r="N15" i="73"/>
  <c r="D18" i="73"/>
  <c r="E18" i="73"/>
  <c r="E21" i="73" s="1"/>
  <c r="E22" i="73" s="1"/>
  <c r="F18" i="73"/>
  <c r="G18" i="73"/>
  <c r="G21" i="73" s="1"/>
  <c r="G19" i="73"/>
  <c r="C19" i="73" s="1"/>
  <c r="F22" i="73" l="1"/>
  <c r="F21" i="73"/>
  <c r="C18" i="73"/>
  <c r="C21" i="73" s="1"/>
  <c r="D21" i="73"/>
  <c r="Q20" i="71"/>
  <c r="H8" i="73"/>
  <c r="E8" i="73"/>
  <c r="E9" i="73" s="1"/>
  <c r="E23" i="73" s="1"/>
  <c r="C9" i="73"/>
  <c r="C4" i="73"/>
  <c r="E17" i="73"/>
  <c r="E25" i="73"/>
  <c r="E26" i="73" s="1"/>
  <c r="F25" i="73"/>
  <c r="F26" i="73" s="1"/>
  <c r="F17" i="73"/>
  <c r="B9" i="71"/>
  <c r="I6" i="71"/>
  <c r="B21" i="71"/>
  <c r="G20" i="71"/>
  <c r="I5" i="71"/>
  <c r="K5" i="71"/>
  <c r="K6" i="71"/>
  <c r="G5" i="73"/>
  <c r="D5" i="73"/>
  <c r="F5" i="73"/>
  <c r="I7" i="71"/>
  <c r="J5" i="71"/>
  <c r="J6" i="71"/>
  <c r="J7" i="71"/>
  <c r="K7" i="71"/>
  <c r="H5" i="71"/>
  <c r="H6" i="71"/>
  <c r="H7" i="71"/>
  <c r="R18" i="71"/>
  <c r="R19" i="71"/>
  <c r="C25" i="73" l="1"/>
  <c r="C26" i="73" s="1"/>
  <c r="C22" i="73"/>
  <c r="C17" i="73"/>
  <c r="C23" i="73"/>
  <c r="D8" i="73"/>
  <c r="D9" i="73" s="1"/>
  <c r="G8" i="73"/>
  <c r="G9" i="73" s="1"/>
  <c r="F8" i="73"/>
  <c r="F9" i="73" s="1"/>
  <c r="F23" i="73" s="1"/>
  <c r="G25" i="73"/>
  <c r="G26" i="73" s="1"/>
  <c r="G17" i="73"/>
  <c r="G22" i="73"/>
  <c r="D25" i="73"/>
  <c r="D17" i="73"/>
  <c r="D22" i="73"/>
  <c r="R20" i="71"/>
  <c r="G23" i="73" l="1"/>
  <c r="H9" i="73"/>
  <c r="D23" i="73"/>
  <c r="D26" i="73"/>
  <c r="H25" i="73"/>
  <c r="AA36" i="66"/>
  <c r="AC43" i="66"/>
  <c r="BC43" i="66" s="1"/>
  <c r="BC2" i="49"/>
  <c r="BC1" i="49"/>
  <c r="AN50" i="49"/>
  <c r="AM50" i="49"/>
  <c r="AK45" i="49"/>
  <c r="AK44" i="49"/>
  <c r="AO50" i="49"/>
  <c r="AD28" i="49"/>
  <c r="AD27" i="49"/>
  <c r="AD26" i="49"/>
  <c r="AD25" i="49"/>
  <c r="AD24" i="49"/>
  <c r="AD23" i="49"/>
  <c r="AD22" i="49"/>
  <c r="AZ43" i="66" l="1"/>
  <c r="BB43" i="66"/>
  <c r="BA43" i="66"/>
  <c r="AV43" i="66"/>
  <c r="AR43" i="66"/>
  <c r="AN43" i="66"/>
  <c r="AJ43" i="66"/>
  <c r="AU43" i="66"/>
  <c r="AQ43" i="66"/>
  <c r="AM43" i="66"/>
  <c r="AI43" i="66"/>
  <c r="AX43" i="66"/>
  <c r="AT43" i="66"/>
  <c r="AP43" i="66"/>
  <c r="AL43" i="66"/>
  <c r="AH43" i="66"/>
  <c r="AY43" i="66"/>
  <c r="AW43" i="66"/>
  <c r="AS43" i="66"/>
  <c r="AO43" i="66"/>
  <c r="AK43" i="66"/>
  <c r="G8" i="71"/>
  <c r="AA43" i="66"/>
  <c r="J9" i="49"/>
  <c r="I8" i="71" l="1"/>
  <c r="K8" i="71"/>
  <c r="J8" i="71"/>
  <c r="H8" i="71"/>
  <c r="AA37" i="66"/>
  <c r="AA41" i="66"/>
  <c r="AA45" i="66"/>
  <c r="AA44" i="66"/>
  <c r="AA47" i="66"/>
  <c r="AA38" i="66"/>
  <c r="BD2" i="66"/>
  <c r="BD79" i="66" l="1"/>
  <c r="BD77" i="66"/>
  <c r="BD75" i="66"/>
  <c r="BD72" i="66"/>
  <c r="BD87" i="66"/>
  <c r="BD74" i="66"/>
  <c r="BD76" i="66"/>
  <c r="BD73" i="66"/>
  <c r="BD88" i="66"/>
  <c r="BD81" i="66"/>
  <c r="BD78" i="66"/>
  <c r="BD90" i="66"/>
  <c r="BD92" i="66"/>
  <c r="BD84" i="66"/>
  <c r="BD80" i="66"/>
  <c r="BD86" i="66"/>
  <c r="BD82" i="66"/>
  <c r="BD83" i="66"/>
  <c r="BD89" i="66"/>
  <c r="BD99" i="66"/>
  <c r="BD98" i="66"/>
  <c r="BD95" i="66"/>
  <c r="BD97" i="66"/>
  <c r="BD100" i="66"/>
  <c r="BD94" i="66"/>
  <c r="BD91" i="66"/>
  <c r="BD93" i="66"/>
  <c r="BD85" i="66"/>
  <c r="BD96" i="66"/>
  <c r="BD65" i="66"/>
  <c r="BD19" i="66"/>
  <c r="BD12" i="66"/>
  <c r="BD11" i="66"/>
  <c r="BD48" i="66"/>
  <c r="BD56" i="66"/>
  <c r="BD64" i="66"/>
  <c r="BD16" i="66"/>
  <c r="BD50" i="66"/>
  <c r="BD17" i="66"/>
  <c r="BD9" i="66"/>
  <c r="BD24" i="66"/>
  <c r="BD15" i="66"/>
  <c r="BD71" i="66"/>
  <c r="BD6" i="66"/>
  <c r="BD13" i="66"/>
  <c r="BD63" i="66"/>
  <c r="BD67" i="66"/>
  <c r="BD70" i="66"/>
  <c r="BD66" i="66"/>
  <c r="BD68" i="66"/>
  <c r="BD14" i="66"/>
  <c r="BD69" i="66"/>
  <c r="BD7" i="66"/>
  <c r="BD5" i="66"/>
  <c r="BD39" i="66"/>
  <c r="BD45" i="66"/>
  <c r="BD47" i="66"/>
  <c r="BD46" i="66"/>
  <c r="BD58" i="66"/>
  <c r="BD33" i="66"/>
  <c r="BD60" i="66"/>
  <c r="BD26" i="66"/>
  <c r="BD40" i="66"/>
  <c r="BD51" i="66"/>
  <c r="BD34" i="66"/>
  <c r="BD10" i="66"/>
  <c r="BD38" i="66"/>
  <c r="BD53" i="66"/>
  <c r="BD31" i="66"/>
  <c r="BD37" i="66"/>
  <c r="BD35" i="66"/>
  <c r="BD29" i="66"/>
  <c r="BD30" i="66"/>
  <c r="BD32" i="66"/>
  <c r="BD57" i="66"/>
  <c r="BD54" i="66"/>
  <c r="BD36" i="66"/>
  <c r="BD52" i="66"/>
  <c r="BD59" i="66"/>
  <c r="BD41" i="66"/>
  <c r="BD42" i="66"/>
  <c r="BD44" i="66"/>
  <c r="BD49" i="66"/>
  <c r="BD8" i="66"/>
  <c r="BD55" i="66"/>
  <c r="BD21" i="66"/>
  <c r="BD27" i="66"/>
  <c r="BD20" i="66"/>
  <c r="BD22" i="66"/>
  <c r="BD18" i="66"/>
  <c r="BD25" i="66"/>
  <c r="BD61" i="66"/>
  <c r="BD28" i="66"/>
  <c r="BD43" i="66"/>
  <c r="BD3" i="66"/>
  <c r="AA42" i="66"/>
  <c r="AA39" i="66"/>
  <c r="AA46" i="66"/>
  <c r="AA40" i="66"/>
  <c r="BE2" i="66"/>
  <c r="BE76" i="66" l="1"/>
  <c r="BE94" i="66"/>
  <c r="BE95" i="66"/>
  <c r="BE93" i="66"/>
  <c r="BE96" i="66"/>
  <c r="BE97" i="66"/>
  <c r="BE73" i="66"/>
  <c r="BE78" i="66"/>
  <c r="BE74" i="66"/>
  <c r="BE75" i="66"/>
  <c r="BE77" i="66"/>
  <c r="BE72" i="66"/>
  <c r="BE79" i="66"/>
  <c r="BE82" i="66"/>
  <c r="BE90" i="66"/>
  <c r="BE92" i="66"/>
  <c r="BE80" i="66"/>
  <c r="BE86" i="66"/>
  <c r="BE81" i="66"/>
  <c r="BE83" i="66"/>
  <c r="BE85" i="66"/>
  <c r="BE89" i="66"/>
  <c r="BE99" i="66"/>
  <c r="BE98" i="66"/>
  <c r="BE84" i="66"/>
  <c r="BE87" i="66"/>
  <c r="BE91" i="66"/>
  <c r="BE88" i="66"/>
  <c r="BE100" i="66"/>
  <c r="BE67" i="66"/>
  <c r="BE68" i="66"/>
  <c r="BE71" i="66"/>
  <c r="BE70" i="66"/>
  <c r="BE69" i="66"/>
  <c r="BE14" i="66"/>
  <c r="BE66" i="66"/>
  <c r="BE16" i="66"/>
  <c r="BE15" i="66"/>
  <c r="BE13" i="66"/>
  <c r="BE9" i="66"/>
  <c r="BE11" i="66"/>
  <c r="BE50" i="66"/>
  <c r="BE56" i="66"/>
  <c r="BE24" i="66"/>
  <c r="BE12" i="66"/>
  <c r="BE48" i="66"/>
  <c r="BE63" i="66"/>
  <c r="BE7" i="66"/>
  <c r="BE17" i="66"/>
  <c r="BE64" i="66"/>
  <c r="BE65" i="66"/>
  <c r="BE19" i="66"/>
  <c r="BE6" i="66"/>
  <c r="BE27" i="66"/>
  <c r="BE5" i="66"/>
  <c r="BE39" i="66"/>
  <c r="BE47" i="66"/>
  <c r="BE46" i="66"/>
  <c r="BE45" i="66"/>
  <c r="BE33" i="66"/>
  <c r="BE60" i="66"/>
  <c r="BE26" i="66"/>
  <c r="BE40" i="66"/>
  <c r="BE51" i="66"/>
  <c r="BE10" i="66"/>
  <c r="BE53" i="66"/>
  <c r="BE31" i="66"/>
  <c r="BE37" i="66"/>
  <c r="BE30" i="66"/>
  <c r="BE29" i="66"/>
  <c r="BE38" i="66"/>
  <c r="BE58" i="66"/>
  <c r="BE57" i="66"/>
  <c r="BE36" i="66"/>
  <c r="BE52" i="66"/>
  <c r="BE32" i="66"/>
  <c r="BE54" i="66"/>
  <c r="BE59" i="66"/>
  <c r="BE34" i="66"/>
  <c r="BE35" i="66"/>
  <c r="BE42" i="66"/>
  <c r="BE41" i="66"/>
  <c r="BE44" i="66"/>
  <c r="BE21" i="66"/>
  <c r="BE20" i="66"/>
  <c r="BE49" i="66"/>
  <c r="BE22" i="66"/>
  <c r="BE55" i="66"/>
  <c r="BE8" i="66"/>
  <c r="BE61" i="66"/>
  <c r="BE28" i="66"/>
  <c r="BE18" i="66"/>
  <c r="BE25" i="66"/>
  <c r="BE43" i="66"/>
  <c r="BE3" i="66"/>
  <c r="BD4" i="66"/>
  <c r="BF2" i="66"/>
  <c r="BF81" i="66" l="1"/>
  <c r="BF82" i="66"/>
  <c r="BF95" i="66"/>
  <c r="BF97" i="66"/>
  <c r="BF90" i="66"/>
  <c r="BF94" i="66"/>
  <c r="BF73" i="66"/>
  <c r="BF75" i="66"/>
  <c r="BF77" i="66"/>
  <c r="BF89" i="66"/>
  <c r="BF96" i="66"/>
  <c r="BF86" i="66"/>
  <c r="BF93" i="66"/>
  <c r="BF88" i="66"/>
  <c r="BF72" i="66"/>
  <c r="BF74" i="66"/>
  <c r="BF76" i="66"/>
  <c r="BF92" i="66"/>
  <c r="BF85" i="66"/>
  <c r="BF99" i="66"/>
  <c r="BF78" i="66"/>
  <c r="BF84" i="66"/>
  <c r="BF87" i="66"/>
  <c r="BF91" i="66"/>
  <c r="BF80" i="66"/>
  <c r="BF79" i="66"/>
  <c r="BF83" i="66"/>
  <c r="BF100" i="66"/>
  <c r="BF98" i="66"/>
  <c r="BF71" i="66"/>
  <c r="BF70" i="66"/>
  <c r="BF69" i="66"/>
  <c r="BF63" i="66"/>
  <c r="BF19" i="66"/>
  <c r="BF6" i="66"/>
  <c r="BF24" i="66"/>
  <c r="BF48" i="66"/>
  <c r="BF56" i="66"/>
  <c r="BF11" i="66"/>
  <c r="BF12" i="66"/>
  <c r="BF13" i="66"/>
  <c r="BF50" i="66"/>
  <c r="BF15" i="66"/>
  <c r="BF16" i="66"/>
  <c r="BF14" i="66"/>
  <c r="BF64" i="66"/>
  <c r="BF17" i="66"/>
  <c r="BF66" i="66"/>
  <c r="BF65" i="66"/>
  <c r="BF67" i="66"/>
  <c r="BF9" i="66"/>
  <c r="BF68" i="66"/>
  <c r="BF7" i="66"/>
  <c r="BF5" i="66"/>
  <c r="BF39" i="66"/>
  <c r="BF45" i="66"/>
  <c r="BF47" i="66"/>
  <c r="BF46" i="66"/>
  <c r="BF40" i="66"/>
  <c r="BF51" i="66"/>
  <c r="BF10" i="66"/>
  <c r="BF38" i="66"/>
  <c r="BF53" i="66"/>
  <c r="BF58" i="66"/>
  <c r="BF60" i="66"/>
  <c r="BF29" i="66"/>
  <c r="BF33" i="66"/>
  <c r="BF30" i="66"/>
  <c r="BF31" i="66"/>
  <c r="BF37" i="66"/>
  <c r="BF57" i="66"/>
  <c r="BF36" i="66"/>
  <c r="BF32" i="66"/>
  <c r="BF52" i="66"/>
  <c r="BF54" i="66"/>
  <c r="BF59" i="66"/>
  <c r="BF34" i="66"/>
  <c r="BF35" i="66"/>
  <c r="BF41" i="66"/>
  <c r="BF42" i="66"/>
  <c r="BF26" i="66"/>
  <c r="BF44" i="66"/>
  <c r="BF49" i="66"/>
  <c r="BF55" i="66"/>
  <c r="BF20" i="66"/>
  <c r="BF21" i="66"/>
  <c r="BF27" i="66"/>
  <c r="BF22" i="66"/>
  <c r="BF18" i="66"/>
  <c r="BF8" i="66"/>
  <c r="BF28" i="66"/>
  <c r="BF61" i="66"/>
  <c r="BF25" i="66"/>
  <c r="BF43" i="66"/>
  <c r="BE4" i="66"/>
  <c r="BF3" i="66"/>
  <c r="BG2" i="66"/>
  <c r="AG48" i="49"/>
  <c r="AF48" i="49"/>
  <c r="AE48" i="49"/>
  <c r="Z48" i="49"/>
  <c r="Y48" i="49"/>
  <c r="X48" i="49"/>
  <c r="S48" i="49"/>
  <c r="R48" i="49"/>
  <c r="Q48" i="49"/>
  <c r="V40" i="49"/>
  <c r="O40" i="49"/>
  <c r="BA40" i="49"/>
  <c r="E37" i="49"/>
  <c r="E38" i="49"/>
  <c r="E39" i="49"/>
  <c r="E36" i="49"/>
  <c r="L36" i="49" s="1"/>
  <c r="S36" i="49" s="1"/>
  <c r="C37" i="49"/>
  <c r="C38" i="49"/>
  <c r="C39" i="49"/>
  <c r="BA39" i="49"/>
  <c r="C36" i="49"/>
  <c r="BC36" i="49" s="1"/>
  <c r="BA43" i="49"/>
  <c r="BA37" i="49"/>
  <c r="BA38" i="49"/>
  <c r="BA36" i="49"/>
  <c r="AC40" i="49"/>
  <c r="BG96" i="66" l="1"/>
  <c r="BG82" i="66"/>
  <c r="BG95" i="66"/>
  <c r="BG94" i="66"/>
  <c r="BG100" i="66"/>
  <c r="BG97" i="66"/>
  <c r="BG83" i="66"/>
  <c r="BG89" i="66"/>
  <c r="BG85" i="66"/>
  <c r="BG98" i="66"/>
  <c r="BG84" i="66"/>
  <c r="BG93" i="66"/>
  <c r="BG90" i="66"/>
  <c r="BG86" i="66"/>
  <c r="BG73" i="66"/>
  <c r="BG75" i="66"/>
  <c r="BG92" i="66"/>
  <c r="BG72" i="66"/>
  <c r="BG74" i="66"/>
  <c r="BG76" i="66"/>
  <c r="BG77" i="66"/>
  <c r="BG79" i="66"/>
  <c r="BG99" i="66"/>
  <c r="BG88" i="66"/>
  <c r="BG80" i="66"/>
  <c r="BG87" i="66"/>
  <c r="BG81" i="66"/>
  <c r="BG91" i="66"/>
  <c r="BG78" i="66"/>
  <c r="BG71" i="66"/>
  <c r="BG70" i="66"/>
  <c r="BG69" i="66"/>
  <c r="BG68" i="66"/>
  <c r="BG66" i="66"/>
  <c r="BG67" i="66"/>
  <c r="BG12" i="66"/>
  <c r="BG15" i="66"/>
  <c r="BG65" i="66"/>
  <c r="BG13" i="66"/>
  <c r="BG7" i="66"/>
  <c r="BG50" i="66"/>
  <c r="BG14" i="66"/>
  <c r="BG56" i="66"/>
  <c r="BG16" i="66"/>
  <c r="BG9" i="66"/>
  <c r="BG17" i="66"/>
  <c r="BG64" i="66"/>
  <c r="BG63" i="66"/>
  <c r="BG6" i="66"/>
  <c r="BG11" i="66"/>
  <c r="BG48" i="66"/>
  <c r="BG24" i="66"/>
  <c r="BG19" i="66"/>
  <c r="BG5" i="66"/>
  <c r="BG39" i="66"/>
  <c r="BG45" i="66"/>
  <c r="BG47" i="66"/>
  <c r="BG46" i="66"/>
  <c r="BG53" i="66"/>
  <c r="BG58" i="66"/>
  <c r="BG33" i="66"/>
  <c r="BG40" i="66"/>
  <c r="BG51" i="66"/>
  <c r="BG10" i="66"/>
  <c r="BG38" i="66"/>
  <c r="BG31" i="66"/>
  <c r="BG37" i="66"/>
  <c r="BG30" i="66"/>
  <c r="BG29" i="66"/>
  <c r="BG36" i="66"/>
  <c r="BG57" i="66"/>
  <c r="BG52" i="66"/>
  <c r="BG54" i="66"/>
  <c r="BG32" i="66"/>
  <c r="BG59" i="66"/>
  <c r="BG34" i="66"/>
  <c r="BG35" i="66"/>
  <c r="BG60" i="66"/>
  <c r="BG42" i="66"/>
  <c r="BG41" i="66"/>
  <c r="BG26" i="66"/>
  <c r="BG44" i="66"/>
  <c r="BG49" i="66"/>
  <c r="BG20" i="66"/>
  <c r="BG22" i="66"/>
  <c r="BG27" i="66"/>
  <c r="BG55" i="66"/>
  <c r="BG8" i="66"/>
  <c r="BG21" i="66"/>
  <c r="BG18" i="66"/>
  <c r="BG61" i="66"/>
  <c r="BG28" i="66"/>
  <c r="BG25" i="66"/>
  <c r="BG43" i="66"/>
  <c r="BF4" i="66"/>
  <c r="BG3" i="66"/>
  <c r="BH2" i="66"/>
  <c r="AG36" i="49"/>
  <c r="AO36" i="49" l="1"/>
  <c r="AV36" i="49"/>
  <c r="BH98" i="66"/>
  <c r="BH75" i="66"/>
  <c r="BH73" i="66"/>
  <c r="BH76" i="66"/>
  <c r="BH78" i="66"/>
  <c r="BH81" i="66"/>
  <c r="BH79" i="66"/>
  <c r="BH83" i="66"/>
  <c r="BH74" i="66"/>
  <c r="BH85" i="66"/>
  <c r="BH91" i="66"/>
  <c r="BH86" i="66"/>
  <c r="BH90" i="66"/>
  <c r="BH100" i="66"/>
  <c r="BH80" i="66"/>
  <c r="BH82" i="66"/>
  <c r="BH88" i="66"/>
  <c r="BH89" i="66"/>
  <c r="BH99" i="66"/>
  <c r="BH72" i="66"/>
  <c r="BH87" i="66"/>
  <c r="BH77" i="66"/>
  <c r="BH92" i="66"/>
  <c r="BH84" i="66"/>
  <c r="BH96" i="66"/>
  <c r="BH95" i="66"/>
  <c r="BH97" i="66"/>
  <c r="BH94" i="66"/>
  <c r="BH93" i="66"/>
  <c r="BH6" i="66"/>
  <c r="BH16" i="66"/>
  <c r="BH19" i="66"/>
  <c r="BH11" i="66"/>
  <c r="BH50" i="66"/>
  <c r="BH64" i="66"/>
  <c r="BH24" i="66"/>
  <c r="BH9" i="66"/>
  <c r="BH13" i="66"/>
  <c r="BH56" i="66"/>
  <c r="BH63" i="66"/>
  <c r="BH65" i="66"/>
  <c r="BH15" i="66"/>
  <c r="BH48" i="66"/>
  <c r="BH12" i="66"/>
  <c r="BH14" i="66"/>
  <c r="BH69" i="66"/>
  <c r="BH7" i="66"/>
  <c r="BH17" i="66"/>
  <c r="BH71" i="66"/>
  <c r="BH67" i="66"/>
  <c r="BH70" i="66"/>
  <c r="BH23" i="66"/>
  <c r="BH66" i="66"/>
  <c r="BH68" i="66"/>
  <c r="BH5" i="66"/>
  <c r="BH39" i="66"/>
  <c r="BH45" i="66"/>
  <c r="BH47" i="66"/>
  <c r="BH46" i="66"/>
  <c r="BH58" i="66"/>
  <c r="BH33" i="66"/>
  <c r="BH40" i="66"/>
  <c r="BH51" i="66"/>
  <c r="BH10" i="66"/>
  <c r="BH38" i="66"/>
  <c r="BH31" i="66"/>
  <c r="BH37" i="66"/>
  <c r="BH30" i="66"/>
  <c r="BH29" i="66"/>
  <c r="BH53" i="66"/>
  <c r="BH36" i="66"/>
  <c r="BH52" i="66"/>
  <c r="BH57" i="66"/>
  <c r="BH32" i="66"/>
  <c r="BH54" i="66"/>
  <c r="BH59" i="66"/>
  <c r="BH34" i="66"/>
  <c r="BH35" i="66"/>
  <c r="BH42" i="66"/>
  <c r="BH60" i="66"/>
  <c r="BH41" i="66"/>
  <c r="BH26" i="66"/>
  <c r="BH44" i="66"/>
  <c r="BH21" i="66"/>
  <c r="BH27" i="66"/>
  <c r="BH49" i="66"/>
  <c r="BH20" i="66"/>
  <c r="BH22" i="66"/>
  <c r="BH55" i="66"/>
  <c r="BH8" i="66"/>
  <c r="BH18" i="66"/>
  <c r="BH61" i="66"/>
  <c r="BH28" i="66"/>
  <c r="BH25" i="66"/>
  <c r="BH43" i="66"/>
  <c r="BG4" i="66"/>
  <c r="BH3" i="66"/>
  <c r="BI2" i="66"/>
  <c r="BI72" i="66" l="1"/>
  <c r="BI77" i="66"/>
  <c r="BI79" i="66"/>
  <c r="BI96" i="66"/>
  <c r="BI94" i="66"/>
  <c r="BI74" i="66"/>
  <c r="BI95" i="66"/>
  <c r="BI73" i="66"/>
  <c r="BI93" i="66"/>
  <c r="BI78" i="66"/>
  <c r="BI82" i="66"/>
  <c r="BI90" i="66"/>
  <c r="BI92" i="66"/>
  <c r="BI75" i="66"/>
  <c r="BI97" i="66"/>
  <c r="BI80" i="66"/>
  <c r="BI76" i="66"/>
  <c r="BI86" i="66"/>
  <c r="BI85" i="66"/>
  <c r="BI89" i="66"/>
  <c r="BI99" i="66"/>
  <c r="BI84" i="66"/>
  <c r="BI88" i="66"/>
  <c r="BI87" i="66"/>
  <c r="BI91" i="66"/>
  <c r="BI83" i="66"/>
  <c r="BI81" i="66"/>
  <c r="BI100" i="66"/>
  <c r="BI98" i="66"/>
  <c r="BI68" i="66"/>
  <c r="BI65" i="66"/>
  <c r="BI71" i="66"/>
  <c r="BI69" i="66"/>
  <c r="BI67" i="66"/>
  <c r="BI70" i="66"/>
  <c r="BI66" i="66"/>
  <c r="BI14" i="66"/>
  <c r="BI15" i="66"/>
  <c r="BI13" i="66"/>
  <c r="BI11" i="66"/>
  <c r="BI24" i="66"/>
  <c r="BI12" i="66"/>
  <c r="BI48" i="66"/>
  <c r="BI9" i="66"/>
  <c r="BI63" i="66"/>
  <c r="BI17" i="66"/>
  <c r="BI50" i="66"/>
  <c r="BI64" i="66"/>
  <c r="BI56" i="66"/>
  <c r="BI16" i="66"/>
  <c r="BI6" i="66"/>
  <c r="BI7" i="66"/>
  <c r="BI23" i="66"/>
  <c r="BI19" i="66"/>
  <c r="BI5" i="66"/>
  <c r="BI39" i="66"/>
  <c r="BI47" i="66"/>
  <c r="BI46" i="66"/>
  <c r="BI45" i="66"/>
  <c r="BI33" i="66"/>
  <c r="BI40" i="66"/>
  <c r="BI51" i="66"/>
  <c r="BI10" i="66"/>
  <c r="BI38" i="66"/>
  <c r="BI31" i="66"/>
  <c r="BI37" i="66"/>
  <c r="BI30" i="66"/>
  <c r="BI29" i="66"/>
  <c r="BI58" i="66"/>
  <c r="BI57" i="66"/>
  <c r="BI32" i="66"/>
  <c r="BI54" i="66"/>
  <c r="BI36" i="66"/>
  <c r="BI52" i="66"/>
  <c r="BI53" i="66"/>
  <c r="BI59" i="66"/>
  <c r="BI35" i="66"/>
  <c r="BI34" i="66"/>
  <c r="BI42" i="66"/>
  <c r="BI41" i="66"/>
  <c r="BI60" i="66"/>
  <c r="BI26" i="66"/>
  <c r="BI44" i="66"/>
  <c r="BI49" i="66"/>
  <c r="BI21" i="66"/>
  <c r="BI8" i="66"/>
  <c r="BI20" i="66"/>
  <c r="BI55" i="66"/>
  <c r="BI27" i="66"/>
  <c r="BI22" i="66"/>
  <c r="BI61" i="66"/>
  <c r="BI18" i="66"/>
  <c r="BI28" i="66"/>
  <c r="BI25" i="66"/>
  <c r="BI43" i="66"/>
  <c r="BH4" i="66"/>
  <c r="BI3" i="66"/>
  <c r="BJ2" i="66"/>
  <c r="H36" i="49"/>
  <c r="H37" i="49"/>
  <c r="H38" i="49"/>
  <c r="H39" i="49"/>
  <c r="J36" i="49"/>
  <c r="K36" i="49"/>
  <c r="AF36" i="49" s="1"/>
  <c r="J37" i="49"/>
  <c r="K37" i="49"/>
  <c r="L37" i="49"/>
  <c r="AG37" i="49" s="1"/>
  <c r="J38" i="49"/>
  <c r="K38" i="49"/>
  <c r="L38" i="49"/>
  <c r="AG38" i="49" s="1"/>
  <c r="J39" i="49"/>
  <c r="K39" i="49"/>
  <c r="AF39" i="49" s="1"/>
  <c r="L39" i="49"/>
  <c r="AD38" i="49"/>
  <c r="W38" i="49"/>
  <c r="P38" i="49"/>
  <c r="AD37" i="49"/>
  <c r="W37" i="49"/>
  <c r="P37" i="49"/>
  <c r="AD36" i="49"/>
  <c r="W36" i="49"/>
  <c r="P36" i="49"/>
  <c r="AD40" i="49"/>
  <c r="W40" i="49"/>
  <c r="P40" i="49"/>
  <c r="AD39" i="49"/>
  <c r="W39" i="49"/>
  <c r="P39" i="49"/>
  <c r="AO37" i="49" l="1"/>
  <c r="AV37" i="49"/>
  <c r="AN39" i="49"/>
  <c r="AU39" i="49"/>
  <c r="AO38" i="49"/>
  <c r="AV38" i="49"/>
  <c r="AN36" i="49"/>
  <c r="AU36" i="49"/>
  <c r="BJ96" i="66"/>
  <c r="BJ93" i="66"/>
  <c r="BJ94" i="66"/>
  <c r="BJ73" i="66"/>
  <c r="BJ77" i="66"/>
  <c r="BJ79" i="66"/>
  <c r="BJ88" i="66"/>
  <c r="BJ95" i="66"/>
  <c r="BJ72" i="66"/>
  <c r="BJ74" i="66"/>
  <c r="BJ97" i="66"/>
  <c r="BJ76" i="66"/>
  <c r="BJ87" i="66"/>
  <c r="BJ75" i="66"/>
  <c r="BJ78" i="66"/>
  <c r="BJ90" i="66"/>
  <c r="BJ86" i="66"/>
  <c r="BJ81" i="66"/>
  <c r="BJ80" i="66"/>
  <c r="BJ82" i="66"/>
  <c r="BJ92" i="66"/>
  <c r="BJ85" i="66"/>
  <c r="BJ89" i="66"/>
  <c r="BJ99" i="66"/>
  <c r="BJ84" i="66"/>
  <c r="BJ83" i="66"/>
  <c r="BJ100" i="66"/>
  <c r="BJ91" i="66"/>
  <c r="BJ98" i="66"/>
  <c r="BJ71" i="66"/>
  <c r="BJ70" i="66"/>
  <c r="BJ69" i="66"/>
  <c r="BJ19" i="66"/>
  <c r="BJ12" i="66"/>
  <c r="BJ63" i="66"/>
  <c r="BJ48" i="66"/>
  <c r="BJ56" i="66"/>
  <c r="BJ24" i="66"/>
  <c r="BJ9" i="66"/>
  <c r="BJ64" i="66"/>
  <c r="BJ17" i="66"/>
  <c r="BJ16" i="66"/>
  <c r="BJ14" i="66"/>
  <c r="BJ6" i="66"/>
  <c r="BJ13" i="66"/>
  <c r="BJ15" i="66"/>
  <c r="BJ68" i="66"/>
  <c r="BJ7" i="66"/>
  <c r="BJ23" i="66"/>
  <c r="BJ65" i="66"/>
  <c r="BJ11" i="66"/>
  <c r="BJ66" i="66"/>
  <c r="BJ50" i="66"/>
  <c r="BJ67" i="66"/>
  <c r="BJ5" i="66"/>
  <c r="BJ39" i="66"/>
  <c r="BJ45" i="66"/>
  <c r="BJ47" i="66"/>
  <c r="BJ46" i="66"/>
  <c r="BJ40" i="66"/>
  <c r="BJ51" i="66"/>
  <c r="BJ10" i="66"/>
  <c r="BJ38" i="66"/>
  <c r="BJ58" i="66"/>
  <c r="BJ33" i="66"/>
  <c r="BJ29" i="66"/>
  <c r="BJ30" i="66"/>
  <c r="BJ31" i="66"/>
  <c r="BJ37" i="66"/>
  <c r="BJ32" i="66"/>
  <c r="BJ52" i="66"/>
  <c r="BJ54" i="66"/>
  <c r="BJ36" i="66"/>
  <c r="BJ57" i="66"/>
  <c r="BJ53" i="66"/>
  <c r="BJ59" i="66"/>
  <c r="BJ35" i="66"/>
  <c r="BJ34" i="66"/>
  <c r="BJ60" i="66"/>
  <c r="BJ42" i="66"/>
  <c r="BJ41" i="66"/>
  <c r="BJ26" i="66"/>
  <c r="BJ44" i="66"/>
  <c r="BJ21" i="66"/>
  <c r="BJ27" i="66"/>
  <c r="BJ20" i="66"/>
  <c r="BJ22" i="66"/>
  <c r="BJ8" i="66"/>
  <c r="BJ49" i="66"/>
  <c r="BJ55" i="66"/>
  <c r="BJ18" i="66"/>
  <c r="BJ61" i="66"/>
  <c r="BJ25" i="66"/>
  <c r="BJ28" i="66"/>
  <c r="BJ43" i="66"/>
  <c r="BI4" i="66"/>
  <c r="BJ3" i="66"/>
  <c r="BK2" i="66"/>
  <c r="AE36" i="49"/>
  <c r="AF37" i="49"/>
  <c r="AF38" i="49"/>
  <c r="AG39" i="49"/>
  <c r="AV39" i="49" s="1"/>
  <c r="AE37" i="49"/>
  <c r="AE38" i="49"/>
  <c r="AE39" i="49"/>
  <c r="Z36" i="49"/>
  <c r="S37" i="49"/>
  <c r="Z37" i="49"/>
  <c r="S38" i="49"/>
  <c r="Z38" i="49"/>
  <c r="Q36" i="49"/>
  <c r="X36" i="49"/>
  <c r="Q37" i="49"/>
  <c r="X37" i="49"/>
  <c r="Q38" i="49"/>
  <c r="X38" i="49"/>
  <c r="R36" i="49"/>
  <c r="Y36" i="49"/>
  <c r="R37" i="49"/>
  <c r="Y37" i="49"/>
  <c r="R38" i="49"/>
  <c r="Y38" i="49"/>
  <c r="X39" i="49"/>
  <c r="R39" i="49"/>
  <c r="Y39" i="49"/>
  <c r="Q39" i="49"/>
  <c r="S39" i="49"/>
  <c r="Z39" i="49"/>
  <c r="AM38" i="49" l="1"/>
  <c r="AT38" i="49"/>
  <c r="AN37" i="49"/>
  <c r="AU37" i="49"/>
  <c r="AM39" i="49"/>
  <c r="AT39" i="49"/>
  <c r="AW39" i="49" s="1"/>
  <c r="AM37" i="49"/>
  <c r="AP37" i="49" s="1"/>
  <c r="AT37" i="49"/>
  <c r="AW37" i="49" s="1"/>
  <c r="AN38" i="49"/>
  <c r="AU38" i="49"/>
  <c r="AM36" i="49"/>
  <c r="AP36" i="49" s="1"/>
  <c r="AT36" i="49"/>
  <c r="AW36" i="49" s="1"/>
  <c r="BK90" i="66"/>
  <c r="BK81" i="66"/>
  <c r="BK83" i="66"/>
  <c r="BK89" i="66"/>
  <c r="BK88" i="66"/>
  <c r="BK92" i="66"/>
  <c r="BK84" i="66"/>
  <c r="BK99" i="66"/>
  <c r="BK97" i="66"/>
  <c r="BK86" i="66"/>
  <c r="BK73" i="66"/>
  <c r="BK75" i="66"/>
  <c r="BK77" i="66"/>
  <c r="BK94" i="66"/>
  <c r="BK96" i="66"/>
  <c r="BK80" i="66"/>
  <c r="BK72" i="66"/>
  <c r="BK74" i="66"/>
  <c r="BK76" i="66"/>
  <c r="BK85" i="66"/>
  <c r="BK93" i="66"/>
  <c r="BK87" i="66"/>
  <c r="BK95" i="66"/>
  <c r="BK78" i="66"/>
  <c r="BK82" i="66"/>
  <c r="BK91" i="66"/>
  <c r="BK100" i="66"/>
  <c r="BK79" i="66"/>
  <c r="BK98" i="66"/>
  <c r="BK71" i="66"/>
  <c r="BK70" i="66"/>
  <c r="BK69" i="66"/>
  <c r="BK67" i="66"/>
  <c r="BK66" i="66"/>
  <c r="BK64" i="66"/>
  <c r="BK13" i="66"/>
  <c r="BK68" i="66"/>
  <c r="BK19" i="66"/>
  <c r="BK15" i="66"/>
  <c r="BK6" i="66"/>
  <c r="BK11" i="66"/>
  <c r="BK14" i="66"/>
  <c r="BK16" i="66"/>
  <c r="BK24" i="66"/>
  <c r="BK17" i="66"/>
  <c r="BK48" i="66"/>
  <c r="BK9" i="66"/>
  <c r="BK56" i="66"/>
  <c r="BK12" i="66"/>
  <c r="BK7" i="66"/>
  <c r="BK65" i="66"/>
  <c r="BK63" i="66"/>
  <c r="BK23" i="66"/>
  <c r="BK50" i="66"/>
  <c r="BK5" i="66"/>
  <c r="BK39" i="66"/>
  <c r="BK45" i="66"/>
  <c r="BK47" i="66"/>
  <c r="BK46" i="66"/>
  <c r="BK58" i="66"/>
  <c r="BK33" i="66"/>
  <c r="BK31" i="66"/>
  <c r="BK37" i="66"/>
  <c r="BK30" i="66"/>
  <c r="BK40" i="66"/>
  <c r="BK51" i="66"/>
  <c r="BK10" i="66"/>
  <c r="BK38" i="66"/>
  <c r="BK29" i="66"/>
  <c r="BK54" i="66"/>
  <c r="BK52" i="66"/>
  <c r="BK36" i="66"/>
  <c r="BK32" i="66"/>
  <c r="BK57" i="66"/>
  <c r="BK53" i="66"/>
  <c r="BK59" i="66"/>
  <c r="BK34" i="66"/>
  <c r="BK35" i="66"/>
  <c r="BK41" i="66"/>
  <c r="BK60" i="66"/>
  <c r="BK42" i="66"/>
  <c r="BK26" i="66"/>
  <c r="BK44" i="66"/>
  <c r="BK8" i="66"/>
  <c r="BK21" i="66"/>
  <c r="BK55" i="66"/>
  <c r="BK22" i="66"/>
  <c r="BK49" i="66"/>
  <c r="BK27" i="66"/>
  <c r="BK25" i="66"/>
  <c r="BK18" i="66"/>
  <c r="BK20" i="66"/>
  <c r="BK61" i="66"/>
  <c r="BK28" i="66"/>
  <c r="BK43" i="66"/>
  <c r="BK3" i="66"/>
  <c r="BJ4" i="66"/>
  <c r="AG40" i="49"/>
  <c r="AO39" i="49"/>
  <c r="AP39" i="49"/>
  <c r="BL2" i="66"/>
  <c r="AF40" i="49"/>
  <c r="AU40" i="49" s="1"/>
  <c r="AU41" i="49" s="1"/>
  <c r="AE40" i="49"/>
  <c r="AO40" i="49" l="1"/>
  <c r="AO41" i="49" s="1"/>
  <c r="AV40" i="49"/>
  <c r="AW38" i="49"/>
  <c r="AM40" i="49"/>
  <c r="AT40" i="49"/>
  <c r="AT41" i="49" s="1"/>
  <c r="AP38" i="49"/>
  <c r="BL99" i="66"/>
  <c r="BL86" i="66"/>
  <c r="BL82" i="66"/>
  <c r="BL80" i="66"/>
  <c r="BL90" i="66"/>
  <c r="BL92" i="66"/>
  <c r="BL73" i="66"/>
  <c r="BL75" i="66"/>
  <c r="BL79" i="66"/>
  <c r="BL81" i="66"/>
  <c r="BL85" i="66"/>
  <c r="BL89" i="66"/>
  <c r="BL84" i="66"/>
  <c r="BL83" i="66"/>
  <c r="BL77" i="66"/>
  <c r="BL93" i="66"/>
  <c r="BL87" i="66"/>
  <c r="BL96" i="66"/>
  <c r="BL100" i="66"/>
  <c r="BL72" i="66"/>
  <c r="BL74" i="66"/>
  <c r="BL76" i="66"/>
  <c r="BL78" i="66"/>
  <c r="BL88" i="66"/>
  <c r="BL95" i="66"/>
  <c r="BL97" i="66"/>
  <c r="BL94" i="66"/>
  <c r="BL91" i="66"/>
  <c r="BL98" i="66"/>
  <c r="BL9" i="66"/>
  <c r="BL50" i="66"/>
  <c r="BL11" i="66"/>
  <c r="BL48" i="66"/>
  <c r="BL56" i="66"/>
  <c r="BL17" i="66"/>
  <c r="BL64" i="66"/>
  <c r="BL14" i="66"/>
  <c r="BL24" i="66"/>
  <c r="BL12" i="66"/>
  <c r="BL65" i="66"/>
  <c r="BL13" i="66"/>
  <c r="BL66" i="66"/>
  <c r="BL69" i="66"/>
  <c r="BL68" i="66"/>
  <c r="BL16" i="66"/>
  <c r="BL7" i="66"/>
  <c r="BL6" i="66"/>
  <c r="BL63" i="66"/>
  <c r="BL71" i="66"/>
  <c r="BL23" i="66"/>
  <c r="BL19" i="66"/>
  <c r="BL15" i="66"/>
  <c r="BL67" i="66"/>
  <c r="BL70" i="66"/>
  <c r="BL5" i="66"/>
  <c r="BL39" i="66"/>
  <c r="BL45" i="66"/>
  <c r="BL47" i="66"/>
  <c r="BL46" i="66"/>
  <c r="BL33" i="66"/>
  <c r="BL40" i="66"/>
  <c r="BL10" i="66"/>
  <c r="BL38" i="66"/>
  <c r="BL31" i="66"/>
  <c r="BL37" i="66"/>
  <c r="BL30" i="66"/>
  <c r="BL29" i="66"/>
  <c r="BL54" i="66"/>
  <c r="BL52" i="66"/>
  <c r="BL32" i="66"/>
  <c r="BL36" i="66"/>
  <c r="BL57" i="66"/>
  <c r="BL59" i="66"/>
  <c r="BL53" i="66"/>
  <c r="BL35" i="66"/>
  <c r="BL34" i="66"/>
  <c r="BL42" i="66"/>
  <c r="BL41" i="66"/>
  <c r="BL60" i="66"/>
  <c r="BL26" i="66"/>
  <c r="BL44" i="66"/>
  <c r="BL55" i="66"/>
  <c r="BL20" i="66"/>
  <c r="BL22" i="66"/>
  <c r="BL8" i="66"/>
  <c r="BL27" i="66"/>
  <c r="BL18" i="66"/>
  <c r="BL49" i="66"/>
  <c r="BL28" i="66"/>
  <c r="BL25" i="66"/>
  <c r="BL61" i="66"/>
  <c r="BL21" i="66"/>
  <c r="BL43" i="66"/>
  <c r="BL58" i="66"/>
  <c r="BL51" i="66"/>
  <c r="BL3" i="66"/>
  <c r="BK4" i="66"/>
  <c r="AM41" i="49"/>
  <c r="AG41" i="49"/>
  <c r="AF41" i="49"/>
  <c r="AN40" i="49"/>
  <c r="AN41" i="49" s="1"/>
  <c r="BM2" i="66"/>
  <c r="AE41" i="49"/>
  <c r="AH40" i="49"/>
  <c r="AW40" i="49" l="1"/>
  <c r="AV41" i="49"/>
  <c r="BM94" i="66"/>
  <c r="BM95" i="66"/>
  <c r="BM96" i="66"/>
  <c r="BM73" i="66"/>
  <c r="BM75" i="66"/>
  <c r="BM78" i="66"/>
  <c r="BM72" i="66"/>
  <c r="BM79" i="66"/>
  <c r="BM74" i="66"/>
  <c r="BM77" i="66"/>
  <c r="BM86" i="66"/>
  <c r="BM82" i="66"/>
  <c r="BM76" i="66"/>
  <c r="BM80" i="66"/>
  <c r="BM97" i="66"/>
  <c r="BM93" i="66"/>
  <c r="BM90" i="66"/>
  <c r="BM85" i="66"/>
  <c r="BM89" i="66"/>
  <c r="BM84" i="66"/>
  <c r="BM88" i="66"/>
  <c r="BM92" i="66"/>
  <c r="BM81" i="66"/>
  <c r="BM83" i="66"/>
  <c r="BM99" i="66"/>
  <c r="BM100" i="66"/>
  <c r="BM98" i="66"/>
  <c r="BM87" i="66"/>
  <c r="BM91" i="66"/>
  <c r="BM71" i="66"/>
  <c r="BM70" i="66"/>
  <c r="BM69" i="66"/>
  <c r="BM67" i="66"/>
  <c r="BM68" i="66"/>
  <c r="BM14" i="66"/>
  <c r="BM9" i="66"/>
  <c r="BM15" i="66"/>
  <c r="BM13" i="66"/>
  <c r="BM16" i="66"/>
  <c r="BM66" i="66"/>
  <c r="BM11" i="66"/>
  <c r="BM50" i="66"/>
  <c r="BM56" i="66"/>
  <c r="BM17" i="66"/>
  <c r="BM64" i="66"/>
  <c r="BM65" i="66"/>
  <c r="BM6" i="66"/>
  <c r="BM24" i="66"/>
  <c r="BM19" i="66"/>
  <c r="BM63" i="66"/>
  <c r="BM23" i="66"/>
  <c r="BM48" i="66"/>
  <c r="BM12" i="66"/>
  <c r="BM7" i="66"/>
  <c r="BM5" i="66"/>
  <c r="BM39" i="66"/>
  <c r="BM47" i="66"/>
  <c r="BM46" i="66"/>
  <c r="BM45" i="66"/>
  <c r="BM33" i="66"/>
  <c r="BM40" i="66"/>
  <c r="BM10" i="66"/>
  <c r="BM38" i="66"/>
  <c r="BM31" i="66"/>
  <c r="BM37" i="66"/>
  <c r="BM30" i="66"/>
  <c r="BM29" i="66"/>
  <c r="BM54" i="66"/>
  <c r="BM52" i="66"/>
  <c r="BM36" i="66"/>
  <c r="BM57" i="66"/>
  <c r="BM32" i="66"/>
  <c r="BM53" i="66"/>
  <c r="BM59" i="66"/>
  <c r="BM34" i="66"/>
  <c r="BM35" i="66"/>
  <c r="BM41" i="66"/>
  <c r="BM60" i="66"/>
  <c r="BM42" i="66"/>
  <c r="BM26" i="66"/>
  <c r="BM44" i="66"/>
  <c r="BM22" i="66"/>
  <c r="BM55" i="66"/>
  <c r="BM8" i="66"/>
  <c r="BM27" i="66"/>
  <c r="BM49" i="66"/>
  <c r="BM20" i="66"/>
  <c r="BM21" i="66"/>
  <c r="BM18" i="66"/>
  <c r="BM28" i="66"/>
  <c r="BM25" i="66"/>
  <c r="BM61" i="66"/>
  <c r="BM43" i="66"/>
  <c r="BM51" i="66"/>
  <c r="BM58" i="66"/>
  <c r="BM3" i="66"/>
  <c r="BL4" i="66"/>
  <c r="AP40" i="49"/>
  <c r="BN2" i="66"/>
  <c r="BN95" i="66" l="1"/>
  <c r="BN76" i="66"/>
  <c r="BN96" i="66"/>
  <c r="BN93" i="66"/>
  <c r="BN94" i="66"/>
  <c r="BN78" i="66"/>
  <c r="BN72" i="66"/>
  <c r="BN77" i="66"/>
  <c r="BN73" i="66"/>
  <c r="BN79" i="66"/>
  <c r="BN75" i="66"/>
  <c r="BN88" i="66"/>
  <c r="BN97" i="66"/>
  <c r="BN82" i="66"/>
  <c r="BN74" i="66"/>
  <c r="BN98" i="66"/>
  <c r="BN81" i="66"/>
  <c r="BN86" i="66"/>
  <c r="BN92" i="66"/>
  <c r="BN87" i="66"/>
  <c r="BN80" i="66"/>
  <c r="BN84" i="66"/>
  <c r="BN89" i="66"/>
  <c r="BN90" i="66"/>
  <c r="BN83" i="66"/>
  <c r="BN85" i="66"/>
  <c r="BN100" i="66"/>
  <c r="BN99" i="66"/>
  <c r="BN91" i="66"/>
  <c r="BN6" i="66"/>
  <c r="BN63" i="66"/>
  <c r="BN19" i="66"/>
  <c r="BN70" i="66"/>
  <c r="BN48" i="66"/>
  <c r="BN71" i="66"/>
  <c r="BN56" i="66"/>
  <c r="BN24" i="66"/>
  <c r="BN69" i="66"/>
  <c r="BN12" i="66"/>
  <c r="BN15" i="66"/>
  <c r="BN11" i="66"/>
  <c r="BN13" i="66"/>
  <c r="BN64" i="66"/>
  <c r="BN17" i="66"/>
  <c r="BN9" i="66"/>
  <c r="BN50" i="66"/>
  <c r="BN14" i="66"/>
  <c r="BN65" i="66"/>
  <c r="BN67" i="66"/>
  <c r="BN68" i="66"/>
  <c r="BN23" i="66"/>
  <c r="BN7" i="66"/>
  <c r="BN16" i="66"/>
  <c r="BN66" i="66"/>
  <c r="BN5" i="66"/>
  <c r="BN39" i="66"/>
  <c r="BN45" i="66"/>
  <c r="BN47" i="66"/>
  <c r="BN46" i="66"/>
  <c r="BN40" i="66"/>
  <c r="BN10" i="66"/>
  <c r="BN38" i="66"/>
  <c r="BN33" i="66"/>
  <c r="BN31" i="66"/>
  <c r="BN37" i="66"/>
  <c r="BN30" i="66"/>
  <c r="BN29" i="66"/>
  <c r="BN36" i="66"/>
  <c r="BN54" i="66"/>
  <c r="BN52" i="66"/>
  <c r="BN32" i="66"/>
  <c r="BN57" i="66"/>
  <c r="BN59" i="66"/>
  <c r="BN53" i="66"/>
  <c r="BN34" i="66"/>
  <c r="BN35" i="66"/>
  <c r="BN60" i="66"/>
  <c r="BN41" i="66"/>
  <c r="BN42" i="66"/>
  <c r="BN26" i="66"/>
  <c r="BN44" i="66"/>
  <c r="BN20" i="66"/>
  <c r="BN22" i="66"/>
  <c r="BN8" i="66"/>
  <c r="BN55" i="66"/>
  <c r="BN49" i="66"/>
  <c r="BN21" i="66"/>
  <c r="BN27" i="66"/>
  <c r="BN18" i="66"/>
  <c r="BN28" i="66"/>
  <c r="BN25" i="66"/>
  <c r="BN61" i="66"/>
  <c r="BN43" i="66"/>
  <c r="BN58" i="66"/>
  <c r="BN51" i="66"/>
  <c r="BN3" i="66"/>
  <c r="BM4" i="66"/>
  <c r="BO2" i="66"/>
  <c r="BG22" i="49"/>
  <c r="BG23" i="49"/>
  <c r="BG24" i="49"/>
  <c r="BG25" i="49"/>
  <c r="BG26" i="49"/>
  <c r="BG27" i="49"/>
  <c r="BG28" i="49"/>
  <c r="BO97" i="66" l="1"/>
  <c r="BO91" i="66"/>
  <c r="BO100" i="66"/>
  <c r="BO96" i="66"/>
  <c r="BO94" i="66"/>
  <c r="BO85" i="66"/>
  <c r="BO93" i="66"/>
  <c r="BO95" i="66"/>
  <c r="BO84" i="66"/>
  <c r="BO81" i="66"/>
  <c r="BO83" i="66"/>
  <c r="BO87" i="66"/>
  <c r="BO88" i="66"/>
  <c r="BO86" i="66"/>
  <c r="BO92" i="66"/>
  <c r="BO72" i="66"/>
  <c r="BO74" i="66"/>
  <c r="BO76" i="66"/>
  <c r="BO82" i="66"/>
  <c r="BO80" i="66"/>
  <c r="BO90" i="66"/>
  <c r="BO78" i="66"/>
  <c r="BO73" i="66"/>
  <c r="BO75" i="66"/>
  <c r="BO79" i="66"/>
  <c r="BO77" i="66"/>
  <c r="BO89" i="66"/>
  <c r="BO99" i="66"/>
  <c r="BO98" i="66"/>
  <c r="BO68" i="66"/>
  <c r="BO67" i="66"/>
  <c r="BO66" i="66"/>
  <c r="BO12" i="66"/>
  <c r="BO71" i="66"/>
  <c r="BO70" i="66"/>
  <c r="BO69" i="66"/>
  <c r="BO15" i="66"/>
  <c r="BO13" i="66"/>
  <c r="BO19" i="66"/>
  <c r="BO14" i="66"/>
  <c r="BO11" i="66"/>
  <c r="BO65" i="66"/>
  <c r="BO17" i="66"/>
  <c r="BO64" i="66"/>
  <c r="BO16" i="66"/>
  <c r="BO56" i="66"/>
  <c r="BO50" i="66"/>
  <c r="BO24" i="66"/>
  <c r="BO6" i="66"/>
  <c r="BO9" i="66"/>
  <c r="BO63" i="66"/>
  <c r="BO48" i="66"/>
  <c r="BO7" i="66"/>
  <c r="BO23" i="66"/>
  <c r="BO5" i="66"/>
  <c r="BO39" i="66"/>
  <c r="BO45" i="66"/>
  <c r="BO47" i="66"/>
  <c r="BO46" i="66"/>
  <c r="BO33" i="66"/>
  <c r="BO40" i="66"/>
  <c r="BO10" i="66"/>
  <c r="BO38" i="66"/>
  <c r="BO31" i="66"/>
  <c r="BO37" i="66"/>
  <c r="BO30" i="66"/>
  <c r="BO29" i="66"/>
  <c r="BO54" i="66"/>
  <c r="BO36" i="66"/>
  <c r="BO52" i="66"/>
  <c r="BO32" i="66"/>
  <c r="BO57" i="66"/>
  <c r="BO59" i="66"/>
  <c r="BO53" i="66"/>
  <c r="BO35" i="66"/>
  <c r="BO34" i="66"/>
  <c r="BO42" i="66"/>
  <c r="BO41" i="66"/>
  <c r="BO60" i="66"/>
  <c r="BO26" i="66"/>
  <c r="BO44" i="66"/>
  <c r="BO27" i="66"/>
  <c r="BO55" i="66"/>
  <c r="BO49" i="66"/>
  <c r="BO8" i="66"/>
  <c r="BO21" i="66"/>
  <c r="BO18" i="66"/>
  <c r="BO22" i="66"/>
  <c r="BO28" i="66"/>
  <c r="BO25" i="66"/>
  <c r="BO61" i="66"/>
  <c r="BO20" i="66"/>
  <c r="BO43" i="66"/>
  <c r="BO51" i="66"/>
  <c r="BO58" i="66"/>
  <c r="BN4" i="66"/>
  <c r="BO3" i="66"/>
  <c r="BP2" i="66"/>
  <c r="BP79" i="66" l="1"/>
  <c r="BP88" i="66"/>
  <c r="BP72" i="66"/>
  <c r="BP74" i="66"/>
  <c r="BP100" i="66"/>
  <c r="BP77" i="66"/>
  <c r="BP81" i="66"/>
  <c r="BP73" i="66"/>
  <c r="BP83" i="66"/>
  <c r="BP89" i="66"/>
  <c r="BP78" i="66"/>
  <c r="BP75" i="66"/>
  <c r="BP76" i="66"/>
  <c r="BP91" i="66"/>
  <c r="BP80" i="66"/>
  <c r="BP85" i="66"/>
  <c r="BP92" i="66"/>
  <c r="BP82" i="66"/>
  <c r="BP90" i="66"/>
  <c r="BP84" i="66"/>
  <c r="BP86" i="66"/>
  <c r="BP87" i="66"/>
  <c r="BP94" i="66"/>
  <c r="BP98" i="66"/>
  <c r="BP93" i="66"/>
  <c r="BP99" i="66"/>
  <c r="BP96" i="66"/>
  <c r="BP95" i="66"/>
  <c r="BP97" i="66"/>
  <c r="BP19" i="66"/>
  <c r="BP6" i="66"/>
  <c r="BP11" i="66"/>
  <c r="BP16" i="66"/>
  <c r="BP24" i="66"/>
  <c r="BP50" i="66"/>
  <c r="BP12" i="66"/>
  <c r="BP48" i="66"/>
  <c r="BP17" i="66"/>
  <c r="BP64" i="66"/>
  <c r="BP65" i="66"/>
  <c r="BP14" i="66"/>
  <c r="BP67" i="66"/>
  <c r="BP68" i="66"/>
  <c r="BP63" i="66"/>
  <c r="BP15" i="66"/>
  <c r="BP66" i="66"/>
  <c r="BP70" i="66"/>
  <c r="BP9" i="66"/>
  <c r="BP69" i="66"/>
  <c r="BP56" i="66"/>
  <c r="BP13" i="66"/>
  <c r="BP7" i="66"/>
  <c r="BP23" i="66"/>
  <c r="BP71" i="66"/>
  <c r="BP39" i="66"/>
  <c r="BP45" i="66"/>
  <c r="BP47" i="66"/>
  <c r="BP46" i="66"/>
  <c r="BP33" i="66"/>
  <c r="BP40" i="66"/>
  <c r="BP10" i="66"/>
  <c r="BP38" i="66"/>
  <c r="BP31" i="66"/>
  <c r="BP37" i="66"/>
  <c r="BP30" i="66"/>
  <c r="BP5" i="66"/>
  <c r="BP29" i="66"/>
  <c r="BP32" i="66"/>
  <c r="BP36" i="66"/>
  <c r="BP54" i="66"/>
  <c r="BP52" i="66"/>
  <c r="BP57" i="66"/>
  <c r="BP53" i="66"/>
  <c r="BP59" i="66"/>
  <c r="BP34" i="66"/>
  <c r="BP35" i="66"/>
  <c r="BP60" i="66"/>
  <c r="BP41" i="66"/>
  <c r="BP42" i="66"/>
  <c r="BP26" i="66"/>
  <c r="BP44" i="66"/>
  <c r="BP49" i="66"/>
  <c r="BP55" i="66"/>
  <c r="BP8" i="66"/>
  <c r="BP21" i="66"/>
  <c r="BP27" i="66"/>
  <c r="BP20" i="66"/>
  <c r="BP22" i="66"/>
  <c r="BP28" i="66"/>
  <c r="BP25" i="66"/>
  <c r="BP18" i="66"/>
  <c r="BP61" i="66"/>
  <c r="BP43" i="66"/>
  <c r="BP58" i="66"/>
  <c r="BP51" i="66"/>
  <c r="BO4" i="66"/>
  <c r="BP3" i="66"/>
  <c r="BQ2" i="66"/>
  <c r="D201" i="50"/>
  <c r="D200" i="50"/>
  <c r="H193" i="50"/>
  <c r="H192" i="50"/>
  <c r="H191" i="50"/>
  <c r="D190" i="50"/>
  <c r="D194" i="50" s="1"/>
  <c r="E184" i="50"/>
  <c r="D184" i="50"/>
  <c r="C184" i="50"/>
  <c r="H184" i="50" s="1"/>
  <c r="H183" i="50"/>
  <c r="H182" i="50"/>
  <c r="H181" i="50"/>
  <c r="H180" i="50"/>
  <c r="E174" i="50"/>
  <c r="D174" i="50"/>
  <c r="H174" i="50" s="1"/>
  <c r="C174" i="50"/>
  <c r="H173" i="50"/>
  <c r="H172" i="50"/>
  <c r="H171" i="50"/>
  <c r="H170" i="50"/>
  <c r="E165" i="50"/>
  <c r="E51" i="50" s="1"/>
  <c r="E164" i="50"/>
  <c r="D164" i="50"/>
  <c r="H164" i="50" s="1"/>
  <c r="C164" i="50"/>
  <c r="H163" i="50"/>
  <c r="H162" i="50"/>
  <c r="H161" i="50"/>
  <c r="H160" i="50"/>
  <c r="E154" i="50"/>
  <c r="D154" i="50"/>
  <c r="C154" i="50"/>
  <c r="H153" i="50"/>
  <c r="H152" i="50"/>
  <c r="H151" i="50"/>
  <c r="H150" i="50"/>
  <c r="E144" i="50"/>
  <c r="D144" i="50"/>
  <c r="C144" i="50"/>
  <c r="H144" i="50" s="1"/>
  <c r="H143" i="50"/>
  <c r="H142" i="50"/>
  <c r="H141" i="50"/>
  <c r="H140" i="50"/>
  <c r="H139" i="50"/>
  <c r="H138" i="50"/>
  <c r="E132" i="50"/>
  <c r="D132" i="50"/>
  <c r="C132" i="50"/>
  <c r="H131" i="50"/>
  <c r="H130" i="50"/>
  <c r="H129" i="50"/>
  <c r="H128" i="50"/>
  <c r="H127" i="50"/>
  <c r="H126" i="50"/>
  <c r="E121" i="50"/>
  <c r="E50" i="50" s="1"/>
  <c r="E120" i="50"/>
  <c r="D120" i="50"/>
  <c r="H120" i="50" s="1"/>
  <c r="C120" i="50"/>
  <c r="H119" i="50"/>
  <c r="H118" i="50"/>
  <c r="H117" i="50"/>
  <c r="H116" i="50"/>
  <c r="H115" i="50"/>
  <c r="E109" i="50"/>
  <c r="D109" i="50"/>
  <c r="C109" i="50"/>
  <c r="H108" i="50"/>
  <c r="H107" i="50"/>
  <c r="H106" i="50"/>
  <c r="H105" i="50"/>
  <c r="H104" i="50"/>
  <c r="H103" i="50"/>
  <c r="H102" i="50"/>
  <c r="E96" i="50"/>
  <c r="D96" i="50"/>
  <c r="H96" i="50" s="1"/>
  <c r="C96" i="50"/>
  <c r="H95" i="50"/>
  <c r="H94" i="50"/>
  <c r="H93" i="50"/>
  <c r="H92" i="50"/>
  <c r="H91" i="50"/>
  <c r="E84" i="50"/>
  <c r="D84" i="50"/>
  <c r="C84" i="50"/>
  <c r="H84" i="50" s="1"/>
  <c r="E83" i="50"/>
  <c r="D83" i="50"/>
  <c r="C83" i="50"/>
  <c r="H83" i="50" s="1"/>
  <c r="E82" i="50"/>
  <c r="D82" i="50"/>
  <c r="C82" i="50"/>
  <c r="H82" i="50" s="1"/>
  <c r="E81" i="50"/>
  <c r="D81" i="50"/>
  <c r="C81" i="50"/>
  <c r="H81" i="50" s="1"/>
  <c r="E80" i="50"/>
  <c r="D80" i="50"/>
  <c r="C80" i="50"/>
  <c r="H80" i="50" s="1"/>
  <c r="E79" i="50"/>
  <c r="D79" i="50"/>
  <c r="C79" i="50"/>
  <c r="H79" i="50" s="1"/>
  <c r="E78" i="50"/>
  <c r="E85" i="50" s="1"/>
  <c r="D78" i="50"/>
  <c r="D85" i="50" s="1"/>
  <c r="C78" i="50"/>
  <c r="C85" i="50" s="1"/>
  <c r="F71" i="50"/>
  <c r="V33" i="50"/>
  <c r="W33" i="50" s="1"/>
  <c r="O33" i="50"/>
  <c r="P33" i="50" s="1"/>
  <c r="AC32" i="50"/>
  <c r="AE32" i="50" s="1"/>
  <c r="AE33" i="50" s="1"/>
  <c r="W32" i="50"/>
  <c r="R32" i="50"/>
  <c r="R33" i="50" s="1"/>
  <c r="P32" i="50"/>
  <c r="L32" i="50"/>
  <c r="S32" i="50" s="1"/>
  <c r="S33" i="50" s="1"/>
  <c r="K32" i="50"/>
  <c r="J32" i="50"/>
  <c r="Q32" i="50" s="1"/>
  <c r="Q33" i="50" s="1"/>
  <c r="H32" i="50"/>
  <c r="BB29" i="50"/>
  <c r="BA29" i="50"/>
  <c r="AZ29" i="50"/>
  <c r="AC29" i="50"/>
  <c r="AD29" i="50" s="1"/>
  <c r="O29" i="50"/>
  <c r="P29" i="50" s="1"/>
  <c r="V28" i="50"/>
  <c r="Z28" i="50" s="1"/>
  <c r="P28" i="50"/>
  <c r="L28" i="50"/>
  <c r="AG28" i="50" s="1"/>
  <c r="K28" i="50"/>
  <c r="J28" i="50"/>
  <c r="Q28" i="50" s="1"/>
  <c r="H28" i="50"/>
  <c r="W27" i="50"/>
  <c r="V27" i="50"/>
  <c r="P27" i="50"/>
  <c r="L27" i="50"/>
  <c r="S27" i="50" s="1"/>
  <c r="K27" i="50"/>
  <c r="AF27" i="50" s="1"/>
  <c r="J27" i="50"/>
  <c r="AE27" i="50" s="1"/>
  <c r="H27" i="50"/>
  <c r="V26" i="50"/>
  <c r="P26" i="50"/>
  <c r="L26" i="50"/>
  <c r="S26" i="50" s="1"/>
  <c r="K26" i="50"/>
  <c r="AF26" i="50" s="1"/>
  <c r="J26" i="50"/>
  <c r="AE26" i="50" s="1"/>
  <c r="H26" i="50"/>
  <c r="AF25" i="50"/>
  <c r="V25" i="50"/>
  <c r="P25" i="50"/>
  <c r="L25" i="50"/>
  <c r="AG25" i="50" s="1"/>
  <c r="K25" i="50"/>
  <c r="R25" i="50" s="1"/>
  <c r="J25" i="50"/>
  <c r="Q25" i="50" s="1"/>
  <c r="H25" i="50"/>
  <c r="AE24" i="50"/>
  <c r="V24" i="50"/>
  <c r="Z24" i="50" s="1"/>
  <c r="P24" i="50"/>
  <c r="L24" i="50"/>
  <c r="AG24" i="50" s="1"/>
  <c r="K24" i="50"/>
  <c r="AF24" i="50" s="1"/>
  <c r="J24" i="50"/>
  <c r="Q24" i="50" s="1"/>
  <c r="H24" i="50"/>
  <c r="V23" i="50"/>
  <c r="W23" i="50" s="1"/>
  <c r="P23" i="50"/>
  <c r="L23" i="50"/>
  <c r="S23" i="50" s="1"/>
  <c r="K23" i="50"/>
  <c r="AF23" i="50" s="1"/>
  <c r="J23" i="50"/>
  <c r="Q23" i="50" s="1"/>
  <c r="H23" i="50"/>
  <c r="V22" i="50"/>
  <c r="P22" i="50"/>
  <c r="E22" i="50"/>
  <c r="L22" i="50" s="1"/>
  <c r="D22" i="50"/>
  <c r="K22" i="50" s="1"/>
  <c r="R22" i="50" s="1"/>
  <c r="C22" i="50"/>
  <c r="J22" i="50" s="1"/>
  <c r="AE22" i="50" s="1"/>
  <c r="P19" i="50"/>
  <c r="O19" i="50"/>
  <c r="AG18" i="50"/>
  <c r="AD18" i="50"/>
  <c r="W18" i="50"/>
  <c r="P18" i="50"/>
  <c r="L18" i="50"/>
  <c r="S18" i="50" s="1"/>
  <c r="K18" i="50"/>
  <c r="R18" i="50" s="1"/>
  <c r="J18" i="50"/>
  <c r="H18" i="50"/>
  <c r="AD17" i="50"/>
  <c r="Y17" i="50"/>
  <c r="W17" i="50"/>
  <c r="P17" i="50"/>
  <c r="L17" i="50"/>
  <c r="AG17" i="50" s="1"/>
  <c r="K17" i="50"/>
  <c r="R17" i="50" s="1"/>
  <c r="J17" i="50"/>
  <c r="Q17" i="50" s="1"/>
  <c r="H17" i="50"/>
  <c r="AD16" i="50"/>
  <c r="AC16" i="50"/>
  <c r="Z16" i="50"/>
  <c r="V16" i="50"/>
  <c r="P16" i="50"/>
  <c r="L16" i="50"/>
  <c r="S16" i="50" s="1"/>
  <c r="K16" i="50"/>
  <c r="R16" i="50" s="1"/>
  <c r="J16" i="50"/>
  <c r="Q16" i="50" s="1"/>
  <c r="H16" i="50"/>
  <c r="AD15" i="50"/>
  <c r="Y15" i="50"/>
  <c r="W15" i="50"/>
  <c r="P15" i="50"/>
  <c r="L15" i="50"/>
  <c r="AG15" i="50" s="1"/>
  <c r="K15" i="50"/>
  <c r="R15" i="50" s="1"/>
  <c r="J15" i="50"/>
  <c r="Q15" i="50" s="1"/>
  <c r="H15" i="50"/>
  <c r="AD14" i="50"/>
  <c r="Y14" i="50"/>
  <c r="W14" i="50"/>
  <c r="R14" i="50"/>
  <c r="P14" i="50"/>
  <c r="L14" i="50"/>
  <c r="S14" i="50" s="1"/>
  <c r="K14" i="50"/>
  <c r="AF14" i="50" s="1"/>
  <c r="J14" i="50"/>
  <c r="Q14" i="50" s="1"/>
  <c r="H14" i="50"/>
  <c r="AD13" i="50"/>
  <c r="W13" i="50"/>
  <c r="P13" i="50"/>
  <c r="L13" i="50"/>
  <c r="S13" i="50" s="1"/>
  <c r="K13" i="50"/>
  <c r="J13" i="50"/>
  <c r="AE13" i="50" s="1"/>
  <c r="H13" i="50"/>
  <c r="AG12" i="50"/>
  <c r="AD12" i="50"/>
  <c r="W12" i="50"/>
  <c r="P12" i="50"/>
  <c r="L12" i="50"/>
  <c r="S12" i="50" s="1"/>
  <c r="K12" i="50"/>
  <c r="R12" i="50" s="1"/>
  <c r="J12" i="50"/>
  <c r="H12" i="50"/>
  <c r="AE11" i="50"/>
  <c r="AD11" i="50"/>
  <c r="Z11" i="50"/>
  <c r="X11" i="50"/>
  <c r="W11" i="50"/>
  <c r="P11" i="50"/>
  <c r="L11" i="50"/>
  <c r="AG11" i="50" s="1"/>
  <c r="K11" i="50"/>
  <c r="R11" i="50" s="1"/>
  <c r="J11" i="50"/>
  <c r="Q11" i="50" s="1"/>
  <c r="H11" i="50"/>
  <c r="AD10" i="50"/>
  <c r="W10" i="50"/>
  <c r="R10" i="50"/>
  <c r="P10" i="50"/>
  <c r="L10" i="50"/>
  <c r="K10" i="50"/>
  <c r="AF10" i="50" s="1"/>
  <c r="J10" i="50"/>
  <c r="Q10" i="50" s="1"/>
  <c r="H10" i="50"/>
  <c r="AG9" i="50"/>
  <c r="AD9" i="50"/>
  <c r="Z9" i="50"/>
  <c r="W9" i="50"/>
  <c r="P9" i="50"/>
  <c r="L9" i="50"/>
  <c r="S9" i="50" s="1"/>
  <c r="K9" i="50"/>
  <c r="R9" i="50" s="1"/>
  <c r="J9" i="50"/>
  <c r="AE9" i="50" s="1"/>
  <c r="H9" i="50"/>
  <c r="BB6" i="50"/>
  <c r="E175" i="50" s="1"/>
  <c r="C5" i="50"/>
  <c r="V33" i="49"/>
  <c r="O33" i="49"/>
  <c r="W32" i="49"/>
  <c r="P32" i="49"/>
  <c r="L32" i="49"/>
  <c r="K32" i="49"/>
  <c r="AF32" i="49" s="1"/>
  <c r="AU32" i="49" s="1"/>
  <c r="J32" i="49"/>
  <c r="H32" i="49"/>
  <c r="BF29" i="49"/>
  <c r="BE29" i="49"/>
  <c r="BD29" i="49"/>
  <c r="AC29" i="49"/>
  <c r="AD29" i="49" s="1"/>
  <c r="O29" i="49"/>
  <c r="P29" i="49" s="1"/>
  <c r="W28" i="49"/>
  <c r="P28" i="49"/>
  <c r="L28" i="49"/>
  <c r="AG28" i="49" s="1"/>
  <c r="K28" i="49"/>
  <c r="AF28" i="49" s="1"/>
  <c r="J28" i="49"/>
  <c r="H28" i="49"/>
  <c r="P27" i="49"/>
  <c r="L27" i="49"/>
  <c r="K27" i="49"/>
  <c r="AF27" i="49" s="1"/>
  <c r="J27" i="49"/>
  <c r="AE27" i="49" s="1"/>
  <c r="H27" i="49"/>
  <c r="W26" i="49"/>
  <c r="P26" i="49"/>
  <c r="L26" i="49"/>
  <c r="K26" i="49"/>
  <c r="J26" i="49"/>
  <c r="AE26" i="49" s="1"/>
  <c r="H26" i="49"/>
  <c r="W25" i="49"/>
  <c r="P25" i="49"/>
  <c r="L25" i="49"/>
  <c r="AG25" i="49" s="1"/>
  <c r="K25" i="49"/>
  <c r="AF25" i="49" s="1"/>
  <c r="J25" i="49"/>
  <c r="H25" i="49"/>
  <c r="W24" i="49"/>
  <c r="P24" i="49"/>
  <c r="L24" i="49"/>
  <c r="AG24" i="49" s="1"/>
  <c r="K24" i="49"/>
  <c r="AF24" i="49" s="1"/>
  <c r="J24" i="49"/>
  <c r="AE24" i="49" s="1"/>
  <c r="H24" i="49"/>
  <c r="W23" i="49"/>
  <c r="P23" i="49"/>
  <c r="L23" i="49"/>
  <c r="K23" i="49"/>
  <c r="AF23" i="49" s="1"/>
  <c r="J23" i="49"/>
  <c r="AE23" i="49" s="1"/>
  <c r="H23" i="49"/>
  <c r="P22" i="49"/>
  <c r="E22" i="49"/>
  <c r="D22" i="49"/>
  <c r="K22" i="49" s="1"/>
  <c r="C22" i="49"/>
  <c r="J22" i="49" s="1"/>
  <c r="AE22" i="49" s="1"/>
  <c r="AC19" i="49"/>
  <c r="O19" i="49"/>
  <c r="O44" i="49" s="1"/>
  <c r="P44" i="49" s="1"/>
  <c r="AD18" i="49"/>
  <c r="W18" i="49"/>
  <c r="P18" i="49"/>
  <c r="L18" i="49"/>
  <c r="S18" i="49" s="1"/>
  <c r="K18" i="49"/>
  <c r="Y18" i="49" s="1"/>
  <c r="J18" i="49"/>
  <c r="AE18" i="49" s="1"/>
  <c r="H18" i="49"/>
  <c r="AD17" i="49"/>
  <c r="W17" i="49"/>
  <c r="P17" i="49"/>
  <c r="L17" i="49"/>
  <c r="AG17" i="49" s="1"/>
  <c r="K17" i="49"/>
  <c r="R17" i="49" s="1"/>
  <c r="J17" i="49"/>
  <c r="X17" i="49" s="1"/>
  <c r="H17" i="49"/>
  <c r="AD16" i="49"/>
  <c r="V16" i="49"/>
  <c r="P16" i="49"/>
  <c r="L16" i="49"/>
  <c r="S16" i="49" s="1"/>
  <c r="K16" i="49"/>
  <c r="R16" i="49" s="1"/>
  <c r="J16" i="49"/>
  <c r="Q16" i="49" s="1"/>
  <c r="H16" i="49"/>
  <c r="AD15" i="49"/>
  <c r="W15" i="49"/>
  <c r="P15" i="49"/>
  <c r="L15" i="49"/>
  <c r="K15" i="49"/>
  <c r="R15" i="49" s="1"/>
  <c r="J15" i="49"/>
  <c r="X15" i="49" s="1"/>
  <c r="H15" i="49"/>
  <c r="AD14" i="49"/>
  <c r="W14" i="49"/>
  <c r="P14" i="49"/>
  <c r="L14" i="49"/>
  <c r="Z14" i="49" s="1"/>
  <c r="K14" i="49"/>
  <c r="AF14" i="49" s="1"/>
  <c r="J14" i="49"/>
  <c r="H14" i="49"/>
  <c r="AD13" i="49"/>
  <c r="W13" i="49"/>
  <c r="P13" i="49"/>
  <c r="L13" i="49"/>
  <c r="S13" i="49" s="1"/>
  <c r="K13" i="49"/>
  <c r="AF13" i="49" s="1"/>
  <c r="J13" i="49"/>
  <c r="H13" i="49"/>
  <c r="AD12" i="49"/>
  <c r="W12" i="49"/>
  <c r="P12" i="49"/>
  <c r="L12" i="49"/>
  <c r="S12" i="49" s="1"/>
  <c r="K12" i="49"/>
  <c r="Y12" i="49" s="1"/>
  <c r="J12" i="49"/>
  <c r="AE12" i="49" s="1"/>
  <c r="H12" i="49"/>
  <c r="AD11" i="49"/>
  <c r="W11" i="49"/>
  <c r="P11" i="49"/>
  <c r="L11" i="49"/>
  <c r="K11" i="49"/>
  <c r="R11" i="49" s="1"/>
  <c r="J11" i="49"/>
  <c r="H11" i="49"/>
  <c r="AD10" i="49"/>
  <c r="W10" i="49"/>
  <c r="P10" i="49"/>
  <c r="L10" i="49"/>
  <c r="Z10" i="49" s="1"/>
  <c r="K10" i="49"/>
  <c r="AF10" i="49" s="1"/>
  <c r="J10" i="49"/>
  <c r="H10" i="49"/>
  <c r="AD9" i="49"/>
  <c r="W9" i="49"/>
  <c r="P9" i="49"/>
  <c r="L9" i="49"/>
  <c r="S9" i="49" s="1"/>
  <c r="K9" i="49"/>
  <c r="AF9" i="49" s="1"/>
  <c r="X9" i="49"/>
  <c r="H9" i="49"/>
  <c r="B5" i="49"/>
  <c r="AM12" i="49" l="1"/>
  <c r="AT12" i="49"/>
  <c r="AN13" i="49"/>
  <c r="AU13" i="49"/>
  <c r="AM18" i="49"/>
  <c r="AT18" i="49"/>
  <c r="AM22" i="49"/>
  <c r="AT22" i="49"/>
  <c r="AN23" i="49"/>
  <c r="AU23" i="49"/>
  <c r="AN24" i="49"/>
  <c r="AU24" i="49"/>
  <c r="AN25" i="49"/>
  <c r="AU25" i="49"/>
  <c r="AN27" i="49"/>
  <c r="AU27" i="49"/>
  <c r="AO28" i="49"/>
  <c r="AV28" i="49"/>
  <c r="X10" i="50"/>
  <c r="Y12" i="50"/>
  <c r="Z13" i="50"/>
  <c r="AG13" i="50"/>
  <c r="T14" i="50"/>
  <c r="AE14" i="50"/>
  <c r="AE15" i="50"/>
  <c r="AE17" i="50"/>
  <c r="Y18" i="50"/>
  <c r="X24" i="50"/>
  <c r="X25" i="50"/>
  <c r="AA25" i="50" s="1"/>
  <c r="Z26" i="50"/>
  <c r="Y26" i="50"/>
  <c r="X28" i="50"/>
  <c r="J5" i="49"/>
  <c r="C5" i="49"/>
  <c r="AW48" i="49"/>
  <c r="AP48" i="49"/>
  <c r="AN10" i="49"/>
  <c r="AU10" i="49"/>
  <c r="AN14" i="49"/>
  <c r="AU14" i="49"/>
  <c r="AO17" i="49"/>
  <c r="AV17" i="49"/>
  <c r="AC44" i="49"/>
  <c r="AD44" i="49" s="1"/>
  <c r="AM23" i="49"/>
  <c r="AT23" i="49"/>
  <c r="AM24" i="49"/>
  <c r="AT24" i="49"/>
  <c r="AO24" i="49"/>
  <c r="AV24" i="49"/>
  <c r="AO25" i="49"/>
  <c r="AV25" i="49"/>
  <c r="AM26" i="49"/>
  <c r="AT26" i="49"/>
  <c r="AM27" i="49"/>
  <c r="AT27" i="49"/>
  <c r="AN28" i="49"/>
  <c r="AU28" i="49"/>
  <c r="Y10" i="50"/>
  <c r="AE10" i="50"/>
  <c r="Y11" i="50"/>
  <c r="AF11" i="50"/>
  <c r="Z12" i="50"/>
  <c r="AF12" i="50"/>
  <c r="X13" i="50"/>
  <c r="X14" i="50"/>
  <c r="X15" i="50"/>
  <c r="AF15" i="50"/>
  <c r="AH15" i="50" s="1"/>
  <c r="T16" i="50"/>
  <c r="Y16" i="50"/>
  <c r="X17" i="50"/>
  <c r="AF17" i="50"/>
  <c r="Z18" i="50"/>
  <c r="AF18" i="50"/>
  <c r="O35" i="50"/>
  <c r="P35" i="50" s="1"/>
  <c r="V19" i="50"/>
  <c r="H22" i="50"/>
  <c r="R24" i="50"/>
  <c r="W24" i="50"/>
  <c r="Y24" i="50"/>
  <c r="AA24" i="50" s="1"/>
  <c r="AE25" i="50"/>
  <c r="W26" i="50"/>
  <c r="AG26" i="50"/>
  <c r="AH27" i="50"/>
  <c r="Z27" i="50"/>
  <c r="AG27" i="50"/>
  <c r="S28" i="50"/>
  <c r="W28" i="50"/>
  <c r="AE28" i="50"/>
  <c r="Z32" i="50"/>
  <c r="Z33" i="50" s="1"/>
  <c r="H78" i="50"/>
  <c r="D110" i="50"/>
  <c r="D49" i="50" s="1"/>
  <c r="BQ94" i="66"/>
  <c r="BQ96" i="66"/>
  <c r="BQ80" i="66"/>
  <c r="BQ93" i="66"/>
  <c r="BQ95" i="66"/>
  <c r="BQ72" i="66"/>
  <c r="BQ74" i="66"/>
  <c r="BQ76" i="66"/>
  <c r="BQ97" i="66"/>
  <c r="BQ86" i="66"/>
  <c r="BQ90" i="66"/>
  <c r="BQ92" i="66"/>
  <c r="BQ73" i="66"/>
  <c r="BQ75" i="66"/>
  <c r="BQ77" i="66"/>
  <c r="BQ78" i="66"/>
  <c r="BQ84" i="66"/>
  <c r="BQ79" i="66"/>
  <c r="BQ81" i="66"/>
  <c r="BQ83" i="66"/>
  <c r="BQ87" i="66"/>
  <c r="BQ89" i="66"/>
  <c r="BQ100" i="66"/>
  <c r="BQ82" i="66"/>
  <c r="BQ98" i="66"/>
  <c r="BQ85" i="66"/>
  <c r="BQ88" i="66"/>
  <c r="BQ91" i="66"/>
  <c r="BQ99" i="66"/>
  <c r="BQ71" i="66"/>
  <c r="BQ70" i="66"/>
  <c r="BQ69" i="66"/>
  <c r="BQ68" i="66"/>
  <c r="BQ66" i="66"/>
  <c r="BQ14" i="66"/>
  <c r="BQ67" i="66"/>
  <c r="BQ15" i="66"/>
  <c r="BQ13" i="66"/>
  <c r="BQ9" i="66"/>
  <c r="BQ64" i="66"/>
  <c r="BQ48" i="66"/>
  <c r="BQ24" i="66"/>
  <c r="BQ12" i="66"/>
  <c r="BQ16" i="66"/>
  <c r="BQ19" i="66"/>
  <c r="BQ50" i="66"/>
  <c r="BQ65" i="66"/>
  <c r="BQ17" i="66"/>
  <c r="BQ56" i="66"/>
  <c r="BQ23" i="66"/>
  <c r="BQ11" i="66"/>
  <c r="BQ6" i="66"/>
  <c r="BQ63" i="66"/>
  <c r="BQ7" i="66"/>
  <c r="BQ39" i="66"/>
  <c r="BQ47" i="66"/>
  <c r="BQ46" i="66"/>
  <c r="BQ45" i="66"/>
  <c r="BQ33" i="66"/>
  <c r="BQ40" i="66"/>
  <c r="BQ10" i="66"/>
  <c r="BQ38" i="66"/>
  <c r="BQ31" i="66"/>
  <c r="BQ37" i="66"/>
  <c r="BQ30" i="66"/>
  <c r="BQ29" i="66"/>
  <c r="BQ5" i="66"/>
  <c r="BQ36" i="66"/>
  <c r="BQ57" i="66"/>
  <c r="BQ52" i="66"/>
  <c r="BQ54" i="66"/>
  <c r="BQ32" i="66"/>
  <c r="BQ53" i="66"/>
  <c r="BQ59" i="66"/>
  <c r="BQ34" i="66"/>
  <c r="BQ35" i="66"/>
  <c r="BQ60" i="66"/>
  <c r="BQ41" i="66"/>
  <c r="BQ42" i="66"/>
  <c r="BQ26" i="66"/>
  <c r="BQ44" i="66"/>
  <c r="BQ55" i="66"/>
  <c r="BQ8" i="66"/>
  <c r="BQ21" i="66"/>
  <c r="BQ27" i="66"/>
  <c r="BQ22" i="66"/>
  <c r="BQ49" i="66"/>
  <c r="BQ20" i="66"/>
  <c r="BQ18" i="66"/>
  <c r="BQ61" i="66"/>
  <c r="BQ25" i="66"/>
  <c r="BQ28" i="66"/>
  <c r="BQ43" i="66"/>
  <c r="BQ51" i="66"/>
  <c r="BQ58" i="66"/>
  <c r="BP4" i="66"/>
  <c r="BQ3" i="66"/>
  <c r="AN9" i="49"/>
  <c r="AU9" i="49"/>
  <c r="AP24" i="49"/>
  <c r="AP50" i="49"/>
  <c r="AP41" i="49"/>
  <c r="Q25" i="49"/>
  <c r="AE25" i="49"/>
  <c r="AT25" i="49" s="1"/>
  <c r="S26" i="49"/>
  <c r="AG26" i="49"/>
  <c r="Q28" i="49"/>
  <c r="AE28" i="49"/>
  <c r="AT28" i="49" s="1"/>
  <c r="S23" i="49"/>
  <c r="AG23" i="49"/>
  <c r="AV23" i="49" s="1"/>
  <c r="AH24" i="49"/>
  <c r="AW24" i="49" s="1"/>
  <c r="S27" i="49"/>
  <c r="AG27" i="49"/>
  <c r="R22" i="49"/>
  <c r="AF22" i="49"/>
  <c r="Q14" i="49"/>
  <c r="AE14" i="49"/>
  <c r="R26" i="49"/>
  <c r="AF26" i="49"/>
  <c r="AU26" i="49" s="1"/>
  <c r="W33" i="49"/>
  <c r="V45" i="49"/>
  <c r="W45" i="49" s="1"/>
  <c r="P33" i="49"/>
  <c r="O45" i="49"/>
  <c r="P45" i="49" s="1"/>
  <c r="BR2" i="66"/>
  <c r="AH48" i="49"/>
  <c r="AA48" i="49"/>
  <c r="T48" i="49"/>
  <c r="AH41" i="49"/>
  <c r="P19" i="49"/>
  <c r="R32" i="49"/>
  <c r="S32" i="49"/>
  <c r="X24" i="49"/>
  <c r="X25" i="49"/>
  <c r="BG29" i="49"/>
  <c r="Q9" i="50"/>
  <c r="AG10" i="50"/>
  <c r="Z10" i="50"/>
  <c r="AA10" i="50" s="1"/>
  <c r="AF13" i="50"/>
  <c r="Y13" i="50"/>
  <c r="AA13" i="50" s="1"/>
  <c r="AE18" i="50"/>
  <c r="X18" i="50"/>
  <c r="AA18" i="50" s="1"/>
  <c r="V29" i="50"/>
  <c r="W29" i="50" s="1"/>
  <c r="X22" i="50"/>
  <c r="Z22" i="50"/>
  <c r="Y22" i="50"/>
  <c r="AE12" i="50"/>
  <c r="AH12" i="50" s="1"/>
  <c r="X12" i="50"/>
  <c r="Q12" i="50"/>
  <c r="T12" i="50" s="1"/>
  <c r="W19" i="50"/>
  <c r="W22" i="50"/>
  <c r="AE23" i="50"/>
  <c r="AE29" i="50" s="1"/>
  <c r="AH24" i="50"/>
  <c r="Q26" i="50"/>
  <c r="X27" i="50"/>
  <c r="AA11" i="50"/>
  <c r="X9" i="50"/>
  <c r="S10" i="50"/>
  <c r="S11" i="50"/>
  <c r="T11" i="50" s="1"/>
  <c r="Q13" i="50"/>
  <c r="AG14" i="50"/>
  <c r="AH14" i="50" s="1"/>
  <c r="Z14" i="50"/>
  <c r="Z15" i="50"/>
  <c r="AA15" i="50" s="1"/>
  <c r="AE16" i="50"/>
  <c r="Z17" i="50"/>
  <c r="AA17" i="50" s="1"/>
  <c r="Q22" i="50"/>
  <c r="AF22" i="50"/>
  <c r="H85" i="50"/>
  <c r="C86" i="50"/>
  <c r="C45" i="50" s="1"/>
  <c r="R13" i="50"/>
  <c r="R19" i="50" s="1"/>
  <c r="Q18" i="50"/>
  <c r="T18" i="50" s="1"/>
  <c r="S22" i="50"/>
  <c r="AG22" i="50"/>
  <c r="W25" i="50"/>
  <c r="Z25" i="50"/>
  <c r="Y25" i="50"/>
  <c r="T33" i="50"/>
  <c r="E190" i="50"/>
  <c r="D202" i="50"/>
  <c r="C190" i="50"/>
  <c r="AF9" i="50"/>
  <c r="AH9" i="50" s="1"/>
  <c r="Y9" i="50"/>
  <c r="AH17" i="50"/>
  <c r="AH26" i="50"/>
  <c r="Q27" i="50"/>
  <c r="AF32" i="50"/>
  <c r="AF33" i="50" s="1"/>
  <c r="Y32" i="50"/>
  <c r="Y33" i="50" s="1"/>
  <c r="T10" i="50"/>
  <c r="AH11" i="50"/>
  <c r="S15" i="50"/>
  <c r="T15" i="50" s="1"/>
  <c r="X16" i="50"/>
  <c r="AA16" i="50" s="1"/>
  <c r="W16" i="50"/>
  <c r="S17" i="50"/>
  <c r="T17" i="50" s="1"/>
  <c r="Y23" i="50"/>
  <c r="Z23" i="50"/>
  <c r="X23" i="50"/>
  <c r="AH25" i="50"/>
  <c r="R26" i="50"/>
  <c r="R27" i="50"/>
  <c r="AF28" i="50"/>
  <c r="AH28" i="50" s="1"/>
  <c r="Y28" i="50"/>
  <c r="AA28" i="50" s="1"/>
  <c r="R28" i="50"/>
  <c r="T28" i="50" s="1"/>
  <c r="E59" i="50"/>
  <c r="E54" i="50"/>
  <c r="E48" i="50"/>
  <c r="D185" i="50"/>
  <c r="D47" i="50" s="1"/>
  <c r="C175" i="50"/>
  <c r="E155" i="50"/>
  <c r="D145" i="50"/>
  <c r="E133" i="50"/>
  <c r="D97" i="50"/>
  <c r="D46" i="50" s="1"/>
  <c r="D86" i="50"/>
  <c r="D45" i="50" s="1"/>
  <c r="E185" i="50"/>
  <c r="E47" i="50" s="1"/>
  <c r="D175" i="50"/>
  <c r="C165" i="50"/>
  <c r="C51" i="50" s="1"/>
  <c r="F51" i="50" s="1"/>
  <c r="E145" i="50"/>
  <c r="C121" i="50"/>
  <c r="C110" i="50"/>
  <c r="C49" i="50" s="1"/>
  <c r="E97" i="50"/>
  <c r="E46" i="50" s="1"/>
  <c r="E86" i="50"/>
  <c r="E45" i="50" s="1"/>
  <c r="AF16" i="50"/>
  <c r="R23" i="50"/>
  <c r="AG23" i="50"/>
  <c r="S24" i="50"/>
  <c r="S25" i="50"/>
  <c r="T25" i="50" s="1"/>
  <c r="C97" i="50"/>
  <c r="C46" i="50" s="1"/>
  <c r="E110" i="50"/>
  <c r="E49" i="50" s="1"/>
  <c r="C133" i="50"/>
  <c r="C145" i="50"/>
  <c r="C155" i="50"/>
  <c r="C185" i="50"/>
  <c r="C47" i="50" s="1"/>
  <c r="F47" i="50" s="1"/>
  <c r="D195" i="50"/>
  <c r="D67" i="50" s="1"/>
  <c r="E52" i="50"/>
  <c r="AC19" i="50"/>
  <c r="AG16" i="50"/>
  <c r="AG19" i="50" s="1"/>
  <c r="X26" i="50"/>
  <c r="Y27" i="50"/>
  <c r="H109" i="50"/>
  <c r="D121" i="50"/>
  <c r="D50" i="50" s="1"/>
  <c r="H132" i="50"/>
  <c r="D133" i="50"/>
  <c r="H154" i="50"/>
  <c r="D155" i="50"/>
  <c r="D165" i="50"/>
  <c r="D51" i="50" s="1"/>
  <c r="X32" i="50"/>
  <c r="X33" i="50" s="1"/>
  <c r="AD32" i="50"/>
  <c r="AC33" i="50"/>
  <c r="AD33" i="50" s="1"/>
  <c r="AG32" i="50"/>
  <c r="AG33" i="50" s="1"/>
  <c r="S28" i="49"/>
  <c r="AF16" i="49"/>
  <c r="AG12" i="49"/>
  <c r="T16" i="49"/>
  <c r="Z16" i="49"/>
  <c r="R14" i="49"/>
  <c r="R28" i="49"/>
  <c r="X11" i="49"/>
  <c r="AE11" i="49"/>
  <c r="Q10" i="49"/>
  <c r="X10" i="49"/>
  <c r="AD32" i="49"/>
  <c r="Z32" i="49"/>
  <c r="Y32" i="49"/>
  <c r="AE32" i="49"/>
  <c r="X12" i="49"/>
  <c r="AF11" i="49"/>
  <c r="X14" i="49"/>
  <c r="AE16" i="49"/>
  <c r="Y23" i="49"/>
  <c r="X32" i="49"/>
  <c r="AF17" i="49"/>
  <c r="Z18" i="49"/>
  <c r="Y22" i="49"/>
  <c r="Z12" i="49"/>
  <c r="Y15" i="49"/>
  <c r="Y17" i="49"/>
  <c r="Z23" i="49"/>
  <c r="X28" i="49"/>
  <c r="Y11" i="49"/>
  <c r="Z17" i="49"/>
  <c r="AG18" i="49"/>
  <c r="AD19" i="49"/>
  <c r="S25" i="49"/>
  <c r="Z26" i="49"/>
  <c r="Y26" i="49"/>
  <c r="AC33" i="49"/>
  <c r="R10" i="49"/>
  <c r="AE10" i="49"/>
  <c r="AF12" i="49"/>
  <c r="AF15" i="49"/>
  <c r="S17" i="49"/>
  <c r="X18" i="49"/>
  <c r="Z24" i="49"/>
  <c r="Q9" i="49"/>
  <c r="Z11" i="49"/>
  <c r="S11" i="49"/>
  <c r="Q12" i="49"/>
  <c r="Z15" i="49"/>
  <c r="S15" i="49"/>
  <c r="AG15" i="49"/>
  <c r="Q18" i="49"/>
  <c r="Q22" i="49"/>
  <c r="X27" i="49"/>
  <c r="Y27" i="49"/>
  <c r="Z27" i="49"/>
  <c r="W27" i="49"/>
  <c r="Z13" i="49"/>
  <c r="AG13" i="49"/>
  <c r="AE17" i="49"/>
  <c r="R18" i="49"/>
  <c r="Y25" i="49"/>
  <c r="R25" i="49"/>
  <c r="R27" i="49"/>
  <c r="Z9" i="49"/>
  <c r="AG9" i="49"/>
  <c r="AE9" i="49"/>
  <c r="Q11" i="49"/>
  <c r="AG11" i="49"/>
  <c r="AF18" i="49"/>
  <c r="L22" i="49"/>
  <c r="AG22" i="49" s="1"/>
  <c r="AV22" i="49" s="1"/>
  <c r="H22" i="49"/>
  <c r="X22" i="49"/>
  <c r="Q24" i="49"/>
  <c r="AG10" i="49"/>
  <c r="S10" i="49"/>
  <c r="AE13" i="49"/>
  <c r="AT13" i="49" s="1"/>
  <c r="X13" i="49"/>
  <c r="Q13" i="49"/>
  <c r="AG14" i="49"/>
  <c r="S14" i="49"/>
  <c r="X16" i="49"/>
  <c r="Y16" i="49"/>
  <c r="W16" i="49"/>
  <c r="Q17" i="49"/>
  <c r="V19" i="49"/>
  <c r="Q15" i="49"/>
  <c r="AE15" i="49"/>
  <c r="Q23" i="49"/>
  <c r="R24" i="49"/>
  <c r="R9" i="49"/>
  <c r="Y9" i="49"/>
  <c r="Y10" i="49"/>
  <c r="R12" i="49"/>
  <c r="R13" i="49"/>
  <c r="Y13" i="49"/>
  <c r="Y14" i="49"/>
  <c r="W22" i="49"/>
  <c r="V29" i="49"/>
  <c r="W29" i="49" s="1"/>
  <c r="R23" i="49"/>
  <c r="S24" i="49"/>
  <c r="X26" i="49"/>
  <c r="Q26" i="49"/>
  <c r="Y28" i="49"/>
  <c r="AG16" i="49"/>
  <c r="X23" i="49"/>
  <c r="Y24" i="49"/>
  <c r="Z25" i="49"/>
  <c r="Q27" i="49"/>
  <c r="Z28" i="49"/>
  <c r="Q32" i="49"/>
  <c r="AG32" i="49"/>
  <c r="AO15" i="49" l="1"/>
  <c r="AV15" i="49"/>
  <c r="AN15" i="49"/>
  <c r="AU15" i="49"/>
  <c r="AM10" i="49"/>
  <c r="AT10" i="49"/>
  <c r="AM32" i="49"/>
  <c r="AT32" i="49"/>
  <c r="AO12" i="49"/>
  <c r="AV12" i="49"/>
  <c r="AO26" i="49"/>
  <c r="AV26" i="49"/>
  <c r="AO16" i="49"/>
  <c r="AV16" i="49"/>
  <c r="AO10" i="49"/>
  <c r="AV10" i="49"/>
  <c r="AO11" i="49"/>
  <c r="AV11" i="49"/>
  <c r="AO13" i="49"/>
  <c r="AV13" i="49"/>
  <c r="AM16" i="49"/>
  <c r="AT16" i="49"/>
  <c r="AN11" i="49"/>
  <c r="AU11" i="49"/>
  <c r="AM11" i="49"/>
  <c r="AT11" i="49"/>
  <c r="AW50" i="49"/>
  <c r="AW41" i="49"/>
  <c r="AO32" i="49"/>
  <c r="AV32" i="49"/>
  <c r="AM15" i="49"/>
  <c r="AT15" i="49"/>
  <c r="AO14" i="49"/>
  <c r="AV14" i="49"/>
  <c r="AN18" i="49"/>
  <c r="AU18" i="49"/>
  <c r="AM17" i="49"/>
  <c r="AT17" i="49"/>
  <c r="AN12" i="49"/>
  <c r="AU12" i="49"/>
  <c r="AO18" i="49"/>
  <c r="AV18" i="49"/>
  <c r="AN17" i="49"/>
  <c r="AU17" i="49"/>
  <c r="AN16" i="49"/>
  <c r="AU16" i="49"/>
  <c r="AA26" i="50"/>
  <c r="T24" i="50"/>
  <c r="AH33" i="50"/>
  <c r="AH22" i="50"/>
  <c r="AA14" i="50"/>
  <c r="S19" i="50"/>
  <c r="AA27" i="50"/>
  <c r="AA12" i="50"/>
  <c r="AH18" i="50"/>
  <c r="AH13" i="50"/>
  <c r="AH10" i="50"/>
  <c r="AM14" i="49"/>
  <c r="AT14" i="49"/>
  <c r="AN22" i="49"/>
  <c r="AU22" i="49"/>
  <c r="AO27" i="49"/>
  <c r="AP27" i="49" s="1"/>
  <c r="AV27" i="49"/>
  <c r="BR97" i="66"/>
  <c r="BR94" i="66"/>
  <c r="BR73" i="66"/>
  <c r="BR77" i="66"/>
  <c r="BR96" i="66"/>
  <c r="BR79" i="66"/>
  <c r="BR75" i="66"/>
  <c r="BR95" i="66"/>
  <c r="BR72" i="66"/>
  <c r="BR74" i="66"/>
  <c r="BR78" i="66"/>
  <c r="BR89" i="66"/>
  <c r="BR93" i="66"/>
  <c r="BR98" i="66"/>
  <c r="BR86" i="66"/>
  <c r="BR92" i="66"/>
  <c r="BR76" i="66"/>
  <c r="BR80" i="66"/>
  <c r="BR90" i="66"/>
  <c r="BR83" i="66"/>
  <c r="BR81" i="66"/>
  <c r="BR85" i="66"/>
  <c r="BR99" i="66"/>
  <c r="BR91" i="66"/>
  <c r="BR84" i="66"/>
  <c r="BR87" i="66"/>
  <c r="BR82" i="66"/>
  <c r="BR88" i="66"/>
  <c r="BR100" i="66"/>
  <c r="BR71" i="66"/>
  <c r="BR70" i="66"/>
  <c r="BR69" i="66"/>
  <c r="BR50" i="66"/>
  <c r="BR63" i="66"/>
  <c r="BR56" i="66"/>
  <c r="BR24" i="66"/>
  <c r="BR12" i="66"/>
  <c r="BR48" i="66"/>
  <c r="BR14" i="66"/>
  <c r="BR9" i="66"/>
  <c r="BR64" i="66"/>
  <c r="BR17" i="66"/>
  <c r="BR16" i="66"/>
  <c r="BR19" i="66"/>
  <c r="BR65" i="66"/>
  <c r="BR13" i="66"/>
  <c r="BR15" i="66"/>
  <c r="BR66" i="66"/>
  <c r="BR67" i="66"/>
  <c r="BR23" i="66"/>
  <c r="BR11" i="66"/>
  <c r="BR68" i="66"/>
  <c r="BR7" i="66"/>
  <c r="BR6" i="66"/>
  <c r="BR39" i="66"/>
  <c r="BR45" i="66"/>
  <c r="BR47" i="66"/>
  <c r="BR46" i="66"/>
  <c r="BR40" i="66"/>
  <c r="BR10" i="66"/>
  <c r="BR38" i="66"/>
  <c r="BR33" i="66"/>
  <c r="BR31" i="66"/>
  <c r="BR37" i="66"/>
  <c r="BR29" i="66"/>
  <c r="BR5" i="66"/>
  <c r="BR30" i="66"/>
  <c r="BR36" i="66"/>
  <c r="BR32" i="66"/>
  <c r="BR52" i="66"/>
  <c r="BR57" i="66"/>
  <c r="BR54" i="66"/>
  <c r="BR59" i="66"/>
  <c r="BR53" i="66"/>
  <c r="BR35" i="66"/>
  <c r="BR34" i="66"/>
  <c r="BR41" i="66"/>
  <c r="BR42" i="66"/>
  <c r="BR60" i="66"/>
  <c r="BR26" i="66"/>
  <c r="BR44" i="66"/>
  <c r="BR8" i="66"/>
  <c r="BR55" i="66"/>
  <c r="BR49" i="66"/>
  <c r="BR21" i="66"/>
  <c r="BR27" i="66"/>
  <c r="BR18" i="66"/>
  <c r="BR20" i="66"/>
  <c r="BR28" i="66"/>
  <c r="BR25" i="66"/>
  <c r="BR61" i="66"/>
  <c r="BR22" i="66"/>
  <c r="BR43" i="66"/>
  <c r="BR58" i="66"/>
  <c r="BR51" i="66"/>
  <c r="BQ4" i="66"/>
  <c r="BR3" i="66"/>
  <c r="AO9" i="49"/>
  <c r="AV9" i="49"/>
  <c r="AM9" i="49"/>
  <c r="AP9" i="49" s="1"/>
  <c r="AT9" i="49"/>
  <c r="AP15" i="49"/>
  <c r="AP17" i="49"/>
  <c r="AP11" i="49"/>
  <c r="AP16" i="49"/>
  <c r="AP12" i="49"/>
  <c r="AH27" i="49"/>
  <c r="AW27" i="49" s="1"/>
  <c r="AH25" i="49"/>
  <c r="AW25" i="49" s="1"/>
  <c r="AM25" i="49"/>
  <c r="AP25" i="49" s="1"/>
  <c r="AH22" i="49"/>
  <c r="AW22" i="49" s="1"/>
  <c r="AO22" i="49"/>
  <c r="AP22" i="49" s="1"/>
  <c r="AP14" i="49"/>
  <c r="AH23" i="49"/>
  <c r="AW23" i="49" s="1"/>
  <c r="AO23" i="49"/>
  <c r="AP23" i="49" s="1"/>
  <c r="AH26" i="49"/>
  <c r="AW26" i="49" s="1"/>
  <c r="AN26" i="49"/>
  <c r="AP26" i="49" s="1"/>
  <c r="AH28" i="49"/>
  <c r="AW28" i="49" s="1"/>
  <c r="AM28" i="49"/>
  <c r="AP28" i="49" s="1"/>
  <c r="AP10" i="49"/>
  <c r="AH13" i="49"/>
  <c r="AW13" i="49" s="1"/>
  <c r="AM13" i="49"/>
  <c r="AP13" i="49" s="1"/>
  <c r="AF33" i="49"/>
  <c r="AU33" i="49" s="1"/>
  <c r="AN32" i="49"/>
  <c r="AP32" i="49" s="1"/>
  <c r="T26" i="49"/>
  <c r="V44" i="49"/>
  <c r="W44" i="49" s="1"/>
  <c r="BS2" i="66"/>
  <c r="AD33" i="49"/>
  <c r="AC45" i="49"/>
  <c r="AD45" i="49" s="1"/>
  <c r="Q40" i="49"/>
  <c r="R40" i="49"/>
  <c r="R41" i="49" s="1"/>
  <c r="S40" i="49"/>
  <c r="X33" i="49"/>
  <c r="X40" i="49"/>
  <c r="Z33" i="49"/>
  <c r="Z40" i="49"/>
  <c r="Z41" i="49" s="1"/>
  <c r="S33" i="49"/>
  <c r="Q33" i="49"/>
  <c r="R33" i="49"/>
  <c r="Y33" i="49"/>
  <c r="Y40" i="49"/>
  <c r="Y41" i="49" s="1"/>
  <c r="T28" i="49"/>
  <c r="AA14" i="49"/>
  <c r="T17" i="49"/>
  <c r="AG33" i="49"/>
  <c r="AV33" i="49" s="1"/>
  <c r="AE33" i="49"/>
  <c r="AT33" i="49" s="1"/>
  <c r="D52" i="50"/>
  <c r="T9" i="50"/>
  <c r="Q19" i="50"/>
  <c r="T19" i="50" s="1"/>
  <c r="E64" i="50"/>
  <c r="E63" i="50"/>
  <c r="E62" i="50"/>
  <c r="E61" i="50"/>
  <c r="T27" i="50"/>
  <c r="X19" i="50"/>
  <c r="AA9" i="50"/>
  <c r="Y29" i="50"/>
  <c r="D60" i="50"/>
  <c r="D58" i="50"/>
  <c r="D53" i="50"/>
  <c r="AD19" i="50"/>
  <c r="AC35" i="50"/>
  <c r="C63" i="50"/>
  <c r="C61" i="50"/>
  <c r="C64" i="50"/>
  <c r="C62" i="50"/>
  <c r="F46" i="50"/>
  <c r="R29" i="50"/>
  <c r="R35" i="50" s="1"/>
  <c r="F49" i="50"/>
  <c r="D54" i="50"/>
  <c r="D48" i="50"/>
  <c r="D59" i="50"/>
  <c r="C59" i="50"/>
  <c r="F59" i="50" s="1"/>
  <c r="C54" i="50"/>
  <c r="F54" i="50" s="1"/>
  <c r="C48" i="50"/>
  <c r="F48" i="50" s="1"/>
  <c r="Y19" i="50"/>
  <c r="E202" i="50"/>
  <c r="E194" i="50"/>
  <c r="E195" i="50" s="1"/>
  <c r="E67" i="50" s="1"/>
  <c r="S29" i="50"/>
  <c r="S35" i="50" s="1"/>
  <c r="F45" i="50"/>
  <c r="AF29" i="50"/>
  <c r="V35" i="50"/>
  <c r="W35" i="50" s="1"/>
  <c r="Z29" i="50"/>
  <c r="Z19" i="50"/>
  <c r="T23" i="50"/>
  <c r="D64" i="50"/>
  <c r="D62" i="50"/>
  <c r="D63" i="50"/>
  <c r="D61" i="50"/>
  <c r="C53" i="50"/>
  <c r="C58" i="50"/>
  <c r="C60" i="50"/>
  <c r="C194" i="50"/>
  <c r="H190" i="50"/>
  <c r="C202" i="50"/>
  <c r="AA33" i="50"/>
  <c r="AG29" i="50"/>
  <c r="AG35" i="50" s="1"/>
  <c r="AH16" i="50"/>
  <c r="T13" i="50"/>
  <c r="T26" i="50"/>
  <c r="AE19" i="50"/>
  <c r="C50" i="50"/>
  <c r="F50" i="50" s="1"/>
  <c r="C52" i="50"/>
  <c r="E60" i="50"/>
  <c r="E58" i="50"/>
  <c r="E53" i="50"/>
  <c r="E55" i="50" s="1"/>
  <c r="AA23" i="50"/>
  <c r="Y35" i="50"/>
  <c r="AF19" i="50"/>
  <c r="AF35" i="50" s="1"/>
  <c r="Q29" i="50"/>
  <c r="T22" i="50"/>
  <c r="AH23" i="50"/>
  <c r="X29" i="50"/>
  <c r="AA29" i="50" s="1"/>
  <c r="AA22" i="50"/>
  <c r="T10" i="49"/>
  <c r="T11" i="49"/>
  <c r="AH12" i="49"/>
  <c r="AW12" i="49" s="1"/>
  <c r="AH14" i="49"/>
  <c r="AW14" i="49" s="1"/>
  <c r="AH16" i="49"/>
  <c r="AW16" i="49" s="1"/>
  <c r="T15" i="49"/>
  <c r="AH10" i="49"/>
  <c r="AW10" i="49" s="1"/>
  <c r="AA17" i="49"/>
  <c r="AA10" i="49"/>
  <c r="AA24" i="49"/>
  <c r="T14" i="49"/>
  <c r="AA11" i="49"/>
  <c r="AA23" i="49"/>
  <c r="Y19" i="49"/>
  <c r="Y20" i="49" s="1"/>
  <c r="AH17" i="49"/>
  <c r="AW17" i="49" s="1"/>
  <c r="AE29" i="49"/>
  <c r="AA15" i="49"/>
  <c r="AA18" i="49"/>
  <c r="AA12" i="49"/>
  <c r="AA25" i="49"/>
  <c r="AH11" i="49"/>
  <c r="AW11" i="49" s="1"/>
  <c r="T25" i="49"/>
  <c r="T12" i="49"/>
  <c r="Y29" i="49"/>
  <c r="R29" i="49"/>
  <c r="T13" i="49"/>
  <c r="AA27" i="49"/>
  <c r="AA28" i="49"/>
  <c r="AF29" i="49"/>
  <c r="AF19" i="49"/>
  <c r="AU19" i="49" s="1"/>
  <c r="AH18" i="49"/>
  <c r="AW18" i="49" s="1"/>
  <c r="T27" i="49"/>
  <c r="S19" i="49"/>
  <c r="S20" i="49" s="1"/>
  <c r="AA26" i="49"/>
  <c r="AA9" i="49"/>
  <c r="W19" i="49"/>
  <c r="AA13" i="49"/>
  <c r="S22" i="49"/>
  <c r="T22" i="49" s="1"/>
  <c r="AE19" i="49"/>
  <c r="AT19" i="49" s="1"/>
  <c r="AH9" i="49"/>
  <c r="AW9" i="49" s="1"/>
  <c r="AH15" i="49"/>
  <c r="AW15" i="49" s="1"/>
  <c r="X29" i="49"/>
  <c r="Z19" i="49"/>
  <c r="Z20" i="49" s="1"/>
  <c r="Q29" i="49"/>
  <c r="R19" i="49"/>
  <c r="R20" i="49" s="1"/>
  <c r="AA16" i="49"/>
  <c r="T24" i="49"/>
  <c r="T9" i="49"/>
  <c r="Q19" i="49"/>
  <c r="Q20" i="49" s="1"/>
  <c r="X19" i="49"/>
  <c r="X20" i="49" s="1"/>
  <c r="Z22" i="49"/>
  <c r="Z29" i="49" s="1"/>
  <c r="T23" i="49"/>
  <c r="AG19" i="49"/>
  <c r="AV19" i="49" s="1"/>
  <c r="T18" i="49"/>
  <c r="AN29" i="49" l="1"/>
  <c r="AU29" i="49"/>
  <c r="AU30" i="49" s="1"/>
  <c r="AH29" i="50"/>
  <c r="F64" i="50"/>
  <c r="AA19" i="50"/>
  <c r="D55" i="50"/>
  <c r="AV34" i="49"/>
  <c r="AV45" i="49"/>
  <c r="AU34" i="49"/>
  <c r="AU45" i="49"/>
  <c r="AM29" i="49"/>
  <c r="AT29" i="49"/>
  <c r="AT30" i="49" s="1"/>
  <c r="F62" i="50"/>
  <c r="AT34" i="49"/>
  <c r="AT45" i="49"/>
  <c r="AP18" i="49"/>
  <c r="BS95" i="66"/>
  <c r="BS96" i="66"/>
  <c r="BS93" i="66"/>
  <c r="BS94" i="66"/>
  <c r="BS81" i="66"/>
  <c r="BS84" i="66"/>
  <c r="BS87" i="66"/>
  <c r="BS82" i="66"/>
  <c r="BS72" i="66"/>
  <c r="BS74" i="66"/>
  <c r="BS76" i="66"/>
  <c r="BS83" i="66"/>
  <c r="BS85" i="66"/>
  <c r="BS98" i="66"/>
  <c r="BS86" i="66"/>
  <c r="BS90" i="66"/>
  <c r="BS97" i="66"/>
  <c r="BS92" i="66"/>
  <c r="BS73" i="66"/>
  <c r="BS75" i="66"/>
  <c r="BS78" i="66"/>
  <c r="BS88" i="66"/>
  <c r="BS80" i="66"/>
  <c r="BS79" i="66"/>
  <c r="BS77" i="66"/>
  <c r="BS99" i="66"/>
  <c r="BS89" i="66"/>
  <c r="BS91" i="66"/>
  <c r="BS100" i="66"/>
  <c r="BS67" i="66"/>
  <c r="BS66" i="66"/>
  <c r="BS65" i="66"/>
  <c r="BS6" i="66"/>
  <c r="BS70" i="66"/>
  <c r="BS19" i="66"/>
  <c r="BS13" i="66"/>
  <c r="BS71" i="66"/>
  <c r="BS69" i="66"/>
  <c r="BS15" i="66"/>
  <c r="BS14" i="66"/>
  <c r="BS11" i="66"/>
  <c r="BS16" i="66"/>
  <c r="BS68" i="66"/>
  <c r="BS7" i="66"/>
  <c r="BS48" i="66"/>
  <c r="BS50" i="66"/>
  <c r="BS9" i="66"/>
  <c r="BS24" i="66"/>
  <c r="BS17" i="66"/>
  <c r="BS12" i="66"/>
  <c r="BS63" i="66"/>
  <c r="BS56" i="66"/>
  <c r="BS23" i="66"/>
  <c r="BS64" i="66"/>
  <c r="BS39" i="66"/>
  <c r="BS45" i="66"/>
  <c r="BS47" i="66"/>
  <c r="BS46" i="66"/>
  <c r="BS33" i="66"/>
  <c r="BS40" i="66"/>
  <c r="BS10" i="66"/>
  <c r="BS38" i="66"/>
  <c r="BS31" i="66"/>
  <c r="BS37" i="66"/>
  <c r="BS30" i="66"/>
  <c r="BS29" i="66"/>
  <c r="BS5" i="66"/>
  <c r="BS52" i="66"/>
  <c r="BS36" i="66"/>
  <c r="BS57" i="66"/>
  <c r="BS54" i="66"/>
  <c r="BS32" i="66"/>
  <c r="BS59" i="66"/>
  <c r="BS53" i="66"/>
  <c r="BS35" i="66"/>
  <c r="BS34" i="66"/>
  <c r="BS41" i="66"/>
  <c r="BS60" i="66"/>
  <c r="BS42" i="66"/>
  <c r="BS26" i="66"/>
  <c r="BS44" i="66"/>
  <c r="BS55" i="66"/>
  <c r="BS8" i="66"/>
  <c r="BS21" i="66"/>
  <c r="BS22" i="66"/>
  <c r="BS49" i="66"/>
  <c r="BS27" i="66"/>
  <c r="BS18" i="66"/>
  <c r="BS20" i="66"/>
  <c r="BS61" i="66"/>
  <c r="BS25" i="66"/>
  <c r="BS28" i="66"/>
  <c r="BS43" i="66"/>
  <c r="BS51" i="66"/>
  <c r="BS58" i="66"/>
  <c r="BR4" i="66"/>
  <c r="BS3" i="66"/>
  <c r="AT20" i="49"/>
  <c r="AT44" i="49"/>
  <c r="AT46" i="49"/>
  <c r="AV20" i="49"/>
  <c r="AU44" i="49"/>
  <c r="AU46" i="49"/>
  <c r="AU20" i="49"/>
  <c r="AF20" i="49"/>
  <c r="AN19" i="49"/>
  <c r="AN20" i="49" s="1"/>
  <c r="AF45" i="49"/>
  <c r="AN33" i="49"/>
  <c r="AG20" i="49"/>
  <c r="AO19" i="49"/>
  <c r="AO20" i="49" s="1"/>
  <c r="AN30" i="49"/>
  <c r="AM30" i="49"/>
  <c r="AE45" i="49"/>
  <c r="AM33" i="49"/>
  <c r="AE20" i="49"/>
  <c r="AM19" i="49"/>
  <c r="AG45" i="49"/>
  <c r="AO33" i="49"/>
  <c r="AF34" i="49"/>
  <c r="Q30" i="49"/>
  <c r="Q44" i="49"/>
  <c r="R30" i="49"/>
  <c r="R44" i="49"/>
  <c r="Z34" i="49"/>
  <c r="Z46" i="49"/>
  <c r="Z45" i="49"/>
  <c r="Y44" i="49"/>
  <c r="Q34" i="49"/>
  <c r="Q46" i="49"/>
  <c r="Q45" i="49"/>
  <c r="X34" i="49"/>
  <c r="X46" i="49"/>
  <c r="X45" i="49"/>
  <c r="Z30" i="49"/>
  <c r="Z44" i="49"/>
  <c r="R34" i="49"/>
  <c r="R45" i="49"/>
  <c r="R46" i="49"/>
  <c r="X30" i="49"/>
  <c r="X44" i="49"/>
  <c r="Y34" i="49"/>
  <c r="Y46" i="49"/>
  <c r="Y45" i="49"/>
  <c r="S34" i="49"/>
  <c r="S45" i="49"/>
  <c r="T40" i="49"/>
  <c r="T41" i="49" s="1"/>
  <c r="BT2" i="66"/>
  <c r="T33" i="49"/>
  <c r="AE46" i="49"/>
  <c r="AE49" i="49" s="1"/>
  <c r="Q41" i="49"/>
  <c r="AE30" i="49"/>
  <c r="AE44" i="49"/>
  <c r="AF30" i="49"/>
  <c r="AF44" i="49"/>
  <c r="AA33" i="49"/>
  <c r="S41" i="49"/>
  <c r="AF46" i="49"/>
  <c r="AF49" i="49" s="1"/>
  <c r="AG34" i="49"/>
  <c r="AA40" i="49"/>
  <c r="AA41" i="49" s="1"/>
  <c r="X41" i="49"/>
  <c r="S29" i="49"/>
  <c r="Y30" i="49"/>
  <c r="AH33" i="49"/>
  <c r="AE34" i="49"/>
  <c r="AF39" i="50"/>
  <c r="AF37" i="50"/>
  <c r="AG39" i="50"/>
  <c r="AG37" i="50"/>
  <c r="AD35" i="50"/>
  <c r="AZ35" i="50"/>
  <c r="E65" i="50"/>
  <c r="E69" i="50" s="1"/>
  <c r="F60" i="50"/>
  <c r="T29" i="50"/>
  <c r="Q35" i="50"/>
  <c r="F52" i="50"/>
  <c r="X35" i="50"/>
  <c r="H194" i="50"/>
  <c r="C195" i="50"/>
  <c r="C67" i="50" s="1"/>
  <c r="F67" i="50" s="1"/>
  <c r="F53" i="50"/>
  <c r="S39" i="50"/>
  <c r="S37" i="50"/>
  <c r="F63" i="50"/>
  <c r="D65" i="50"/>
  <c r="D69" i="50" s="1"/>
  <c r="AA35" i="50"/>
  <c r="Y37" i="50"/>
  <c r="Y39" i="50"/>
  <c r="AH19" i="50"/>
  <c r="AH35" i="50" s="1"/>
  <c r="AE35" i="50"/>
  <c r="C55" i="50"/>
  <c r="F58" i="50"/>
  <c r="C65" i="50"/>
  <c r="F65" i="50" s="1"/>
  <c r="Z35" i="50"/>
  <c r="R39" i="50"/>
  <c r="R37" i="50"/>
  <c r="F61" i="50"/>
  <c r="AA19" i="49"/>
  <c r="AA20" i="49" s="1"/>
  <c r="AH19" i="49"/>
  <c r="AA22" i="49"/>
  <c r="AG29" i="49"/>
  <c r="T19" i="49"/>
  <c r="T20" i="49" s="1"/>
  <c r="AA29" i="49"/>
  <c r="AO29" i="49" l="1"/>
  <c r="AV29" i="49"/>
  <c r="AH45" i="49"/>
  <c r="AW33" i="49"/>
  <c r="BT73" i="66"/>
  <c r="BT87" i="66"/>
  <c r="BT75" i="66"/>
  <c r="BT81" i="66"/>
  <c r="BT82" i="66"/>
  <c r="BT76" i="66"/>
  <c r="BT72" i="66"/>
  <c r="BT79" i="66"/>
  <c r="BT74" i="66"/>
  <c r="BT86" i="66"/>
  <c r="BT92" i="66"/>
  <c r="BT84" i="66"/>
  <c r="BT77" i="66"/>
  <c r="BT78" i="66"/>
  <c r="BT90" i="66"/>
  <c r="BT80" i="66"/>
  <c r="BT85" i="66"/>
  <c r="BT89" i="66"/>
  <c r="BT88" i="66"/>
  <c r="BT91" i="66"/>
  <c r="BT95" i="66"/>
  <c r="BT97" i="66"/>
  <c r="BT98" i="66"/>
  <c r="BT94" i="66"/>
  <c r="BT83" i="66"/>
  <c r="BT99" i="66"/>
  <c r="BT93" i="66"/>
  <c r="BT100" i="66"/>
  <c r="BT96" i="66"/>
  <c r="BT19" i="66"/>
  <c r="BT12" i="66"/>
  <c r="BT11" i="66"/>
  <c r="BT48" i="66"/>
  <c r="BT56" i="66"/>
  <c r="BT50" i="66"/>
  <c r="BT6" i="66"/>
  <c r="BT9" i="66"/>
  <c r="BT64" i="66"/>
  <c r="BT15" i="66"/>
  <c r="BT63" i="66"/>
  <c r="BT67" i="66"/>
  <c r="BT71" i="66"/>
  <c r="BT14" i="66"/>
  <c r="BT66" i="66"/>
  <c r="BT68" i="66"/>
  <c r="BT70" i="66"/>
  <c r="BT24" i="66"/>
  <c r="BT17" i="66"/>
  <c r="BT69" i="66"/>
  <c r="BT23" i="66"/>
  <c r="BT16" i="66"/>
  <c r="BT65" i="66"/>
  <c r="BT13" i="66"/>
  <c r="BT7" i="66"/>
  <c r="BT27" i="66"/>
  <c r="BT39" i="66"/>
  <c r="BT45" i="66"/>
  <c r="BT47" i="66"/>
  <c r="BT46" i="66"/>
  <c r="BT33" i="66"/>
  <c r="BT40" i="66"/>
  <c r="BT10" i="66"/>
  <c r="BT38" i="66"/>
  <c r="BT31" i="66"/>
  <c r="BT37" i="66"/>
  <c r="BT29" i="66"/>
  <c r="BT5" i="66"/>
  <c r="BT30" i="66"/>
  <c r="BT36" i="66"/>
  <c r="BT54" i="66"/>
  <c r="BT32" i="66"/>
  <c r="BT52" i="66"/>
  <c r="BT57" i="66"/>
  <c r="BT59" i="66"/>
  <c r="BT53" i="66"/>
  <c r="BT34" i="66"/>
  <c r="BT35" i="66"/>
  <c r="BT41" i="66"/>
  <c r="BT42" i="66"/>
  <c r="BT60" i="66"/>
  <c r="BT26" i="66"/>
  <c r="BT44" i="66"/>
  <c r="BT8" i="66"/>
  <c r="BT49" i="66"/>
  <c r="BT21" i="66"/>
  <c r="BT20" i="66"/>
  <c r="BT22" i="66"/>
  <c r="BT55" i="66"/>
  <c r="BT18" i="66"/>
  <c r="BT25" i="66"/>
  <c r="BT61" i="66"/>
  <c r="BT28" i="66"/>
  <c r="BT43" i="66"/>
  <c r="BT51" i="66"/>
  <c r="BT58" i="66"/>
  <c r="BS4" i="66"/>
  <c r="BT3" i="66"/>
  <c r="AH20" i="49"/>
  <c r="AW19" i="49"/>
  <c r="AU47" i="49"/>
  <c r="AU49" i="49"/>
  <c r="AU51" i="49" s="1"/>
  <c r="AT47" i="49"/>
  <c r="AT49" i="49"/>
  <c r="AT51" i="49" s="1"/>
  <c r="AN44" i="49"/>
  <c r="AP33" i="49"/>
  <c r="AN34" i="49"/>
  <c r="AN46" i="49"/>
  <c r="AN45" i="49"/>
  <c r="AM20" i="49"/>
  <c r="AP19" i="49"/>
  <c r="AP20" i="49" s="1"/>
  <c r="AM44" i="49"/>
  <c r="AO30" i="49"/>
  <c r="AO44" i="49"/>
  <c r="AO46" i="49"/>
  <c r="AO45" i="49"/>
  <c r="AO34" i="49"/>
  <c r="AM46" i="49"/>
  <c r="AM45" i="49"/>
  <c r="AM34" i="49"/>
  <c r="AP29" i="49"/>
  <c r="S30" i="49"/>
  <c r="S44" i="49"/>
  <c r="R47" i="49"/>
  <c r="R49" i="49"/>
  <c r="T34" i="49"/>
  <c r="T45" i="49"/>
  <c r="S46" i="49"/>
  <c r="Q49" i="49"/>
  <c r="Q47" i="49"/>
  <c r="Z47" i="49"/>
  <c r="Z49" i="49"/>
  <c r="Y49" i="49"/>
  <c r="Y47" i="49"/>
  <c r="AA30" i="49"/>
  <c r="AA44" i="49"/>
  <c r="AA34" i="49"/>
  <c r="AA45" i="49"/>
  <c r="AA46" i="49"/>
  <c r="X47" i="49"/>
  <c r="X49" i="49"/>
  <c r="BU2" i="66"/>
  <c r="AG30" i="49"/>
  <c r="AG44" i="49"/>
  <c r="AH34" i="49"/>
  <c r="AG46" i="49"/>
  <c r="AG49" i="49" s="1"/>
  <c r="T29" i="49"/>
  <c r="AH37" i="50"/>
  <c r="AH39" i="50"/>
  <c r="E73" i="50"/>
  <c r="E72" i="50"/>
  <c r="T35" i="50"/>
  <c r="Q37" i="50"/>
  <c r="Q39" i="50"/>
  <c r="F55" i="50"/>
  <c r="C69" i="50"/>
  <c r="D73" i="50"/>
  <c r="D72" i="50"/>
  <c r="Z39" i="50"/>
  <c r="Z37" i="50"/>
  <c r="AE37" i="50"/>
  <c r="AE39" i="50"/>
  <c r="AA37" i="50"/>
  <c r="AA39" i="50"/>
  <c r="X39" i="50"/>
  <c r="X37" i="50"/>
  <c r="AF47" i="49"/>
  <c r="AH29" i="49"/>
  <c r="AE47" i="49"/>
  <c r="AW34" i="49" l="1"/>
  <c r="AW45" i="49"/>
  <c r="AV30" i="49"/>
  <c r="AV44" i="49"/>
  <c r="AV46" i="49"/>
  <c r="AH44" i="49"/>
  <c r="AW29" i="49"/>
  <c r="AW30" i="49" s="1"/>
  <c r="BU78" i="66"/>
  <c r="BU96" i="66"/>
  <c r="BU95" i="66"/>
  <c r="BU73" i="66"/>
  <c r="BU94" i="66"/>
  <c r="BU74" i="66"/>
  <c r="BU93" i="66"/>
  <c r="BU97" i="66"/>
  <c r="BU75" i="66"/>
  <c r="BU76" i="66"/>
  <c r="BU72" i="66"/>
  <c r="BU77" i="66"/>
  <c r="BU79" i="66"/>
  <c r="BU86" i="66"/>
  <c r="BU90" i="66"/>
  <c r="BU92" i="66"/>
  <c r="BU82" i="66"/>
  <c r="BU81" i="66"/>
  <c r="BU83" i="66"/>
  <c r="BU80" i="66"/>
  <c r="BU85" i="66"/>
  <c r="BU89" i="66"/>
  <c r="BU99" i="66"/>
  <c r="BU84" i="66"/>
  <c r="BU98" i="66"/>
  <c r="BU88" i="66"/>
  <c r="BU91" i="66"/>
  <c r="BU87" i="66"/>
  <c r="BU100" i="66"/>
  <c r="BU67" i="66"/>
  <c r="BU68" i="66"/>
  <c r="BU71" i="66"/>
  <c r="BU70" i="66"/>
  <c r="BU69" i="66"/>
  <c r="BU14" i="66"/>
  <c r="BU66" i="66"/>
  <c r="BU15" i="66"/>
  <c r="BU13" i="66"/>
  <c r="BU9" i="66"/>
  <c r="BU11" i="66"/>
  <c r="BU16" i="66"/>
  <c r="BU64" i="66"/>
  <c r="BU17" i="66"/>
  <c r="BU50" i="66"/>
  <c r="BU56" i="66"/>
  <c r="BU19" i="66"/>
  <c r="BU63" i="66"/>
  <c r="BU7" i="66"/>
  <c r="BU12" i="66"/>
  <c r="BU6" i="66"/>
  <c r="BU23" i="66"/>
  <c r="BU65" i="66"/>
  <c r="BU48" i="66"/>
  <c r="BU24" i="66"/>
  <c r="BU39" i="66"/>
  <c r="BU47" i="66"/>
  <c r="BU46" i="66"/>
  <c r="BU45" i="66"/>
  <c r="BU33" i="66"/>
  <c r="BU40" i="66"/>
  <c r="BU10" i="66"/>
  <c r="BU38" i="66"/>
  <c r="BU31" i="66"/>
  <c r="BU37" i="66"/>
  <c r="BU30" i="66"/>
  <c r="BU29" i="66"/>
  <c r="BU5" i="66"/>
  <c r="BU36" i="66"/>
  <c r="BU57" i="66"/>
  <c r="BU32" i="66"/>
  <c r="BU54" i="66"/>
  <c r="BU52" i="66"/>
  <c r="BU53" i="66"/>
  <c r="BU59" i="66"/>
  <c r="BU34" i="66"/>
  <c r="BU35" i="66"/>
  <c r="BU60" i="66"/>
  <c r="BU41" i="66"/>
  <c r="BU42" i="66"/>
  <c r="BU26" i="66"/>
  <c r="BU44" i="66"/>
  <c r="BU20" i="66"/>
  <c r="BU22" i="66"/>
  <c r="BU49" i="66"/>
  <c r="BU8" i="66"/>
  <c r="BU21" i="66"/>
  <c r="BU18" i="66"/>
  <c r="BU55" i="66"/>
  <c r="BU27" i="66"/>
  <c r="BU25" i="66"/>
  <c r="BU61" i="66"/>
  <c r="BU28" i="66"/>
  <c r="BU43" i="66"/>
  <c r="BU58" i="66"/>
  <c r="BU51" i="66"/>
  <c r="BT4" i="66"/>
  <c r="BU3" i="66"/>
  <c r="AW20" i="49"/>
  <c r="AW44" i="49"/>
  <c r="AW46" i="49"/>
  <c r="AP44" i="49"/>
  <c r="AP30" i="49"/>
  <c r="AO49" i="49"/>
  <c r="AO51" i="49" s="1"/>
  <c r="AO47" i="49"/>
  <c r="AN47" i="49"/>
  <c r="AN49" i="49"/>
  <c r="AN51" i="49" s="1"/>
  <c r="AM47" i="49"/>
  <c r="AM49" i="49"/>
  <c r="AM51" i="49" s="1"/>
  <c r="AP34" i="49"/>
  <c r="AP46" i="49"/>
  <c r="AP45" i="49"/>
  <c r="S49" i="49"/>
  <c r="S47" i="49"/>
  <c r="T30" i="49"/>
  <c r="T44" i="49"/>
  <c r="T46" i="49"/>
  <c r="AA47" i="49"/>
  <c r="AA49" i="49"/>
  <c r="BV2" i="66"/>
  <c r="AH46" i="49"/>
  <c r="AH49" i="49" s="1"/>
  <c r="AH30" i="49"/>
  <c r="F69" i="50"/>
  <c r="C72" i="50"/>
  <c r="C73" i="50"/>
  <c r="T37" i="50"/>
  <c r="T39" i="50"/>
  <c r="AG47" i="49"/>
  <c r="AV49" i="49" l="1"/>
  <c r="AV51" i="49" s="1"/>
  <c r="AV47" i="49"/>
  <c r="BV89" i="66"/>
  <c r="BV81" i="66"/>
  <c r="BV82" i="66"/>
  <c r="BV93" i="66"/>
  <c r="BV88" i="66"/>
  <c r="BV80" i="66"/>
  <c r="BV86" i="66"/>
  <c r="BV90" i="66"/>
  <c r="BV95" i="66"/>
  <c r="BV72" i="66"/>
  <c r="BV74" i="66"/>
  <c r="BV76" i="66"/>
  <c r="BV94" i="66"/>
  <c r="BV97" i="66"/>
  <c r="BV96" i="66"/>
  <c r="BV73" i="66"/>
  <c r="BV75" i="66"/>
  <c r="BV77" i="66"/>
  <c r="BV78" i="66"/>
  <c r="BV85" i="66"/>
  <c r="BV99" i="66"/>
  <c r="BV79" i="66"/>
  <c r="BV84" i="66"/>
  <c r="BV91" i="66"/>
  <c r="BV98" i="66"/>
  <c r="BV92" i="66"/>
  <c r="BV83" i="66"/>
  <c r="BV87" i="66"/>
  <c r="BV100" i="66"/>
  <c r="BV71" i="66"/>
  <c r="BV70" i="66"/>
  <c r="BV69" i="66"/>
  <c r="BV63" i="66"/>
  <c r="BV24" i="66"/>
  <c r="BV48" i="66"/>
  <c r="BV19" i="66"/>
  <c r="BV6" i="66"/>
  <c r="BV56" i="66"/>
  <c r="BV11" i="66"/>
  <c r="BV13" i="66"/>
  <c r="BV15" i="66"/>
  <c r="BV9" i="66"/>
  <c r="BV50" i="66"/>
  <c r="BV12" i="66"/>
  <c r="BV64" i="66"/>
  <c r="BV17" i="66"/>
  <c r="BV65" i="66"/>
  <c r="BV66" i="66"/>
  <c r="BV23" i="66"/>
  <c r="BV16" i="66"/>
  <c r="BV67" i="66"/>
  <c r="BV68" i="66"/>
  <c r="BV14" i="66"/>
  <c r="BV7" i="66"/>
  <c r="BV39" i="66"/>
  <c r="BV45" i="66"/>
  <c r="BV47" i="66"/>
  <c r="BV46" i="66"/>
  <c r="BV40" i="66"/>
  <c r="BV10" i="66"/>
  <c r="BV38" i="66"/>
  <c r="BV33" i="66"/>
  <c r="BV37" i="66"/>
  <c r="BV29" i="66"/>
  <c r="BV30" i="66"/>
  <c r="BV5" i="66"/>
  <c r="BV31" i="66"/>
  <c r="BV36" i="66"/>
  <c r="BV32" i="66"/>
  <c r="BV57" i="66"/>
  <c r="BV54" i="66"/>
  <c r="BV52" i="66"/>
  <c r="BV59" i="66"/>
  <c r="BV53" i="66"/>
  <c r="BV34" i="66"/>
  <c r="BV35" i="66"/>
  <c r="BV41" i="66"/>
  <c r="BV42" i="66"/>
  <c r="BV60" i="66"/>
  <c r="BV26" i="66"/>
  <c r="BV44" i="66"/>
  <c r="BV49" i="66"/>
  <c r="BV21" i="66"/>
  <c r="BV20" i="66"/>
  <c r="BV27" i="66"/>
  <c r="BV22" i="66"/>
  <c r="BV8" i="66"/>
  <c r="BV18" i="66"/>
  <c r="BV55" i="66"/>
  <c r="BV28" i="66"/>
  <c r="BV61" i="66"/>
  <c r="BV25" i="66"/>
  <c r="BV43" i="66"/>
  <c r="BV51" i="66"/>
  <c r="BV58" i="66"/>
  <c r="BV3" i="66"/>
  <c r="BU4" i="66"/>
  <c r="AW47" i="49"/>
  <c r="AW49" i="49"/>
  <c r="AW51" i="49" s="1"/>
  <c r="AP47" i="49"/>
  <c r="AP49" i="49"/>
  <c r="AP51" i="49" s="1"/>
  <c r="AH47" i="49"/>
  <c r="T47" i="49"/>
  <c r="T49" i="49"/>
  <c r="BW2" i="66"/>
  <c r="F72" i="50"/>
  <c r="F73" i="50"/>
  <c r="BW100" i="66" l="1"/>
  <c r="BW96" i="66"/>
  <c r="BW94" i="66"/>
  <c r="BW95" i="66"/>
  <c r="BW97" i="66"/>
  <c r="BW83" i="66"/>
  <c r="BW91" i="66"/>
  <c r="BW82" i="66"/>
  <c r="BW85" i="66"/>
  <c r="BW86" i="66"/>
  <c r="BW92" i="66"/>
  <c r="BW73" i="66"/>
  <c r="BW75" i="66"/>
  <c r="BW93" i="66"/>
  <c r="BW80" i="66"/>
  <c r="BW90" i="66"/>
  <c r="BW79" i="66"/>
  <c r="BW77" i="66"/>
  <c r="BW88" i="66"/>
  <c r="BW81" i="66"/>
  <c r="BW89" i="66"/>
  <c r="BW99" i="66"/>
  <c r="BW98" i="66"/>
  <c r="BW84" i="66"/>
  <c r="BW78" i="66"/>
  <c r="BW72" i="66"/>
  <c r="BW74" i="66"/>
  <c r="BW76" i="66"/>
  <c r="BW87" i="66"/>
  <c r="BW71" i="66"/>
  <c r="BW70" i="66"/>
  <c r="BW69" i="66"/>
  <c r="BW68" i="66"/>
  <c r="BW66" i="66"/>
  <c r="BW67" i="66"/>
  <c r="BW65" i="66"/>
  <c r="BW15" i="66"/>
  <c r="BW13" i="66"/>
  <c r="BW7" i="66"/>
  <c r="BW14" i="66"/>
  <c r="BW12" i="66"/>
  <c r="BW56" i="66"/>
  <c r="BW11" i="66"/>
  <c r="BW9" i="66"/>
  <c r="BW48" i="66"/>
  <c r="BW16" i="66"/>
  <c r="BW6" i="66"/>
  <c r="BW63" i="66"/>
  <c r="BW50" i="66"/>
  <c r="BW24" i="66"/>
  <c r="BW19" i="66"/>
  <c r="BW64" i="66"/>
  <c r="BW17" i="66"/>
  <c r="BW23" i="66"/>
  <c r="BW39" i="66"/>
  <c r="BW45" i="66"/>
  <c r="BW47" i="66"/>
  <c r="BW46" i="66"/>
  <c r="BW33" i="66"/>
  <c r="BW40" i="66"/>
  <c r="BW10" i="66"/>
  <c r="BW38" i="66"/>
  <c r="BW31" i="66"/>
  <c r="BW37" i="66"/>
  <c r="BW30" i="66"/>
  <c r="BW5" i="66"/>
  <c r="BW29" i="66"/>
  <c r="BW57" i="66"/>
  <c r="BW36" i="66"/>
  <c r="BW54" i="66"/>
  <c r="BW32" i="66"/>
  <c r="BW52" i="66"/>
  <c r="BW53" i="66"/>
  <c r="BW59" i="66"/>
  <c r="BW34" i="66"/>
  <c r="BW35" i="66"/>
  <c r="BW41" i="66"/>
  <c r="BW60" i="66"/>
  <c r="BW42" i="66"/>
  <c r="BW26" i="66"/>
  <c r="BW44" i="66"/>
  <c r="BW49" i="66"/>
  <c r="BW8" i="66"/>
  <c r="BW21" i="66"/>
  <c r="BW20" i="66"/>
  <c r="BW22" i="66"/>
  <c r="BW55" i="66"/>
  <c r="BW27" i="66"/>
  <c r="BW18" i="66"/>
  <c r="BW28" i="66"/>
  <c r="BW25" i="66"/>
  <c r="BW61" i="66"/>
  <c r="BW43" i="66"/>
  <c r="BW58" i="66"/>
  <c r="BW51" i="66"/>
  <c r="BW3" i="66"/>
  <c r="BV4" i="66"/>
  <c r="BX2" i="66"/>
  <c r="BX77" i="66" l="1"/>
  <c r="BX72" i="66"/>
  <c r="BX85" i="66"/>
  <c r="BX79" i="66"/>
  <c r="BX88" i="66"/>
  <c r="BX75" i="66"/>
  <c r="BX74" i="66"/>
  <c r="BX98" i="66"/>
  <c r="BX76" i="66"/>
  <c r="BX78" i="66"/>
  <c r="BX83" i="66"/>
  <c r="BX73" i="66"/>
  <c r="BX81" i="66"/>
  <c r="BX87" i="66"/>
  <c r="BX100" i="66"/>
  <c r="BX80" i="66"/>
  <c r="BX92" i="66"/>
  <c r="BX90" i="66"/>
  <c r="BX91" i="66"/>
  <c r="BX84" i="66"/>
  <c r="BX86" i="66"/>
  <c r="BX89" i="66"/>
  <c r="BX82" i="66"/>
  <c r="BX96" i="66"/>
  <c r="BX99" i="66"/>
  <c r="BX95" i="66"/>
  <c r="BX97" i="66"/>
  <c r="BX94" i="66"/>
  <c r="BX93" i="66"/>
  <c r="BX19" i="66"/>
  <c r="BX6" i="66"/>
  <c r="BX11" i="66"/>
  <c r="BX16" i="66"/>
  <c r="BX24" i="66"/>
  <c r="BX12" i="66"/>
  <c r="BX17" i="66"/>
  <c r="BX50" i="66"/>
  <c r="BX64" i="66"/>
  <c r="BX13" i="66"/>
  <c r="BX48" i="66"/>
  <c r="BX15" i="66"/>
  <c r="BX9" i="66"/>
  <c r="BX7" i="66"/>
  <c r="BX63" i="66"/>
  <c r="BX67" i="66"/>
  <c r="BX71" i="66"/>
  <c r="BX65" i="66"/>
  <c r="BX14" i="66"/>
  <c r="BX66" i="66"/>
  <c r="BX68" i="66"/>
  <c r="BX70" i="66"/>
  <c r="BX23" i="66"/>
  <c r="BX56" i="66"/>
  <c r="BX69" i="66"/>
  <c r="BX39" i="66"/>
  <c r="BX45" i="66"/>
  <c r="BX47" i="66"/>
  <c r="BX46" i="66"/>
  <c r="BX33" i="66"/>
  <c r="BX40" i="66"/>
  <c r="BX10" i="66"/>
  <c r="BX38" i="66"/>
  <c r="BX31" i="66"/>
  <c r="BX37" i="66"/>
  <c r="BX30" i="66"/>
  <c r="BX5" i="66"/>
  <c r="BX29" i="66"/>
  <c r="BX54" i="66"/>
  <c r="BX57" i="66"/>
  <c r="BX52" i="66"/>
  <c r="BX36" i="66"/>
  <c r="BX32" i="66"/>
  <c r="BX53" i="66"/>
  <c r="BX59" i="66"/>
  <c r="BX35" i="66"/>
  <c r="BX34" i="66"/>
  <c r="BX42" i="66"/>
  <c r="BX60" i="66"/>
  <c r="BX41" i="66"/>
  <c r="BX26" i="66"/>
  <c r="BX44" i="66"/>
  <c r="BX55" i="66"/>
  <c r="BX21" i="66"/>
  <c r="BX27" i="66"/>
  <c r="BX20" i="66"/>
  <c r="BX22" i="66"/>
  <c r="BX49" i="66"/>
  <c r="BX18" i="66"/>
  <c r="BX61" i="66"/>
  <c r="BX28" i="66"/>
  <c r="BX8" i="66"/>
  <c r="BX25" i="66"/>
  <c r="BX43" i="66"/>
  <c r="BX51" i="66"/>
  <c r="BX58" i="66"/>
  <c r="BW4" i="66"/>
  <c r="BX3" i="66"/>
  <c r="BY2" i="66"/>
  <c r="BY77" i="66" l="1"/>
  <c r="BY79" i="66"/>
  <c r="BY93" i="66"/>
  <c r="BY94" i="66"/>
  <c r="BY73" i="66"/>
  <c r="BY95" i="66"/>
  <c r="BY72" i="66"/>
  <c r="BY74" i="66"/>
  <c r="BY78" i="66"/>
  <c r="BY75" i="66"/>
  <c r="BY76" i="66"/>
  <c r="BY96" i="66"/>
  <c r="BY90" i="66"/>
  <c r="BY92" i="66"/>
  <c r="BY82" i="66"/>
  <c r="BY80" i="66"/>
  <c r="BY97" i="66"/>
  <c r="BY85" i="66"/>
  <c r="BY89" i="66"/>
  <c r="BY99" i="66"/>
  <c r="BY84" i="66"/>
  <c r="BY88" i="66"/>
  <c r="BY83" i="66"/>
  <c r="BY91" i="66"/>
  <c r="BY86" i="66"/>
  <c r="BY81" i="66"/>
  <c r="BY87" i="66"/>
  <c r="BY100" i="66"/>
  <c r="BY98" i="66"/>
  <c r="BY68" i="66"/>
  <c r="BY67" i="66"/>
  <c r="BY66" i="66"/>
  <c r="BY14" i="66"/>
  <c r="BY71" i="66"/>
  <c r="BY11" i="66"/>
  <c r="BY15" i="66"/>
  <c r="BY13" i="66"/>
  <c r="BY69" i="66"/>
  <c r="BY70" i="66"/>
  <c r="BY64" i="66"/>
  <c r="BY24" i="66"/>
  <c r="BY16" i="66"/>
  <c r="BY12" i="66"/>
  <c r="BY17" i="66"/>
  <c r="BY48" i="66"/>
  <c r="BY65" i="66"/>
  <c r="BY63" i="66"/>
  <c r="BY9" i="66"/>
  <c r="BY6" i="66"/>
  <c r="BY19" i="66"/>
  <c r="BY7" i="66"/>
  <c r="BY23" i="66"/>
  <c r="BY50" i="66"/>
  <c r="BY56" i="66"/>
  <c r="BY39" i="66"/>
  <c r="BY47" i="66"/>
  <c r="BY46" i="66"/>
  <c r="BY45" i="66"/>
  <c r="BY33" i="66"/>
  <c r="BY40" i="66"/>
  <c r="BY10" i="66"/>
  <c r="BY38" i="66"/>
  <c r="BY31" i="66"/>
  <c r="BY37" i="66"/>
  <c r="BY30" i="66"/>
  <c r="BY29" i="66"/>
  <c r="BY5" i="66"/>
  <c r="BY32" i="66"/>
  <c r="BY52" i="66"/>
  <c r="BY36" i="66"/>
  <c r="BY54" i="66"/>
  <c r="BY57" i="66"/>
  <c r="BY53" i="66"/>
  <c r="BY59" i="66"/>
  <c r="BY35" i="66"/>
  <c r="BY34" i="66"/>
  <c r="BY41" i="66"/>
  <c r="BY42" i="66"/>
  <c r="BY60" i="66"/>
  <c r="BY26" i="66"/>
  <c r="BY44" i="66"/>
  <c r="BY49" i="66"/>
  <c r="BY8" i="66"/>
  <c r="BY55" i="66"/>
  <c r="BY20" i="66"/>
  <c r="BY27" i="66"/>
  <c r="BY18" i="66"/>
  <c r="BY22" i="66"/>
  <c r="BY21" i="66"/>
  <c r="BY25" i="66"/>
  <c r="BY28" i="66"/>
  <c r="BY61" i="66"/>
  <c r="BY43" i="66"/>
  <c r="BY51" i="66"/>
  <c r="BY58" i="66"/>
  <c r="BY3" i="66"/>
  <c r="BX4" i="66"/>
  <c r="BZ2" i="66"/>
  <c r="BZ93" i="66" l="1"/>
  <c r="BZ96" i="66"/>
  <c r="BZ73" i="66"/>
  <c r="BZ94" i="66"/>
  <c r="BZ97" i="66"/>
  <c r="BZ72" i="66"/>
  <c r="BZ81" i="66"/>
  <c r="BZ76" i="66"/>
  <c r="BZ77" i="66"/>
  <c r="BZ88" i="66"/>
  <c r="BZ95" i="66"/>
  <c r="BZ87" i="66"/>
  <c r="BZ78" i="66"/>
  <c r="BZ79" i="66"/>
  <c r="BZ80" i="66"/>
  <c r="BZ90" i="66"/>
  <c r="BZ92" i="66"/>
  <c r="BZ82" i="66"/>
  <c r="BZ85" i="66"/>
  <c r="BZ99" i="66"/>
  <c r="BZ74" i="66"/>
  <c r="BZ84" i="66"/>
  <c r="BZ89" i="66"/>
  <c r="BZ86" i="66"/>
  <c r="BZ83" i="66"/>
  <c r="BZ98" i="66"/>
  <c r="BZ100" i="66"/>
  <c r="BZ75" i="66"/>
  <c r="BZ91" i="66"/>
  <c r="BZ71" i="66"/>
  <c r="BZ70" i="66"/>
  <c r="BZ69" i="66"/>
  <c r="BZ12" i="66"/>
  <c r="BZ19" i="66"/>
  <c r="BZ63" i="66"/>
  <c r="BZ56" i="66"/>
  <c r="BZ24" i="66"/>
  <c r="BZ48" i="66"/>
  <c r="BZ9" i="66"/>
  <c r="BZ64" i="66"/>
  <c r="BZ17" i="66"/>
  <c r="BZ16" i="66"/>
  <c r="BZ50" i="66"/>
  <c r="BZ14" i="66"/>
  <c r="BZ11" i="66"/>
  <c r="BZ6" i="66"/>
  <c r="BZ68" i="66"/>
  <c r="BZ13" i="66"/>
  <c r="BZ7" i="66"/>
  <c r="BZ23" i="66"/>
  <c r="BZ66" i="66"/>
  <c r="BZ15" i="66"/>
  <c r="BZ67" i="66"/>
  <c r="BZ65" i="66"/>
  <c r="BZ39" i="66"/>
  <c r="BZ45" i="66"/>
  <c r="BZ47" i="66"/>
  <c r="BZ46" i="66"/>
  <c r="BZ40" i="66"/>
  <c r="BZ10" i="66"/>
  <c r="BZ38" i="66"/>
  <c r="BZ33" i="66"/>
  <c r="BZ29" i="66"/>
  <c r="BZ30" i="66"/>
  <c r="BZ31" i="66"/>
  <c r="BZ37" i="66"/>
  <c r="BZ5" i="66"/>
  <c r="BZ32" i="66"/>
  <c r="BZ36" i="66"/>
  <c r="BZ57" i="66"/>
  <c r="BZ54" i="66"/>
  <c r="BZ52" i="66"/>
  <c r="BZ59" i="66"/>
  <c r="BZ53" i="66"/>
  <c r="BZ35" i="66"/>
  <c r="BZ34" i="66"/>
  <c r="BZ60" i="66"/>
  <c r="BZ42" i="66"/>
  <c r="BZ41" i="66"/>
  <c r="BZ26" i="66"/>
  <c r="BZ44" i="66"/>
  <c r="BZ21" i="66"/>
  <c r="BZ27" i="66"/>
  <c r="BZ22" i="66"/>
  <c r="BZ55" i="66"/>
  <c r="BZ8" i="66"/>
  <c r="BZ18" i="66"/>
  <c r="BZ20" i="66"/>
  <c r="BZ61" i="66"/>
  <c r="BZ25" i="66"/>
  <c r="BZ49" i="66"/>
  <c r="BZ28" i="66"/>
  <c r="BZ43" i="66"/>
  <c r="BZ51" i="66"/>
  <c r="BZ58" i="66"/>
  <c r="BZ3" i="66"/>
  <c r="BY4" i="66"/>
  <c r="CA2" i="66"/>
  <c r="CA85" i="66" l="1"/>
  <c r="CA82" i="66"/>
  <c r="CA89" i="66"/>
  <c r="CA81" i="66"/>
  <c r="CA95" i="66"/>
  <c r="CA97" i="66"/>
  <c r="CA92" i="66"/>
  <c r="CA88" i="66"/>
  <c r="CA96" i="66"/>
  <c r="CA80" i="66"/>
  <c r="CA73" i="66"/>
  <c r="CA75" i="66"/>
  <c r="CA77" i="66"/>
  <c r="CA83" i="66"/>
  <c r="CA93" i="66"/>
  <c r="CA86" i="66"/>
  <c r="CA72" i="66"/>
  <c r="CA74" i="66"/>
  <c r="CA76" i="66"/>
  <c r="CA94" i="66"/>
  <c r="CA84" i="66"/>
  <c r="CA90" i="66"/>
  <c r="CA99" i="66"/>
  <c r="CA91" i="66"/>
  <c r="CA78" i="66"/>
  <c r="CA79" i="66"/>
  <c r="CA87" i="66"/>
  <c r="CA100" i="66"/>
  <c r="CA98" i="66"/>
  <c r="CA71" i="66"/>
  <c r="CA70" i="66"/>
  <c r="CA69" i="66"/>
  <c r="CA67" i="66"/>
  <c r="CA66" i="66"/>
  <c r="CA19" i="66"/>
  <c r="CA68" i="66"/>
  <c r="CA13" i="66"/>
  <c r="CA6" i="66"/>
  <c r="CA15" i="66"/>
  <c r="CA16" i="66"/>
  <c r="CA14" i="66"/>
  <c r="CA11" i="66"/>
  <c r="CA12" i="66"/>
  <c r="CA64" i="66"/>
  <c r="CA24" i="66"/>
  <c r="CA50" i="66"/>
  <c r="CA48" i="66"/>
  <c r="CA17" i="66"/>
  <c r="CA9" i="66"/>
  <c r="CA56" i="66"/>
  <c r="CA7" i="66"/>
  <c r="CA23" i="66"/>
  <c r="CA65" i="66"/>
  <c r="CA63" i="66"/>
  <c r="CA39" i="66"/>
  <c r="CA45" i="66"/>
  <c r="CA47" i="66"/>
  <c r="CA46" i="66"/>
  <c r="CA33" i="66"/>
  <c r="CA31" i="66"/>
  <c r="CA37" i="66"/>
  <c r="CA30" i="66"/>
  <c r="CA5" i="66"/>
  <c r="CA38" i="66"/>
  <c r="CA40" i="66"/>
  <c r="CA10" i="66"/>
  <c r="CA29" i="66"/>
  <c r="CA57" i="66"/>
  <c r="CA32" i="66"/>
  <c r="CA52" i="66"/>
  <c r="CA36" i="66"/>
  <c r="CA54" i="66"/>
  <c r="CA53" i="66"/>
  <c r="CA59" i="66"/>
  <c r="CA34" i="66"/>
  <c r="CA35" i="66"/>
  <c r="CA60" i="66"/>
  <c r="CA42" i="66"/>
  <c r="CA41" i="66"/>
  <c r="CA26" i="66"/>
  <c r="CA44" i="66"/>
  <c r="CA49" i="66"/>
  <c r="CA20" i="66"/>
  <c r="CA22" i="66"/>
  <c r="CA27" i="66"/>
  <c r="CA55" i="66"/>
  <c r="CA21" i="66"/>
  <c r="CA18" i="66"/>
  <c r="CA8" i="66"/>
  <c r="CA61" i="66"/>
  <c r="CA25" i="66"/>
  <c r="CA28" i="66"/>
  <c r="CA43" i="66"/>
  <c r="CA58" i="66"/>
  <c r="CA51" i="66"/>
  <c r="CA3" i="66"/>
  <c r="BZ4" i="66"/>
  <c r="CB2" i="66"/>
  <c r="CB84" i="66" l="1"/>
  <c r="CB82" i="66"/>
  <c r="CB86" i="66"/>
  <c r="CB73" i="66"/>
  <c r="CB75" i="66"/>
  <c r="CB77" i="66"/>
  <c r="CB98" i="66"/>
  <c r="CB72" i="66"/>
  <c r="CB74" i="66"/>
  <c r="CB76" i="66"/>
  <c r="CB89" i="66"/>
  <c r="CB92" i="66"/>
  <c r="CB83" i="66"/>
  <c r="CB90" i="66"/>
  <c r="CB78" i="66"/>
  <c r="CB80" i="66"/>
  <c r="CB85" i="66"/>
  <c r="CB99" i="66"/>
  <c r="CB88" i="66"/>
  <c r="CB87" i="66"/>
  <c r="CB93" i="66"/>
  <c r="CB91" i="66"/>
  <c r="CB96" i="66"/>
  <c r="CB79" i="66"/>
  <c r="CB81" i="66"/>
  <c r="CB95" i="66"/>
  <c r="CB97" i="66"/>
  <c r="CB100" i="66"/>
  <c r="CB94" i="66"/>
  <c r="CB12" i="66"/>
  <c r="CB50" i="66"/>
  <c r="CB17" i="66"/>
  <c r="CB9" i="66"/>
  <c r="CB16" i="66"/>
  <c r="CB48" i="66"/>
  <c r="CB56" i="66"/>
  <c r="CB64" i="66"/>
  <c r="CB11" i="66"/>
  <c r="CB14" i="66"/>
  <c r="CB65" i="66"/>
  <c r="CB13" i="66"/>
  <c r="CB6" i="66"/>
  <c r="CB63" i="66"/>
  <c r="CB66" i="66"/>
  <c r="CB19" i="66"/>
  <c r="CB68" i="66"/>
  <c r="CB69" i="66"/>
  <c r="CB15" i="66"/>
  <c r="CB7" i="66"/>
  <c r="CB67" i="66"/>
  <c r="CB71" i="66"/>
  <c r="CB23" i="66"/>
  <c r="CB24" i="66"/>
  <c r="CB70" i="66"/>
  <c r="CB39" i="66"/>
  <c r="CB45" i="66"/>
  <c r="CB47" i="66"/>
  <c r="CB46" i="66"/>
  <c r="CB33" i="66"/>
  <c r="CB40" i="66"/>
  <c r="CB10" i="66"/>
  <c r="CB38" i="66"/>
  <c r="CB31" i="66"/>
  <c r="CB37" i="66"/>
  <c r="CB5" i="66"/>
  <c r="CB30" i="66"/>
  <c r="CB29" i="66"/>
  <c r="CB57" i="66"/>
  <c r="CB52" i="66"/>
  <c r="CB32" i="66"/>
  <c r="CB54" i="66"/>
  <c r="CB36" i="66"/>
  <c r="CB59" i="66"/>
  <c r="CB53" i="66"/>
  <c r="CB34" i="66"/>
  <c r="CB35" i="66"/>
  <c r="CB60" i="66"/>
  <c r="CB42" i="66"/>
  <c r="CB41" i="66"/>
  <c r="CB26" i="66"/>
  <c r="CB44" i="66"/>
  <c r="CB49" i="66"/>
  <c r="CB20" i="66"/>
  <c r="CB22" i="66"/>
  <c r="CB55" i="66"/>
  <c r="CB8" i="66"/>
  <c r="CB18" i="66"/>
  <c r="CB21" i="66"/>
  <c r="CB28" i="66"/>
  <c r="CB27" i="66"/>
  <c r="CB25" i="66"/>
  <c r="CB61" i="66"/>
  <c r="CB43" i="66"/>
  <c r="CB51" i="66"/>
  <c r="CB58" i="66"/>
  <c r="CB3" i="66"/>
  <c r="CA4" i="66"/>
  <c r="CC2" i="66"/>
  <c r="CC78" i="66" l="1"/>
  <c r="CC94" i="66"/>
  <c r="CC96" i="66"/>
  <c r="CC97" i="66"/>
  <c r="CC95" i="66"/>
  <c r="CC76" i="66"/>
  <c r="CC73" i="66"/>
  <c r="CC75" i="66"/>
  <c r="CC72" i="66"/>
  <c r="CC74" i="66"/>
  <c r="CC77" i="66"/>
  <c r="CC86" i="66"/>
  <c r="CC82" i="66"/>
  <c r="CC79" i="66"/>
  <c r="CC80" i="66"/>
  <c r="CC85" i="66"/>
  <c r="CC89" i="66"/>
  <c r="CC93" i="66"/>
  <c r="CC92" i="66"/>
  <c r="CC84" i="66"/>
  <c r="CC88" i="66"/>
  <c r="CC81" i="66"/>
  <c r="CC83" i="66"/>
  <c r="CC87" i="66"/>
  <c r="CC100" i="66"/>
  <c r="CC90" i="66"/>
  <c r="CC99" i="66"/>
  <c r="CC98" i="66"/>
  <c r="CC91" i="66"/>
  <c r="CC71" i="66"/>
  <c r="CC70" i="66"/>
  <c r="CC69" i="66"/>
  <c r="CC67" i="66"/>
  <c r="CC14" i="66"/>
  <c r="CC9" i="66"/>
  <c r="CC15" i="66"/>
  <c r="CC13" i="66"/>
  <c r="CC16" i="66"/>
  <c r="CC66" i="66"/>
  <c r="CC11" i="66"/>
  <c r="CC50" i="66"/>
  <c r="CC56" i="66"/>
  <c r="CC64" i="66"/>
  <c r="CC48" i="66"/>
  <c r="CC6" i="66"/>
  <c r="CC12" i="66"/>
  <c r="CC17" i="66"/>
  <c r="CC24" i="66"/>
  <c r="CC19" i="66"/>
  <c r="CC65" i="66"/>
  <c r="CC23" i="66"/>
  <c r="CC63" i="66"/>
  <c r="CC7" i="66"/>
  <c r="CC68" i="66"/>
  <c r="CC39" i="66"/>
  <c r="CC47" i="66"/>
  <c r="CC46" i="66"/>
  <c r="CC45" i="66"/>
  <c r="CC33" i="66"/>
  <c r="CC40" i="66"/>
  <c r="CC10" i="66"/>
  <c r="CC38" i="66"/>
  <c r="CC31" i="66"/>
  <c r="CC37" i="66"/>
  <c r="CC30" i="66"/>
  <c r="CC29" i="66"/>
  <c r="CC5" i="66"/>
  <c r="CC57" i="66"/>
  <c r="CC52" i="66"/>
  <c r="CC36" i="66"/>
  <c r="CC54" i="66"/>
  <c r="CC32" i="66"/>
  <c r="CC53" i="66"/>
  <c r="CC59" i="66"/>
  <c r="CC35" i="66"/>
  <c r="CC34" i="66"/>
  <c r="CC42" i="66"/>
  <c r="CC60" i="66"/>
  <c r="CC41" i="66"/>
  <c r="CC26" i="66"/>
  <c r="CC44" i="66"/>
  <c r="CC49" i="66"/>
  <c r="CC55" i="66"/>
  <c r="CC8" i="66"/>
  <c r="CC27" i="66"/>
  <c r="CC21" i="66"/>
  <c r="CC20" i="66"/>
  <c r="CC18" i="66"/>
  <c r="CC25" i="66"/>
  <c r="CC61" i="66"/>
  <c r="CC28" i="66"/>
  <c r="CC22" i="66"/>
  <c r="CC43" i="66"/>
  <c r="CC51" i="66"/>
  <c r="CC58" i="66"/>
  <c r="CC3" i="66"/>
  <c r="CB4" i="66"/>
  <c r="CD2" i="66"/>
  <c r="CD74" i="66" l="1"/>
  <c r="CD72" i="66"/>
  <c r="CD95" i="66"/>
  <c r="CD93" i="66"/>
  <c r="CD77" i="66"/>
  <c r="CD94" i="66"/>
  <c r="CD78" i="66"/>
  <c r="CD75" i="66"/>
  <c r="CD76" i="66"/>
  <c r="CD81" i="66"/>
  <c r="CD87" i="66"/>
  <c r="CD79" i="66"/>
  <c r="CD73" i="66"/>
  <c r="CD96" i="66"/>
  <c r="CD80" i="66"/>
  <c r="CD97" i="66"/>
  <c r="CD86" i="66"/>
  <c r="CD90" i="66"/>
  <c r="CD88" i="66"/>
  <c r="CD98" i="66"/>
  <c r="CD92" i="66"/>
  <c r="CD82" i="66"/>
  <c r="CD84" i="66"/>
  <c r="CD83" i="66"/>
  <c r="CD89" i="66"/>
  <c r="CD99" i="66"/>
  <c r="CD100" i="66"/>
  <c r="CD91" i="66"/>
  <c r="CD85" i="66"/>
  <c r="CD68" i="66"/>
  <c r="CD63" i="66"/>
  <c r="CD6" i="66"/>
  <c r="CD71" i="66"/>
  <c r="CD69" i="66"/>
  <c r="CD70" i="66"/>
  <c r="CD48" i="66"/>
  <c r="CD56" i="66"/>
  <c r="CD19" i="66"/>
  <c r="CD24" i="66"/>
  <c r="CD50" i="66"/>
  <c r="CD15" i="66"/>
  <c r="CD11" i="66"/>
  <c r="CD13" i="66"/>
  <c r="CD12" i="66"/>
  <c r="CD16" i="66"/>
  <c r="CD65" i="66"/>
  <c r="CD67" i="66"/>
  <c r="CD14" i="66"/>
  <c r="CD23" i="66"/>
  <c r="CD7" i="66"/>
  <c r="CD9" i="66"/>
  <c r="CD66" i="66"/>
  <c r="CD64" i="66"/>
  <c r="CD17" i="66"/>
  <c r="CD39" i="66"/>
  <c r="CD45" i="66"/>
  <c r="CD47" i="66"/>
  <c r="CD46" i="66"/>
  <c r="CD40" i="66"/>
  <c r="CD10" i="66"/>
  <c r="CD38" i="66"/>
  <c r="CD52" i="66"/>
  <c r="CD33" i="66"/>
  <c r="CD31" i="66"/>
  <c r="CD37" i="66"/>
  <c r="CD30" i="66"/>
  <c r="CD29" i="66"/>
  <c r="CD5" i="66"/>
  <c r="CD54" i="66"/>
  <c r="CD32" i="66"/>
  <c r="CD36" i="66"/>
  <c r="CD57" i="66"/>
  <c r="CD53" i="66"/>
  <c r="CD59" i="66"/>
  <c r="CD35" i="66"/>
  <c r="CD34" i="66"/>
  <c r="CD60" i="66"/>
  <c r="CD41" i="66"/>
  <c r="CD42" i="66"/>
  <c r="CD26" i="66"/>
  <c r="CD44" i="66"/>
  <c r="CD22" i="66"/>
  <c r="CD55" i="66"/>
  <c r="CD8" i="66"/>
  <c r="CD20" i="66"/>
  <c r="CD21" i="66"/>
  <c r="CD49" i="66"/>
  <c r="CD27" i="66"/>
  <c r="CD18" i="66"/>
  <c r="CD28" i="66"/>
  <c r="CD61" i="66"/>
  <c r="CD25" i="66"/>
  <c r="CD43" i="66"/>
  <c r="CD58" i="66"/>
  <c r="CD51" i="66"/>
  <c r="CD3" i="66"/>
  <c r="CC4" i="66"/>
  <c r="CE2" i="66"/>
  <c r="CE95" i="66" l="1"/>
  <c r="CE100" i="66"/>
  <c r="CE96" i="66"/>
  <c r="CE93" i="66"/>
  <c r="CE94" i="66"/>
  <c r="CE88" i="66"/>
  <c r="CE81" i="66"/>
  <c r="CE87" i="66"/>
  <c r="CE91" i="66"/>
  <c r="CE83" i="66"/>
  <c r="CE97" i="66"/>
  <c r="CE80" i="66"/>
  <c r="CE82" i="66"/>
  <c r="CE90" i="66"/>
  <c r="CE72" i="66"/>
  <c r="CE74" i="66"/>
  <c r="CE76" i="66"/>
  <c r="CE85" i="66"/>
  <c r="CE86" i="66"/>
  <c r="CE77" i="66"/>
  <c r="CE89" i="66"/>
  <c r="CE73" i="66"/>
  <c r="CE75" i="66"/>
  <c r="CE78" i="66"/>
  <c r="CE79" i="66"/>
  <c r="CE99" i="66"/>
  <c r="CE92" i="66"/>
  <c r="CE84" i="66"/>
  <c r="CE98" i="66"/>
  <c r="CE71" i="66"/>
  <c r="CE70" i="66"/>
  <c r="CE69" i="66"/>
  <c r="CE67" i="66"/>
  <c r="CE66" i="66"/>
  <c r="CE65" i="66"/>
  <c r="CE19" i="66"/>
  <c r="CE15" i="66"/>
  <c r="CE13" i="66"/>
  <c r="CE14" i="66"/>
  <c r="CE11" i="66"/>
  <c r="CE12" i="66"/>
  <c r="CE56" i="66"/>
  <c r="CE6" i="66"/>
  <c r="CE50" i="66"/>
  <c r="CE48" i="66"/>
  <c r="CE64" i="66"/>
  <c r="CE16" i="66"/>
  <c r="CE23" i="66"/>
  <c r="CE63" i="66"/>
  <c r="CE17" i="66"/>
  <c r="CE24" i="66"/>
  <c r="CE9" i="66"/>
  <c r="CE68" i="66"/>
  <c r="CE7" i="66"/>
  <c r="CE39" i="66"/>
  <c r="CE45" i="66"/>
  <c r="CE47" i="66"/>
  <c r="CE46" i="66"/>
  <c r="CE33" i="66"/>
  <c r="CE40" i="66"/>
  <c r="CE10" i="66"/>
  <c r="CE38" i="66"/>
  <c r="CE31" i="66"/>
  <c r="CE37" i="66"/>
  <c r="CE30" i="66"/>
  <c r="CE29" i="66"/>
  <c r="CE5" i="66"/>
  <c r="CE32" i="66"/>
  <c r="CE52" i="66"/>
  <c r="CE54" i="66"/>
  <c r="CE36" i="66"/>
  <c r="CE57" i="66"/>
  <c r="CE59" i="66"/>
  <c r="CE53" i="66"/>
  <c r="CE35" i="66"/>
  <c r="CE34" i="66"/>
  <c r="CE41" i="66"/>
  <c r="CE60" i="66"/>
  <c r="CE42" i="66"/>
  <c r="CE26" i="66"/>
  <c r="CE44" i="66"/>
  <c r="CE8" i="66"/>
  <c r="CE21" i="66"/>
  <c r="CE55" i="66"/>
  <c r="CE22" i="66"/>
  <c r="CE27" i="66"/>
  <c r="CE18" i="66"/>
  <c r="CE20" i="66"/>
  <c r="CE49" i="66"/>
  <c r="CE61" i="66"/>
  <c r="CE28" i="66"/>
  <c r="CE25" i="66"/>
  <c r="CE43" i="66"/>
  <c r="CE51" i="66"/>
  <c r="CE58" i="66"/>
  <c r="CE3" i="66"/>
  <c r="CD4" i="66"/>
  <c r="CF2" i="66"/>
  <c r="CF73" i="66" l="1"/>
  <c r="CF79" i="66"/>
  <c r="CF77" i="66"/>
  <c r="CF83" i="66"/>
  <c r="CF75" i="66"/>
  <c r="CF72" i="66"/>
  <c r="CF78" i="66"/>
  <c r="CF91" i="66"/>
  <c r="CF100" i="66"/>
  <c r="CF76" i="66"/>
  <c r="CF81" i="66"/>
  <c r="CF89" i="66"/>
  <c r="CF88" i="66"/>
  <c r="CF74" i="66"/>
  <c r="CF92" i="66"/>
  <c r="CF85" i="66"/>
  <c r="CF86" i="66"/>
  <c r="CF90" i="66"/>
  <c r="CF82" i="66"/>
  <c r="CF87" i="66"/>
  <c r="CF80" i="66"/>
  <c r="CF99" i="66"/>
  <c r="CF94" i="66"/>
  <c r="CF84" i="66"/>
  <c r="CF93" i="66"/>
  <c r="CF98" i="66"/>
  <c r="CF96" i="66"/>
  <c r="CF95" i="66"/>
  <c r="CF97" i="66"/>
  <c r="CF19" i="66"/>
  <c r="CF11" i="66"/>
  <c r="CF64" i="66"/>
  <c r="CF6" i="66"/>
  <c r="CF16" i="66"/>
  <c r="CF24" i="66"/>
  <c r="CF17" i="66"/>
  <c r="CF56" i="66"/>
  <c r="CF50" i="66"/>
  <c r="CF12" i="66"/>
  <c r="CF63" i="66"/>
  <c r="CF65" i="66"/>
  <c r="CF9" i="66"/>
  <c r="CF14" i="66"/>
  <c r="CF67" i="66"/>
  <c r="CF13" i="66"/>
  <c r="CF70" i="66"/>
  <c r="CF48" i="66"/>
  <c r="CF69" i="66"/>
  <c r="CF15" i="66"/>
  <c r="CF7" i="66"/>
  <c r="CF23" i="66"/>
  <c r="CF66" i="66"/>
  <c r="CF68" i="66"/>
  <c r="CF71" i="66"/>
  <c r="CF39" i="66"/>
  <c r="CF45" i="66"/>
  <c r="CF47" i="66"/>
  <c r="CF46" i="66"/>
  <c r="CF33" i="66"/>
  <c r="CF40" i="66"/>
  <c r="CF10" i="66"/>
  <c r="CF38" i="66"/>
  <c r="CF31" i="66"/>
  <c r="CF37" i="66"/>
  <c r="CF30" i="66"/>
  <c r="CF5" i="66"/>
  <c r="CF29" i="66"/>
  <c r="CF32" i="66"/>
  <c r="CF54" i="66"/>
  <c r="CF57" i="66"/>
  <c r="CF52" i="66"/>
  <c r="CF36" i="66"/>
  <c r="CF53" i="66"/>
  <c r="CF59" i="66"/>
  <c r="CF34" i="66"/>
  <c r="CF35" i="66"/>
  <c r="CF60" i="66"/>
  <c r="CF41" i="66"/>
  <c r="CF42" i="66"/>
  <c r="CF26" i="66"/>
  <c r="CF44" i="66"/>
  <c r="CF18" i="66"/>
  <c r="CF49" i="66"/>
  <c r="CF8" i="66"/>
  <c r="CF21" i="66"/>
  <c r="CF27" i="66"/>
  <c r="CF20" i="66"/>
  <c r="CF22" i="66"/>
  <c r="CF55" i="66"/>
  <c r="CF28" i="66"/>
  <c r="CF25" i="66"/>
  <c r="CF61" i="66"/>
  <c r="CF43" i="66"/>
  <c r="CF51" i="66"/>
  <c r="CF58" i="66"/>
  <c r="CF3" i="66"/>
  <c r="CE4" i="66"/>
  <c r="CG2" i="66"/>
  <c r="CG80" i="66" l="1"/>
  <c r="CG94" i="66"/>
  <c r="CG82" i="66"/>
  <c r="CG96" i="66"/>
  <c r="CG73" i="66"/>
  <c r="CG75" i="66"/>
  <c r="CG93" i="66"/>
  <c r="CG95" i="66"/>
  <c r="CG86" i="66"/>
  <c r="CG90" i="66"/>
  <c r="CG92" i="66"/>
  <c r="CG97" i="66"/>
  <c r="CG72" i="66"/>
  <c r="CG74" i="66"/>
  <c r="CG76" i="66"/>
  <c r="CG79" i="66"/>
  <c r="CG84" i="66"/>
  <c r="CG81" i="66"/>
  <c r="CG83" i="66"/>
  <c r="CG77" i="66"/>
  <c r="CG87" i="66"/>
  <c r="CG88" i="66"/>
  <c r="CG100" i="66"/>
  <c r="CG85" i="66"/>
  <c r="CG99" i="66"/>
  <c r="CG98" i="66"/>
  <c r="CG91" i="66"/>
  <c r="CG78" i="66"/>
  <c r="CG89" i="66"/>
  <c r="CG68" i="66"/>
  <c r="CG71" i="66"/>
  <c r="CG70" i="66"/>
  <c r="CG69" i="66"/>
  <c r="CG66" i="66"/>
  <c r="CG14" i="66"/>
  <c r="CG67" i="66"/>
  <c r="CG15" i="66"/>
  <c r="CG13" i="66"/>
  <c r="CG48" i="66"/>
  <c r="CG11" i="66"/>
  <c r="CG9" i="66"/>
  <c r="CG24" i="66"/>
  <c r="CG12" i="66"/>
  <c r="CG19" i="66"/>
  <c r="CG56" i="66"/>
  <c r="CG16" i="66"/>
  <c r="CG65" i="66"/>
  <c r="CG6" i="66"/>
  <c r="CG50" i="66"/>
  <c r="CG63" i="66"/>
  <c r="CG23" i="66"/>
  <c r="CG17" i="66"/>
  <c r="CG64" i="66"/>
  <c r="CG7" i="66"/>
  <c r="CG39" i="66"/>
  <c r="CG47" i="66"/>
  <c r="CG46" i="66"/>
  <c r="CG45" i="66"/>
  <c r="CG33" i="66"/>
  <c r="CG40" i="66"/>
  <c r="CG10" i="66"/>
  <c r="CG38" i="66"/>
  <c r="CG31" i="66"/>
  <c r="CG37" i="66"/>
  <c r="CG30" i="66"/>
  <c r="CG29" i="66"/>
  <c r="CG5" i="66"/>
  <c r="CG36" i="66"/>
  <c r="CG54" i="66"/>
  <c r="CG57" i="66"/>
  <c r="CG52" i="66"/>
  <c r="CG32" i="66"/>
  <c r="CG53" i="66"/>
  <c r="CG59" i="66"/>
  <c r="CG34" i="66"/>
  <c r="CG35" i="66"/>
  <c r="CG41" i="66"/>
  <c r="CG60" i="66"/>
  <c r="CG42" i="66"/>
  <c r="CG26" i="66"/>
  <c r="CG44" i="66"/>
  <c r="CG55" i="66"/>
  <c r="CG22" i="66"/>
  <c r="CG21" i="66"/>
  <c r="CG8" i="66"/>
  <c r="CG20" i="66"/>
  <c r="CG27" i="66"/>
  <c r="CG18" i="66"/>
  <c r="CG28" i="66"/>
  <c r="CG25" i="66"/>
  <c r="CG61" i="66"/>
  <c r="CG49" i="66"/>
  <c r="CG43" i="66"/>
  <c r="CG51" i="66"/>
  <c r="CG58" i="66"/>
  <c r="CG3" i="66"/>
  <c r="CF4" i="66"/>
  <c r="CH2" i="66"/>
  <c r="CH86" i="66" l="1"/>
  <c r="CH73" i="66"/>
  <c r="CH94" i="66"/>
  <c r="CH95" i="66"/>
  <c r="CH76" i="66"/>
  <c r="CH97" i="66"/>
  <c r="CH96" i="66"/>
  <c r="CH78" i="66"/>
  <c r="CH74" i="66"/>
  <c r="CH77" i="66"/>
  <c r="CH75" i="66"/>
  <c r="CH72" i="66"/>
  <c r="CH93" i="66"/>
  <c r="CH92" i="66"/>
  <c r="CH79" i="66"/>
  <c r="CH80" i="66"/>
  <c r="CH90" i="66"/>
  <c r="CH81" i="66"/>
  <c r="CH83" i="66"/>
  <c r="CH82" i="66"/>
  <c r="CH85" i="66"/>
  <c r="CH99" i="66"/>
  <c r="CH89" i="66"/>
  <c r="CH88" i="66"/>
  <c r="CH84" i="66"/>
  <c r="CH87" i="66"/>
  <c r="CH91" i="66"/>
  <c r="CH98" i="66"/>
  <c r="CH100" i="66"/>
  <c r="CH71" i="66"/>
  <c r="CH70" i="66"/>
  <c r="CH69" i="66"/>
  <c r="CH63" i="66"/>
  <c r="CH56" i="66"/>
  <c r="CH24" i="66"/>
  <c r="CH48" i="66"/>
  <c r="CH14" i="66"/>
  <c r="CH9" i="66"/>
  <c r="CH50" i="66"/>
  <c r="CH64" i="66"/>
  <c r="CH17" i="66"/>
  <c r="CH16" i="66"/>
  <c r="CH11" i="66"/>
  <c r="CH65" i="66"/>
  <c r="CH66" i="66"/>
  <c r="CH68" i="66"/>
  <c r="CH6" i="66"/>
  <c r="CH23" i="66"/>
  <c r="CH13" i="66"/>
  <c r="CH19" i="66"/>
  <c r="CH7" i="66"/>
  <c r="CH12" i="66"/>
  <c r="CH15" i="66"/>
  <c r="CH67" i="66"/>
  <c r="CH39" i="66"/>
  <c r="CH45" i="66"/>
  <c r="CH47" i="66"/>
  <c r="CH46" i="66"/>
  <c r="CH40" i="66"/>
  <c r="CH10" i="66"/>
  <c r="CH38" i="66"/>
  <c r="CH33" i="66"/>
  <c r="CH31" i="66"/>
  <c r="CH37" i="66"/>
  <c r="CH29" i="66"/>
  <c r="CH5" i="66"/>
  <c r="CH30" i="66"/>
  <c r="CH36" i="66"/>
  <c r="CH32" i="66"/>
  <c r="CH57" i="66"/>
  <c r="CH54" i="66"/>
  <c r="CH52" i="66"/>
  <c r="CH59" i="66"/>
  <c r="CH53" i="66"/>
  <c r="CH34" i="66"/>
  <c r="CH35" i="66"/>
  <c r="CH60" i="66"/>
  <c r="CH41" i="66"/>
  <c r="CH42" i="66"/>
  <c r="CH26" i="66"/>
  <c r="CH44" i="66"/>
  <c r="CH55" i="66"/>
  <c r="CH8" i="66"/>
  <c r="CH49" i="66"/>
  <c r="CH20" i="66"/>
  <c r="CH21" i="66"/>
  <c r="CH27" i="66"/>
  <c r="CH18" i="66"/>
  <c r="CH22" i="66"/>
  <c r="CH25" i="66"/>
  <c r="CH28" i="66"/>
  <c r="CH61" i="66"/>
  <c r="CH43" i="66"/>
  <c r="CH51" i="66"/>
  <c r="CH58" i="66"/>
  <c r="CG4" i="66"/>
  <c r="CH3" i="66"/>
  <c r="CI2" i="66"/>
  <c r="CI94" i="66" l="1"/>
  <c r="CI93" i="66"/>
  <c r="CI85" i="66"/>
  <c r="CI87" i="66"/>
  <c r="CI84" i="66"/>
  <c r="CI97" i="66"/>
  <c r="CI82" i="66"/>
  <c r="CI83" i="66"/>
  <c r="CI90" i="66"/>
  <c r="CI72" i="66"/>
  <c r="CI74" i="66"/>
  <c r="CI76" i="66"/>
  <c r="CI95" i="66"/>
  <c r="CI81" i="66"/>
  <c r="CI88" i="66"/>
  <c r="CI96" i="66"/>
  <c r="CI92" i="66"/>
  <c r="CI98" i="66"/>
  <c r="CI86" i="66"/>
  <c r="CI73" i="66"/>
  <c r="CI75" i="66"/>
  <c r="CI78" i="66"/>
  <c r="CI89" i="66"/>
  <c r="CI79" i="66"/>
  <c r="CI99" i="66"/>
  <c r="CI91" i="66"/>
  <c r="CI77" i="66"/>
  <c r="CI80" i="66"/>
  <c r="CI100" i="66"/>
  <c r="CI67" i="66"/>
  <c r="CI6" i="66"/>
  <c r="CI68" i="66"/>
  <c r="CI66" i="66"/>
  <c r="CI19" i="66"/>
  <c r="CI13" i="66"/>
  <c r="CI15" i="66"/>
  <c r="CI14" i="66"/>
  <c r="CI69" i="66"/>
  <c r="CI70" i="66"/>
  <c r="CI65" i="66"/>
  <c r="CI16" i="66"/>
  <c r="CI71" i="66"/>
  <c r="CI11" i="66"/>
  <c r="CI7" i="66"/>
  <c r="CI64" i="66"/>
  <c r="CI9" i="66"/>
  <c r="CI12" i="66"/>
  <c r="CI48" i="66"/>
  <c r="CI17" i="66"/>
  <c r="CI24" i="66"/>
  <c r="CI56" i="66"/>
  <c r="CI63" i="66"/>
  <c r="CI50" i="66"/>
  <c r="CI23" i="66"/>
  <c r="CI45" i="66"/>
  <c r="CI47" i="66"/>
  <c r="CI46" i="66"/>
  <c r="CI33" i="66"/>
  <c r="CI40" i="66"/>
  <c r="CI39" i="66"/>
  <c r="CI10" i="66"/>
  <c r="CI38" i="66"/>
  <c r="CI31" i="66"/>
  <c r="CI37" i="66"/>
  <c r="CI30" i="66"/>
  <c r="CI29" i="66"/>
  <c r="CI5" i="66"/>
  <c r="CI57" i="66"/>
  <c r="CI36" i="66"/>
  <c r="CI52" i="66"/>
  <c r="CI54" i="66"/>
  <c r="CI32" i="66"/>
  <c r="CI53" i="66"/>
  <c r="CI59" i="66"/>
  <c r="CI35" i="66"/>
  <c r="CI34" i="66"/>
  <c r="CI60" i="66"/>
  <c r="CI41" i="66"/>
  <c r="CI42" i="66"/>
  <c r="CI26" i="66"/>
  <c r="CI44" i="66"/>
  <c r="CI55" i="66"/>
  <c r="CI20" i="66"/>
  <c r="CI27" i="66"/>
  <c r="CI49" i="66"/>
  <c r="CI8" i="66"/>
  <c r="CI21" i="66"/>
  <c r="CI22" i="66"/>
  <c r="CI18" i="66"/>
  <c r="CI61" i="66"/>
  <c r="CI28" i="66"/>
  <c r="CI25" i="66"/>
  <c r="CI43" i="66"/>
  <c r="CI58" i="66"/>
  <c r="CI51" i="66"/>
  <c r="CH4" i="66"/>
  <c r="CI3" i="66"/>
  <c r="CJ2" i="66"/>
  <c r="CJ75" i="66" l="1"/>
  <c r="CJ73" i="66"/>
  <c r="CJ81" i="66"/>
  <c r="CJ87" i="66"/>
  <c r="CJ79" i="66"/>
  <c r="CJ74" i="66"/>
  <c r="CJ82" i="66"/>
  <c r="CJ76" i="66"/>
  <c r="CJ72" i="66"/>
  <c r="CJ77" i="66"/>
  <c r="CJ86" i="66"/>
  <c r="CJ78" i="66"/>
  <c r="CJ88" i="66"/>
  <c r="CJ90" i="66"/>
  <c r="CJ92" i="66"/>
  <c r="CJ84" i="66"/>
  <c r="CJ80" i="66"/>
  <c r="CJ83" i="66"/>
  <c r="CJ85" i="66"/>
  <c r="CJ89" i="66"/>
  <c r="CJ95" i="66"/>
  <c r="CJ97" i="66"/>
  <c r="CJ100" i="66"/>
  <c r="CJ99" i="66"/>
  <c r="CJ94" i="66"/>
  <c r="CJ91" i="66"/>
  <c r="CJ98" i="66"/>
  <c r="CJ93" i="66"/>
  <c r="CJ96" i="66"/>
  <c r="CJ12" i="66"/>
  <c r="CJ19" i="66"/>
  <c r="CJ11" i="66"/>
  <c r="CJ48" i="66"/>
  <c r="CJ56" i="66"/>
  <c r="CJ17" i="66"/>
  <c r="CJ9" i="66"/>
  <c r="CJ64" i="66"/>
  <c r="CJ16" i="66"/>
  <c r="CJ24" i="66"/>
  <c r="CJ15" i="66"/>
  <c r="CJ50" i="66"/>
  <c r="CJ66" i="66"/>
  <c r="CJ71" i="66"/>
  <c r="CJ65" i="66"/>
  <c r="CJ13" i="66"/>
  <c r="CJ70" i="66"/>
  <c r="CJ6" i="66"/>
  <c r="CJ68" i="66"/>
  <c r="CJ69" i="66"/>
  <c r="CJ23" i="66"/>
  <c r="CJ14" i="66"/>
  <c r="CJ63" i="66"/>
  <c r="CJ67" i="66"/>
  <c r="CJ7" i="66"/>
  <c r="CJ45" i="66"/>
  <c r="CJ47" i="66"/>
  <c r="CJ46" i="66"/>
  <c r="CJ33" i="66"/>
  <c r="CJ40" i="66"/>
  <c r="CJ39" i="66"/>
  <c r="CJ10" i="66"/>
  <c r="CJ38" i="66"/>
  <c r="CJ31" i="66"/>
  <c r="CJ37" i="66"/>
  <c r="CJ5" i="66"/>
  <c r="CJ29" i="66"/>
  <c r="CJ30" i="66"/>
  <c r="CJ36" i="66"/>
  <c r="CJ54" i="66"/>
  <c r="CJ32" i="66"/>
  <c r="CJ57" i="66"/>
  <c r="CJ52" i="66"/>
  <c r="CJ53" i="66"/>
  <c r="CJ59" i="66"/>
  <c r="CJ34" i="66"/>
  <c r="CJ35" i="66"/>
  <c r="CJ41" i="66"/>
  <c r="CJ60" i="66"/>
  <c r="CJ42" i="66"/>
  <c r="CJ26" i="66"/>
  <c r="CJ44" i="66"/>
  <c r="CJ8" i="66"/>
  <c r="CJ55" i="66"/>
  <c r="CJ21" i="66"/>
  <c r="CJ27" i="66"/>
  <c r="CJ49" i="66"/>
  <c r="CJ20" i="66"/>
  <c r="CJ22" i="66"/>
  <c r="CJ25" i="66"/>
  <c r="CJ18" i="66"/>
  <c r="CJ61" i="66"/>
  <c r="CJ28" i="66"/>
  <c r="CJ43" i="66"/>
  <c r="CJ58" i="66"/>
  <c r="CJ51" i="66"/>
  <c r="CI4" i="66"/>
  <c r="CJ3" i="66"/>
  <c r="CK2" i="66"/>
  <c r="CK93" i="66" l="1"/>
  <c r="CK79" i="66"/>
  <c r="CK77" i="66"/>
  <c r="CK75" i="66"/>
  <c r="CK72" i="66"/>
  <c r="CK94" i="66"/>
  <c r="CK95" i="66"/>
  <c r="CK96" i="66"/>
  <c r="CK74" i="66"/>
  <c r="CK73" i="66"/>
  <c r="CK76" i="66"/>
  <c r="CK80" i="66"/>
  <c r="CK78" i="66"/>
  <c r="CK97" i="66"/>
  <c r="CK86" i="66"/>
  <c r="CK90" i="66"/>
  <c r="CK81" i="66"/>
  <c r="CK83" i="66"/>
  <c r="CK82" i="66"/>
  <c r="CK85" i="66"/>
  <c r="CK89" i="66"/>
  <c r="CK99" i="66"/>
  <c r="CK98" i="66"/>
  <c r="CK91" i="66"/>
  <c r="CK92" i="66"/>
  <c r="CK84" i="66"/>
  <c r="CK88" i="66"/>
  <c r="CK87" i="66"/>
  <c r="CK100" i="66"/>
  <c r="CK67" i="66"/>
  <c r="CK71" i="66"/>
  <c r="CK70" i="66"/>
  <c r="CK69" i="66"/>
  <c r="CK14" i="66"/>
  <c r="CK66" i="66"/>
  <c r="CK9" i="66"/>
  <c r="CK11" i="66"/>
  <c r="CK16" i="66"/>
  <c r="CK13" i="66"/>
  <c r="CK64" i="66"/>
  <c r="CK50" i="66"/>
  <c r="CK56" i="66"/>
  <c r="CK24" i="66"/>
  <c r="CK12" i="66"/>
  <c r="CK48" i="66"/>
  <c r="CK19" i="66"/>
  <c r="CK65" i="66"/>
  <c r="CK63" i="66"/>
  <c r="CK68" i="66"/>
  <c r="CK7" i="66"/>
  <c r="CK15" i="66"/>
  <c r="CK23" i="66"/>
  <c r="CK17" i="66"/>
  <c r="CK6" i="66"/>
  <c r="CK47" i="66"/>
  <c r="CK46" i="66"/>
  <c r="CK45" i="66"/>
  <c r="CK33" i="66"/>
  <c r="CK40" i="66"/>
  <c r="CK39" i="66"/>
  <c r="CK10" i="66"/>
  <c r="CK38" i="66"/>
  <c r="CK31" i="66"/>
  <c r="CK37" i="66"/>
  <c r="CK30" i="66"/>
  <c r="CK29" i="66"/>
  <c r="CK5" i="66"/>
  <c r="CK54" i="66"/>
  <c r="CK57" i="66"/>
  <c r="CK36" i="66"/>
  <c r="CK32" i="66"/>
  <c r="CK52" i="66"/>
  <c r="CK59" i="66"/>
  <c r="CK53" i="66"/>
  <c r="CK34" i="66"/>
  <c r="CK35" i="66"/>
  <c r="CK41" i="66"/>
  <c r="CK60" i="66"/>
  <c r="CK42" i="66"/>
  <c r="CK26" i="66"/>
  <c r="CK44" i="66"/>
  <c r="CK8" i="66"/>
  <c r="CK49" i="66"/>
  <c r="CK21" i="66"/>
  <c r="CK20" i="66"/>
  <c r="CK27" i="66"/>
  <c r="CK55" i="66"/>
  <c r="CK22" i="66"/>
  <c r="CK61" i="66"/>
  <c r="CK18" i="66"/>
  <c r="CK28" i="66"/>
  <c r="CK25" i="66"/>
  <c r="CK43" i="66"/>
  <c r="CK51" i="66"/>
  <c r="CK58" i="66"/>
  <c r="CJ4" i="66"/>
  <c r="CK3" i="66"/>
  <c r="CL2" i="66"/>
  <c r="CL88" i="66" l="1"/>
  <c r="CL81" i="66"/>
  <c r="CL89" i="66"/>
  <c r="CL94" i="66"/>
  <c r="CL96" i="66"/>
  <c r="CL90" i="66"/>
  <c r="CL97" i="66"/>
  <c r="CL86" i="66"/>
  <c r="CL72" i="66"/>
  <c r="CL74" i="66"/>
  <c r="CL76" i="66"/>
  <c r="CL82" i="66"/>
  <c r="CL92" i="66"/>
  <c r="CL80" i="66"/>
  <c r="CL73" i="66"/>
  <c r="CL75" i="66"/>
  <c r="CL78" i="66"/>
  <c r="CL79" i="66"/>
  <c r="CL85" i="66"/>
  <c r="CL99" i="66"/>
  <c r="CL93" i="66"/>
  <c r="CL84" i="66"/>
  <c r="CL87" i="66"/>
  <c r="CL83" i="66"/>
  <c r="CL91" i="66"/>
  <c r="CL77" i="66"/>
  <c r="CL98" i="66"/>
  <c r="CL100" i="66"/>
  <c r="CL95" i="66"/>
  <c r="CL71" i="66"/>
  <c r="CL70" i="66"/>
  <c r="CL69" i="66"/>
  <c r="CL63" i="66"/>
  <c r="CL19" i="66"/>
  <c r="CL6" i="66"/>
  <c r="CL68" i="66"/>
  <c r="CL24" i="66"/>
  <c r="CL15" i="66"/>
  <c r="CL48" i="66"/>
  <c r="CL56" i="66"/>
  <c r="CL50" i="66"/>
  <c r="CL11" i="66"/>
  <c r="CL13" i="66"/>
  <c r="CL12" i="66"/>
  <c r="CL16" i="66"/>
  <c r="CL14" i="66"/>
  <c r="CL64" i="66"/>
  <c r="CL17" i="66"/>
  <c r="CL67" i="66"/>
  <c r="CL23" i="66"/>
  <c r="CL9" i="66"/>
  <c r="CL7" i="66"/>
  <c r="CL65" i="66"/>
  <c r="CL66" i="66"/>
  <c r="CL45" i="66"/>
  <c r="CL47" i="66"/>
  <c r="CL46" i="66"/>
  <c r="CL40" i="66"/>
  <c r="CL39" i="66"/>
  <c r="CL10" i="66"/>
  <c r="CL38" i="66"/>
  <c r="CL29" i="66"/>
  <c r="CL30" i="66"/>
  <c r="CL5" i="66"/>
  <c r="CL33" i="66"/>
  <c r="CL31" i="66"/>
  <c r="CL37" i="66"/>
  <c r="CL57" i="66"/>
  <c r="CL52" i="66"/>
  <c r="CL36" i="66"/>
  <c r="CL54" i="66"/>
  <c r="CL32" i="66"/>
  <c r="CL59" i="66"/>
  <c r="CL53" i="66"/>
  <c r="CL35" i="66"/>
  <c r="CL34" i="66"/>
  <c r="CL41" i="66"/>
  <c r="CL42" i="66"/>
  <c r="CL60" i="66"/>
  <c r="CL26" i="66"/>
  <c r="CL44" i="66"/>
  <c r="CL21" i="66"/>
  <c r="CL27" i="66"/>
  <c r="CL49" i="66"/>
  <c r="CL55" i="66"/>
  <c r="CL20" i="66"/>
  <c r="CL22" i="66"/>
  <c r="CL8" i="66"/>
  <c r="CL18" i="66"/>
  <c r="CL28" i="66"/>
  <c r="CL25" i="66"/>
  <c r="CL61" i="66"/>
  <c r="CL43" i="66"/>
  <c r="CL51" i="66"/>
  <c r="CL58" i="66"/>
  <c r="CL3" i="66"/>
  <c r="CK4" i="66"/>
  <c r="CM2" i="66"/>
  <c r="CM97" i="66" l="1"/>
  <c r="CM95" i="66"/>
  <c r="CM98" i="66"/>
  <c r="CM96" i="66"/>
  <c r="CM100" i="66"/>
  <c r="CM94" i="66"/>
  <c r="CM89" i="66"/>
  <c r="CM85" i="66"/>
  <c r="CM83" i="66"/>
  <c r="CM93" i="66"/>
  <c r="CM91" i="66"/>
  <c r="CM90" i="66"/>
  <c r="CM73" i="66"/>
  <c r="CM75" i="66"/>
  <c r="CM80" i="66"/>
  <c r="CM79" i="66"/>
  <c r="CM86" i="66"/>
  <c r="CM81" i="66"/>
  <c r="CM99" i="66"/>
  <c r="CM92" i="66"/>
  <c r="CM72" i="66"/>
  <c r="CM74" i="66"/>
  <c r="CM76" i="66"/>
  <c r="CM77" i="66"/>
  <c r="CM82" i="66"/>
  <c r="CM84" i="66"/>
  <c r="CM78" i="66"/>
  <c r="CM88" i="66"/>
  <c r="CM87" i="66"/>
  <c r="CM71" i="66"/>
  <c r="CM70" i="66"/>
  <c r="CM69" i="66"/>
  <c r="CM66" i="66"/>
  <c r="CM67" i="66"/>
  <c r="CM65" i="66"/>
  <c r="CM12" i="66"/>
  <c r="CM13" i="66"/>
  <c r="CM50" i="66"/>
  <c r="CM7" i="66"/>
  <c r="CM14" i="66"/>
  <c r="CM64" i="66"/>
  <c r="CM17" i="66"/>
  <c r="CM56" i="66"/>
  <c r="CM9" i="66"/>
  <c r="CM16" i="66"/>
  <c r="CM15" i="66"/>
  <c r="CM19" i="66"/>
  <c r="CM63" i="66"/>
  <c r="CM11" i="66"/>
  <c r="CM24" i="66"/>
  <c r="CM68" i="66"/>
  <c r="CM6" i="66"/>
  <c r="CM23" i="66"/>
  <c r="CM48" i="66"/>
  <c r="CM45" i="66"/>
  <c r="CM47" i="66"/>
  <c r="CM46" i="66"/>
  <c r="CM33" i="66"/>
  <c r="CM40" i="66"/>
  <c r="CM39" i="66"/>
  <c r="CM10" i="66"/>
  <c r="CM38" i="66"/>
  <c r="CM31" i="66"/>
  <c r="CM37" i="66"/>
  <c r="CM30" i="66"/>
  <c r="CM29" i="66"/>
  <c r="CM5" i="66"/>
  <c r="CM57" i="66"/>
  <c r="CM52" i="66"/>
  <c r="CM54" i="66"/>
  <c r="CM36" i="66"/>
  <c r="CM32" i="66"/>
  <c r="CM53" i="66"/>
  <c r="CM59" i="66"/>
  <c r="CM34" i="66"/>
  <c r="CM35" i="66"/>
  <c r="CM60" i="66"/>
  <c r="CM42" i="66"/>
  <c r="CM41" i="66"/>
  <c r="CM26" i="66"/>
  <c r="CM44" i="66"/>
  <c r="CM22" i="66"/>
  <c r="CM49" i="66"/>
  <c r="CM20" i="66"/>
  <c r="CM27" i="66"/>
  <c r="CM8" i="66"/>
  <c r="CM21" i="66"/>
  <c r="CM28" i="66"/>
  <c r="CM61" i="66"/>
  <c r="CM25" i="66"/>
  <c r="CM55" i="66"/>
  <c r="CM18" i="66"/>
  <c r="CM43" i="66"/>
  <c r="CM58" i="66"/>
  <c r="CM51" i="66"/>
  <c r="CM3" i="66"/>
  <c r="CL4" i="66"/>
  <c r="CN2" i="66"/>
  <c r="CN79" i="66" l="1"/>
  <c r="CN77" i="66"/>
  <c r="CN73" i="66"/>
  <c r="CN72" i="66"/>
  <c r="CN74" i="66"/>
  <c r="CN75" i="66"/>
  <c r="CN76" i="66"/>
  <c r="CN87" i="66"/>
  <c r="CN81" i="66"/>
  <c r="CN83" i="66"/>
  <c r="CN88" i="66"/>
  <c r="CN80" i="66"/>
  <c r="CN91" i="66"/>
  <c r="CN90" i="66"/>
  <c r="CN82" i="66"/>
  <c r="CN98" i="66"/>
  <c r="CN100" i="66"/>
  <c r="CN92" i="66"/>
  <c r="CN78" i="66"/>
  <c r="CN86" i="66"/>
  <c r="CN99" i="66"/>
  <c r="CN85" i="66"/>
  <c r="CN84" i="66"/>
  <c r="CN96" i="66"/>
  <c r="CN95" i="66"/>
  <c r="CN97" i="66"/>
  <c r="CN94" i="66"/>
  <c r="CN89" i="66"/>
  <c r="CN93" i="66"/>
  <c r="CN6" i="66"/>
  <c r="CN15" i="66"/>
  <c r="CN19" i="66"/>
  <c r="CN11" i="66"/>
  <c r="CN16" i="66"/>
  <c r="CN24" i="66"/>
  <c r="CN50" i="66"/>
  <c r="CN9" i="66"/>
  <c r="CN13" i="66"/>
  <c r="CN56" i="66"/>
  <c r="CN64" i="66"/>
  <c r="CN63" i="66"/>
  <c r="CN68" i="66"/>
  <c r="CN65" i="66"/>
  <c r="CN14" i="66"/>
  <c r="CN67" i="66"/>
  <c r="CN7" i="66"/>
  <c r="CN66" i="66"/>
  <c r="CN71" i="66"/>
  <c r="CN48" i="66"/>
  <c r="CN17" i="66"/>
  <c r="CN70" i="66"/>
  <c r="CN23" i="66"/>
  <c r="CN12" i="66"/>
  <c r="CN69" i="66"/>
  <c r="CN45" i="66"/>
  <c r="CN47" i="66"/>
  <c r="CN46" i="66"/>
  <c r="CN33" i="66"/>
  <c r="CN40" i="66"/>
  <c r="CN39" i="66"/>
  <c r="CN10" i="66"/>
  <c r="CN38" i="66"/>
  <c r="CN31" i="66"/>
  <c r="CN37" i="66"/>
  <c r="CN30" i="66"/>
  <c r="CN5" i="66"/>
  <c r="CN29" i="66"/>
  <c r="CN54" i="66"/>
  <c r="CN57" i="66"/>
  <c r="CN32" i="66"/>
  <c r="CN36" i="66"/>
  <c r="CN52" i="66"/>
  <c r="CN59" i="66"/>
  <c r="CN53" i="66"/>
  <c r="CN34" i="66"/>
  <c r="CN35" i="66"/>
  <c r="CN42" i="66"/>
  <c r="CN60" i="66"/>
  <c r="CN41" i="66"/>
  <c r="CN26" i="66"/>
  <c r="CN44" i="66"/>
  <c r="CN49" i="66"/>
  <c r="CN21" i="66"/>
  <c r="CN27" i="66"/>
  <c r="CN20" i="66"/>
  <c r="CN22" i="66"/>
  <c r="CN55" i="66"/>
  <c r="CN18" i="66"/>
  <c r="CN8" i="66"/>
  <c r="CN61" i="66"/>
  <c r="CN28" i="66"/>
  <c r="CN25" i="66"/>
  <c r="CN43" i="66"/>
  <c r="CN51" i="66"/>
  <c r="CN58" i="66"/>
  <c r="CM4" i="66"/>
  <c r="CN3" i="66"/>
  <c r="CO2" i="66"/>
  <c r="CO94" i="66" l="1"/>
  <c r="CO93" i="66"/>
  <c r="CO95" i="66"/>
  <c r="CO73" i="66"/>
  <c r="CO76" i="66"/>
  <c r="CO74" i="66"/>
  <c r="CO79" i="66"/>
  <c r="CO75" i="66"/>
  <c r="CO78" i="66"/>
  <c r="CO77" i="66"/>
  <c r="CO86" i="66"/>
  <c r="CO90" i="66"/>
  <c r="CO72" i="66"/>
  <c r="CO96" i="66"/>
  <c r="CO82" i="66"/>
  <c r="CO92" i="66"/>
  <c r="CO80" i="66"/>
  <c r="CO85" i="66"/>
  <c r="CO89" i="66"/>
  <c r="CO99" i="66"/>
  <c r="CO84" i="66"/>
  <c r="CO88" i="66"/>
  <c r="CO81" i="66"/>
  <c r="CO91" i="66"/>
  <c r="CO87" i="66"/>
  <c r="CO97" i="66"/>
  <c r="CO100" i="66"/>
  <c r="CO83" i="66"/>
  <c r="CO98" i="66"/>
  <c r="CO68" i="66"/>
  <c r="CO66" i="66"/>
  <c r="CO70" i="66"/>
  <c r="CO67" i="66"/>
  <c r="CO71" i="66"/>
  <c r="CO69" i="66"/>
  <c r="CO14" i="66"/>
  <c r="CO13" i="66"/>
  <c r="CO11" i="66"/>
  <c r="CO24" i="66"/>
  <c r="CO12" i="66"/>
  <c r="CO48" i="66"/>
  <c r="CO17" i="66"/>
  <c r="CO16" i="66"/>
  <c r="CO19" i="66"/>
  <c r="CO63" i="66"/>
  <c r="CO50" i="66"/>
  <c r="CO56" i="66"/>
  <c r="CO15" i="66"/>
  <c r="CO6" i="66"/>
  <c r="CO9" i="66"/>
  <c r="CO7" i="66"/>
  <c r="CO23" i="66"/>
  <c r="CO64" i="66"/>
  <c r="CO65" i="66"/>
  <c r="CO47" i="66"/>
  <c r="CO46" i="66"/>
  <c r="CO45" i="66"/>
  <c r="CO33" i="66"/>
  <c r="CO40" i="66"/>
  <c r="CO39" i="66"/>
  <c r="CO10" i="66"/>
  <c r="CO38" i="66"/>
  <c r="CO31" i="66"/>
  <c r="CO37" i="66"/>
  <c r="CO30" i="66"/>
  <c r="CO29" i="66"/>
  <c r="CO5" i="66"/>
  <c r="CO54" i="66"/>
  <c r="CO57" i="66"/>
  <c r="CO36" i="66"/>
  <c r="CO32" i="66"/>
  <c r="CO52" i="66"/>
  <c r="CO53" i="66"/>
  <c r="CO59" i="66"/>
  <c r="CO35" i="66"/>
  <c r="CO34" i="66"/>
  <c r="CO42" i="66"/>
  <c r="CO41" i="66"/>
  <c r="CO60" i="66"/>
  <c r="CO26" i="66"/>
  <c r="CO44" i="66"/>
  <c r="CO49" i="66"/>
  <c r="CO27" i="66"/>
  <c r="CO55" i="66"/>
  <c r="CO22" i="66"/>
  <c r="CO20" i="66"/>
  <c r="CO18" i="66"/>
  <c r="CO21" i="66"/>
  <c r="CO61" i="66"/>
  <c r="CO25" i="66"/>
  <c r="CO8" i="66"/>
  <c r="CO28" i="66"/>
  <c r="CO43" i="66"/>
  <c r="CO58" i="66"/>
  <c r="CO51" i="66"/>
  <c r="CO3" i="66"/>
  <c r="CN4" i="66"/>
  <c r="CP2" i="66"/>
  <c r="CP76" i="66" l="1"/>
  <c r="CP93" i="66"/>
  <c r="CP95" i="66"/>
  <c r="CP94" i="66"/>
  <c r="CP96" i="66"/>
  <c r="CP75" i="66"/>
  <c r="CP81" i="66"/>
  <c r="CP78" i="66"/>
  <c r="CP77" i="66"/>
  <c r="CP82" i="66"/>
  <c r="CP87" i="66"/>
  <c r="CP79" i="66"/>
  <c r="CP73" i="66"/>
  <c r="CP74" i="66"/>
  <c r="CP88" i="66"/>
  <c r="CP86" i="66"/>
  <c r="CP72" i="66"/>
  <c r="CP97" i="66"/>
  <c r="CP90" i="66"/>
  <c r="CP80" i="66"/>
  <c r="CP85" i="66"/>
  <c r="CP99" i="66"/>
  <c r="CP92" i="66"/>
  <c r="CP84" i="66"/>
  <c r="CP83" i="66"/>
  <c r="CP89" i="66"/>
  <c r="CP98" i="66"/>
  <c r="CP100" i="66"/>
  <c r="CP91" i="66"/>
  <c r="CP71" i="66"/>
  <c r="CP70" i="66"/>
  <c r="CP69" i="66"/>
  <c r="CP12" i="66"/>
  <c r="CP19" i="66"/>
  <c r="CP48" i="66"/>
  <c r="CP56" i="66"/>
  <c r="CP63" i="66"/>
  <c r="CP24" i="66"/>
  <c r="CP9" i="66"/>
  <c r="CP64" i="66"/>
  <c r="CP17" i="66"/>
  <c r="CP16" i="66"/>
  <c r="CP6" i="66"/>
  <c r="CP50" i="66"/>
  <c r="CP14" i="66"/>
  <c r="CP13" i="66"/>
  <c r="CP15" i="66"/>
  <c r="CP11" i="66"/>
  <c r="CP66" i="66"/>
  <c r="CP7" i="66"/>
  <c r="CP23" i="66"/>
  <c r="CP65" i="66"/>
  <c r="CP67" i="66"/>
  <c r="CP68" i="66"/>
  <c r="CP45" i="66"/>
  <c r="CP47" i="66"/>
  <c r="CP46" i="66"/>
  <c r="CP40" i="66"/>
  <c r="CP39" i="66"/>
  <c r="CP10" i="66"/>
  <c r="CP38" i="66"/>
  <c r="CP33" i="66"/>
  <c r="CP30" i="66"/>
  <c r="CP31" i="66"/>
  <c r="CP37" i="66"/>
  <c r="CP29" i="66"/>
  <c r="CP5" i="66"/>
  <c r="CP32" i="66"/>
  <c r="CP52" i="66"/>
  <c r="CP36" i="66"/>
  <c r="CP57" i="66"/>
  <c r="CP54" i="66"/>
  <c r="CP53" i="66"/>
  <c r="CP59" i="66"/>
  <c r="CP34" i="66"/>
  <c r="CP35" i="66"/>
  <c r="CP41" i="66"/>
  <c r="CP60" i="66"/>
  <c r="CP42" i="66"/>
  <c r="CP26" i="66"/>
  <c r="CP44" i="66"/>
  <c r="CP49" i="66"/>
  <c r="CP21" i="66"/>
  <c r="CP27" i="66"/>
  <c r="CP55" i="66"/>
  <c r="CP20" i="66"/>
  <c r="CP22" i="66"/>
  <c r="CP8" i="66"/>
  <c r="CP61" i="66"/>
  <c r="CP25" i="66"/>
  <c r="CP18" i="66"/>
  <c r="CP28" i="66"/>
  <c r="CP43" i="66"/>
  <c r="CP51" i="66"/>
  <c r="CP58" i="66"/>
  <c r="CO4" i="66"/>
  <c r="CP3" i="66"/>
  <c r="CQ2" i="66"/>
  <c r="CQ90" i="66" l="1"/>
  <c r="CQ83" i="66"/>
  <c r="CQ81" i="66"/>
  <c r="CQ82" i="66"/>
  <c r="CQ89" i="66"/>
  <c r="CQ93" i="66"/>
  <c r="CQ84" i="66"/>
  <c r="CQ85" i="66"/>
  <c r="CQ80" i="66"/>
  <c r="CQ86" i="66"/>
  <c r="CQ95" i="66"/>
  <c r="CQ92" i="66"/>
  <c r="CQ73" i="66"/>
  <c r="CQ75" i="66"/>
  <c r="CQ77" i="66"/>
  <c r="CQ94" i="66"/>
  <c r="CQ97" i="66"/>
  <c r="CQ96" i="66"/>
  <c r="CQ72" i="66"/>
  <c r="CQ74" i="66"/>
  <c r="CQ76" i="66"/>
  <c r="CQ99" i="66"/>
  <c r="CQ88" i="66"/>
  <c r="CQ78" i="66"/>
  <c r="CQ79" i="66"/>
  <c r="CQ98" i="66"/>
  <c r="CQ100" i="66"/>
  <c r="CQ91" i="66"/>
  <c r="CQ87" i="66"/>
  <c r="CQ68" i="66"/>
  <c r="CQ71" i="66"/>
  <c r="CQ70" i="66"/>
  <c r="CQ69" i="66"/>
  <c r="CQ67" i="66"/>
  <c r="CQ13" i="66"/>
  <c r="CQ66" i="66"/>
  <c r="CQ6" i="66"/>
  <c r="CQ15" i="66"/>
  <c r="CQ14" i="66"/>
  <c r="CQ11" i="66"/>
  <c r="CQ16" i="66"/>
  <c r="CQ17" i="66"/>
  <c r="CQ24" i="66"/>
  <c r="CQ48" i="66"/>
  <c r="CQ19" i="66"/>
  <c r="CQ56" i="66"/>
  <c r="CQ63" i="66"/>
  <c r="CQ50" i="66"/>
  <c r="CQ9" i="66"/>
  <c r="CQ7" i="66"/>
  <c r="CQ64" i="66"/>
  <c r="CQ12" i="66"/>
  <c r="CQ65" i="66"/>
  <c r="CQ23" i="66"/>
  <c r="CQ45" i="66"/>
  <c r="CQ47" i="66"/>
  <c r="CQ46" i="66"/>
  <c r="CQ33" i="66"/>
  <c r="CQ31" i="66"/>
  <c r="CQ37" i="66"/>
  <c r="CQ30" i="66"/>
  <c r="CQ29" i="66"/>
  <c r="CQ39" i="66"/>
  <c r="CQ38" i="66"/>
  <c r="CQ5" i="66"/>
  <c r="CQ40" i="66"/>
  <c r="CQ10" i="66"/>
  <c r="CQ36" i="66"/>
  <c r="CQ52" i="66"/>
  <c r="CQ32" i="66"/>
  <c r="CQ57" i="66"/>
  <c r="CQ54" i="66"/>
  <c r="CQ53" i="66"/>
  <c r="CQ59" i="66"/>
  <c r="CQ34" i="66"/>
  <c r="CQ35" i="66"/>
  <c r="CQ41" i="66"/>
  <c r="CQ42" i="66"/>
  <c r="CQ60" i="66"/>
  <c r="CQ26" i="66"/>
  <c r="CQ44" i="66"/>
  <c r="CQ49" i="66"/>
  <c r="CQ8" i="66"/>
  <c r="CQ21" i="66"/>
  <c r="CQ20" i="66"/>
  <c r="CQ55" i="66"/>
  <c r="CQ22" i="66"/>
  <c r="CQ27" i="66"/>
  <c r="CQ18" i="66"/>
  <c r="CQ61" i="66"/>
  <c r="CQ28" i="66"/>
  <c r="CQ25" i="66"/>
  <c r="CQ43" i="66"/>
  <c r="CQ51" i="66"/>
  <c r="CQ58" i="66"/>
  <c r="CQ3" i="66"/>
  <c r="CP4" i="66"/>
  <c r="CR2" i="66"/>
  <c r="CR84" i="66" l="1"/>
  <c r="CR80" i="66"/>
  <c r="CR90" i="66"/>
  <c r="CR97" i="66"/>
  <c r="CR86" i="66"/>
  <c r="CR92" i="66"/>
  <c r="CR72" i="66"/>
  <c r="CR74" i="66"/>
  <c r="CR76" i="66"/>
  <c r="CR82" i="66"/>
  <c r="CR77" i="66"/>
  <c r="CR85" i="66"/>
  <c r="CR89" i="66"/>
  <c r="CR78" i="66"/>
  <c r="CR88" i="66"/>
  <c r="CR73" i="66"/>
  <c r="CR75" i="66"/>
  <c r="CR79" i="66"/>
  <c r="CR81" i="66"/>
  <c r="CR83" i="66"/>
  <c r="CR93" i="66"/>
  <c r="CR96" i="66"/>
  <c r="CR100" i="66"/>
  <c r="CR98" i="66"/>
  <c r="CR95" i="66"/>
  <c r="CR99" i="66"/>
  <c r="CR87" i="66"/>
  <c r="CR94" i="66"/>
  <c r="CR91" i="66"/>
  <c r="CR19" i="66"/>
  <c r="CR9" i="66"/>
  <c r="CR17" i="66"/>
  <c r="CR48" i="66"/>
  <c r="CR56" i="66"/>
  <c r="CR11" i="66"/>
  <c r="CR12" i="66"/>
  <c r="CR15" i="66"/>
  <c r="CR14" i="66"/>
  <c r="CR6" i="66"/>
  <c r="CR24" i="66"/>
  <c r="CR64" i="66"/>
  <c r="CR65" i="66"/>
  <c r="CR13" i="66"/>
  <c r="CR66" i="66"/>
  <c r="CR63" i="66"/>
  <c r="CR69" i="66"/>
  <c r="CR67" i="66"/>
  <c r="CR68" i="66"/>
  <c r="CR7" i="66"/>
  <c r="CR50" i="66"/>
  <c r="CR16" i="66"/>
  <c r="CR71" i="66"/>
  <c r="CR23" i="66"/>
  <c r="CR70" i="66"/>
  <c r="CR45" i="66"/>
  <c r="CR47" i="66"/>
  <c r="CR46" i="66"/>
  <c r="CR33" i="66"/>
  <c r="CR40" i="66"/>
  <c r="CR39" i="66"/>
  <c r="CR10" i="66"/>
  <c r="CR38" i="66"/>
  <c r="CR31" i="66"/>
  <c r="CR37" i="66"/>
  <c r="CR5" i="66"/>
  <c r="CR29" i="66"/>
  <c r="CR30" i="66"/>
  <c r="CR54" i="66"/>
  <c r="CR52" i="66"/>
  <c r="CR32" i="66"/>
  <c r="CR36" i="66"/>
  <c r="CR57" i="66"/>
  <c r="CR59" i="66"/>
  <c r="CR53" i="66"/>
  <c r="CR35" i="66"/>
  <c r="CR34" i="66"/>
  <c r="CR60" i="66"/>
  <c r="CR42" i="66"/>
  <c r="CR41" i="66"/>
  <c r="CR26" i="66"/>
  <c r="CR44" i="66"/>
  <c r="CR55" i="66"/>
  <c r="CR20" i="66"/>
  <c r="CR22" i="66"/>
  <c r="CR49" i="66"/>
  <c r="CR8" i="66"/>
  <c r="CR21" i="66"/>
  <c r="CR27" i="66"/>
  <c r="CR18" i="66"/>
  <c r="CR28" i="66"/>
  <c r="CR25" i="66"/>
  <c r="CR61" i="66"/>
  <c r="CR43" i="66"/>
  <c r="CR58" i="66"/>
  <c r="CR51" i="66"/>
  <c r="CQ4" i="66"/>
  <c r="CR3" i="66"/>
  <c r="CS2" i="66"/>
  <c r="CS72" i="66" l="1"/>
  <c r="CS94" i="66"/>
  <c r="CS77" i="66"/>
  <c r="CS79" i="66"/>
  <c r="CS95" i="66"/>
  <c r="CS96" i="66"/>
  <c r="CS74" i="66"/>
  <c r="CS78" i="66"/>
  <c r="CS75" i="66"/>
  <c r="CS93" i="66"/>
  <c r="CS86" i="66"/>
  <c r="CS82" i="66"/>
  <c r="CS76" i="66"/>
  <c r="CS80" i="66"/>
  <c r="CS92" i="66"/>
  <c r="CS85" i="66"/>
  <c r="CS89" i="66"/>
  <c r="CS73" i="66"/>
  <c r="CS84" i="66"/>
  <c r="CS88" i="66"/>
  <c r="CS90" i="66"/>
  <c r="CS81" i="66"/>
  <c r="CS83" i="66"/>
  <c r="CS99" i="66"/>
  <c r="CS87" i="66"/>
  <c r="CS97" i="66"/>
  <c r="CS100" i="66"/>
  <c r="CS98" i="66"/>
  <c r="CS91" i="66"/>
  <c r="CS71" i="66"/>
  <c r="CS70" i="66"/>
  <c r="CS69" i="66"/>
  <c r="CS67" i="66"/>
  <c r="CS66" i="66"/>
  <c r="CS14" i="66"/>
  <c r="CS9" i="66"/>
  <c r="CS13" i="66"/>
  <c r="CS11" i="66"/>
  <c r="CS16" i="66"/>
  <c r="CS50" i="66"/>
  <c r="CS56" i="66"/>
  <c r="CS17" i="66"/>
  <c r="CS65" i="66"/>
  <c r="CS15" i="66"/>
  <c r="CS6" i="66"/>
  <c r="CS24" i="66"/>
  <c r="CS48" i="66"/>
  <c r="CS12" i="66"/>
  <c r="CS63" i="66"/>
  <c r="CS68" i="66"/>
  <c r="CS23" i="66"/>
  <c r="CS7" i="66"/>
  <c r="CS64" i="66"/>
  <c r="CS19" i="66"/>
  <c r="CS47" i="66"/>
  <c r="CS46" i="66"/>
  <c r="CS45" i="66"/>
  <c r="CS33" i="66"/>
  <c r="CS40" i="66"/>
  <c r="CS39" i="66"/>
  <c r="CS10" i="66"/>
  <c r="CS38" i="66"/>
  <c r="CS31" i="66"/>
  <c r="CS37" i="66"/>
  <c r="CS30" i="66"/>
  <c r="CS29" i="66"/>
  <c r="CS5" i="66"/>
  <c r="CS52" i="66"/>
  <c r="CS54" i="66"/>
  <c r="CS32" i="66"/>
  <c r="CS57" i="66"/>
  <c r="CS36" i="66"/>
  <c r="CS53" i="66"/>
  <c r="CS59" i="66"/>
  <c r="CS35" i="66"/>
  <c r="CS34" i="66"/>
  <c r="CS60" i="66"/>
  <c r="CS41" i="66"/>
  <c r="CS42" i="66"/>
  <c r="CS26" i="66"/>
  <c r="CS44" i="66"/>
  <c r="CS49" i="66"/>
  <c r="CS8" i="66"/>
  <c r="CS20" i="66"/>
  <c r="CS27" i="66"/>
  <c r="CS55" i="66"/>
  <c r="CS21" i="66"/>
  <c r="CS22" i="66"/>
  <c r="CS18" i="66"/>
  <c r="CS28" i="66"/>
  <c r="CS61" i="66"/>
  <c r="CS25" i="66"/>
  <c r="CS43" i="66"/>
  <c r="CS58" i="66"/>
  <c r="CS51" i="66"/>
  <c r="CR4" i="66"/>
  <c r="CS3" i="66"/>
  <c r="CT2" i="66"/>
  <c r="CT79" i="66" l="1"/>
  <c r="CT75" i="66"/>
  <c r="CT95" i="66"/>
  <c r="CT94" i="66"/>
  <c r="CT73" i="66"/>
  <c r="CT92" i="66"/>
  <c r="CT88" i="66"/>
  <c r="CT77" i="66"/>
  <c r="CT72" i="66"/>
  <c r="CT74" i="66"/>
  <c r="CT78" i="66"/>
  <c r="CT76" i="66"/>
  <c r="CT87" i="66"/>
  <c r="CT81" i="66"/>
  <c r="CT82" i="66"/>
  <c r="CT93" i="66"/>
  <c r="CT90" i="66"/>
  <c r="CT98" i="66"/>
  <c r="CT80" i="66"/>
  <c r="CT84" i="66"/>
  <c r="CT83" i="66"/>
  <c r="CT96" i="66"/>
  <c r="CT86" i="66"/>
  <c r="CT89" i="66"/>
  <c r="CT100" i="66"/>
  <c r="CT85" i="66"/>
  <c r="CT91" i="66"/>
  <c r="CT97" i="66"/>
  <c r="CT99" i="66"/>
  <c r="CT68" i="66"/>
  <c r="CT6" i="66"/>
  <c r="CT63" i="66"/>
  <c r="CT15" i="66"/>
  <c r="CT69" i="66"/>
  <c r="CT48" i="66"/>
  <c r="CT70" i="66"/>
  <c r="CT56" i="66"/>
  <c r="CT71" i="66"/>
  <c r="CT11" i="66"/>
  <c r="CT12" i="66"/>
  <c r="CT13" i="66"/>
  <c r="CT64" i="66"/>
  <c r="CT17" i="66"/>
  <c r="CT9" i="66"/>
  <c r="CT14" i="66"/>
  <c r="CT19" i="66"/>
  <c r="CT65" i="66"/>
  <c r="CT67" i="66"/>
  <c r="CT24" i="66"/>
  <c r="CT16" i="66"/>
  <c r="CT23" i="66"/>
  <c r="CT50" i="66"/>
  <c r="CT66" i="66"/>
  <c r="CT7" i="66"/>
  <c r="CT45" i="66"/>
  <c r="CT47" i="66"/>
  <c r="CT46" i="66"/>
  <c r="CT40" i="66"/>
  <c r="CT39" i="66"/>
  <c r="CT10" i="66"/>
  <c r="CT38" i="66"/>
  <c r="CT33" i="66"/>
  <c r="CT29" i="66"/>
  <c r="CT31" i="66"/>
  <c r="CT37" i="66"/>
  <c r="CT30" i="66"/>
  <c r="CT5" i="66"/>
  <c r="CT52" i="66"/>
  <c r="CT54" i="66"/>
  <c r="CT32" i="66"/>
  <c r="CT36" i="66"/>
  <c r="CT57" i="66"/>
  <c r="CT53" i="66"/>
  <c r="CT59" i="66"/>
  <c r="CT34" i="66"/>
  <c r="CT35" i="66"/>
  <c r="CT60" i="66"/>
  <c r="CT41" i="66"/>
  <c r="CT42" i="66"/>
  <c r="CT26" i="66"/>
  <c r="CT44" i="66"/>
  <c r="CT49" i="66"/>
  <c r="CT55" i="66"/>
  <c r="CT22" i="66"/>
  <c r="CT8" i="66"/>
  <c r="CT20" i="66"/>
  <c r="CT27" i="66"/>
  <c r="CT18" i="66"/>
  <c r="CT25" i="66"/>
  <c r="CT21" i="66"/>
  <c r="CT28" i="66"/>
  <c r="CT61" i="66"/>
  <c r="CT43" i="66"/>
  <c r="CT51" i="66"/>
  <c r="CT58" i="66"/>
  <c r="CT3" i="66"/>
  <c r="CS4" i="66"/>
  <c r="CU2" i="66"/>
  <c r="CU85" i="66" l="1"/>
  <c r="CU96" i="66"/>
  <c r="CU95" i="66"/>
  <c r="CU91" i="66"/>
  <c r="CU94" i="66"/>
  <c r="CU100" i="66"/>
  <c r="CU93" i="66"/>
  <c r="CU87" i="66"/>
  <c r="CU81" i="66"/>
  <c r="CU83" i="66"/>
  <c r="CU97" i="66"/>
  <c r="CU88" i="66"/>
  <c r="CU86" i="66"/>
  <c r="CU72" i="66"/>
  <c r="CU74" i="66"/>
  <c r="CU76" i="66"/>
  <c r="CU92" i="66"/>
  <c r="CU80" i="66"/>
  <c r="CU90" i="66"/>
  <c r="CU73" i="66"/>
  <c r="CU75" i="66"/>
  <c r="CU77" i="66"/>
  <c r="CU78" i="66"/>
  <c r="CU84" i="66"/>
  <c r="CU89" i="66"/>
  <c r="CU79" i="66"/>
  <c r="CU82" i="66"/>
  <c r="CU98" i="66"/>
  <c r="CU99" i="66"/>
  <c r="CU67" i="66"/>
  <c r="CU71" i="66"/>
  <c r="CU70" i="66"/>
  <c r="CU69" i="66"/>
  <c r="CU65" i="66"/>
  <c r="CU13" i="66"/>
  <c r="CU11" i="66"/>
  <c r="CU12" i="66"/>
  <c r="CU14" i="66"/>
  <c r="CU24" i="66"/>
  <c r="CU66" i="66"/>
  <c r="CU64" i="66"/>
  <c r="CU16" i="66"/>
  <c r="CU50" i="66"/>
  <c r="CU17" i="66"/>
  <c r="CU56" i="66"/>
  <c r="CU19" i="66"/>
  <c r="CU68" i="66"/>
  <c r="CU48" i="66"/>
  <c r="CU9" i="66"/>
  <c r="CU63" i="66"/>
  <c r="CU7" i="66"/>
  <c r="CU23" i="66"/>
  <c r="CU6" i="66"/>
  <c r="CU15" i="66"/>
  <c r="CU40" i="66"/>
  <c r="CU45" i="66"/>
  <c r="CU47" i="66"/>
  <c r="CU46" i="66"/>
  <c r="CU33" i="66"/>
  <c r="CU39" i="66"/>
  <c r="CU10" i="66"/>
  <c r="CU38" i="66"/>
  <c r="CU31" i="66"/>
  <c r="CU37" i="66"/>
  <c r="CU30" i="66"/>
  <c r="CU29" i="66"/>
  <c r="CU5" i="66"/>
  <c r="CU54" i="66"/>
  <c r="CU32" i="66"/>
  <c r="CU36" i="66"/>
  <c r="CU52" i="66"/>
  <c r="CU57" i="66"/>
  <c r="CU59" i="66"/>
  <c r="CU53" i="66"/>
  <c r="CU35" i="66"/>
  <c r="CU34" i="66"/>
  <c r="CU41" i="66"/>
  <c r="CU42" i="66"/>
  <c r="CU60" i="66"/>
  <c r="CU26" i="66"/>
  <c r="CU44" i="66"/>
  <c r="CU27" i="66"/>
  <c r="CU55" i="66"/>
  <c r="CU8" i="66"/>
  <c r="CU21" i="66"/>
  <c r="CU20" i="66"/>
  <c r="CU49" i="66"/>
  <c r="CU22" i="66"/>
  <c r="CU18" i="66"/>
  <c r="CU61" i="66"/>
  <c r="CU25" i="66"/>
  <c r="CU28" i="66"/>
  <c r="CU43" i="66"/>
  <c r="CU51" i="66"/>
  <c r="CU58" i="66"/>
  <c r="CU3" i="66"/>
  <c r="CT4" i="66"/>
  <c r="CV2" i="66"/>
  <c r="CV73" i="66" l="1"/>
  <c r="CV100" i="66"/>
  <c r="CV76" i="66"/>
  <c r="CV75" i="66"/>
  <c r="CV78" i="66"/>
  <c r="CV72" i="66"/>
  <c r="CV89" i="66"/>
  <c r="CV74" i="66"/>
  <c r="CV79" i="66"/>
  <c r="CV83" i="66"/>
  <c r="CV82" i="66"/>
  <c r="CV85" i="66"/>
  <c r="CV92" i="66"/>
  <c r="CV91" i="66"/>
  <c r="CV80" i="66"/>
  <c r="CV88" i="66"/>
  <c r="CV97" i="66"/>
  <c r="CV86" i="66"/>
  <c r="CV84" i="66"/>
  <c r="CV81" i="66"/>
  <c r="CV77" i="66"/>
  <c r="CV99" i="66"/>
  <c r="CV87" i="66"/>
  <c r="CV94" i="66"/>
  <c r="CV90" i="66"/>
  <c r="CV93" i="66"/>
  <c r="CV96" i="66"/>
  <c r="CV98" i="66"/>
  <c r="CV95" i="66"/>
  <c r="CV19" i="66"/>
  <c r="CV6" i="66"/>
  <c r="CV15" i="66"/>
  <c r="CV11" i="66"/>
  <c r="CV16" i="66"/>
  <c r="CV12" i="66"/>
  <c r="CV50" i="66"/>
  <c r="CV48" i="66"/>
  <c r="CV24" i="66"/>
  <c r="CV65" i="66"/>
  <c r="CV14" i="66"/>
  <c r="CV67" i="66"/>
  <c r="CV56" i="66"/>
  <c r="CV17" i="66"/>
  <c r="CV68" i="66"/>
  <c r="CV70" i="66"/>
  <c r="CV69" i="66"/>
  <c r="CV63" i="66"/>
  <c r="CV13" i="66"/>
  <c r="CV66" i="66"/>
  <c r="CV7" i="66"/>
  <c r="CV23" i="66"/>
  <c r="CV9" i="66"/>
  <c r="CV64" i="66"/>
  <c r="CV71" i="66"/>
  <c r="CV45" i="66"/>
  <c r="CV47" i="66"/>
  <c r="CV46" i="66"/>
  <c r="CV33" i="66"/>
  <c r="CV39" i="66"/>
  <c r="CV10" i="66"/>
  <c r="CV38" i="66"/>
  <c r="CV31" i="66"/>
  <c r="CV37" i="66"/>
  <c r="CV40" i="66"/>
  <c r="CV30" i="66"/>
  <c r="CV5" i="66"/>
  <c r="CV29" i="66"/>
  <c r="CV32" i="66"/>
  <c r="CV54" i="66"/>
  <c r="CV52" i="66"/>
  <c r="CV36" i="66"/>
  <c r="CV57" i="66"/>
  <c r="CV53" i="66"/>
  <c r="CV59" i="66"/>
  <c r="CV35" i="66"/>
  <c r="CV34" i="66"/>
  <c r="CV41" i="66"/>
  <c r="CV60" i="66"/>
  <c r="CV42" i="66"/>
  <c r="CV26" i="66"/>
  <c r="CV44" i="66"/>
  <c r="CV18" i="66"/>
  <c r="CV49" i="66"/>
  <c r="CV55" i="66"/>
  <c r="CV8" i="66"/>
  <c r="CV21" i="66"/>
  <c r="CV27" i="66"/>
  <c r="CV22" i="66"/>
  <c r="CV28" i="66"/>
  <c r="CV25" i="66"/>
  <c r="CV61" i="66"/>
  <c r="CV20" i="66"/>
  <c r="CV43" i="66"/>
  <c r="CV51" i="66"/>
  <c r="CV58" i="66"/>
  <c r="CV3" i="66"/>
  <c r="CU4" i="66"/>
  <c r="CW2" i="66"/>
  <c r="CW95" i="66" l="1"/>
  <c r="CW80" i="66"/>
  <c r="CW73" i="66"/>
  <c r="CW75" i="66"/>
  <c r="CW77" i="66"/>
  <c r="CW93" i="66"/>
  <c r="CW82" i="66"/>
  <c r="CW94" i="66"/>
  <c r="CW90" i="66"/>
  <c r="CW72" i="66"/>
  <c r="CW74" i="66"/>
  <c r="CW76" i="66"/>
  <c r="CW92" i="66"/>
  <c r="CW84" i="66"/>
  <c r="CW81" i="66"/>
  <c r="CW83" i="66"/>
  <c r="CW96" i="66"/>
  <c r="CW86" i="66"/>
  <c r="CW78" i="66"/>
  <c r="CW87" i="66"/>
  <c r="CW85" i="66"/>
  <c r="CW97" i="66"/>
  <c r="CW100" i="66"/>
  <c r="CW98" i="66"/>
  <c r="CW89" i="66"/>
  <c r="CW88" i="66"/>
  <c r="CW91" i="66"/>
  <c r="CW79" i="66"/>
  <c r="CW99" i="66"/>
  <c r="CW71" i="66"/>
  <c r="CW70" i="66"/>
  <c r="CW69" i="66"/>
  <c r="CW66" i="66"/>
  <c r="CW68" i="66"/>
  <c r="CW14" i="66"/>
  <c r="CW67" i="66"/>
  <c r="CW13" i="66"/>
  <c r="CW24" i="66"/>
  <c r="CW9" i="66"/>
  <c r="CW48" i="66"/>
  <c r="CW16" i="66"/>
  <c r="CW64" i="66"/>
  <c r="CW12" i="66"/>
  <c r="CW19" i="66"/>
  <c r="CW50" i="66"/>
  <c r="CW65" i="66"/>
  <c r="CW15" i="66"/>
  <c r="CW23" i="66"/>
  <c r="CW17" i="66"/>
  <c r="CW6" i="66"/>
  <c r="CW56" i="66"/>
  <c r="CW11" i="66"/>
  <c r="CW63" i="66"/>
  <c r="CW7" i="66"/>
  <c r="CW47" i="66"/>
  <c r="CW46" i="66"/>
  <c r="CW45" i="66"/>
  <c r="CW33" i="66"/>
  <c r="CW39" i="66"/>
  <c r="CW10" i="66"/>
  <c r="CW38" i="66"/>
  <c r="CW40" i="66"/>
  <c r="CW31" i="66"/>
  <c r="CW37" i="66"/>
  <c r="CW30" i="66"/>
  <c r="CW29" i="66"/>
  <c r="CW5" i="66"/>
  <c r="CW32" i="66"/>
  <c r="CW36" i="66"/>
  <c r="CW54" i="66"/>
  <c r="CW57" i="66"/>
  <c r="CW52" i="66"/>
  <c r="CW53" i="66"/>
  <c r="CW59" i="66"/>
  <c r="CW34" i="66"/>
  <c r="CW35" i="66"/>
  <c r="CW60" i="66"/>
  <c r="CW42" i="66"/>
  <c r="CW41" i="66"/>
  <c r="CW26" i="66"/>
  <c r="CW44" i="66"/>
  <c r="CW49" i="66"/>
  <c r="CW55" i="66"/>
  <c r="CW20" i="66"/>
  <c r="CW22" i="66"/>
  <c r="CW8" i="66"/>
  <c r="CW27" i="66"/>
  <c r="CW18" i="66"/>
  <c r="CW21" i="66"/>
  <c r="CW61" i="66"/>
  <c r="CW28" i="66"/>
  <c r="CW25" i="66"/>
  <c r="CW43" i="66"/>
  <c r="CW51" i="66"/>
  <c r="CW58" i="66"/>
  <c r="CV4" i="66"/>
  <c r="CW3" i="66"/>
  <c r="CX2" i="66"/>
  <c r="CX82" i="66" l="1"/>
  <c r="CX93" i="66"/>
  <c r="CX95" i="66"/>
  <c r="CX89" i="66"/>
  <c r="CX94" i="66"/>
  <c r="CX96" i="66"/>
  <c r="CX73" i="66"/>
  <c r="CX74" i="66"/>
  <c r="CX78" i="66"/>
  <c r="CX72" i="66"/>
  <c r="CX77" i="66"/>
  <c r="CX79" i="66"/>
  <c r="CX76" i="66"/>
  <c r="CX90" i="66"/>
  <c r="CX75" i="66"/>
  <c r="CX92" i="66"/>
  <c r="CX86" i="66"/>
  <c r="CX97" i="66"/>
  <c r="CX83" i="66"/>
  <c r="CX80" i="66"/>
  <c r="CX85" i="66"/>
  <c r="CX99" i="66"/>
  <c r="CX88" i="66"/>
  <c r="CX84" i="66"/>
  <c r="CX87" i="66"/>
  <c r="CX91" i="66"/>
  <c r="CX98" i="66"/>
  <c r="CX81" i="66"/>
  <c r="CX100" i="66"/>
  <c r="CX71" i="66"/>
  <c r="CX70" i="66"/>
  <c r="CX69" i="66"/>
  <c r="CX12" i="66"/>
  <c r="CX63" i="66"/>
  <c r="CX19" i="66"/>
  <c r="CX50" i="66"/>
  <c r="CX56" i="66"/>
  <c r="CX48" i="66"/>
  <c r="CX14" i="66"/>
  <c r="CX15" i="66"/>
  <c r="CX24" i="66"/>
  <c r="CX9" i="66"/>
  <c r="CX64" i="66"/>
  <c r="CX17" i="66"/>
  <c r="CX16" i="66"/>
  <c r="CX65" i="66"/>
  <c r="CX13" i="66"/>
  <c r="CX6" i="66"/>
  <c r="CX66" i="66"/>
  <c r="CX23" i="66"/>
  <c r="CX67" i="66"/>
  <c r="CX68" i="66"/>
  <c r="CX7" i="66"/>
  <c r="CX11" i="66"/>
  <c r="CX40" i="66"/>
  <c r="CX45" i="66"/>
  <c r="CX47" i="66"/>
  <c r="CX46" i="66"/>
  <c r="CX39" i="66"/>
  <c r="CX10" i="66"/>
  <c r="CX38" i="66"/>
  <c r="CX33" i="66"/>
  <c r="CX31" i="66"/>
  <c r="CX37" i="66"/>
  <c r="CX29" i="66"/>
  <c r="CX5" i="66"/>
  <c r="CX30" i="66"/>
  <c r="CX36" i="66"/>
  <c r="CX32" i="66"/>
  <c r="CX57" i="66"/>
  <c r="CX54" i="66"/>
  <c r="CX52" i="66"/>
  <c r="CX59" i="66"/>
  <c r="CX53" i="66"/>
  <c r="CX35" i="66"/>
  <c r="CX34" i="66"/>
  <c r="CX60" i="66"/>
  <c r="CX41" i="66"/>
  <c r="CX42" i="66"/>
  <c r="CX26" i="66"/>
  <c r="CX44" i="66"/>
  <c r="CX8" i="66"/>
  <c r="CX20" i="66"/>
  <c r="CX18" i="66"/>
  <c r="CX21" i="66"/>
  <c r="CX27" i="66"/>
  <c r="CX55" i="66"/>
  <c r="CX22" i="66"/>
  <c r="CX28" i="66"/>
  <c r="CX49" i="66"/>
  <c r="CX61" i="66"/>
  <c r="CX25" i="66"/>
  <c r="CX43" i="66"/>
  <c r="CX51" i="66"/>
  <c r="CX58" i="66"/>
  <c r="CW4" i="66"/>
  <c r="CX3" i="66"/>
  <c r="CY2" i="66"/>
  <c r="CY94" i="66" l="1"/>
  <c r="CY95" i="66"/>
  <c r="CY84" i="66"/>
  <c r="CY98" i="66"/>
  <c r="CY87" i="66"/>
  <c r="CY83" i="66"/>
  <c r="CY85" i="66"/>
  <c r="CY88" i="66"/>
  <c r="CY96" i="66"/>
  <c r="CY86" i="66"/>
  <c r="CY93" i="66"/>
  <c r="CY72" i="66"/>
  <c r="CY74" i="66"/>
  <c r="CY76" i="66"/>
  <c r="CY80" i="66"/>
  <c r="CY92" i="66"/>
  <c r="CY73" i="66"/>
  <c r="CY75" i="66"/>
  <c r="CY77" i="66"/>
  <c r="CY78" i="66"/>
  <c r="CY81" i="66"/>
  <c r="CY79" i="66"/>
  <c r="CY89" i="66"/>
  <c r="CY82" i="66"/>
  <c r="CY90" i="66"/>
  <c r="CY99" i="66"/>
  <c r="CY100" i="66"/>
  <c r="CY91" i="66"/>
  <c r="CY97" i="66"/>
  <c r="CY68" i="66"/>
  <c r="CY67" i="66"/>
  <c r="CY66" i="66"/>
  <c r="CY65" i="66"/>
  <c r="CY6" i="66"/>
  <c r="CY71" i="66"/>
  <c r="CY69" i="66"/>
  <c r="CY15" i="66"/>
  <c r="CY13" i="66"/>
  <c r="CY70" i="66"/>
  <c r="CY14" i="66"/>
  <c r="CY16" i="66"/>
  <c r="CY11" i="66"/>
  <c r="CY7" i="66"/>
  <c r="CY50" i="66"/>
  <c r="CY64" i="66"/>
  <c r="CY48" i="66"/>
  <c r="CY24" i="66"/>
  <c r="CY9" i="66"/>
  <c r="CY63" i="66"/>
  <c r="CY12" i="66"/>
  <c r="CY56" i="66"/>
  <c r="CY17" i="66"/>
  <c r="CY19" i="66"/>
  <c r="CY23" i="66"/>
  <c r="CY40" i="66"/>
  <c r="CY45" i="66"/>
  <c r="CY47" i="66"/>
  <c r="CY46" i="66"/>
  <c r="CY33" i="66"/>
  <c r="CY39" i="66"/>
  <c r="CY10" i="66"/>
  <c r="CY38" i="66"/>
  <c r="CY31" i="66"/>
  <c r="CY37" i="66"/>
  <c r="CY30" i="66"/>
  <c r="CY29" i="66"/>
  <c r="CY5" i="66"/>
  <c r="CY36" i="66"/>
  <c r="CY52" i="66"/>
  <c r="CY32" i="66"/>
  <c r="CY54" i="66"/>
  <c r="CY57" i="66"/>
  <c r="CY53" i="66"/>
  <c r="CY59" i="66"/>
  <c r="CY34" i="66"/>
  <c r="CY35" i="66"/>
  <c r="CY41" i="66"/>
  <c r="CY42" i="66"/>
  <c r="CY60" i="66"/>
  <c r="CY26" i="66"/>
  <c r="CY44" i="66"/>
  <c r="CY55" i="66"/>
  <c r="CY8" i="66"/>
  <c r="CY21" i="66"/>
  <c r="CY20" i="66"/>
  <c r="CY22" i="66"/>
  <c r="CY49" i="66"/>
  <c r="CY27" i="66"/>
  <c r="CY18" i="66"/>
  <c r="CY28" i="66"/>
  <c r="CY25" i="66"/>
  <c r="CY61" i="66"/>
  <c r="CY43" i="66"/>
  <c r="CY58" i="66"/>
  <c r="CY51" i="66"/>
  <c r="CX4" i="66"/>
  <c r="CY3" i="66"/>
  <c r="CZ2" i="66"/>
  <c r="CZ77" i="66" l="1"/>
  <c r="CZ75" i="66"/>
  <c r="CZ74" i="66"/>
  <c r="CZ72" i="66"/>
  <c r="CZ79" i="66"/>
  <c r="CZ76" i="66"/>
  <c r="CZ81" i="66"/>
  <c r="CZ73" i="66"/>
  <c r="CZ88" i="66"/>
  <c r="CZ78" i="66"/>
  <c r="CZ97" i="66"/>
  <c r="CZ82" i="66"/>
  <c r="CZ80" i="66"/>
  <c r="CZ90" i="66"/>
  <c r="CZ87" i="66"/>
  <c r="CZ89" i="66"/>
  <c r="CZ86" i="66"/>
  <c r="CZ84" i="66"/>
  <c r="CZ85" i="66"/>
  <c r="CZ99" i="66"/>
  <c r="CZ92" i="66"/>
  <c r="CZ91" i="66"/>
  <c r="CZ95" i="66"/>
  <c r="CZ94" i="66"/>
  <c r="CZ93" i="66"/>
  <c r="CZ100" i="66"/>
  <c r="CZ83" i="66"/>
  <c r="CZ96" i="66"/>
  <c r="CZ98" i="66"/>
  <c r="CZ19" i="66"/>
  <c r="CZ12" i="66"/>
  <c r="CZ24" i="66"/>
  <c r="CZ11" i="66"/>
  <c r="CZ48" i="66"/>
  <c r="CZ56" i="66"/>
  <c r="CZ9" i="66"/>
  <c r="CZ6" i="66"/>
  <c r="CZ63" i="66"/>
  <c r="CZ17" i="66"/>
  <c r="CZ64" i="66"/>
  <c r="CZ16" i="66"/>
  <c r="CZ50" i="66"/>
  <c r="CZ15" i="66"/>
  <c r="CZ71" i="66"/>
  <c r="CZ14" i="66"/>
  <c r="CZ70" i="66"/>
  <c r="CZ67" i="66"/>
  <c r="CZ69" i="66"/>
  <c r="CZ23" i="66"/>
  <c r="CZ65" i="66"/>
  <c r="CZ13" i="66"/>
  <c r="CZ66" i="66"/>
  <c r="CZ68" i="66"/>
  <c r="CZ7" i="66"/>
  <c r="CZ45" i="66"/>
  <c r="CZ47" i="66"/>
  <c r="CZ46" i="66"/>
  <c r="CZ40" i="66"/>
  <c r="CZ33" i="66"/>
  <c r="CZ39" i="66"/>
  <c r="CZ10" i="66"/>
  <c r="CZ38" i="66"/>
  <c r="CZ31" i="66"/>
  <c r="CZ37" i="66"/>
  <c r="CZ5" i="66"/>
  <c r="CZ29" i="66"/>
  <c r="CZ30" i="66"/>
  <c r="CZ54" i="66"/>
  <c r="CZ32" i="66"/>
  <c r="CZ52" i="66"/>
  <c r="CZ36" i="66"/>
  <c r="CZ57" i="66"/>
  <c r="CZ59" i="66"/>
  <c r="CZ53" i="66"/>
  <c r="CZ35" i="66"/>
  <c r="CZ34" i="66"/>
  <c r="CZ41" i="66"/>
  <c r="CZ42" i="66"/>
  <c r="CZ60" i="66"/>
  <c r="CZ26" i="66"/>
  <c r="CZ44" i="66"/>
  <c r="CZ8" i="66"/>
  <c r="CZ21" i="66"/>
  <c r="CZ27" i="66"/>
  <c r="CZ20" i="66"/>
  <c r="CZ22" i="66"/>
  <c r="CZ49" i="66"/>
  <c r="CZ18" i="66"/>
  <c r="CZ25" i="66"/>
  <c r="CZ61" i="66"/>
  <c r="CZ28" i="66"/>
  <c r="CZ55" i="66"/>
  <c r="CZ43" i="66"/>
  <c r="CZ51" i="66"/>
  <c r="CZ58" i="66"/>
  <c r="CY4" i="66"/>
  <c r="CZ3" i="66"/>
  <c r="DA2" i="66"/>
  <c r="DA77" i="66" l="1"/>
  <c r="DA73" i="66"/>
  <c r="DA79" i="66"/>
  <c r="DA95" i="66"/>
  <c r="DA96" i="66"/>
  <c r="DA94" i="66"/>
  <c r="DA72" i="66"/>
  <c r="DA78" i="66"/>
  <c r="DA76" i="66"/>
  <c r="DA82" i="66"/>
  <c r="DA80" i="66"/>
  <c r="DA90" i="66"/>
  <c r="DA93" i="66"/>
  <c r="DA86" i="66"/>
  <c r="DA92" i="66"/>
  <c r="DA81" i="66"/>
  <c r="DA83" i="66"/>
  <c r="DA74" i="66"/>
  <c r="DA85" i="66"/>
  <c r="DA89" i="66"/>
  <c r="DA99" i="66"/>
  <c r="DA87" i="66"/>
  <c r="DA98" i="66"/>
  <c r="DA88" i="66"/>
  <c r="DA91" i="66"/>
  <c r="DA75" i="66"/>
  <c r="DA84" i="66"/>
  <c r="DA97" i="66"/>
  <c r="DA100" i="66"/>
  <c r="DA67" i="66"/>
  <c r="DA71" i="66"/>
  <c r="DA70" i="66"/>
  <c r="DA69" i="66"/>
  <c r="DA64" i="66"/>
  <c r="DA66" i="66"/>
  <c r="DA14" i="66"/>
  <c r="DA11" i="66"/>
  <c r="DA9" i="66"/>
  <c r="DA13" i="66"/>
  <c r="DA16" i="66"/>
  <c r="DA50" i="66"/>
  <c r="DA56" i="66"/>
  <c r="DA17" i="66"/>
  <c r="DA24" i="66"/>
  <c r="DA63" i="66"/>
  <c r="DA65" i="66"/>
  <c r="DA7" i="66"/>
  <c r="DA48" i="66"/>
  <c r="DA6" i="66"/>
  <c r="DA23" i="66"/>
  <c r="DA19" i="66"/>
  <c r="DA68" i="66"/>
  <c r="DA12" i="66"/>
  <c r="DA15" i="66"/>
  <c r="DA47" i="66"/>
  <c r="DA46" i="66"/>
  <c r="DA40" i="66"/>
  <c r="DA45" i="66"/>
  <c r="DA33" i="66"/>
  <c r="DA39" i="66"/>
  <c r="DA10" i="66"/>
  <c r="DA38" i="66"/>
  <c r="DA31" i="66"/>
  <c r="DA37" i="66"/>
  <c r="DA30" i="66"/>
  <c r="DA29" i="66"/>
  <c r="DA5" i="66"/>
  <c r="DA32" i="66"/>
  <c r="DA54" i="66"/>
  <c r="DA36" i="66"/>
  <c r="DA52" i="66"/>
  <c r="DA57" i="66"/>
  <c r="DA59" i="66"/>
  <c r="DA53" i="66"/>
  <c r="DA34" i="66"/>
  <c r="DA35" i="66"/>
  <c r="DA60" i="66"/>
  <c r="DA42" i="66"/>
  <c r="DA41" i="66"/>
  <c r="DA26" i="66"/>
  <c r="DA44" i="66"/>
  <c r="DA8" i="66"/>
  <c r="DA20" i="66"/>
  <c r="DA21" i="66"/>
  <c r="DA27" i="66"/>
  <c r="DA22" i="66"/>
  <c r="DA49" i="66"/>
  <c r="DA55" i="66"/>
  <c r="DA18" i="66"/>
  <c r="DA25" i="66"/>
  <c r="DA61" i="66"/>
  <c r="DA28" i="66"/>
  <c r="DA43" i="66"/>
  <c r="DA58" i="66"/>
  <c r="DA51" i="66"/>
  <c r="CZ4" i="66"/>
  <c r="DA3" i="66"/>
  <c r="DB2" i="66"/>
  <c r="DB97" i="66" l="1"/>
  <c r="DB81" i="66"/>
  <c r="DB88" i="66"/>
  <c r="DB93" i="66"/>
  <c r="DB90" i="66"/>
  <c r="DB96" i="66"/>
  <c r="DB80" i="66"/>
  <c r="DB95" i="66"/>
  <c r="DB73" i="66"/>
  <c r="DB75" i="66"/>
  <c r="DB86" i="66"/>
  <c r="DB92" i="66"/>
  <c r="DB79" i="66"/>
  <c r="DB82" i="66"/>
  <c r="DB94" i="66"/>
  <c r="DB72" i="66"/>
  <c r="DB74" i="66"/>
  <c r="DB76" i="66"/>
  <c r="DB77" i="66"/>
  <c r="DB85" i="66"/>
  <c r="DB99" i="66"/>
  <c r="DB87" i="66"/>
  <c r="DB84" i="66"/>
  <c r="DB78" i="66"/>
  <c r="DB89" i="66"/>
  <c r="DB91" i="66"/>
  <c r="DB98" i="66"/>
  <c r="DB100" i="66"/>
  <c r="DB83" i="66"/>
  <c r="DB68" i="66"/>
  <c r="DB71" i="66"/>
  <c r="DB70" i="66"/>
  <c r="DB69" i="66"/>
  <c r="DB63" i="66"/>
  <c r="DB6" i="66"/>
  <c r="DB48" i="66"/>
  <c r="DB15" i="66"/>
  <c r="DB56" i="66"/>
  <c r="DB11" i="66"/>
  <c r="DB13" i="66"/>
  <c r="DB9" i="66"/>
  <c r="DB24" i="66"/>
  <c r="DB65" i="66"/>
  <c r="DB23" i="66"/>
  <c r="DB50" i="66"/>
  <c r="DB14" i="66"/>
  <c r="DB64" i="66"/>
  <c r="DB12" i="66"/>
  <c r="DB17" i="66"/>
  <c r="DB19" i="66"/>
  <c r="DB66" i="66"/>
  <c r="DB16" i="66"/>
  <c r="DB67" i="66"/>
  <c r="DB7" i="66"/>
  <c r="DB40" i="66"/>
  <c r="DB45" i="66"/>
  <c r="DB47" i="66"/>
  <c r="DB46" i="66"/>
  <c r="DB39" i="66"/>
  <c r="DB10" i="66"/>
  <c r="DB38" i="66"/>
  <c r="DB29" i="66"/>
  <c r="DB30" i="66"/>
  <c r="DB33" i="66"/>
  <c r="DB5" i="66"/>
  <c r="DB31" i="66"/>
  <c r="DB37" i="66"/>
  <c r="DB57" i="66"/>
  <c r="DB52" i="66"/>
  <c r="DB32" i="66"/>
  <c r="DB36" i="66"/>
  <c r="DB54" i="66"/>
  <c r="DB53" i="66"/>
  <c r="DB59" i="66"/>
  <c r="DB35" i="66"/>
  <c r="DB34" i="66"/>
  <c r="DB41" i="66"/>
  <c r="DB42" i="66"/>
  <c r="DB60" i="66"/>
  <c r="DB26" i="66"/>
  <c r="DB44" i="66"/>
  <c r="DB55" i="66"/>
  <c r="DB21" i="66"/>
  <c r="DB27" i="66"/>
  <c r="DB22" i="66"/>
  <c r="DB20" i="66"/>
  <c r="DB18" i="66"/>
  <c r="DB49" i="66"/>
  <c r="DB28" i="66"/>
  <c r="DB8" i="66"/>
  <c r="DB61" i="66"/>
  <c r="DB25" i="66"/>
  <c r="DB43" i="66"/>
  <c r="DB58" i="66"/>
  <c r="DB51" i="66"/>
  <c r="DB3" i="66"/>
  <c r="DA4" i="66"/>
  <c r="DC2" i="66"/>
  <c r="DC96" i="66" l="1"/>
  <c r="DC83" i="66"/>
  <c r="DC100" i="66"/>
  <c r="DC94" i="66"/>
  <c r="DC95" i="66"/>
  <c r="DC93" i="66"/>
  <c r="DC86" i="66"/>
  <c r="DC92" i="66"/>
  <c r="DC82" i="66"/>
  <c r="DC91" i="66"/>
  <c r="DC73" i="66"/>
  <c r="DC75" i="66"/>
  <c r="DC89" i="66"/>
  <c r="DC85" i="66"/>
  <c r="DC90" i="66"/>
  <c r="DC77" i="66"/>
  <c r="DC79" i="66"/>
  <c r="DC84" i="66"/>
  <c r="DC81" i="66"/>
  <c r="DC72" i="66"/>
  <c r="DC74" i="66"/>
  <c r="DC76" i="66"/>
  <c r="DC97" i="66"/>
  <c r="DC80" i="66"/>
  <c r="DC78" i="66"/>
  <c r="DC87" i="66"/>
  <c r="DC99" i="66"/>
  <c r="DC88" i="66"/>
  <c r="DC98" i="66"/>
  <c r="DC71" i="66"/>
  <c r="DC70" i="66"/>
  <c r="DC69" i="66"/>
  <c r="DC67" i="66"/>
  <c r="DC66" i="66"/>
  <c r="DC13" i="66"/>
  <c r="DC7" i="66"/>
  <c r="DC65" i="66"/>
  <c r="DC14" i="66"/>
  <c r="DC50" i="66"/>
  <c r="DC11" i="66"/>
  <c r="DC56" i="66"/>
  <c r="DC9" i="66"/>
  <c r="DC17" i="66"/>
  <c r="DC64" i="66"/>
  <c r="DC48" i="66"/>
  <c r="DC63" i="66"/>
  <c r="DC15" i="66"/>
  <c r="DC68" i="66"/>
  <c r="DC24" i="66"/>
  <c r="DC12" i="66"/>
  <c r="DC19" i="66"/>
  <c r="DC6" i="66"/>
  <c r="DC16" i="66"/>
  <c r="DC23" i="66"/>
  <c r="DC40" i="66"/>
  <c r="DC45" i="66"/>
  <c r="DC47" i="66"/>
  <c r="DC46" i="66"/>
  <c r="DC33" i="66"/>
  <c r="DC39" i="66"/>
  <c r="DC10" i="66"/>
  <c r="DC38" i="66"/>
  <c r="DC31" i="66"/>
  <c r="DC37" i="66"/>
  <c r="DC30" i="66"/>
  <c r="DC29" i="66"/>
  <c r="DC5" i="66"/>
  <c r="DC54" i="66"/>
  <c r="DC57" i="66"/>
  <c r="DC52" i="66"/>
  <c r="DC32" i="66"/>
  <c r="DC36" i="66"/>
  <c r="DC53" i="66"/>
  <c r="DC59" i="66"/>
  <c r="DC34" i="66"/>
  <c r="DC35" i="66"/>
  <c r="DC41" i="66"/>
  <c r="DC42" i="66"/>
  <c r="DC60" i="66"/>
  <c r="DC26" i="66"/>
  <c r="DC44" i="66"/>
  <c r="DC49" i="66"/>
  <c r="DC8" i="66"/>
  <c r="DC21" i="66"/>
  <c r="DC22" i="66"/>
  <c r="DC27" i="66"/>
  <c r="DC55" i="66"/>
  <c r="DC18" i="66"/>
  <c r="DC20" i="66"/>
  <c r="DC61" i="66"/>
  <c r="DC28" i="66"/>
  <c r="DC25" i="66"/>
  <c r="DC43" i="66"/>
  <c r="DC58" i="66"/>
  <c r="DC51" i="66"/>
  <c r="DB4" i="66"/>
  <c r="DC3" i="66"/>
  <c r="DD2" i="66"/>
  <c r="DD73" i="66" l="1"/>
  <c r="DD85" i="66"/>
  <c r="DD75" i="66"/>
  <c r="DD81" i="66"/>
  <c r="DD72" i="66"/>
  <c r="DD77" i="66"/>
  <c r="DD76" i="66"/>
  <c r="DD83" i="66"/>
  <c r="DD74" i="66"/>
  <c r="DD79" i="66"/>
  <c r="DD98" i="66"/>
  <c r="DD82" i="66"/>
  <c r="DD91" i="66"/>
  <c r="DD78" i="66"/>
  <c r="DD87" i="66"/>
  <c r="DD86" i="66"/>
  <c r="DD90" i="66"/>
  <c r="DD92" i="66"/>
  <c r="DD88" i="66"/>
  <c r="DD84" i="66"/>
  <c r="DD89" i="66"/>
  <c r="DD80" i="66"/>
  <c r="DD96" i="66"/>
  <c r="DD97" i="66"/>
  <c r="DD95" i="66"/>
  <c r="DD94" i="66"/>
  <c r="DD100" i="66"/>
  <c r="DD99" i="66"/>
  <c r="DD93" i="66"/>
  <c r="DD6" i="66"/>
  <c r="DD15" i="66"/>
  <c r="DD11" i="66"/>
  <c r="DD16" i="66"/>
  <c r="DD19" i="66"/>
  <c r="DD12" i="66"/>
  <c r="DD17" i="66"/>
  <c r="DD64" i="66"/>
  <c r="DD13" i="66"/>
  <c r="DD48" i="66"/>
  <c r="DD50" i="66"/>
  <c r="DD68" i="66"/>
  <c r="DD66" i="66"/>
  <c r="DD7" i="66"/>
  <c r="DD56" i="66"/>
  <c r="DD24" i="66"/>
  <c r="DD71" i="66"/>
  <c r="DD9" i="66"/>
  <c r="DD65" i="66"/>
  <c r="DD14" i="66"/>
  <c r="DD70" i="66"/>
  <c r="DD23" i="66"/>
  <c r="DD63" i="66"/>
  <c r="DD67" i="66"/>
  <c r="DD69" i="66"/>
  <c r="DD45" i="66"/>
  <c r="DD47" i="66"/>
  <c r="DD46" i="66"/>
  <c r="DD40" i="66"/>
  <c r="DD33" i="66"/>
  <c r="DD39" i="66"/>
  <c r="DD10" i="66"/>
  <c r="DD38" i="66"/>
  <c r="DD31" i="66"/>
  <c r="DD37" i="66"/>
  <c r="DD30" i="66"/>
  <c r="DD5" i="66"/>
  <c r="DD29" i="66"/>
  <c r="DD36" i="66"/>
  <c r="DD52" i="66"/>
  <c r="DD57" i="66"/>
  <c r="DD54" i="66"/>
  <c r="DD32" i="66"/>
  <c r="DD53" i="66"/>
  <c r="DD59" i="66"/>
  <c r="DD35" i="66"/>
  <c r="DD34" i="66"/>
  <c r="DD42" i="66"/>
  <c r="DD60" i="66"/>
  <c r="DD41" i="66"/>
  <c r="DD26" i="66"/>
  <c r="DD44" i="66"/>
  <c r="DD55" i="66"/>
  <c r="DD21" i="66"/>
  <c r="DD27" i="66"/>
  <c r="DD20" i="66"/>
  <c r="DD22" i="66"/>
  <c r="DD18" i="66"/>
  <c r="DD8" i="66"/>
  <c r="DD61" i="66"/>
  <c r="DD49" i="66"/>
  <c r="DD28" i="66"/>
  <c r="DD25" i="66"/>
  <c r="DD43" i="66"/>
  <c r="DD51" i="66"/>
  <c r="DD58" i="66"/>
  <c r="DC4" i="66"/>
  <c r="DD3" i="66"/>
  <c r="DE2" i="66"/>
  <c r="DE95" i="66" l="1"/>
  <c r="DE76" i="66"/>
  <c r="DE93" i="66"/>
  <c r="DE94" i="66"/>
  <c r="DE78" i="66"/>
  <c r="DE73" i="66"/>
  <c r="DE75" i="66"/>
  <c r="DE72" i="66"/>
  <c r="DE77" i="66"/>
  <c r="DE96" i="66"/>
  <c r="DE80" i="66"/>
  <c r="DE90" i="66"/>
  <c r="DE92" i="66"/>
  <c r="DE74" i="66"/>
  <c r="DE86" i="66"/>
  <c r="DE79" i="66"/>
  <c r="DE82" i="66"/>
  <c r="DE85" i="66"/>
  <c r="DE89" i="66"/>
  <c r="DE99" i="66"/>
  <c r="DE84" i="66"/>
  <c r="DE88" i="66"/>
  <c r="DE91" i="66"/>
  <c r="DE83" i="66"/>
  <c r="DE97" i="66"/>
  <c r="DE100" i="66"/>
  <c r="DE81" i="66"/>
  <c r="DE87" i="66"/>
  <c r="DE98" i="66"/>
  <c r="DE66" i="66"/>
  <c r="DE68" i="66"/>
  <c r="DE67" i="66"/>
  <c r="DE14" i="66"/>
  <c r="DE70" i="66"/>
  <c r="DE11" i="66"/>
  <c r="DE24" i="66"/>
  <c r="DE71" i="66"/>
  <c r="DE13" i="66"/>
  <c r="DE69" i="66"/>
  <c r="DE17" i="66"/>
  <c r="DE12" i="66"/>
  <c r="DE64" i="66"/>
  <c r="DE48" i="66"/>
  <c r="DE16" i="66"/>
  <c r="DE65" i="66"/>
  <c r="DE63" i="66"/>
  <c r="DE19" i="66"/>
  <c r="DE15" i="66"/>
  <c r="DE6" i="66"/>
  <c r="DE50" i="66"/>
  <c r="DE56" i="66"/>
  <c r="DE7" i="66"/>
  <c r="DE23" i="66"/>
  <c r="DE9" i="66"/>
  <c r="DE47" i="66"/>
  <c r="DE46" i="66"/>
  <c r="DE40" i="66"/>
  <c r="DE45" i="66"/>
  <c r="DE33" i="66"/>
  <c r="DE39" i="66"/>
  <c r="DE10" i="66"/>
  <c r="DE38" i="66"/>
  <c r="DE31" i="66"/>
  <c r="DE37" i="66"/>
  <c r="DE30" i="66"/>
  <c r="DE29" i="66"/>
  <c r="DE5" i="66"/>
  <c r="DE52" i="66"/>
  <c r="DE32" i="66"/>
  <c r="DE57" i="66"/>
  <c r="DE54" i="66"/>
  <c r="DE36" i="66"/>
  <c r="DE53" i="66"/>
  <c r="DE59" i="66"/>
  <c r="DE35" i="66"/>
  <c r="DE34" i="66"/>
  <c r="DE41" i="66"/>
  <c r="DE42" i="66"/>
  <c r="DE60" i="66"/>
  <c r="DE26" i="66"/>
  <c r="DE44" i="66"/>
  <c r="DE20" i="66"/>
  <c r="DE27" i="66"/>
  <c r="DE49" i="66"/>
  <c r="DE55" i="66"/>
  <c r="DE8" i="66"/>
  <c r="DE21" i="66"/>
  <c r="DE22" i="66"/>
  <c r="DE18" i="66"/>
  <c r="DE28" i="66"/>
  <c r="DE25" i="66"/>
  <c r="DE61" i="66"/>
  <c r="DE43" i="66"/>
  <c r="DE58" i="66"/>
  <c r="DE51" i="66"/>
  <c r="DD4" i="66"/>
  <c r="DE3" i="66"/>
  <c r="DF2" i="66"/>
  <c r="DF95" i="66" l="1"/>
  <c r="DF72" i="66"/>
  <c r="DF74" i="66"/>
  <c r="DF79" i="66"/>
  <c r="DF77" i="66"/>
  <c r="DF96" i="66"/>
  <c r="DF94" i="66"/>
  <c r="DF78" i="66"/>
  <c r="DF82" i="66"/>
  <c r="DF73" i="66"/>
  <c r="DF76" i="66"/>
  <c r="DF81" i="66"/>
  <c r="DF97" i="66"/>
  <c r="DF80" i="66"/>
  <c r="DF88" i="66"/>
  <c r="DF75" i="66"/>
  <c r="DF93" i="66"/>
  <c r="DF87" i="66"/>
  <c r="DF86" i="66"/>
  <c r="DF92" i="66"/>
  <c r="DF85" i="66"/>
  <c r="DF99" i="66"/>
  <c r="DF84" i="66"/>
  <c r="DF83" i="66"/>
  <c r="DF89" i="66"/>
  <c r="DF98" i="66"/>
  <c r="DF100" i="66"/>
  <c r="DF90" i="66"/>
  <c r="DF91" i="66"/>
  <c r="DF19" i="66"/>
  <c r="DF12" i="66"/>
  <c r="DF71" i="66"/>
  <c r="DF70" i="66"/>
  <c r="DF69" i="66"/>
  <c r="DF63" i="66"/>
  <c r="DF56" i="66"/>
  <c r="DF48" i="66"/>
  <c r="DF24" i="66"/>
  <c r="DF9" i="66"/>
  <c r="DF64" i="66"/>
  <c r="DF17" i="66"/>
  <c r="DF16" i="66"/>
  <c r="DF14" i="66"/>
  <c r="DF6" i="66"/>
  <c r="DF15" i="66"/>
  <c r="DF11" i="66"/>
  <c r="DF67" i="66"/>
  <c r="DF7" i="66"/>
  <c r="DF23" i="66"/>
  <c r="DF50" i="66"/>
  <c r="DF13" i="66"/>
  <c r="DF65" i="66"/>
  <c r="DF66" i="66"/>
  <c r="DF68" i="66"/>
  <c r="DF40" i="66"/>
  <c r="DF45" i="66"/>
  <c r="DF47" i="66"/>
  <c r="DF46" i="66"/>
  <c r="DF39" i="66"/>
  <c r="DF10" i="66"/>
  <c r="DF38" i="66"/>
  <c r="DF33" i="66"/>
  <c r="DF31" i="66"/>
  <c r="DF37" i="66"/>
  <c r="DF29" i="66"/>
  <c r="DF5" i="66"/>
  <c r="DF30" i="66"/>
  <c r="DF54" i="66"/>
  <c r="DF52" i="66"/>
  <c r="DF36" i="66"/>
  <c r="DF32" i="66"/>
  <c r="DF57" i="66"/>
  <c r="DF59" i="66"/>
  <c r="DF53" i="66"/>
  <c r="DF34" i="66"/>
  <c r="DF35" i="66"/>
  <c r="DF42" i="66"/>
  <c r="DF60" i="66"/>
  <c r="DF41" i="66"/>
  <c r="DF26" i="66"/>
  <c r="DF44" i="66"/>
  <c r="DF49" i="66"/>
  <c r="DF55" i="66"/>
  <c r="DF21" i="66"/>
  <c r="DF27" i="66"/>
  <c r="DF20" i="66"/>
  <c r="DF22" i="66"/>
  <c r="DF8" i="66"/>
  <c r="DF18" i="66"/>
  <c r="DF61" i="66"/>
  <c r="DF25" i="66"/>
  <c r="DF28" i="66"/>
  <c r="DF43" i="66"/>
  <c r="DF51" i="66"/>
  <c r="DF58" i="66"/>
  <c r="DF3" i="66"/>
  <c r="DE4" i="66"/>
  <c r="DG2" i="66"/>
  <c r="DG88" i="66" l="1"/>
  <c r="DG90" i="66"/>
  <c r="DG81" i="66"/>
  <c r="DG83" i="66"/>
  <c r="DG84" i="66"/>
  <c r="DG94" i="66"/>
  <c r="DG96" i="66"/>
  <c r="DG93" i="66"/>
  <c r="DG73" i="66"/>
  <c r="DG75" i="66"/>
  <c r="DG77" i="66"/>
  <c r="DG86" i="66"/>
  <c r="DG92" i="66"/>
  <c r="DG95" i="66"/>
  <c r="DG97" i="66"/>
  <c r="DG72" i="66"/>
  <c r="DG74" i="66"/>
  <c r="DG76" i="66"/>
  <c r="DG89" i="66"/>
  <c r="DG85" i="66"/>
  <c r="DG80" i="66"/>
  <c r="DG82" i="66"/>
  <c r="DG91" i="66"/>
  <c r="DG78" i="66"/>
  <c r="DG87" i="66"/>
  <c r="DG99" i="66"/>
  <c r="DG98" i="66"/>
  <c r="DG100" i="66"/>
  <c r="DG79" i="66"/>
  <c r="DG71" i="66"/>
  <c r="DG70" i="66"/>
  <c r="DG69" i="66"/>
  <c r="DG67" i="66"/>
  <c r="DG6" i="66"/>
  <c r="DG13" i="66"/>
  <c r="DG16" i="66"/>
  <c r="DG66" i="66"/>
  <c r="DG15" i="66"/>
  <c r="DG14" i="66"/>
  <c r="DG68" i="66"/>
  <c r="DG11" i="66"/>
  <c r="DG50" i="66"/>
  <c r="DG12" i="66"/>
  <c r="DG48" i="66"/>
  <c r="DG19" i="66"/>
  <c r="DG17" i="66"/>
  <c r="DG9" i="66"/>
  <c r="DG65" i="66"/>
  <c r="DG24" i="66"/>
  <c r="DG64" i="66"/>
  <c r="DG23" i="66"/>
  <c r="DG56" i="66"/>
  <c r="DG63" i="66"/>
  <c r="DG7" i="66"/>
  <c r="DG40" i="66"/>
  <c r="DG45" i="66"/>
  <c r="DG47" i="66"/>
  <c r="DG46" i="66"/>
  <c r="DG33" i="66"/>
  <c r="DG31" i="66"/>
  <c r="DG37" i="66"/>
  <c r="DG30" i="66"/>
  <c r="DG29" i="66"/>
  <c r="DG39" i="66"/>
  <c r="DG38" i="66"/>
  <c r="DG10" i="66"/>
  <c r="DG5" i="66"/>
  <c r="DG32" i="66"/>
  <c r="DG36" i="66"/>
  <c r="DG54" i="66"/>
  <c r="DG52" i="66"/>
  <c r="DG57" i="66"/>
  <c r="DG53" i="66"/>
  <c r="DG59" i="66"/>
  <c r="DG34" i="66"/>
  <c r="DG35" i="66"/>
  <c r="DG60" i="66"/>
  <c r="DG42" i="66"/>
  <c r="DG41" i="66"/>
  <c r="DG26" i="66"/>
  <c r="DG44" i="66"/>
  <c r="DG49" i="66"/>
  <c r="DG22" i="66"/>
  <c r="DG27" i="66"/>
  <c r="DG55" i="66"/>
  <c r="DG20" i="66"/>
  <c r="DG8" i="66"/>
  <c r="DG18" i="66"/>
  <c r="DG61" i="66"/>
  <c r="DG25" i="66"/>
  <c r="DG21" i="66"/>
  <c r="DG28" i="66"/>
  <c r="DG43" i="66"/>
  <c r="DG58" i="66"/>
  <c r="DG51" i="66"/>
  <c r="DG3" i="66"/>
  <c r="DF4" i="66"/>
  <c r="DH2" i="66"/>
  <c r="DH97" i="66" l="1"/>
  <c r="DH72" i="66"/>
  <c r="DH74" i="66"/>
  <c r="DH76" i="66"/>
  <c r="DH86" i="66"/>
  <c r="DH92" i="66"/>
  <c r="DH84" i="66"/>
  <c r="DH73" i="66"/>
  <c r="DH75" i="66"/>
  <c r="DH80" i="66"/>
  <c r="DH78" i="66"/>
  <c r="DH83" i="66"/>
  <c r="DH79" i="66"/>
  <c r="DH82" i="66"/>
  <c r="DH81" i="66"/>
  <c r="DH99" i="66"/>
  <c r="DH77" i="66"/>
  <c r="DH90" i="66"/>
  <c r="DH85" i="66"/>
  <c r="DH93" i="66"/>
  <c r="DH91" i="66"/>
  <c r="DH98" i="66"/>
  <c r="DH96" i="66"/>
  <c r="DH87" i="66"/>
  <c r="DH95" i="66"/>
  <c r="DH89" i="66"/>
  <c r="DH88" i="66"/>
  <c r="DH100" i="66"/>
  <c r="DH94" i="66"/>
  <c r="DH50" i="66"/>
  <c r="DH19" i="66"/>
  <c r="DH12" i="66"/>
  <c r="DH17" i="66"/>
  <c r="DH9" i="66"/>
  <c r="DH64" i="66"/>
  <c r="DH48" i="66"/>
  <c r="DH56" i="66"/>
  <c r="DH24" i="66"/>
  <c r="DH16" i="66"/>
  <c r="DH15" i="66"/>
  <c r="DH14" i="66"/>
  <c r="DH65" i="66"/>
  <c r="DH13" i="66"/>
  <c r="DH63" i="66"/>
  <c r="DH66" i="66"/>
  <c r="DH11" i="66"/>
  <c r="DH67" i="66"/>
  <c r="DH69" i="66"/>
  <c r="DH7" i="66"/>
  <c r="DH68" i="66"/>
  <c r="DH71" i="66"/>
  <c r="DH23" i="66"/>
  <c r="DH6" i="66"/>
  <c r="DH70" i="66"/>
  <c r="DH45" i="66"/>
  <c r="DH47" i="66"/>
  <c r="DH46" i="66"/>
  <c r="DH40" i="66"/>
  <c r="DH33" i="66"/>
  <c r="DH39" i="66"/>
  <c r="DH10" i="66"/>
  <c r="DH38" i="66"/>
  <c r="DH31" i="66"/>
  <c r="DH37" i="66"/>
  <c r="DH5" i="66"/>
  <c r="DH29" i="66"/>
  <c r="DH30" i="66"/>
  <c r="DH57" i="66"/>
  <c r="DH52" i="66"/>
  <c r="DH54" i="66"/>
  <c r="DH36" i="66"/>
  <c r="DH32" i="66"/>
  <c r="DH53" i="66"/>
  <c r="DH59" i="66"/>
  <c r="DH34" i="66"/>
  <c r="DH35" i="66"/>
  <c r="DH60" i="66"/>
  <c r="DH42" i="66"/>
  <c r="DH41" i="66"/>
  <c r="DH26" i="66"/>
  <c r="DH44" i="66"/>
  <c r="DH20" i="66"/>
  <c r="DH22" i="66"/>
  <c r="DH49" i="66"/>
  <c r="DH55" i="66"/>
  <c r="DH8" i="66"/>
  <c r="DH21" i="66"/>
  <c r="DH18" i="66"/>
  <c r="DH27" i="66"/>
  <c r="DH28" i="66"/>
  <c r="DH25" i="66"/>
  <c r="DH61" i="66"/>
  <c r="DH43" i="66"/>
  <c r="DH51" i="66"/>
  <c r="DH58" i="66"/>
  <c r="DG4" i="66"/>
  <c r="DH3" i="66"/>
  <c r="DI2" i="66"/>
  <c r="DI75" i="66" l="1"/>
  <c r="DI77" i="66"/>
  <c r="DI96" i="66"/>
  <c r="DI73" i="66"/>
  <c r="DI72" i="66"/>
  <c r="DI74" i="66"/>
  <c r="DI79" i="66"/>
  <c r="DI94" i="66"/>
  <c r="DI78" i="66"/>
  <c r="DI76" i="66"/>
  <c r="DI86" i="66"/>
  <c r="DI82" i="66"/>
  <c r="DI95" i="66"/>
  <c r="DI80" i="66"/>
  <c r="DI85" i="66"/>
  <c r="DI89" i="66"/>
  <c r="DI90" i="66"/>
  <c r="DI92" i="66"/>
  <c r="DI84" i="66"/>
  <c r="DI88" i="66"/>
  <c r="DI93" i="66"/>
  <c r="DI81" i="66"/>
  <c r="DI83" i="66"/>
  <c r="DI97" i="66"/>
  <c r="DI100" i="66"/>
  <c r="DI99" i="66"/>
  <c r="DI87" i="66"/>
  <c r="DI98" i="66"/>
  <c r="DI91" i="66"/>
  <c r="DI71" i="66"/>
  <c r="DI70" i="66"/>
  <c r="DI69" i="66"/>
  <c r="DI67" i="66"/>
  <c r="DI66" i="66"/>
  <c r="DI14" i="66"/>
  <c r="DI9" i="66"/>
  <c r="DI11" i="66"/>
  <c r="DI13" i="66"/>
  <c r="DI16" i="66"/>
  <c r="DI50" i="66"/>
  <c r="DI56" i="66"/>
  <c r="DI24" i="66"/>
  <c r="DI64" i="66"/>
  <c r="DI48" i="66"/>
  <c r="DI17" i="66"/>
  <c r="DI19" i="66"/>
  <c r="DI15" i="66"/>
  <c r="DI6" i="66"/>
  <c r="DI12" i="66"/>
  <c r="DI23" i="66"/>
  <c r="DI63" i="66"/>
  <c r="DI7" i="66"/>
  <c r="DI65" i="66"/>
  <c r="DI68" i="66"/>
  <c r="DI47" i="66"/>
  <c r="DI46" i="66"/>
  <c r="DI40" i="66"/>
  <c r="DI45" i="66"/>
  <c r="DI33" i="66"/>
  <c r="DI39" i="66"/>
  <c r="DI10" i="66"/>
  <c r="DI38" i="66"/>
  <c r="DI31" i="66"/>
  <c r="DI37" i="66"/>
  <c r="DI30" i="66"/>
  <c r="DI29" i="66"/>
  <c r="DI5" i="66"/>
  <c r="DI54" i="66"/>
  <c r="DI57" i="66"/>
  <c r="DI52" i="66"/>
  <c r="DI36" i="66"/>
  <c r="DI32" i="66"/>
  <c r="DI53" i="66"/>
  <c r="DI59" i="66"/>
  <c r="DI34" i="66"/>
  <c r="DI35" i="66"/>
  <c r="DI42" i="66"/>
  <c r="DI41" i="66"/>
  <c r="DI60" i="66"/>
  <c r="DI26" i="66"/>
  <c r="DI44" i="66"/>
  <c r="DI21" i="66"/>
  <c r="DI55" i="66"/>
  <c r="DI22" i="66"/>
  <c r="DI49" i="66"/>
  <c r="DI27" i="66"/>
  <c r="DI20" i="66"/>
  <c r="DI8" i="66"/>
  <c r="DI18" i="66"/>
  <c r="DI61" i="66"/>
  <c r="DI25" i="66"/>
  <c r="DI28" i="66"/>
  <c r="DI43" i="66"/>
  <c r="DI51" i="66"/>
  <c r="DI58" i="66"/>
  <c r="DI3" i="66"/>
  <c r="DH4" i="66"/>
  <c r="DJ2" i="66"/>
  <c r="DJ76" i="66" l="1"/>
  <c r="DJ94" i="66"/>
  <c r="DJ95" i="66"/>
  <c r="DJ93" i="66"/>
  <c r="DJ78" i="66"/>
  <c r="DJ74" i="66"/>
  <c r="DJ73" i="66"/>
  <c r="DJ75" i="66"/>
  <c r="DJ72" i="66"/>
  <c r="DJ77" i="66"/>
  <c r="DJ88" i="66"/>
  <c r="DJ80" i="66"/>
  <c r="DJ92" i="66"/>
  <c r="DJ81" i="66"/>
  <c r="DJ96" i="66"/>
  <c r="DJ87" i="66"/>
  <c r="DJ79" i="66"/>
  <c r="DJ86" i="66"/>
  <c r="DJ82" i="66"/>
  <c r="DJ90" i="66"/>
  <c r="DJ84" i="66"/>
  <c r="DJ83" i="66"/>
  <c r="DJ89" i="66"/>
  <c r="DJ98" i="66"/>
  <c r="DJ100" i="66"/>
  <c r="DJ85" i="66"/>
  <c r="DJ97" i="66"/>
  <c r="DJ99" i="66"/>
  <c r="DJ91" i="66"/>
  <c r="DJ68" i="66"/>
  <c r="DJ63" i="66"/>
  <c r="DJ6" i="66"/>
  <c r="DJ70" i="66"/>
  <c r="DJ15" i="66"/>
  <c r="DJ71" i="66"/>
  <c r="DJ69" i="66"/>
  <c r="DJ48" i="66"/>
  <c r="DJ56" i="66"/>
  <c r="DJ50" i="66"/>
  <c r="DJ11" i="66"/>
  <c r="DJ13" i="66"/>
  <c r="DJ24" i="66"/>
  <c r="DJ12" i="66"/>
  <c r="DJ16" i="66"/>
  <c r="DJ65" i="66"/>
  <c r="DJ67" i="66"/>
  <c r="DJ9" i="66"/>
  <c r="DJ66" i="66"/>
  <c r="DJ23" i="66"/>
  <c r="DJ64" i="66"/>
  <c r="DJ17" i="66"/>
  <c r="DJ7" i="66"/>
  <c r="DJ14" i="66"/>
  <c r="DJ19" i="66"/>
  <c r="DJ40" i="66"/>
  <c r="DJ45" i="66"/>
  <c r="DJ47" i="66"/>
  <c r="DJ46" i="66"/>
  <c r="DJ39" i="66"/>
  <c r="DJ10" i="66"/>
  <c r="DJ38" i="66"/>
  <c r="DJ33" i="66"/>
  <c r="DJ29" i="66"/>
  <c r="DJ31" i="66"/>
  <c r="DJ37" i="66"/>
  <c r="DJ30" i="66"/>
  <c r="DJ5" i="66"/>
  <c r="DJ54" i="66"/>
  <c r="DJ32" i="66"/>
  <c r="DJ36" i="66"/>
  <c r="DJ52" i="66"/>
  <c r="DJ57" i="66"/>
  <c r="DJ53" i="66"/>
  <c r="DJ59" i="66"/>
  <c r="DJ35" i="66"/>
  <c r="DJ34" i="66"/>
  <c r="DJ41" i="66"/>
  <c r="DJ42" i="66"/>
  <c r="DJ60" i="66"/>
  <c r="DJ26" i="66"/>
  <c r="DJ44" i="66"/>
  <c r="DJ22" i="66"/>
  <c r="DJ49" i="66"/>
  <c r="DJ8" i="66"/>
  <c r="DJ20" i="66"/>
  <c r="DJ18" i="66"/>
  <c r="DJ21" i="66"/>
  <c r="DJ55" i="66"/>
  <c r="DJ27" i="66"/>
  <c r="DJ25" i="66"/>
  <c r="DJ28" i="66"/>
  <c r="DJ61" i="66"/>
  <c r="DJ43" i="66"/>
  <c r="DJ58" i="66"/>
  <c r="DJ51" i="66"/>
  <c r="DJ3" i="66"/>
  <c r="DI4" i="66"/>
  <c r="DK2" i="66"/>
  <c r="DK91" i="66" l="1"/>
  <c r="DK95" i="66"/>
  <c r="DK94" i="66"/>
  <c r="DK96" i="66"/>
  <c r="DK87" i="66"/>
  <c r="DK93" i="66"/>
  <c r="DK100" i="66"/>
  <c r="DK81" i="66"/>
  <c r="DK82" i="66"/>
  <c r="DK89" i="66"/>
  <c r="DK97" i="66"/>
  <c r="DK98" i="66"/>
  <c r="DK86" i="66"/>
  <c r="DK83" i="66"/>
  <c r="DK85" i="66"/>
  <c r="DK88" i="66"/>
  <c r="DK90" i="66"/>
  <c r="DK92" i="66"/>
  <c r="DK72" i="66"/>
  <c r="DK74" i="66"/>
  <c r="DK76" i="66"/>
  <c r="DK78" i="66"/>
  <c r="DK79" i="66"/>
  <c r="DK99" i="66"/>
  <c r="DK84" i="66"/>
  <c r="DK80" i="66"/>
  <c r="DK73" i="66"/>
  <c r="DK75" i="66"/>
  <c r="DK77" i="66"/>
  <c r="DK71" i="66"/>
  <c r="DK70" i="66"/>
  <c r="DK69" i="66"/>
  <c r="DK67" i="66"/>
  <c r="DK65" i="66"/>
  <c r="DK12" i="66"/>
  <c r="DK66" i="66"/>
  <c r="DK13" i="66"/>
  <c r="DK14" i="66"/>
  <c r="DK11" i="66"/>
  <c r="DK24" i="66"/>
  <c r="DK50" i="66"/>
  <c r="DK56" i="66"/>
  <c r="DK64" i="66"/>
  <c r="DK9" i="66"/>
  <c r="DK48" i="66"/>
  <c r="DK6" i="66"/>
  <c r="DK19" i="66"/>
  <c r="DK15" i="66"/>
  <c r="DK17" i="66"/>
  <c r="DK68" i="66"/>
  <c r="DK16" i="66"/>
  <c r="DK7" i="66"/>
  <c r="DK63" i="66"/>
  <c r="DK23" i="66"/>
  <c r="DK40" i="66"/>
  <c r="DK45" i="66"/>
  <c r="DK47" i="66"/>
  <c r="DK46" i="66"/>
  <c r="DK33" i="66"/>
  <c r="DK39" i="66"/>
  <c r="DK10" i="66"/>
  <c r="DK38" i="66"/>
  <c r="DK31" i="66"/>
  <c r="DK37" i="66"/>
  <c r="DK30" i="66"/>
  <c r="DK29" i="66"/>
  <c r="DK5" i="66"/>
  <c r="DK32" i="66"/>
  <c r="DK36" i="66"/>
  <c r="DK57" i="66"/>
  <c r="DK54" i="66"/>
  <c r="DK52" i="66"/>
  <c r="DK59" i="66"/>
  <c r="DK53" i="66"/>
  <c r="DK35" i="66"/>
  <c r="DK34" i="66"/>
  <c r="DK42" i="66"/>
  <c r="DK60" i="66"/>
  <c r="DK41" i="66"/>
  <c r="DK26" i="66"/>
  <c r="DK44" i="66"/>
  <c r="DK8" i="66"/>
  <c r="DK21" i="66"/>
  <c r="DK55" i="66"/>
  <c r="DK22" i="66"/>
  <c r="DK27" i="66"/>
  <c r="DK49" i="66"/>
  <c r="DK18" i="66"/>
  <c r="DK20" i="66"/>
  <c r="DK28" i="66"/>
  <c r="DK61" i="66"/>
  <c r="DK25" i="66"/>
  <c r="DK43" i="66"/>
  <c r="DK51" i="66"/>
  <c r="DK58" i="66"/>
  <c r="DK3" i="66"/>
  <c r="DJ4" i="66"/>
  <c r="DL2" i="66"/>
  <c r="DL100" i="66" l="1"/>
  <c r="DL98" i="66"/>
  <c r="DL82" i="66"/>
  <c r="DL75" i="66"/>
  <c r="DL73" i="66"/>
  <c r="DL76" i="66"/>
  <c r="DL81" i="66"/>
  <c r="DL78" i="66"/>
  <c r="DL74" i="66"/>
  <c r="DL79" i="66"/>
  <c r="DL72" i="66"/>
  <c r="DL83" i="66"/>
  <c r="DL91" i="66"/>
  <c r="DL80" i="66"/>
  <c r="DL86" i="66"/>
  <c r="DL89" i="66"/>
  <c r="DL97" i="66"/>
  <c r="DL92" i="66"/>
  <c r="DL77" i="66"/>
  <c r="DL88" i="66"/>
  <c r="DL90" i="66"/>
  <c r="DL85" i="66"/>
  <c r="DL99" i="66"/>
  <c r="DL84" i="66"/>
  <c r="DL94" i="66"/>
  <c r="DL87" i="66"/>
  <c r="DL93" i="66"/>
  <c r="DL96" i="66"/>
  <c r="DL95" i="66"/>
  <c r="DL19" i="66"/>
  <c r="DL15" i="66"/>
  <c r="DL11" i="66"/>
  <c r="DL6" i="66"/>
  <c r="DL16" i="66"/>
  <c r="DL17" i="66"/>
  <c r="DL24" i="66"/>
  <c r="DL64" i="66"/>
  <c r="DL56" i="66"/>
  <c r="DL63" i="66"/>
  <c r="DL65" i="66"/>
  <c r="DL9" i="66"/>
  <c r="DL50" i="66"/>
  <c r="DL12" i="66"/>
  <c r="DL14" i="66"/>
  <c r="DL67" i="66"/>
  <c r="DL13" i="66"/>
  <c r="DL70" i="66"/>
  <c r="DL66" i="66"/>
  <c r="DL68" i="66"/>
  <c r="DL69" i="66"/>
  <c r="DL7" i="66"/>
  <c r="DL23" i="66"/>
  <c r="DL48" i="66"/>
  <c r="DL71" i="66"/>
  <c r="DL45" i="66"/>
  <c r="DL47" i="66"/>
  <c r="DL46" i="66"/>
  <c r="DL40" i="66"/>
  <c r="DL33" i="66"/>
  <c r="DL39" i="66"/>
  <c r="DL10" i="66"/>
  <c r="DL38" i="66"/>
  <c r="DL31" i="66"/>
  <c r="DL37" i="66"/>
  <c r="DL30" i="66"/>
  <c r="DL5" i="66"/>
  <c r="DL29" i="66"/>
  <c r="DL32" i="66"/>
  <c r="DL36" i="66"/>
  <c r="DL57" i="66"/>
  <c r="DL52" i="66"/>
  <c r="DL54" i="66"/>
  <c r="DL53" i="66"/>
  <c r="DL59" i="66"/>
  <c r="DL35" i="66"/>
  <c r="DL34" i="66"/>
  <c r="DL41" i="66"/>
  <c r="DL60" i="66"/>
  <c r="DL42" i="66"/>
  <c r="DL26" i="66"/>
  <c r="DL44" i="66"/>
  <c r="DL18" i="66"/>
  <c r="DL8" i="66"/>
  <c r="DL49" i="66"/>
  <c r="DL21" i="66"/>
  <c r="DL27" i="66"/>
  <c r="DL55" i="66"/>
  <c r="DL20" i="66"/>
  <c r="DL22" i="66"/>
  <c r="DL28" i="66"/>
  <c r="DL25" i="66"/>
  <c r="DL61" i="66"/>
  <c r="DL43" i="66"/>
  <c r="DL51" i="66"/>
  <c r="DL58" i="66"/>
  <c r="DK4" i="66"/>
  <c r="DL3" i="66"/>
  <c r="DM2" i="66"/>
  <c r="DM93" i="66" l="1"/>
  <c r="DM80" i="66"/>
  <c r="DM94" i="66"/>
  <c r="DM86" i="66"/>
  <c r="DM92" i="66"/>
  <c r="DM96" i="66"/>
  <c r="DM72" i="66"/>
  <c r="DM74" i="66"/>
  <c r="DM76" i="66"/>
  <c r="DM82" i="66"/>
  <c r="DM90" i="66"/>
  <c r="DM95" i="66"/>
  <c r="DM84" i="66"/>
  <c r="DM78" i="66"/>
  <c r="DM81" i="66"/>
  <c r="DM83" i="66"/>
  <c r="DM87" i="66"/>
  <c r="DM88" i="66"/>
  <c r="DM97" i="66"/>
  <c r="DM100" i="66"/>
  <c r="DM89" i="66"/>
  <c r="DM99" i="66"/>
  <c r="DM98" i="66"/>
  <c r="DM73" i="66"/>
  <c r="DM75" i="66"/>
  <c r="DM77" i="66"/>
  <c r="DM79" i="66"/>
  <c r="DM91" i="66"/>
  <c r="DM85" i="66"/>
  <c r="DM68" i="66"/>
  <c r="DM71" i="66"/>
  <c r="DM70" i="66"/>
  <c r="DM69" i="66"/>
  <c r="DM66" i="66"/>
  <c r="DM14" i="66"/>
  <c r="DM67" i="66"/>
  <c r="DM13" i="66"/>
  <c r="DM48" i="66"/>
  <c r="DM9" i="66"/>
  <c r="DM11" i="66"/>
  <c r="DM12" i="66"/>
  <c r="DM17" i="66"/>
  <c r="DM19" i="66"/>
  <c r="DM56" i="66"/>
  <c r="DM16" i="66"/>
  <c r="DM6" i="66"/>
  <c r="DM24" i="66"/>
  <c r="DM63" i="66"/>
  <c r="DM23" i="66"/>
  <c r="DM64" i="66"/>
  <c r="DM65" i="66"/>
  <c r="DM15" i="66"/>
  <c r="DM50" i="66"/>
  <c r="DM7" i="66"/>
  <c r="DM47" i="66"/>
  <c r="DM46" i="66"/>
  <c r="DM40" i="66"/>
  <c r="DM45" i="66"/>
  <c r="DM33" i="66"/>
  <c r="DM39" i="66"/>
  <c r="DM10" i="66"/>
  <c r="DM38" i="66"/>
  <c r="DM31" i="66"/>
  <c r="DM37" i="66"/>
  <c r="DM30" i="66"/>
  <c r="DM29" i="66"/>
  <c r="DM5" i="66"/>
  <c r="DM36" i="66"/>
  <c r="DM52" i="66"/>
  <c r="DM57" i="66"/>
  <c r="DM32" i="66"/>
  <c r="DM54" i="66"/>
  <c r="DM53" i="66"/>
  <c r="DM59" i="66"/>
  <c r="DM34" i="66"/>
  <c r="DM35" i="66"/>
  <c r="DM60" i="66"/>
  <c r="DM42" i="66"/>
  <c r="DM41" i="66"/>
  <c r="DM26" i="66"/>
  <c r="DM44" i="66"/>
  <c r="DM55" i="66"/>
  <c r="DM21" i="66"/>
  <c r="DM49" i="66"/>
  <c r="DM8" i="66"/>
  <c r="DM20" i="66"/>
  <c r="DM27" i="66"/>
  <c r="DM22" i="66"/>
  <c r="DM18" i="66"/>
  <c r="DM28" i="66"/>
  <c r="DM61" i="66"/>
  <c r="DM25" i="66"/>
  <c r="DM43" i="66"/>
  <c r="DM51" i="66"/>
  <c r="DM58" i="66"/>
  <c r="DM3" i="66"/>
  <c r="DL4" i="66"/>
  <c r="DN2" i="66"/>
  <c r="DN96" i="66" l="1"/>
  <c r="DN75" i="66"/>
  <c r="DN74" i="66"/>
  <c r="DN77" i="66"/>
  <c r="DN72" i="66"/>
  <c r="DN94" i="66"/>
  <c r="DN73" i="66"/>
  <c r="DN78" i="66"/>
  <c r="DN95" i="66"/>
  <c r="DN76" i="66"/>
  <c r="DN86" i="66"/>
  <c r="DN82" i="66"/>
  <c r="DN90" i="66"/>
  <c r="DN93" i="66"/>
  <c r="DN80" i="66"/>
  <c r="DN92" i="66"/>
  <c r="DN83" i="66"/>
  <c r="DN89" i="66"/>
  <c r="DN97" i="66"/>
  <c r="DN88" i="66"/>
  <c r="DN79" i="66"/>
  <c r="DN81" i="66"/>
  <c r="DN85" i="66"/>
  <c r="DN99" i="66"/>
  <c r="DN91" i="66"/>
  <c r="DN84" i="66"/>
  <c r="DN87" i="66"/>
  <c r="DN100" i="66"/>
  <c r="DN98" i="66"/>
  <c r="DN71" i="66"/>
  <c r="DN70" i="66"/>
  <c r="DN69" i="66"/>
  <c r="DN63" i="66"/>
  <c r="DN56" i="66"/>
  <c r="DN19" i="66"/>
  <c r="DN48" i="66"/>
  <c r="DN12" i="66"/>
  <c r="DN14" i="66"/>
  <c r="DN24" i="66"/>
  <c r="DN9" i="66"/>
  <c r="DN64" i="66"/>
  <c r="DN17" i="66"/>
  <c r="DN16" i="66"/>
  <c r="DN11" i="66"/>
  <c r="DN65" i="66"/>
  <c r="DN6" i="66"/>
  <c r="DN66" i="66"/>
  <c r="DN15" i="66"/>
  <c r="DN68" i="66"/>
  <c r="DN23" i="66"/>
  <c r="DN67" i="66"/>
  <c r="DN7" i="66"/>
  <c r="DN50" i="66"/>
  <c r="DN13" i="66"/>
  <c r="DN40" i="66"/>
  <c r="DN45" i="66"/>
  <c r="DN47" i="66"/>
  <c r="DN46" i="66"/>
  <c r="DN39" i="66"/>
  <c r="DN10" i="66"/>
  <c r="DN38" i="66"/>
  <c r="DN33" i="66"/>
  <c r="DN31" i="66"/>
  <c r="DN37" i="66"/>
  <c r="DN30" i="66"/>
  <c r="DN29" i="66"/>
  <c r="DN5" i="66"/>
  <c r="DN52" i="66"/>
  <c r="DN57" i="66"/>
  <c r="DN54" i="66"/>
  <c r="DN32" i="66"/>
  <c r="DN36" i="66"/>
  <c r="DN53" i="66"/>
  <c r="DN59" i="66"/>
  <c r="DN34" i="66"/>
  <c r="DN35" i="66"/>
  <c r="DN41" i="66"/>
  <c r="DN42" i="66"/>
  <c r="DN60" i="66"/>
  <c r="DN26" i="66"/>
  <c r="DN44" i="66"/>
  <c r="DN8" i="66"/>
  <c r="DN18" i="66"/>
  <c r="DN49" i="66"/>
  <c r="DN55" i="66"/>
  <c r="DN21" i="66"/>
  <c r="DN20" i="66"/>
  <c r="DN27" i="66"/>
  <c r="DN22" i="66"/>
  <c r="DN28" i="66"/>
  <c r="DN25" i="66"/>
  <c r="DN61" i="66"/>
  <c r="DN43" i="66"/>
  <c r="DN58" i="66"/>
  <c r="DN51" i="66"/>
  <c r="DN3" i="66"/>
  <c r="DM4" i="66"/>
  <c r="DO2" i="66"/>
  <c r="DO94" i="66" l="1"/>
  <c r="DO84" i="66"/>
  <c r="DO85" i="66"/>
  <c r="DO88" i="66"/>
  <c r="DO79" i="66"/>
  <c r="DO95" i="66"/>
  <c r="DO92" i="66"/>
  <c r="DO83" i="66"/>
  <c r="DO87" i="66"/>
  <c r="DO93" i="66"/>
  <c r="DO81" i="66"/>
  <c r="DO72" i="66"/>
  <c r="DO74" i="66"/>
  <c r="DO76" i="66"/>
  <c r="DO80" i="66"/>
  <c r="DO82" i="66"/>
  <c r="DO96" i="66"/>
  <c r="DO90" i="66"/>
  <c r="DO73" i="66"/>
  <c r="DO75" i="66"/>
  <c r="DO77" i="66"/>
  <c r="DO78" i="66"/>
  <c r="DO91" i="66"/>
  <c r="DO99" i="66"/>
  <c r="DO98" i="66"/>
  <c r="DO89" i="66"/>
  <c r="DO97" i="66"/>
  <c r="DO86" i="66"/>
  <c r="DO100" i="66"/>
  <c r="DO67" i="66"/>
  <c r="DO68" i="66"/>
  <c r="DO6" i="66"/>
  <c r="DO66" i="66"/>
  <c r="DO65" i="66"/>
  <c r="DO13" i="66"/>
  <c r="DO15" i="66"/>
  <c r="DO71" i="66"/>
  <c r="DO14" i="66"/>
  <c r="DO11" i="66"/>
  <c r="DO69" i="66"/>
  <c r="DO16" i="66"/>
  <c r="DO70" i="66"/>
  <c r="DO7" i="66"/>
  <c r="DO9" i="66"/>
  <c r="DO48" i="66"/>
  <c r="DO12" i="66"/>
  <c r="DO17" i="66"/>
  <c r="DO50" i="66"/>
  <c r="DO56" i="66"/>
  <c r="DO19" i="66"/>
  <c r="DO63" i="66"/>
  <c r="DO23" i="66"/>
  <c r="DO64" i="66"/>
  <c r="DO24" i="66"/>
  <c r="DO40" i="66"/>
  <c r="DO45" i="66"/>
  <c r="DO47" i="66"/>
  <c r="DO46" i="66"/>
  <c r="DO33" i="66"/>
  <c r="DO39" i="66"/>
  <c r="DO10" i="66"/>
  <c r="DO38" i="66"/>
  <c r="DO31" i="66"/>
  <c r="DO37" i="66"/>
  <c r="DO30" i="66"/>
  <c r="DO29" i="66"/>
  <c r="DO5" i="66"/>
  <c r="DO32" i="66"/>
  <c r="DO36" i="66"/>
  <c r="DO57" i="66"/>
  <c r="DO54" i="66"/>
  <c r="DO52" i="66"/>
  <c r="DO59" i="66"/>
  <c r="DO53" i="66"/>
  <c r="DO35" i="66"/>
  <c r="DO34" i="66"/>
  <c r="DO42" i="66"/>
  <c r="DO41" i="66"/>
  <c r="DO60" i="66"/>
  <c r="DO26" i="66"/>
  <c r="DO44" i="66"/>
  <c r="DO55" i="66"/>
  <c r="DO27" i="66"/>
  <c r="DO49" i="66"/>
  <c r="DO8" i="66"/>
  <c r="DO21" i="66"/>
  <c r="DO20" i="66"/>
  <c r="DO22" i="66"/>
  <c r="DO18" i="66"/>
  <c r="DO25" i="66"/>
  <c r="DO61" i="66"/>
  <c r="DO28" i="66"/>
  <c r="DO43" i="66"/>
  <c r="DO58" i="66"/>
  <c r="DO51" i="66"/>
  <c r="DN4" i="66"/>
  <c r="DO3" i="66"/>
  <c r="DP2" i="66"/>
  <c r="DP97" i="66" l="1"/>
  <c r="DP77" i="66"/>
  <c r="DP73" i="66"/>
  <c r="DP81" i="66"/>
  <c r="DP72" i="66"/>
  <c r="DP74" i="66"/>
  <c r="DP76" i="66"/>
  <c r="DP75" i="66"/>
  <c r="DP78" i="66"/>
  <c r="DP87" i="66"/>
  <c r="DP88" i="66"/>
  <c r="DP80" i="66"/>
  <c r="DP90" i="66"/>
  <c r="DP86" i="66"/>
  <c r="DP79" i="66"/>
  <c r="DP83" i="66"/>
  <c r="DP99" i="66"/>
  <c r="DP92" i="66"/>
  <c r="DP82" i="66"/>
  <c r="DP84" i="66"/>
  <c r="DP89" i="66"/>
  <c r="DP98" i="66"/>
  <c r="DP95" i="66"/>
  <c r="DP100" i="66"/>
  <c r="DP85" i="66"/>
  <c r="DP94" i="66"/>
  <c r="DP91" i="66"/>
  <c r="DP93" i="66"/>
  <c r="DP96" i="66"/>
  <c r="DP19" i="66"/>
  <c r="DP12" i="66"/>
  <c r="DP11" i="66"/>
  <c r="DP24" i="66"/>
  <c r="DP48" i="66"/>
  <c r="DP56" i="66"/>
  <c r="DP64" i="66"/>
  <c r="DP16" i="66"/>
  <c r="DP17" i="66"/>
  <c r="DP9" i="66"/>
  <c r="DP50" i="66"/>
  <c r="DP6" i="66"/>
  <c r="DP68" i="66"/>
  <c r="DP71" i="66"/>
  <c r="DP65" i="66"/>
  <c r="DP13" i="66"/>
  <c r="DP15" i="66"/>
  <c r="DP63" i="66"/>
  <c r="DP67" i="66"/>
  <c r="DP70" i="66"/>
  <c r="DP66" i="66"/>
  <c r="DP69" i="66"/>
  <c r="DP23" i="66"/>
  <c r="DP14" i="66"/>
  <c r="DP7" i="66"/>
  <c r="DP45" i="66"/>
  <c r="DP47" i="66"/>
  <c r="DP46" i="66"/>
  <c r="DP40" i="66"/>
  <c r="DP33" i="66"/>
  <c r="DP39" i="66"/>
  <c r="DP10" i="66"/>
  <c r="DP38" i="66"/>
  <c r="DP31" i="66"/>
  <c r="DP37" i="66"/>
  <c r="DP30" i="66"/>
  <c r="DP5" i="66"/>
  <c r="DP29" i="66"/>
  <c r="DP54" i="66"/>
  <c r="DP36" i="66"/>
  <c r="DP57" i="66"/>
  <c r="DP32" i="66"/>
  <c r="DP52" i="66"/>
  <c r="DP53" i="66"/>
  <c r="DP59" i="66"/>
  <c r="DP35" i="66"/>
  <c r="DP34" i="66"/>
  <c r="DP41" i="66"/>
  <c r="DP60" i="66"/>
  <c r="DP42" i="66"/>
  <c r="DP26" i="66"/>
  <c r="DP44" i="66"/>
  <c r="DP49" i="66"/>
  <c r="DP8" i="66"/>
  <c r="DP55" i="66"/>
  <c r="DP21" i="66"/>
  <c r="DP27" i="66"/>
  <c r="DP20" i="66"/>
  <c r="DP22" i="66"/>
  <c r="DP18" i="66"/>
  <c r="DP25" i="66"/>
  <c r="DP61" i="66"/>
  <c r="DP28" i="66"/>
  <c r="DP43" i="66"/>
  <c r="DP51" i="66"/>
  <c r="DP58" i="66"/>
  <c r="DO4" i="66"/>
  <c r="DP3" i="66"/>
  <c r="DQ2" i="66"/>
  <c r="DQ96" i="66" l="1"/>
  <c r="DQ94" i="66"/>
  <c r="DQ73" i="66"/>
  <c r="DQ95" i="66"/>
  <c r="DQ93" i="66"/>
  <c r="DQ78" i="66"/>
  <c r="DQ72" i="66"/>
  <c r="DQ76" i="66"/>
  <c r="DQ77" i="66"/>
  <c r="DQ74" i="66"/>
  <c r="DQ82" i="66"/>
  <c r="DQ90" i="66"/>
  <c r="DQ75" i="66"/>
  <c r="DQ80" i="66"/>
  <c r="DQ81" i="66"/>
  <c r="DQ83" i="66"/>
  <c r="DQ86" i="66"/>
  <c r="DQ92" i="66"/>
  <c r="DQ87" i="66"/>
  <c r="DQ79" i="66"/>
  <c r="DQ85" i="66"/>
  <c r="DQ89" i="66"/>
  <c r="DQ99" i="66"/>
  <c r="DQ98" i="66"/>
  <c r="DQ84" i="66"/>
  <c r="DQ91" i="66"/>
  <c r="DQ88" i="66"/>
  <c r="DQ97" i="66"/>
  <c r="DQ100" i="66"/>
  <c r="DQ67" i="66"/>
  <c r="DQ71" i="66"/>
  <c r="DQ70" i="66"/>
  <c r="DQ69" i="66"/>
  <c r="DQ14" i="66"/>
  <c r="DQ66" i="66"/>
  <c r="DQ16" i="66"/>
  <c r="DQ13" i="66"/>
  <c r="DQ9" i="66"/>
  <c r="DQ11" i="66"/>
  <c r="DQ50" i="66"/>
  <c r="DQ56" i="66"/>
  <c r="DQ64" i="66"/>
  <c r="DQ12" i="66"/>
  <c r="DQ48" i="66"/>
  <c r="DQ17" i="66"/>
  <c r="DQ65" i="66"/>
  <c r="DQ63" i="66"/>
  <c r="DQ68" i="66"/>
  <c r="DQ7" i="66"/>
  <c r="DQ24" i="66"/>
  <c r="DQ19" i="66"/>
  <c r="DQ15" i="66"/>
  <c r="DQ23" i="66"/>
  <c r="DQ6" i="66"/>
  <c r="DQ47" i="66"/>
  <c r="DQ46" i="66"/>
  <c r="DQ40" i="66"/>
  <c r="DQ45" i="66"/>
  <c r="DQ33" i="66"/>
  <c r="DQ39" i="66"/>
  <c r="DQ10" i="66"/>
  <c r="DQ38" i="66"/>
  <c r="DQ31" i="66"/>
  <c r="DQ37" i="66"/>
  <c r="DQ30" i="66"/>
  <c r="DQ29" i="66"/>
  <c r="DQ5" i="66"/>
  <c r="DQ57" i="66"/>
  <c r="DQ36" i="66"/>
  <c r="DQ32" i="66"/>
  <c r="DQ52" i="66"/>
  <c r="DQ54" i="66"/>
  <c r="DQ59" i="66"/>
  <c r="DQ53" i="66"/>
  <c r="DQ34" i="66"/>
  <c r="DQ35" i="66"/>
  <c r="DQ42" i="66"/>
  <c r="DQ60" i="66"/>
  <c r="DQ41" i="66"/>
  <c r="DQ26" i="66"/>
  <c r="DQ44" i="66"/>
  <c r="DQ21" i="66"/>
  <c r="DQ27" i="66"/>
  <c r="DQ20" i="66"/>
  <c r="DQ22" i="66"/>
  <c r="DQ8" i="66"/>
  <c r="DQ18" i="66"/>
  <c r="DQ49" i="66"/>
  <c r="DQ55" i="66"/>
  <c r="DQ61" i="66"/>
  <c r="DQ28" i="66"/>
  <c r="DQ25" i="66"/>
  <c r="DQ43" i="66"/>
  <c r="DQ58" i="66"/>
  <c r="DQ51" i="66"/>
  <c r="DQ3" i="66"/>
  <c r="DP4" i="66"/>
  <c r="DR2" i="66"/>
  <c r="DR79" i="66" l="1"/>
  <c r="DR81" i="66"/>
  <c r="DR82" i="66"/>
  <c r="DR88" i="66"/>
  <c r="DR95" i="66"/>
  <c r="DR90" i="66"/>
  <c r="DR97" i="66"/>
  <c r="DR86" i="66"/>
  <c r="DR73" i="66"/>
  <c r="DR75" i="66"/>
  <c r="DR94" i="66"/>
  <c r="DR96" i="66"/>
  <c r="DR80" i="66"/>
  <c r="DR72" i="66"/>
  <c r="DR74" i="66"/>
  <c r="DR76" i="66"/>
  <c r="DR93" i="66"/>
  <c r="DR77" i="66"/>
  <c r="DR85" i="66"/>
  <c r="DR99" i="66"/>
  <c r="DR78" i="66"/>
  <c r="DR84" i="66"/>
  <c r="DR92" i="66"/>
  <c r="DR91" i="66"/>
  <c r="DR83" i="66"/>
  <c r="DR87" i="66"/>
  <c r="DR98" i="66"/>
  <c r="DR100" i="66"/>
  <c r="DR89" i="66"/>
  <c r="DR71" i="66"/>
  <c r="DR70" i="66"/>
  <c r="DR69" i="66"/>
  <c r="DR63" i="66"/>
  <c r="DR68" i="66"/>
  <c r="DR6" i="66"/>
  <c r="DR15" i="66"/>
  <c r="DR48" i="66"/>
  <c r="DR56" i="66"/>
  <c r="DR11" i="66"/>
  <c r="DR12" i="66"/>
  <c r="DR13" i="66"/>
  <c r="DR50" i="66"/>
  <c r="DR16" i="66"/>
  <c r="DR14" i="66"/>
  <c r="DR19" i="66"/>
  <c r="DR64" i="66"/>
  <c r="DR17" i="66"/>
  <c r="DR23" i="66"/>
  <c r="DR66" i="66"/>
  <c r="DR65" i="66"/>
  <c r="DR67" i="66"/>
  <c r="DR24" i="66"/>
  <c r="DR9" i="66"/>
  <c r="DR7" i="66"/>
  <c r="DR40" i="66"/>
  <c r="DR45" i="66"/>
  <c r="DR47" i="66"/>
  <c r="DR46" i="66"/>
  <c r="DR39" i="66"/>
  <c r="DR10" i="66"/>
  <c r="DR38" i="66"/>
  <c r="DR29" i="66"/>
  <c r="DR30" i="66"/>
  <c r="DR33" i="66"/>
  <c r="DR5" i="66"/>
  <c r="DR31" i="66"/>
  <c r="DR37" i="66"/>
  <c r="DR32" i="66"/>
  <c r="DR57" i="66"/>
  <c r="DR36" i="66"/>
  <c r="DR52" i="66"/>
  <c r="DR54" i="66"/>
  <c r="DR59" i="66"/>
  <c r="DR53" i="66"/>
  <c r="DR34" i="66"/>
  <c r="DR35" i="66"/>
  <c r="DR41" i="66"/>
  <c r="DR42" i="66"/>
  <c r="DR60" i="66"/>
  <c r="DR26" i="66"/>
  <c r="DR44" i="66"/>
  <c r="DR49" i="66"/>
  <c r="DR55" i="66"/>
  <c r="DR20" i="66"/>
  <c r="DR21" i="66"/>
  <c r="DR27" i="66"/>
  <c r="DR22" i="66"/>
  <c r="DR8" i="66"/>
  <c r="DR28" i="66"/>
  <c r="DR61" i="66"/>
  <c r="DR25" i="66"/>
  <c r="DR18" i="66"/>
  <c r="DR43" i="66"/>
  <c r="DR58" i="66"/>
  <c r="DR51" i="66"/>
  <c r="DR3" i="66"/>
  <c r="DQ4" i="66"/>
  <c r="DS2" i="66"/>
  <c r="DS96" i="66" l="1"/>
  <c r="DS95" i="66"/>
  <c r="DS93" i="66"/>
  <c r="DS94" i="66"/>
  <c r="DS100" i="66"/>
  <c r="DS79" i="66"/>
  <c r="DS85" i="66"/>
  <c r="DS86" i="66"/>
  <c r="DS83" i="66"/>
  <c r="DS90" i="66"/>
  <c r="DS82" i="66"/>
  <c r="DS97" i="66"/>
  <c r="DS92" i="66"/>
  <c r="DS73" i="66"/>
  <c r="DS75" i="66"/>
  <c r="DS77" i="66"/>
  <c r="DS91" i="66"/>
  <c r="DS72" i="66"/>
  <c r="DS74" i="66"/>
  <c r="DS76" i="66"/>
  <c r="DS80" i="66"/>
  <c r="DS99" i="66"/>
  <c r="DS89" i="66"/>
  <c r="DS84" i="66"/>
  <c r="DS88" i="66"/>
  <c r="DS81" i="66"/>
  <c r="DS87" i="66"/>
  <c r="DS98" i="66"/>
  <c r="DS78" i="66"/>
  <c r="DS71" i="66"/>
  <c r="DS70" i="66"/>
  <c r="DS69" i="66"/>
  <c r="DS66" i="66"/>
  <c r="DS65" i="66"/>
  <c r="DS12" i="66"/>
  <c r="DS67" i="66"/>
  <c r="DS13" i="66"/>
  <c r="DS50" i="66"/>
  <c r="DS14" i="66"/>
  <c r="DS24" i="66"/>
  <c r="DS56" i="66"/>
  <c r="DS16" i="66"/>
  <c r="DS9" i="66"/>
  <c r="DS15" i="66"/>
  <c r="DS64" i="66"/>
  <c r="DS11" i="66"/>
  <c r="DS63" i="66"/>
  <c r="DS17" i="66"/>
  <c r="DS6" i="66"/>
  <c r="DS48" i="66"/>
  <c r="DS19" i="66"/>
  <c r="DS68" i="66"/>
  <c r="DS7" i="66"/>
  <c r="DS23" i="66"/>
  <c r="DS40" i="66"/>
  <c r="DS45" i="66"/>
  <c r="DS47" i="66"/>
  <c r="DS46" i="66"/>
  <c r="DS33" i="66"/>
  <c r="DS39" i="66"/>
  <c r="DS10" i="66"/>
  <c r="DS38" i="66"/>
  <c r="DS31" i="66"/>
  <c r="DS37" i="66"/>
  <c r="DS30" i="66"/>
  <c r="DS29" i="66"/>
  <c r="DS5" i="66"/>
  <c r="DS54" i="66"/>
  <c r="DS57" i="66"/>
  <c r="DS52" i="66"/>
  <c r="DS32" i="66"/>
  <c r="DS36" i="66"/>
  <c r="DS53" i="66"/>
  <c r="DS59" i="66"/>
  <c r="DS34" i="66"/>
  <c r="DS35" i="66"/>
  <c r="DS60" i="66"/>
  <c r="DS42" i="66"/>
  <c r="DS41" i="66"/>
  <c r="DS26" i="66"/>
  <c r="DS44" i="66"/>
  <c r="DS22" i="66"/>
  <c r="DS49" i="66"/>
  <c r="DS27" i="66"/>
  <c r="DS20" i="66"/>
  <c r="DS55" i="66"/>
  <c r="DS18" i="66"/>
  <c r="DS8" i="66"/>
  <c r="DS21" i="66"/>
  <c r="DS61" i="66"/>
  <c r="DS28" i="66"/>
  <c r="DS25" i="66"/>
  <c r="DS43" i="66"/>
  <c r="DS58" i="66"/>
  <c r="DS51" i="66"/>
  <c r="DS3" i="66"/>
  <c r="DR4" i="66"/>
  <c r="DT2" i="66"/>
  <c r="DT76" i="66" l="1"/>
  <c r="DT98" i="66"/>
  <c r="DT88" i="66"/>
  <c r="DT77" i="66"/>
  <c r="DT81" i="66"/>
  <c r="DT78" i="66"/>
  <c r="DT74" i="66"/>
  <c r="DT75" i="66"/>
  <c r="DT72" i="66"/>
  <c r="DT87" i="66"/>
  <c r="DT83" i="66"/>
  <c r="DT91" i="66"/>
  <c r="DT80" i="66"/>
  <c r="DT100" i="66"/>
  <c r="DT82" i="66"/>
  <c r="DT90" i="66"/>
  <c r="DT85" i="66"/>
  <c r="DT86" i="66"/>
  <c r="DT73" i="66"/>
  <c r="DT92" i="66"/>
  <c r="DT99" i="66"/>
  <c r="DT84" i="66"/>
  <c r="DT89" i="66"/>
  <c r="DT79" i="66"/>
  <c r="DT96" i="66"/>
  <c r="DT95" i="66"/>
  <c r="DT94" i="66"/>
  <c r="DT97" i="66"/>
  <c r="DT93" i="66"/>
  <c r="DT6" i="66"/>
  <c r="DT19" i="66"/>
  <c r="DT15" i="66"/>
  <c r="DT16" i="66"/>
  <c r="DT11" i="66"/>
  <c r="DT50" i="66"/>
  <c r="DT64" i="66"/>
  <c r="DT24" i="66"/>
  <c r="DT9" i="66"/>
  <c r="DT12" i="66"/>
  <c r="DT13" i="66"/>
  <c r="DT56" i="66"/>
  <c r="DT17" i="66"/>
  <c r="DT68" i="66"/>
  <c r="DT48" i="66"/>
  <c r="DT65" i="66"/>
  <c r="DT14" i="66"/>
  <c r="DT7" i="66"/>
  <c r="DT71" i="66"/>
  <c r="DT67" i="66"/>
  <c r="DT70" i="66"/>
  <c r="DT23" i="66"/>
  <c r="DT63" i="66"/>
  <c r="DT66" i="66"/>
  <c r="DT69" i="66"/>
  <c r="DT45" i="66"/>
  <c r="DT47" i="66"/>
  <c r="DT46" i="66"/>
  <c r="DT40" i="66"/>
  <c r="DT33" i="66"/>
  <c r="DT39" i="66"/>
  <c r="DT10" i="66"/>
  <c r="DT38" i="66"/>
  <c r="DT31" i="66"/>
  <c r="DT37" i="66"/>
  <c r="DT30" i="66"/>
  <c r="DT5" i="66"/>
  <c r="DT29" i="66"/>
  <c r="DT54" i="66"/>
  <c r="DT57" i="66"/>
  <c r="DT32" i="66"/>
  <c r="DT36" i="66"/>
  <c r="DT52" i="66"/>
  <c r="DT53" i="66"/>
  <c r="DT59" i="66"/>
  <c r="DT34" i="66"/>
  <c r="DT35" i="66"/>
  <c r="DT42" i="66"/>
  <c r="DT60" i="66"/>
  <c r="DT41" i="66"/>
  <c r="DT26" i="66"/>
  <c r="DT44" i="66"/>
  <c r="DT21" i="66"/>
  <c r="DT27" i="66"/>
  <c r="DT49" i="66"/>
  <c r="DT20" i="66"/>
  <c r="DT22" i="66"/>
  <c r="DT55" i="66"/>
  <c r="DT18" i="66"/>
  <c r="DT8" i="66"/>
  <c r="DT61" i="66"/>
  <c r="DT28" i="66"/>
  <c r="DT25" i="66"/>
  <c r="DT43" i="66"/>
  <c r="DT58" i="66"/>
  <c r="DT51" i="66"/>
  <c r="DT3" i="66"/>
  <c r="DS4" i="66"/>
  <c r="DU2" i="66"/>
  <c r="DU74" i="66" l="1"/>
  <c r="DU72" i="66"/>
  <c r="DU94" i="66"/>
  <c r="DU73" i="66"/>
  <c r="DU77" i="66"/>
  <c r="DU76" i="66"/>
  <c r="DU75" i="66"/>
  <c r="DU93" i="66"/>
  <c r="DU96" i="66"/>
  <c r="DU78" i="66"/>
  <c r="DU82" i="66"/>
  <c r="DU90" i="66"/>
  <c r="DU80" i="66"/>
  <c r="DU95" i="66"/>
  <c r="DU86" i="66"/>
  <c r="DU79" i="66"/>
  <c r="DU85" i="66"/>
  <c r="DU89" i="66"/>
  <c r="DU99" i="66"/>
  <c r="DU92" i="66"/>
  <c r="DU84" i="66"/>
  <c r="DU88" i="66"/>
  <c r="DU91" i="66"/>
  <c r="DU83" i="66"/>
  <c r="DU87" i="66"/>
  <c r="DU81" i="66"/>
  <c r="DU97" i="66"/>
  <c r="DU100" i="66"/>
  <c r="DU98" i="66"/>
  <c r="DU68" i="66"/>
  <c r="DU66" i="66"/>
  <c r="DU71" i="66"/>
  <c r="DU69" i="66"/>
  <c r="DU67" i="66"/>
  <c r="DU70" i="66"/>
  <c r="DU14" i="66"/>
  <c r="DU13" i="66"/>
  <c r="DU11" i="66"/>
  <c r="DU24" i="66"/>
  <c r="DU16" i="66"/>
  <c r="DU12" i="66"/>
  <c r="DU48" i="66"/>
  <c r="DU9" i="66"/>
  <c r="DU63" i="66"/>
  <c r="DU50" i="66"/>
  <c r="DU56" i="66"/>
  <c r="DU15" i="66"/>
  <c r="DU6" i="66"/>
  <c r="DU19" i="66"/>
  <c r="DU17" i="66"/>
  <c r="DU65" i="66"/>
  <c r="DU7" i="66"/>
  <c r="DU23" i="66"/>
  <c r="DU64" i="66"/>
  <c r="DU47" i="66"/>
  <c r="DU46" i="66"/>
  <c r="DU40" i="66"/>
  <c r="DU45" i="66"/>
  <c r="DU33" i="66"/>
  <c r="DU39" i="66"/>
  <c r="DU10" i="66"/>
  <c r="DU38" i="66"/>
  <c r="DU31" i="66"/>
  <c r="DU37" i="66"/>
  <c r="DU30" i="66"/>
  <c r="DU29" i="66"/>
  <c r="DU5" i="66"/>
  <c r="DU57" i="66"/>
  <c r="DU36" i="66"/>
  <c r="DU54" i="66"/>
  <c r="DU32" i="66"/>
  <c r="DU52" i="66"/>
  <c r="DU53" i="66"/>
  <c r="DU59" i="66"/>
  <c r="DU35" i="66"/>
  <c r="DU34" i="66"/>
  <c r="DU42" i="66"/>
  <c r="DU41" i="66"/>
  <c r="DU60" i="66"/>
  <c r="DU26" i="66"/>
  <c r="DU44" i="66"/>
  <c r="DU8" i="66"/>
  <c r="DU20" i="66"/>
  <c r="DU22" i="66"/>
  <c r="DU55" i="66"/>
  <c r="DU21" i="66"/>
  <c r="DU18" i="66"/>
  <c r="DU49" i="66"/>
  <c r="DU27" i="66"/>
  <c r="DU61" i="66"/>
  <c r="DU28" i="66"/>
  <c r="DU25" i="66"/>
  <c r="DU43" i="66"/>
  <c r="DU58" i="66"/>
  <c r="DU51" i="66"/>
  <c r="DU3" i="66"/>
  <c r="DT4" i="66"/>
  <c r="DV2" i="66"/>
  <c r="DV94" i="66" l="1"/>
  <c r="DV73" i="66"/>
  <c r="DV96" i="66"/>
  <c r="DV77" i="66"/>
  <c r="DV95" i="66"/>
  <c r="DV88" i="66"/>
  <c r="DV97" i="66"/>
  <c r="DV75" i="66"/>
  <c r="DV72" i="66"/>
  <c r="DV74" i="66"/>
  <c r="DV78" i="66"/>
  <c r="DV81" i="66"/>
  <c r="DV76" i="66"/>
  <c r="DV93" i="66"/>
  <c r="DV86" i="66"/>
  <c r="DV80" i="66"/>
  <c r="DV90" i="66"/>
  <c r="DV92" i="66"/>
  <c r="DV87" i="66"/>
  <c r="DV82" i="66"/>
  <c r="DV79" i="66"/>
  <c r="DV85" i="66"/>
  <c r="DV99" i="66"/>
  <c r="DV84" i="66"/>
  <c r="DV83" i="66"/>
  <c r="DV89" i="66"/>
  <c r="DV98" i="66"/>
  <c r="DV100" i="66"/>
  <c r="DV91" i="66"/>
  <c r="DV71" i="66"/>
  <c r="DV70" i="66"/>
  <c r="DV69" i="66"/>
  <c r="DV19" i="66"/>
  <c r="DV63" i="66"/>
  <c r="DV48" i="66"/>
  <c r="DV56" i="66"/>
  <c r="DV12" i="66"/>
  <c r="DV68" i="66"/>
  <c r="DV24" i="66"/>
  <c r="DV9" i="66"/>
  <c r="DV64" i="66"/>
  <c r="DV17" i="66"/>
  <c r="DV16" i="66"/>
  <c r="DV14" i="66"/>
  <c r="DV13" i="66"/>
  <c r="DV6" i="66"/>
  <c r="DV50" i="66"/>
  <c r="DV7" i="66"/>
  <c r="DV23" i="66"/>
  <c r="DV65" i="66"/>
  <c r="DV11" i="66"/>
  <c r="DV15" i="66"/>
  <c r="DV66" i="66"/>
  <c r="DV67" i="66"/>
  <c r="DV40" i="66"/>
  <c r="DV45" i="66"/>
  <c r="DV47" i="66"/>
  <c r="DV46" i="66"/>
  <c r="DV39" i="66"/>
  <c r="DV10" i="66"/>
  <c r="DV38" i="66"/>
  <c r="DV33" i="66"/>
  <c r="DV31" i="66"/>
  <c r="DV37" i="66"/>
  <c r="DV30" i="66"/>
  <c r="DV29" i="66"/>
  <c r="DV5" i="66"/>
  <c r="DV36" i="66"/>
  <c r="DV32" i="66"/>
  <c r="DV52" i="66"/>
  <c r="DV54" i="66"/>
  <c r="DV57" i="66"/>
  <c r="DV53" i="66"/>
  <c r="DV59" i="66"/>
  <c r="DV35" i="66"/>
  <c r="DV34" i="66"/>
  <c r="DV42" i="66"/>
  <c r="DV60" i="66"/>
  <c r="DV41" i="66"/>
  <c r="DV26" i="66"/>
  <c r="DV44" i="66"/>
  <c r="DV21" i="66"/>
  <c r="DV27" i="66"/>
  <c r="DV49" i="66"/>
  <c r="DV22" i="66"/>
  <c r="DV8" i="66"/>
  <c r="DV20" i="66"/>
  <c r="DV18" i="66"/>
  <c r="DV55" i="66"/>
  <c r="DV61" i="66"/>
  <c r="DV25" i="66"/>
  <c r="DV28" i="66"/>
  <c r="DV43" i="66"/>
  <c r="DV51" i="66"/>
  <c r="DV58" i="66"/>
  <c r="DU4" i="66"/>
  <c r="DV3" i="66"/>
  <c r="DW2" i="66"/>
  <c r="DW91" i="66" l="1"/>
  <c r="DW79" i="66"/>
  <c r="DW83" i="66"/>
  <c r="DW97" i="66"/>
  <c r="DW100" i="66"/>
  <c r="DW87" i="66"/>
  <c r="DW85" i="66"/>
  <c r="DW90" i="66"/>
  <c r="DW93" i="66"/>
  <c r="DW84" i="66"/>
  <c r="DW81" i="66"/>
  <c r="DW95" i="66"/>
  <c r="DW73" i="66"/>
  <c r="DW75" i="66"/>
  <c r="DW77" i="66"/>
  <c r="DW88" i="66"/>
  <c r="DW80" i="66"/>
  <c r="DW82" i="66"/>
  <c r="DW94" i="66"/>
  <c r="DW92" i="66"/>
  <c r="DW72" i="66"/>
  <c r="DW74" i="66"/>
  <c r="DW76" i="66"/>
  <c r="DW86" i="66"/>
  <c r="DW78" i="66"/>
  <c r="DW89" i="66"/>
  <c r="DW96" i="66"/>
  <c r="DW98" i="66"/>
  <c r="DW99" i="66"/>
  <c r="DW68" i="66"/>
  <c r="DW71" i="66"/>
  <c r="DW70" i="66"/>
  <c r="DW69" i="66"/>
  <c r="DW67" i="66"/>
  <c r="DW66" i="66"/>
  <c r="DW64" i="66"/>
  <c r="DW13" i="66"/>
  <c r="DW11" i="66"/>
  <c r="DW6" i="66"/>
  <c r="DW14" i="66"/>
  <c r="DW15" i="66"/>
  <c r="DW16" i="66"/>
  <c r="DW56" i="66"/>
  <c r="DW48" i="66"/>
  <c r="DW24" i="66"/>
  <c r="DW19" i="66"/>
  <c r="DW50" i="66"/>
  <c r="DW12" i="66"/>
  <c r="DW9" i="66"/>
  <c r="DW65" i="66"/>
  <c r="DW7" i="66"/>
  <c r="DW63" i="66"/>
  <c r="DW23" i="66"/>
  <c r="DW17" i="66"/>
  <c r="DW40" i="66"/>
  <c r="DW45" i="66"/>
  <c r="DW47" i="66"/>
  <c r="DW46" i="66"/>
  <c r="DW33" i="66"/>
  <c r="DW31" i="66"/>
  <c r="DW37" i="66"/>
  <c r="DW30" i="66"/>
  <c r="DW29" i="66"/>
  <c r="DW10" i="66"/>
  <c r="DW5" i="66"/>
  <c r="DW39" i="66"/>
  <c r="DW38" i="66"/>
  <c r="DW32" i="66"/>
  <c r="DW54" i="66"/>
  <c r="DW57" i="66"/>
  <c r="DW36" i="66"/>
  <c r="DW52" i="66"/>
  <c r="DW53" i="66"/>
  <c r="DW59" i="66"/>
  <c r="DW34" i="66"/>
  <c r="DW35" i="66"/>
  <c r="DW41" i="66"/>
  <c r="DW60" i="66"/>
  <c r="DW42" i="66"/>
  <c r="DW26" i="66"/>
  <c r="DW44" i="66"/>
  <c r="DW49" i="66"/>
  <c r="DW8" i="66"/>
  <c r="DW21" i="66"/>
  <c r="DW55" i="66"/>
  <c r="DW22" i="66"/>
  <c r="DW20" i="66"/>
  <c r="DW27" i="66"/>
  <c r="DW18" i="66"/>
  <c r="DW28" i="66"/>
  <c r="DW25" i="66"/>
  <c r="DW61" i="66"/>
  <c r="DW43" i="66"/>
  <c r="DW51" i="66"/>
  <c r="DW58" i="66"/>
  <c r="DV4" i="66"/>
  <c r="DW3" i="66"/>
  <c r="DX2" i="66"/>
  <c r="DX95" i="66" l="1"/>
  <c r="DX94" i="66"/>
  <c r="DX99" i="66"/>
  <c r="DX86" i="66"/>
  <c r="DX96" i="66"/>
  <c r="DX79" i="66"/>
  <c r="DX97" i="66"/>
  <c r="DX90" i="66"/>
  <c r="DX80" i="66"/>
  <c r="DX92" i="66"/>
  <c r="DX73" i="66"/>
  <c r="DX75" i="66"/>
  <c r="DX93" i="66"/>
  <c r="DX81" i="66"/>
  <c r="DX85" i="66"/>
  <c r="DX77" i="66"/>
  <c r="DX89" i="66"/>
  <c r="DX84" i="66"/>
  <c r="DX72" i="66"/>
  <c r="DX74" i="66"/>
  <c r="DX76" i="66"/>
  <c r="DX83" i="66"/>
  <c r="DX88" i="66"/>
  <c r="DX78" i="66"/>
  <c r="DX82" i="66"/>
  <c r="DX87" i="66"/>
  <c r="DX100" i="66"/>
  <c r="DX91" i="66"/>
  <c r="DX98" i="66"/>
  <c r="DX19" i="66"/>
  <c r="DX15" i="66"/>
  <c r="DX9" i="66"/>
  <c r="DX11" i="66"/>
  <c r="DX14" i="66"/>
  <c r="DX70" i="66"/>
  <c r="DX17" i="66"/>
  <c r="DX48" i="66"/>
  <c r="DX56" i="66"/>
  <c r="DX50" i="66"/>
  <c r="DX13" i="66"/>
  <c r="DX24" i="66"/>
  <c r="DX12" i="66"/>
  <c r="DX16" i="66"/>
  <c r="DX65" i="66"/>
  <c r="DX6" i="66"/>
  <c r="DX66" i="66"/>
  <c r="DX67" i="66"/>
  <c r="DX69" i="66"/>
  <c r="DX64" i="66"/>
  <c r="DX7" i="66"/>
  <c r="DX63" i="66"/>
  <c r="DX71" i="66"/>
  <c r="DX23" i="66"/>
  <c r="DX68" i="66"/>
  <c r="DX45" i="66"/>
  <c r="DX47" i="66"/>
  <c r="DX46" i="66"/>
  <c r="DX40" i="66"/>
  <c r="DX33" i="66"/>
  <c r="DX39" i="66"/>
  <c r="DX10" i="66"/>
  <c r="DX38" i="66"/>
  <c r="DX31" i="66"/>
  <c r="DX37" i="66"/>
  <c r="DX30" i="66"/>
  <c r="DX5" i="66"/>
  <c r="DX29" i="66"/>
  <c r="DX36" i="66"/>
  <c r="DX52" i="66"/>
  <c r="DX54" i="66"/>
  <c r="DX32" i="66"/>
  <c r="DX57" i="66"/>
  <c r="DX59" i="66"/>
  <c r="DX53" i="66"/>
  <c r="DX35" i="66"/>
  <c r="DX34" i="66"/>
  <c r="DX42" i="66"/>
  <c r="DX60" i="66"/>
  <c r="DX41" i="66"/>
  <c r="DX26" i="66"/>
  <c r="DX44" i="66"/>
  <c r="DX55" i="66"/>
  <c r="DX20" i="66"/>
  <c r="DX22" i="66"/>
  <c r="DX8" i="66"/>
  <c r="DX27" i="66"/>
  <c r="DX49" i="66"/>
  <c r="DX18" i="66"/>
  <c r="DX28" i="66"/>
  <c r="DX21" i="66"/>
  <c r="DX25" i="66"/>
  <c r="DX61" i="66"/>
  <c r="DX43" i="66"/>
  <c r="DX51" i="66"/>
  <c r="DX58" i="66"/>
  <c r="DW4" i="66"/>
  <c r="DX3" i="66"/>
  <c r="DY2" i="66"/>
  <c r="DY73" i="66" l="1"/>
  <c r="DY76" i="66"/>
  <c r="DY93" i="66"/>
  <c r="DY95" i="66"/>
  <c r="DY96" i="66"/>
  <c r="DY75" i="66"/>
  <c r="DY94" i="66"/>
  <c r="DY74" i="66"/>
  <c r="DY78" i="66"/>
  <c r="DY86" i="66"/>
  <c r="DY82" i="66"/>
  <c r="DY77" i="66"/>
  <c r="DY80" i="66"/>
  <c r="DY92" i="66"/>
  <c r="DY72" i="66"/>
  <c r="DY90" i="66"/>
  <c r="DY79" i="66"/>
  <c r="DY85" i="66"/>
  <c r="DY89" i="66"/>
  <c r="DY84" i="66"/>
  <c r="DY88" i="66"/>
  <c r="DY81" i="66"/>
  <c r="DY83" i="66"/>
  <c r="DY99" i="66"/>
  <c r="DY87" i="66"/>
  <c r="DY97" i="66"/>
  <c r="DY100" i="66"/>
  <c r="DY98" i="66"/>
  <c r="DY91" i="66"/>
  <c r="DY71" i="66"/>
  <c r="DY70" i="66"/>
  <c r="DY69" i="66"/>
  <c r="DY67" i="66"/>
  <c r="DY66" i="66"/>
  <c r="DY14" i="66"/>
  <c r="DY9" i="66"/>
  <c r="DY13" i="66"/>
  <c r="DY11" i="66"/>
  <c r="DY16" i="66"/>
  <c r="DY50" i="66"/>
  <c r="DY64" i="66"/>
  <c r="DY56" i="66"/>
  <c r="DY17" i="66"/>
  <c r="DY24" i="66"/>
  <c r="DY65" i="66"/>
  <c r="DY15" i="66"/>
  <c r="DY6" i="66"/>
  <c r="DY19" i="66"/>
  <c r="DY68" i="66"/>
  <c r="DY63" i="66"/>
  <c r="DY23" i="66"/>
  <c r="DY48" i="66"/>
  <c r="DY12" i="66"/>
  <c r="DY7" i="66"/>
  <c r="DY47" i="66"/>
  <c r="DY46" i="66"/>
  <c r="DY40" i="66"/>
  <c r="DY45" i="66"/>
  <c r="DY33" i="66"/>
  <c r="DY39" i="66"/>
  <c r="DY10" i="66"/>
  <c r="DY38" i="66"/>
  <c r="DY31" i="66"/>
  <c r="DY37" i="66"/>
  <c r="DY30" i="66"/>
  <c r="DY29" i="66"/>
  <c r="DY5" i="66"/>
  <c r="DY32" i="66"/>
  <c r="DY54" i="66"/>
  <c r="DY36" i="66"/>
  <c r="DY57" i="66"/>
  <c r="DY52" i="66"/>
  <c r="DY53" i="66"/>
  <c r="DY59" i="66"/>
  <c r="DY35" i="66"/>
  <c r="DY34" i="66"/>
  <c r="DY41" i="66"/>
  <c r="DY60" i="66"/>
  <c r="DY42" i="66"/>
  <c r="DY26" i="66"/>
  <c r="DY44" i="66"/>
  <c r="DY22" i="66"/>
  <c r="DY49" i="66"/>
  <c r="DY55" i="66"/>
  <c r="DY20" i="66"/>
  <c r="DY8" i="66"/>
  <c r="DY27" i="66"/>
  <c r="DY18" i="66"/>
  <c r="DY21" i="66"/>
  <c r="DY25" i="66"/>
  <c r="DY28" i="66"/>
  <c r="DY61" i="66"/>
  <c r="DY43" i="66"/>
  <c r="DY51" i="66"/>
  <c r="DY58" i="66"/>
  <c r="DY3" i="66"/>
  <c r="DX4" i="66"/>
  <c r="DY4" i="66" l="1"/>
</calcChain>
</file>

<file path=xl/comments1.xml><?xml version="1.0" encoding="utf-8"?>
<comments xmlns="http://schemas.openxmlformats.org/spreadsheetml/2006/main">
  <authors>
    <author>IGTAdmin</author>
  </authors>
  <commentList>
    <comment ref="AF4" authorId="0" shapeId="0">
      <text>
        <r>
          <rPr>
            <sz val="12"/>
            <color indexed="81"/>
            <rFont val="Tahoma"/>
            <family val="2"/>
          </rPr>
          <t xml:space="preserve">Doug.Simpson@IGT.com </t>
        </r>
        <r>
          <rPr>
            <b/>
            <sz val="12"/>
            <color indexed="81"/>
            <rFont val="Tahoma"/>
            <family val="2"/>
          </rPr>
          <t>(Content)</t>
        </r>
        <r>
          <rPr>
            <sz val="12"/>
            <color indexed="81"/>
            <rFont val="Tahoma"/>
            <family val="2"/>
          </rPr>
          <t xml:space="preserve"> Raymond.Dickenson@IGT.com </t>
        </r>
        <r>
          <rPr>
            <b/>
            <sz val="12"/>
            <color indexed="81"/>
            <rFont val="Tahoma"/>
            <family val="2"/>
          </rPr>
          <t>(Menu Code)</t>
        </r>
        <r>
          <rPr>
            <sz val="12"/>
            <color indexed="81"/>
            <rFont val="Tahoma"/>
            <family val="2"/>
          </rPr>
          <t xml:space="preserve">
</t>
        </r>
      </text>
    </comment>
    <comment ref="R5" authorId="0" shapeId="0">
      <text>
        <r>
          <rPr>
            <b/>
            <sz val="9"/>
            <color indexed="81"/>
            <rFont val="Tahoma"/>
            <family val="2"/>
          </rPr>
          <t xml:space="preserve">12 weeks project + 2weeks added as per Mike and Otto (post go live support)
</t>
        </r>
      </text>
    </comment>
    <comment ref="Q10" authorId="0" shapeId="0">
      <text>
        <r>
          <rPr>
            <b/>
            <sz val="11"/>
            <color indexed="81"/>
            <rFont val="Tahoma"/>
            <family val="2"/>
          </rPr>
          <t>IGTAdmin:</t>
        </r>
        <r>
          <rPr>
            <sz val="11"/>
            <color indexed="81"/>
            <rFont val="Tahoma"/>
            <family val="2"/>
          </rPr>
          <t xml:space="preserve">
4/7 date  is hard stop; subject to travel from U.S.</t>
        </r>
      </text>
    </comment>
    <comment ref="K42" authorId="0" shapeId="0">
      <text>
        <r>
          <rPr>
            <b/>
            <sz val="9"/>
            <color indexed="81"/>
            <rFont val="Tahoma"/>
            <family val="2"/>
          </rPr>
          <t xml:space="preserve">IGTAdmin:
</t>
        </r>
        <r>
          <rPr>
            <sz val="9"/>
            <color indexed="81"/>
            <rFont val="Tahoma"/>
            <family val="2"/>
          </rPr>
          <t xml:space="preserve">
Rodenberg.Otto 8:10 AM
Hello
Elvio on leave this week ,in the Change request  the intended go live dates are shown
CET S.A. (Villa Carlos Paz)              2/11/2014
CET S.A. (La Falda)                           4/18/2014
Rio Ceballos VIP                                7/15/2014
CET S.A. (Alta Gracia)                      11/11/2014
dated between Carlos paz aND rIO NEED TO BE SWAPED
</t>
        </r>
      </text>
    </comment>
    <comment ref="H49" authorId="0" shapeId="0">
      <text>
        <r>
          <rPr>
            <b/>
            <sz val="9"/>
            <color indexed="81"/>
            <rFont val="Tahoma"/>
            <family val="2"/>
          </rPr>
          <t xml:space="preserve">LUIS:
</t>
        </r>
        <r>
          <rPr>
            <sz val="9"/>
            <color indexed="81"/>
            <rFont val="Tahoma"/>
            <family val="2"/>
          </rPr>
          <t xml:space="preserve">From: Rodenberg.Otto 
Sent: Friday, March 14, 2014 1:57 PM
To: Vazquez.Elizabeth; Sierra.Celene
Cc: McBride.Mike; Stewart.Chris; Rivera.Domingo; Baque.Luis
Subject: RE: sign training SO 780804 La Cabana
Hello Celene
Has the situation with Glitz been resolved ? We still got two open projects pending
1 Casinolink training
2 Installation of TITO Promo tickets - OPP55656
Regards
Otto
</t>
        </r>
      </text>
    </comment>
    <comment ref="H51" authorId="0" shapeId="0">
      <text>
        <r>
          <rPr>
            <b/>
            <sz val="9"/>
            <color indexed="81"/>
            <rFont val="Tahoma"/>
            <family val="2"/>
          </rPr>
          <t xml:space="preserve">LUIS:
</t>
        </r>
        <r>
          <rPr>
            <sz val="9"/>
            <color indexed="81"/>
            <rFont val="Tahoma"/>
            <family val="2"/>
          </rPr>
          <t xml:space="preserve">
1 CORDOBA ;4 BARILOCHE; 1 PANAMA; 1 PR; 1 HONDURAS
</t>
        </r>
      </text>
    </comment>
    <comment ref="K52" authorId="0" shapeId="0">
      <text>
        <r>
          <rPr>
            <b/>
            <sz val="10"/>
            <color indexed="81"/>
            <rFont val="Arial Narrow"/>
            <family val="2"/>
          </rPr>
          <t>IGTAdmin:</t>
        </r>
        <r>
          <rPr>
            <sz val="10"/>
            <color indexed="81"/>
            <rFont val="Arial Narrow"/>
            <family val="2"/>
          </rPr>
          <t xml:space="preserve">
From: Rodenberg.Otto 
Sent: Friday, January 17, 2014 8:59 AM
To: Schleider.Gustavo; McBride.Mike
Cc: Di Feo.Juan; Pagani.Fernando; Amarfil.Pablo; Osores.Emiliano; Beautemps.Elvio; Corio.Esteban; Willis.Mike; Baque.Luis
Subject: RE: Homologation Casinolink Loteria de la provincia de Buenos Aires- January 7 - 2014In the managers' meeting, to be held on 7 and 8 January, they will speak what are the next steps in this project
Hello
As agreed during the meeting this morning, the PMO team will be placing the project on hold and this will be driven by both Mike &amp; Gus
Regards
Otto
From: Schleider.Gustavo 
Sent: Thursday, January 16, 2014 4:49 PM
To: Rodenberg.Otto; McBride.Mike
Cc: Di Feo.Juan; Pagani.Fernando; Amarfil.Pablo; Osores.Emiliano; Beautemps.Elvio; Corio.Esteban; Willis.Mike; Baque.Luis
Subject: Re: Homologation Casinolink Loteria de la provincia de Buenos Aires- January 7 - 2014In the managers' meeting, to be held on 7 and 8 January, they will speak what are the next steps in this project
Hi, Otto. I'm having a meeting with BVision next Tuesday to discuss the development. A PM still will need to track progress, as this is only information that we are researching. Thanks.
Gus.
-----Original Message-----
From: Rodenberg.Otto
Sent: Thursday, January 16, 2014 01:30 PM Pacific Standard Time
To: McBride.Mike
Cc: Di Feo.Juan; Schleider.Gustavo; Pagani.Fernando; Amarfil.Pablo; Osores.Emiliano; Beautemps.Elvio; Corio.Esteban; Willis.Mike; Baque.Luis
Subject: RE: Homologation Casinolink Loteria de la provincia de Buenos Aires- January 7 - 2014In the managers' meeting, to be held on 7 and 8 January, they will speak what are the next steps in this project
Hello
Do we need to continue with the assignation of a project manager to track this case ? if so how long, as this will affect the intake of new system projects
Thanks
Otto  
From: McBride.Mike
Sent: Thursday, January 16, 2014 4:27 PM
To: Rodenberg.Otto
Cc: Di Feo.Juan; Schleider.Gustavo; Pagani.Fernando; Amarfil.Pablo; Osores.Emiliano; Beautemps.Elvio; Corio.Esteban; Willis.Mike; Baque.Luis
Subject: Re: Homologacion Casinolink Loteria de la provincia de Buenos Aires- January 7 - 2014In the managers' meeting, to be held on 7 and 8 January, they will speak what are the next steps in this project
We are waiting for an update from the Argentina systems team re:development of interface from BVision. 
-Mike
On Jan 16, 2014, at 4:25 PM, "Rodenberg.Otto" &lt;Otto.Rodenberg@IGT.com&gt; wrote:
Hello Mike McBride
Could you please confirm if the PMO need to continue tracking this project ( take on of the project positions within the capacity plan) or we can move the status to on hold under we hear  further form your team ?
Thanks
Otto
From: Di Feo.Juan
Sent: Tuesday, January 07, 2014 3:09 PM
To: McBride.Mike; Schleider.Gustavo; Pagani.Fernando; Amarfil.Pablo; Osores.Emiliano; Beautemps.Elvio; Rodenberg.Otto; Corio.Esteban; Willis.Mike
Subject: Homologacion Casinolink Loteria de la provincia de Buenos Aires- January 7 - 2014In the managers' meeting, to be held on 7 and 8 January, they will speak what are the next steps in this project
Hello
Attached you can see the status report for this project
Monday January  7th, 2014
Gustavo is in charge  to find out the cost and the time it takes to develop the interface with BVision m People
An email was sent to the Lottery people to inform we  will need to postpone the meeting that was scheduled for January 17 for later
Mike McBride will communicate with people from Engineering to consult on the development of the interface
In the managers' meeting, to be held on 7 and 8 January, they  will speak what are the next steps in this project
Please, let me know if you have any doubts
Thanks
Juan Martin Di Feo
Project Manager | Latin America and Caribbean | International Game Technology
Emilio Frers 2154 | Martínez (1640), Provincia de Buenos Aires
Office: +54.11.4500.3944
Mobile: +54.9.11.3561 0696
juan.difeo@igt.com
</t>
        </r>
      </text>
    </comment>
    <comment ref="H53" authorId="0" shapeId="0">
      <text>
        <r>
          <rPr>
            <b/>
            <sz val="9"/>
            <color indexed="81"/>
            <rFont val="Tahoma"/>
            <family val="2"/>
          </rPr>
          <t>LUIS</t>
        </r>
        <r>
          <rPr>
            <sz val="9"/>
            <color indexed="81"/>
            <rFont val="Tahoma"/>
            <family val="2"/>
          </rPr>
          <t xml:space="preserve">
migrate Televisa's 8 sbX to Cloud to improve their service level and reduce our opex to support.
</t>
        </r>
      </text>
    </comment>
    <comment ref="K53" authorId="0" shapeId="0">
      <text>
        <r>
          <rPr>
            <b/>
            <sz val="9"/>
            <color indexed="81"/>
            <rFont val="Tahoma"/>
            <family val="2"/>
          </rPr>
          <t xml:space="preserve">IGTAdmin:
</t>
        </r>
        <r>
          <rPr>
            <sz val="9"/>
            <color indexed="81"/>
            <rFont val="Tahoma"/>
            <family val="2"/>
          </rPr>
          <t xml:space="preserve">
IGT will pay all migration costs to Cloud, including Cachebox and professional services
IGT will continue to offer monitoring and OT execution
Televisa will pay a new fee negotiated as part of Cloud contract
</t>
        </r>
      </text>
    </comment>
  </commentList>
</comments>
</file>

<file path=xl/comments2.xml><?xml version="1.0" encoding="utf-8"?>
<comments xmlns="http://schemas.openxmlformats.org/spreadsheetml/2006/main">
  <authors>
    <author>IGTAdmin</author>
  </authors>
  <commentList>
    <comment ref="U19" authorId="0" shapeId="0">
      <text>
        <r>
          <rPr>
            <b/>
            <u/>
            <sz val="14"/>
            <color indexed="81"/>
            <rFont val="Tahoma"/>
            <family val="2"/>
          </rPr>
          <t>schedule conflict:</t>
        </r>
        <r>
          <rPr>
            <sz val="12"/>
            <color indexed="81"/>
            <rFont val="Tahoma"/>
            <family val="2"/>
          </rPr>
          <t xml:space="preserve">
***Katie required to be at two different sites!!!****</t>
        </r>
        <r>
          <rPr>
            <sz val="9"/>
            <color indexed="81"/>
            <rFont val="Tahoma"/>
            <family val="2"/>
          </rPr>
          <t xml:space="preserve">
</t>
        </r>
      </text>
    </comment>
    <comment ref="V19" authorId="0" shapeId="0">
      <text>
        <r>
          <rPr>
            <b/>
            <u/>
            <sz val="14"/>
            <color indexed="81"/>
            <rFont val="Tahoma"/>
            <family val="2"/>
          </rPr>
          <t>schdule conflict:</t>
        </r>
        <r>
          <rPr>
            <sz val="12"/>
            <color indexed="81"/>
            <rFont val="Tahoma"/>
            <family val="2"/>
          </rPr>
          <t xml:space="preserve">
***Katie required to be at two different sites!!!****</t>
        </r>
        <r>
          <rPr>
            <sz val="9"/>
            <color indexed="81"/>
            <rFont val="Tahoma"/>
            <family val="2"/>
          </rPr>
          <t xml:space="preserve">
</t>
        </r>
      </text>
    </comment>
  </commentList>
</comments>
</file>

<file path=xl/comments3.xml><?xml version="1.0" encoding="utf-8"?>
<comments xmlns="http://schemas.openxmlformats.org/spreadsheetml/2006/main">
  <authors>
    <author>IGTAdmin</author>
  </authors>
  <commentList>
    <comment ref="O7" authorId="0" shapeId="0">
      <text>
        <r>
          <rPr>
            <sz val="12"/>
            <color indexed="81"/>
            <rFont val="Tahoma"/>
            <family val="2"/>
          </rPr>
          <t>LAC BASELINE:
went over line by line with managers and these numbers will be use as 100% capacity baseline, based on the assumption that current resources allocated to SYSTEM PROJECTS at this level of activity, working 40 weeks per year roughly yields 100% - 150% capacity leaving us at 0 - 2 resources needed per role</t>
        </r>
        <r>
          <rPr>
            <sz val="9"/>
            <color indexed="81"/>
            <rFont val="Tahoma"/>
            <family val="2"/>
          </rPr>
          <t xml:space="preserve">
:
</t>
        </r>
      </text>
    </comment>
    <comment ref="V7" authorId="0" shapeId="0">
      <text>
        <r>
          <rPr>
            <sz val="9"/>
            <color indexed="81"/>
            <rFont val="Tahoma"/>
            <family val="2"/>
          </rPr>
          <t>Demand source of information:
1. 3DM
2. SFDC
3. SUPPORT (CPT)</t>
        </r>
      </text>
    </comment>
    <comment ref="AC7" authorId="0" shapeId="0">
      <text>
        <r>
          <rPr>
            <sz val="12"/>
            <color indexed="81"/>
            <rFont val="Tahoma"/>
            <family val="2"/>
          </rPr>
          <t>Actual scenarios:
1. INSTALL CAPACITY (maximum installations capability)
2. UPGRADE CAPACITY (zero upgrades due to support demand requirements at 50%)
3. SUPPORT CAPACITY (34 per month / 408 per year ***not adjusted in this model)</t>
        </r>
      </text>
    </comment>
    <comment ref="V15" authorId="0" shapeId="0">
      <text>
        <r>
          <rPr>
            <b/>
            <sz val="9"/>
            <color indexed="81"/>
            <rFont val="Tahoma"/>
            <family val="2"/>
          </rPr>
          <t xml:space="preserve">5 sbX Analytics
3 sbX get connected
0 sbX library access
</t>
        </r>
      </text>
    </comment>
    <comment ref="AC15" authorId="0" shapeId="0">
      <text>
        <r>
          <rPr>
            <b/>
            <sz val="9"/>
            <color indexed="81"/>
            <rFont val="Tahoma"/>
            <family val="2"/>
          </rPr>
          <t xml:space="preserve">5 sbX Analytics
3 sbX get connected
0 sbX library access
</t>
        </r>
      </text>
    </comment>
    <comment ref="V16" authorId="0" shapeId="0">
      <text>
        <r>
          <rPr>
            <b/>
            <sz val="9"/>
            <color indexed="81"/>
            <rFont val="Tahoma"/>
            <family val="2"/>
          </rPr>
          <t>2 sbX
3 sbX Floor Manager</t>
        </r>
        <r>
          <rPr>
            <sz val="9"/>
            <color indexed="81"/>
            <rFont val="Tahoma"/>
            <family val="2"/>
          </rPr>
          <t xml:space="preserve">
</t>
        </r>
      </text>
    </comment>
    <comment ref="AC16" authorId="0" shapeId="0">
      <text>
        <r>
          <rPr>
            <b/>
            <sz val="9"/>
            <color indexed="81"/>
            <rFont val="Tahoma"/>
            <family val="2"/>
          </rPr>
          <t>2 sbX
3 sbX Floor Manager</t>
        </r>
        <r>
          <rPr>
            <sz val="9"/>
            <color indexed="81"/>
            <rFont val="Tahoma"/>
            <family val="2"/>
          </rPr>
          <t xml:space="preserve">
</t>
        </r>
      </text>
    </comment>
    <comment ref="B22" authorId="0" shapeId="0">
      <text>
        <r>
          <rPr>
            <b/>
            <sz val="9"/>
            <color indexed="81"/>
            <rFont val="Tahoma"/>
            <family val="2"/>
          </rPr>
          <t>75% of ADV upgraades</t>
        </r>
      </text>
    </comment>
    <comment ref="A35" authorId="0" shapeId="0">
      <text>
        <r>
          <rPr>
            <sz val="14"/>
            <color indexed="81"/>
            <rFont val="Tahoma"/>
            <family val="2"/>
          </rPr>
          <t xml:space="preserve">Weekly time on task =
- 1 hour per week (0.03)
- 2 hour per week (0.05)
- 3 hour per week (0.08)
- 5 hour per week (0.13)
</t>
        </r>
      </text>
    </comment>
    <comment ref="B35" authorId="0" shapeId="0">
      <text>
        <r>
          <rPr>
            <sz val="14"/>
            <color indexed="81"/>
            <rFont val="Tahoma"/>
            <family val="2"/>
          </rPr>
          <t xml:space="preserve">Weekly time on task =
- 1 hour per week (0.03)
- 2 hour per week (0.05)
- 3 hour per week (0.08)
- 5 hour per week (0.13)
</t>
        </r>
      </text>
    </comment>
  </commentList>
</comments>
</file>

<file path=xl/comments4.xml><?xml version="1.0" encoding="utf-8"?>
<comments xmlns="http://schemas.openxmlformats.org/spreadsheetml/2006/main">
  <authors>
    <author>IGTAdmin</author>
  </authors>
  <commentList>
    <comment ref="O7" authorId="0" shapeId="0">
      <text>
        <r>
          <rPr>
            <sz val="12"/>
            <color indexed="81"/>
            <rFont val="Tahoma"/>
            <family val="2"/>
          </rPr>
          <t>LAC BASELINE:
went over line by line with managers and these numbers will be use as 100% capacity baseline, based on the assumption that current resources allocated to SYSTEM PROJECTS at this level of activity, working 40 weeks per year roughly yields 100% - 150% capacity leaving us at 0 - 2 resources needed per role</t>
        </r>
        <r>
          <rPr>
            <sz val="9"/>
            <color indexed="81"/>
            <rFont val="Tahoma"/>
            <family val="2"/>
          </rPr>
          <t xml:space="preserve">
:
</t>
        </r>
      </text>
    </comment>
    <comment ref="V7" authorId="0" shapeId="0">
      <text>
        <r>
          <rPr>
            <sz val="9"/>
            <color indexed="81"/>
            <rFont val="Tahoma"/>
            <family val="2"/>
          </rPr>
          <t>Demand source of information:
1. 3DM
2. SFDC
3. SUPPORT (CPT)</t>
        </r>
      </text>
    </comment>
    <comment ref="AC7" authorId="0" shapeId="0">
      <text>
        <r>
          <rPr>
            <sz val="12"/>
            <color indexed="81"/>
            <rFont val="Tahoma"/>
            <family val="2"/>
          </rPr>
          <t>Actual scenarios:
1. INSTALL CAPACITY (maximum installations capability)
2. UPGRADE CAPACITY (zero upgrades due to support demand requirements at 50%)
3. SUPPORT CAPACITY (34 per month / 408 per year ***not adjusted in this model)</t>
        </r>
      </text>
    </comment>
    <comment ref="V15" authorId="0" shapeId="0">
      <text>
        <r>
          <rPr>
            <b/>
            <sz val="9"/>
            <color indexed="81"/>
            <rFont val="Tahoma"/>
            <family val="2"/>
          </rPr>
          <t xml:space="preserve">5 sbX Analytics
3 sbX get connected
0 sbX library access
</t>
        </r>
      </text>
    </comment>
    <comment ref="AC15" authorId="0" shapeId="0">
      <text>
        <r>
          <rPr>
            <b/>
            <sz val="9"/>
            <color indexed="81"/>
            <rFont val="Tahoma"/>
            <family val="2"/>
          </rPr>
          <t xml:space="preserve">5 sbX Analytics
3 sbX get connected
0 sbX library access
</t>
        </r>
      </text>
    </comment>
    <comment ref="V16" authorId="0" shapeId="0">
      <text>
        <r>
          <rPr>
            <b/>
            <sz val="9"/>
            <color indexed="81"/>
            <rFont val="Tahoma"/>
            <family val="2"/>
          </rPr>
          <t>2 sbX
3 sbX Floor Manager</t>
        </r>
        <r>
          <rPr>
            <sz val="9"/>
            <color indexed="81"/>
            <rFont val="Tahoma"/>
            <family val="2"/>
          </rPr>
          <t xml:space="preserve">
</t>
        </r>
      </text>
    </comment>
    <comment ref="AC16" authorId="0" shapeId="0">
      <text>
        <r>
          <rPr>
            <b/>
            <sz val="9"/>
            <color indexed="81"/>
            <rFont val="Tahoma"/>
            <family val="2"/>
          </rPr>
          <t>2 sbX
3 sbX Floor Manager</t>
        </r>
        <r>
          <rPr>
            <sz val="9"/>
            <color indexed="81"/>
            <rFont val="Tahoma"/>
            <family val="2"/>
          </rPr>
          <t xml:space="preserve">
</t>
        </r>
      </text>
    </comment>
    <comment ref="B22" authorId="0" shapeId="0">
      <text>
        <r>
          <rPr>
            <b/>
            <sz val="9"/>
            <color indexed="81"/>
            <rFont val="Tahoma"/>
            <family val="2"/>
          </rPr>
          <t>75% of ADV upgraades</t>
        </r>
      </text>
    </comment>
    <comment ref="B45" authorId="0" shapeId="0">
      <text>
        <r>
          <rPr>
            <b/>
            <sz val="9"/>
            <color indexed="81"/>
            <rFont val="Tahoma"/>
            <family val="2"/>
          </rPr>
          <t xml:space="preserve">75% of ADV installation
</t>
        </r>
      </text>
    </comment>
    <comment ref="B58" authorId="0" shapeId="0">
      <text>
        <r>
          <rPr>
            <b/>
            <sz val="9"/>
            <color indexed="81"/>
            <rFont val="Tahoma"/>
            <family val="2"/>
          </rPr>
          <t xml:space="preserve">75% of ADV upgrade
</t>
        </r>
      </text>
    </comment>
    <comment ref="C71" authorId="0" shapeId="0">
      <text>
        <r>
          <rPr>
            <sz val="9"/>
            <color indexed="81"/>
            <rFont val="Tahoma"/>
            <family val="2"/>
          </rPr>
          <t xml:space="preserve">We have 2 PM's dedicated to System projects and 3 PM's dedicated to EGM projects 
</t>
        </r>
      </text>
    </comment>
    <comment ref="E71" authorId="0" shapeId="0">
      <text>
        <r>
          <rPr>
            <b/>
            <sz val="9"/>
            <color indexed="81"/>
            <rFont val="Tahoma"/>
            <family val="2"/>
          </rPr>
          <t>IGTAdmin:</t>
        </r>
        <r>
          <rPr>
            <sz val="9"/>
            <color indexed="81"/>
            <rFont val="Tahoma"/>
            <family val="2"/>
          </rPr>
          <t xml:space="preserve">
Edgar-EGM training
</t>
        </r>
      </text>
    </comment>
    <comment ref="E190" authorId="0" shapeId="0">
      <text>
        <r>
          <rPr>
            <b/>
            <sz val="9"/>
            <color indexed="81"/>
            <rFont val="Tahoma"/>
            <family val="2"/>
          </rPr>
          <t>Follow-up:
How to justify trainer's 80% of SE's time-on-task for maintenance support?</t>
        </r>
      </text>
    </comment>
    <comment ref="D201" authorId="0" shapeId="0">
      <text>
        <r>
          <rPr>
            <b/>
            <sz val="9"/>
            <color indexed="81"/>
            <rFont val="Tahoma"/>
            <family val="2"/>
          </rPr>
          <t xml:space="preserve">time on task per support was calculated by taking incidents on CPT report per month divided by 12 SE's, divided by 4 weeks. </t>
        </r>
      </text>
    </comment>
  </commentList>
</comments>
</file>

<file path=xl/sharedStrings.xml><?xml version="1.0" encoding="utf-8"?>
<sst xmlns="http://schemas.openxmlformats.org/spreadsheetml/2006/main" count="3346" uniqueCount="1068">
  <si>
    <t>weeks - Admin/Periodic classes/on-line/special projects</t>
  </si>
  <si>
    <t>weeks - available per year.</t>
  </si>
  <si>
    <t>Build</t>
  </si>
  <si>
    <t>Training</t>
  </si>
  <si>
    <t>Advantage</t>
  </si>
  <si>
    <t>EZPay</t>
  </si>
  <si>
    <t>Adv Upgrades</t>
  </si>
  <si>
    <t>Table Products</t>
  </si>
  <si>
    <t>Work Availability</t>
  </si>
  <si>
    <t>Typical Advantage Installation (MA/IVS/PM/CTA/TM)</t>
  </si>
  <si>
    <t>Go-Live</t>
  </si>
  <si>
    <t>SE</t>
  </si>
  <si>
    <t>Site Survey</t>
  </si>
  <si>
    <t>PM</t>
  </si>
  <si>
    <t>TRN</t>
  </si>
  <si>
    <t>Installation</t>
  </si>
  <si>
    <t>Trn / Set-Up</t>
  </si>
  <si>
    <t>Follow-up</t>
  </si>
  <si>
    <t>Projects</t>
  </si>
  <si>
    <t>Per Year</t>
  </si>
  <si>
    <t>Total Projects</t>
  </si>
  <si>
    <t>weeks - DTO//Holiday/FMLA</t>
  </si>
  <si>
    <t>weeks - Run Rate</t>
  </si>
  <si>
    <t># Headcount Needed</t>
  </si>
  <si>
    <t>Test Upgrade</t>
  </si>
  <si>
    <t>OnLine Training</t>
  </si>
  <si>
    <t>Upgrade</t>
  </si>
  <si>
    <t>Prep</t>
  </si>
  <si>
    <t>Configuration/Training</t>
  </si>
  <si>
    <t>Typical Adv. Module/EZPay/sbX Installation</t>
  </si>
  <si>
    <t>Total</t>
  </si>
  <si>
    <t>Installations</t>
  </si>
  <si>
    <t>CasinoLink</t>
  </si>
  <si>
    <t>sbx</t>
  </si>
  <si>
    <t>Column Labels</t>
  </si>
  <si>
    <t>Row Labels</t>
  </si>
  <si>
    <t>Grand Total</t>
  </si>
  <si>
    <t>Adv Module Upgrades</t>
  </si>
  <si>
    <t>sbx Upgrades</t>
  </si>
  <si>
    <t>sbx Flr Mgr</t>
  </si>
  <si>
    <t>sbX - Media Mgr/Integrated</t>
  </si>
  <si>
    <t>Tournament Manager</t>
  </si>
  <si>
    <t>EZPay Install</t>
  </si>
  <si>
    <t>EZPay Upgrade</t>
  </si>
  <si>
    <t>Upgrades</t>
  </si>
  <si>
    <t xml:space="preserve">Total Upgrades </t>
  </si>
  <si>
    <t>Tournament Mgr/Bonus/Interfaces</t>
  </si>
  <si>
    <t>sbX Media Mgr</t>
  </si>
  <si>
    <t>Anticipated Sales Pipeline Requests</t>
  </si>
  <si>
    <t>Build / Installation</t>
  </si>
  <si>
    <t>Deficit of Current Staff</t>
  </si>
  <si>
    <t>EZPay/sbX Upgrades/Hot Fixes</t>
  </si>
  <si>
    <t>Installation/Config/Conversion</t>
  </si>
  <si>
    <t>total</t>
  </si>
  <si>
    <t>Site Survey + Prep</t>
  </si>
  <si>
    <t>weeks - This represents 77% on project</t>
  </si>
  <si>
    <t>Installs</t>
  </si>
  <si>
    <t>Table Products Upgrades</t>
  </si>
  <si>
    <t>Actual</t>
  </si>
  <si>
    <t>Cloud</t>
  </si>
  <si>
    <r>
      <t xml:space="preserve">EZPay/sbX </t>
    </r>
    <r>
      <rPr>
        <b/>
        <u/>
        <sz val="10"/>
        <rFont val="Arial"/>
        <family val="2"/>
      </rPr>
      <t>Upgrades</t>
    </r>
    <r>
      <rPr>
        <b/>
        <sz val="10"/>
        <rFont val="Arial"/>
        <family val="2"/>
      </rPr>
      <t>/Hot Fixes</t>
    </r>
  </si>
  <si>
    <r>
      <t xml:space="preserve">8.x - 8.x </t>
    </r>
    <r>
      <rPr>
        <b/>
        <u/>
        <sz val="10"/>
        <rFont val="Arial"/>
        <family val="2"/>
      </rPr>
      <t>Upgrades</t>
    </r>
  </si>
  <si>
    <t>CasinoLink Upgrade</t>
  </si>
  <si>
    <t>Interactive</t>
  </si>
  <si>
    <t>Total Hours for typical project of this type:</t>
  </si>
  <si>
    <t>Current Staffing Levels</t>
  </si>
  <si>
    <t>WEEKS PER PROJECT PHASE AND ROLE (PER U.S. STANDARDS FOR A TYPICAL SYSTEM INSTALLATION TYPE)</t>
  </si>
  <si>
    <t>Support</t>
  </si>
  <si>
    <t>Support (Maintenance)</t>
  </si>
  <si>
    <t>support</t>
  </si>
  <si>
    <t>Count of Opp Num</t>
  </si>
  <si>
    <t>FY13</t>
  </si>
  <si>
    <t>FY13 Total</t>
  </si>
  <si>
    <t>FY14</t>
  </si>
  <si>
    <t>FY14 Total</t>
  </si>
  <si>
    <t>Oct</t>
  </si>
  <si>
    <t>Nov</t>
  </si>
  <si>
    <t>Dec</t>
  </si>
  <si>
    <t>Jan</t>
  </si>
  <si>
    <t>Feb</t>
  </si>
  <si>
    <t>Mar</t>
  </si>
  <si>
    <t>Apr</t>
  </si>
  <si>
    <t>May</t>
  </si>
  <si>
    <t>Jun</t>
  </si>
  <si>
    <t>Jul</t>
  </si>
  <si>
    <t>Aug</t>
  </si>
  <si>
    <t>Sep</t>
  </si>
  <si>
    <t>Conversion</t>
  </si>
  <si>
    <t>EZ Pay Standalone</t>
  </si>
  <si>
    <t>Machine</t>
  </si>
  <si>
    <t>sbX Analytics</t>
  </si>
  <si>
    <t>sbX Floor Manager</t>
  </si>
  <si>
    <t>sbX Get Connected</t>
  </si>
  <si>
    <t>sbX Library Access</t>
  </si>
  <si>
    <t>sbX Upgrade</t>
  </si>
  <si>
    <t>sola</t>
  </si>
  <si>
    <t>mex</t>
  </si>
  <si>
    <t>mclac</t>
  </si>
  <si>
    <t>FY 13 atual upgrades</t>
  </si>
  <si>
    <t>FORECAST - LAC FY14 Pipeline</t>
  </si>
  <si>
    <t>75% of Advantage installation</t>
  </si>
  <si>
    <t>ROLE</t>
  </si>
  <si>
    <t>buffer</t>
  </si>
  <si>
    <t>weeks per incident to resolve
(*time -on-task per incident)</t>
  </si>
  <si>
    <t>Maint support incidents per month</t>
  </si>
  <si>
    <t>Maint support incidents per year</t>
  </si>
  <si>
    <t>Total weeks Per Proj.</t>
  </si>
  <si>
    <t>Projects Per Year (per resource)</t>
  </si>
  <si>
    <t>Total weeks Per incident to resolve</t>
  </si>
  <si>
    <t>Typical CasinoLink Installation</t>
  </si>
  <si>
    <t>Typical Cloud Installation</t>
  </si>
  <si>
    <t>Adv Modules</t>
  </si>
  <si>
    <r>
      <t>Advantage</t>
    </r>
    <r>
      <rPr>
        <b/>
        <u/>
        <sz val="12"/>
        <color theme="0"/>
        <rFont val="Arial"/>
        <family val="2"/>
      </rPr>
      <t>Upgrades</t>
    </r>
  </si>
  <si>
    <t>Capacity of Current Staff (FY13 ACTUALS)</t>
  </si>
  <si>
    <t xml:space="preserve">SE </t>
  </si>
  <si>
    <t>weeks</t>
  </si>
  <si>
    <t>hours</t>
  </si>
  <si>
    <t>Typical Adv. Upgrades - Table Products</t>
  </si>
  <si>
    <t>PMs=</t>
  </si>
  <si>
    <t>SEs=</t>
  </si>
  <si>
    <t>TRNs=</t>
  </si>
  <si>
    <t>ROW</t>
  </si>
  <si>
    <t>[#] = 100% project capacity per role 
(max output in 40 weeks)</t>
  </si>
  <si>
    <t>[#] = weeks required per project engagement (per role)</t>
  </si>
  <si>
    <t>Total Support</t>
  </si>
  <si>
    <t>(headcount demand)</t>
  </si>
  <si>
    <t>Support Per Year (per resource)</t>
  </si>
  <si>
    <t>[#] = capacity of support per year, per resource</t>
  </si>
  <si>
    <t xml:space="preserve">Maint support- time on task- per incident, per SE </t>
  </si>
  <si>
    <t xml:space="preserve"> Weeks/yr baseline(77%)</t>
  </si>
  <si>
    <r>
      <t>staffing levels (</t>
    </r>
    <r>
      <rPr>
        <sz val="12"/>
        <color rgb="FFFF0000"/>
        <rFont val="Arial"/>
        <family val="2"/>
      </rPr>
      <t>red</t>
    </r>
    <r>
      <rPr>
        <sz val="12"/>
        <rFont val="Arial"/>
        <family val="2"/>
      </rPr>
      <t>=deficit)</t>
    </r>
  </si>
  <si>
    <t>YR</t>
  </si>
  <si>
    <t>Month</t>
  </si>
  <si>
    <t>Total project, upgrade &amp; support - headcount demand</t>
  </si>
  <si>
    <t>Overall capacity % by role</t>
  </si>
  <si>
    <t>typical project duration:</t>
  </si>
  <si>
    <t>support hours/week</t>
  </si>
  <si>
    <t xml:space="preserve">
FY13 baseline Capacity (Supply)</t>
  </si>
  <si>
    <t>Actual demand
 (plug realistic scenarios)</t>
  </si>
  <si>
    <t xml:space="preserve">Demand forecast
</t>
  </si>
  <si>
    <t>LAC projects</t>
  </si>
  <si>
    <t>na</t>
  </si>
  <si>
    <t>Nuevo Leon</t>
  </si>
  <si>
    <t>Panama</t>
  </si>
  <si>
    <t>IGT Argentina</t>
  </si>
  <si>
    <t>Domingo Rivera</t>
  </si>
  <si>
    <t>Uruguay</t>
  </si>
  <si>
    <t>Monterrey</t>
  </si>
  <si>
    <t>IGT Mexico</t>
  </si>
  <si>
    <t>Florida</t>
  </si>
  <si>
    <t>Dania Casino &amp; Jai-Alai</t>
  </si>
  <si>
    <t>New York Monterrey</t>
  </si>
  <si>
    <t>Viva Mexico</t>
  </si>
  <si>
    <t>UGA</t>
  </si>
  <si>
    <t>Advantage Bonus</t>
  </si>
  <si>
    <t>Opportunity Name</t>
  </si>
  <si>
    <t>CET S.A.</t>
  </si>
  <si>
    <t>Star Bay Casino (Latin Gaming) - Casino Link</t>
  </si>
  <si>
    <t>OPP55230</t>
  </si>
  <si>
    <t>Operadora Class Cloud Mtey New York</t>
  </si>
  <si>
    <t>OPP63816</t>
  </si>
  <si>
    <t>Operadora Class Cloud Mtey Paradise</t>
  </si>
  <si>
    <t>OPP63815</t>
  </si>
  <si>
    <t>Operadora Class Cloud Mtey Viva Mexico</t>
  </si>
  <si>
    <t>OPP63814</t>
  </si>
  <si>
    <t>Peru</t>
  </si>
  <si>
    <t>OPP57219</t>
  </si>
  <si>
    <t>GI-Peru-Sbx-50units</t>
  </si>
  <si>
    <t>OPP55020</t>
  </si>
  <si>
    <t>GG-Peru-Bonusing 388</t>
  </si>
  <si>
    <t>OPP62945</t>
  </si>
  <si>
    <t>CET - Casinolink Carlos Paz I</t>
  </si>
  <si>
    <t>OPP65492</t>
  </si>
  <si>
    <t>Bonusing 870 XC y PP</t>
  </si>
  <si>
    <t>OPP66700</t>
  </si>
  <si>
    <t>Bonusing 2080 XC y PP</t>
  </si>
  <si>
    <t>OPP66705</t>
  </si>
  <si>
    <t>Total upgrades delivered during FY13 (per manager count)</t>
  </si>
  <si>
    <t xml:space="preserve">
  Historical Capacity - FY13 actuals</t>
  </si>
  <si>
    <t>Optimum Capacity</t>
  </si>
  <si>
    <t>Planning buffer</t>
  </si>
  <si>
    <t>Total Installs / headcount capacity</t>
  </si>
  <si>
    <t>Total upgrades / headcount capacity</t>
  </si>
  <si>
    <t>Total support / headcount capacity</t>
  </si>
  <si>
    <t>OPP #</t>
  </si>
  <si>
    <t>Managed Services</t>
  </si>
  <si>
    <t>% - capacity by project type (Installs)</t>
  </si>
  <si>
    <t>% - capacity by project type (upgrades)</t>
  </si>
  <si>
    <t>% - capacity by project type (support)</t>
  </si>
  <si>
    <t>1. Weekly online/offline health check</t>
  </si>
  <si>
    <t>2. Weekly server health check</t>
  </si>
  <si>
    <t xml:space="preserve">3. Monthly floor mix changes (based on recommendation from pre-sales machines team) </t>
  </si>
  <si>
    <t>4. Monthly game library updates</t>
  </si>
  <si>
    <t>Juan Di Feo</t>
  </si>
  <si>
    <t>Elvio Beautemps</t>
  </si>
  <si>
    <t>TITO</t>
  </si>
  <si>
    <t>Horacio Garcia</t>
  </si>
  <si>
    <t>Location</t>
  </si>
  <si>
    <t>Cordoba</t>
  </si>
  <si>
    <t>OPP59401</t>
  </si>
  <si>
    <t xml:space="preserve">Advantage </t>
  </si>
  <si>
    <t>hour</t>
  </si>
  <si>
    <t>% of week</t>
  </si>
  <si>
    <t>Project duration</t>
  </si>
  <si>
    <t>Total Support &amp; Managed Services</t>
  </si>
  <si>
    <t xml:space="preserve">Total installs &amp; upgrades headcount </t>
  </si>
  <si>
    <t>Overall Capacity (headcount)</t>
  </si>
  <si>
    <t>Capacity%</t>
  </si>
  <si>
    <t>Current staff supply</t>
  </si>
  <si>
    <t>staff deficit</t>
  </si>
  <si>
    <t>SBX</t>
  </si>
  <si>
    <t>needs update</t>
  </si>
  <si>
    <t>ALL LATAM CL CUSTOMERS</t>
  </si>
  <si>
    <t>Paradise Monterrey &amp; Jubilee</t>
  </si>
  <si>
    <t>Time on task per project , per role</t>
  </si>
  <si>
    <t>Max. output</t>
  </si>
  <si>
    <t>FY14 - Demand forecast</t>
  </si>
  <si>
    <t>Headcount</t>
  </si>
  <si>
    <t>Demand % (utilization)</t>
  </si>
  <si>
    <t xml:space="preserve">Luigi Provacia </t>
  </si>
  <si>
    <t xml:space="preserve">Mario Rendon </t>
  </si>
  <si>
    <t>Kayode Showunmi</t>
  </si>
  <si>
    <t>Oscar Gomez</t>
  </si>
  <si>
    <t>Juan Pablo Maya</t>
  </si>
  <si>
    <t>Martin Kutter</t>
  </si>
  <si>
    <t>Emilio Pagano</t>
  </si>
  <si>
    <t>Emanuel Dafonte</t>
  </si>
  <si>
    <t>Bernardo Brauning</t>
  </si>
  <si>
    <t>Pablo Amarfil</t>
  </si>
  <si>
    <t>Javier Rios</t>
  </si>
  <si>
    <t>Trainer</t>
  </si>
  <si>
    <t>Dion Pom</t>
  </si>
  <si>
    <t>Roxana Di Franco</t>
  </si>
  <si>
    <t>Gersay Vasquez</t>
  </si>
  <si>
    <t>Edgar Trejo</t>
  </si>
  <si>
    <t>Resources - System projects</t>
  </si>
  <si>
    <t>40 wks (77%)</t>
  </si>
  <si>
    <t>Resources dedicated to system projects:</t>
  </si>
  <si>
    <t>wks/yr</t>
  </si>
  <si>
    <t>Hours baseline/yr (77%):</t>
  </si>
  <si>
    <r>
      <rPr>
        <u/>
        <sz val="11"/>
        <rFont val="Arial Narrow"/>
        <family val="2"/>
      </rPr>
      <t xml:space="preserve">FY14 - Optimum capacity </t>
    </r>
    <r>
      <rPr>
        <sz val="11"/>
        <rFont val="Arial Narrow"/>
        <family val="2"/>
      </rPr>
      <t xml:space="preserve">
Total headcount needed
(adjusted forecast)</t>
    </r>
  </si>
  <si>
    <t>Hours</t>
  </si>
  <si>
    <t>Avail. resouces</t>
  </si>
  <si>
    <t>Resource demand</t>
  </si>
  <si>
    <t>Deficit Hours by role</t>
  </si>
  <si>
    <t>Systems</t>
  </si>
  <si>
    <t>Golden Gaming S.A. (Golden Palace)</t>
  </si>
  <si>
    <t>TECHS</t>
  </si>
  <si>
    <t>Special Projects (Systems)</t>
  </si>
  <si>
    <t>Prevent-maint.</t>
  </si>
  <si>
    <t>Field service</t>
  </si>
  <si>
    <t>Special Projects</t>
  </si>
  <si>
    <t>Interdepartmental</t>
  </si>
  <si>
    <t>Rework</t>
  </si>
  <si>
    <t>Preventive Maint</t>
  </si>
  <si>
    <t>Field Service</t>
  </si>
  <si>
    <t>Labor allocation by activity</t>
  </si>
  <si>
    <r>
      <t>AVAILABLE HOURS CALCULATED: (</t>
    </r>
    <r>
      <rPr>
        <u/>
        <sz val="10"/>
        <rFont val="Arial"/>
        <family val="2"/>
      </rPr>
      <t>2080 HOURS/YEAR</t>
    </r>
    <r>
      <rPr>
        <sz val="10"/>
        <rFont val="Arial"/>
        <family val="2"/>
      </rPr>
      <t>) x (</t>
    </r>
    <r>
      <rPr>
        <u/>
        <sz val="10"/>
        <rFont val="Arial"/>
        <family val="2"/>
      </rPr>
      <t>77%</t>
    </r>
    <r>
      <rPr>
        <sz val="10"/>
        <rFont val="Arial"/>
        <family val="2"/>
      </rPr>
      <t>)</t>
    </r>
  </si>
  <si>
    <t>EGM Capacity Demand (FY13 Actual)</t>
  </si>
  <si>
    <t>System Capacity Demand (FY13 Actual)</t>
  </si>
  <si>
    <t>System Projects - Headcount Deficit/Surplus</t>
  </si>
  <si>
    <t>Headcount Demand</t>
  </si>
  <si>
    <t>OPTIMUM CAPACITY DEMAND (FY13 Effort)</t>
  </si>
  <si>
    <t>Needed</t>
  </si>
  <si>
    <t>Available</t>
  </si>
  <si>
    <t>Current Available Capacity</t>
  </si>
  <si>
    <t>AVAILABLE CAPACITY</t>
  </si>
  <si>
    <t>Admin</t>
  </si>
  <si>
    <t>Demand (SAP)</t>
  </si>
  <si>
    <t>Available Hours</t>
  </si>
  <si>
    <t>Actuals</t>
  </si>
  <si>
    <t>AVAILABLE CAPACITY (goal)</t>
  </si>
  <si>
    <t>Optimum allocation (Otto)</t>
  </si>
  <si>
    <t>FS - Headcount Deficit/Surplus</t>
  </si>
  <si>
    <t>EGM Capacity Supply</t>
  </si>
  <si>
    <t>FS Capacity Demand - SAP Actual</t>
  </si>
  <si>
    <t>CAPACITY DEMAND - SAP FY13 Actual</t>
  </si>
  <si>
    <t>BACKLOG</t>
  </si>
  <si>
    <t>HOLD</t>
  </si>
  <si>
    <t>COMPLETED</t>
  </si>
  <si>
    <t>NA</t>
  </si>
  <si>
    <t xml:space="preserve"> </t>
  </si>
  <si>
    <t>OPP65492 (same as carlos Paz)</t>
  </si>
  <si>
    <t>Resources - EGM projects</t>
  </si>
  <si>
    <t>Tech</t>
  </si>
  <si>
    <t>Mariano Cervino</t>
  </si>
  <si>
    <t>Isaias Soria</t>
  </si>
  <si>
    <t>Supervisor</t>
  </si>
  <si>
    <t>Rafael Serrano</t>
  </si>
  <si>
    <t>Takir Méndez Gómez</t>
  </si>
  <si>
    <t>Wilson Rodriguez</t>
  </si>
  <si>
    <t>Reinaldo Berrios</t>
  </si>
  <si>
    <t>Félix Emil Díaz</t>
  </si>
  <si>
    <t>Horacio Castilleja</t>
  </si>
  <si>
    <t>Isaac Martinez</t>
  </si>
  <si>
    <t>Mariano Perez Cobas</t>
  </si>
  <si>
    <t xml:space="preserve">Pablo Mercuri </t>
  </si>
  <si>
    <t>Facundo Gerez</t>
  </si>
  <si>
    <t>Tomas Hernandez</t>
  </si>
  <si>
    <t>Nestor Bordigoni</t>
  </si>
  <si>
    <t>Alejandro Mauricio Andreoli</t>
  </si>
  <si>
    <t xml:space="preserve">Santiago Bercovich </t>
  </si>
  <si>
    <t xml:space="preserve">Leandro Althabe </t>
  </si>
  <si>
    <t>Juan Ignacio Popolo</t>
  </si>
  <si>
    <t xml:space="preserve">Gustavo Javier Moreira </t>
  </si>
  <si>
    <t>Marco Cortes</t>
  </si>
  <si>
    <t>Oscar Meza</t>
  </si>
  <si>
    <t>Gerardo Martínez</t>
  </si>
  <si>
    <t>Ernesto Maurin</t>
  </si>
  <si>
    <t>Josué Heredia</t>
  </si>
  <si>
    <t>Roberto Sandoval</t>
  </si>
  <si>
    <t>Jairo Murillo</t>
  </si>
  <si>
    <t>Jorge Aparicio</t>
  </si>
  <si>
    <t>Ivan Gómez</t>
  </si>
  <si>
    <t>Luis Osuna</t>
  </si>
  <si>
    <t>Jaime Domínguez</t>
  </si>
  <si>
    <t>Jaime May</t>
  </si>
  <si>
    <t>Angel Godoy</t>
  </si>
  <si>
    <t>Francisco Vásquez</t>
  </si>
  <si>
    <t>Miguel Guzmán</t>
  </si>
  <si>
    <t>Alejandro Castillo</t>
  </si>
  <si>
    <t>Luis Pérez</t>
  </si>
  <si>
    <t>Cesar Montero</t>
  </si>
  <si>
    <t>Irving Morales</t>
  </si>
  <si>
    <t>Agustín Hernández</t>
  </si>
  <si>
    <t>Oscar Garcia</t>
  </si>
  <si>
    <t>Hugo Rodríguez</t>
  </si>
  <si>
    <t>Alejandro Guevara</t>
  </si>
  <si>
    <t>Alfredo Chávez</t>
  </si>
  <si>
    <t>Juan Manuel Castillo</t>
  </si>
  <si>
    <t>Cristian Totaro</t>
  </si>
  <si>
    <t>Tech/PM</t>
  </si>
  <si>
    <t>ACTIVE</t>
  </si>
  <si>
    <t>Hours / years (Productive (23% removed))</t>
  </si>
  <si>
    <t>Hours / years (overall)</t>
  </si>
  <si>
    <t>Hours baseline/yr (100%):</t>
  </si>
  <si>
    <t>Headcount conversion</t>
  </si>
  <si>
    <t>Current Available FS  Supply</t>
  </si>
  <si>
    <t>Techs</t>
  </si>
  <si>
    <t>PMs</t>
  </si>
  <si>
    <t>Trainers</t>
  </si>
  <si>
    <r>
      <t>AVAILABLE HOURS</t>
    </r>
    <r>
      <rPr>
        <u/>
        <sz val="6"/>
        <rFont val="Arial Narrow"/>
        <family val="2"/>
      </rPr>
      <t>/YEAR</t>
    </r>
  </si>
  <si>
    <t>REQUEST</t>
  </si>
  <si>
    <t>Gustavo Schleider</t>
  </si>
  <si>
    <t>PIPELINE</t>
  </si>
  <si>
    <t>Opp Num</t>
  </si>
  <si>
    <t>Product Name</t>
  </si>
  <si>
    <t>Product Family</t>
  </si>
  <si>
    <t>Account Name</t>
  </si>
  <si>
    <t>Install At</t>
  </si>
  <si>
    <t>InstallAt Nbr</t>
  </si>
  <si>
    <t>Install Date</t>
  </si>
  <si>
    <t>Opportunity Owner</t>
  </si>
  <si>
    <t>Cost Center</t>
  </si>
  <si>
    <t>Parent Account</t>
  </si>
  <si>
    <t>SAP Parent Account Customer Num</t>
  </si>
  <si>
    <t>Billing/Mailing City</t>
  </si>
  <si>
    <t>Billing/Mailing Country</t>
  </si>
  <si>
    <t>Probability (%)</t>
  </si>
  <si>
    <t>Closed</t>
  </si>
  <si>
    <t>Won</t>
  </si>
  <si>
    <t>Stage</t>
  </si>
  <si>
    <t>Forecast Category</t>
  </si>
  <si>
    <t>Created Date</t>
  </si>
  <si>
    <t>Close Date</t>
  </si>
  <si>
    <t>Close Month</t>
  </si>
  <si>
    <t>Install Fiscal Quarter</t>
  </si>
  <si>
    <t>Install Fiscal Period</t>
  </si>
  <si>
    <t>Opportunity Quantity</t>
  </si>
  <si>
    <t>Amount Currency</t>
  </si>
  <si>
    <t>Amount</t>
  </si>
  <si>
    <t>Expected Revenue Currency</t>
  </si>
  <si>
    <t>Expected Revenue</t>
  </si>
  <si>
    <t>Systems Amount Currency</t>
  </si>
  <si>
    <t>Systems Amount</t>
  </si>
  <si>
    <t>Opportunity Notes</t>
  </si>
  <si>
    <t>Next Step</t>
  </si>
  <si>
    <t>Cloud Services</t>
  </si>
  <si>
    <t>Operadora Class S de RL de CV</t>
  </si>
  <si>
    <t>3108885</t>
  </si>
  <si>
    <t>100321 - Latin America</t>
  </si>
  <si>
    <t>CLASS</t>
  </si>
  <si>
    <t>3700775</t>
  </si>
  <si>
    <t>Mexico</t>
  </si>
  <si>
    <t>1</t>
  </si>
  <si>
    <t>Closed Won</t>
  </si>
  <si>
    <t>USD</t>
  </si>
  <si>
    <t>System - Other</t>
  </si>
  <si>
    <t>Celene Sierra</t>
  </si>
  <si>
    <t>Professional Services</t>
  </si>
  <si>
    <t>Florencia Bobbio</t>
  </si>
  <si>
    <t>Argentina</t>
  </si>
  <si>
    <t>3700795</t>
  </si>
  <si>
    <t>Buenos Aires</t>
  </si>
  <si>
    <t>Capital Federal</t>
  </si>
  <si>
    <t>Marisol Sanchez</t>
  </si>
  <si>
    <t>Q2 F14</t>
  </si>
  <si>
    <t>OPP69496</t>
  </si>
  <si>
    <t>Boldt S.A.</t>
  </si>
  <si>
    <t>3101056</t>
  </si>
  <si>
    <t>Boldt - 15 lic MDQ</t>
  </si>
  <si>
    <t>Leonardo Sosa</t>
  </si>
  <si>
    <t>Boldt</t>
  </si>
  <si>
    <t>3700794</t>
  </si>
  <si>
    <t>Feb F14</t>
  </si>
  <si>
    <t>Following up with the Procurement Manager</t>
  </si>
  <si>
    <t>SDI signed by customer on Jan9,13. 20 EGMs installed with cloud. Must be changed to closed won.</t>
  </si>
  <si>
    <t>OPP69484</t>
  </si>
  <si>
    <t>Professional Services - Enterprise Solutions</t>
  </si>
  <si>
    <t>SBx/Cloud Training</t>
  </si>
  <si>
    <t>Lon O'Donnell</t>
  </si>
  <si>
    <t>100790 - Sales</t>
  </si>
  <si>
    <t>0</t>
  </si>
  <si>
    <t>Quote/Order Sent to Customer</t>
  </si>
  <si>
    <t>Commit</t>
  </si>
  <si>
    <t>OPP59036</t>
  </si>
  <si>
    <t>Boldt - 9 Licencias Moron</t>
  </si>
  <si>
    <t>Pipeline</t>
  </si>
  <si>
    <t>OPP57584</t>
  </si>
  <si>
    <t>Boldt - 35 lic Moron</t>
  </si>
  <si>
    <t>OPP57504</t>
  </si>
  <si>
    <t>Casino Club S.A.</t>
  </si>
  <si>
    <t>Casino Club - CTN Licenses</t>
  </si>
  <si>
    <t>Best Case</t>
  </si>
  <si>
    <t>CTN installed. 06-01-2014: Will be invoice in January</t>
  </si>
  <si>
    <t>Golden Investment S.A.</t>
  </si>
  <si>
    <t>3106312</t>
  </si>
  <si>
    <t>Fernando Pagani</t>
  </si>
  <si>
    <t>Samcorp es Peru</t>
  </si>
  <si>
    <t>3700765</t>
  </si>
  <si>
    <t>San Isidro</t>
  </si>
  <si>
    <t>Mar F14</t>
  </si>
  <si>
    <t>Implementation. Customer has requested installation in March.</t>
  </si>
  <si>
    <t>OPP70000</t>
  </si>
  <si>
    <t>CC - Licencias Adicionales EzPay 5013 a 5080</t>
  </si>
  <si>
    <t>Pending SO 06-01-2014: Pending SO Pending Negotiation</t>
  </si>
  <si>
    <t>Golden Gaming S.A.</t>
  </si>
  <si>
    <t>3106345</t>
  </si>
  <si>
    <t>Katty Lopez</t>
  </si>
  <si>
    <t>Implementation. Customer has requested install in March.</t>
  </si>
  <si>
    <t>Signature was received on Nov. 26th. Waiting on signed finance agreement.</t>
  </si>
  <si>
    <t>Inmobiliaria Masaris Sac</t>
  </si>
  <si>
    <t>3307197</t>
  </si>
  <si>
    <t>Masaris-Peru-Cloud</t>
  </si>
  <si>
    <t>Piura</t>
  </si>
  <si>
    <t>Waiting on contract to be signed. Sent multiple follow up emails</t>
  </si>
  <si>
    <t>OPP53334</t>
  </si>
  <si>
    <t>Casino Rivera</t>
  </si>
  <si>
    <t>3305409</t>
  </si>
  <si>
    <t>Cloud Rivera</t>
  </si>
  <si>
    <t>Natalia Torres</t>
  </si>
  <si>
    <t>Rivera</t>
  </si>
  <si>
    <t>Q3 F14</t>
  </si>
  <si>
    <t>Apr F14</t>
  </si>
  <si>
    <t>Jan 24th Got contract signature. Waiting for install date confirmation</t>
  </si>
  <si>
    <t>Confirm install date</t>
  </si>
  <si>
    <t>OPP70115</t>
  </si>
  <si>
    <t>Sala de Esparcimiento</t>
  </si>
  <si>
    <t>3305455</t>
  </si>
  <si>
    <t>Cloud Rivera Esparcimiento</t>
  </si>
  <si>
    <t>OPP55656</t>
  </si>
  <si>
    <t>La Cabana Beach &amp; Raquet Club Hotel</t>
  </si>
  <si>
    <t>3108732</t>
  </si>
  <si>
    <t>Glitz Promo Ticket Licence</t>
  </si>
  <si>
    <t>Aruba</t>
  </si>
  <si>
    <t>Omitted</t>
  </si>
  <si>
    <t>May F14</t>
  </si>
  <si>
    <t>Customer has to pay remaining balance. Last installment should be on 08/15</t>
  </si>
  <si>
    <t>OPP69279</t>
  </si>
  <si>
    <t>Direccion General de</t>
  </si>
  <si>
    <t>3101190</t>
  </si>
  <si>
    <t>SPC Progressive 8 machines</t>
  </si>
  <si>
    <t>Montevideo</t>
  </si>
  <si>
    <t>Star Bay Casino</t>
  </si>
  <si>
    <t>3114603</t>
  </si>
  <si>
    <t>Nancy Fernandez Bennett</t>
  </si>
  <si>
    <t>Latin Gaming</t>
  </si>
  <si>
    <t>Panama City</t>
  </si>
  <si>
    <t>1/24 Marcelo requested contract be resent for review. Rafael is sending Systems Contract, PSA and DDI for their review and signature</t>
  </si>
  <si>
    <t>systems pipeline report -filtered</t>
  </si>
  <si>
    <t>Copyright (c) 2000-2014 salesforce.com, inc. All rights reserved.</t>
  </si>
  <si>
    <t>Confidential Information - Do Not Distribute</t>
  </si>
  <si>
    <t>Generated By: Luis Baque Intriago 1/27/2014 3:27 PM</t>
  </si>
  <si>
    <t>IGT</t>
  </si>
  <si>
    <t>duplicate</t>
  </si>
  <si>
    <t>pipeline#</t>
  </si>
  <si>
    <t>Star Bay Casino (Ice Gaming Corporation)</t>
  </si>
  <si>
    <t>Project start</t>
  </si>
  <si>
    <t>several one week projects</t>
  </si>
  <si>
    <t>Internal Adv 9.1</t>
  </si>
  <si>
    <t>Veneto</t>
  </si>
  <si>
    <t>Codere &amp; Loteria (Buenos Aires)</t>
  </si>
  <si>
    <t>DEMO</t>
  </si>
  <si>
    <t>INTELLINGE SUITE UPGRADE</t>
  </si>
  <si>
    <t>4.3 HOT FIX 11 UPGRADE</t>
  </si>
  <si>
    <t>TITO LICENSE EVALUATION</t>
  </si>
  <si>
    <t>HRS/YR</t>
  </si>
  <si>
    <t>EGMS</t>
  </si>
  <si>
    <t>EGM/MONTH</t>
  </si>
  <si>
    <t>EGM/WK</t>
  </si>
  <si>
    <t>EGM/TECH/WK</t>
  </si>
  <si>
    <t>INSTALLATIONS-CONVERSIONS-REMOVALS</t>
  </si>
  <si>
    <t>SPECIAL PROJECTS</t>
  </si>
  <si>
    <t>FY 13 ACTUALS</t>
  </si>
  <si>
    <t>TECHs</t>
  </si>
  <si>
    <t>ARG Internal - TITO System Licensing project</t>
  </si>
  <si>
    <t>MX Internal - UGA</t>
  </si>
  <si>
    <t>CET -need opp created Bobbio/Pagani</t>
  </si>
  <si>
    <t>CET - Rio Ceballos (3rd Install)</t>
  </si>
  <si>
    <t>Casinolink Rio Ceballos</t>
  </si>
  <si>
    <t>CET - Altagracia (5th Install) --&gt;{60 days after 4th install}</t>
  </si>
  <si>
    <t>CET - LaFalda (4th Install) --&gt; {60 days after 3rd install}</t>
  </si>
  <si>
    <t>Need opp created by Bobbio/Pagani</t>
  </si>
  <si>
    <t xml:space="preserve">OPP66750, OPP56258, OPP56259, OPP53285, OPP40800 </t>
  </si>
  <si>
    <t>Current Quarter - Key Deals</t>
  </si>
  <si>
    <r>
      <t>·</t>
    </r>
    <r>
      <rPr>
        <sz val="7"/>
        <rFont val="Times New Roman"/>
        <family val="1"/>
      </rPr>
      <t xml:space="preserve">        </t>
    </r>
    <r>
      <rPr>
        <b/>
        <sz val="11"/>
        <rFont val="Calibri"/>
        <family val="2"/>
      </rPr>
      <t>Peru - Advantage Bonusing - Samcorp (OPP62945/OPP66700)</t>
    </r>
  </si>
  <si>
    <r>
      <t>o</t>
    </r>
    <r>
      <rPr>
        <sz val="7"/>
        <rFont val="Times New Roman"/>
        <family val="1"/>
      </rPr>
      <t xml:space="preserve">   </t>
    </r>
    <r>
      <rPr>
        <sz val="11"/>
        <rFont val="Calibri"/>
        <family val="2"/>
      </rPr>
      <t>WHAT: Samcorp is purchasing Xtra Credit and Point Play for 3 of their properties.</t>
    </r>
  </si>
  <si>
    <r>
      <t>o</t>
    </r>
    <r>
      <rPr>
        <sz val="7"/>
        <rFont val="Times New Roman"/>
        <family val="1"/>
      </rPr>
      <t xml:space="preserve">   </t>
    </r>
    <r>
      <rPr>
        <sz val="11"/>
        <rFont val="Calibri"/>
        <family val="2"/>
      </rPr>
      <t>FORECASTED:  Q2 - 482k</t>
    </r>
  </si>
  <si>
    <r>
      <t>·</t>
    </r>
    <r>
      <rPr>
        <sz val="7"/>
        <rFont val="Times New Roman"/>
        <family val="1"/>
      </rPr>
      <t xml:space="preserve">        </t>
    </r>
    <r>
      <rPr>
        <b/>
        <sz val="11"/>
        <rFont val="Calibri"/>
        <family val="2"/>
      </rPr>
      <t>Star Bay Casino (Latin Gaming) - Casino Link - Panama (OPP55230)</t>
    </r>
  </si>
  <si>
    <r>
      <t>o</t>
    </r>
    <r>
      <rPr>
        <sz val="7"/>
        <rFont val="Times New Roman"/>
        <family val="1"/>
      </rPr>
      <t xml:space="preserve">   </t>
    </r>
    <r>
      <rPr>
        <sz val="11"/>
        <rFont val="Calibri"/>
        <family val="2"/>
      </rPr>
      <t>WHAT: New Casino opening, w/112 IGT egms, Casinolink, sbX</t>
    </r>
  </si>
  <si>
    <r>
      <t>o</t>
    </r>
    <r>
      <rPr>
        <sz val="7"/>
        <rFont val="Times New Roman"/>
        <family val="1"/>
      </rPr>
      <t xml:space="preserve">   </t>
    </r>
    <r>
      <rPr>
        <sz val="11"/>
        <rFont val="Calibri"/>
        <family val="2"/>
      </rPr>
      <t>FORECASTED:  302k Q3 (05/17 Go-Live)</t>
    </r>
  </si>
  <si>
    <t>POST-SALE Issues and Key Projects</t>
  </si>
  <si>
    <t>Samcorp - CasinoView Project</t>
  </si>
  <si>
    <r>
      <t>o</t>
    </r>
    <r>
      <rPr>
        <sz val="7"/>
        <rFont val="Times New Roman"/>
        <family val="1"/>
      </rPr>
      <t xml:space="preserve">   </t>
    </r>
    <r>
      <rPr>
        <sz val="11"/>
        <rFont val="Calibri"/>
        <family val="2"/>
      </rPr>
      <t>WHAT: The CasinoView initiative provides data analysis for customers. Samcorp would like to participate in the program as a partner.</t>
    </r>
  </si>
  <si>
    <r>
      <t>o</t>
    </r>
    <r>
      <rPr>
        <sz val="7"/>
        <rFont val="Times New Roman"/>
        <family val="1"/>
      </rPr>
      <t xml:space="preserve">   </t>
    </r>
    <r>
      <rPr>
        <sz val="11"/>
        <rFont val="Calibri"/>
        <family val="2"/>
      </rPr>
      <t xml:space="preserve">NEXT STEP: Review agreement with Customer when complete. </t>
    </r>
  </si>
  <si>
    <r>
      <t>o</t>
    </r>
    <r>
      <rPr>
        <sz val="7"/>
        <rFont val="Times New Roman"/>
        <family val="1"/>
      </rPr>
      <t xml:space="preserve">   </t>
    </r>
    <r>
      <rPr>
        <sz val="11"/>
        <color rgb="FF00B050"/>
        <rFont val="Calibri"/>
        <family val="2"/>
      </rPr>
      <t>OWNER: Michael Tsai (CASINOVIEW) and Gabriela Alonso (Contracts)</t>
    </r>
  </si>
  <si>
    <t>HOMOLOGATION Projects</t>
  </si>
  <si>
    <r>
      <t>o</t>
    </r>
    <r>
      <rPr>
        <sz val="7"/>
        <rFont val="Times New Roman"/>
        <family val="1"/>
      </rPr>
      <t xml:space="preserve">   </t>
    </r>
    <r>
      <rPr>
        <sz val="11"/>
        <rFont val="Calibri"/>
        <family val="2"/>
      </rPr>
      <t>WHAT: The homologation of the web interface to MINCETUR (peruvian regulator) has been in progress since 2012. The interface was developed by Samcorp, but must pass through IGT PA and GLI certification</t>
    </r>
  </si>
  <si>
    <r>
      <t>o</t>
    </r>
    <r>
      <rPr>
        <sz val="7"/>
        <rFont val="Times New Roman"/>
        <family val="1"/>
      </rPr>
      <t xml:space="preserve">   </t>
    </r>
    <r>
      <rPr>
        <sz val="11"/>
        <rFont val="Calibri"/>
        <family val="2"/>
      </rPr>
      <t>WHAT: Bolivian regulations have been implemented and requirements for CMS set.</t>
    </r>
  </si>
  <si>
    <r>
      <t>o</t>
    </r>
    <r>
      <rPr>
        <sz val="7"/>
        <rFont val="Times New Roman"/>
        <family val="1"/>
      </rPr>
      <t xml:space="preserve">   </t>
    </r>
    <r>
      <rPr>
        <sz val="11"/>
        <color rgb="FF00B050"/>
        <rFont val="Calibri"/>
        <family val="2"/>
      </rPr>
      <t>OWNER: Mike McBride (PRESALES)</t>
    </r>
  </si>
  <si>
    <t xml:space="preserve">ARG Internal - sbX Cloud Lab Install </t>
  </si>
  <si>
    <t>Completion date</t>
  </si>
  <si>
    <t>Machine Qty</t>
  </si>
  <si>
    <t>Monthly Quantity</t>
  </si>
  <si>
    <t>Monthly Amount Currency</t>
  </si>
  <si>
    <t>Monthly Amount</t>
  </si>
  <si>
    <t>Revenue Model</t>
  </si>
  <si>
    <t>Region</t>
  </si>
  <si>
    <t>Global Services</t>
  </si>
  <si>
    <t>Integration Services Install</t>
  </si>
  <si>
    <t>Trade Sales</t>
  </si>
  <si>
    <t>MCLAC</t>
  </si>
  <si>
    <t>Integration Services Custom</t>
  </si>
  <si>
    <t>OPP69265</t>
  </si>
  <si>
    <t>Sheraton Convention/2Conv</t>
  </si>
  <si>
    <t>Sheraton Puerto Rico Convention</t>
  </si>
  <si>
    <t>Field Services - Install</t>
  </si>
  <si>
    <t>OPP69403</t>
  </si>
  <si>
    <t>Maunaloa/IPC</t>
  </si>
  <si>
    <t>Cool Casino</t>
  </si>
  <si>
    <t>SOLA</t>
  </si>
  <si>
    <t>OPP63801</t>
  </si>
  <si>
    <t>LRF Group - 5 machines</t>
  </si>
  <si>
    <t>LRF Group S.A.</t>
  </si>
  <si>
    <t>Integration Services</t>
  </si>
  <si>
    <t>Emilio Herrera Valdespino</t>
  </si>
  <si>
    <t>OPP66394</t>
  </si>
  <si>
    <t>8 Huevo Cartoon Daimonds Merida</t>
  </si>
  <si>
    <t>Shalom Vehatzlaja Raba SA de CV</t>
  </si>
  <si>
    <t>OPP66397</t>
  </si>
  <si>
    <t>8 huevo Cartoon Winpot Cd del Carmen</t>
  </si>
  <si>
    <t>Education Services</t>
  </si>
  <si>
    <t>OPP66399</t>
  </si>
  <si>
    <t>8 Huevo Cartoon La paz</t>
  </si>
  <si>
    <t>Education Technical Training Services</t>
  </si>
  <si>
    <t>OPP69398</t>
  </si>
  <si>
    <t>Operadora Class 6 G23LCD/Cloud Viva Mexico</t>
  </si>
  <si>
    <t>CANCELLED</t>
  </si>
  <si>
    <t>Team</t>
  </si>
  <si>
    <t>ARG Internal UGA Advantage</t>
  </si>
  <si>
    <t>Program</t>
  </si>
  <si>
    <t>SOW Tracking</t>
  </si>
  <si>
    <t>Project Request</t>
  </si>
  <si>
    <t>3D Go-Live Master</t>
  </si>
  <si>
    <t>System Project Documents</t>
  </si>
  <si>
    <t>Katie Katayose</t>
  </si>
  <si>
    <t>NAME</t>
  </si>
  <si>
    <t>TEAM</t>
  </si>
  <si>
    <t>REGION</t>
  </si>
  <si>
    <t>BASE COUNTRY</t>
  </si>
  <si>
    <t>wk start</t>
  </si>
  <si>
    <t>month</t>
  </si>
  <si>
    <t>October (P1 FY14)</t>
  </si>
  <si>
    <t>November (P2 FY14)</t>
  </si>
  <si>
    <t>December (P3 FY14)</t>
  </si>
  <si>
    <t>January  (P4 FY14)</t>
  </si>
  <si>
    <t>February  (P5 FY14)</t>
  </si>
  <si>
    <t>March  (P6 FY14)</t>
  </si>
  <si>
    <t>April  (P7 FY14)</t>
  </si>
  <si>
    <t>May  (P8 FY14)</t>
  </si>
  <si>
    <t>June  (P9 FY14)</t>
  </si>
  <si>
    <t>July  (P10 FY14)</t>
  </si>
  <si>
    <t>August  (P11 FY14)</t>
  </si>
  <si>
    <t>September  (P12 FY14)</t>
  </si>
  <si>
    <t>WE</t>
  </si>
  <si>
    <t>we#</t>
  </si>
  <si>
    <t>wk start (MONDAY)</t>
  </si>
  <si>
    <t>Week#</t>
  </si>
  <si>
    <t>wk#</t>
  </si>
  <si>
    <t>PERIOD</t>
  </si>
  <si>
    <t>WK start</t>
  </si>
  <si>
    <t>WK end</t>
  </si>
  <si>
    <t>MONTH</t>
  </si>
  <si>
    <t xml:space="preserve">month </t>
  </si>
  <si>
    <t>Baseline</t>
  </si>
  <si>
    <t>OCT</t>
  </si>
  <si>
    <t>NOV</t>
  </si>
  <si>
    <t>DEC</t>
  </si>
  <si>
    <t>JAN</t>
  </si>
  <si>
    <t>FEB</t>
  </si>
  <si>
    <t>MAR</t>
  </si>
  <si>
    <t>APR</t>
  </si>
  <si>
    <t>MAY</t>
  </si>
  <si>
    <t>JUN</t>
  </si>
  <si>
    <t>JUL</t>
  </si>
  <si>
    <t>AUG</t>
  </si>
  <si>
    <t>SEP</t>
  </si>
  <si>
    <t>wk start (Monday)</t>
  </si>
  <si>
    <t>U.S.</t>
  </si>
  <si>
    <t>MEXICO</t>
  </si>
  <si>
    <t>ARUBA</t>
  </si>
  <si>
    <t>OPEN</t>
  </si>
  <si>
    <t>Avail Hours</t>
  </si>
  <si>
    <t>Avail Weeks</t>
  </si>
  <si>
    <t>project assigned</t>
  </si>
  <si>
    <t>?</t>
  </si>
  <si>
    <t>Project-1</t>
  </si>
  <si>
    <t>Project-2</t>
  </si>
  <si>
    <t>CURRENT PROJECTS:</t>
  </si>
  <si>
    <t>Assingned Hours</t>
  </si>
  <si>
    <t>Charter</t>
  </si>
  <si>
    <t>Manager</t>
  </si>
  <si>
    <t>4 (CET PM)</t>
  </si>
  <si>
    <t>5 (CET PM)</t>
  </si>
  <si>
    <t>AM</t>
  </si>
  <si>
    <t>Fernando Pagani (acting as PM - SE needed; prep work already done)</t>
  </si>
  <si>
    <t xml:space="preserve">24 - 32 </t>
  </si>
  <si>
    <t>&gt;32</t>
  </si>
  <si>
    <t xml:space="preserve"> 9 - 23 </t>
  </si>
  <si>
    <t>up to 8 hrs</t>
  </si>
  <si>
    <t xml:space="preserve">Golden Palace - Bonusing Samcorp Lab [Golden Gaming S.A.] </t>
  </si>
  <si>
    <t>La Hacienda - Casino Installation SamCorp [Golden Investment S.A.]</t>
  </si>
  <si>
    <t>Newport - Casino Installation SamCorp [Golden Investment S.A.]</t>
  </si>
  <si>
    <t>Bonusing Samcorp Lab – Golden Palace – La Hacienda - Newport</t>
  </si>
  <si>
    <t>PANAMA</t>
  </si>
  <si>
    <t>Homologacion Casinolink en la Povincia de Buenos Aires</t>
  </si>
  <si>
    <t>HEALTHCHECK (1 SE required for support)</t>
  </si>
  <si>
    <t>Dates from sales team</t>
  </si>
  <si>
    <t>Project Status</t>
  </si>
  <si>
    <t>Task Name</t>
  </si>
  <si>
    <t>Stage Name</t>
  </si>
  <si>
    <t>Initiation</t>
  </si>
  <si>
    <t>Initiating</t>
  </si>
  <si>
    <t>Planning</t>
  </si>
  <si>
    <t>Project Charter</t>
  </si>
  <si>
    <t>Project Plan</t>
  </si>
  <si>
    <t>Procurement of parts</t>
  </si>
  <si>
    <t>Monitor progress &amp; contract signature</t>
  </si>
  <si>
    <t>Execution</t>
  </si>
  <si>
    <t>GoLive</t>
  </si>
  <si>
    <t>Closing</t>
  </si>
  <si>
    <t>Resource locked</t>
  </si>
  <si>
    <t>SA</t>
  </si>
  <si>
    <t>Task code</t>
  </si>
  <si>
    <t>Hours required typically</t>
  </si>
  <si>
    <t>Project code</t>
  </si>
  <si>
    <t>Y</t>
  </si>
  <si>
    <t>N</t>
  </si>
  <si>
    <t>Sbx 4.1 hot fix-patch3 with Analytics-50units</t>
  </si>
  <si>
    <t>EDGAR TREJO</t>
  </si>
  <si>
    <t>SBX-GOLDEN INVESTEMENT</t>
  </si>
  <si>
    <t>TECH</t>
  </si>
  <si>
    <t>Initiation date</t>
  </si>
  <si>
    <t>1. Oscar Gomez, 2. Katode(MARIO RENDON)</t>
  </si>
  <si>
    <t>ask Chris for tech with experience sbX (1. 2.)</t>
  </si>
  <si>
    <t xml:space="preserve">SBX Library SBX 4.3 SP1 - CasinoLink 1.01 SP3
Casinolink 1.1 SP3 
IVS 9.1 
450 EGM (Estimated) -&gt; 40 of them sbX
IGT will work with their engineers to complete instalalation.
IGT will train the trainer.
Property will train the staff.  
Property will do the majority of the go live support and component installation. 
Property will acquire and configure their own servers.
All games will connect to the system.
</t>
  </si>
  <si>
    <t>testing in production</t>
  </si>
  <si>
    <t>need to evaluate; create charter</t>
  </si>
  <si>
    <t>ready to start-contrac signed (Elvio will speak with customer this week)</t>
  </si>
  <si>
    <t>U.S. to train Latin America team (Stu Reis)</t>
  </si>
  <si>
    <t>waiting on update by Martin Kutter</t>
  </si>
  <si>
    <t>Waiting on customer date confirmation</t>
  </si>
  <si>
    <t>McBide: we will be presenting a Cloud migration proposal to Televisa in Mex for their 8 sbX sites. Target go-live would be September, 2 Sites per week (complete before FY close).  
For the time being we need the following (requested by 03/26):
1. High-level work plan for the migration, can it be done in the timeframe allotted.
2. Provide drop-dead date when contract would need to be signed in order to meet September go-live. 
Negotiations with Televisa will take place in April or May.
we will be presenting a Cloud migration proposal to Televisa in Mex for their 8 sbX sites. Target go-live would be September, 2 Sites per week (complete before FY close).  
For the time being we need the following (requested by 03/26):
1. High-level work plan for the migration, can it be done in the timeframe allotted.
2. Provide drop-dead date when contract would need to be signed in order to meet September go-live. 
Negotiations with Televisa will take place in April or May.</t>
  </si>
  <si>
    <t xml:space="preserve">OPP71490 OPP71492 OPP71493 OPP71494 OPP71495 OPP71496 OPP71497 OPP71498 </t>
  </si>
  <si>
    <t>IGT - MCLAC (Review licenses)</t>
  </si>
  <si>
    <t>Sales Go-Live request
Instal</t>
  </si>
  <si>
    <t>Pending answer from Celene</t>
  </si>
  <si>
    <r>
      <t>From:</t>
    </r>
    <r>
      <rPr>
        <sz val="10"/>
        <rFont val="Tahoma"/>
        <family val="2"/>
      </rPr>
      <t xml:space="preserve"> McBride.Mike</t>
    </r>
  </si>
  <si>
    <r>
      <t>Sent:</t>
    </r>
    <r>
      <rPr>
        <sz val="10"/>
        <rFont val="Tahoma"/>
        <family val="2"/>
      </rPr>
      <t xml:space="preserve"> Friday, March 14, 2014 8:49 PM</t>
    </r>
  </si>
  <si>
    <r>
      <t>To:</t>
    </r>
    <r>
      <rPr>
        <sz val="10"/>
        <rFont val="Tahoma"/>
        <family val="2"/>
      </rPr>
      <t xml:space="preserve"> Aldana.Maria; Baque.Luis; Bogard.Marina; Carter.Debbie; Corio.Esteban; Derifield.Rebecca; Fernandez.Nancy; Florio.Monica; Gill.David; Gill.Sabby; LaMantia.Kelly; Martinez.Ramon; Martinez.Toni; McBride.Mike; Pagani.Fernando; Rivera.Domingo; Rodenberg.Otto; Roth.Janine; Schleider.Gustavo; Stewart.Chris; Vazquez.Elizabeth; Walzer.Eric; Wiedemer.Mark; Willis.Mike</t>
    </r>
  </si>
  <si>
    <r>
      <t>Subject:</t>
    </r>
    <r>
      <rPr>
        <sz val="10"/>
        <rFont val="Tahoma"/>
        <family val="2"/>
      </rPr>
      <t xml:space="preserve"> WE 03/14/2014 - System Sales Report, SOLAC &amp; MEX</t>
    </r>
  </si>
  <si>
    <t>WE 03/14/2014 - System Sales Report, SOLAC &amp; MEX</t>
  </si>
  <si>
    <r>
      <t>·</t>
    </r>
    <r>
      <rPr>
        <sz val="7"/>
        <rFont val="Times New Roman"/>
        <family val="1"/>
      </rPr>
      <t xml:space="preserve">        </t>
    </r>
    <r>
      <rPr>
        <sz val="12"/>
        <rFont val="Times New Roman"/>
        <family val="1"/>
      </rPr>
      <t>&lt;image001.gif&gt; </t>
    </r>
    <r>
      <rPr>
        <b/>
        <sz val="11"/>
        <rFont val="Calibri"/>
        <family val="2"/>
      </rPr>
      <t>Casino Club Licensing (OPP65208/OPP57504/OPP66637)</t>
    </r>
  </si>
  <si>
    <r>
      <t>o</t>
    </r>
    <r>
      <rPr>
        <sz val="7"/>
        <rFont val="Times New Roman"/>
        <family val="1"/>
      </rPr>
      <t xml:space="preserve">   </t>
    </r>
    <r>
      <rPr>
        <sz val="11"/>
        <rFont val="Calibri"/>
        <family val="2"/>
      </rPr>
      <t>WHAT: Billing of CIESA EzPay licenses, based on additional licenses added as per monthly screenshots.</t>
    </r>
  </si>
  <si>
    <r>
      <t>o</t>
    </r>
    <r>
      <rPr>
        <sz val="7"/>
        <rFont val="Times New Roman"/>
        <family val="1"/>
      </rPr>
      <t xml:space="preserve">   </t>
    </r>
    <r>
      <rPr>
        <sz val="11"/>
        <rFont val="Calibri"/>
        <family val="2"/>
      </rPr>
      <t>FORECASTED:  Q2 - 64k</t>
    </r>
  </si>
  <si>
    <r>
      <t>o</t>
    </r>
    <r>
      <rPr>
        <sz val="7"/>
        <rFont val="Times New Roman"/>
        <family val="1"/>
      </rPr>
      <t xml:space="preserve">   </t>
    </r>
    <r>
      <rPr>
        <sz val="11"/>
        <color rgb="FFFF0000"/>
        <rFont val="Calibri"/>
        <family val="2"/>
      </rPr>
      <t>STATUS: 3/14/2014 - Finance completed exchange calculation, detailed proposal updated by presales, sent to OA for order creation. Awaiting SO.</t>
    </r>
  </si>
  <si>
    <r>
      <t>o</t>
    </r>
    <r>
      <rPr>
        <sz val="7"/>
        <rFont val="Times New Roman"/>
        <family val="1"/>
      </rPr>
      <t xml:space="preserve">   </t>
    </r>
    <r>
      <rPr>
        <sz val="11"/>
        <rFont val="Calibri"/>
        <family val="2"/>
      </rPr>
      <t xml:space="preserve">NEXT STEP: Deliver order for signature week of </t>
    </r>
    <r>
      <rPr>
        <strike/>
        <sz val="11"/>
        <rFont val="Calibri"/>
        <family val="2"/>
      </rPr>
      <t>3/10</t>
    </r>
    <r>
      <rPr>
        <sz val="11"/>
        <rFont val="Calibri"/>
        <family val="2"/>
      </rPr>
      <t>, 3/21.</t>
    </r>
  </si>
  <si>
    <r>
      <t>o</t>
    </r>
    <r>
      <rPr>
        <sz val="7"/>
        <rFont val="Times New Roman"/>
        <family val="1"/>
      </rPr>
      <t xml:space="preserve">   </t>
    </r>
    <r>
      <rPr>
        <sz val="11"/>
        <color rgb="FF00B050"/>
        <rFont val="Calibri"/>
        <family val="2"/>
      </rPr>
      <t>OWNER: Fernando P (PRESALES)</t>
    </r>
  </si>
  <si>
    <r>
      <t>o</t>
    </r>
    <r>
      <rPr>
        <sz val="7"/>
        <rFont val="Times New Roman"/>
        <family val="1"/>
      </rPr>
      <t xml:space="preserve">   </t>
    </r>
    <r>
      <rPr>
        <sz val="11"/>
        <color rgb="FFFF0000"/>
        <rFont val="Calibri"/>
        <family val="2"/>
      </rPr>
      <t>STATUS: 3/12/2014 - Installation completed and SDIs were signed.</t>
    </r>
  </si>
  <si>
    <r>
      <t>o</t>
    </r>
    <r>
      <rPr>
        <sz val="7"/>
        <rFont val="Times New Roman"/>
        <family val="1"/>
      </rPr>
      <t xml:space="preserve">   </t>
    </r>
    <r>
      <rPr>
        <sz val="11"/>
        <rFont val="Calibri"/>
        <family val="2"/>
      </rPr>
      <t>NEXT STEP: COMPLETE.</t>
    </r>
  </si>
  <si>
    <r>
      <t>o</t>
    </r>
    <r>
      <rPr>
        <sz val="7"/>
        <rFont val="Times New Roman"/>
        <family val="1"/>
      </rPr>
      <t xml:space="preserve">   </t>
    </r>
    <r>
      <rPr>
        <sz val="11"/>
        <color rgb="FF00B050"/>
        <rFont val="Calibri"/>
        <family val="2"/>
      </rPr>
      <t>OWNER: Juan di Feo  (PMO)</t>
    </r>
  </si>
  <si>
    <t>&lt;image002.png&gt;</t>
  </si>
  <si>
    <t>Next Quarter - Key Deals</t>
  </si>
  <si>
    <r>
      <t>·</t>
    </r>
    <r>
      <rPr>
        <sz val="7"/>
        <rFont val="Times New Roman"/>
        <family val="1"/>
      </rPr>
      <t xml:space="preserve">        </t>
    </r>
    <r>
      <rPr>
        <b/>
        <sz val="11"/>
        <rFont val="Calibri"/>
        <family val="2"/>
      </rPr>
      <t>Peru - Advantage Bonusing - Samcorp Newport Properties (OPP66705)</t>
    </r>
  </si>
  <si>
    <r>
      <t>o</t>
    </r>
    <r>
      <rPr>
        <sz val="7"/>
        <rFont val="Times New Roman"/>
        <family val="1"/>
      </rPr>
      <t xml:space="preserve">   </t>
    </r>
    <r>
      <rPr>
        <sz val="11"/>
        <rFont val="Calibri"/>
        <family val="2"/>
      </rPr>
      <t>WHAT: Samcorp is purchasing Xtra Credit and Point Play for their remote properties.</t>
    </r>
  </si>
  <si>
    <r>
      <t>o</t>
    </r>
    <r>
      <rPr>
        <sz val="7"/>
        <rFont val="Times New Roman"/>
        <family val="1"/>
      </rPr>
      <t xml:space="preserve">   </t>
    </r>
    <r>
      <rPr>
        <sz val="11"/>
        <rFont val="Calibri"/>
        <family val="2"/>
      </rPr>
      <t>FORECASTED:  Q3 - 757k</t>
    </r>
  </si>
  <si>
    <r>
      <t>o</t>
    </r>
    <r>
      <rPr>
        <sz val="7"/>
        <rFont val="Times New Roman"/>
        <family val="1"/>
      </rPr>
      <t xml:space="preserve">   </t>
    </r>
    <r>
      <rPr>
        <sz val="11"/>
        <color rgb="FFFF0000"/>
        <rFont val="Calibri"/>
        <family val="2"/>
      </rPr>
      <t>STATUS: 3/14/2014 - Menu codes on order, Sam confirmed install on 03/31, contract is signed.</t>
    </r>
  </si>
  <si>
    <r>
      <t>o</t>
    </r>
    <r>
      <rPr>
        <sz val="7"/>
        <rFont val="Times New Roman"/>
        <family val="1"/>
      </rPr>
      <t xml:space="preserve">   </t>
    </r>
    <r>
      <rPr>
        <sz val="11"/>
        <rFont val="Calibri"/>
        <family val="2"/>
      </rPr>
      <t>NEXT STEP: Install and SDI (ETA 03/31).</t>
    </r>
  </si>
  <si>
    <r>
      <t>·</t>
    </r>
    <r>
      <rPr>
        <sz val="7"/>
        <rFont val="Times New Roman"/>
        <family val="1"/>
      </rPr>
      <t xml:space="preserve">        </t>
    </r>
    <r>
      <rPr>
        <b/>
        <sz val="11"/>
        <rFont val="Calibri"/>
        <family val="2"/>
      </rPr>
      <t>Peru - sbX - Samcorp (OPP55020/OPP71248)</t>
    </r>
  </si>
  <si>
    <r>
      <t>o</t>
    </r>
    <r>
      <rPr>
        <sz val="7"/>
        <rFont val="Times New Roman"/>
        <family val="1"/>
      </rPr>
      <t xml:space="preserve">   </t>
    </r>
    <r>
      <rPr>
        <sz val="11"/>
        <rFont val="Calibri"/>
        <family val="2"/>
      </rPr>
      <t>WHAT: Samcorp is implementing sbX, 70 EGMs in 2 sites.</t>
    </r>
  </si>
  <si>
    <r>
      <t>o</t>
    </r>
    <r>
      <rPr>
        <sz val="7"/>
        <rFont val="Times New Roman"/>
        <family val="1"/>
      </rPr>
      <t xml:space="preserve">   </t>
    </r>
    <r>
      <rPr>
        <sz val="11"/>
        <rFont val="Calibri"/>
        <family val="2"/>
      </rPr>
      <t>FORECASTED:  Q3 15k/mo recurring, 79k Install Services</t>
    </r>
  </si>
  <si>
    <r>
      <t>o</t>
    </r>
    <r>
      <rPr>
        <sz val="7"/>
        <rFont val="Times New Roman"/>
        <family val="1"/>
      </rPr>
      <t xml:space="preserve">   </t>
    </r>
    <r>
      <rPr>
        <sz val="11"/>
        <color rgb="FFFF0000"/>
        <rFont val="Calibri"/>
        <family val="2"/>
      </rPr>
      <t>STATUS: 3/13/2014 - Contract sent and pending Sam signature - install date is now in April 23rd (pending parts order).</t>
    </r>
  </si>
  <si>
    <r>
      <t>o</t>
    </r>
    <r>
      <rPr>
        <sz val="7"/>
        <rFont val="Times New Roman"/>
        <family val="1"/>
      </rPr>
      <t xml:space="preserve">   </t>
    </r>
    <r>
      <rPr>
        <sz val="11"/>
        <rFont val="Calibri"/>
        <family val="2"/>
      </rPr>
      <t>NEXT STEP: Contracts Signature, Parts Order.</t>
    </r>
  </si>
  <si>
    <r>
      <t>o</t>
    </r>
    <r>
      <rPr>
        <sz val="7"/>
        <rFont val="Times New Roman"/>
        <family val="1"/>
      </rPr>
      <t xml:space="preserve">   </t>
    </r>
    <r>
      <rPr>
        <sz val="11"/>
        <color rgb="FF00B050"/>
        <rFont val="Calibri"/>
        <family val="2"/>
      </rPr>
      <t>OWNER: Nancy F(Contracts), Juan di Feo (PMO).</t>
    </r>
  </si>
  <si>
    <r>
      <t>o</t>
    </r>
    <r>
      <rPr>
        <sz val="7"/>
        <rFont val="Times New Roman"/>
        <family val="1"/>
      </rPr>
      <t xml:space="preserve">   </t>
    </r>
    <r>
      <rPr>
        <sz val="11"/>
        <color rgb="FFFF0000"/>
        <rFont val="Calibri"/>
        <family val="2"/>
      </rPr>
      <t>STATUS 3/12/2014 - Contract has been signed , weekly follow call is now scheduled to track pending items. Parts orders and shipping prep in progress.</t>
    </r>
  </si>
  <si>
    <r>
      <t>o</t>
    </r>
    <r>
      <rPr>
        <sz val="7"/>
        <rFont val="Times New Roman"/>
        <family val="1"/>
      </rPr>
      <t xml:space="preserve">   </t>
    </r>
    <r>
      <rPr>
        <sz val="11"/>
        <rFont val="Calibri"/>
        <family val="2"/>
      </rPr>
      <t>NEXT STEP: Weekly progress meeting;  Used part shipment has arrived to Panama - New parts shipment in progress.</t>
    </r>
  </si>
  <si>
    <r>
      <t>o</t>
    </r>
    <r>
      <rPr>
        <sz val="7"/>
        <rFont val="Times New Roman"/>
        <family val="1"/>
      </rPr>
      <t xml:space="preserve">   </t>
    </r>
    <r>
      <rPr>
        <sz val="11"/>
        <color rgb="FF00B050"/>
        <rFont val="Calibri"/>
        <family val="2"/>
      </rPr>
      <t>OWNERS: Elvio Beautemps (Order/Shipments)</t>
    </r>
  </si>
  <si>
    <r>
      <t>·</t>
    </r>
    <r>
      <rPr>
        <sz val="7"/>
        <rFont val="Times New Roman"/>
        <family val="1"/>
      </rPr>
      <t xml:space="preserve">        </t>
    </r>
    <r>
      <rPr>
        <b/>
        <sz val="11"/>
        <rFont val="Calibri"/>
        <family val="2"/>
      </rPr>
      <t>Mendoza Roadshow</t>
    </r>
  </si>
  <si>
    <r>
      <t>o</t>
    </r>
    <r>
      <rPr>
        <sz val="7"/>
        <rFont val="Times New Roman"/>
        <family val="1"/>
      </rPr>
      <t xml:space="preserve">   </t>
    </r>
    <r>
      <rPr>
        <sz val="11"/>
        <rFont val="Calibri"/>
        <family val="2"/>
      </rPr>
      <t>WHAT: A seminar in Q3 for Argentina Regulators and Chilean operators (2 separate events), to deep-dive on sbX products.</t>
    </r>
  </si>
  <si>
    <r>
      <t>o</t>
    </r>
    <r>
      <rPr>
        <sz val="7"/>
        <rFont val="Times New Roman"/>
        <family val="1"/>
      </rPr>
      <t xml:space="preserve">   </t>
    </r>
    <r>
      <rPr>
        <sz val="11"/>
        <color rgb="FFFF0000"/>
        <rFont val="Calibri"/>
        <family val="2"/>
      </rPr>
      <t>STATUS: 3/14/2014 - Project team is defined, working on agenda and logistics of project.</t>
    </r>
  </si>
  <si>
    <r>
      <t>o</t>
    </r>
    <r>
      <rPr>
        <sz val="7"/>
        <rFont val="Times New Roman"/>
        <family val="1"/>
      </rPr>
      <t xml:space="preserve">   </t>
    </r>
    <r>
      <rPr>
        <sz val="11"/>
        <rFont val="Calibri"/>
        <family val="2"/>
      </rPr>
      <t>NEXT STEP: Meeting next week to redefine scope.</t>
    </r>
  </si>
  <si>
    <r>
      <t>o</t>
    </r>
    <r>
      <rPr>
        <sz val="7"/>
        <rFont val="Times New Roman"/>
        <family val="1"/>
      </rPr>
      <t xml:space="preserve">   </t>
    </r>
    <r>
      <rPr>
        <sz val="11"/>
        <color rgb="FF00B050"/>
        <rFont val="Calibri"/>
        <family val="2"/>
      </rPr>
      <t>OWNER: Fernando P(PRESALES)</t>
    </r>
  </si>
  <si>
    <r>
      <t>·</t>
    </r>
    <r>
      <rPr>
        <sz val="7"/>
        <rFont val="Times New Roman"/>
        <family val="1"/>
      </rPr>
      <t xml:space="preserve">        </t>
    </r>
    <r>
      <rPr>
        <sz val="12"/>
        <rFont val="Times New Roman"/>
        <family val="1"/>
      </rPr>
      <t>&lt;image001.gif&gt; </t>
    </r>
    <r>
      <rPr>
        <b/>
        <sz val="11"/>
        <rFont val="Calibri"/>
        <family val="2"/>
      </rPr>
      <t>Casino Club Seminar</t>
    </r>
  </si>
  <si>
    <r>
      <t>o</t>
    </r>
    <r>
      <rPr>
        <sz val="7"/>
        <rFont val="Times New Roman"/>
        <family val="1"/>
      </rPr>
      <t xml:space="preserve">   </t>
    </r>
    <r>
      <rPr>
        <sz val="11"/>
        <rFont val="Calibri"/>
        <family val="2"/>
      </rPr>
      <t>WHAT: Vision and Roadmap session with entire CC DMU. We need to secure commitment and planning from both IGT and CC to deliver a product refresh across Casino Club's operations.</t>
    </r>
  </si>
  <si>
    <r>
      <t>o</t>
    </r>
    <r>
      <rPr>
        <sz val="7"/>
        <rFont val="Times New Roman"/>
        <family val="1"/>
      </rPr>
      <t xml:space="preserve">   </t>
    </r>
    <r>
      <rPr>
        <sz val="11"/>
        <color rgb="FFFF0000"/>
        <rFont val="Calibri"/>
        <family val="2"/>
      </rPr>
      <t>STATUS: 3/14/2014 - Currently defining best date for CC staff, 2nd or 3rd week of May.</t>
    </r>
  </si>
  <si>
    <r>
      <t>o</t>
    </r>
    <r>
      <rPr>
        <sz val="7"/>
        <rFont val="Times New Roman"/>
        <family val="1"/>
      </rPr>
      <t xml:space="preserve">   </t>
    </r>
    <r>
      <rPr>
        <sz val="11"/>
        <rFont val="Calibri"/>
        <family val="2"/>
      </rPr>
      <t>NEXT STEP: Craft agenda and formal invitations.</t>
    </r>
  </si>
  <si>
    <r>
      <t>o</t>
    </r>
    <r>
      <rPr>
        <sz val="7"/>
        <rFont val="Times New Roman"/>
        <family val="1"/>
      </rPr>
      <t xml:space="preserve">   </t>
    </r>
    <r>
      <rPr>
        <sz val="11"/>
        <color rgb="FF00B050"/>
        <rFont val="Calibri"/>
        <family val="2"/>
      </rPr>
      <t>OWNER: Mike M(PRESALES)</t>
    </r>
  </si>
  <si>
    <r>
      <t>·</t>
    </r>
    <r>
      <rPr>
        <sz val="7"/>
        <rFont val="Times New Roman"/>
        <family val="1"/>
      </rPr>
      <t xml:space="preserve">        </t>
    </r>
    <r>
      <rPr>
        <b/>
        <sz val="11"/>
        <rFont val="Calibri"/>
        <family val="2"/>
      </rPr>
      <t>Telavisa sbX - Operation Cloud</t>
    </r>
  </si>
  <si>
    <r>
      <t>o</t>
    </r>
    <r>
      <rPr>
        <sz val="7"/>
        <rFont val="Times New Roman"/>
        <family val="1"/>
      </rPr>
      <t xml:space="preserve">   </t>
    </r>
    <r>
      <rPr>
        <sz val="11"/>
        <rFont val="Calibri"/>
        <family val="2"/>
      </rPr>
      <t xml:space="preserve">WHAT: Working on a commitment to migrate Televisa's 8 sbX to Cloud to improve their service level and reduce our opex to support. </t>
    </r>
  </si>
  <si>
    <r>
      <t>o</t>
    </r>
    <r>
      <rPr>
        <sz val="7"/>
        <rFont val="Times New Roman"/>
        <family val="1"/>
      </rPr>
      <t xml:space="preserve">   </t>
    </r>
    <r>
      <rPr>
        <sz val="11"/>
        <color rgb="FFFF0000"/>
        <rFont val="Calibri"/>
        <family val="2"/>
      </rPr>
      <t>STATUS: 3/13/2014 - Reviewing proposal with Lucas.</t>
    </r>
  </si>
  <si>
    <r>
      <t>o</t>
    </r>
    <r>
      <rPr>
        <sz val="7"/>
        <rFont val="Times New Roman"/>
        <family val="1"/>
      </rPr>
      <t xml:space="preserve">   </t>
    </r>
    <r>
      <rPr>
        <sz val="11"/>
        <rFont val="Calibri"/>
        <family val="2"/>
      </rPr>
      <t>NEXT STEP: Submit  proposal and schedule EBC visit.</t>
    </r>
  </si>
  <si>
    <r>
      <t>o</t>
    </r>
    <r>
      <rPr>
        <sz val="7"/>
        <rFont val="Times New Roman"/>
        <family val="1"/>
      </rPr>
      <t xml:space="preserve">   </t>
    </r>
    <r>
      <rPr>
        <sz val="11"/>
        <color rgb="FFFF0000"/>
        <rFont val="Calibri"/>
        <family val="2"/>
      </rPr>
      <t>STATUS: 3/12/2014 - As per Sam, IT staff is working with CasinoView team on technical details, to close contract. Samcorp's IT team are currently working on Bonusing/sbX which may cause some delays on their end. They are closing one project at a time.</t>
    </r>
  </si>
  <si>
    <r>
      <t>·</t>
    </r>
    <r>
      <rPr>
        <sz val="7"/>
        <rFont val="Times New Roman"/>
        <family val="1"/>
      </rPr>
      <t xml:space="preserve">        </t>
    </r>
    <r>
      <rPr>
        <b/>
        <sz val="11"/>
        <rFont val="Calibri"/>
        <family val="2"/>
      </rPr>
      <t>PERU - Advantage Homologation</t>
    </r>
  </si>
  <si>
    <r>
      <t>o</t>
    </r>
    <r>
      <rPr>
        <sz val="7"/>
        <rFont val="Times New Roman"/>
        <family val="1"/>
      </rPr>
      <t xml:space="preserve">   </t>
    </r>
    <r>
      <rPr>
        <sz val="11"/>
        <color rgb="FFFF0000"/>
        <rFont val="Calibri"/>
        <family val="2"/>
      </rPr>
      <t>STATUS: 3/6/2014 - Peru Executables 1.0 HF1 was submitted to GLI on 3/3.</t>
    </r>
  </si>
  <si>
    <r>
      <t>o</t>
    </r>
    <r>
      <rPr>
        <sz val="7"/>
        <rFont val="Times New Roman"/>
        <family val="1"/>
      </rPr>
      <t xml:space="preserve">   </t>
    </r>
    <r>
      <rPr>
        <sz val="11"/>
        <rFont val="Calibri"/>
        <family val="2"/>
      </rPr>
      <t>NEXT STEPS: GLI approval &amp; Secondary (target 03/28) - then 9.1 executable submission.</t>
    </r>
  </si>
  <si>
    <r>
      <t>·</t>
    </r>
    <r>
      <rPr>
        <sz val="7"/>
        <rFont val="Times New Roman"/>
        <family val="1"/>
      </rPr>
      <t xml:space="preserve">        </t>
    </r>
    <r>
      <rPr>
        <sz val="12"/>
        <rFont val="Times New Roman"/>
        <family val="1"/>
      </rPr>
      <t>&lt;image001.gif&gt; </t>
    </r>
    <r>
      <rPr>
        <b/>
        <sz val="11"/>
        <rFont val="Calibri"/>
        <family val="2"/>
      </rPr>
      <t>BOLIVIA - CMS</t>
    </r>
  </si>
  <si>
    <r>
      <t>o</t>
    </r>
    <r>
      <rPr>
        <sz val="7"/>
        <rFont val="Times New Roman"/>
        <family val="1"/>
      </rPr>
      <t xml:space="preserve">   </t>
    </r>
    <r>
      <rPr>
        <sz val="11"/>
        <color rgb="FFFF0000"/>
        <rFont val="Calibri"/>
        <family val="2"/>
      </rPr>
      <t>STATUS: 3/14/2014 - We need to review the data export requirements; will they need an interface or will a simple report suffice?.</t>
    </r>
  </si>
  <si>
    <r>
      <t>o</t>
    </r>
    <r>
      <rPr>
        <sz val="7"/>
        <rFont val="Times New Roman"/>
        <family val="1"/>
      </rPr>
      <t xml:space="preserve">   </t>
    </r>
    <r>
      <rPr>
        <sz val="11"/>
        <rFont val="Calibri"/>
        <family val="2"/>
      </rPr>
      <t>NEXT STEP: Reviewing export req's with Product Management and Compliance. Once GLI testing is complete (target 04/01) - deliver approvals to regulator. We will schedule a roadshow for Bolivian customers based on approval timelines on Games and Systems.</t>
    </r>
  </si>
  <si>
    <t xml:space="preserve">Installation completed and SDIs were signed 3/12/2014 - </t>
  </si>
  <si>
    <t>OPP71248</t>
  </si>
  <si>
    <t>Meeting next week to redefine scope.</t>
  </si>
  <si>
    <t>Mendoza Roadshow (DEMO)</t>
  </si>
  <si>
    <t>Pending update from Chris (CN's)</t>
  </si>
  <si>
    <t xml:space="preserve">Pending resources from cloud team: 10% complete (hardware ready; team to be assigned - SE from NJ) </t>
  </si>
  <si>
    <t>Pending parts: 90% complete (Horacio will get status)</t>
  </si>
  <si>
    <t>1. Elvio working with CS parts to get harnessing to display UGA1.2, parts shipped today ( 25th March)
2. If hardware arrives on time to display UGA1.2, no additional software required 
3 Martin got UGA 1.1 operation with same art, still got minor details to resolve
4 Martin to coordinate with Julie for training on any items were he has concerns
5 Services to give Presales a demo on system week of 8 April
6 Elvio to follow up with FS to ensure EGM are in good condition
7 Mike Mc confirmed current date for demo May 5-6
Please let me know if I omitted anything from today’s meeting, currently no road blocks to make the desired dates</t>
  </si>
  <si>
    <t xml:space="preserve">ready to start-contrac signed; Elvio spoke to customer who said is ready to start (pending connection) </t>
  </si>
  <si>
    <t>Pagano</t>
  </si>
  <si>
    <t>Not needed</t>
  </si>
  <si>
    <t>Go-Live May 1 - K signed-Elvio ordered bootprom (waiting on delivery dates); - contract  may be signed already?-- (need to order parts)</t>
  </si>
  <si>
    <t>Go-Live Jun. 23; K signed; weekly follow call is now scheduled to track pending items. Parts orders and shipping prep in progress.--NEXT-Weekly progress meeting;  Used part shipment has arrived to Panama - New parts shipment in progress.</t>
  </si>
  <si>
    <t>Kayode</t>
  </si>
  <si>
    <t>Elvio needs to place order before May in order to make the desired date by sales</t>
  </si>
  <si>
    <t>xx</t>
  </si>
  <si>
    <t>Actual duration - Weeks</t>
  </si>
  <si>
    <t>SE Assigned</t>
  </si>
  <si>
    <t>On-site</t>
  </si>
  <si>
    <t>Xtra credit point play</t>
  </si>
  <si>
    <t>4/21; 5/5</t>
  </si>
  <si>
    <t>cancelled?</t>
  </si>
  <si>
    <t>OPP70231</t>
  </si>
  <si>
    <t>Fiesta Casino Cloud</t>
  </si>
  <si>
    <t>5/5 - 5/14</t>
  </si>
  <si>
    <t>P.Amarfil; E.Pagano</t>
  </si>
  <si>
    <t>J.P.Maya</t>
  </si>
  <si>
    <t>Roxana</t>
  </si>
  <si>
    <t>5/26 - 6/2</t>
  </si>
  <si>
    <t>PS</t>
  </si>
  <si>
    <t>Waiting for contract signature</t>
  </si>
  <si>
    <t>x</t>
  </si>
  <si>
    <t>Pending SMA change request by Elvio's -  transitioin to support</t>
  </si>
  <si>
    <t>CONFIRMED</t>
  </si>
  <si>
    <t>P.Amarfil; Emanuel</t>
  </si>
  <si>
    <t>Grupo Sam has requested we prepare a project to migrate to 9.1. They require the migration to be complete within Calendar year 2014.</t>
  </si>
  <si>
    <t>San Isidro, Lima y Callao Peru</t>
  </si>
  <si>
    <t xml:space="preserve">(Upgrade) Advantage 9.1 Upgrade sbX to compatible version for service window (Number of sites:  9)
</t>
  </si>
  <si>
    <t>Upgrade to 1.2</t>
  </si>
  <si>
    <t xml:space="preserve">Embassy Suites Upgrade to 1.2 </t>
  </si>
  <si>
    <t>Reinstalacion Upgrade de IVS EZPay c Spielo</t>
  </si>
  <si>
    <t>Instalacion EZPay 60 egms</t>
  </si>
  <si>
    <t>Labs assessment for all LAC</t>
  </si>
  <si>
    <t>EZPAY IVS</t>
  </si>
  <si>
    <t>LABS</t>
  </si>
  <si>
    <t>Chile</t>
  </si>
  <si>
    <t>U.S. Cloud</t>
  </si>
  <si>
    <t>PMO</t>
  </si>
  <si>
    <t>Gus</t>
  </si>
  <si>
    <r>
      <t xml:space="preserve">June </t>
    </r>
    <r>
      <rPr>
        <sz val="11"/>
        <rFont val="Arial Narrow"/>
        <family val="2"/>
      </rPr>
      <t xml:space="preserve"> (P9)</t>
    </r>
  </si>
  <si>
    <r>
      <t xml:space="preserve">July </t>
    </r>
    <r>
      <rPr>
        <sz val="11"/>
        <rFont val="Arial Narrow"/>
        <family val="2"/>
      </rPr>
      <t xml:space="preserve"> (P10)</t>
    </r>
  </si>
  <si>
    <r>
      <t xml:space="preserve">August  </t>
    </r>
    <r>
      <rPr>
        <sz val="11"/>
        <rFont val="Arial Narrow"/>
        <family val="2"/>
      </rPr>
      <t>(P11)</t>
    </r>
  </si>
  <si>
    <r>
      <t xml:space="preserve">September </t>
    </r>
    <r>
      <rPr>
        <sz val="14"/>
        <rFont val="Arial Narrow"/>
        <family val="2"/>
      </rPr>
      <t xml:space="preserve"> </t>
    </r>
    <r>
      <rPr>
        <sz val="11"/>
        <rFont val="Arial Narrow"/>
        <family val="2"/>
      </rPr>
      <t xml:space="preserve"> (P12)</t>
    </r>
  </si>
  <si>
    <r>
      <t>October</t>
    </r>
    <r>
      <rPr>
        <b/>
        <sz val="11"/>
        <rFont val="Arial Narrow"/>
        <family val="2"/>
      </rPr>
      <t xml:space="preserve">  </t>
    </r>
    <r>
      <rPr>
        <sz val="11"/>
        <rFont val="Arial Narrow"/>
        <family val="2"/>
      </rPr>
      <t>(P1 - 15)</t>
    </r>
  </si>
  <si>
    <r>
      <t xml:space="preserve">February  </t>
    </r>
    <r>
      <rPr>
        <sz val="11"/>
        <rFont val="Arial Narrow"/>
        <family val="2"/>
      </rPr>
      <t>(P5 - 15)</t>
    </r>
  </si>
  <si>
    <r>
      <t xml:space="preserve">March  </t>
    </r>
    <r>
      <rPr>
        <sz val="11"/>
        <rFont val="Arial Narrow"/>
        <family val="2"/>
      </rPr>
      <t xml:space="preserve"> (P6 - 15)</t>
    </r>
  </si>
  <si>
    <r>
      <t xml:space="preserve">January  </t>
    </r>
    <r>
      <rPr>
        <sz val="11"/>
        <rFont val="Arial Narrow"/>
        <family val="2"/>
      </rPr>
      <t>(P4 - 15)</t>
    </r>
  </si>
  <si>
    <r>
      <t xml:space="preserve">December </t>
    </r>
    <r>
      <rPr>
        <sz val="11"/>
        <rFont val="Arial Narrow"/>
        <family val="2"/>
      </rPr>
      <t xml:space="preserve"> (P3 - 15)</t>
    </r>
  </si>
  <si>
    <r>
      <t xml:space="preserve">November  </t>
    </r>
    <r>
      <rPr>
        <sz val="11"/>
        <rFont val="Arial Narrow"/>
        <family val="2"/>
      </rPr>
      <t>(P2 - 15)</t>
    </r>
  </si>
  <si>
    <r>
      <t xml:space="preserve">April  </t>
    </r>
    <r>
      <rPr>
        <sz val="11"/>
        <rFont val="Arial Narrow"/>
        <family val="2"/>
      </rPr>
      <t xml:space="preserve"> (P7 - 15)</t>
    </r>
  </si>
  <si>
    <r>
      <t xml:space="preserve">May   </t>
    </r>
    <r>
      <rPr>
        <sz val="11"/>
        <rFont val="Arial Narrow"/>
        <family val="2"/>
      </rPr>
      <t>(P8 - 15)</t>
    </r>
  </si>
  <si>
    <r>
      <t xml:space="preserve">June  </t>
    </r>
    <r>
      <rPr>
        <sz val="11"/>
        <rFont val="Arial Narrow"/>
        <family val="2"/>
      </rPr>
      <t xml:space="preserve"> (P9 - 15)</t>
    </r>
  </si>
  <si>
    <r>
      <t xml:space="preserve">July   </t>
    </r>
    <r>
      <rPr>
        <sz val="11"/>
        <rFont val="Arial Narrow"/>
        <family val="2"/>
      </rPr>
      <t>(P10 - 15)</t>
    </r>
  </si>
  <si>
    <r>
      <t xml:space="preserve">August  </t>
    </r>
    <r>
      <rPr>
        <sz val="12"/>
        <rFont val="Arial Narrow"/>
        <family val="2"/>
      </rPr>
      <t xml:space="preserve"> (P11 - 15)</t>
    </r>
  </si>
  <si>
    <r>
      <t xml:space="preserve">September   </t>
    </r>
    <r>
      <rPr>
        <sz val="11"/>
        <rFont val="Arial Narrow"/>
        <family val="2"/>
      </rPr>
      <t>(P12 - 15)</t>
    </r>
  </si>
  <si>
    <t>Planned duration</t>
  </si>
  <si>
    <t>%</t>
  </si>
  <si>
    <t>AR</t>
  </si>
  <si>
    <t>SALES</t>
  </si>
  <si>
    <t>Healthcheck</t>
  </si>
  <si>
    <r>
      <t xml:space="preserve">Hotelera Emprender </t>
    </r>
    <r>
      <rPr>
        <b/>
        <sz val="11"/>
        <color theme="0" tint="-0.34998626667073579"/>
        <rFont val="Arial Narrow"/>
        <family val="2"/>
      </rPr>
      <t>- Analytics HealthCheck</t>
    </r>
  </si>
  <si>
    <t>Manteo - Sala de Esparcimiento</t>
  </si>
  <si>
    <t>Manteo - Casino Rivera</t>
  </si>
  <si>
    <r>
      <t xml:space="preserve">IGT Mexico </t>
    </r>
    <r>
      <rPr>
        <b/>
        <sz val="11"/>
        <color theme="0" tint="-0.34998626667073579"/>
        <rFont val="Arial Narrow"/>
        <family val="2"/>
      </rPr>
      <t>(working on 1.0; progress1.2)</t>
    </r>
  </si>
  <si>
    <r>
      <t xml:space="preserve">IGT Argentina </t>
    </r>
    <r>
      <rPr>
        <b/>
        <sz val="11"/>
        <color theme="0" tint="-0.34998626667073579"/>
        <rFont val="Arial Narrow"/>
        <family val="2"/>
      </rPr>
      <t>(SAGSE program)</t>
    </r>
  </si>
  <si>
    <t>Samcorp - Golden Gaming Hacienda</t>
  </si>
  <si>
    <t>Samcorp - Golden Investment</t>
  </si>
  <si>
    <t>Holiday Inn Downtown - Aurola. Costa Rica</t>
  </si>
  <si>
    <t>Norberto Acevedo </t>
  </si>
  <si>
    <t>Sales (no contract)</t>
  </si>
  <si>
    <t>Project</t>
  </si>
  <si>
    <t>Product</t>
  </si>
  <si>
    <t>Status</t>
  </si>
  <si>
    <t>Confidence level</t>
  </si>
  <si>
    <t>Owner-action item</t>
  </si>
  <si>
    <t>Katie</t>
  </si>
  <si>
    <t>cn released</t>
  </si>
  <si>
    <t>sales (block)</t>
  </si>
  <si>
    <t>DTO</t>
  </si>
  <si>
    <t>other</t>
  </si>
  <si>
    <t>Third Party</t>
  </si>
  <si>
    <t>Synergy Blue (service window content)</t>
  </si>
  <si>
    <t>AdMgr</t>
  </si>
  <si>
    <t>CasinoLink 1.4</t>
  </si>
  <si>
    <t>End of project date</t>
  </si>
  <si>
    <t>MenuCode</t>
  </si>
  <si>
    <t>Content
Dependency</t>
  </si>
  <si>
    <t>Advantage DEMO</t>
  </si>
  <si>
    <t>EZPAY IVS Upgrade</t>
  </si>
  <si>
    <t>Advantage Upgrade</t>
  </si>
  <si>
    <t>SBX Upgrade</t>
  </si>
  <si>
    <r>
      <t xml:space="preserve">La Cabana </t>
    </r>
    <r>
      <rPr>
        <b/>
        <sz val="11"/>
        <color theme="0" tint="-0.34998626667073579"/>
        <rFont val="Arial Narrow"/>
        <family val="2"/>
      </rPr>
      <t>Beach &amp; Raquet Club Hotel</t>
    </r>
  </si>
  <si>
    <r>
      <t>CIRSA MEXICO</t>
    </r>
    <r>
      <rPr>
        <b/>
        <sz val="11"/>
        <color theme="0" tint="-0.249977111117893"/>
        <rFont val="Arial Narrow"/>
        <family val="2"/>
      </rPr>
      <t xml:space="preserve"> </t>
    </r>
    <r>
      <rPr>
        <b/>
        <sz val="11"/>
        <color theme="0" tint="-0.34998626667073579"/>
        <rFont val="Arial Narrow"/>
        <family val="2"/>
      </rPr>
      <t>CASINO LIVE DEL VALLE</t>
    </r>
  </si>
  <si>
    <t>Priority #</t>
  </si>
  <si>
    <t>Advantage Demo</t>
  </si>
  <si>
    <t>EZPAY 1.9.2 Upgrade</t>
  </si>
  <si>
    <t>Bonusing</t>
  </si>
  <si>
    <t>OPP70509 / 74894</t>
  </si>
  <si>
    <t>OPP70231 / OPP72236</t>
  </si>
  <si>
    <t>OPP69673 / OPP65633</t>
  </si>
  <si>
    <t>TBD</t>
  </si>
  <si>
    <t xml:space="preserve">Sales Working on a commitment to migrate Televisa's 8 sbX to Cloud to improve their service level and reduce our opex to support; 7/11/2014 - Services elements are now confirmed, starting internal review of deal week of 7/7.
o NEXT STEP: Submit  proposal (Target 7/16) and schedule EBC visit.
</t>
  </si>
  <si>
    <t>Plan v1</t>
  </si>
  <si>
    <t>On site W</t>
  </si>
  <si>
    <t>Install&amp;Train</t>
  </si>
  <si>
    <t>Role</t>
  </si>
  <si>
    <t>Resource</t>
  </si>
  <si>
    <t>Week 1</t>
  </si>
  <si>
    <t>Week 2</t>
  </si>
  <si>
    <t>Week 3</t>
  </si>
  <si>
    <t>Week 4</t>
  </si>
  <si>
    <t>Week 5</t>
  </si>
  <si>
    <t>Week 6</t>
  </si>
  <si>
    <t>Week 7</t>
  </si>
  <si>
    <t>Week 8</t>
  </si>
  <si>
    <t>Week 9</t>
  </si>
  <si>
    <t>Week 10</t>
  </si>
  <si>
    <t>Week 11</t>
  </si>
  <si>
    <t>Week 12</t>
  </si>
  <si>
    <t>Week 13</t>
  </si>
  <si>
    <t>Week 14</t>
  </si>
  <si>
    <t>Week 15</t>
  </si>
  <si>
    <t>Week 16</t>
  </si>
  <si>
    <t>Buffer 30%</t>
  </si>
  <si>
    <t>Pablo</t>
  </si>
  <si>
    <t>Adam</t>
  </si>
  <si>
    <t>8h</t>
  </si>
  <si>
    <t>TBD Panama - Rafael</t>
  </si>
  <si>
    <t>TBD Panama - Felix</t>
  </si>
  <si>
    <t>TBD Panama - Taquir</t>
  </si>
  <si>
    <t>Elvio B.</t>
  </si>
  <si>
    <t xml:space="preserve">Property Name: </t>
  </si>
  <si>
    <t>Crocs, Jaco Beach - Costa Rica</t>
  </si>
  <si>
    <t>Approximate # of games on the floor</t>
  </si>
  <si>
    <t># of</t>
  </si>
  <si>
    <t xml:space="preserve">Average cost </t>
  </si>
  <si>
    <t>Air needed?</t>
  </si>
  <si>
    <t xml:space="preserve">Airfare Cost </t>
  </si>
  <si>
    <t>Car Needed?</t>
  </si>
  <si>
    <t>Car Rental</t>
  </si>
  <si>
    <t>Lodging</t>
  </si>
  <si>
    <t>Meals Per Diem**</t>
  </si>
  <si>
    <t>Taxi</t>
  </si>
  <si>
    <t>Misc</t>
  </si>
  <si>
    <t>Mileage</t>
  </si>
  <si>
    <t>Totals</t>
  </si>
  <si>
    <t>days</t>
  </si>
  <si>
    <t>travel</t>
  </si>
  <si>
    <t>per trip</t>
  </si>
  <si>
    <t>Y/N</t>
  </si>
  <si>
    <t>onsite</t>
  </si>
  <si>
    <t>per day</t>
  </si>
  <si>
    <t xml:space="preserve">Site Survey, Game Survey and Customer Site Review </t>
  </si>
  <si>
    <t>Systems Engineer</t>
  </si>
  <si>
    <t>Project Manager</t>
  </si>
  <si>
    <t>System Set Up***</t>
  </si>
  <si>
    <t>Technician</t>
  </si>
  <si>
    <t xml:space="preserve">Notes: </t>
  </si>
  <si>
    <t>*    CS Slot Technician is dependent on # of games - Try to limit to no more than 10</t>
  </si>
  <si>
    <t xml:space="preserve">**  The 2010 base per diem rate is listed by default, this should be adjusted based at </t>
  </si>
  <si>
    <t>Grand Total:</t>
  </si>
  <si>
    <t xml:space="preserve">     the rate for the location where the work is located.</t>
  </si>
  <si>
    <t xml:space="preserve">*** System Set up can be conducted at an IGT office.  If so, there maybe be customer </t>
  </si>
  <si>
    <t xml:space="preserve">     travel charges in place of these travel expenses</t>
  </si>
  <si>
    <t>Name:________________________________________</t>
  </si>
  <si>
    <t>Phone: ________________</t>
  </si>
  <si>
    <t>Title:_________________________________________</t>
  </si>
  <si>
    <t>Signature:____________________________________</t>
  </si>
  <si>
    <t>Date:__________________</t>
  </si>
  <si>
    <t>HIGH LEVEL PLAN</t>
  </si>
  <si>
    <t>The following dates will be valid if this Project Charter is Approved, the Requists are fulfilled and the Contract is signed before the Project Charter Expiration Date.</t>
  </si>
  <si>
    <t>Milestones</t>
  </si>
  <si>
    <t>Contract Signed</t>
  </si>
  <si>
    <t>Weekly Conferences IGT / Croc’s</t>
  </si>
  <si>
    <t>Starting week of Aug 18, 2014 (Excluding weeks of Sep 1 and Sep 8)</t>
  </si>
  <si>
    <t>Order Hardware</t>
  </si>
  <si>
    <t>Week of Sep 15, 2014</t>
  </si>
  <si>
    <t>TBD (Server Room ready/Cabling advanced)</t>
  </si>
  <si>
    <t>Server Ready (Base Software included)</t>
  </si>
  <si>
    <t>Cabling ready</t>
  </si>
  <si>
    <t>All EGMs’ power Inputs available</t>
  </si>
  <si>
    <t>All EGMs in their bases</t>
  </si>
  <si>
    <t>Start working on EGMs</t>
  </si>
  <si>
    <t>IGT Team starts working on the environment in Costa Rica</t>
  </si>
  <si>
    <t>Training on site</t>
  </si>
  <si>
    <t>Starting Dec 8, 2014</t>
  </si>
  <si>
    <t>Testing</t>
  </si>
  <si>
    <t>During the week of Dec 8, 2014</t>
  </si>
  <si>
    <t>Go Live and Support</t>
  </si>
  <si>
    <t>IGT Team leaving the property</t>
  </si>
  <si>
    <t>Project Team</t>
  </si>
  <si>
    <t>Name</t>
  </si>
  <si>
    <t>Organization</t>
  </si>
  <si>
    <t>Contact Info</t>
  </si>
  <si>
    <t xml:space="preserve">Pablo.Amarfil@IGT.com </t>
  </si>
  <si>
    <t>Adam Evans</t>
  </si>
  <si>
    <t xml:space="preserve">Adam.Evans@IGT.com </t>
  </si>
  <si>
    <t xml:space="preserve">Katie.Katayose@IGT.com </t>
  </si>
  <si>
    <t xml:space="preserve">Roxana.DiFranco@IGT.com </t>
  </si>
  <si>
    <t xml:space="preserve">Rafael.Serrano@IGT.com </t>
  </si>
  <si>
    <t>Felix Diaz</t>
  </si>
  <si>
    <t xml:space="preserve">Felix.Diaz@IGT.com </t>
  </si>
  <si>
    <t>Takir Mendez</t>
  </si>
  <si>
    <t>Takir.Mendez@IGT.com</t>
  </si>
  <si>
    <t>Elvio.Beautemps@IGT.com</t>
  </si>
  <si>
    <t>Customer Info</t>
  </si>
  <si>
    <t>Corporate Name</t>
  </si>
  <si>
    <t>Croc’s Casino &amp; Resort</t>
  </si>
  <si>
    <t>Corporate Address</t>
  </si>
  <si>
    <t>Jaco Beach, Costa Rica</t>
  </si>
  <si>
    <t>Property Name</t>
  </si>
  <si>
    <t>Property Address</t>
  </si>
  <si>
    <t>Customer SAP Number</t>
  </si>
  <si>
    <t>Project Description</t>
  </si>
  <si>
    <t>New Casino – 12hs of operation</t>
  </si>
  <si>
    <t>Croc’s</t>
  </si>
  <si>
    <t>Casinolink</t>
  </si>
  <si>
    <r>
      <t>·</t>
    </r>
    <r>
      <rPr>
        <sz val="7"/>
        <rFont val="Times New Roman"/>
        <family val="1"/>
      </rPr>
      <t xml:space="preserve">        </t>
    </r>
    <r>
      <rPr>
        <sz val="9"/>
        <rFont val="Calibri"/>
        <family val="2"/>
      </rPr>
      <t>150 machines (75IGT)</t>
    </r>
  </si>
  <si>
    <r>
      <t>·</t>
    </r>
    <r>
      <rPr>
        <sz val="7"/>
        <rFont val="Times New Roman"/>
        <family val="1"/>
      </rPr>
      <t xml:space="preserve">        </t>
    </r>
    <r>
      <rPr>
        <sz val="9"/>
        <rFont val="Calibri"/>
        <family val="2"/>
      </rPr>
      <t>ESMIBs</t>
    </r>
  </si>
  <si>
    <r>
      <t>·</t>
    </r>
    <r>
      <rPr>
        <sz val="7"/>
        <rFont val="Times New Roman"/>
        <family val="1"/>
      </rPr>
      <t xml:space="preserve">        </t>
    </r>
    <r>
      <rPr>
        <sz val="9"/>
        <rFont val="Calibri"/>
        <family val="2"/>
      </rPr>
      <t>Intelligence Suite: Cage and Pit</t>
    </r>
  </si>
  <si>
    <r>
      <t>·</t>
    </r>
    <r>
      <rPr>
        <sz val="7"/>
        <rFont val="Times New Roman"/>
        <family val="1"/>
      </rPr>
      <t xml:space="preserve">        </t>
    </r>
    <r>
      <rPr>
        <sz val="9"/>
        <rFont val="Calibri"/>
        <family val="2"/>
      </rPr>
      <t>Accounting/Player Tracking</t>
    </r>
  </si>
  <si>
    <r>
      <t>·</t>
    </r>
    <r>
      <rPr>
        <sz val="7"/>
        <rFont val="Times New Roman"/>
        <family val="1"/>
      </rPr>
      <t xml:space="preserve">        </t>
    </r>
    <r>
      <rPr>
        <sz val="9"/>
        <rFont val="Calibri"/>
        <family val="2"/>
      </rPr>
      <t>EzPay/IVS: Promo Ticket</t>
    </r>
  </si>
  <si>
    <r>
      <t>·</t>
    </r>
    <r>
      <rPr>
        <sz val="7"/>
        <rFont val="Times New Roman"/>
        <family val="1"/>
      </rPr>
      <t xml:space="preserve">        </t>
    </r>
    <r>
      <rPr>
        <sz val="9"/>
        <rFont val="Calibri"/>
        <family val="2"/>
      </rPr>
      <t>Media Manager with Service Window (All machines)</t>
    </r>
  </si>
  <si>
    <r>
      <t>o</t>
    </r>
    <r>
      <rPr>
        <sz val="7"/>
        <rFont val="Times New Roman"/>
        <family val="1"/>
      </rPr>
      <t xml:space="preserve">   </t>
    </r>
    <r>
      <rPr>
        <sz val="9"/>
        <rFont val="Calibri"/>
        <family val="2"/>
      </rPr>
      <t>UGA on Non-IGT games (75 EGMs)</t>
    </r>
  </si>
  <si>
    <r>
      <t>·</t>
    </r>
    <r>
      <rPr>
        <sz val="7"/>
        <rFont val="Times New Roman"/>
        <family val="1"/>
      </rPr>
      <t xml:space="preserve">        </t>
    </r>
    <r>
      <rPr>
        <sz val="9"/>
        <rFont val="Calibri"/>
        <family val="2"/>
      </rPr>
      <t>Random Riches</t>
    </r>
  </si>
  <si>
    <r>
      <t>·</t>
    </r>
    <r>
      <rPr>
        <sz val="7"/>
        <rFont val="Times New Roman"/>
        <family val="1"/>
      </rPr>
      <t xml:space="preserve">        </t>
    </r>
    <r>
      <rPr>
        <sz val="9"/>
        <rFont val="Calibri"/>
        <family val="2"/>
      </rPr>
      <t>POS Interface/AMI</t>
    </r>
  </si>
  <si>
    <t>Scope and Deliverables</t>
  </si>
  <si>
    <t>Customer will install Casinolink solution for 150 machines.</t>
  </si>
  <si>
    <r>
      <t>·</t>
    </r>
    <r>
      <rPr>
        <sz val="7"/>
        <rFont val="Times New Roman"/>
        <family val="1"/>
      </rPr>
      <t xml:space="preserve">        </t>
    </r>
    <r>
      <rPr>
        <sz val="9"/>
        <rFont val="Calibri"/>
        <family val="2"/>
      </rPr>
      <t>Site Survey</t>
    </r>
  </si>
  <si>
    <r>
      <t>·</t>
    </r>
    <r>
      <rPr>
        <sz val="7"/>
        <rFont val="Times New Roman"/>
        <family val="1"/>
      </rPr>
      <t xml:space="preserve">        </t>
    </r>
    <r>
      <rPr>
        <sz val="9"/>
        <rFont val="Calibri"/>
        <family val="2"/>
      </rPr>
      <t>Installation and configuration</t>
    </r>
  </si>
  <si>
    <r>
      <t>o</t>
    </r>
    <r>
      <rPr>
        <sz val="7"/>
        <rFont val="Times New Roman"/>
        <family val="1"/>
      </rPr>
      <t xml:space="preserve">   </t>
    </r>
    <r>
      <rPr>
        <sz val="9"/>
        <rFont val="Calibri"/>
        <family val="2"/>
      </rPr>
      <t>Casinolink/IVS – Promo Ticket</t>
    </r>
  </si>
  <si>
    <r>
      <t>o</t>
    </r>
    <r>
      <rPr>
        <sz val="7"/>
        <rFont val="Times New Roman"/>
        <family val="1"/>
      </rPr>
      <t xml:space="preserve">   </t>
    </r>
    <r>
      <rPr>
        <sz val="9"/>
        <rFont val="Calibri"/>
        <family val="2"/>
      </rPr>
      <t>Intelligence Suite</t>
    </r>
  </si>
  <si>
    <r>
      <t>§</t>
    </r>
    <r>
      <rPr>
        <sz val="7"/>
        <rFont val="Times New Roman"/>
        <family val="1"/>
      </rPr>
      <t xml:space="preserve">  </t>
    </r>
    <r>
      <rPr>
        <sz val="9"/>
        <rFont val="Calibri"/>
        <family val="2"/>
      </rPr>
      <t>Cage</t>
    </r>
  </si>
  <si>
    <r>
      <t>§</t>
    </r>
    <r>
      <rPr>
        <sz val="7"/>
        <rFont val="Times New Roman"/>
        <family val="1"/>
      </rPr>
      <t xml:space="preserve">  </t>
    </r>
    <r>
      <rPr>
        <sz val="9"/>
        <rFont val="Calibri"/>
        <family val="2"/>
      </rPr>
      <t>Pit: 2 with 19 tables</t>
    </r>
  </si>
  <si>
    <r>
      <t>o</t>
    </r>
    <r>
      <rPr>
        <sz val="7"/>
        <rFont val="Times New Roman"/>
        <family val="1"/>
      </rPr>
      <t xml:space="preserve">   </t>
    </r>
    <r>
      <rPr>
        <sz val="9"/>
        <rFont val="Calibri"/>
        <family val="2"/>
      </rPr>
      <t>Accounting/Player Tracking</t>
    </r>
  </si>
  <si>
    <r>
      <t>o</t>
    </r>
    <r>
      <rPr>
        <sz val="7"/>
        <rFont val="Times New Roman"/>
        <family val="1"/>
      </rPr>
      <t xml:space="preserve">   </t>
    </r>
    <r>
      <rPr>
        <sz val="9"/>
        <rFont val="Calibri"/>
        <family val="2"/>
      </rPr>
      <t>Media Manager/Service Windows</t>
    </r>
  </si>
  <si>
    <r>
      <t>o</t>
    </r>
    <r>
      <rPr>
        <sz val="7"/>
        <rFont val="Times New Roman"/>
        <family val="1"/>
      </rPr>
      <t xml:space="preserve">   </t>
    </r>
    <r>
      <rPr>
        <sz val="9"/>
        <rFont val="Calibri"/>
        <family val="2"/>
      </rPr>
      <t>Random Riches</t>
    </r>
  </si>
  <si>
    <r>
      <t>o</t>
    </r>
    <r>
      <rPr>
        <sz val="7"/>
        <rFont val="Times New Roman"/>
        <family val="1"/>
      </rPr>
      <t xml:space="preserve">   </t>
    </r>
    <r>
      <rPr>
        <sz val="9"/>
        <rFont val="Calibri"/>
        <family val="2"/>
      </rPr>
      <t>POS Interface/AMI</t>
    </r>
  </si>
  <si>
    <r>
      <t>§</t>
    </r>
    <r>
      <rPr>
        <sz val="7"/>
        <rFont val="Times New Roman"/>
        <family val="1"/>
      </rPr>
      <t xml:space="preserve">  </t>
    </r>
    <r>
      <rPr>
        <sz val="9"/>
        <rFont val="Calibri"/>
        <family val="2"/>
      </rPr>
      <t>AGIL Sys</t>
    </r>
  </si>
  <si>
    <r>
      <t>·</t>
    </r>
    <r>
      <rPr>
        <sz val="7"/>
        <rFont val="Times New Roman"/>
        <family val="1"/>
      </rPr>
      <t xml:space="preserve">        </t>
    </r>
    <r>
      <rPr>
        <sz val="9"/>
        <rFont val="Calibri"/>
        <family val="2"/>
      </rPr>
      <t>Training</t>
    </r>
  </si>
  <si>
    <r>
      <t>·</t>
    </r>
    <r>
      <rPr>
        <sz val="7"/>
        <rFont val="Times New Roman"/>
        <family val="1"/>
      </rPr>
      <t xml:space="preserve">        </t>
    </r>
    <r>
      <rPr>
        <sz val="9"/>
        <rFont val="Calibri"/>
        <family val="2"/>
      </rPr>
      <t>Go Live Support</t>
    </r>
  </si>
  <si>
    <t>sales (block); all support stopped for cust;</t>
  </si>
  <si>
    <t>Cancelled due to customer looking to remove system</t>
  </si>
  <si>
    <t>Pablo Amarfil; Emilio Pagano</t>
  </si>
  <si>
    <t>10/6 - 10/7</t>
  </si>
  <si>
    <t>Casino De Rosario Bonusing</t>
  </si>
  <si>
    <t>Plan v2 - Work Plan v1</t>
  </si>
  <si>
    <t>Gas -Park</t>
  </si>
  <si>
    <t>Cloud 2.0 Firewall</t>
  </si>
  <si>
    <t>IT for configuration</t>
  </si>
  <si>
    <t>Cloud 2.0</t>
  </si>
  <si>
    <r>
      <t xml:space="preserve">Grupo SAM </t>
    </r>
    <r>
      <rPr>
        <b/>
        <sz val="11"/>
        <color theme="0" tint="-0.249977111117893"/>
        <rFont val="Arial Narrow"/>
        <family val="2"/>
      </rPr>
      <t xml:space="preserve"> </t>
    </r>
    <r>
      <rPr>
        <b/>
        <sz val="11"/>
        <color theme="0" tint="-0.34998626667073579"/>
        <rFont val="Arial Narrow"/>
        <family val="2"/>
      </rPr>
      <t>Upgrade</t>
    </r>
  </si>
  <si>
    <r>
      <t xml:space="preserve">Embassy Suites </t>
    </r>
    <r>
      <rPr>
        <b/>
        <sz val="11"/>
        <color theme="0" tint="-0.249977111117893"/>
        <rFont val="Arial Narrow"/>
        <family val="2"/>
      </rPr>
      <t xml:space="preserve"> Upgrade 1.3</t>
    </r>
  </si>
  <si>
    <r>
      <t xml:space="preserve">Dreams Chile </t>
    </r>
    <r>
      <rPr>
        <b/>
        <sz val="11"/>
        <color theme="0" tint="-0.34998626667073579"/>
        <rFont val="Arial Narrow"/>
        <family val="2"/>
      </rPr>
      <t>Upgrade</t>
    </r>
  </si>
  <si>
    <r>
      <t xml:space="preserve">Inmobiliaria Masaris </t>
    </r>
    <r>
      <rPr>
        <b/>
        <sz val="11"/>
        <color theme="0" tint="-0.34998626667073579"/>
        <rFont val="Arial Narrow"/>
        <family val="2"/>
      </rPr>
      <t>Sac Participaciones del Pacifico</t>
    </r>
  </si>
  <si>
    <r>
      <t xml:space="preserve">Televisa in Mex.  </t>
    </r>
    <r>
      <rPr>
        <b/>
        <sz val="11"/>
        <color theme="0" tint="-0.34998626667073579"/>
        <rFont val="Arial Narrow"/>
        <family val="2"/>
      </rPr>
      <t>8 sbX sites</t>
    </r>
  </si>
  <si>
    <r>
      <t xml:space="preserve">Fiesta Casino </t>
    </r>
    <r>
      <rPr>
        <b/>
        <u/>
        <sz val="11"/>
        <rFont val="Arial Narrow"/>
        <family val="2"/>
      </rPr>
      <t>Presidente</t>
    </r>
    <r>
      <rPr>
        <b/>
        <sz val="11"/>
        <rFont val="Arial Narrow"/>
        <family val="2"/>
      </rPr>
      <t xml:space="preserve"> </t>
    </r>
    <r>
      <rPr>
        <b/>
        <sz val="11"/>
        <color theme="0" tint="-0.34998626667073579"/>
        <rFont val="Arial Narrow"/>
        <family val="2"/>
      </rPr>
      <t>Casino Pajaro Trueno a/c3116305. San Jose, Costa Rica - R.1033</t>
    </r>
  </si>
  <si>
    <r>
      <t xml:space="preserve">Fiesta Casino </t>
    </r>
    <r>
      <rPr>
        <b/>
        <u/>
        <sz val="11"/>
        <rFont val="Arial Narrow"/>
        <family val="2"/>
      </rPr>
      <t>Aurola</t>
    </r>
    <r>
      <rPr>
        <b/>
        <sz val="11"/>
        <rFont val="Arial Narrow"/>
        <family val="2"/>
      </rPr>
      <t xml:space="preserve"> </t>
    </r>
    <r>
      <rPr>
        <b/>
        <sz val="11"/>
        <color theme="0" tint="-0.34998626667073579"/>
        <rFont val="Arial Narrow"/>
        <family val="2"/>
      </rPr>
      <t>Thunderbird Estellas del Caribe- a/c3116294-San Jose, Costa Rica - R.1034</t>
    </r>
  </si>
  <si>
    <r>
      <t>Casino Club</t>
    </r>
    <r>
      <rPr>
        <b/>
        <sz val="11"/>
        <color theme="0" tint="-0.34998626667073579"/>
        <rFont val="Arial Narrow"/>
        <family val="2"/>
      </rPr>
      <t xml:space="preserve"> Outing Activity DEMO</t>
    </r>
  </si>
  <si>
    <t>Croc's Casino Resort - Jaco Beach, Costa Rica  - Casinolink 146 EGMs</t>
  </si>
  <si>
    <r>
      <t xml:space="preserve">Crocs Casino </t>
    </r>
    <r>
      <rPr>
        <b/>
        <sz val="11"/>
        <color theme="0" tint="-0.34998626667073579"/>
        <rFont val="Arial Narrow"/>
        <family val="2"/>
      </rPr>
      <t>CL1.4- R.1032</t>
    </r>
  </si>
  <si>
    <r>
      <rPr>
        <b/>
        <sz val="11"/>
        <rFont val="Arial Narrow"/>
        <family val="2"/>
      </rPr>
      <t xml:space="preserve">Casino Club </t>
    </r>
    <r>
      <rPr>
        <b/>
        <u/>
        <sz val="11"/>
        <rFont val="Arial Narrow"/>
        <family val="2"/>
      </rPr>
      <t>Rosario</t>
    </r>
    <r>
      <rPr>
        <b/>
        <sz val="11"/>
        <color theme="0" tint="-0.34998626667073579"/>
        <rFont val="Arial Narrow"/>
        <family val="2"/>
      </rPr>
      <t xml:space="preserve"> Bonusing - R.1035</t>
    </r>
  </si>
  <si>
    <r>
      <t>IGT LABS SETUP</t>
    </r>
    <r>
      <rPr>
        <b/>
        <sz val="11"/>
        <color theme="0" tint="-0.34998626667073579"/>
        <rFont val="Arial Narrow"/>
        <family val="2"/>
      </rPr>
      <t xml:space="preserve"> - Internal Project LAC</t>
    </r>
  </si>
  <si>
    <r>
      <t xml:space="preserve">Vidaplan </t>
    </r>
    <r>
      <rPr>
        <b/>
        <u/>
        <sz val="11"/>
        <rFont val="Arial Narrow"/>
        <family val="2"/>
      </rPr>
      <t>Nogaro</t>
    </r>
    <r>
      <rPr>
        <b/>
        <sz val="11"/>
        <color theme="0" tint="-0.249977111117893"/>
        <rFont val="Arial Narrow"/>
        <family val="2"/>
      </rPr>
      <t xml:space="preserve"> EZP</t>
    </r>
    <r>
      <rPr>
        <b/>
        <sz val="11"/>
        <color theme="0" tint="-0.34998626667073579"/>
        <rFont val="Arial Narrow"/>
        <family val="2"/>
      </rPr>
      <t>Upgrade - R.2001</t>
    </r>
  </si>
  <si>
    <r>
      <t>SAGSE</t>
    </r>
    <r>
      <rPr>
        <b/>
        <sz val="11"/>
        <color theme="0" tint="-0.34998626667073579"/>
        <rFont val="Arial Narrow"/>
        <family val="2"/>
      </rPr>
      <t xml:space="preserve"> - Demo</t>
    </r>
  </si>
  <si>
    <r>
      <t xml:space="preserve">Manteo </t>
    </r>
    <r>
      <rPr>
        <b/>
        <u/>
        <sz val="11"/>
        <rFont val="Arial Narrow"/>
        <family val="2"/>
      </rPr>
      <t xml:space="preserve">Rivera </t>
    </r>
    <r>
      <rPr>
        <b/>
        <sz val="11"/>
        <color theme="0" tint="-0.34998626667073579"/>
        <rFont val="Arial Narrow"/>
        <family val="2"/>
      </rPr>
      <t>Cloud 2.0 Upgrade - R.2002</t>
    </r>
  </si>
  <si>
    <r>
      <t xml:space="preserve">Manteo </t>
    </r>
    <r>
      <rPr>
        <b/>
        <u/>
        <sz val="11"/>
        <rFont val="Arial Narrow"/>
        <family val="2"/>
      </rPr>
      <t>Sala Esparcimiento</t>
    </r>
    <r>
      <rPr>
        <b/>
        <sz val="11"/>
        <rFont val="Arial Narrow"/>
        <family val="2"/>
      </rPr>
      <t xml:space="preserve"> </t>
    </r>
    <r>
      <rPr>
        <b/>
        <sz val="11"/>
        <color theme="0" tint="-0.34998626667073579"/>
        <rFont val="Arial Narrow"/>
        <family val="2"/>
      </rPr>
      <t>Cloud 2.0 Upgrade - R.2003</t>
    </r>
  </si>
  <si>
    <r>
      <t xml:space="preserve">Operadora </t>
    </r>
    <r>
      <rPr>
        <b/>
        <u/>
        <sz val="11"/>
        <rFont val="Arial Narrow"/>
        <family val="2"/>
      </rPr>
      <t>Jubilee</t>
    </r>
    <r>
      <rPr>
        <b/>
        <sz val="11"/>
        <rFont val="Arial Narrow"/>
        <family val="2"/>
      </rPr>
      <t xml:space="preserve"> </t>
    </r>
    <r>
      <rPr>
        <b/>
        <sz val="11"/>
        <color theme="0" tint="-0.34998626667073579"/>
        <rFont val="Arial Narrow"/>
        <family val="2"/>
      </rPr>
      <t>Cloud 2.0 Upgrade - R.2004</t>
    </r>
  </si>
  <si>
    <r>
      <t xml:space="preserve">Operadora </t>
    </r>
    <r>
      <rPr>
        <b/>
        <u/>
        <sz val="11"/>
        <rFont val="Arial Narrow"/>
        <family val="2"/>
      </rPr>
      <t>Paradise</t>
    </r>
    <r>
      <rPr>
        <b/>
        <sz val="11"/>
        <color theme="0" tint="-0.34998626667073579"/>
        <rFont val="Arial Narrow"/>
        <family val="2"/>
      </rPr>
      <t xml:space="preserve"> Cloud 2.0 Upgrade - R.2006</t>
    </r>
  </si>
  <si>
    <r>
      <t xml:space="preserve">Operadora </t>
    </r>
    <r>
      <rPr>
        <b/>
        <u/>
        <sz val="11"/>
        <rFont val="Arial Narrow"/>
        <family val="2"/>
      </rPr>
      <t>Providens</t>
    </r>
    <r>
      <rPr>
        <b/>
        <sz val="11"/>
        <color theme="0" tint="-0.34998626667073579"/>
        <rFont val="Arial Narrow"/>
        <family val="2"/>
      </rPr>
      <t xml:space="preserve"> Cloud 2.0 Upgrade - R.2007</t>
    </r>
  </si>
  <si>
    <r>
      <t xml:space="preserve">Operadora </t>
    </r>
    <r>
      <rPr>
        <b/>
        <u/>
        <sz val="11"/>
        <rFont val="Arial Narrow"/>
        <family val="2"/>
      </rPr>
      <t>Viva Mexico</t>
    </r>
    <r>
      <rPr>
        <b/>
        <sz val="11"/>
        <color theme="0" tint="-0.34998626667073579"/>
        <rFont val="Arial Narrow"/>
        <family val="2"/>
      </rPr>
      <t xml:space="preserve"> Cloud 2.0 Upgrade - R.2008</t>
    </r>
  </si>
  <si>
    <t>Project Request?</t>
  </si>
  <si>
    <t>Revenue associated:</t>
  </si>
  <si>
    <t>1- likely for March 2015 - Sales (no contract)</t>
  </si>
  <si>
    <t xml:space="preserve">1- dates still being assessed (PM beginning with scope definition)
2- Revenue </t>
  </si>
  <si>
    <t>1- dates still being assessed (PM beginning with scope definition)
2- Revenue?</t>
  </si>
  <si>
    <t>Katie, Roxana (shadows)</t>
  </si>
  <si>
    <t>Emanuel</t>
  </si>
  <si>
    <t>Norberto will follow up with Compliance on approval of 1.3</t>
  </si>
  <si>
    <t>$ 1,281k</t>
  </si>
  <si>
    <t>EZPAY Re-install</t>
  </si>
  <si>
    <r>
      <t xml:space="preserve">Vidaplan </t>
    </r>
    <r>
      <rPr>
        <b/>
        <u/>
        <sz val="11"/>
        <rFont val="Arial Narrow"/>
        <family val="2"/>
      </rPr>
      <t>Mantra</t>
    </r>
    <r>
      <rPr>
        <b/>
        <sz val="11"/>
        <rFont val="Arial Narrow"/>
        <family val="2"/>
      </rPr>
      <t xml:space="preserve"> </t>
    </r>
    <r>
      <rPr>
        <b/>
        <sz val="11"/>
        <color theme="0" tint="-0.499984740745262"/>
        <rFont val="Arial Narrow"/>
        <family val="2"/>
      </rPr>
      <t>Upgrade</t>
    </r>
  </si>
  <si>
    <r>
      <t xml:space="preserve">Casino Club </t>
    </r>
    <r>
      <rPr>
        <b/>
        <u/>
        <sz val="11"/>
        <rFont val="Arial Narrow"/>
        <family val="2"/>
      </rPr>
      <t>Puerto Madero</t>
    </r>
    <r>
      <rPr>
        <b/>
        <sz val="11"/>
        <rFont val="Arial Narrow"/>
        <family val="2"/>
      </rPr>
      <t xml:space="preserve"> (CIESA)</t>
    </r>
    <r>
      <rPr>
        <b/>
        <sz val="11"/>
        <color theme="0" tint="-0.34998626667073579"/>
        <rFont val="Arial Narrow"/>
        <family val="2"/>
      </rPr>
      <t xml:space="preserve"> Bonusing - R.1036</t>
    </r>
  </si>
  <si>
    <t xml:space="preserve">Sales dependency - Puerto Madero (CIESA) 
- project placed on hold until further notice due to audit by regulato (customer is unable to continue with installation)
</t>
  </si>
  <si>
    <t>Sales dependency:
- upgrade on hold as customer is requesting re-installation of EZPAY system before upgrade.</t>
  </si>
  <si>
    <t xml:space="preserve">Sales dependency:
- no contract </t>
  </si>
  <si>
    <t>PMO: Elvio is working in the procurement list (Rory confirmed that we will have 153 machines; Rafael confirmed that the machines will be able to be shipped and delivered within the expected timeframe of Nov 1st  ~ Nov 15th)
-The services IGT team for the project was introduced to Croc’s in the weekly meeting.
System Engineers: Pablo Amarfil (lead); Adam Evans
Trainer: Katie Katayose (lead)</t>
  </si>
  <si>
    <t xml:space="preserve">As per customer installation should start by October 8th (go live around Oct.20th): 
8/29/14 - Clifton told Elvio that the nuts and bolts to install the PTM Brackets did not arrived. He said that is the only part missing; Elvio told Clifton that the nuts and bolts sent were for the smib installation; Clifton already ordered the missing pieces and he expects to have them by mid-next week; Those came with 3 cut outs instead of 1 - Elvio is expediting internally the replacement of the 72 brackets; Marcelo and Luis informed Elvio about an error in the art sent. - Additionally Elvio is asking for the missing Logos/Graphics and text to complete the Art.
The brackets for 72 IGT EGMs arrived wrongly.
1-Due to this delay, StarBay Go-Live date may cause a conflict with Crocs project preparation; best approach would be to split installation in two trips adding extra travel expenses of $ 9k, which IGT would absorb.
Pendng Items:
[MW] We need to do everything we can to recognize this revenue in Q4 
a. We need to get agreement in writing that they will sign the SDI without the full opening of the casino
b. We need to get commitment from both revrec and the customer in regards to the soft opening concept – can we do a final load test or something of that nature to achieve this objective?
c. We need to get commitment from the customer that they will pay the balance within 10 days of this soft opening event
</t>
  </si>
  <si>
    <t xml:space="preserve"> 10/15</t>
  </si>
  <si>
    <t xml:space="preserve">9/8
</t>
  </si>
  <si>
    <t xml:space="preserve">Mario; Oscar
</t>
  </si>
  <si>
    <t xml:space="preserve">Edgar Trejo, Roxana or Katie?
</t>
  </si>
  <si>
    <t>Roxana and Katie (Edgar shadow)</t>
  </si>
  <si>
    <t>Mario; Emanuel (support)</t>
  </si>
  <si>
    <t>Artwork; service window (TBD)</t>
  </si>
  <si>
    <t>Katie (lead); 2nd trainer TBD</t>
  </si>
  <si>
    <t>G2E Artwork</t>
  </si>
  <si>
    <r>
      <t>Star Bay Casino (P1)</t>
    </r>
    <r>
      <rPr>
        <b/>
        <sz val="11"/>
        <color theme="0" tint="-0.34998626667073579"/>
        <rFont val="Arial Narrow"/>
        <family val="2"/>
      </rPr>
      <t xml:space="preserve"> CL1.3 - C.004051 </t>
    </r>
  </si>
  <si>
    <r>
      <rPr>
        <b/>
        <sz val="11"/>
        <rFont val="Arial Narrow"/>
        <family val="2"/>
      </rPr>
      <t>Star Bay Casino (P2)</t>
    </r>
    <r>
      <rPr>
        <b/>
        <sz val="11"/>
        <color theme="0" tint="-0.249977111117893"/>
        <rFont val="Arial Narrow"/>
        <family val="2"/>
      </rPr>
      <t xml:space="preserve"> CL1.3 - C.004051 </t>
    </r>
  </si>
  <si>
    <t>MW / Kay</t>
  </si>
  <si>
    <t>Maya/Kay</t>
  </si>
  <si>
    <t>Pablo*</t>
  </si>
  <si>
    <t>Adam Evans; Pablo Amarfil</t>
  </si>
  <si>
    <t>LAB Argentina - waiting for parts
LAB Mexico - waiting for parts
LAB Weston - parts arrived</t>
  </si>
  <si>
    <t>Customer requesting EZPAY re-install first
Waiting for customer response to confirm dates</t>
  </si>
  <si>
    <r>
      <t xml:space="preserve">Vidaplan </t>
    </r>
    <r>
      <rPr>
        <b/>
        <u/>
        <sz val="11"/>
        <rFont val="Arial Narrow"/>
        <family val="2"/>
      </rPr>
      <t>Nogaro</t>
    </r>
    <r>
      <rPr>
        <b/>
        <sz val="11"/>
        <rFont val="Arial Narrow"/>
        <family val="2"/>
      </rPr>
      <t xml:space="preserve"> </t>
    </r>
    <r>
      <rPr>
        <b/>
        <sz val="11"/>
        <color theme="0" tint="-0.499984740745262"/>
        <rFont val="Arial Narrow"/>
        <family val="2"/>
      </rPr>
      <t>Re-install</t>
    </r>
  </si>
  <si>
    <t>Project count</t>
  </si>
  <si>
    <t>p1</t>
  </si>
  <si>
    <t>p2</t>
  </si>
  <si>
    <t>p3</t>
  </si>
  <si>
    <t>p4</t>
  </si>
  <si>
    <t>p5</t>
  </si>
  <si>
    <t>Casino Rosario
A.           Casino will enable and configure Legacy bonusing on all machines including IGT owned.
B.           Training facility and machines are reserved for onsite training.
C.           Trainer/SE tested menu code in lab is working as client requested.       
               Project is progressing as planned, week of 9/22 – 9/26.</t>
  </si>
  <si>
    <t>Adan;Mario;PabloAm</t>
  </si>
  <si>
    <r>
      <t xml:space="preserve">Operadora </t>
    </r>
    <r>
      <rPr>
        <b/>
        <u/>
        <sz val="11"/>
        <rFont val="Arial Narrow"/>
        <family val="2"/>
      </rPr>
      <t>Jubilee</t>
    </r>
    <r>
      <rPr>
        <sz val="11"/>
        <color theme="0" tint="-0.499984740745262"/>
        <rFont val="Arial Narrow"/>
        <family val="2"/>
      </rPr>
      <t xml:space="preserve"> (SE Task_Game theme/Floor config)</t>
    </r>
  </si>
  <si>
    <r>
      <t xml:space="preserve">Operadora </t>
    </r>
    <r>
      <rPr>
        <b/>
        <u/>
        <sz val="11"/>
        <rFont val="Arial Narrow"/>
        <family val="2"/>
      </rPr>
      <t>New York</t>
    </r>
    <r>
      <rPr>
        <b/>
        <sz val="11"/>
        <rFont val="Arial Narrow"/>
        <family val="2"/>
      </rPr>
      <t xml:space="preserve"> </t>
    </r>
    <r>
      <rPr>
        <b/>
        <sz val="11"/>
        <color theme="0" tint="-0.499984740745262"/>
        <rFont val="Arial Narrow"/>
        <family val="2"/>
      </rPr>
      <t>Cloud 2.0 Upgrade - R.2005</t>
    </r>
  </si>
  <si>
    <t>Floor Config (SE Task)</t>
  </si>
  <si>
    <t>SMIB</t>
  </si>
  <si>
    <r>
      <t xml:space="preserve">Entretenimientos Patagonia </t>
    </r>
    <r>
      <rPr>
        <sz val="11"/>
        <color theme="0" tint="-0.499984740745262"/>
        <rFont val="Arial Narrow"/>
        <family val="2"/>
      </rPr>
      <t>[Legacy SMIB firmware upgrade]</t>
    </r>
  </si>
  <si>
    <t>Sales - contract not signed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</si>
</sst>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6">
    <numFmt numFmtId="41" formatCode="_(* #,##0_);_(* \(#,##0\);_(* &quot;-&quot;_);_(@_)"/>
    <numFmt numFmtId="44" formatCode="_(&quot;$&quot;* #,##0.00_);_(&quot;$&quot;* \(#,##0.00\);_(&quot;$&quot;* &quot;-&quot;??_);_(@_)"/>
    <numFmt numFmtId="43" formatCode="_(* #,##0.00_);_(* \(#,##0.00\);_(* &quot;-&quot;??_);_(@_)"/>
    <numFmt numFmtId="164" formatCode="0.0"/>
    <numFmt numFmtId="165" formatCode="0.00_);[Red]\(0.00\)"/>
    <numFmt numFmtId="166" formatCode="0_);[Red]\(0\)"/>
    <numFmt numFmtId="167" formatCode="_([$€-2]* #,##0.00_);_([$€-2]* \(#,##0.00\);_([$€-2]* &quot;-&quot;??_)"/>
    <numFmt numFmtId="168" formatCode="[$-F800]dddd\,\ mmmm\ dd\,\ yyyy"/>
    <numFmt numFmtId="169" formatCode="_-* #,##0\ _D_M_-;\-* #,##0\ _D_M_-;_-* &quot;-&quot;\ _D_M_-;_-@_-"/>
    <numFmt numFmtId="170" formatCode="_-* #,##0.00\ _D_M_-;\-* #,##0.00\ _D_M_-;_-* &quot;-&quot;??\ _D_M_-;_-@_-"/>
    <numFmt numFmtId="171" formatCode="_-* #,##0\ &quot;DM&quot;_-;\-* #,##0\ &quot;DM&quot;_-;_-* &quot;-&quot;\ &quot;DM&quot;_-;_-@_-"/>
    <numFmt numFmtId="172" formatCode="_-* #,##0.00\ &quot;DM&quot;_-;\-* #,##0.00\ &quot;DM&quot;_-;_-* &quot;-&quot;??\ &quot;DM&quot;_-;_-@_-"/>
    <numFmt numFmtId="173" formatCode="&quot;$&quot;#,##0\ ;\(&quot;$&quot;#,##0\)"/>
    <numFmt numFmtId="174" formatCode="#,###.0"/>
    <numFmt numFmtId="175" formatCode="#,###"/>
    <numFmt numFmtId="176" formatCode="#,###\ &quot;wks&quot;"/>
    <numFmt numFmtId="177" formatCode="##%"/>
    <numFmt numFmtId="178" formatCode="#,###.00"/>
    <numFmt numFmtId="179" formatCode="0.0;[Red]0.0"/>
    <numFmt numFmtId="180" formatCode="m/d;@"/>
    <numFmt numFmtId="181" formatCode="#,###\ &quot;hrs&quot;"/>
    <numFmt numFmtId="182" formatCode="#,###.00\ &quot;wks&quot;"/>
    <numFmt numFmtId="183" formatCode="_(* #,##0.000_);_(* \(#,##0.000\);_(* &quot;-&quot;??_);_(@_)"/>
    <numFmt numFmtId="184" formatCode="#,###.000\ &quot;wks&quot;"/>
    <numFmt numFmtId="185" formatCode="#,###.000"/>
    <numFmt numFmtId="186" formatCode="#,##0\ &quot;PMs&quot;"/>
    <numFmt numFmtId="187" formatCode="#,###\ &quot;SEs&quot;"/>
    <numFmt numFmtId="188" formatCode="#,###\ &quot;Total&quot;"/>
    <numFmt numFmtId="189" formatCode="#,###\ &quot;TRN&quot;"/>
    <numFmt numFmtId="190" formatCode="_(* #,##0_);_(* \(#,##0\);_(* &quot;-&quot;??_);_(@_)"/>
    <numFmt numFmtId="191" formatCode="m/d/yy;@"/>
    <numFmt numFmtId="192" formatCode="#,###.00000"/>
    <numFmt numFmtId="193" formatCode="0.0%"/>
    <numFmt numFmtId="194" formatCode="&quot;wk&quot;\ #,###"/>
    <numFmt numFmtId="195" formatCode="_(&quot;$&quot;* #,##0_);_(&quot;$&quot;* \(#,##0\);_(&quot;$&quot;* &quot;-&quot;??_);_(@_)"/>
    <numFmt numFmtId="196" formatCode="_(* #,##0.0_);_(* \(#,##0.0\);_(* &quot;-&quot;??_);_(@_)"/>
    <numFmt numFmtId="197" formatCode="_-* #,##0.00_-;\-* #,##0.00_-;_-* &quot;-&quot;??_-;_-@_-"/>
    <numFmt numFmtId="198" formatCode="#,##0.0_);\(#,##0.0\)"/>
    <numFmt numFmtId="199" formatCode="_ * #,##0.00_ ;_ * \-#,##0.00_ ;_ * &quot;-&quot;??_ ;_ @_ "/>
    <numFmt numFmtId="200" formatCode="[$-409]h:mm:ss\ AM/PM"/>
    <numFmt numFmtId="201" formatCode="&quot;\&quot;#,##0.00;[Red]&quot;\&quot;\-#,##0.00"/>
    <numFmt numFmtId="202" formatCode="&quot;\&quot;#,##0;[Red]&quot;\&quot;\-#,##0"/>
    <numFmt numFmtId="203" formatCode="&quot;WK#&quot;\ #,###"/>
    <numFmt numFmtId="204" formatCode="\ "/>
    <numFmt numFmtId="205" formatCode="[$-409]d\-mmm\-yy;@"/>
    <numFmt numFmtId="206" formatCode="[$-409]d\-mmm;@"/>
    <numFmt numFmtId="207" formatCode="&quot;&quot;"/>
    <numFmt numFmtId="208" formatCode="dd"/>
    <numFmt numFmtId="209" formatCode="mmm\-dd\-yy"/>
    <numFmt numFmtId="210" formatCode="0\ &quot;h&quot;"/>
    <numFmt numFmtId="211" formatCode="mmm\ d"/>
    <numFmt numFmtId="212" formatCode="d"/>
    <numFmt numFmtId="213" formatCode="&quot;$&quot;#,##0"/>
    <numFmt numFmtId="214" formatCode="&quot;$&quot;#,##0.00"/>
    <numFmt numFmtId="215" formatCode="&quot;$ &quot;#,###&quot; k&quot;"/>
    <numFmt numFmtId="216" formatCode="&quot;$&quot;#,###\ &quot;k&quot;"/>
  </numFmts>
  <fonts count="239">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b/>
      <sz val="12"/>
      <name val="Arial"/>
      <family val="2"/>
    </font>
    <font>
      <sz val="10"/>
      <name val="Arial"/>
      <family val="2"/>
    </font>
    <font>
      <sz val="8"/>
      <name val="Arial"/>
      <family val="2"/>
    </font>
    <font>
      <b/>
      <sz val="11"/>
      <color theme="1"/>
      <name val="Calibri"/>
      <family val="2"/>
      <scheme val="minor"/>
    </font>
    <font>
      <sz val="11"/>
      <color theme="0"/>
      <name val="Calibri"/>
      <family val="2"/>
      <scheme val="minor"/>
    </font>
    <font>
      <sz val="10"/>
      <color theme="1"/>
      <name val="Arial"/>
      <family val="2"/>
    </font>
    <font>
      <sz val="11"/>
      <color indexed="8"/>
      <name val="Calibri"/>
      <family val="2"/>
    </font>
    <font>
      <sz val="10"/>
      <color indexed="8"/>
      <name val="Arial"/>
      <family val="2"/>
    </font>
    <font>
      <sz val="10"/>
      <color theme="0"/>
      <name val="Arial"/>
      <family val="2"/>
    </font>
    <font>
      <sz val="11"/>
      <color indexed="9"/>
      <name val="Calibri"/>
      <family val="2"/>
    </font>
    <font>
      <sz val="10"/>
      <color indexed="9"/>
      <name val="Arial"/>
      <family val="2"/>
    </font>
    <font>
      <sz val="11"/>
      <color indexed="16"/>
      <name val="Calibri"/>
      <family val="2"/>
    </font>
    <font>
      <sz val="11"/>
      <color indexed="37"/>
      <name val="Calibri"/>
      <family val="2"/>
    </font>
    <font>
      <sz val="11"/>
      <color indexed="20"/>
      <name val="Calibri"/>
      <family val="2"/>
    </font>
    <font>
      <sz val="10"/>
      <name val="TimesNewRomanPS"/>
    </font>
    <font>
      <b/>
      <sz val="11"/>
      <color indexed="53"/>
      <name val="Calibri"/>
      <family val="2"/>
    </font>
    <font>
      <b/>
      <sz val="11"/>
      <color indexed="17"/>
      <name val="Calibri"/>
      <family val="2"/>
    </font>
    <font>
      <b/>
      <sz val="11"/>
      <color indexed="52"/>
      <name val="Calibri"/>
      <family val="2"/>
    </font>
    <font>
      <b/>
      <sz val="11"/>
      <color indexed="9"/>
      <name val="Calibri"/>
      <family val="2"/>
    </font>
    <font>
      <sz val="12"/>
      <color theme="1"/>
      <name val="Calibri"/>
      <family val="2"/>
      <scheme val="minor"/>
    </font>
    <font>
      <sz val="11"/>
      <name val="Arial"/>
      <family val="2"/>
    </font>
    <font>
      <sz val="10"/>
      <color indexed="24"/>
      <name val="Arial"/>
      <family val="2"/>
    </font>
    <font>
      <b/>
      <sz val="11"/>
      <color indexed="8"/>
      <name val="Calibri"/>
      <family val="2"/>
    </font>
    <font>
      <sz val="10"/>
      <name val="Times New Roman"/>
      <family val="1"/>
    </font>
    <font>
      <i/>
      <sz val="10"/>
      <color rgb="FF7F7F7F"/>
      <name val="Arial"/>
      <family val="2"/>
    </font>
    <font>
      <i/>
      <sz val="11"/>
      <color indexed="23"/>
      <name val="Calibri"/>
      <family val="2"/>
    </font>
    <font>
      <i/>
      <sz val="10"/>
      <color indexed="18"/>
      <name val="Arial"/>
      <family val="2"/>
    </font>
    <font>
      <sz val="11"/>
      <color indexed="17"/>
      <name val="Calibri"/>
      <family val="2"/>
    </font>
    <font>
      <b/>
      <sz val="15"/>
      <color indexed="62"/>
      <name val="Calibri"/>
      <family val="2"/>
    </font>
    <font>
      <b/>
      <sz val="18"/>
      <color indexed="24"/>
      <name val="Arial"/>
      <family val="2"/>
    </font>
    <font>
      <b/>
      <sz val="13"/>
      <color indexed="62"/>
      <name val="Calibri"/>
      <family val="2"/>
    </font>
    <font>
      <b/>
      <sz val="12"/>
      <color indexed="24"/>
      <name val="Arial"/>
      <family val="2"/>
    </font>
    <font>
      <b/>
      <sz val="11"/>
      <color indexed="62"/>
      <name val="Calibri"/>
      <family val="2"/>
    </font>
    <font>
      <b/>
      <sz val="11"/>
      <color indexed="56"/>
      <name val="Calibri"/>
      <family val="2"/>
    </font>
    <font>
      <u/>
      <sz val="8.25"/>
      <color theme="10"/>
      <name val="Calibri"/>
      <family val="2"/>
    </font>
    <font>
      <sz val="11"/>
      <color indexed="48"/>
      <name val="Calibri"/>
      <family val="2"/>
    </font>
    <font>
      <sz val="11"/>
      <color indexed="62"/>
      <name val="Calibri"/>
      <family val="2"/>
    </font>
    <font>
      <sz val="11"/>
      <color indexed="53"/>
      <name val="Calibri"/>
      <family val="2"/>
    </font>
    <font>
      <sz val="11"/>
      <color indexed="52"/>
      <name val="Calibri"/>
      <family val="2"/>
    </font>
    <font>
      <sz val="11"/>
      <color indexed="60"/>
      <name val="Calibri"/>
      <family val="2"/>
    </font>
    <font>
      <sz val="8"/>
      <color theme="1"/>
      <name val="Arial"/>
      <family val="2"/>
    </font>
    <font>
      <b/>
      <sz val="11"/>
      <color indexed="63"/>
      <name val="Calibri"/>
      <family val="2"/>
    </font>
    <font>
      <b/>
      <sz val="10"/>
      <color indexed="8"/>
      <name val="Arial"/>
      <family val="2"/>
    </font>
    <font>
      <b/>
      <sz val="12"/>
      <color indexed="8"/>
      <name val="Arial"/>
      <family val="2"/>
    </font>
    <font>
      <sz val="10"/>
      <color indexed="39"/>
      <name val="Arial"/>
      <family val="2"/>
    </font>
    <font>
      <b/>
      <sz val="10"/>
      <color indexed="39"/>
      <name val="Arial"/>
      <family val="2"/>
    </font>
    <font>
      <sz val="8"/>
      <color indexed="62"/>
      <name val="Arial"/>
      <family val="2"/>
    </font>
    <font>
      <b/>
      <sz val="8"/>
      <color indexed="8"/>
      <name val="Arial"/>
      <family val="2"/>
    </font>
    <font>
      <b/>
      <sz val="8"/>
      <name val="Arial"/>
      <family val="2"/>
    </font>
    <font>
      <sz val="8"/>
      <color indexed="8"/>
      <name val="Arial"/>
      <family val="2"/>
    </font>
    <font>
      <sz val="12"/>
      <color indexed="8"/>
      <name val="Arial"/>
      <family val="2"/>
    </font>
    <font>
      <b/>
      <sz val="16"/>
      <color indexed="23"/>
      <name val="Arial"/>
      <family val="2"/>
    </font>
    <font>
      <sz val="19"/>
      <color indexed="48"/>
      <name val="Arial"/>
      <family val="2"/>
    </font>
    <font>
      <sz val="19"/>
      <name val="Arial"/>
      <family val="2"/>
    </font>
    <font>
      <b/>
      <sz val="16"/>
      <name val="Arial"/>
      <family val="2"/>
    </font>
    <font>
      <sz val="10"/>
      <color indexed="10"/>
      <name val="Arial"/>
      <family val="2"/>
    </font>
    <font>
      <sz val="8"/>
      <color indexed="14"/>
      <name val="Arial"/>
      <family val="2"/>
    </font>
    <font>
      <sz val="9"/>
      <color indexed="20"/>
      <name val="Arial"/>
      <family val="2"/>
    </font>
    <font>
      <b/>
      <sz val="18"/>
      <color indexed="62"/>
      <name val="Cambria"/>
      <family val="2"/>
    </font>
    <font>
      <sz val="9"/>
      <color indexed="8"/>
      <name val="Times New Roman"/>
      <family val="1"/>
    </font>
    <font>
      <b/>
      <sz val="12"/>
      <color indexed="8"/>
      <name val="Times New Roman"/>
      <family val="1"/>
    </font>
    <font>
      <sz val="8"/>
      <color indexed="8"/>
      <name val="Times New Roman"/>
      <family val="1"/>
    </font>
    <font>
      <b/>
      <sz val="11"/>
      <color indexed="8"/>
      <name val="Times New Roman"/>
      <family val="1"/>
    </font>
    <font>
      <b/>
      <sz val="18"/>
      <color indexed="56"/>
      <name val="Cambria"/>
      <family val="2"/>
    </font>
    <font>
      <sz val="11"/>
      <color indexed="10"/>
      <name val="Calibri"/>
      <family val="2"/>
    </font>
    <font>
      <sz val="11"/>
      <color indexed="14"/>
      <name val="Calibri"/>
      <family val="2"/>
    </font>
    <font>
      <u/>
      <sz val="10"/>
      <color indexed="12"/>
      <name val="Arial"/>
      <family val="2"/>
    </font>
    <font>
      <sz val="10"/>
      <name val="Arial MT"/>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9"/>
      <color indexed="81"/>
      <name val="Tahoma"/>
      <family val="2"/>
    </font>
    <font>
      <sz val="9"/>
      <name val="Arial"/>
      <family val="2"/>
    </font>
    <font>
      <sz val="12"/>
      <name val="Arial"/>
      <family val="2"/>
    </font>
    <font>
      <b/>
      <u/>
      <sz val="10"/>
      <name val="Arial"/>
      <family val="2"/>
    </font>
    <font>
      <i/>
      <sz val="9"/>
      <name val="Arial"/>
      <family val="2"/>
    </font>
    <font>
      <sz val="10"/>
      <name val="Arial"/>
      <family val="2"/>
    </font>
    <font>
      <b/>
      <sz val="11"/>
      <name val="Arial"/>
      <family val="2"/>
    </font>
    <font>
      <i/>
      <sz val="8"/>
      <name val="Arial"/>
      <family val="2"/>
    </font>
    <font>
      <sz val="8"/>
      <color theme="1" tint="0.499984740745262"/>
      <name val="Arial"/>
      <family val="2"/>
    </font>
    <font>
      <i/>
      <sz val="8"/>
      <color theme="1" tint="0.499984740745262"/>
      <name val="Arial"/>
      <family val="2"/>
    </font>
    <font>
      <i/>
      <sz val="10"/>
      <color theme="1" tint="0.499984740745262"/>
      <name val="Arial"/>
      <family val="2"/>
    </font>
    <font>
      <sz val="9"/>
      <color indexed="81"/>
      <name val="Tahoma"/>
      <family val="2"/>
    </font>
    <font>
      <b/>
      <sz val="10"/>
      <color rgb="FF7030A0"/>
      <name val="Arial"/>
      <family val="2"/>
    </font>
    <font>
      <b/>
      <sz val="11"/>
      <color rgb="FFFF0000"/>
      <name val="Calibri"/>
      <family val="2"/>
      <scheme val="minor"/>
    </font>
    <font>
      <b/>
      <sz val="11"/>
      <color rgb="FF7030A0"/>
      <name val="Arial"/>
      <family val="2"/>
    </font>
    <font>
      <b/>
      <sz val="9"/>
      <color theme="1"/>
      <name val="Calibri"/>
      <family val="2"/>
      <scheme val="minor"/>
    </font>
    <font>
      <b/>
      <sz val="14"/>
      <name val="Arial"/>
      <family val="2"/>
    </font>
    <font>
      <sz val="14"/>
      <name val="Arial"/>
      <family val="2"/>
    </font>
    <font>
      <b/>
      <sz val="18"/>
      <name val="Arial"/>
      <family val="2"/>
    </font>
    <font>
      <b/>
      <sz val="10"/>
      <color theme="0"/>
      <name val="Arial"/>
      <family val="2"/>
    </font>
    <font>
      <sz val="10"/>
      <color rgb="FF0070C0"/>
      <name val="Arial"/>
      <family val="2"/>
    </font>
    <font>
      <sz val="10"/>
      <color theme="0" tint="-0.499984740745262"/>
      <name val="Arial"/>
      <family val="2"/>
    </font>
    <font>
      <b/>
      <sz val="12"/>
      <color theme="1"/>
      <name val="Arial"/>
      <family val="2"/>
    </font>
    <font>
      <b/>
      <i/>
      <sz val="12"/>
      <color theme="1"/>
      <name val="Arial"/>
      <family val="2"/>
    </font>
    <font>
      <sz val="11"/>
      <color rgb="FF7030A0"/>
      <name val="Arial"/>
      <family val="2"/>
    </font>
    <font>
      <b/>
      <sz val="12"/>
      <color theme="0"/>
      <name val="Arial"/>
      <family val="2"/>
    </font>
    <font>
      <b/>
      <u/>
      <sz val="12"/>
      <color theme="0"/>
      <name val="Arial"/>
      <family val="2"/>
    </font>
    <font>
      <sz val="10"/>
      <name val="Calibri"/>
      <family val="2"/>
      <scheme val="minor"/>
    </font>
    <font>
      <sz val="10"/>
      <color theme="1"/>
      <name val="Calibri"/>
      <family val="2"/>
      <scheme val="minor"/>
    </font>
    <font>
      <b/>
      <sz val="10"/>
      <name val="Calibri"/>
      <family val="2"/>
      <scheme val="minor"/>
    </font>
    <font>
      <sz val="12"/>
      <color rgb="FFFF0000"/>
      <name val="Arial"/>
      <family val="2"/>
    </font>
    <font>
      <sz val="12"/>
      <color indexed="81"/>
      <name val="Tahoma"/>
      <family val="2"/>
    </font>
    <font>
      <sz val="11"/>
      <color rgb="FF000000"/>
      <name val="Calibri"/>
      <family val="2"/>
    </font>
    <font>
      <sz val="11"/>
      <color rgb="FF000000"/>
      <name val="Calibri"/>
      <family val="2"/>
    </font>
    <font>
      <sz val="10"/>
      <name val="Arial Narrow"/>
      <family val="2"/>
    </font>
    <font>
      <sz val="12"/>
      <name val="Arial Narrow"/>
      <family val="2"/>
    </font>
    <font>
      <sz val="14"/>
      <name val="Arial Narrow"/>
      <family val="2"/>
    </font>
    <font>
      <b/>
      <sz val="10"/>
      <color rgb="FF0070C0"/>
      <name val="Arial"/>
      <family val="2"/>
    </font>
    <font>
      <b/>
      <sz val="12"/>
      <color rgb="FF0070C0"/>
      <name val="Arial"/>
      <family val="2"/>
    </font>
    <font>
      <sz val="11"/>
      <color rgb="FF0070C0"/>
      <name val="Arial"/>
      <family val="2"/>
    </font>
    <font>
      <b/>
      <sz val="10"/>
      <name val="Arial Narrow"/>
      <family val="2"/>
    </font>
    <font>
      <sz val="11"/>
      <name val="Arial Narrow"/>
      <family val="2"/>
    </font>
    <font>
      <sz val="12"/>
      <color rgb="FFFF0000"/>
      <name val="Arial Narrow"/>
      <family val="2"/>
    </font>
    <font>
      <b/>
      <sz val="14"/>
      <name val="Arial Narrow"/>
      <family val="2"/>
    </font>
    <font>
      <sz val="14"/>
      <color rgb="FF0070C0"/>
      <name val="Arial Narrow"/>
      <family val="2"/>
    </font>
    <font>
      <b/>
      <sz val="14"/>
      <color rgb="FF0070C0"/>
      <name val="Arial Narrow"/>
      <family val="2"/>
    </font>
    <font>
      <sz val="11"/>
      <color rgb="FF0070C0"/>
      <name val="Arial Narrow"/>
      <family val="2"/>
    </font>
    <font>
      <sz val="11"/>
      <color indexed="81"/>
      <name val="Tahoma"/>
      <family val="2"/>
    </font>
    <font>
      <b/>
      <sz val="11"/>
      <color indexed="81"/>
      <name val="Tahoma"/>
      <family val="2"/>
    </font>
    <font>
      <sz val="14"/>
      <color indexed="81"/>
      <name val="Tahoma"/>
      <family val="2"/>
    </font>
    <font>
      <sz val="10"/>
      <color theme="3"/>
      <name val="Arial"/>
      <family val="2"/>
    </font>
    <font>
      <sz val="12"/>
      <color rgb="FF0070C0"/>
      <name val="Arial"/>
      <family val="2"/>
    </font>
    <font>
      <sz val="8"/>
      <name val="Calibri"/>
      <family val="2"/>
      <scheme val="minor"/>
    </font>
    <font>
      <sz val="12"/>
      <color theme="1" tint="0.249977111117893"/>
      <name val="Arial"/>
      <family val="2"/>
    </font>
    <font>
      <sz val="12"/>
      <color theme="1" tint="0.249977111117893"/>
      <name val="Arial Narrow"/>
      <family val="2"/>
    </font>
    <font>
      <b/>
      <sz val="12"/>
      <name val="Arial Narrow"/>
      <family val="2"/>
    </font>
    <font>
      <b/>
      <sz val="11"/>
      <name val="Arial Narrow"/>
      <family val="2"/>
    </font>
    <font>
      <sz val="14"/>
      <color rgb="FFFF0000"/>
      <name val="Arial Narrow"/>
      <family val="2"/>
    </font>
    <font>
      <u/>
      <sz val="12"/>
      <name val="Arial"/>
      <family val="2"/>
    </font>
    <font>
      <sz val="8"/>
      <color theme="0" tint="-0.499984740745262"/>
      <name val="Arial"/>
      <family val="2"/>
    </font>
    <font>
      <u/>
      <sz val="11"/>
      <name val="Arial Narrow"/>
      <family val="2"/>
    </font>
    <font>
      <sz val="10"/>
      <color rgb="FFFF0000"/>
      <name val="Arial"/>
      <family val="2"/>
    </font>
    <font>
      <u/>
      <sz val="10"/>
      <name val="Arial"/>
      <family val="2"/>
    </font>
    <font>
      <sz val="8"/>
      <name val="Arial Narrow"/>
      <family val="2"/>
    </font>
    <font>
      <b/>
      <sz val="10"/>
      <color theme="0" tint="-0.499984740745262"/>
      <name val="Arial Narrow"/>
      <family val="2"/>
    </font>
    <font>
      <u/>
      <sz val="8"/>
      <name val="Arial"/>
      <family val="2"/>
    </font>
    <font>
      <sz val="6"/>
      <name val="Arial Narrow"/>
      <family val="2"/>
    </font>
    <font>
      <u/>
      <sz val="6"/>
      <name val="Arial Narrow"/>
      <family val="2"/>
    </font>
    <font>
      <sz val="10"/>
      <color indexed="81"/>
      <name val="Arial Narrow"/>
      <family val="2"/>
    </font>
    <font>
      <b/>
      <sz val="10"/>
      <color indexed="81"/>
      <name val="Arial Narrow"/>
      <family val="2"/>
    </font>
    <font>
      <sz val="9"/>
      <name val="Arial Narrow"/>
      <family val="2"/>
    </font>
    <font>
      <sz val="10"/>
      <name val="Arial"/>
      <family val="2"/>
    </font>
    <font>
      <i/>
      <sz val="10"/>
      <name val="Arial Narrow"/>
      <family val="2"/>
    </font>
    <font>
      <sz val="12"/>
      <name val="Times New Roman"/>
      <family val="1"/>
    </font>
    <font>
      <sz val="17"/>
      <name val="Calibri"/>
      <family val="2"/>
    </font>
    <font>
      <b/>
      <sz val="16"/>
      <color rgb="FF17365D"/>
      <name val="Calibri"/>
      <family val="2"/>
    </font>
    <font>
      <sz val="10"/>
      <name val="Symbol"/>
      <family val="1"/>
      <charset val="2"/>
    </font>
    <font>
      <sz val="7"/>
      <name val="Times New Roman"/>
      <family val="1"/>
    </font>
    <font>
      <b/>
      <sz val="11"/>
      <name val="Calibri"/>
      <family val="2"/>
    </font>
    <font>
      <sz val="10"/>
      <name val="Courier New"/>
      <family val="3"/>
    </font>
    <font>
      <sz val="11"/>
      <name val="Calibri"/>
      <family val="2"/>
    </font>
    <font>
      <sz val="11"/>
      <color rgb="FFFF0000"/>
      <name val="Calibri"/>
      <family val="2"/>
    </font>
    <font>
      <strike/>
      <sz val="11"/>
      <name val="Calibri"/>
      <family val="2"/>
    </font>
    <font>
      <sz val="11"/>
      <color rgb="FF00B050"/>
      <name val="Calibri"/>
      <family val="2"/>
    </font>
    <font>
      <b/>
      <sz val="13"/>
      <color rgb="FF366092"/>
      <name val="Calibri"/>
      <family val="2"/>
    </font>
    <font>
      <b/>
      <sz val="11"/>
      <color rgb="FF366092"/>
      <name val="Calibri"/>
      <family val="2"/>
    </font>
    <font>
      <b/>
      <sz val="10"/>
      <color theme="4" tint="-0.249977111117893"/>
      <name val="Arial"/>
      <family val="2"/>
    </font>
    <font>
      <sz val="10"/>
      <color theme="4" tint="-0.249977111117893"/>
      <name val="Arial"/>
      <family val="2"/>
    </font>
    <font>
      <u/>
      <sz val="11"/>
      <color theme="10"/>
      <name val="Calibri"/>
      <family val="2"/>
      <scheme val="minor"/>
    </font>
    <font>
      <u/>
      <sz val="14"/>
      <color rgb="FFFF0000"/>
      <name val="Calibri"/>
      <family val="2"/>
    </font>
    <font>
      <sz val="10"/>
      <name val="Tahoma"/>
      <family val="2"/>
    </font>
    <font>
      <u/>
      <sz val="11"/>
      <color theme="10"/>
      <name val="Calibri"/>
      <family val="2"/>
    </font>
    <font>
      <u/>
      <sz val="10"/>
      <color theme="10"/>
      <name val="Arial"/>
      <family val="2"/>
    </font>
    <font>
      <sz val="8"/>
      <name val="Book Antiqua"/>
      <family val="1"/>
    </font>
    <font>
      <sz val="8"/>
      <color theme="1"/>
      <name val="Calibri"/>
      <family val="2"/>
      <scheme val="minor"/>
    </font>
    <font>
      <b/>
      <sz val="8"/>
      <color theme="0"/>
      <name val="Calibri"/>
      <family val="2"/>
      <scheme val="minor"/>
    </font>
    <font>
      <sz val="11"/>
      <name val="ＭＳ Ｐゴシック"/>
      <family val="3"/>
      <charset val="128"/>
    </font>
    <font>
      <sz val="11"/>
      <color indexed="9"/>
      <name val="Calibri"/>
      <family val="2"/>
      <scheme val="minor"/>
    </font>
    <font>
      <sz val="11"/>
      <color rgb="FFFF0000"/>
      <name val="Arial"/>
      <family val="2"/>
    </font>
    <font>
      <sz val="8"/>
      <color theme="0"/>
      <name val="Arial"/>
      <family val="2"/>
    </font>
    <font>
      <b/>
      <u/>
      <sz val="14"/>
      <color indexed="81"/>
      <name val="Tahoma"/>
      <family val="2"/>
    </font>
    <font>
      <sz val="10"/>
      <color theme="0" tint="-0.499984740745262"/>
      <name val="Arial Narrow"/>
      <family val="2"/>
    </font>
    <font>
      <b/>
      <sz val="8"/>
      <name val="Arial Narrow"/>
      <family val="2"/>
    </font>
    <font>
      <sz val="8"/>
      <color theme="1" tint="4.9989318521683403E-2"/>
      <name val="Arial Narrow"/>
      <family val="2"/>
    </font>
    <font>
      <b/>
      <sz val="10"/>
      <name val="Tahoma"/>
      <family val="2"/>
    </font>
    <font>
      <sz val="10"/>
      <name val="Tahoma"/>
      <family val="2"/>
    </font>
    <font>
      <sz val="9"/>
      <color theme="3"/>
      <name val="Arial Narrow"/>
      <family val="2"/>
    </font>
    <font>
      <sz val="9"/>
      <color rgb="FF000000"/>
      <name val="Arial"/>
      <family val="2"/>
    </font>
    <font>
      <sz val="9"/>
      <name val="Calibri"/>
      <family val="2"/>
    </font>
    <font>
      <sz val="9"/>
      <color theme="3"/>
      <name val="Arial"/>
      <family val="2"/>
    </font>
    <font>
      <sz val="8"/>
      <color rgb="FFFF0000"/>
      <name val="Arial Narrow"/>
      <family val="2"/>
    </font>
    <font>
      <sz val="10"/>
      <color rgb="FFFF0000"/>
      <name val="Arial Narrow"/>
      <family val="2"/>
    </font>
    <font>
      <b/>
      <sz val="8"/>
      <color rgb="FFFF0000"/>
      <name val="Arial Narrow"/>
      <family val="2"/>
    </font>
    <font>
      <sz val="10"/>
      <color theme="3"/>
      <name val="Arial Narrow"/>
      <family val="2"/>
    </font>
    <font>
      <sz val="11"/>
      <color theme="3"/>
      <name val="Arial Narrow"/>
      <family val="2"/>
    </font>
    <font>
      <b/>
      <sz val="10"/>
      <color theme="3"/>
      <name val="Arial Narrow"/>
      <family val="2"/>
    </font>
    <font>
      <b/>
      <sz val="14"/>
      <color theme="3"/>
      <name val="Arial Narrow"/>
      <family val="2"/>
    </font>
    <font>
      <b/>
      <sz val="12"/>
      <color theme="3"/>
      <name val="Arial Narrow"/>
      <family val="2"/>
    </font>
    <font>
      <b/>
      <sz val="11"/>
      <color theme="0" tint="-0.34998626667073579"/>
      <name val="Arial Narrow"/>
      <family val="2"/>
    </font>
    <font>
      <sz val="8"/>
      <color theme="3"/>
      <name val="Arial Narrow"/>
      <family val="2"/>
    </font>
    <font>
      <b/>
      <u/>
      <sz val="11"/>
      <name val="Arial"/>
      <family val="2"/>
    </font>
    <font>
      <b/>
      <sz val="11"/>
      <color theme="0" tint="-0.249977111117893"/>
      <name val="Arial Narrow"/>
      <family val="2"/>
    </font>
    <font>
      <b/>
      <sz val="12"/>
      <color indexed="81"/>
      <name val="Tahoma"/>
      <family val="2"/>
    </font>
    <font>
      <sz val="10"/>
      <color rgb="FF366092"/>
      <name val="Symbol"/>
      <family val="1"/>
      <charset val="2"/>
    </font>
    <font>
      <sz val="9"/>
      <color rgb="FF969696"/>
      <name val="Arial"/>
      <family val="2"/>
    </font>
    <font>
      <sz val="11"/>
      <color theme="3" tint="0.39997558519241921"/>
      <name val="Calibri"/>
      <family val="2"/>
      <scheme val="minor"/>
    </font>
    <font>
      <b/>
      <sz val="14"/>
      <color indexed="8"/>
      <name val="Arial"/>
      <family val="2"/>
    </font>
    <font>
      <b/>
      <i/>
      <sz val="14"/>
      <color indexed="8"/>
      <name val="Arial"/>
      <family val="2"/>
    </font>
    <font>
      <i/>
      <sz val="10"/>
      <name val="Arial"/>
      <family val="2"/>
    </font>
    <font>
      <b/>
      <sz val="13"/>
      <name val="Calibri"/>
      <family val="2"/>
    </font>
    <font>
      <b/>
      <sz val="10"/>
      <name val="Calibri"/>
      <family val="2"/>
    </font>
    <font>
      <b/>
      <sz val="9"/>
      <name val="Calibri"/>
      <family val="2"/>
    </font>
    <font>
      <sz val="9"/>
      <name val="Times New Roman"/>
      <family val="1"/>
    </font>
    <font>
      <sz val="13"/>
      <name val="Calibri"/>
      <family val="2"/>
    </font>
    <font>
      <b/>
      <sz val="9"/>
      <color rgb="FF000000"/>
      <name val="Arial"/>
      <family val="2"/>
    </font>
    <font>
      <sz val="9"/>
      <name val="Symbol"/>
      <family val="1"/>
      <charset val="2"/>
    </font>
    <font>
      <sz val="9"/>
      <name val="Courier New"/>
      <family val="3"/>
    </font>
    <font>
      <sz val="9"/>
      <name val="Wingdings"/>
      <charset val="2"/>
    </font>
    <font>
      <sz val="11"/>
      <color theme="1" tint="4.9989318521683403E-2"/>
      <name val="Arial Narrow"/>
      <family val="2"/>
    </font>
    <font>
      <sz val="14"/>
      <color rgb="FF00B050"/>
      <name val="Arial Narrow"/>
      <family val="2"/>
    </font>
    <font>
      <sz val="12"/>
      <color rgb="FF00B050"/>
      <name val="Arial"/>
      <family val="2"/>
    </font>
    <font>
      <b/>
      <u/>
      <sz val="11"/>
      <name val="Arial Narrow"/>
      <family val="2"/>
    </font>
    <font>
      <b/>
      <sz val="11"/>
      <color theme="0" tint="-0.499984740745262"/>
      <name val="Arial Narrow"/>
      <family val="2"/>
    </font>
    <font>
      <sz val="11"/>
      <color theme="0" tint="-0.499984740745262"/>
      <name val="Arial Narrow"/>
      <family val="2"/>
    </font>
    <font>
      <b/>
      <sz val="10"/>
      <color theme="1" tint="0.249977111117893"/>
      <name val="Arial Narrow"/>
      <family val="2"/>
    </font>
    <font>
      <sz val="10"/>
      <color theme="1" tint="0.249977111117893"/>
      <name val="Arial Narrow"/>
      <family val="2"/>
    </font>
  </fonts>
  <fills count="166">
    <fill>
      <patternFill patternType="none"/>
    </fill>
    <fill>
      <patternFill patternType="gray125"/>
    </fill>
    <fill>
      <patternFill patternType="solid">
        <fgColor rgb="FFFFFF00"/>
        <bgColor indexed="64"/>
      </patternFill>
    </fill>
    <fill>
      <patternFill patternType="solid">
        <fgColor theme="3" tint="0.79998168889431442"/>
        <bgColor indexed="64"/>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1"/>
      </patternFill>
    </fill>
    <fill>
      <patternFill patternType="solid">
        <fgColor indexed="45"/>
      </patternFill>
    </fill>
    <fill>
      <patternFill patternType="solid">
        <fgColor indexed="40"/>
      </patternFill>
    </fill>
    <fill>
      <patternFill patternType="solid">
        <fgColor indexed="42"/>
      </patternFill>
    </fill>
    <fill>
      <patternFill patternType="solid">
        <fgColor indexed="50"/>
      </patternFill>
    </fill>
    <fill>
      <patternFill patternType="solid">
        <fgColor indexed="46"/>
      </patternFill>
    </fill>
    <fill>
      <patternFill patternType="solid">
        <fgColor indexed="35"/>
      </patternFill>
    </fill>
    <fill>
      <patternFill patternType="solid">
        <fgColor indexed="27"/>
      </patternFill>
    </fill>
    <fill>
      <patternFill patternType="solid">
        <fgColor indexed="47"/>
      </patternFill>
    </fill>
    <fill>
      <patternFill patternType="solid">
        <fgColor indexed="44"/>
      </patternFill>
    </fill>
    <fill>
      <patternFill patternType="solid">
        <fgColor indexed="22"/>
      </patternFill>
    </fill>
    <fill>
      <patternFill patternType="solid">
        <fgColor indexed="29"/>
      </patternFill>
    </fill>
    <fill>
      <patternFill patternType="solid">
        <fgColor indexed="11"/>
      </patternFill>
    </fill>
    <fill>
      <patternFill patternType="solid">
        <fgColor indexed="57"/>
      </patternFill>
    </fill>
    <fill>
      <patternFill patternType="solid">
        <fgColor indexed="24"/>
      </patternFill>
    </fill>
    <fill>
      <patternFill patternType="solid">
        <fgColor indexed="54"/>
      </patternFill>
    </fill>
    <fill>
      <patternFill patternType="solid">
        <fgColor indexed="51"/>
      </patternFill>
    </fill>
    <fill>
      <patternFill patternType="solid">
        <fgColor indexed="30"/>
      </patternFill>
    </fill>
    <fill>
      <patternFill patternType="solid">
        <fgColor indexed="58"/>
      </patternFill>
    </fill>
    <fill>
      <patternFill patternType="solid">
        <fgColor indexed="36"/>
      </patternFill>
    </fill>
    <fill>
      <patternFill patternType="solid">
        <fgColor indexed="49"/>
      </patternFill>
    </fill>
    <fill>
      <patternFill patternType="solid">
        <fgColor indexed="52"/>
      </patternFill>
    </fill>
    <fill>
      <patternFill patternType="solid">
        <fgColor indexed="44"/>
        <bgColor indexed="44"/>
      </patternFill>
    </fill>
    <fill>
      <patternFill patternType="solid">
        <fgColor indexed="61"/>
        <bgColor indexed="61"/>
      </patternFill>
    </fill>
    <fill>
      <patternFill patternType="solid">
        <fgColor indexed="54"/>
        <bgColor indexed="54"/>
      </patternFill>
    </fill>
    <fill>
      <patternFill patternType="solid">
        <fgColor indexed="22"/>
        <bgColor indexed="22"/>
      </patternFill>
    </fill>
    <fill>
      <patternFill patternType="solid">
        <fgColor indexed="24"/>
        <bgColor indexed="24"/>
      </patternFill>
    </fill>
    <fill>
      <patternFill patternType="solid">
        <fgColor indexed="58"/>
        <bgColor indexed="58"/>
      </patternFill>
    </fill>
    <fill>
      <patternFill patternType="solid">
        <fgColor indexed="48"/>
        <bgColor indexed="48"/>
      </patternFill>
    </fill>
    <fill>
      <patternFill patternType="solid">
        <fgColor indexed="62"/>
      </patternFill>
    </fill>
    <fill>
      <patternFill patternType="solid">
        <fgColor indexed="15"/>
        <bgColor indexed="15"/>
      </patternFill>
    </fill>
    <fill>
      <patternFill patternType="solid">
        <fgColor indexed="31"/>
        <bgColor indexed="31"/>
      </patternFill>
    </fill>
    <fill>
      <patternFill patternType="solid">
        <fgColor indexed="45"/>
        <bgColor indexed="45"/>
      </patternFill>
    </fill>
    <fill>
      <patternFill patternType="solid">
        <fgColor indexed="40"/>
        <bgColor indexed="40"/>
      </patternFill>
    </fill>
    <fill>
      <patternFill patternType="solid">
        <fgColor indexed="55"/>
        <bgColor indexed="55"/>
      </patternFill>
    </fill>
    <fill>
      <patternFill patternType="solid">
        <fgColor indexed="25"/>
        <bgColor indexed="25"/>
      </patternFill>
    </fill>
    <fill>
      <patternFill patternType="solid">
        <fgColor indexed="10"/>
      </patternFill>
    </fill>
    <fill>
      <patternFill patternType="solid">
        <fgColor indexed="41"/>
        <bgColor indexed="41"/>
      </patternFill>
    </fill>
    <fill>
      <patternFill patternType="solid">
        <fgColor indexed="60"/>
        <bgColor indexed="60"/>
      </patternFill>
    </fill>
    <fill>
      <patternFill patternType="solid">
        <fgColor indexed="11"/>
        <bgColor indexed="11"/>
      </patternFill>
    </fill>
    <fill>
      <patternFill patternType="solid">
        <fgColor indexed="50"/>
        <bgColor indexed="50"/>
      </patternFill>
    </fill>
    <fill>
      <patternFill patternType="solid">
        <fgColor indexed="57"/>
        <bgColor indexed="57"/>
      </patternFill>
    </fill>
    <fill>
      <patternFill patternType="solid">
        <fgColor indexed="23"/>
        <bgColor indexed="23"/>
      </patternFill>
    </fill>
    <fill>
      <patternFill patternType="solid">
        <fgColor indexed="18"/>
        <bgColor indexed="18"/>
      </patternFill>
    </fill>
    <fill>
      <patternFill patternType="solid">
        <fgColor indexed="49"/>
        <bgColor indexed="49"/>
      </patternFill>
    </fill>
    <fill>
      <patternFill patternType="solid">
        <fgColor indexed="26"/>
        <bgColor indexed="26"/>
      </patternFill>
    </fill>
    <fill>
      <patternFill patternType="solid">
        <fgColor indexed="47"/>
        <bgColor indexed="47"/>
      </patternFill>
    </fill>
    <fill>
      <patternFill patternType="solid">
        <fgColor indexed="51"/>
        <bgColor indexed="51"/>
      </patternFill>
    </fill>
    <fill>
      <patternFill patternType="solid">
        <fgColor indexed="52"/>
        <bgColor indexed="52"/>
      </patternFill>
    </fill>
    <fill>
      <patternFill patternType="solid">
        <fgColor indexed="53"/>
        <bgColor indexed="53"/>
      </patternFill>
    </fill>
    <fill>
      <patternFill patternType="solid">
        <fgColor indexed="53"/>
      </patternFill>
    </fill>
    <fill>
      <patternFill patternType="solid">
        <fgColor indexed="9"/>
        <bgColor indexed="9"/>
      </patternFill>
    </fill>
    <fill>
      <patternFill patternType="solid">
        <fgColor indexed="35"/>
        <bgColor indexed="35"/>
      </patternFill>
    </fill>
    <fill>
      <patternFill patternType="solid">
        <fgColor indexed="55"/>
      </patternFill>
    </fill>
    <fill>
      <patternFill patternType="lightUp">
        <fgColor indexed="9"/>
        <bgColor indexed="55"/>
      </patternFill>
    </fill>
    <fill>
      <patternFill patternType="lightUp">
        <fgColor indexed="9"/>
        <bgColor indexed="24"/>
      </patternFill>
    </fill>
    <fill>
      <patternFill patternType="lightUp">
        <fgColor indexed="9"/>
        <bgColor indexed="29"/>
      </patternFill>
    </fill>
    <fill>
      <patternFill patternType="lightUp">
        <fgColor indexed="9"/>
        <bgColor indexed="12"/>
      </patternFill>
    </fill>
    <fill>
      <patternFill patternType="lightUp">
        <fgColor indexed="9"/>
        <bgColor indexed="57"/>
      </patternFill>
    </fill>
    <fill>
      <patternFill patternType="solid">
        <fgColor indexed="42"/>
        <bgColor indexed="42"/>
      </patternFill>
    </fill>
    <fill>
      <patternFill patternType="solid">
        <fgColor indexed="43"/>
      </patternFill>
    </fill>
    <fill>
      <patternFill patternType="solid">
        <fgColor indexed="60"/>
      </patternFill>
    </fill>
    <fill>
      <patternFill patternType="solid">
        <fgColor indexed="26"/>
      </patternFill>
    </fill>
    <fill>
      <patternFill patternType="solid">
        <fgColor indexed="43"/>
        <bgColor indexed="64"/>
      </patternFill>
    </fill>
    <fill>
      <patternFill patternType="solid">
        <fgColor indexed="31"/>
        <bgColor indexed="64"/>
      </patternFill>
    </fill>
    <fill>
      <patternFill patternType="solid">
        <fgColor indexed="45"/>
        <bgColor indexed="64"/>
      </patternFill>
    </fill>
    <fill>
      <patternFill patternType="solid">
        <fgColor indexed="29"/>
        <bgColor indexed="64"/>
      </patternFill>
    </fill>
    <fill>
      <patternFill patternType="solid">
        <fgColor indexed="12"/>
      </patternFill>
    </fill>
    <fill>
      <patternFill patternType="solid">
        <fgColor indexed="10"/>
        <bgColor indexed="64"/>
      </patternFill>
    </fill>
    <fill>
      <patternFill patternType="solid">
        <fgColor indexed="51"/>
        <bgColor indexed="64"/>
      </patternFill>
    </fill>
    <fill>
      <patternFill patternType="solid">
        <fgColor indexed="52"/>
        <bgColor indexed="64"/>
      </patternFill>
    </fill>
    <fill>
      <patternFill patternType="solid">
        <fgColor indexed="53"/>
        <bgColor indexed="64"/>
      </patternFill>
    </fill>
    <fill>
      <patternFill patternType="solid">
        <fgColor indexed="57"/>
        <bgColor indexed="64"/>
      </patternFill>
    </fill>
    <fill>
      <patternFill patternType="solid">
        <fgColor indexed="50"/>
        <bgColor indexed="64"/>
      </patternFill>
    </fill>
    <fill>
      <patternFill patternType="solid">
        <fgColor indexed="11"/>
        <bgColor indexed="64"/>
      </patternFill>
    </fill>
    <fill>
      <patternFill patternType="lightUp">
        <fgColor indexed="22"/>
        <bgColor indexed="35"/>
      </patternFill>
    </fill>
    <fill>
      <patternFill patternType="lightUp">
        <fgColor indexed="48"/>
        <bgColor indexed="41"/>
      </patternFill>
    </fill>
    <fill>
      <patternFill patternType="lightUp">
        <fgColor indexed="48"/>
        <bgColor indexed="9"/>
      </patternFill>
    </fill>
    <fill>
      <patternFill patternType="lightUp">
        <fgColor indexed="22"/>
        <bgColor indexed="55"/>
      </patternFill>
    </fill>
    <fill>
      <patternFill patternType="solid">
        <fgColor indexed="35"/>
        <bgColor indexed="64"/>
      </patternFill>
    </fill>
    <fill>
      <patternFill patternType="solid">
        <fgColor indexed="54"/>
        <bgColor indexed="64"/>
      </patternFill>
    </fill>
    <fill>
      <patternFill patternType="solid">
        <fgColor indexed="9"/>
      </patternFill>
    </fill>
    <fill>
      <patternFill patternType="solid">
        <fgColor indexed="23"/>
        <bgColor indexed="64"/>
      </patternFill>
    </fill>
    <fill>
      <patternFill patternType="solid">
        <fgColor indexed="55"/>
        <bgColor indexed="64"/>
      </patternFill>
    </fill>
    <fill>
      <patternFill patternType="solid">
        <fgColor indexed="23"/>
      </patternFill>
    </fill>
    <fill>
      <patternFill patternType="solid">
        <fgColor indexed="40"/>
        <bgColor indexed="64"/>
      </patternFill>
    </fill>
    <fill>
      <patternFill patternType="solid">
        <fgColor indexed="22"/>
        <bgColor indexed="64"/>
      </patternFill>
    </fill>
    <fill>
      <patternFill patternType="solid">
        <fgColor indexed="44"/>
        <bgColor indexed="64"/>
      </patternFill>
    </fill>
    <fill>
      <patternFill patternType="solid">
        <fgColor indexed="41"/>
        <bgColor indexed="64"/>
      </patternFill>
    </fill>
    <fill>
      <patternFill patternType="solid">
        <fgColor indexed="26"/>
        <bgColor indexed="64"/>
      </patternFill>
    </fill>
    <fill>
      <patternFill patternType="solid">
        <fgColor indexed="9"/>
        <bgColor indexed="64"/>
      </patternFill>
    </fill>
    <fill>
      <patternFill patternType="solid">
        <fgColor indexed="55"/>
        <bgColor indexed="31"/>
      </patternFill>
    </fill>
    <fill>
      <patternFill patternType="solid">
        <fgColor indexed="15"/>
      </patternFill>
    </fill>
    <fill>
      <patternFill patternType="solid">
        <fgColor indexed="20"/>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92D050"/>
        <bgColor indexed="64"/>
      </patternFill>
    </fill>
    <fill>
      <patternFill patternType="solid">
        <fgColor theme="0" tint="-0.14999847407452621"/>
        <bgColor indexed="64"/>
      </patternFill>
    </fill>
    <fill>
      <patternFill patternType="solid">
        <fgColor theme="0"/>
        <bgColor indexed="64"/>
      </patternFill>
    </fill>
    <fill>
      <patternFill patternType="solid">
        <fgColor theme="3"/>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1"/>
        <bgColor indexed="64"/>
      </patternFill>
    </fill>
    <fill>
      <patternFill patternType="solid">
        <fgColor rgb="FFFFFFCC"/>
        <bgColor indexed="64"/>
      </patternFill>
    </fill>
    <fill>
      <patternFill patternType="solid">
        <fgColor theme="8" tint="0.39997558519241921"/>
        <bgColor indexed="64"/>
      </patternFill>
    </fill>
    <fill>
      <patternFill patternType="solid">
        <fgColor rgb="FFFF4F4F"/>
        <bgColor indexed="64"/>
      </patternFill>
    </fill>
    <fill>
      <patternFill patternType="solid">
        <fgColor theme="8" tint="-0.249977111117893"/>
        <bgColor indexed="64"/>
      </patternFill>
    </fill>
    <fill>
      <patternFill patternType="solid">
        <fgColor theme="8" tint="-0.499984740745262"/>
        <bgColor indexed="64"/>
      </patternFill>
    </fill>
    <fill>
      <patternFill patternType="solid">
        <fgColor rgb="FFB07BD7"/>
        <bgColor indexed="64"/>
      </patternFill>
    </fill>
    <fill>
      <patternFill patternType="solid">
        <fgColor rgb="FF53D2FF"/>
        <bgColor indexed="64"/>
      </patternFill>
    </fill>
    <fill>
      <patternFill patternType="solid">
        <fgColor theme="8" tint="0.59999389629810485"/>
        <bgColor indexed="64"/>
      </patternFill>
    </fill>
    <fill>
      <patternFill patternType="solid">
        <fgColor theme="6"/>
        <bgColor indexed="64"/>
      </patternFill>
    </fill>
    <fill>
      <patternFill patternType="gray125">
        <fgColor theme="6" tint="-0.24994659260841701"/>
        <bgColor indexed="65"/>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2"/>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rgb="FF8CD86E"/>
        <bgColor indexed="64"/>
      </patternFill>
    </fill>
    <fill>
      <patternFill patternType="gray0625"/>
    </fill>
    <fill>
      <patternFill patternType="solid">
        <fgColor theme="0" tint="-0.34998626667073579"/>
        <bgColor auto="1"/>
      </patternFill>
    </fill>
    <fill>
      <patternFill patternType="solid">
        <fgColor rgb="FFFDF199"/>
        <bgColor indexed="64"/>
      </patternFill>
    </fill>
    <fill>
      <patternFill patternType="solid">
        <fgColor rgb="FFFCEE84"/>
        <bgColor indexed="64"/>
      </patternFill>
    </fill>
    <fill>
      <patternFill patternType="solid">
        <fgColor theme="1" tint="0.499984740745262"/>
        <bgColor indexed="64"/>
      </patternFill>
    </fill>
    <fill>
      <gradientFill degree="90">
        <stop position="0">
          <color theme="7" tint="0.40000610370189521"/>
        </stop>
        <stop position="0.5">
          <color theme="0"/>
        </stop>
        <stop position="1">
          <color theme="7" tint="0.40000610370189521"/>
        </stop>
      </gradientFill>
    </fill>
    <fill>
      <gradientFill degree="90">
        <stop position="0">
          <color rgb="FFFFCF37"/>
        </stop>
        <stop position="0.5">
          <color theme="0"/>
        </stop>
        <stop position="1">
          <color rgb="FFFFCF37"/>
        </stop>
      </gradientFill>
    </fill>
    <fill>
      <gradientFill degree="90">
        <stop position="0">
          <color rgb="FFDFC9EF"/>
        </stop>
        <stop position="1">
          <color rgb="FFCBA9E5"/>
        </stop>
      </gradientFill>
    </fill>
    <fill>
      <patternFill patternType="solid">
        <fgColor rgb="FFFFC000"/>
        <bgColor indexed="64"/>
      </patternFill>
    </fill>
    <fill>
      <patternFill patternType="solid">
        <fgColor rgb="FFF2F2F2"/>
        <bgColor indexed="64"/>
      </patternFill>
    </fill>
  </fills>
  <borders count="182">
    <border>
      <left/>
      <right/>
      <top/>
      <bottom/>
      <diagonal/>
    </border>
    <border>
      <left style="thin">
        <color rgb="FFB2B2B2"/>
      </left>
      <right style="thin">
        <color rgb="FFB2B2B2"/>
      </right>
      <top style="thin">
        <color rgb="FFB2B2B2"/>
      </top>
      <bottom style="thin">
        <color rgb="FFB2B2B2"/>
      </bottom>
      <diagonal/>
    </border>
    <border>
      <left style="thin">
        <color auto="1"/>
      </left>
      <right style="thin">
        <color auto="1"/>
      </right>
      <top style="thin">
        <color auto="1"/>
      </top>
      <bottom style="thin">
        <color auto="1"/>
      </bottom>
      <diagonal/>
    </border>
    <border>
      <left/>
      <right/>
      <top/>
      <bottom style="medium">
        <color indexed="8"/>
      </bottom>
      <diagonal/>
    </border>
    <border>
      <left style="thin">
        <color indexed="23"/>
      </left>
      <right style="thin">
        <color indexed="23"/>
      </right>
      <top style="thin">
        <color indexed="23"/>
      </top>
      <bottom style="thin">
        <color indexed="23"/>
      </bottom>
      <diagonal/>
    </border>
    <border>
      <left style="thin">
        <color indexed="18"/>
      </left>
      <right style="thin">
        <color indexed="18"/>
      </right>
      <top style="thin">
        <color indexed="18"/>
      </top>
      <bottom style="thin">
        <color indexed="18"/>
      </bottom>
      <diagonal/>
    </border>
    <border>
      <left style="double">
        <color indexed="63"/>
      </left>
      <right style="double">
        <color indexed="63"/>
      </right>
      <top style="double">
        <color indexed="63"/>
      </top>
      <bottom style="double">
        <color indexed="63"/>
      </bottom>
      <diagonal/>
    </border>
    <border>
      <left/>
      <right/>
      <top/>
      <bottom style="thick">
        <color indexed="48"/>
      </bottom>
      <diagonal/>
    </border>
    <border>
      <left/>
      <right/>
      <top/>
      <bottom style="thick">
        <color indexed="22"/>
      </bottom>
      <diagonal/>
    </border>
    <border>
      <left/>
      <right/>
      <top/>
      <bottom style="thick">
        <color indexed="58"/>
      </bottom>
      <diagonal/>
    </border>
    <border>
      <left/>
      <right/>
      <top/>
      <bottom style="medium">
        <color indexed="24"/>
      </bottom>
      <diagonal/>
    </border>
    <border>
      <left/>
      <right/>
      <top/>
      <bottom style="medium">
        <color indexed="58"/>
      </bottom>
      <diagonal/>
    </border>
    <border>
      <left/>
      <right/>
      <top/>
      <bottom style="medium">
        <color indexed="30"/>
      </bottom>
      <diagonal/>
    </border>
    <border>
      <left/>
      <right/>
      <top/>
      <bottom style="double">
        <color indexed="53"/>
      </bottom>
      <diagonal/>
    </border>
    <border>
      <left/>
      <right/>
      <top/>
      <bottom style="double">
        <color indexed="1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style="thin">
        <color indexed="8"/>
      </left>
      <right style="thin">
        <color indexed="8"/>
      </right>
      <top style="thin">
        <color indexed="8"/>
      </top>
      <bottom style="thin">
        <color indexed="8"/>
      </bottom>
      <diagonal/>
    </border>
    <border>
      <left style="thin">
        <color indexed="41"/>
      </left>
      <right style="thin">
        <color indexed="48"/>
      </right>
      <top style="medium">
        <color indexed="41"/>
      </top>
      <bottom style="thin">
        <color indexed="48"/>
      </bottom>
      <diagonal/>
    </border>
    <border>
      <left style="thin">
        <color indexed="63"/>
      </left>
      <right style="thin">
        <color indexed="63"/>
      </right>
      <top style="thin">
        <color indexed="64"/>
      </top>
      <bottom style="thin">
        <color indexed="63"/>
      </bottom>
      <diagonal/>
    </border>
    <border>
      <left style="thin">
        <color indexed="58"/>
      </left>
      <right style="medium">
        <color indexed="58"/>
      </right>
      <top style="medium">
        <color indexed="58"/>
      </top>
      <bottom style="thin">
        <color indexed="58"/>
      </bottom>
      <diagonal/>
    </border>
    <border>
      <left style="thin">
        <color indexed="54"/>
      </left>
      <right/>
      <top style="thin">
        <color indexed="54"/>
      </top>
      <bottom/>
      <diagonal/>
    </border>
    <border>
      <left style="thin">
        <color indexed="51"/>
      </left>
      <right style="thin">
        <color indexed="51"/>
      </right>
      <top/>
      <bottom/>
      <diagonal/>
    </border>
    <border>
      <left/>
      <right/>
      <top/>
      <bottom style="thin">
        <color indexed="8"/>
      </bottom>
      <diagonal/>
    </border>
    <border>
      <left/>
      <right/>
      <top style="thin">
        <color indexed="48"/>
      </top>
      <bottom style="double">
        <color indexed="48"/>
      </bottom>
      <diagonal/>
    </border>
    <border>
      <left/>
      <right/>
      <top style="double">
        <color indexed="64"/>
      </top>
      <bottom/>
      <diagonal/>
    </border>
    <border>
      <left/>
      <right/>
      <top/>
      <bottom style="medium">
        <color indexed="55"/>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style="thin">
        <color theme="1" tint="0.499984740745262"/>
      </left>
      <right style="thin">
        <color theme="1" tint="0.499984740745262"/>
      </right>
      <top/>
      <bottom style="thin">
        <color theme="1" tint="0.499984740745262"/>
      </bottom>
      <diagonal/>
    </border>
    <border>
      <left style="thin">
        <color theme="0" tint="-0.34998626667073579"/>
      </left>
      <right style="thin">
        <color theme="0" tint="-0.34998626667073579"/>
      </right>
      <top/>
      <bottom style="thin">
        <color theme="1" tint="0.499984740745262"/>
      </bottom>
      <diagonal/>
    </border>
    <border>
      <left style="thin">
        <color theme="1" tint="0.499984740745262"/>
      </left>
      <right style="thin">
        <color theme="1" tint="0.499984740745262"/>
      </right>
      <top/>
      <bottom/>
      <diagonal/>
    </border>
    <border>
      <left style="thin">
        <color theme="0" tint="-0.34998626667073579"/>
      </left>
      <right style="thin">
        <color theme="0" tint="-0.34998626667073579"/>
      </right>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0" tint="-0.34998626667073579"/>
      </left>
      <right style="thin">
        <color theme="0" tint="-0.34998626667073579"/>
      </right>
      <top style="thin">
        <color theme="1" tint="0.499984740745262"/>
      </top>
      <bottom style="thin">
        <color theme="1" tint="0.499984740745262"/>
      </bottom>
      <diagonal/>
    </border>
    <border>
      <left/>
      <right style="thin">
        <color theme="1" tint="0.499984740745262"/>
      </right>
      <top/>
      <bottom/>
      <diagonal/>
    </border>
    <border>
      <left/>
      <right style="thin">
        <color theme="1" tint="0.499984740745262"/>
      </right>
      <top style="thin">
        <color theme="1" tint="0.499984740745262"/>
      </top>
      <bottom style="thin">
        <color theme="1" tint="0.499984740745262"/>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medium">
        <color theme="0" tint="-0.14996795556505021"/>
      </left>
      <right style="medium">
        <color theme="0" tint="-0.14996795556505021"/>
      </right>
      <top style="medium">
        <color theme="0" tint="-0.14996795556505021"/>
      </top>
      <bottom style="medium">
        <color theme="0" tint="-0.149967955565050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medium">
        <color theme="0" tint="-0.14999847407452621"/>
      </left>
      <right style="thin">
        <color theme="0" tint="-0.14999847407452621"/>
      </right>
      <top style="medium">
        <color theme="0" tint="-0.14999847407452621"/>
      </top>
      <bottom style="medium">
        <color theme="0" tint="-0.14999847407452621"/>
      </bottom>
      <diagonal/>
    </border>
    <border>
      <left style="thin">
        <color theme="0" tint="-0.14999847407452621"/>
      </left>
      <right style="thin">
        <color theme="0" tint="-0.14999847407452621"/>
      </right>
      <top style="medium">
        <color theme="0" tint="-0.14999847407452621"/>
      </top>
      <bottom style="medium">
        <color theme="0" tint="-0.14999847407452621"/>
      </bottom>
      <diagonal/>
    </border>
    <border>
      <left style="thin">
        <color theme="0" tint="-0.14999847407452621"/>
      </left>
      <right style="medium">
        <color theme="0" tint="-0.14999847407452621"/>
      </right>
      <top style="medium">
        <color theme="0" tint="-0.14999847407452621"/>
      </top>
      <bottom style="medium">
        <color theme="0" tint="-0.14999847407452621"/>
      </bottom>
      <diagonal/>
    </border>
    <border>
      <left style="thin">
        <color theme="0" tint="-0.14999847407452621"/>
      </left>
      <right/>
      <top style="thin">
        <color theme="0" tint="-0.14999847407452621"/>
      </top>
      <bottom/>
      <diagonal/>
    </border>
    <border>
      <left/>
      <right/>
      <top style="thin">
        <color theme="0" tint="-0.14999847407452621"/>
      </top>
      <bottom/>
      <diagonal/>
    </border>
    <border>
      <left/>
      <right style="thin">
        <color theme="0" tint="-0.14999847407452621"/>
      </right>
      <top style="thin">
        <color theme="0" tint="-0.14999847407452621"/>
      </top>
      <bottom/>
      <diagonal/>
    </border>
    <border>
      <left style="thin">
        <color theme="0" tint="-0.14999847407452621"/>
      </left>
      <right/>
      <top/>
      <bottom style="thin">
        <color theme="0" tint="-0.14999847407452621"/>
      </bottom>
      <diagonal/>
    </border>
    <border>
      <left/>
      <right/>
      <top/>
      <bottom style="thin">
        <color theme="0" tint="-0.14999847407452621"/>
      </bottom>
      <diagonal/>
    </border>
    <border>
      <left/>
      <right style="thin">
        <color theme="0" tint="-0.14999847407452621"/>
      </right>
      <top/>
      <bottom style="thin">
        <color theme="0" tint="-0.14999847407452621"/>
      </bottom>
      <diagonal/>
    </border>
    <border>
      <left style="thin">
        <color theme="0" tint="-0.14999847407452621"/>
      </left>
      <right/>
      <top/>
      <bottom/>
      <diagonal/>
    </border>
    <border>
      <left/>
      <right style="thin">
        <color theme="0" tint="-0.14999847407452621"/>
      </right>
      <top/>
      <bottom/>
      <diagonal/>
    </border>
    <border>
      <left style="medium">
        <color theme="0" tint="-0.14999847407452621"/>
      </left>
      <right/>
      <top style="medium">
        <color theme="0" tint="-0.14999847407452621"/>
      </top>
      <bottom style="medium">
        <color theme="0" tint="-0.14999847407452621"/>
      </bottom>
      <diagonal/>
    </border>
    <border>
      <left/>
      <right/>
      <top style="medium">
        <color theme="0" tint="-0.14999847407452621"/>
      </top>
      <bottom style="medium">
        <color theme="0" tint="-0.14999847407452621"/>
      </bottom>
      <diagonal/>
    </border>
    <border>
      <left/>
      <right style="medium">
        <color theme="0" tint="-0.14999847407452621"/>
      </right>
      <top style="medium">
        <color theme="0" tint="-0.14999847407452621"/>
      </top>
      <bottom style="medium">
        <color theme="0" tint="-0.14999847407452621"/>
      </bottom>
      <diagonal/>
    </border>
    <border>
      <left style="thin">
        <color theme="0" tint="-0.14999847407452621"/>
      </left>
      <right style="thin">
        <color theme="0" tint="-0.14999847407452621"/>
      </right>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medium">
        <color theme="0" tint="-0.14999847407452621"/>
      </top>
      <bottom/>
      <diagonal/>
    </border>
    <border>
      <left style="thin">
        <color theme="0" tint="-0.24994659260841701"/>
      </left>
      <right/>
      <top style="thin">
        <color theme="0" tint="-0.24994659260841701"/>
      </top>
      <bottom/>
      <diagonal/>
    </border>
    <border>
      <left style="thin">
        <color theme="0" tint="-0.24994659260841701"/>
      </left>
      <right/>
      <top/>
      <bottom style="thin">
        <color theme="0" tint="-0.24994659260841701"/>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theme="0" tint="-0.499984740745262"/>
      </left>
      <right style="thin">
        <color theme="0" tint="-0.499984740745262"/>
      </right>
      <top style="medium">
        <color theme="0" tint="-0.499984740745262"/>
      </top>
      <bottom style="medium">
        <color theme="0" tint="-0.499984740745262"/>
      </bottom>
      <diagonal/>
    </border>
    <border>
      <left style="thin">
        <color theme="0" tint="-0.499984740745262"/>
      </left>
      <right style="medium">
        <color theme="0" tint="-0.499984740745262"/>
      </right>
      <top style="medium">
        <color theme="0" tint="-0.499984740745262"/>
      </top>
      <bottom style="medium">
        <color theme="0" tint="-0.499984740745262"/>
      </bottom>
      <diagonal/>
    </border>
    <border>
      <left style="thin">
        <color theme="0" tint="-0.24994659260841701"/>
      </left>
      <right style="thin">
        <color theme="0" tint="-0.24994659260841701"/>
      </right>
      <top style="thin">
        <color theme="0" tint="-0.14999847407452621"/>
      </top>
      <bottom/>
      <diagonal/>
    </border>
    <border>
      <left style="thin">
        <color theme="0" tint="-0.24994659260841701"/>
      </left>
      <right/>
      <top style="thin">
        <color theme="0" tint="-0.14999847407452621"/>
      </top>
      <bottom/>
      <diagonal/>
    </border>
    <border>
      <left style="thin">
        <color theme="0" tint="-0.14999847407452621"/>
      </left>
      <right style="thin">
        <color theme="0" tint="-0.14999847407452621"/>
      </right>
      <top style="medium">
        <color theme="0" tint="-0.14996795556505021"/>
      </top>
      <bottom style="thin">
        <color theme="0" tint="-0.14999847407452621"/>
      </bottom>
      <diagonal/>
    </border>
    <border>
      <left/>
      <right/>
      <top/>
      <bottom style="thin">
        <color theme="1" tint="0.34998626667073579"/>
      </bottom>
      <diagonal/>
    </border>
    <border>
      <left/>
      <right/>
      <top style="thin">
        <color theme="1" tint="0.34998626667073579"/>
      </top>
      <bottom style="thin">
        <color theme="1" tint="0.34998626667073579"/>
      </bottom>
      <diagonal/>
    </border>
    <border>
      <left style="thin">
        <color theme="1" tint="0.34998626667073579"/>
      </left>
      <right/>
      <top/>
      <bottom/>
      <diagonal/>
    </border>
    <border>
      <left style="thin">
        <color theme="1" tint="0.34998626667073579"/>
      </left>
      <right/>
      <top style="thin">
        <color theme="1" tint="0.34998626667073579"/>
      </top>
      <bottom style="thin">
        <color theme="1" tint="0.34998626667073579"/>
      </bottom>
      <diagonal/>
    </border>
    <border>
      <left/>
      <right style="thin">
        <color theme="1" tint="0.34998626667073579"/>
      </right>
      <top/>
      <bottom/>
      <diagonal/>
    </border>
    <border>
      <left/>
      <right style="thin">
        <color theme="1" tint="0.34998626667073579"/>
      </right>
      <top style="thin">
        <color theme="1" tint="0.34998626667073579"/>
      </top>
      <bottom style="thin">
        <color theme="1" tint="0.34998626667073579"/>
      </bottom>
      <diagonal/>
    </border>
    <border>
      <left/>
      <right style="thin">
        <color theme="1" tint="0.34998626667073579"/>
      </right>
      <top/>
      <bottom style="thin">
        <color theme="1" tint="0.34998626667073579"/>
      </bottom>
      <diagonal/>
    </border>
    <border>
      <left style="thin">
        <color theme="0" tint="-0.14999847407452621"/>
      </left>
      <right/>
      <top style="thin">
        <color theme="0" tint="-0.14999847407452621"/>
      </top>
      <bottom style="medium">
        <color theme="0" tint="-0.14996795556505021"/>
      </bottom>
      <diagonal/>
    </border>
    <border>
      <left/>
      <right/>
      <top style="thin">
        <color theme="0" tint="-0.14999847407452621"/>
      </top>
      <bottom style="medium">
        <color theme="0" tint="-0.14996795556505021"/>
      </bottom>
      <diagonal/>
    </border>
    <border>
      <left/>
      <right style="thin">
        <color theme="0" tint="-0.14999847407452621"/>
      </right>
      <top style="thin">
        <color theme="0" tint="-0.14999847407452621"/>
      </top>
      <bottom style="medium">
        <color theme="0" tint="-0.14996795556505021"/>
      </bottom>
      <diagonal/>
    </border>
    <border>
      <left style="thin">
        <color theme="1" tint="0.34998626667073579"/>
      </left>
      <right/>
      <top style="thin">
        <color theme="1" tint="0.34998626667073579"/>
      </top>
      <bottom/>
      <diagonal/>
    </border>
    <border>
      <left/>
      <right/>
      <top style="thin">
        <color theme="1" tint="0.34998626667073579"/>
      </top>
      <bottom/>
      <diagonal/>
    </border>
    <border>
      <left/>
      <right style="thin">
        <color theme="1" tint="0.34998626667073579"/>
      </right>
      <top style="thin">
        <color theme="1" tint="0.34998626667073579"/>
      </top>
      <bottom/>
      <diagonal/>
    </border>
    <border>
      <left style="thin">
        <color theme="1" tint="0.34998626667073579"/>
      </left>
      <right/>
      <top/>
      <bottom style="thin">
        <color theme="1"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style="thin">
        <color theme="0" tint="-0.34998626667073579"/>
      </right>
      <top/>
      <bottom/>
      <diagonal/>
    </border>
    <border>
      <left/>
      <right/>
      <top/>
      <bottom style="thin">
        <color theme="0" tint="-0.34998626667073579"/>
      </bottom>
      <diagonal/>
    </border>
    <border>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bottom style="thin">
        <color theme="0" tint="-0.34998626667073579"/>
      </bottom>
      <diagonal/>
    </border>
    <border>
      <left style="thin">
        <color theme="0" tint="-0.34998626667073579"/>
      </left>
      <right/>
      <top/>
      <bottom/>
      <diagonal/>
    </border>
    <border>
      <left style="thin">
        <color theme="0" tint="-0.34998626667073579"/>
      </left>
      <right/>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top/>
      <bottom/>
      <diagonal/>
    </border>
    <border>
      <left/>
      <right/>
      <top/>
      <bottom style="thin">
        <color theme="0" tint="-0.499984740745262"/>
      </bottom>
      <diagonal/>
    </border>
    <border>
      <left style="thin">
        <color theme="0" tint="-0.499984740745262"/>
      </left>
      <right/>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style="thin">
        <color theme="0" tint="-0.14999847407452621"/>
      </left>
      <right style="medium">
        <color theme="0" tint="-0.14999847407452621"/>
      </right>
      <top/>
      <bottom style="thin">
        <color theme="0" tint="-0.14999847407452621"/>
      </bottom>
      <diagonal/>
    </border>
    <border>
      <left style="medium">
        <color theme="0" tint="-0.14999847407452621"/>
      </left>
      <right style="thin">
        <color theme="0" tint="-0.14999847407452621"/>
      </right>
      <top/>
      <bottom style="thin">
        <color theme="0" tint="-0.14999847407452621"/>
      </bottom>
      <diagonal/>
    </border>
    <border>
      <left style="medium">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medium">
        <color theme="0" tint="-0.14999847407452621"/>
      </right>
      <top style="thin">
        <color theme="0" tint="-0.14999847407452621"/>
      </top>
      <bottom style="thin">
        <color theme="0" tint="-0.14999847407452621"/>
      </bottom>
      <diagonal/>
    </border>
    <border>
      <left style="medium">
        <color theme="0" tint="-0.14999847407452621"/>
      </left>
      <right/>
      <top/>
      <bottom style="medium">
        <color theme="0" tint="-0.14999847407452621"/>
      </bottom>
      <diagonal/>
    </border>
    <border>
      <left/>
      <right/>
      <top/>
      <bottom style="medium">
        <color theme="0" tint="-0.14999847407452621"/>
      </bottom>
      <diagonal/>
    </border>
    <border>
      <left/>
      <right style="medium">
        <color theme="0" tint="-0.14999847407452621"/>
      </right>
      <top/>
      <bottom style="medium">
        <color theme="0" tint="-0.14999847407452621"/>
      </bottom>
      <diagonal/>
    </border>
    <border>
      <left/>
      <right style="thin">
        <color theme="0" tint="-0.249977111117893"/>
      </right>
      <top/>
      <bottom/>
      <diagonal/>
    </border>
    <border>
      <left style="thin">
        <color theme="4"/>
      </left>
      <right style="thin">
        <color theme="4"/>
      </right>
      <top style="thin">
        <color theme="4"/>
      </top>
      <bottom style="thin">
        <color theme="4"/>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right style="thin">
        <color theme="0" tint="-0.249977111117893"/>
      </right>
      <top style="medium">
        <color theme="0" tint="-0.14999847407452621"/>
      </top>
      <bottom style="medium">
        <color theme="0" tint="-0.14999847407452621"/>
      </bottom>
      <diagonal/>
    </border>
    <border>
      <left style="thin">
        <color theme="0" tint="-0.249977111117893"/>
      </left>
      <right style="thin">
        <color theme="0" tint="-0.249977111117893"/>
      </right>
      <top style="medium">
        <color theme="0" tint="-0.14999847407452621"/>
      </top>
      <bottom style="medium">
        <color theme="0" tint="-0.14999847407452621"/>
      </bottom>
      <diagonal/>
    </border>
    <border>
      <left/>
      <right/>
      <top style="medium">
        <color theme="0" tint="-0.14999847407452621"/>
      </top>
      <bottom/>
      <diagonal/>
    </border>
    <border>
      <left style="thin">
        <color theme="0" tint="-4.9989318521683403E-2"/>
      </left>
      <right style="thin">
        <color theme="0" tint="-4.9989318521683403E-2"/>
      </right>
      <top/>
      <bottom style="thin">
        <color theme="0" tint="-4.9989318521683403E-2"/>
      </bottom>
      <diagonal/>
    </border>
    <border>
      <left style="medium">
        <color theme="0" tint="-4.9989318521683403E-2"/>
      </left>
      <right/>
      <top style="medium">
        <color theme="0" tint="-4.9989318521683403E-2"/>
      </top>
      <bottom/>
      <diagonal/>
    </border>
    <border>
      <left/>
      <right/>
      <top style="medium">
        <color theme="0" tint="-4.9989318521683403E-2"/>
      </top>
      <bottom/>
      <diagonal/>
    </border>
    <border>
      <left/>
      <right style="medium">
        <color theme="0" tint="-4.9989318521683403E-2"/>
      </right>
      <top style="medium">
        <color theme="0" tint="-4.9989318521683403E-2"/>
      </top>
      <bottom/>
      <diagonal/>
    </border>
    <border>
      <left style="thin">
        <color theme="0" tint="-0.249977111117893"/>
      </left>
      <right style="thin">
        <color theme="0" tint="-0.249977111117893"/>
      </right>
      <top/>
      <bottom style="thin">
        <color theme="0" tint="-0.249977111117893"/>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theme="0" tint="-0.249977111117893"/>
      </right>
      <top/>
      <bottom style="thin">
        <color theme="0" tint="-0.249977111117893"/>
      </bottom>
      <diagonal/>
    </border>
    <border>
      <left/>
      <right/>
      <top/>
      <bottom style="thin">
        <color theme="1" tint="0.499984740745262"/>
      </bottom>
      <diagonal/>
    </border>
    <border>
      <left/>
      <right/>
      <top style="thin">
        <color theme="1" tint="0.499984740745262"/>
      </top>
      <bottom style="thin">
        <color theme="0" tint="-0.1499679555650502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right/>
      <top style="thin">
        <color indexed="48"/>
      </top>
      <bottom style="double">
        <color indexed="48"/>
      </bottom>
      <diagonal/>
    </border>
    <border>
      <left style="medium">
        <color indexed="64"/>
      </left>
      <right/>
      <top/>
      <bottom style="thin">
        <color theme="1" tint="0.499984740745262"/>
      </bottom>
      <diagonal/>
    </border>
    <border>
      <left/>
      <right style="medium">
        <color indexed="64"/>
      </right>
      <top/>
      <bottom style="thin">
        <color theme="1" tint="0.499984740745262"/>
      </bottom>
      <diagonal/>
    </border>
    <border>
      <left style="medium">
        <color indexed="64"/>
      </left>
      <right/>
      <top style="thin">
        <color theme="1" tint="0.499984740745262"/>
      </top>
      <bottom style="thin">
        <color theme="0" tint="-0.14996795556505021"/>
      </bottom>
      <diagonal/>
    </border>
    <border>
      <left/>
      <right style="medium">
        <color indexed="64"/>
      </right>
      <top style="thin">
        <color theme="1" tint="0.499984740745262"/>
      </top>
      <bottom style="thin">
        <color theme="0" tint="-0.14996795556505021"/>
      </bottom>
      <diagonal/>
    </border>
    <border>
      <left/>
      <right style="thin">
        <color theme="0" tint="-0.14999847407452621"/>
      </right>
      <top style="medium">
        <color theme="0" tint="-0.14999847407452621"/>
      </top>
      <bottom style="medium">
        <color theme="0" tint="-0.14999847407452621"/>
      </bottom>
      <diagonal/>
    </border>
    <border>
      <left/>
      <right/>
      <top style="thin">
        <color theme="0" tint="-0.14996795556505021"/>
      </top>
      <bottom style="thin">
        <color theme="0" tint="-0.14996795556505021"/>
      </bottom>
      <diagonal/>
    </border>
    <border>
      <left style="thin">
        <color theme="0" tint="-0.249977111117893"/>
      </left>
      <right/>
      <top style="medium">
        <color theme="0" tint="-0.14999847407452621"/>
      </top>
      <bottom style="thick">
        <color theme="0" tint="-0.249977111117893"/>
      </bottom>
      <diagonal/>
    </border>
    <border>
      <left style="thin">
        <color theme="0" tint="-0.14996795556505021"/>
      </left>
      <right/>
      <top/>
      <bottom/>
      <diagonal/>
    </border>
    <border>
      <left style="thin">
        <color theme="0" tint="-0.14996795556505021"/>
      </left>
      <right/>
      <top style="thin">
        <color theme="0" tint="-0.14999847407452621"/>
      </top>
      <bottom style="thin">
        <color theme="0" tint="-0.14999847407452621"/>
      </bottom>
      <diagonal/>
    </border>
    <border>
      <left/>
      <right style="thin">
        <color theme="0" tint="-4.9989318521683403E-2"/>
      </right>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top/>
      <bottom style="thin">
        <color indexed="64"/>
      </bottom>
      <diagonal/>
    </border>
    <border>
      <left/>
      <right/>
      <top style="thin">
        <color auto="1"/>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D9D9D9"/>
      </left>
      <right style="medium">
        <color rgb="FFD9D9D9"/>
      </right>
      <top style="medium">
        <color rgb="FFD9D9D9"/>
      </top>
      <bottom style="medium">
        <color rgb="FFD9D9D9"/>
      </bottom>
      <diagonal/>
    </border>
    <border>
      <left style="medium">
        <color rgb="FFD9D9D9"/>
      </left>
      <right/>
      <top style="medium">
        <color rgb="FFD9D9D9"/>
      </top>
      <bottom style="medium">
        <color rgb="FFD9D9D9"/>
      </bottom>
      <diagonal/>
    </border>
    <border>
      <left/>
      <right style="medium">
        <color rgb="FFD9D9D9"/>
      </right>
      <top style="medium">
        <color rgb="FFD9D9D9"/>
      </top>
      <bottom style="medium">
        <color rgb="FFD9D9D9"/>
      </bottom>
      <diagonal/>
    </border>
    <border>
      <left style="medium">
        <color rgb="FFD9D9D9"/>
      </left>
      <right style="medium">
        <color rgb="FFD9D9D9"/>
      </right>
      <top/>
      <bottom style="medium">
        <color rgb="FFD9D9D9"/>
      </bottom>
      <diagonal/>
    </border>
    <border>
      <left/>
      <right style="medium">
        <color rgb="FFD9D9D9"/>
      </right>
      <top/>
      <bottom style="medium">
        <color rgb="FFD9D9D9"/>
      </bottom>
      <diagonal/>
    </border>
    <border>
      <left/>
      <right/>
      <top style="medium">
        <color rgb="FFD9D9D9"/>
      </top>
      <bottom style="medium">
        <color rgb="FFD9D9D9"/>
      </bottom>
      <diagonal/>
    </border>
    <border>
      <left style="medium">
        <color rgb="FFD9D9D9"/>
      </left>
      <right style="medium">
        <color rgb="FFD9D9D9"/>
      </right>
      <top/>
      <bottom/>
      <diagonal/>
    </border>
    <border>
      <left style="medium">
        <color theme="0" tint="-4.9989318521683403E-2"/>
      </left>
      <right/>
      <top/>
      <bottom/>
      <diagonal/>
    </border>
    <border>
      <left/>
      <right style="medium">
        <color theme="0" tint="-4.9989318521683403E-2"/>
      </right>
      <top/>
      <bottom/>
      <diagonal/>
    </border>
    <border>
      <left/>
      <right style="medium">
        <color theme="0" tint="-0.14999847407452621"/>
      </right>
      <top/>
      <bottom/>
      <diagonal/>
    </border>
    <border>
      <left style="thin">
        <color theme="0" tint="-0.14999847407452621"/>
      </left>
      <right/>
      <top style="medium">
        <color theme="0" tint="-0.14999847407452621"/>
      </top>
      <bottom style="medium">
        <color theme="0" tint="-0.14999847407452621"/>
      </bottom>
      <diagonal/>
    </border>
    <border>
      <left style="thin">
        <color theme="0" tint="-0.14996795556505021"/>
      </left>
      <right/>
      <top/>
      <bottom style="thin">
        <color theme="0" tint="-0.14999847407452621"/>
      </bottom>
      <diagonal/>
    </border>
  </borders>
  <cellStyleXfs count="48081">
    <xf numFmtId="0" fontId="0" fillId="0" borderId="0"/>
    <xf numFmtId="0" fontId="10" fillId="0" borderId="0" applyNumberFormat="0" applyFill="0" applyBorder="0" applyAlignment="0" applyProtection="0"/>
    <xf numFmtId="0" fontId="9" fillId="0" borderId="0"/>
    <xf numFmtId="44" fontId="9" fillId="0" borderId="0" applyFont="0" applyFill="0" applyBorder="0" applyAlignment="0" applyProtection="0"/>
    <xf numFmtId="0" fontId="9" fillId="0" borderId="0"/>
    <xf numFmtId="43" fontId="12" fillId="0" borderId="0" applyFont="0" applyFill="0" applyBorder="0" applyAlignment="0" applyProtection="0"/>
    <xf numFmtId="0" fontId="12" fillId="0" borderId="0"/>
    <xf numFmtId="167" fontId="12" fillId="0" borderId="0"/>
    <xf numFmtId="168" fontId="9" fillId="0" borderId="0"/>
    <xf numFmtId="43" fontId="12" fillId="0" borderId="0" applyFont="0" applyFill="0" applyBorder="0" applyAlignment="0" applyProtection="0"/>
    <xf numFmtId="168" fontId="9" fillId="0" borderId="0"/>
    <xf numFmtId="168" fontId="9" fillId="0" borderId="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168" fontId="17" fillId="25" borderId="0" applyNumberFormat="0" applyBorder="0" applyAlignment="0" applyProtection="0"/>
    <xf numFmtId="0" fontId="9" fillId="6" borderId="0" applyNumberFormat="0" applyBorder="0" applyAlignment="0" applyProtection="0"/>
    <xf numFmtId="0" fontId="18" fillId="2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168" fontId="17" fillId="2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168" fontId="17" fillId="25" borderId="0" applyNumberFormat="0" applyBorder="0" applyAlignment="0" applyProtection="0"/>
    <xf numFmtId="0" fontId="9" fillId="6" borderId="0" applyNumberFormat="0" applyBorder="0" applyAlignment="0" applyProtection="0"/>
    <xf numFmtId="0" fontId="18" fillId="2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168" fontId="17" fillId="2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168" fontId="17" fillId="25" borderId="0" applyNumberFormat="0" applyBorder="0" applyAlignment="0" applyProtection="0"/>
    <xf numFmtId="168" fontId="17" fillId="25" borderId="0" applyNumberFormat="0" applyBorder="0" applyAlignment="0" applyProtection="0"/>
    <xf numFmtId="0" fontId="16"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17" fillId="25" borderId="0" applyNumberFormat="0" applyBorder="0" applyAlignment="0" applyProtection="0"/>
    <xf numFmtId="0" fontId="16" fillId="6" borderId="0" applyNumberFormat="0" applyBorder="0" applyAlignment="0" applyProtection="0"/>
    <xf numFmtId="0" fontId="17" fillId="2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17" fillId="25" borderId="0" applyNumberFormat="0" applyBorder="0" applyAlignment="0" applyProtection="0"/>
    <xf numFmtId="0" fontId="16" fillId="6" borderId="0" applyNumberFormat="0" applyBorder="0" applyAlignment="0" applyProtection="0"/>
    <xf numFmtId="0" fontId="17" fillId="25" borderId="0" applyNumberFormat="0" applyBorder="0" applyAlignment="0" applyProtection="0"/>
    <xf numFmtId="0" fontId="16" fillId="6" borderId="0" applyNumberFormat="0" applyBorder="0" applyAlignment="0" applyProtection="0"/>
    <xf numFmtId="0" fontId="9"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168" fontId="17" fillId="27" borderId="0" applyNumberFormat="0" applyBorder="0" applyAlignment="0" applyProtection="0"/>
    <xf numFmtId="0" fontId="9" fillId="10" borderId="0" applyNumberFormat="0" applyBorder="0" applyAlignment="0" applyProtection="0"/>
    <xf numFmtId="0" fontId="18" fillId="28"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68" fontId="17" fillId="27"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168" fontId="17" fillId="27" borderId="0" applyNumberFormat="0" applyBorder="0" applyAlignment="0" applyProtection="0"/>
    <xf numFmtId="0" fontId="9" fillId="10" borderId="0" applyNumberFormat="0" applyBorder="0" applyAlignment="0" applyProtection="0"/>
    <xf numFmtId="0" fontId="18" fillId="28"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68" fontId="17" fillId="27"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68" fontId="17" fillId="27" borderId="0" applyNumberFormat="0" applyBorder="0" applyAlignment="0" applyProtection="0"/>
    <xf numFmtId="168" fontId="17" fillId="27" borderId="0" applyNumberFormat="0" applyBorder="0" applyAlignment="0" applyProtection="0"/>
    <xf numFmtId="0" fontId="16"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17" fillId="27" borderId="0" applyNumberFormat="0" applyBorder="0" applyAlignment="0" applyProtection="0"/>
    <xf numFmtId="0" fontId="16" fillId="10" borderId="0" applyNumberFormat="0" applyBorder="0" applyAlignment="0" applyProtection="0"/>
    <xf numFmtId="0" fontId="17" fillId="27"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17" fillId="27" borderId="0" applyNumberFormat="0" applyBorder="0" applyAlignment="0" applyProtection="0"/>
    <xf numFmtId="0" fontId="16" fillId="10" borderId="0" applyNumberFormat="0" applyBorder="0" applyAlignment="0" applyProtection="0"/>
    <xf numFmtId="0" fontId="17" fillId="27" borderId="0" applyNumberFormat="0" applyBorder="0" applyAlignment="0" applyProtection="0"/>
    <xf numFmtId="0" fontId="16" fillId="10" borderId="0" applyNumberFormat="0" applyBorder="0" applyAlignment="0" applyProtection="0"/>
    <xf numFmtId="0" fontId="9"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168" fontId="17" fillId="29" borderId="0" applyNumberFormat="0" applyBorder="0" applyAlignment="0" applyProtection="0"/>
    <xf numFmtId="0" fontId="9" fillId="13" borderId="0" applyNumberFormat="0" applyBorder="0" applyAlignment="0" applyProtection="0"/>
    <xf numFmtId="0" fontId="18" fillId="30"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168" fontId="17" fillId="29"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168" fontId="17" fillId="29" borderId="0" applyNumberFormat="0" applyBorder="0" applyAlignment="0" applyProtection="0"/>
    <xf numFmtId="0" fontId="9" fillId="13" borderId="0" applyNumberFormat="0" applyBorder="0" applyAlignment="0" applyProtection="0"/>
    <xf numFmtId="0" fontId="18" fillId="30"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168" fontId="17" fillId="29"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168" fontId="17" fillId="29" borderId="0" applyNumberFormat="0" applyBorder="0" applyAlignment="0" applyProtection="0"/>
    <xf numFmtId="168" fontId="17" fillId="29" borderId="0" applyNumberFormat="0" applyBorder="0" applyAlignment="0" applyProtection="0"/>
    <xf numFmtId="0" fontId="16"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17" fillId="29" borderId="0" applyNumberFormat="0" applyBorder="0" applyAlignment="0" applyProtection="0"/>
    <xf numFmtId="0" fontId="16" fillId="13" borderId="0" applyNumberFormat="0" applyBorder="0" applyAlignment="0" applyProtection="0"/>
    <xf numFmtId="0" fontId="17" fillId="29"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17" fillId="29" borderId="0" applyNumberFormat="0" applyBorder="0" applyAlignment="0" applyProtection="0"/>
    <xf numFmtId="0" fontId="16" fillId="13" borderId="0" applyNumberFormat="0" applyBorder="0" applyAlignment="0" applyProtection="0"/>
    <xf numFmtId="0" fontId="17" fillId="29" borderId="0" applyNumberFormat="0" applyBorder="0" applyAlignment="0" applyProtection="0"/>
    <xf numFmtId="0" fontId="16" fillId="13" borderId="0" applyNumberFormat="0" applyBorder="0" applyAlignment="0" applyProtection="0"/>
    <xf numFmtId="0" fontId="9"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168" fontId="17" fillId="31" borderId="0" applyNumberFormat="0" applyBorder="0" applyAlignment="0" applyProtection="0"/>
    <xf numFmtId="0" fontId="9" fillId="16" borderId="0" applyNumberFormat="0" applyBorder="0" applyAlignment="0" applyProtection="0"/>
    <xf numFmtId="0" fontId="18" fillId="3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168" fontId="17" fillId="31"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168" fontId="17" fillId="31" borderId="0" applyNumberFormat="0" applyBorder="0" applyAlignment="0" applyProtection="0"/>
    <xf numFmtId="0" fontId="9" fillId="16" borderId="0" applyNumberFormat="0" applyBorder="0" applyAlignment="0" applyProtection="0"/>
    <xf numFmtId="0" fontId="18" fillId="3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168" fontId="17" fillId="31"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168" fontId="17" fillId="31" borderId="0" applyNumberFormat="0" applyBorder="0" applyAlignment="0" applyProtection="0"/>
    <xf numFmtId="168" fontId="17" fillId="31" borderId="0" applyNumberFormat="0" applyBorder="0" applyAlignment="0" applyProtection="0"/>
    <xf numFmtId="0" fontId="16"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17" fillId="31" borderId="0" applyNumberFormat="0" applyBorder="0" applyAlignment="0" applyProtection="0"/>
    <xf numFmtId="0" fontId="16" fillId="16" borderId="0" applyNumberFormat="0" applyBorder="0" applyAlignment="0" applyProtection="0"/>
    <xf numFmtId="0" fontId="17" fillId="31"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17" fillId="31" borderId="0" applyNumberFormat="0" applyBorder="0" applyAlignment="0" applyProtection="0"/>
    <xf numFmtId="0" fontId="16" fillId="16" borderId="0" applyNumberFormat="0" applyBorder="0" applyAlignment="0" applyProtection="0"/>
    <xf numFmtId="0" fontId="17" fillId="31" borderId="0" applyNumberFormat="0" applyBorder="0" applyAlignment="0" applyProtection="0"/>
    <xf numFmtId="0" fontId="16" fillId="16" borderId="0" applyNumberFormat="0" applyBorder="0" applyAlignment="0" applyProtection="0"/>
    <xf numFmtId="0" fontId="9"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168" fontId="17" fillId="33" borderId="0" applyNumberFormat="0" applyBorder="0" applyAlignment="0" applyProtection="0"/>
    <xf numFmtId="0" fontId="9" fillId="19" borderId="0" applyNumberFormat="0" applyBorder="0" applyAlignment="0" applyProtection="0"/>
    <xf numFmtId="0" fontId="18" fillId="26"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168" fontId="17" fillId="33"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168" fontId="17" fillId="33" borderId="0" applyNumberFormat="0" applyBorder="0" applyAlignment="0" applyProtection="0"/>
    <xf numFmtId="0" fontId="9" fillId="19" borderId="0" applyNumberFormat="0" applyBorder="0" applyAlignment="0" applyProtection="0"/>
    <xf numFmtId="0" fontId="18" fillId="26"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168" fontId="17" fillId="33"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168" fontId="17" fillId="33" borderId="0" applyNumberFormat="0" applyBorder="0" applyAlignment="0" applyProtection="0"/>
    <xf numFmtId="168" fontId="17" fillId="33" borderId="0" applyNumberFormat="0" applyBorder="0" applyAlignment="0" applyProtection="0"/>
    <xf numFmtId="0" fontId="16"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17" fillId="33" borderId="0" applyNumberFormat="0" applyBorder="0" applyAlignment="0" applyProtection="0"/>
    <xf numFmtId="0" fontId="16" fillId="19" borderId="0" applyNumberFormat="0" applyBorder="0" applyAlignment="0" applyProtection="0"/>
    <xf numFmtId="0" fontId="17" fillId="33"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17" fillId="33" borderId="0" applyNumberFormat="0" applyBorder="0" applyAlignment="0" applyProtection="0"/>
    <xf numFmtId="0" fontId="16" fillId="19" borderId="0" applyNumberFormat="0" applyBorder="0" applyAlignment="0" applyProtection="0"/>
    <xf numFmtId="0" fontId="17" fillId="33" borderId="0" applyNumberFormat="0" applyBorder="0" applyAlignment="0" applyProtection="0"/>
    <xf numFmtId="0" fontId="16" fillId="19" borderId="0" applyNumberFormat="0" applyBorder="0" applyAlignment="0" applyProtection="0"/>
    <xf numFmtId="0" fontId="9"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22" borderId="0" applyNumberFormat="0" applyBorder="0" applyAlignment="0" applyProtection="0"/>
    <xf numFmtId="0" fontId="16" fillId="22" borderId="0" applyNumberFormat="0" applyBorder="0" applyAlignment="0" applyProtection="0"/>
    <xf numFmtId="0" fontId="16" fillId="22" borderId="0" applyNumberFormat="0" applyBorder="0" applyAlignment="0" applyProtection="0"/>
    <xf numFmtId="0" fontId="16" fillId="22" borderId="0" applyNumberFormat="0" applyBorder="0" applyAlignment="0" applyProtection="0"/>
    <xf numFmtId="0" fontId="16" fillId="22" borderId="0" applyNumberFormat="0" applyBorder="0" applyAlignment="0" applyProtection="0"/>
    <xf numFmtId="0" fontId="16" fillId="22" borderId="0" applyNumberFormat="0" applyBorder="0" applyAlignment="0" applyProtection="0"/>
    <xf numFmtId="0" fontId="16" fillId="22" borderId="0" applyNumberFormat="0" applyBorder="0" applyAlignment="0" applyProtection="0"/>
    <xf numFmtId="0" fontId="16" fillId="22" borderId="0" applyNumberFormat="0" applyBorder="0" applyAlignment="0" applyProtection="0"/>
    <xf numFmtId="0" fontId="16" fillId="22" borderId="0" applyNumberFormat="0" applyBorder="0" applyAlignment="0" applyProtection="0"/>
    <xf numFmtId="0" fontId="16" fillId="22" borderId="0" applyNumberFormat="0" applyBorder="0" applyAlignment="0" applyProtection="0"/>
    <xf numFmtId="168" fontId="17" fillId="34" borderId="0" applyNumberFormat="0" applyBorder="0" applyAlignment="0" applyProtection="0"/>
    <xf numFmtId="0" fontId="9" fillId="22" borderId="0" applyNumberFormat="0" applyBorder="0" applyAlignment="0" applyProtection="0"/>
    <xf numFmtId="0" fontId="18" fillId="34"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68" fontId="17" fillId="34"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16" fillId="22" borderId="0" applyNumberFormat="0" applyBorder="0" applyAlignment="0" applyProtection="0"/>
    <xf numFmtId="0" fontId="16" fillId="22" borderId="0" applyNumberFormat="0" applyBorder="0" applyAlignment="0" applyProtection="0"/>
    <xf numFmtId="0" fontId="16" fillId="22" borderId="0" applyNumberFormat="0" applyBorder="0" applyAlignment="0" applyProtection="0"/>
    <xf numFmtId="0" fontId="16" fillId="22" borderId="0" applyNumberFormat="0" applyBorder="0" applyAlignment="0" applyProtection="0"/>
    <xf numFmtId="0" fontId="16" fillId="22" borderId="0" applyNumberFormat="0" applyBorder="0" applyAlignment="0" applyProtection="0"/>
    <xf numFmtId="168" fontId="17" fillId="34" borderId="0" applyNumberFormat="0" applyBorder="0" applyAlignment="0" applyProtection="0"/>
    <xf numFmtId="0" fontId="9" fillId="22" borderId="0" applyNumberFormat="0" applyBorder="0" applyAlignment="0" applyProtection="0"/>
    <xf numFmtId="0" fontId="18" fillId="34"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68" fontId="17" fillId="34"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68" fontId="17" fillId="34" borderId="0" applyNumberFormat="0" applyBorder="0" applyAlignment="0" applyProtection="0"/>
    <xf numFmtId="168" fontId="17" fillId="34" borderId="0" applyNumberFormat="0" applyBorder="0" applyAlignment="0" applyProtection="0"/>
    <xf numFmtId="0" fontId="16"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17" fillId="34" borderId="0" applyNumberFormat="0" applyBorder="0" applyAlignment="0" applyProtection="0"/>
    <xf numFmtId="0" fontId="16" fillId="22" borderId="0" applyNumberFormat="0" applyBorder="0" applyAlignment="0" applyProtection="0"/>
    <xf numFmtId="0" fontId="17" fillId="34"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17" fillId="34" borderId="0" applyNumberFormat="0" applyBorder="0" applyAlignment="0" applyProtection="0"/>
    <xf numFmtId="0" fontId="16" fillId="22" borderId="0" applyNumberFormat="0" applyBorder="0" applyAlignment="0" applyProtection="0"/>
    <xf numFmtId="0" fontId="17" fillId="34" borderId="0" applyNumberFormat="0" applyBorder="0" applyAlignment="0" applyProtection="0"/>
    <xf numFmtId="0" fontId="16" fillId="22" borderId="0" applyNumberFormat="0" applyBorder="0" applyAlignment="0" applyProtection="0"/>
    <xf numFmtId="0" fontId="9" fillId="22" borderId="0" applyNumberFormat="0" applyBorder="0" applyAlignment="0" applyProtection="0"/>
    <xf numFmtId="0" fontId="16" fillId="22" borderId="0" applyNumberFormat="0" applyBorder="0" applyAlignment="0" applyProtection="0"/>
    <xf numFmtId="0" fontId="16" fillId="22"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168" fontId="17" fillId="35" borderId="0" applyNumberFormat="0" applyBorder="0" applyAlignment="0" applyProtection="0"/>
    <xf numFmtId="0" fontId="9" fillId="7" borderId="0" applyNumberFormat="0" applyBorder="0" applyAlignment="0" applyProtection="0"/>
    <xf numFmtId="0" fontId="18" fillId="3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168" fontId="17" fillId="35"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168" fontId="17" fillId="35" borderId="0" applyNumberFormat="0" applyBorder="0" applyAlignment="0" applyProtection="0"/>
    <xf numFmtId="0" fontId="9" fillId="7" borderId="0" applyNumberFormat="0" applyBorder="0" applyAlignment="0" applyProtection="0"/>
    <xf numFmtId="0" fontId="18" fillId="3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168" fontId="17" fillId="35"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168" fontId="17" fillId="35" borderId="0" applyNumberFormat="0" applyBorder="0" applyAlignment="0" applyProtection="0"/>
    <xf numFmtId="168" fontId="17" fillId="35" borderId="0" applyNumberFormat="0" applyBorder="0" applyAlignment="0" applyProtection="0"/>
    <xf numFmtId="0" fontId="16"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17" fillId="35" borderId="0" applyNumberFormat="0" applyBorder="0" applyAlignment="0" applyProtection="0"/>
    <xf numFmtId="0" fontId="16" fillId="7" borderId="0" applyNumberFormat="0" applyBorder="0" applyAlignment="0" applyProtection="0"/>
    <xf numFmtId="0" fontId="17" fillId="35"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17" fillId="35" borderId="0" applyNumberFormat="0" applyBorder="0" applyAlignment="0" applyProtection="0"/>
    <xf numFmtId="0" fontId="16" fillId="7" borderId="0" applyNumberFormat="0" applyBorder="0" applyAlignment="0" applyProtection="0"/>
    <xf numFmtId="0" fontId="17" fillId="35" borderId="0" applyNumberFormat="0" applyBorder="0" applyAlignment="0" applyProtection="0"/>
    <xf numFmtId="0" fontId="16" fillId="7" borderId="0" applyNumberFormat="0" applyBorder="0" applyAlignment="0" applyProtection="0"/>
    <xf numFmtId="0" fontId="9"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168" fontId="17" fillId="37" borderId="0" applyNumberFormat="0" applyBorder="0" applyAlignment="0" applyProtection="0"/>
    <xf numFmtId="0" fontId="9" fillId="11" borderId="0" applyNumberFormat="0" applyBorder="0" applyAlignment="0" applyProtection="0"/>
    <xf numFmtId="0" fontId="18" fillId="2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168" fontId="17" fillId="37"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168" fontId="17" fillId="37" borderId="0" applyNumberFormat="0" applyBorder="0" applyAlignment="0" applyProtection="0"/>
    <xf numFmtId="0" fontId="9" fillId="11" borderId="0" applyNumberFormat="0" applyBorder="0" applyAlignment="0" applyProtection="0"/>
    <xf numFmtId="0" fontId="18" fillId="2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168" fontId="17" fillId="37"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168" fontId="17" fillId="37" borderId="0" applyNumberFormat="0" applyBorder="0" applyAlignment="0" applyProtection="0"/>
    <xf numFmtId="168" fontId="17" fillId="37" borderId="0" applyNumberFormat="0" applyBorder="0" applyAlignment="0" applyProtection="0"/>
    <xf numFmtId="0" fontId="16"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7" fillId="37" borderId="0" applyNumberFormat="0" applyBorder="0" applyAlignment="0" applyProtection="0"/>
    <xf numFmtId="0" fontId="16" fillId="11" borderId="0" applyNumberFormat="0" applyBorder="0" applyAlignment="0" applyProtection="0"/>
    <xf numFmtId="0" fontId="17" fillId="37"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7" fillId="37" borderId="0" applyNumberFormat="0" applyBorder="0" applyAlignment="0" applyProtection="0"/>
    <xf numFmtId="0" fontId="16" fillId="11" borderId="0" applyNumberFormat="0" applyBorder="0" applyAlignment="0" applyProtection="0"/>
    <xf numFmtId="0" fontId="17" fillId="37" borderId="0" applyNumberFormat="0" applyBorder="0" applyAlignment="0" applyProtection="0"/>
    <xf numFmtId="0" fontId="16" fillId="11" borderId="0" applyNumberFormat="0" applyBorder="0" applyAlignment="0" applyProtection="0"/>
    <xf numFmtId="0" fontId="9"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168" fontId="17" fillId="38" borderId="0" applyNumberFormat="0" applyBorder="0" applyAlignment="0" applyProtection="0"/>
    <xf numFmtId="0" fontId="9" fillId="14" borderId="0" applyNumberFormat="0" applyBorder="0" applyAlignment="0" applyProtection="0"/>
    <xf numFmtId="0" fontId="18" fillId="39"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68" fontId="17" fillId="38"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168" fontId="17" fillId="38" borderId="0" applyNumberFormat="0" applyBorder="0" applyAlignment="0" applyProtection="0"/>
    <xf numFmtId="0" fontId="9" fillId="14" borderId="0" applyNumberFormat="0" applyBorder="0" applyAlignment="0" applyProtection="0"/>
    <xf numFmtId="0" fontId="18" fillId="39"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68" fontId="17" fillId="38"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68" fontId="17" fillId="38" borderId="0" applyNumberFormat="0" applyBorder="0" applyAlignment="0" applyProtection="0"/>
    <xf numFmtId="168" fontId="17" fillId="38" borderId="0" applyNumberFormat="0" applyBorder="0" applyAlignment="0" applyProtection="0"/>
    <xf numFmtId="0" fontId="16"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17" fillId="38" borderId="0" applyNumberFormat="0" applyBorder="0" applyAlignment="0" applyProtection="0"/>
    <xf numFmtId="0" fontId="16" fillId="14" borderId="0" applyNumberFormat="0" applyBorder="0" applyAlignment="0" applyProtection="0"/>
    <xf numFmtId="0" fontId="17" fillId="38"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17" fillId="38" borderId="0" applyNumberFormat="0" applyBorder="0" applyAlignment="0" applyProtection="0"/>
    <xf numFmtId="0" fontId="16" fillId="14" borderId="0" applyNumberFormat="0" applyBorder="0" applyAlignment="0" applyProtection="0"/>
    <xf numFmtId="0" fontId="17" fillId="38" borderId="0" applyNumberFormat="0" applyBorder="0" applyAlignment="0" applyProtection="0"/>
    <xf numFmtId="0" fontId="16" fillId="14" borderId="0" applyNumberFormat="0" applyBorder="0" applyAlignment="0" applyProtection="0"/>
    <xf numFmtId="0" fontId="9"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168" fontId="17" fillId="31" borderId="0" applyNumberFormat="0" applyBorder="0" applyAlignment="0" applyProtection="0"/>
    <xf numFmtId="0" fontId="9" fillId="17" borderId="0" applyNumberFormat="0" applyBorder="0" applyAlignment="0" applyProtection="0"/>
    <xf numFmtId="0" fontId="18" fillId="40"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68" fontId="17" fillId="31"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168" fontId="17" fillId="31" borderId="0" applyNumberFormat="0" applyBorder="0" applyAlignment="0" applyProtection="0"/>
    <xf numFmtId="0" fontId="9" fillId="17" borderId="0" applyNumberFormat="0" applyBorder="0" applyAlignment="0" applyProtection="0"/>
    <xf numFmtId="0" fontId="18" fillId="40"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68" fontId="17" fillId="31"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68" fontId="17" fillId="31" borderId="0" applyNumberFormat="0" applyBorder="0" applyAlignment="0" applyProtection="0"/>
    <xf numFmtId="168" fontId="17" fillId="31" borderId="0" applyNumberFormat="0" applyBorder="0" applyAlignment="0" applyProtection="0"/>
    <xf numFmtId="0" fontId="16"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17" fillId="31" borderId="0" applyNumberFormat="0" applyBorder="0" applyAlignment="0" applyProtection="0"/>
    <xf numFmtId="0" fontId="16" fillId="17" borderId="0" applyNumberFormat="0" applyBorder="0" applyAlignment="0" applyProtection="0"/>
    <xf numFmtId="0" fontId="17" fillId="31"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17" fillId="31" borderId="0" applyNumberFormat="0" applyBorder="0" applyAlignment="0" applyProtection="0"/>
    <xf numFmtId="0" fontId="16" fillId="17" borderId="0" applyNumberFormat="0" applyBorder="0" applyAlignment="0" applyProtection="0"/>
    <xf numFmtId="0" fontId="17" fillId="31" borderId="0" applyNumberFormat="0" applyBorder="0" applyAlignment="0" applyProtection="0"/>
    <xf numFmtId="0" fontId="16" fillId="17" borderId="0" applyNumberFormat="0" applyBorder="0" applyAlignment="0" applyProtection="0"/>
    <xf numFmtId="0" fontId="9"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168" fontId="17" fillId="35" borderId="0" applyNumberFormat="0" applyBorder="0" applyAlignment="0" applyProtection="0"/>
    <xf numFmtId="0" fontId="9" fillId="20" borderId="0" applyNumberFormat="0" applyBorder="0" applyAlignment="0" applyProtection="0"/>
    <xf numFmtId="0" fontId="18" fillId="41"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168" fontId="17" fillId="35"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168" fontId="17" fillId="35" borderId="0" applyNumberFormat="0" applyBorder="0" applyAlignment="0" applyProtection="0"/>
    <xf numFmtId="0" fontId="9" fillId="20" borderId="0" applyNumberFormat="0" applyBorder="0" applyAlignment="0" applyProtection="0"/>
    <xf numFmtId="0" fontId="18" fillId="41"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168" fontId="17" fillId="35"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168" fontId="17" fillId="35" borderId="0" applyNumberFormat="0" applyBorder="0" applyAlignment="0" applyProtection="0"/>
    <xf numFmtId="168" fontId="17" fillId="35" borderId="0" applyNumberFormat="0" applyBorder="0" applyAlignment="0" applyProtection="0"/>
    <xf numFmtId="0" fontId="16"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17" fillId="35" borderId="0" applyNumberFormat="0" applyBorder="0" applyAlignment="0" applyProtection="0"/>
    <xf numFmtId="0" fontId="16" fillId="20" borderId="0" applyNumberFormat="0" applyBorder="0" applyAlignment="0" applyProtection="0"/>
    <xf numFmtId="0" fontId="17" fillId="35"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17" fillId="35" borderId="0" applyNumberFormat="0" applyBorder="0" applyAlignment="0" applyProtection="0"/>
    <xf numFmtId="0" fontId="16" fillId="20" borderId="0" applyNumberFormat="0" applyBorder="0" applyAlignment="0" applyProtection="0"/>
    <xf numFmtId="0" fontId="17" fillId="35" borderId="0" applyNumberFormat="0" applyBorder="0" applyAlignment="0" applyProtection="0"/>
    <xf numFmtId="0" fontId="16" fillId="20" borderId="0" applyNumberFormat="0" applyBorder="0" applyAlignment="0" applyProtection="0"/>
    <xf numFmtId="0" fontId="9"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168" fontId="17" fillId="42" borderId="0" applyNumberFormat="0" applyBorder="0" applyAlignment="0" applyProtection="0"/>
    <xf numFmtId="0" fontId="9" fillId="23" borderId="0" applyNumberFormat="0" applyBorder="0" applyAlignment="0" applyProtection="0"/>
    <xf numFmtId="0" fontId="18" fillId="34"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168" fontId="17" fillId="42"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168" fontId="17" fillId="42" borderId="0" applyNumberFormat="0" applyBorder="0" applyAlignment="0" applyProtection="0"/>
    <xf numFmtId="0" fontId="9" fillId="23" borderId="0" applyNumberFormat="0" applyBorder="0" applyAlignment="0" applyProtection="0"/>
    <xf numFmtId="0" fontId="18" fillId="34"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168" fontId="17" fillId="42"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168" fontId="17" fillId="42" borderId="0" applyNumberFormat="0" applyBorder="0" applyAlignment="0" applyProtection="0"/>
    <xf numFmtId="168" fontId="17" fillId="42" borderId="0" applyNumberFormat="0" applyBorder="0" applyAlignment="0" applyProtection="0"/>
    <xf numFmtId="0" fontId="16"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17" fillId="42" borderId="0" applyNumberFormat="0" applyBorder="0" applyAlignment="0" applyProtection="0"/>
    <xf numFmtId="0" fontId="16" fillId="23" borderId="0" applyNumberFormat="0" applyBorder="0" applyAlignment="0" applyProtection="0"/>
    <xf numFmtId="0" fontId="17" fillId="42"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17" fillId="42" borderId="0" applyNumberFormat="0" applyBorder="0" applyAlignment="0" applyProtection="0"/>
    <xf numFmtId="0" fontId="16" fillId="23" borderId="0" applyNumberFormat="0" applyBorder="0" applyAlignment="0" applyProtection="0"/>
    <xf numFmtId="0" fontId="17" fillId="42" borderId="0" applyNumberFormat="0" applyBorder="0" applyAlignment="0" applyProtection="0"/>
    <xf numFmtId="0" fontId="16" fillId="23" borderId="0" applyNumberFormat="0" applyBorder="0" applyAlignment="0" applyProtection="0"/>
    <xf numFmtId="0" fontId="9"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168" fontId="20" fillId="43" borderId="0" applyNumberFormat="0" applyBorder="0" applyAlignment="0" applyProtection="0"/>
    <xf numFmtId="0" fontId="21" fillId="44"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168" fontId="20" fillId="43" borderId="0" applyNumberFormat="0" applyBorder="0" applyAlignment="0" applyProtection="0"/>
    <xf numFmtId="0" fontId="21" fillId="44" borderId="0" applyNumberFormat="0" applyBorder="0" applyAlignment="0" applyProtection="0"/>
    <xf numFmtId="168" fontId="20" fillId="43" borderId="0" applyNumberFormat="0" applyBorder="0" applyAlignment="0" applyProtection="0"/>
    <xf numFmtId="0" fontId="19" fillId="8" borderId="0" applyNumberFormat="0" applyBorder="0" applyAlignment="0" applyProtection="0"/>
    <xf numFmtId="0" fontId="20" fillId="43" borderId="0" applyNumberFormat="0" applyBorder="0" applyAlignment="0" applyProtection="0"/>
    <xf numFmtId="0" fontId="19" fillId="8"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19" fillId="8" borderId="0" applyNumberFormat="0" applyBorder="0" applyAlignment="0" applyProtection="0"/>
    <xf numFmtId="0" fontId="20" fillId="43"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12" borderId="0" applyNumberFormat="0" applyBorder="0" applyAlignment="0" applyProtection="0"/>
    <xf numFmtId="0" fontId="19" fillId="12" borderId="0" applyNumberFormat="0" applyBorder="0" applyAlignment="0" applyProtection="0"/>
    <xf numFmtId="0" fontId="19" fillId="12" borderId="0" applyNumberFormat="0" applyBorder="0" applyAlignment="0" applyProtection="0"/>
    <xf numFmtId="0" fontId="19" fillId="12" borderId="0" applyNumberFormat="0" applyBorder="0" applyAlignment="0" applyProtection="0"/>
    <xf numFmtId="0" fontId="19" fillId="12" borderId="0" applyNumberFormat="0" applyBorder="0" applyAlignment="0" applyProtection="0"/>
    <xf numFmtId="0" fontId="19" fillId="12" borderId="0" applyNumberFormat="0" applyBorder="0" applyAlignment="0" applyProtection="0"/>
    <xf numFmtId="0" fontId="19" fillId="12" borderId="0" applyNumberFormat="0" applyBorder="0" applyAlignment="0" applyProtection="0"/>
    <xf numFmtId="0" fontId="19" fillId="12" borderId="0" applyNumberFormat="0" applyBorder="0" applyAlignment="0" applyProtection="0"/>
    <xf numFmtId="0" fontId="19" fillId="12" borderId="0" applyNumberFormat="0" applyBorder="0" applyAlignment="0" applyProtection="0"/>
    <xf numFmtId="0" fontId="19" fillId="12" borderId="0" applyNumberFormat="0" applyBorder="0" applyAlignment="0" applyProtection="0"/>
    <xf numFmtId="168" fontId="20" fillId="37" borderId="0" applyNumberFormat="0" applyBorder="0" applyAlignment="0" applyProtection="0"/>
    <xf numFmtId="0" fontId="21" fillId="28" borderId="0" applyNumberFormat="0" applyBorder="0" applyAlignment="0" applyProtection="0"/>
    <xf numFmtId="0" fontId="19" fillId="12" borderId="0" applyNumberFormat="0" applyBorder="0" applyAlignment="0" applyProtection="0"/>
    <xf numFmtId="0" fontId="19" fillId="12" borderId="0" applyNumberFormat="0" applyBorder="0" applyAlignment="0" applyProtection="0"/>
    <xf numFmtId="0" fontId="19" fillId="12" borderId="0" applyNumberFormat="0" applyBorder="0" applyAlignment="0" applyProtection="0"/>
    <xf numFmtId="0" fontId="19" fillId="12" borderId="0" applyNumberFormat="0" applyBorder="0" applyAlignment="0" applyProtection="0"/>
    <xf numFmtId="0" fontId="19" fillId="12" borderId="0" applyNumberFormat="0" applyBorder="0" applyAlignment="0" applyProtection="0"/>
    <xf numFmtId="168" fontId="20" fillId="37" borderId="0" applyNumberFormat="0" applyBorder="0" applyAlignment="0" applyProtection="0"/>
    <xf numFmtId="0" fontId="21" fillId="28" borderId="0" applyNumberFormat="0" applyBorder="0" applyAlignment="0" applyProtection="0"/>
    <xf numFmtId="168" fontId="20" fillId="37" borderId="0" applyNumberFormat="0" applyBorder="0" applyAlignment="0" applyProtection="0"/>
    <xf numFmtId="0" fontId="19" fillId="12" borderId="0" applyNumberFormat="0" applyBorder="0" applyAlignment="0" applyProtection="0"/>
    <xf numFmtId="0" fontId="20" fillId="37" borderId="0" applyNumberFormat="0" applyBorder="0" applyAlignment="0" applyProtection="0"/>
    <xf numFmtId="0" fontId="19" fillId="12"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19" fillId="12" borderId="0" applyNumberFormat="0" applyBorder="0" applyAlignment="0" applyProtection="0"/>
    <xf numFmtId="0" fontId="20" fillId="37" borderId="0" applyNumberFormat="0" applyBorder="0" applyAlignment="0" applyProtection="0"/>
    <xf numFmtId="0" fontId="19" fillId="12" borderId="0" applyNumberFormat="0" applyBorder="0" applyAlignment="0" applyProtection="0"/>
    <xf numFmtId="0" fontId="19" fillId="12" borderId="0" applyNumberFormat="0" applyBorder="0" applyAlignment="0" applyProtection="0"/>
    <xf numFmtId="0" fontId="19" fillId="12"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168" fontId="20" fillId="38" borderId="0" applyNumberFormat="0" applyBorder="0" applyAlignment="0" applyProtection="0"/>
    <xf numFmtId="0" fontId="21" fillId="39"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168" fontId="20" fillId="38" borderId="0" applyNumberFormat="0" applyBorder="0" applyAlignment="0" applyProtection="0"/>
    <xf numFmtId="0" fontId="21" fillId="39" borderId="0" applyNumberFormat="0" applyBorder="0" applyAlignment="0" applyProtection="0"/>
    <xf numFmtId="168" fontId="20" fillId="38" borderId="0" applyNumberFormat="0" applyBorder="0" applyAlignment="0" applyProtection="0"/>
    <xf numFmtId="0" fontId="19" fillId="15" borderId="0" applyNumberFormat="0" applyBorder="0" applyAlignment="0" applyProtection="0"/>
    <xf numFmtId="0" fontId="20" fillId="38" borderId="0" applyNumberFormat="0" applyBorder="0" applyAlignment="0" applyProtection="0"/>
    <xf numFmtId="0" fontId="19" fillId="15"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19" fillId="15" borderId="0" applyNumberFormat="0" applyBorder="0" applyAlignment="0" applyProtection="0"/>
    <xf numFmtId="0" fontId="20" fillId="38"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8" borderId="0" applyNumberFormat="0" applyBorder="0" applyAlignment="0" applyProtection="0"/>
    <xf numFmtId="0" fontId="19" fillId="18" borderId="0" applyNumberFormat="0" applyBorder="0" applyAlignment="0" applyProtection="0"/>
    <xf numFmtId="0" fontId="19" fillId="18" borderId="0" applyNumberFormat="0" applyBorder="0" applyAlignment="0" applyProtection="0"/>
    <xf numFmtId="0" fontId="19" fillId="18" borderId="0" applyNumberFormat="0" applyBorder="0" applyAlignment="0" applyProtection="0"/>
    <xf numFmtId="0" fontId="19" fillId="18" borderId="0" applyNumberFormat="0" applyBorder="0" applyAlignment="0" applyProtection="0"/>
    <xf numFmtId="0" fontId="19" fillId="18" borderId="0" applyNumberFormat="0" applyBorder="0" applyAlignment="0" applyProtection="0"/>
    <xf numFmtId="0" fontId="19" fillId="18" borderId="0" applyNumberFormat="0" applyBorder="0" applyAlignment="0" applyProtection="0"/>
    <xf numFmtId="0" fontId="19" fillId="18" borderId="0" applyNumberFormat="0" applyBorder="0" applyAlignment="0" applyProtection="0"/>
    <xf numFmtId="0" fontId="19" fillId="18" borderId="0" applyNumberFormat="0" applyBorder="0" applyAlignment="0" applyProtection="0"/>
    <xf numFmtId="0" fontId="19" fillId="18" borderId="0" applyNumberFormat="0" applyBorder="0" applyAlignment="0" applyProtection="0"/>
    <xf numFmtId="168" fontId="20" fillId="45" borderId="0" applyNumberFormat="0" applyBorder="0" applyAlignment="0" applyProtection="0"/>
    <xf numFmtId="0" fontId="21" fillId="40" borderId="0" applyNumberFormat="0" applyBorder="0" applyAlignment="0" applyProtection="0"/>
    <xf numFmtId="0" fontId="19" fillId="18" borderId="0" applyNumberFormat="0" applyBorder="0" applyAlignment="0" applyProtection="0"/>
    <xf numFmtId="0" fontId="19" fillId="18" borderId="0" applyNumberFormat="0" applyBorder="0" applyAlignment="0" applyProtection="0"/>
    <xf numFmtId="0" fontId="19" fillId="18" borderId="0" applyNumberFormat="0" applyBorder="0" applyAlignment="0" applyProtection="0"/>
    <xf numFmtId="0" fontId="19" fillId="18" borderId="0" applyNumberFormat="0" applyBorder="0" applyAlignment="0" applyProtection="0"/>
    <xf numFmtId="0" fontId="19" fillId="18" borderId="0" applyNumberFormat="0" applyBorder="0" applyAlignment="0" applyProtection="0"/>
    <xf numFmtId="168" fontId="20" fillId="45" borderId="0" applyNumberFormat="0" applyBorder="0" applyAlignment="0" applyProtection="0"/>
    <xf numFmtId="0" fontId="21" fillId="40" borderId="0" applyNumberFormat="0" applyBorder="0" applyAlignment="0" applyProtection="0"/>
    <xf numFmtId="168" fontId="20" fillId="45" borderId="0" applyNumberFormat="0" applyBorder="0" applyAlignment="0" applyProtection="0"/>
    <xf numFmtId="0" fontId="19" fillId="18" borderId="0" applyNumberFormat="0" applyBorder="0" applyAlignment="0" applyProtection="0"/>
    <xf numFmtId="0" fontId="20" fillId="45" borderId="0" applyNumberFormat="0" applyBorder="0" applyAlignment="0" applyProtection="0"/>
    <xf numFmtId="0" fontId="19" fillId="18"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19" fillId="18" borderId="0" applyNumberFormat="0" applyBorder="0" applyAlignment="0" applyProtection="0"/>
    <xf numFmtId="0" fontId="20" fillId="45" borderId="0" applyNumberFormat="0" applyBorder="0" applyAlignment="0" applyProtection="0"/>
    <xf numFmtId="0" fontId="19" fillId="18" borderId="0" applyNumberFormat="0" applyBorder="0" applyAlignment="0" applyProtection="0"/>
    <xf numFmtId="0" fontId="19" fillId="18" borderId="0" applyNumberFormat="0" applyBorder="0" applyAlignment="0" applyProtection="0"/>
    <xf numFmtId="0" fontId="19" fillId="18"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168" fontId="20" fillId="46" borderId="0" applyNumberFormat="0" applyBorder="0" applyAlignment="0" applyProtection="0"/>
    <xf numFmtId="0" fontId="21" fillId="44"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168" fontId="20" fillId="46" borderId="0" applyNumberFormat="0" applyBorder="0" applyAlignment="0" applyProtection="0"/>
    <xf numFmtId="0" fontId="21" fillId="44" borderId="0" applyNumberFormat="0" applyBorder="0" applyAlignment="0" applyProtection="0"/>
    <xf numFmtId="168" fontId="20" fillId="46" borderId="0" applyNumberFormat="0" applyBorder="0" applyAlignment="0" applyProtection="0"/>
    <xf numFmtId="0" fontId="19" fillId="21" borderId="0" applyNumberFormat="0" applyBorder="0" applyAlignment="0" applyProtection="0"/>
    <xf numFmtId="0" fontId="20" fillId="46" borderId="0" applyNumberFormat="0" applyBorder="0" applyAlignment="0" applyProtection="0"/>
    <xf numFmtId="0" fontId="19" fillId="21"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19" fillId="21" borderId="0" applyNumberFormat="0" applyBorder="0" applyAlignment="0" applyProtection="0"/>
    <xf numFmtId="0" fontId="20" fillId="46"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0" fontId="19" fillId="24" borderId="0" applyNumberFormat="0" applyBorder="0" applyAlignment="0" applyProtection="0"/>
    <xf numFmtId="0" fontId="19" fillId="24" borderId="0" applyNumberFormat="0" applyBorder="0" applyAlignment="0" applyProtection="0"/>
    <xf numFmtId="0" fontId="19" fillId="24" borderId="0" applyNumberFormat="0" applyBorder="0" applyAlignment="0" applyProtection="0"/>
    <xf numFmtId="0" fontId="19" fillId="24" borderId="0" applyNumberFormat="0" applyBorder="0" applyAlignment="0" applyProtection="0"/>
    <xf numFmtId="0" fontId="19" fillId="24" borderId="0" applyNumberFormat="0" applyBorder="0" applyAlignment="0" applyProtection="0"/>
    <xf numFmtId="0" fontId="19" fillId="24" borderId="0" applyNumberFormat="0" applyBorder="0" applyAlignment="0" applyProtection="0"/>
    <xf numFmtId="0" fontId="19" fillId="24" borderId="0" applyNumberFormat="0" applyBorder="0" applyAlignment="0" applyProtection="0"/>
    <xf numFmtId="0" fontId="19" fillId="24" borderId="0" applyNumberFormat="0" applyBorder="0" applyAlignment="0" applyProtection="0"/>
    <xf numFmtId="0" fontId="19" fillId="24" borderId="0" applyNumberFormat="0" applyBorder="0" applyAlignment="0" applyProtection="0"/>
    <xf numFmtId="0" fontId="19" fillId="24" borderId="0" applyNumberFormat="0" applyBorder="0" applyAlignment="0" applyProtection="0"/>
    <xf numFmtId="168" fontId="20" fillId="47" borderId="0" applyNumberFormat="0" applyBorder="0" applyAlignment="0" applyProtection="0"/>
    <xf numFmtId="0" fontId="21" fillId="42" borderId="0" applyNumberFormat="0" applyBorder="0" applyAlignment="0" applyProtection="0"/>
    <xf numFmtId="0" fontId="19" fillId="24" borderId="0" applyNumberFormat="0" applyBorder="0" applyAlignment="0" applyProtection="0"/>
    <xf numFmtId="0" fontId="19" fillId="24" borderId="0" applyNumberFormat="0" applyBorder="0" applyAlignment="0" applyProtection="0"/>
    <xf numFmtId="0" fontId="19" fillId="24" borderId="0" applyNumberFormat="0" applyBorder="0" applyAlignment="0" applyProtection="0"/>
    <xf numFmtId="0" fontId="19" fillId="24" borderId="0" applyNumberFormat="0" applyBorder="0" applyAlignment="0" applyProtection="0"/>
    <xf numFmtId="0" fontId="19" fillId="24" borderId="0" applyNumberFormat="0" applyBorder="0" applyAlignment="0" applyProtection="0"/>
    <xf numFmtId="168" fontId="20" fillId="47" borderId="0" applyNumberFormat="0" applyBorder="0" applyAlignment="0" applyProtection="0"/>
    <xf numFmtId="0" fontId="21" fillId="42" borderId="0" applyNumberFormat="0" applyBorder="0" applyAlignment="0" applyProtection="0"/>
    <xf numFmtId="168" fontId="20" fillId="47" borderId="0" applyNumberFormat="0" applyBorder="0" applyAlignment="0" applyProtection="0"/>
    <xf numFmtId="0" fontId="19" fillId="24" borderId="0" applyNumberFormat="0" applyBorder="0" applyAlignment="0" applyProtection="0"/>
    <xf numFmtId="0" fontId="20" fillId="47" borderId="0" applyNumberFormat="0" applyBorder="0" applyAlignment="0" applyProtection="0"/>
    <xf numFmtId="0" fontId="19" fillId="24"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19" fillId="24" borderId="0" applyNumberFormat="0" applyBorder="0" applyAlignment="0" applyProtection="0"/>
    <xf numFmtId="0" fontId="20" fillId="47" borderId="0" applyNumberFormat="0" applyBorder="0" applyAlignment="0" applyProtection="0"/>
    <xf numFmtId="0" fontId="19" fillId="24" borderId="0" applyNumberFormat="0" applyBorder="0" applyAlignment="0" applyProtection="0"/>
    <xf numFmtId="0" fontId="19" fillId="24" borderId="0" applyNumberFormat="0" applyBorder="0" applyAlignment="0" applyProtection="0"/>
    <xf numFmtId="0" fontId="19" fillId="24" borderId="0" applyNumberFormat="0" applyBorder="0" applyAlignment="0" applyProtection="0"/>
    <xf numFmtId="0" fontId="17" fillId="48"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168" fontId="17" fillId="48" borderId="0" applyNumberFormat="0" applyBorder="0" applyAlignment="0" applyProtection="0"/>
    <xf numFmtId="0" fontId="17" fillId="48" borderId="0" applyNumberFormat="0" applyBorder="0" applyAlignment="0" applyProtection="0"/>
    <xf numFmtId="0" fontId="17" fillId="49" borderId="0" applyNumberFormat="0" applyBorder="0" applyAlignment="0" applyProtection="0"/>
    <xf numFmtId="168" fontId="17" fillId="48"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168" fontId="17" fillId="48" borderId="0" applyNumberFormat="0" applyBorder="0" applyAlignment="0" applyProtection="0"/>
    <xf numFmtId="168"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168" fontId="17" fillId="48" borderId="0" applyNumberFormat="0" applyBorder="0" applyAlignment="0" applyProtection="0"/>
    <xf numFmtId="0" fontId="17" fillId="49" borderId="0" applyNumberFormat="0" applyBorder="0" applyAlignment="0" applyProtection="0"/>
    <xf numFmtId="0" fontId="17" fillId="48" borderId="0" applyNumberFormat="0" applyBorder="0" applyAlignment="0" applyProtection="0"/>
    <xf numFmtId="168" fontId="17" fillId="48"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8"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168" fontId="17" fillId="48" borderId="0" applyNumberFormat="0" applyBorder="0" applyAlignment="0" applyProtection="0"/>
    <xf numFmtId="0" fontId="17" fillId="49" borderId="0" applyNumberFormat="0" applyBorder="0" applyAlignment="0" applyProtection="0"/>
    <xf numFmtId="0" fontId="17" fillId="48" borderId="0" applyNumberFormat="0" applyBorder="0" applyAlignment="0" applyProtection="0"/>
    <xf numFmtId="168" fontId="17" fillId="48"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8" borderId="0" applyNumberFormat="0" applyBorder="0" applyAlignment="0" applyProtection="0"/>
    <xf numFmtId="0" fontId="17" fillId="49" borderId="0" applyNumberFormat="0" applyBorder="0" applyAlignment="0" applyProtection="0"/>
    <xf numFmtId="0" fontId="17" fillId="48"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168" fontId="17" fillId="50"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168" fontId="17" fillId="50"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168" fontId="17" fillId="50" borderId="0" applyNumberFormat="0" applyBorder="0" applyAlignment="0" applyProtection="0"/>
    <xf numFmtId="168"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168" fontId="17" fillId="50" borderId="0" applyNumberFormat="0" applyBorder="0" applyAlignment="0" applyProtection="0"/>
    <xf numFmtId="0" fontId="17" fillId="51" borderId="0" applyNumberFormat="0" applyBorder="0" applyAlignment="0" applyProtection="0"/>
    <xf numFmtId="0" fontId="17" fillId="50" borderId="0" applyNumberFormat="0" applyBorder="0" applyAlignment="0" applyProtection="0"/>
    <xf numFmtId="168" fontId="17" fillId="50"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168" fontId="17" fillId="50" borderId="0" applyNumberFormat="0" applyBorder="0" applyAlignment="0" applyProtection="0"/>
    <xf numFmtId="0" fontId="17" fillId="51" borderId="0" applyNumberFormat="0" applyBorder="0" applyAlignment="0" applyProtection="0"/>
    <xf numFmtId="0" fontId="17" fillId="50" borderId="0" applyNumberFormat="0" applyBorder="0" applyAlignment="0" applyProtection="0"/>
    <xf numFmtId="168" fontId="17" fillId="50"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20" fillId="52"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168" fontId="20" fillId="52" borderId="0" applyNumberFormat="0" applyBorder="0" applyAlignment="0" applyProtection="0"/>
    <xf numFmtId="0" fontId="20" fillId="53" borderId="0" applyNumberFormat="0" applyBorder="0" applyAlignment="0" applyProtection="0"/>
    <xf numFmtId="168" fontId="20" fillId="52"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2" borderId="0" applyNumberFormat="0" applyBorder="0" applyAlignment="0" applyProtection="0"/>
    <xf numFmtId="168" fontId="20" fillId="52" borderId="0" applyNumberFormat="0" applyBorder="0" applyAlignment="0" applyProtection="0"/>
    <xf numFmtId="168" fontId="20" fillId="52"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168" fontId="20" fillId="52" borderId="0" applyNumberFormat="0" applyBorder="0" applyAlignment="0" applyProtection="0"/>
    <xf numFmtId="0" fontId="20" fillId="53" borderId="0" applyNumberFormat="0" applyBorder="0" applyAlignment="0" applyProtection="0"/>
    <xf numFmtId="0" fontId="20" fillId="52" borderId="0" applyNumberFormat="0" applyBorder="0" applyAlignment="0" applyProtection="0"/>
    <xf numFmtId="168" fontId="20" fillId="52"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168" fontId="20" fillId="52" borderId="0" applyNumberFormat="0" applyBorder="0" applyAlignment="0" applyProtection="0"/>
    <xf numFmtId="0" fontId="20" fillId="53" borderId="0" applyNumberFormat="0" applyBorder="0" applyAlignment="0" applyProtection="0"/>
    <xf numFmtId="0" fontId="20" fillId="52" borderId="0" applyNumberFormat="0" applyBorder="0" applyAlignment="0" applyProtection="0"/>
    <xf numFmtId="168" fontId="20" fillId="52"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2" borderId="0" applyNumberFormat="0" applyBorder="0" applyAlignment="0" applyProtection="0"/>
    <xf numFmtId="0" fontId="20" fillId="53" borderId="0" applyNumberFormat="0" applyBorder="0" applyAlignment="0" applyProtection="0"/>
    <xf numFmtId="0" fontId="20" fillId="52"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168" fontId="20" fillId="55" borderId="0" applyNumberFormat="0" applyBorder="0" applyAlignment="0" applyProtection="0"/>
    <xf numFmtId="168" fontId="20" fillId="55" borderId="0" applyNumberFormat="0" applyBorder="0" applyAlignment="0" applyProtection="0"/>
    <xf numFmtId="0" fontId="20" fillId="54" borderId="0" applyNumberFormat="0" applyBorder="0" applyAlignment="0" applyProtection="0"/>
    <xf numFmtId="168" fontId="20" fillId="55" borderId="0" applyNumberFormat="0" applyBorder="0" applyAlignment="0" applyProtection="0"/>
    <xf numFmtId="0" fontId="20" fillId="54" borderId="0" applyNumberFormat="0" applyBorder="0" applyAlignment="0" applyProtection="0"/>
    <xf numFmtId="168" fontId="20" fillId="55"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168" fontId="20" fillId="55" borderId="0" applyNumberFormat="0" applyBorder="0" applyAlignment="0" applyProtection="0"/>
    <xf numFmtId="168" fontId="20" fillId="55" borderId="0" applyNumberFormat="0" applyBorder="0" applyAlignment="0" applyProtection="0"/>
    <xf numFmtId="168" fontId="20" fillId="55" borderId="0" applyNumberFormat="0" applyBorder="0" applyAlignment="0" applyProtection="0"/>
    <xf numFmtId="0" fontId="20" fillId="54" borderId="0" applyNumberFormat="0" applyBorder="0" applyAlignment="0" applyProtection="0"/>
    <xf numFmtId="168" fontId="20" fillId="55"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15" fillId="5" borderId="0" applyNumberFormat="0" applyBorder="0" applyAlignment="0" applyProtection="0"/>
    <xf numFmtId="168" fontId="20" fillId="55" borderId="0" applyNumberFormat="0" applyBorder="0" applyAlignment="0" applyProtection="0"/>
    <xf numFmtId="168" fontId="20" fillId="55" borderId="0" applyNumberFormat="0" applyBorder="0" applyAlignment="0" applyProtection="0"/>
    <xf numFmtId="168" fontId="20" fillId="55" borderId="0" applyNumberFormat="0" applyBorder="0" applyAlignment="0" applyProtection="0"/>
    <xf numFmtId="0" fontId="20" fillId="54" borderId="0" applyNumberFormat="0" applyBorder="0" applyAlignment="0" applyProtection="0"/>
    <xf numFmtId="168" fontId="20" fillId="55"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17" fillId="56"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168" fontId="17" fillId="56" borderId="0" applyNumberFormat="0" applyBorder="0" applyAlignment="0" applyProtection="0"/>
    <xf numFmtId="0" fontId="17" fillId="56" borderId="0" applyNumberFormat="0" applyBorder="0" applyAlignment="0" applyProtection="0"/>
    <xf numFmtId="0" fontId="17" fillId="57" borderId="0" applyNumberFormat="0" applyBorder="0" applyAlignment="0" applyProtection="0"/>
    <xf numFmtId="168" fontId="17" fillId="56"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168" fontId="17" fillId="56" borderId="0" applyNumberFormat="0" applyBorder="0" applyAlignment="0" applyProtection="0"/>
    <xf numFmtId="168"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168" fontId="17" fillId="56" borderId="0" applyNumberFormat="0" applyBorder="0" applyAlignment="0" applyProtection="0"/>
    <xf numFmtId="0" fontId="17" fillId="57" borderId="0" applyNumberFormat="0" applyBorder="0" applyAlignment="0" applyProtection="0"/>
    <xf numFmtId="0" fontId="17" fillId="56" borderId="0" applyNumberFormat="0" applyBorder="0" applyAlignment="0" applyProtection="0"/>
    <xf numFmtId="168" fontId="17" fillId="56"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6"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168" fontId="17" fillId="56" borderId="0" applyNumberFormat="0" applyBorder="0" applyAlignment="0" applyProtection="0"/>
    <xf numFmtId="0" fontId="17" fillId="57" borderId="0" applyNumberFormat="0" applyBorder="0" applyAlignment="0" applyProtection="0"/>
    <xf numFmtId="0" fontId="17" fillId="56" borderId="0" applyNumberFormat="0" applyBorder="0" applyAlignment="0" applyProtection="0"/>
    <xf numFmtId="168" fontId="17" fillId="56"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6" borderId="0" applyNumberFormat="0" applyBorder="0" applyAlignment="0" applyProtection="0"/>
    <xf numFmtId="0" fontId="17" fillId="57" borderId="0" applyNumberFormat="0" applyBorder="0" applyAlignment="0" applyProtection="0"/>
    <xf numFmtId="0" fontId="17" fillId="56"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8"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168" fontId="17" fillId="58" borderId="0" applyNumberFormat="0" applyBorder="0" applyAlignment="0" applyProtection="0"/>
    <xf numFmtId="0" fontId="17" fillId="58" borderId="0" applyNumberFormat="0" applyBorder="0" applyAlignment="0" applyProtection="0"/>
    <xf numFmtId="0" fontId="17" fillId="59" borderId="0" applyNumberFormat="0" applyBorder="0" applyAlignment="0" applyProtection="0"/>
    <xf numFmtId="168" fontId="17" fillId="58"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168" fontId="17" fillId="58" borderId="0" applyNumberFormat="0" applyBorder="0" applyAlignment="0" applyProtection="0"/>
    <xf numFmtId="168" fontId="17" fillId="58" borderId="0" applyNumberFormat="0" applyBorder="0" applyAlignment="0" applyProtection="0"/>
    <xf numFmtId="0" fontId="17" fillId="58" borderId="0" applyNumberFormat="0" applyBorder="0" applyAlignment="0" applyProtection="0"/>
    <xf numFmtId="0" fontId="17" fillId="58" borderId="0" applyNumberFormat="0" applyBorder="0" applyAlignment="0" applyProtection="0"/>
    <xf numFmtId="0" fontId="17" fillId="58" borderId="0" applyNumberFormat="0" applyBorder="0" applyAlignment="0" applyProtection="0"/>
    <xf numFmtId="0" fontId="17" fillId="58" borderId="0" applyNumberFormat="0" applyBorder="0" applyAlignment="0" applyProtection="0"/>
    <xf numFmtId="0" fontId="17" fillId="58" borderId="0" applyNumberFormat="0" applyBorder="0" applyAlignment="0" applyProtection="0"/>
    <xf numFmtId="0" fontId="17" fillId="58" borderId="0" applyNumberFormat="0" applyBorder="0" applyAlignment="0" applyProtection="0"/>
    <xf numFmtId="0" fontId="17" fillId="58"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168" fontId="17" fillId="58" borderId="0" applyNumberFormat="0" applyBorder="0" applyAlignment="0" applyProtection="0"/>
    <xf numFmtId="0" fontId="17" fillId="59" borderId="0" applyNumberFormat="0" applyBorder="0" applyAlignment="0" applyProtection="0"/>
    <xf numFmtId="0" fontId="17" fillId="58" borderId="0" applyNumberFormat="0" applyBorder="0" applyAlignment="0" applyProtection="0"/>
    <xf numFmtId="168" fontId="17" fillId="58"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8"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168" fontId="17" fillId="58" borderId="0" applyNumberFormat="0" applyBorder="0" applyAlignment="0" applyProtection="0"/>
    <xf numFmtId="0" fontId="17" fillId="59" borderId="0" applyNumberFormat="0" applyBorder="0" applyAlignment="0" applyProtection="0"/>
    <xf numFmtId="0" fontId="17" fillId="58" borderId="0" applyNumberFormat="0" applyBorder="0" applyAlignment="0" applyProtection="0"/>
    <xf numFmtId="168" fontId="17" fillId="58"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8" borderId="0" applyNumberFormat="0" applyBorder="0" applyAlignment="0" applyProtection="0"/>
    <xf numFmtId="0" fontId="17" fillId="59" borderId="0" applyNumberFormat="0" applyBorder="0" applyAlignment="0" applyProtection="0"/>
    <xf numFmtId="0" fontId="17" fillId="58"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20" fillId="60"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168" fontId="20" fillId="60" borderId="0" applyNumberFormat="0" applyBorder="0" applyAlignment="0" applyProtection="0"/>
    <xf numFmtId="0" fontId="20" fillId="58" borderId="0" applyNumberFormat="0" applyBorder="0" applyAlignment="0" applyProtection="0"/>
    <xf numFmtId="168" fontId="20" fillId="60"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60" borderId="0" applyNumberFormat="0" applyBorder="0" applyAlignment="0" applyProtection="0"/>
    <xf numFmtId="168" fontId="20" fillId="60" borderId="0" applyNumberFormat="0" applyBorder="0" applyAlignment="0" applyProtection="0"/>
    <xf numFmtId="168" fontId="20" fillId="60"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168" fontId="20" fillId="60" borderId="0" applyNumberFormat="0" applyBorder="0" applyAlignment="0" applyProtection="0"/>
    <xf numFmtId="0" fontId="20" fillId="58" borderId="0" applyNumberFormat="0" applyBorder="0" applyAlignment="0" applyProtection="0"/>
    <xf numFmtId="0" fontId="20" fillId="60" borderId="0" applyNumberFormat="0" applyBorder="0" applyAlignment="0" applyProtection="0"/>
    <xf numFmtId="168" fontId="20" fillId="60"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168" fontId="20" fillId="60" borderId="0" applyNumberFormat="0" applyBorder="0" applyAlignment="0" applyProtection="0"/>
    <xf numFmtId="0" fontId="20" fillId="58" borderId="0" applyNumberFormat="0" applyBorder="0" applyAlignment="0" applyProtection="0"/>
    <xf numFmtId="0" fontId="20" fillId="60" borderId="0" applyNumberFormat="0" applyBorder="0" applyAlignment="0" applyProtection="0"/>
    <xf numFmtId="168" fontId="20" fillId="60"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60" borderId="0" applyNumberFormat="0" applyBorder="0" applyAlignment="0" applyProtection="0"/>
    <xf numFmtId="0" fontId="20" fillId="58" borderId="0" applyNumberFormat="0" applyBorder="0" applyAlignment="0" applyProtection="0"/>
    <xf numFmtId="0" fontId="20" fillId="60"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168" fontId="20" fillId="62" borderId="0" applyNumberFormat="0" applyBorder="0" applyAlignment="0" applyProtection="0"/>
    <xf numFmtId="168" fontId="20" fillId="62" borderId="0" applyNumberFormat="0" applyBorder="0" applyAlignment="0" applyProtection="0"/>
    <xf numFmtId="0" fontId="20" fillId="61" borderId="0" applyNumberFormat="0" applyBorder="0" applyAlignment="0" applyProtection="0"/>
    <xf numFmtId="168" fontId="20" fillId="62" borderId="0" applyNumberFormat="0" applyBorder="0" applyAlignment="0" applyProtection="0"/>
    <xf numFmtId="0" fontId="20" fillId="61" borderId="0" applyNumberFormat="0" applyBorder="0" applyAlignment="0" applyProtection="0"/>
    <xf numFmtId="168" fontId="20" fillId="62"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168" fontId="20" fillId="62" borderId="0" applyNumberFormat="0" applyBorder="0" applyAlignment="0" applyProtection="0"/>
    <xf numFmtId="168" fontId="20" fillId="62" borderId="0" applyNumberFormat="0" applyBorder="0" applyAlignment="0" applyProtection="0"/>
    <xf numFmtId="168" fontId="20" fillId="62" borderId="0" applyNumberFormat="0" applyBorder="0" applyAlignment="0" applyProtection="0"/>
    <xf numFmtId="0" fontId="20" fillId="61" borderId="0" applyNumberFormat="0" applyBorder="0" applyAlignment="0" applyProtection="0"/>
    <xf numFmtId="168" fontId="20" fillId="62"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2" borderId="0" applyNumberFormat="0" applyBorder="0" applyAlignment="0" applyProtection="0"/>
    <xf numFmtId="0" fontId="20" fillId="62" borderId="0" applyNumberFormat="0" applyBorder="0" applyAlignment="0" applyProtection="0"/>
    <xf numFmtId="0" fontId="20" fillId="62" borderId="0" applyNumberFormat="0" applyBorder="0" applyAlignment="0" applyProtection="0"/>
    <xf numFmtId="0" fontId="20" fillId="62" borderId="0" applyNumberFormat="0" applyBorder="0" applyAlignment="0" applyProtection="0"/>
    <xf numFmtId="0" fontId="20" fillId="62"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15" fillId="9" borderId="0" applyNumberFormat="0" applyBorder="0" applyAlignment="0" applyProtection="0"/>
    <xf numFmtId="168" fontId="20" fillId="62" borderId="0" applyNumberFormat="0" applyBorder="0" applyAlignment="0" applyProtection="0"/>
    <xf numFmtId="168" fontId="20" fillId="62" borderId="0" applyNumberFormat="0" applyBorder="0" applyAlignment="0" applyProtection="0"/>
    <xf numFmtId="168" fontId="20" fillId="62" borderId="0" applyNumberFormat="0" applyBorder="0" applyAlignment="0" applyProtection="0"/>
    <xf numFmtId="0" fontId="20" fillId="61" borderId="0" applyNumberFormat="0" applyBorder="0" applyAlignment="0" applyProtection="0"/>
    <xf numFmtId="168" fontId="20" fillId="62"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17" fillId="63"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168" fontId="17" fillId="63" borderId="0" applyNumberFormat="0" applyBorder="0" applyAlignment="0" applyProtection="0"/>
    <xf numFmtId="0" fontId="17" fillId="63" borderId="0" applyNumberFormat="0" applyBorder="0" applyAlignment="0" applyProtection="0"/>
    <xf numFmtId="0" fontId="17" fillId="64" borderId="0" applyNumberFormat="0" applyBorder="0" applyAlignment="0" applyProtection="0"/>
    <xf numFmtId="168" fontId="17" fillId="63"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168" fontId="17" fillId="63" borderId="0" applyNumberFormat="0" applyBorder="0" applyAlignment="0" applyProtection="0"/>
    <xf numFmtId="168"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168" fontId="17" fillId="63" borderId="0" applyNumberFormat="0" applyBorder="0" applyAlignment="0" applyProtection="0"/>
    <xf numFmtId="0" fontId="17" fillId="64" borderId="0" applyNumberFormat="0" applyBorder="0" applyAlignment="0" applyProtection="0"/>
    <xf numFmtId="0" fontId="17" fillId="63" borderId="0" applyNumberFormat="0" applyBorder="0" applyAlignment="0" applyProtection="0"/>
    <xf numFmtId="168" fontId="17" fillId="63"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3"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168" fontId="17" fillId="63" borderId="0" applyNumberFormat="0" applyBorder="0" applyAlignment="0" applyProtection="0"/>
    <xf numFmtId="0" fontId="17" fillId="64" borderId="0" applyNumberFormat="0" applyBorder="0" applyAlignment="0" applyProtection="0"/>
    <xf numFmtId="0" fontId="17" fillId="63" borderId="0" applyNumberFormat="0" applyBorder="0" applyAlignment="0" applyProtection="0"/>
    <xf numFmtId="168" fontId="17" fillId="63"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3" borderId="0" applyNumberFormat="0" applyBorder="0" applyAlignment="0" applyProtection="0"/>
    <xf numFmtId="0" fontId="17" fillId="64" borderId="0" applyNumberFormat="0" applyBorder="0" applyAlignment="0" applyProtection="0"/>
    <xf numFmtId="0" fontId="17" fillId="63"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59"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168" fontId="17" fillId="59" borderId="0" applyNumberFormat="0" applyBorder="0" applyAlignment="0" applyProtection="0"/>
    <xf numFmtId="0" fontId="17" fillId="59" borderId="0" applyNumberFormat="0" applyBorder="0" applyAlignment="0" applyProtection="0"/>
    <xf numFmtId="0" fontId="17" fillId="65" borderId="0" applyNumberFormat="0" applyBorder="0" applyAlignment="0" applyProtection="0"/>
    <xf numFmtId="168" fontId="17" fillId="59"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168" fontId="17" fillId="59" borderId="0" applyNumberFormat="0" applyBorder="0" applyAlignment="0" applyProtection="0"/>
    <xf numFmtId="168"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168" fontId="17" fillId="59" borderId="0" applyNumberFormat="0" applyBorder="0" applyAlignment="0" applyProtection="0"/>
    <xf numFmtId="0" fontId="17" fillId="65" borderId="0" applyNumberFormat="0" applyBorder="0" applyAlignment="0" applyProtection="0"/>
    <xf numFmtId="0" fontId="17" fillId="59" borderId="0" applyNumberFormat="0" applyBorder="0" applyAlignment="0" applyProtection="0"/>
    <xf numFmtId="168" fontId="17" fillId="59"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59"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168" fontId="17" fillId="59" borderId="0" applyNumberFormat="0" applyBorder="0" applyAlignment="0" applyProtection="0"/>
    <xf numFmtId="0" fontId="17" fillId="65" borderId="0" applyNumberFormat="0" applyBorder="0" applyAlignment="0" applyProtection="0"/>
    <xf numFmtId="0" fontId="17" fillId="59" borderId="0" applyNumberFormat="0" applyBorder="0" applyAlignment="0" applyProtection="0"/>
    <xf numFmtId="168" fontId="17" fillId="59"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59" borderId="0" applyNumberFormat="0" applyBorder="0" applyAlignment="0" applyProtection="0"/>
    <xf numFmtId="0" fontId="17" fillId="65" borderId="0" applyNumberFormat="0" applyBorder="0" applyAlignment="0" applyProtection="0"/>
    <xf numFmtId="0" fontId="17" fillId="59"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20" fillId="51"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168" fontId="20" fillId="51" borderId="0" applyNumberFormat="0" applyBorder="0" applyAlignment="0" applyProtection="0"/>
    <xf numFmtId="0" fontId="20" fillId="66" borderId="0" applyNumberFormat="0" applyBorder="0" applyAlignment="0" applyProtection="0"/>
    <xf numFmtId="168" fontId="20" fillId="51"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51" borderId="0" applyNumberFormat="0" applyBorder="0" applyAlignment="0" applyProtection="0"/>
    <xf numFmtId="168" fontId="20" fillId="51" borderId="0" applyNumberFormat="0" applyBorder="0" applyAlignment="0" applyProtection="0"/>
    <xf numFmtId="168" fontId="20" fillId="51"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168" fontId="20" fillId="51" borderId="0" applyNumberFormat="0" applyBorder="0" applyAlignment="0" applyProtection="0"/>
    <xf numFmtId="0" fontId="20" fillId="66" borderId="0" applyNumberFormat="0" applyBorder="0" applyAlignment="0" applyProtection="0"/>
    <xf numFmtId="0" fontId="20" fillId="51" borderId="0" applyNumberFormat="0" applyBorder="0" applyAlignment="0" applyProtection="0"/>
    <xf numFmtId="168" fontId="20" fillId="51"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168" fontId="20" fillId="51" borderId="0" applyNumberFormat="0" applyBorder="0" applyAlignment="0" applyProtection="0"/>
    <xf numFmtId="0" fontId="20" fillId="66" borderId="0" applyNumberFormat="0" applyBorder="0" applyAlignment="0" applyProtection="0"/>
    <xf numFmtId="0" fontId="20" fillId="51" borderId="0" applyNumberFormat="0" applyBorder="0" applyAlignment="0" applyProtection="0"/>
    <xf numFmtId="168" fontId="20" fillId="51"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51" borderId="0" applyNumberFormat="0" applyBorder="0" applyAlignment="0" applyProtection="0"/>
    <xf numFmtId="0" fontId="20" fillId="66" borderId="0" applyNumberFormat="0" applyBorder="0" applyAlignment="0" applyProtection="0"/>
    <xf numFmtId="0" fontId="20" fillId="51"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168" fontId="20" fillId="39"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168" fontId="20" fillId="39" borderId="0" applyNumberFormat="0" applyBorder="0" applyAlignment="0" applyProtection="0"/>
    <xf numFmtId="168" fontId="20" fillId="39" borderId="0" applyNumberFormat="0" applyBorder="0" applyAlignment="0" applyProtection="0"/>
    <xf numFmtId="0" fontId="20" fillId="67" borderId="0" applyNumberFormat="0" applyBorder="0" applyAlignment="0" applyProtection="0"/>
    <xf numFmtId="168" fontId="20" fillId="39"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168" fontId="20" fillId="39" borderId="0" applyNumberFormat="0" applyBorder="0" applyAlignment="0" applyProtection="0"/>
    <xf numFmtId="168" fontId="20" fillId="39" borderId="0" applyNumberFormat="0" applyBorder="0" applyAlignment="0" applyProtection="0"/>
    <xf numFmtId="0" fontId="20" fillId="67" borderId="0" applyNumberFormat="0" applyBorder="0" applyAlignment="0" applyProtection="0"/>
    <xf numFmtId="168" fontId="20" fillId="39" borderId="0" applyNumberFormat="0" applyBorder="0" applyAlignment="0" applyProtection="0"/>
    <xf numFmtId="0" fontId="20" fillId="60" borderId="0" applyNumberFormat="0" applyBorder="0" applyAlignment="0" applyProtection="0"/>
    <xf numFmtId="168" fontId="20" fillId="39"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39" borderId="0" applyNumberFormat="0" applyBorder="0" applyAlignment="0" applyProtection="0"/>
    <xf numFmtId="0" fontId="20" fillId="67"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67"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67"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67"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67" borderId="0" applyNumberFormat="0" applyBorder="0" applyAlignment="0" applyProtection="0"/>
    <xf numFmtId="0" fontId="20" fillId="39"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168" fontId="20" fillId="39" borderId="0" applyNumberFormat="0" applyBorder="0" applyAlignment="0" applyProtection="0"/>
    <xf numFmtId="168" fontId="20" fillId="39" borderId="0" applyNumberFormat="0" applyBorder="0" applyAlignment="0" applyProtection="0"/>
    <xf numFmtId="0" fontId="20" fillId="67" borderId="0" applyNumberFormat="0" applyBorder="0" applyAlignment="0" applyProtection="0"/>
    <xf numFmtId="168" fontId="20" fillId="39" borderId="0" applyNumberFormat="0" applyBorder="0" applyAlignment="0" applyProtection="0"/>
    <xf numFmtId="0" fontId="20" fillId="60" borderId="0" applyNumberFormat="0" applyBorder="0" applyAlignment="0" applyProtection="0"/>
    <xf numFmtId="168" fontId="20" fillId="39"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0" borderId="0" applyNumberFormat="0" applyBorder="0" applyAlignment="0" applyProtection="0"/>
    <xf numFmtId="0" fontId="20" fillId="60"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20" fillId="60" borderId="0" applyNumberFormat="0" applyBorder="0" applyAlignment="0" applyProtection="0"/>
    <xf numFmtId="0" fontId="20" fillId="67" borderId="0" applyNumberFormat="0" applyBorder="0" applyAlignment="0" applyProtection="0"/>
    <xf numFmtId="0" fontId="20" fillId="60" borderId="0" applyNumberFormat="0" applyBorder="0" applyAlignment="0" applyProtection="0"/>
    <xf numFmtId="0" fontId="17" fillId="59"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168" fontId="17" fillId="59" borderId="0" applyNumberFormat="0" applyBorder="0" applyAlignment="0" applyProtection="0"/>
    <xf numFmtId="0" fontId="17" fillId="59" borderId="0" applyNumberFormat="0" applyBorder="0" applyAlignment="0" applyProtection="0"/>
    <xf numFmtId="0" fontId="17" fillId="57" borderId="0" applyNumberFormat="0" applyBorder="0" applyAlignment="0" applyProtection="0"/>
    <xf numFmtId="168" fontId="17" fillId="59"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168" fontId="17" fillId="59" borderId="0" applyNumberFormat="0" applyBorder="0" applyAlignment="0" applyProtection="0"/>
    <xf numFmtId="168"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168" fontId="17" fillId="59" borderId="0" applyNumberFormat="0" applyBorder="0" applyAlignment="0" applyProtection="0"/>
    <xf numFmtId="0" fontId="17" fillId="57" borderId="0" applyNumberFormat="0" applyBorder="0" applyAlignment="0" applyProtection="0"/>
    <xf numFmtId="0" fontId="17" fillId="59" borderId="0" applyNumberFormat="0" applyBorder="0" applyAlignment="0" applyProtection="0"/>
    <xf numFmtId="168" fontId="17" fillId="59"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9"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168" fontId="17" fillId="59" borderId="0" applyNumberFormat="0" applyBorder="0" applyAlignment="0" applyProtection="0"/>
    <xf numFmtId="0" fontId="17" fillId="57" borderId="0" applyNumberFormat="0" applyBorder="0" applyAlignment="0" applyProtection="0"/>
    <xf numFmtId="0" fontId="17" fillId="59" borderId="0" applyNumberFormat="0" applyBorder="0" applyAlignment="0" applyProtection="0"/>
    <xf numFmtId="168" fontId="17" fillId="59"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9" borderId="0" applyNumberFormat="0" applyBorder="0" applyAlignment="0" applyProtection="0"/>
    <xf numFmtId="0" fontId="17" fillId="57" borderId="0" applyNumberFormat="0" applyBorder="0" applyAlignment="0" applyProtection="0"/>
    <xf numFmtId="0" fontId="17" fillId="59"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1"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168" fontId="17" fillId="51" borderId="0" applyNumberFormat="0" applyBorder="0" applyAlignment="0" applyProtection="0"/>
    <xf numFmtId="0" fontId="17" fillId="51" borderId="0" applyNumberFormat="0" applyBorder="0" applyAlignment="0" applyProtection="0"/>
    <xf numFmtId="0" fontId="17" fillId="60" borderId="0" applyNumberFormat="0" applyBorder="0" applyAlignment="0" applyProtection="0"/>
    <xf numFmtId="168" fontId="17" fillId="51"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168" fontId="17" fillId="51" borderId="0" applyNumberFormat="0" applyBorder="0" applyAlignment="0" applyProtection="0"/>
    <xf numFmtId="168"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168" fontId="17" fillId="51" borderId="0" applyNumberFormat="0" applyBorder="0" applyAlignment="0" applyProtection="0"/>
    <xf numFmtId="0" fontId="17" fillId="60" borderId="0" applyNumberFormat="0" applyBorder="0" applyAlignment="0" applyProtection="0"/>
    <xf numFmtId="0" fontId="17" fillId="51" borderId="0" applyNumberFormat="0" applyBorder="0" applyAlignment="0" applyProtection="0"/>
    <xf numFmtId="168" fontId="17" fillId="51"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51"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168" fontId="17" fillId="51" borderId="0" applyNumberFormat="0" applyBorder="0" applyAlignment="0" applyProtection="0"/>
    <xf numFmtId="0" fontId="17" fillId="60" borderId="0" applyNumberFormat="0" applyBorder="0" applyAlignment="0" applyProtection="0"/>
    <xf numFmtId="0" fontId="17" fillId="51" borderId="0" applyNumberFormat="0" applyBorder="0" applyAlignment="0" applyProtection="0"/>
    <xf numFmtId="168" fontId="17" fillId="51"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51" borderId="0" applyNumberFormat="0" applyBorder="0" applyAlignment="0" applyProtection="0"/>
    <xf numFmtId="0" fontId="17" fillId="60" borderId="0" applyNumberFormat="0" applyBorder="0" applyAlignment="0" applyProtection="0"/>
    <xf numFmtId="0" fontId="17" fillId="51"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20" fillId="51"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168" fontId="20" fillId="51" borderId="0" applyNumberFormat="0" applyBorder="0" applyAlignment="0" applyProtection="0"/>
    <xf numFmtId="0" fontId="20" fillId="59" borderId="0" applyNumberFormat="0" applyBorder="0" applyAlignment="0" applyProtection="0"/>
    <xf numFmtId="168" fontId="20" fillId="51"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1" borderId="0" applyNumberFormat="0" applyBorder="0" applyAlignment="0" applyProtection="0"/>
    <xf numFmtId="168" fontId="20" fillId="51" borderId="0" applyNumberFormat="0" applyBorder="0" applyAlignment="0" applyProtection="0"/>
    <xf numFmtId="168" fontId="20" fillId="51"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168" fontId="20" fillId="51" borderId="0" applyNumberFormat="0" applyBorder="0" applyAlignment="0" applyProtection="0"/>
    <xf numFmtId="0" fontId="20" fillId="59" borderId="0" applyNumberFormat="0" applyBorder="0" applyAlignment="0" applyProtection="0"/>
    <xf numFmtId="0" fontId="20" fillId="51" borderId="0" applyNumberFormat="0" applyBorder="0" applyAlignment="0" applyProtection="0"/>
    <xf numFmtId="168" fontId="20" fillId="51"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168" fontId="20" fillId="51" borderId="0" applyNumberFormat="0" applyBorder="0" applyAlignment="0" applyProtection="0"/>
    <xf numFmtId="0" fontId="20" fillId="59" borderId="0" applyNumberFormat="0" applyBorder="0" applyAlignment="0" applyProtection="0"/>
    <xf numFmtId="0" fontId="20" fillId="51" borderId="0" applyNumberFormat="0" applyBorder="0" applyAlignment="0" applyProtection="0"/>
    <xf numFmtId="168" fontId="20" fillId="51"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1" borderId="0" applyNumberFormat="0" applyBorder="0" applyAlignment="0" applyProtection="0"/>
    <xf numFmtId="0" fontId="20" fillId="59" borderId="0" applyNumberFormat="0" applyBorder="0" applyAlignment="0" applyProtection="0"/>
    <xf numFmtId="0" fontId="20" fillId="51"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168" fontId="20" fillId="45"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168" fontId="20" fillId="45" borderId="0" applyNumberFormat="0" applyBorder="0" applyAlignment="0" applyProtection="0"/>
    <xf numFmtId="168" fontId="20" fillId="45" borderId="0" applyNumberFormat="0" applyBorder="0" applyAlignment="0" applyProtection="0"/>
    <xf numFmtId="0" fontId="20" fillId="69" borderId="0" applyNumberFormat="0" applyBorder="0" applyAlignment="0" applyProtection="0"/>
    <xf numFmtId="168" fontId="20" fillId="45"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168" fontId="20" fillId="45" borderId="0" applyNumberFormat="0" applyBorder="0" applyAlignment="0" applyProtection="0"/>
    <xf numFmtId="168" fontId="20" fillId="45" borderId="0" applyNumberFormat="0" applyBorder="0" applyAlignment="0" applyProtection="0"/>
    <xf numFmtId="0" fontId="20" fillId="69" borderId="0" applyNumberFormat="0" applyBorder="0" applyAlignment="0" applyProtection="0"/>
    <xf numFmtId="168" fontId="20" fillId="45" borderId="0" applyNumberFormat="0" applyBorder="0" applyAlignment="0" applyProtection="0"/>
    <xf numFmtId="0" fontId="20" fillId="68" borderId="0" applyNumberFormat="0" applyBorder="0" applyAlignment="0" applyProtection="0"/>
    <xf numFmtId="168" fontId="20" fillId="45"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45" borderId="0" applyNumberFormat="0" applyBorder="0" applyAlignment="0" applyProtection="0"/>
    <xf numFmtId="0" fontId="20" fillId="69"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69"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69"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69"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69" borderId="0" applyNumberFormat="0" applyBorder="0" applyAlignment="0" applyProtection="0"/>
    <xf numFmtId="0" fontId="20" fillId="45"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168" fontId="20" fillId="45" borderId="0" applyNumberFormat="0" applyBorder="0" applyAlignment="0" applyProtection="0"/>
    <xf numFmtId="168" fontId="20" fillId="45" borderId="0" applyNumberFormat="0" applyBorder="0" applyAlignment="0" applyProtection="0"/>
    <xf numFmtId="0" fontId="20" fillId="69" borderId="0" applyNumberFormat="0" applyBorder="0" applyAlignment="0" applyProtection="0"/>
    <xf numFmtId="168" fontId="20" fillId="45" borderId="0" applyNumberFormat="0" applyBorder="0" applyAlignment="0" applyProtection="0"/>
    <xf numFmtId="0" fontId="20" fillId="68" borderId="0" applyNumberFormat="0" applyBorder="0" applyAlignment="0" applyProtection="0"/>
    <xf numFmtId="168" fontId="20" fillId="45"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8" borderId="0" applyNumberFormat="0" applyBorder="0" applyAlignment="0" applyProtection="0"/>
    <xf numFmtId="0" fontId="20" fillId="68"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17" fillId="48"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168" fontId="17" fillId="48" borderId="0" applyNumberFormat="0" applyBorder="0" applyAlignment="0" applyProtection="0"/>
    <xf numFmtId="0" fontId="17" fillId="48" borderId="0" applyNumberFormat="0" applyBorder="0" applyAlignment="0" applyProtection="0"/>
    <xf numFmtId="0" fontId="17" fillId="63" borderId="0" applyNumberFormat="0" applyBorder="0" applyAlignment="0" applyProtection="0"/>
    <xf numFmtId="168" fontId="17" fillId="48"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168" fontId="17" fillId="48" borderId="0" applyNumberFormat="0" applyBorder="0" applyAlignment="0" applyProtection="0"/>
    <xf numFmtId="168"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168" fontId="17" fillId="48" borderId="0" applyNumberFormat="0" applyBorder="0" applyAlignment="0" applyProtection="0"/>
    <xf numFmtId="0" fontId="17" fillId="63" borderId="0" applyNumberFormat="0" applyBorder="0" applyAlignment="0" applyProtection="0"/>
    <xf numFmtId="0" fontId="17" fillId="48" borderId="0" applyNumberFormat="0" applyBorder="0" applyAlignment="0" applyProtection="0"/>
    <xf numFmtId="168" fontId="17" fillId="48"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48"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168" fontId="17" fillId="48" borderId="0" applyNumberFormat="0" applyBorder="0" applyAlignment="0" applyProtection="0"/>
    <xf numFmtId="0" fontId="17" fillId="63" borderId="0" applyNumberFormat="0" applyBorder="0" applyAlignment="0" applyProtection="0"/>
    <xf numFmtId="0" fontId="17" fillId="48" borderId="0" applyNumberFormat="0" applyBorder="0" applyAlignment="0" applyProtection="0"/>
    <xf numFmtId="168" fontId="17" fillId="48"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48" borderId="0" applyNumberFormat="0" applyBorder="0" applyAlignment="0" applyProtection="0"/>
    <xf numFmtId="0" fontId="17" fillId="63" borderId="0" applyNumberFormat="0" applyBorder="0" applyAlignment="0" applyProtection="0"/>
    <xf numFmtId="0" fontId="17" fillId="48"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168" fontId="17" fillId="50" borderId="0" applyNumberFormat="0" applyBorder="0" applyAlignment="0" applyProtection="0"/>
    <xf numFmtId="0" fontId="17" fillId="50" borderId="0" applyNumberFormat="0" applyBorder="0" applyAlignment="0" applyProtection="0"/>
    <xf numFmtId="168"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168" fontId="17" fillId="50" borderId="0" applyNumberFormat="0" applyBorder="0" applyAlignment="0" applyProtection="0"/>
    <xf numFmtId="0" fontId="17" fillId="50" borderId="0" applyNumberFormat="0" applyBorder="0" applyAlignment="0" applyProtection="0"/>
    <xf numFmtId="168"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168" fontId="17" fillId="50" borderId="0" applyNumberFormat="0" applyBorder="0" applyAlignment="0" applyProtection="0"/>
    <xf numFmtId="0" fontId="17" fillId="50" borderId="0" applyNumberFormat="0" applyBorder="0" applyAlignment="0" applyProtection="0"/>
    <xf numFmtId="168"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17" fillId="50" borderId="0" applyNumberFormat="0" applyBorder="0" applyAlignment="0" applyProtection="0"/>
    <xf numFmtId="0" fontId="20" fillId="50"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168" fontId="20" fillId="50" borderId="0" applyNumberFormat="0" applyBorder="0" applyAlignment="0" applyProtection="0"/>
    <xf numFmtId="0" fontId="20" fillId="53" borderId="0" applyNumberFormat="0" applyBorder="0" applyAlignment="0" applyProtection="0"/>
    <xf numFmtId="168" fontId="20" fillId="50"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0" borderId="0" applyNumberFormat="0" applyBorder="0" applyAlignment="0" applyProtection="0"/>
    <xf numFmtId="168" fontId="20" fillId="50" borderId="0" applyNumberFormat="0" applyBorder="0" applyAlignment="0" applyProtection="0"/>
    <xf numFmtId="168" fontId="20" fillId="50"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168" fontId="20" fillId="50" borderId="0" applyNumberFormat="0" applyBorder="0" applyAlignment="0" applyProtection="0"/>
    <xf numFmtId="0" fontId="20" fillId="53" borderId="0" applyNumberFormat="0" applyBorder="0" applyAlignment="0" applyProtection="0"/>
    <xf numFmtId="0" fontId="20" fillId="50" borderId="0" applyNumberFormat="0" applyBorder="0" applyAlignment="0" applyProtection="0"/>
    <xf numFmtId="168" fontId="20" fillId="50"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168" fontId="20" fillId="50" borderId="0" applyNumberFormat="0" applyBorder="0" applyAlignment="0" applyProtection="0"/>
    <xf numFmtId="0" fontId="20" fillId="53" borderId="0" applyNumberFormat="0" applyBorder="0" applyAlignment="0" applyProtection="0"/>
    <xf numFmtId="0" fontId="20" fillId="50" borderId="0" applyNumberFormat="0" applyBorder="0" applyAlignment="0" applyProtection="0"/>
    <xf numFmtId="168" fontId="20" fillId="50"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0" borderId="0" applyNumberFormat="0" applyBorder="0" applyAlignment="0" applyProtection="0"/>
    <xf numFmtId="0" fontId="20" fillId="53" borderId="0" applyNumberFormat="0" applyBorder="0" applyAlignment="0" applyProtection="0"/>
    <xf numFmtId="0" fontId="20" fillId="50"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168" fontId="20" fillId="46"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168" fontId="20" fillId="46" borderId="0" applyNumberFormat="0" applyBorder="0" applyAlignment="0" applyProtection="0"/>
    <xf numFmtId="168" fontId="20" fillId="46" borderId="0" applyNumberFormat="0" applyBorder="0" applyAlignment="0" applyProtection="0"/>
    <xf numFmtId="0" fontId="20" fillId="53" borderId="0" applyNumberFormat="0" applyBorder="0" applyAlignment="0" applyProtection="0"/>
    <xf numFmtId="168" fontId="20" fillId="46"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168" fontId="20" fillId="46" borderId="0" applyNumberFormat="0" applyBorder="0" applyAlignment="0" applyProtection="0"/>
    <xf numFmtId="168" fontId="20" fillId="46" borderId="0" applyNumberFormat="0" applyBorder="0" applyAlignment="0" applyProtection="0"/>
    <xf numFmtId="0" fontId="20" fillId="53" borderId="0" applyNumberFormat="0" applyBorder="0" applyAlignment="0" applyProtection="0"/>
    <xf numFmtId="168" fontId="20" fillId="46" borderId="0" applyNumberFormat="0" applyBorder="0" applyAlignment="0" applyProtection="0"/>
    <xf numFmtId="0" fontId="20" fillId="70" borderId="0" applyNumberFormat="0" applyBorder="0" applyAlignment="0" applyProtection="0"/>
    <xf numFmtId="168" fontId="20" fillId="46"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46" borderId="0" applyNumberFormat="0" applyBorder="0" applyAlignment="0" applyProtection="0"/>
    <xf numFmtId="0" fontId="20" fillId="53"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53"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53"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53"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53" borderId="0" applyNumberFormat="0" applyBorder="0" applyAlignment="0" applyProtection="0"/>
    <xf numFmtId="0" fontId="20" fillId="46"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168" fontId="20" fillId="46" borderId="0" applyNumberFormat="0" applyBorder="0" applyAlignment="0" applyProtection="0"/>
    <xf numFmtId="168" fontId="20" fillId="46" borderId="0" applyNumberFormat="0" applyBorder="0" applyAlignment="0" applyProtection="0"/>
    <xf numFmtId="0" fontId="20" fillId="53" borderId="0" applyNumberFormat="0" applyBorder="0" applyAlignment="0" applyProtection="0"/>
    <xf numFmtId="168" fontId="20" fillId="46" borderId="0" applyNumberFormat="0" applyBorder="0" applyAlignment="0" applyProtection="0"/>
    <xf numFmtId="0" fontId="20" fillId="70" borderId="0" applyNumberFormat="0" applyBorder="0" applyAlignment="0" applyProtection="0"/>
    <xf numFmtId="168" fontId="20" fillId="46"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53" borderId="0" applyNumberFormat="0" applyBorder="0" applyAlignment="0" applyProtection="0"/>
    <xf numFmtId="0" fontId="20" fillId="70"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168" fontId="17" fillId="71" borderId="0" applyNumberFormat="0" applyBorder="0" applyAlignment="0" applyProtection="0"/>
    <xf numFmtId="0" fontId="17" fillId="71" borderId="0" applyNumberFormat="0" applyBorder="0" applyAlignment="0" applyProtection="0"/>
    <xf numFmtId="168"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168" fontId="17" fillId="71" borderId="0" applyNumberFormat="0" applyBorder="0" applyAlignment="0" applyProtection="0"/>
    <xf numFmtId="0" fontId="17" fillId="71" borderId="0" applyNumberFormat="0" applyBorder="0" applyAlignment="0" applyProtection="0"/>
    <xf numFmtId="168"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168" fontId="17" fillId="71" borderId="0" applyNumberFormat="0" applyBorder="0" applyAlignment="0" applyProtection="0"/>
    <xf numFmtId="0" fontId="17" fillId="71" borderId="0" applyNumberFormat="0" applyBorder="0" applyAlignment="0" applyProtection="0"/>
    <xf numFmtId="168"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0" fontId="17" fillId="71" borderId="0" applyNumberFormat="0" applyBorder="0" applyAlignment="0" applyProtection="0"/>
    <xf numFmtId="0" fontId="17" fillId="58"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168" fontId="17" fillId="58" borderId="0" applyNumberFormat="0" applyBorder="0" applyAlignment="0" applyProtection="0"/>
    <xf numFmtId="0" fontId="17" fillId="58" borderId="0" applyNumberFormat="0" applyBorder="0" applyAlignment="0" applyProtection="0"/>
    <xf numFmtId="0" fontId="17" fillId="72" borderId="0" applyNumberFormat="0" applyBorder="0" applyAlignment="0" applyProtection="0"/>
    <xf numFmtId="168" fontId="17" fillId="58"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168" fontId="17" fillId="58" borderId="0" applyNumberFormat="0" applyBorder="0" applyAlignment="0" applyProtection="0"/>
    <xf numFmtId="168" fontId="17" fillId="58" borderId="0" applyNumberFormat="0" applyBorder="0" applyAlignment="0" applyProtection="0"/>
    <xf numFmtId="0" fontId="17" fillId="58" borderId="0" applyNumberFormat="0" applyBorder="0" applyAlignment="0" applyProtection="0"/>
    <xf numFmtId="0" fontId="17" fillId="58" borderId="0" applyNumberFormat="0" applyBorder="0" applyAlignment="0" applyProtection="0"/>
    <xf numFmtId="0" fontId="17" fillId="58" borderId="0" applyNumberFormat="0" applyBorder="0" applyAlignment="0" applyProtection="0"/>
    <xf numFmtId="0" fontId="17" fillId="58" borderId="0" applyNumberFormat="0" applyBorder="0" applyAlignment="0" applyProtection="0"/>
    <xf numFmtId="0" fontId="17" fillId="58" borderId="0" applyNumberFormat="0" applyBorder="0" applyAlignment="0" applyProtection="0"/>
    <xf numFmtId="0" fontId="17" fillId="58" borderId="0" applyNumberFormat="0" applyBorder="0" applyAlignment="0" applyProtection="0"/>
    <xf numFmtId="0" fontId="17" fillId="58"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168" fontId="17" fillId="58" borderId="0" applyNumberFormat="0" applyBorder="0" applyAlignment="0" applyProtection="0"/>
    <xf numFmtId="0" fontId="17" fillId="72" borderId="0" applyNumberFormat="0" applyBorder="0" applyAlignment="0" applyProtection="0"/>
    <xf numFmtId="0" fontId="17" fillId="58" borderId="0" applyNumberFormat="0" applyBorder="0" applyAlignment="0" applyProtection="0"/>
    <xf numFmtId="168" fontId="17" fillId="58"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58"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168" fontId="17" fillId="58" borderId="0" applyNumberFormat="0" applyBorder="0" applyAlignment="0" applyProtection="0"/>
    <xf numFmtId="0" fontId="17" fillId="72" borderId="0" applyNumberFormat="0" applyBorder="0" applyAlignment="0" applyProtection="0"/>
    <xf numFmtId="0" fontId="17" fillId="58" borderId="0" applyNumberFormat="0" applyBorder="0" applyAlignment="0" applyProtection="0"/>
    <xf numFmtId="168" fontId="17" fillId="58"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58" borderId="0" applyNumberFormat="0" applyBorder="0" applyAlignment="0" applyProtection="0"/>
    <xf numFmtId="0" fontId="17" fillId="72" borderId="0" applyNumberFormat="0" applyBorder="0" applyAlignment="0" applyProtection="0"/>
    <xf numFmtId="0" fontId="17" fillId="58"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20" fillId="72"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168" fontId="20" fillId="72" borderId="0" applyNumberFormat="0" applyBorder="0" applyAlignment="0" applyProtection="0"/>
    <xf numFmtId="0" fontId="20" fillId="73" borderId="0" applyNumberFormat="0" applyBorder="0" applyAlignment="0" applyProtection="0"/>
    <xf numFmtId="168" fontId="20" fillId="72"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2" borderId="0" applyNumberFormat="0" applyBorder="0" applyAlignment="0" applyProtection="0"/>
    <xf numFmtId="168" fontId="20" fillId="72" borderId="0" applyNumberFormat="0" applyBorder="0" applyAlignment="0" applyProtection="0"/>
    <xf numFmtId="168" fontId="20" fillId="72"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168" fontId="20" fillId="72" borderId="0" applyNumberFormat="0" applyBorder="0" applyAlignment="0" applyProtection="0"/>
    <xf numFmtId="0" fontId="20" fillId="73" borderId="0" applyNumberFormat="0" applyBorder="0" applyAlignment="0" applyProtection="0"/>
    <xf numFmtId="0" fontId="20" fillId="72" borderId="0" applyNumberFormat="0" applyBorder="0" applyAlignment="0" applyProtection="0"/>
    <xf numFmtId="168" fontId="20" fillId="72"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168" fontId="20" fillId="72" borderId="0" applyNumberFormat="0" applyBorder="0" applyAlignment="0" applyProtection="0"/>
    <xf numFmtId="0" fontId="20" fillId="73" borderId="0" applyNumberFormat="0" applyBorder="0" applyAlignment="0" applyProtection="0"/>
    <xf numFmtId="0" fontId="20" fillId="72" borderId="0" applyNumberFormat="0" applyBorder="0" applyAlignment="0" applyProtection="0"/>
    <xf numFmtId="168" fontId="20" fillId="72"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2" borderId="0" applyNumberFormat="0" applyBorder="0" applyAlignment="0" applyProtection="0"/>
    <xf numFmtId="0" fontId="20" fillId="73" borderId="0" applyNumberFormat="0" applyBorder="0" applyAlignment="0" applyProtection="0"/>
    <xf numFmtId="0" fontId="20" fillId="72"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168" fontId="20" fillId="76"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168" fontId="20" fillId="76" borderId="0" applyNumberFormat="0" applyBorder="0" applyAlignment="0" applyProtection="0"/>
    <xf numFmtId="168" fontId="20" fillId="76" borderId="0" applyNumberFormat="0" applyBorder="0" applyAlignment="0" applyProtection="0"/>
    <xf numFmtId="0" fontId="20" fillId="75" borderId="0" applyNumberFormat="0" applyBorder="0" applyAlignment="0" applyProtection="0"/>
    <xf numFmtId="168" fontId="20" fillId="76"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168" fontId="20" fillId="76" borderId="0" applyNumberFormat="0" applyBorder="0" applyAlignment="0" applyProtection="0"/>
    <xf numFmtId="168" fontId="20" fillId="76" borderId="0" applyNumberFormat="0" applyBorder="0" applyAlignment="0" applyProtection="0"/>
    <xf numFmtId="0" fontId="20" fillId="75" borderId="0" applyNumberFormat="0" applyBorder="0" applyAlignment="0" applyProtection="0"/>
    <xf numFmtId="168" fontId="20" fillId="76" borderId="0" applyNumberFormat="0" applyBorder="0" applyAlignment="0" applyProtection="0"/>
    <xf numFmtId="0" fontId="20" fillId="74" borderId="0" applyNumberFormat="0" applyBorder="0" applyAlignment="0" applyProtection="0"/>
    <xf numFmtId="168" fontId="20" fillId="76"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6" borderId="0" applyNumberFormat="0" applyBorder="0" applyAlignment="0" applyProtection="0"/>
    <xf numFmtId="0" fontId="20" fillId="75" borderId="0" applyNumberFormat="0" applyBorder="0" applyAlignment="0" applyProtection="0"/>
    <xf numFmtId="0" fontId="20" fillId="76" borderId="0" applyNumberFormat="0" applyBorder="0" applyAlignment="0" applyProtection="0"/>
    <xf numFmtId="0" fontId="20" fillId="76" borderId="0" applyNumberFormat="0" applyBorder="0" applyAlignment="0" applyProtection="0"/>
    <xf numFmtId="0" fontId="20" fillId="75" borderId="0" applyNumberFormat="0" applyBorder="0" applyAlignment="0" applyProtection="0"/>
    <xf numFmtId="0" fontId="20" fillId="76" borderId="0" applyNumberFormat="0" applyBorder="0" applyAlignment="0" applyProtection="0"/>
    <xf numFmtId="0" fontId="20" fillId="76" borderId="0" applyNumberFormat="0" applyBorder="0" applyAlignment="0" applyProtection="0"/>
    <xf numFmtId="0" fontId="20" fillId="75" borderId="0" applyNumberFormat="0" applyBorder="0" applyAlignment="0" applyProtection="0"/>
    <xf numFmtId="0" fontId="20" fillId="76" borderId="0" applyNumberFormat="0" applyBorder="0" applyAlignment="0" applyProtection="0"/>
    <xf numFmtId="0" fontId="20" fillId="76" borderId="0" applyNumberFormat="0" applyBorder="0" applyAlignment="0" applyProtection="0"/>
    <xf numFmtId="0" fontId="20" fillId="75" borderId="0" applyNumberFormat="0" applyBorder="0" applyAlignment="0" applyProtection="0"/>
    <xf numFmtId="0" fontId="20" fillId="76" borderId="0" applyNumberFormat="0" applyBorder="0" applyAlignment="0" applyProtection="0"/>
    <xf numFmtId="0" fontId="20" fillId="76" borderId="0" applyNumberFormat="0" applyBorder="0" applyAlignment="0" applyProtection="0"/>
    <xf numFmtId="0" fontId="20" fillId="75" borderId="0" applyNumberFormat="0" applyBorder="0" applyAlignment="0" applyProtection="0"/>
    <xf numFmtId="0" fontId="20" fillId="76"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168" fontId="20" fillId="76" borderId="0" applyNumberFormat="0" applyBorder="0" applyAlignment="0" applyProtection="0"/>
    <xf numFmtId="168" fontId="20" fillId="76" borderId="0" applyNumberFormat="0" applyBorder="0" applyAlignment="0" applyProtection="0"/>
    <xf numFmtId="0" fontId="20" fillId="75" borderId="0" applyNumberFormat="0" applyBorder="0" applyAlignment="0" applyProtection="0"/>
    <xf numFmtId="168" fontId="20" fillId="76" borderId="0" applyNumberFormat="0" applyBorder="0" applyAlignment="0" applyProtection="0"/>
    <xf numFmtId="0" fontId="20" fillId="74" borderId="0" applyNumberFormat="0" applyBorder="0" applyAlignment="0" applyProtection="0"/>
    <xf numFmtId="168" fontId="20" fillId="76"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4" borderId="0" applyNumberFormat="0" applyBorder="0" applyAlignment="0" applyProtection="0"/>
    <xf numFmtId="0" fontId="20" fillId="74"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0" fillId="74" borderId="0" applyNumberFormat="0" applyBorder="0" applyAlignment="0" applyProtection="0"/>
    <xf numFmtId="0" fontId="20" fillId="75" borderId="0" applyNumberFormat="0" applyBorder="0" applyAlignment="0" applyProtection="0"/>
    <xf numFmtId="0" fontId="20" fillId="74"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168" fontId="24" fillId="27" borderId="0" applyNumberFormat="0" applyBorder="0" applyAlignment="0" applyProtection="0"/>
    <xf numFmtId="0" fontId="23" fillId="71" borderId="0" applyNumberFormat="0" applyBorder="0" applyAlignment="0" applyProtection="0"/>
    <xf numFmtId="0" fontId="23" fillId="71" borderId="0" applyNumberFormat="0" applyBorder="0" applyAlignment="0" applyProtection="0"/>
    <xf numFmtId="0" fontId="23" fillId="71" borderId="0" applyNumberFormat="0" applyBorder="0" applyAlignment="0" applyProtection="0"/>
    <xf numFmtId="0" fontId="23" fillId="71" borderId="0" applyNumberFormat="0" applyBorder="0" applyAlignment="0" applyProtection="0"/>
    <xf numFmtId="0" fontId="23" fillId="71" borderId="0" applyNumberFormat="0" applyBorder="0" applyAlignment="0" applyProtection="0"/>
    <xf numFmtId="0" fontId="23" fillId="71" borderId="0" applyNumberFormat="0" applyBorder="0" applyAlignment="0" applyProtection="0"/>
    <xf numFmtId="0" fontId="23" fillId="71" borderId="0" applyNumberFormat="0" applyBorder="0" applyAlignment="0" applyProtection="0"/>
    <xf numFmtId="0" fontId="23" fillId="71" borderId="0" applyNumberFormat="0" applyBorder="0" applyAlignment="0" applyProtection="0"/>
    <xf numFmtId="0" fontId="23" fillId="71" borderId="0" applyNumberFormat="0" applyBorder="0" applyAlignment="0" applyProtection="0"/>
    <xf numFmtId="168" fontId="24" fillId="27" borderId="0" applyNumberFormat="0" applyBorder="0" applyAlignment="0" applyProtection="0"/>
    <xf numFmtId="168" fontId="24" fillId="27" borderId="0" applyNumberFormat="0" applyBorder="0" applyAlignment="0" applyProtection="0"/>
    <xf numFmtId="0" fontId="23" fillId="71" borderId="0" applyNumberFormat="0" applyBorder="0" applyAlignment="0" applyProtection="0"/>
    <xf numFmtId="168" fontId="24" fillId="27"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3" fillId="71" borderId="0" applyNumberFormat="0" applyBorder="0" applyAlignment="0" applyProtection="0"/>
    <xf numFmtId="0" fontId="23" fillId="71" borderId="0" applyNumberFormat="0" applyBorder="0" applyAlignment="0" applyProtection="0"/>
    <xf numFmtId="0" fontId="23" fillId="71" borderId="0" applyNumberFormat="0" applyBorder="0" applyAlignment="0" applyProtection="0"/>
    <xf numFmtId="0" fontId="23" fillId="71"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168" fontId="24" fillId="27" borderId="0" applyNumberFormat="0" applyBorder="0" applyAlignment="0" applyProtection="0"/>
    <xf numFmtId="168" fontId="24" fillId="27" borderId="0" applyNumberFormat="0" applyBorder="0" applyAlignment="0" applyProtection="0"/>
    <xf numFmtId="0" fontId="23" fillId="71" borderId="0" applyNumberFormat="0" applyBorder="0" applyAlignment="0" applyProtection="0"/>
    <xf numFmtId="168" fontId="24" fillId="27" borderId="0" applyNumberFormat="0" applyBorder="0" applyAlignment="0" applyProtection="0"/>
    <xf numFmtId="0" fontId="22" fillId="58" borderId="0" applyNumberFormat="0" applyBorder="0" applyAlignment="0" applyProtection="0"/>
    <xf numFmtId="168" fontId="24" fillId="27"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4" fillId="27" borderId="0" applyNumberFormat="0" applyBorder="0" applyAlignment="0" applyProtection="0"/>
    <xf numFmtId="0" fontId="23" fillId="71" borderId="0" applyNumberFormat="0" applyBorder="0" applyAlignment="0" applyProtection="0"/>
    <xf numFmtId="0" fontId="24" fillId="27" borderId="0" applyNumberFormat="0" applyBorder="0" applyAlignment="0" applyProtection="0"/>
    <xf numFmtId="0" fontId="24" fillId="27" borderId="0" applyNumberFormat="0" applyBorder="0" applyAlignment="0" applyProtection="0"/>
    <xf numFmtId="0" fontId="23" fillId="71" borderId="0" applyNumberFormat="0" applyBorder="0" applyAlignment="0" applyProtection="0"/>
    <xf numFmtId="0" fontId="24" fillId="27" borderId="0" applyNumberFormat="0" applyBorder="0" applyAlignment="0" applyProtection="0"/>
    <xf numFmtId="0" fontId="23" fillId="71" borderId="0" applyNumberFormat="0" applyBorder="0" applyAlignment="0" applyProtection="0"/>
    <xf numFmtId="0" fontId="23" fillId="71" borderId="0" applyNumberFormat="0" applyBorder="0" applyAlignment="0" applyProtection="0"/>
    <xf numFmtId="0" fontId="23" fillId="71" borderId="0" applyNumberFormat="0" applyBorder="0" applyAlignment="0" applyProtection="0"/>
    <xf numFmtId="0" fontId="23" fillId="71" borderId="0" applyNumberFormat="0" applyBorder="0" applyAlignment="0" applyProtection="0"/>
    <xf numFmtId="0" fontId="23" fillId="71" borderId="0" applyNumberFormat="0" applyBorder="0" applyAlignment="0" applyProtection="0"/>
    <xf numFmtId="0" fontId="23" fillId="71" borderId="0" applyNumberFormat="0" applyBorder="0" applyAlignment="0" applyProtection="0"/>
    <xf numFmtId="168" fontId="24" fillId="27" borderId="0" applyNumberFormat="0" applyBorder="0" applyAlignment="0" applyProtection="0"/>
    <xf numFmtId="168" fontId="24" fillId="27" borderId="0" applyNumberFormat="0" applyBorder="0" applyAlignment="0" applyProtection="0"/>
    <xf numFmtId="0" fontId="23" fillId="71" borderId="0" applyNumberFormat="0" applyBorder="0" applyAlignment="0" applyProtection="0"/>
    <xf numFmtId="168" fontId="24" fillId="27" borderId="0" applyNumberFormat="0" applyBorder="0" applyAlignment="0" applyProtection="0"/>
    <xf numFmtId="0" fontId="22" fillId="58" borderId="0" applyNumberFormat="0" applyBorder="0" applyAlignment="0" applyProtection="0"/>
    <xf numFmtId="168" fontId="24" fillId="27" borderId="0" applyNumberFormat="0" applyBorder="0" applyAlignment="0" applyProtection="0"/>
    <xf numFmtId="0" fontId="23" fillId="71"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2" fillId="58"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2" fillId="58" borderId="0" applyNumberFormat="0" applyBorder="0" applyAlignment="0" applyProtection="0"/>
    <xf numFmtId="0" fontId="23" fillId="71" borderId="0" applyNumberFormat="0" applyBorder="0" applyAlignment="0" applyProtection="0"/>
    <xf numFmtId="0" fontId="22" fillId="58" borderId="0" applyNumberFormat="0" applyBorder="0" applyAlignment="0" applyProtection="0"/>
    <xf numFmtId="0" fontId="25" fillId="0" borderId="3"/>
    <xf numFmtId="168" fontId="25" fillId="0" borderId="3"/>
    <xf numFmtId="168" fontId="25" fillId="0" borderId="3"/>
    <xf numFmtId="168" fontId="25" fillId="0" borderId="3"/>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6" fillId="77" borderId="4"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6" fillId="77" borderId="4"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6" fillId="77" borderId="4"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6" fillId="77" borderId="4"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6" fillId="77" borderId="4"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6" fillId="77" borderId="4"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6" fillId="77" borderId="4"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6" fillId="77" borderId="4"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6" fillId="77" borderId="4"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6" fillId="77" borderId="4" applyNumberFormat="0" applyAlignment="0" applyProtection="0"/>
    <xf numFmtId="0" fontId="27" fillId="78" borderId="5" applyNumberFormat="0" applyAlignment="0" applyProtection="0"/>
    <xf numFmtId="168" fontId="28" fillId="36" borderId="4"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168" fontId="28" fillId="36" borderId="4" applyNumberFormat="0" applyAlignment="0" applyProtection="0"/>
    <xf numFmtId="0" fontId="27" fillId="78" borderId="5" applyNumberFormat="0" applyAlignment="0" applyProtection="0"/>
    <xf numFmtId="168" fontId="28" fillId="36" borderId="4" applyNumberFormat="0" applyAlignment="0" applyProtection="0"/>
    <xf numFmtId="0" fontId="27" fillId="78" borderId="5" applyNumberFormat="0" applyAlignment="0" applyProtection="0"/>
    <xf numFmtId="0" fontId="27" fillId="78" borderId="5" applyNumberFormat="0" applyAlignment="0" applyProtection="0"/>
    <xf numFmtId="168" fontId="28" fillId="36" borderId="4" applyNumberFormat="0" applyAlignment="0" applyProtection="0"/>
    <xf numFmtId="0" fontId="27" fillId="78" borderId="5" applyNumberFormat="0" applyAlignment="0" applyProtection="0"/>
    <xf numFmtId="168" fontId="28" fillId="36" borderId="4" applyNumberFormat="0" applyAlignment="0" applyProtection="0"/>
    <xf numFmtId="168" fontId="28" fillId="36" borderId="4"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6" fillId="77" borderId="4"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6" fillId="77" borderId="4"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6" fillId="77" borderId="4"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6" fillId="77" borderId="4"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6" fillId="77" borderId="4"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168" fontId="28" fillId="36" borderId="4" applyNumberFormat="0" applyAlignment="0" applyProtection="0"/>
    <xf numFmtId="168" fontId="28" fillId="36" borderId="4" applyNumberFormat="0" applyAlignment="0" applyProtection="0"/>
    <xf numFmtId="0" fontId="27" fillId="78" borderId="5" applyNumberFormat="0" applyAlignment="0" applyProtection="0"/>
    <xf numFmtId="0" fontId="27" fillId="78" borderId="5" applyNumberFormat="0" applyAlignment="0" applyProtection="0"/>
    <xf numFmtId="168" fontId="28" fillId="36" borderId="4" applyNumberFormat="0" applyAlignment="0" applyProtection="0"/>
    <xf numFmtId="0" fontId="27" fillId="78" borderId="5" applyNumberFormat="0" applyAlignment="0" applyProtection="0"/>
    <xf numFmtId="0" fontId="26" fillId="77" borderId="4" applyNumberFormat="0" applyAlignment="0" applyProtection="0"/>
    <xf numFmtId="0" fontId="26" fillId="77" borderId="4" applyNumberFormat="0" applyAlignment="0" applyProtection="0"/>
    <xf numFmtId="168" fontId="28" fillId="36" borderId="4" applyNumberFormat="0" applyAlignment="0" applyProtection="0"/>
    <xf numFmtId="0" fontId="27" fillId="78" borderId="5" applyNumberFormat="0" applyAlignment="0" applyProtection="0"/>
    <xf numFmtId="168" fontId="28" fillId="36" borderId="4"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8" fillId="36" borderId="4" applyNumberFormat="0" applyAlignment="0" applyProtection="0"/>
    <xf numFmtId="0" fontId="27" fillId="78" borderId="5" applyNumberFormat="0" applyAlignment="0" applyProtection="0"/>
    <xf numFmtId="0" fontId="27" fillId="78" borderId="5" applyNumberFormat="0" applyAlignment="0" applyProtection="0"/>
    <xf numFmtId="0" fontId="28" fillId="36" borderId="4" applyNumberFormat="0" applyAlignment="0" applyProtection="0"/>
    <xf numFmtId="0" fontId="27" fillId="78" borderId="5" applyNumberFormat="0" applyAlignment="0" applyProtection="0"/>
    <xf numFmtId="0" fontId="28" fillId="36" borderId="4" applyNumberFormat="0" applyAlignment="0" applyProtection="0"/>
    <xf numFmtId="0" fontId="27" fillId="78" borderId="5" applyNumberFormat="0" applyAlignment="0" applyProtection="0"/>
    <xf numFmtId="0" fontId="27" fillId="78" borderId="5" applyNumberFormat="0" applyAlignment="0" applyProtection="0"/>
    <xf numFmtId="0" fontId="28" fillId="36" borderId="4"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168" fontId="28" fillId="36" borderId="4" applyNumberFormat="0" applyAlignment="0" applyProtection="0"/>
    <xf numFmtId="168" fontId="28" fillId="36" borderId="4" applyNumberFormat="0" applyAlignment="0" applyProtection="0"/>
    <xf numFmtId="0" fontId="27" fillId="78" borderId="5" applyNumberFormat="0" applyAlignment="0" applyProtection="0"/>
    <xf numFmtId="0" fontId="27" fillId="78" borderId="5" applyNumberFormat="0" applyAlignment="0" applyProtection="0"/>
    <xf numFmtId="168" fontId="28" fillId="36" borderId="4" applyNumberFormat="0" applyAlignment="0" applyProtection="0"/>
    <xf numFmtId="0" fontId="27" fillId="78" borderId="5" applyNumberFormat="0" applyAlignment="0" applyProtection="0"/>
    <xf numFmtId="0" fontId="26" fillId="77" borderId="4" applyNumberFormat="0" applyAlignment="0" applyProtection="0"/>
    <xf numFmtId="0" fontId="26" fillId="77" borderId="4" applyNumberFormat="0" applyAlignment="0" applyProtection="0"/>
    <xf numFmtId="168" fontId="28" fillId="36" borderId="4" applyNumberFormat="0" applyAlignment="0" applyProtection="0"/>
    <xf numFmtId="0" fontId="27" fillId="78" borderId="5" applyNumberFormat="0" applyAlignment="0" applyProtection="0"/>
    <xf numFmtId="168" fontId="28" fillId="36" borderId="4"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6" fillId="77" borderId="4" applyNumberFormat="0" applyAlignment="0" applyProtection="0"/>
    <xf numFmtId="0" fontId="26" fillId="77" borderId="4" applyNumberFormat="0" applyAlignment="0" applyProtection="0"/>
    <xf numFmtId="0" fontId="26" fillId="77" borderId="4"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6" fillId="77" borderId="4"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6" fillId="77" borderId="4"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6" fillId="77" borderId="4"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6" fillId="77" borderId="4" applyNumberFormat="0" applyAlignment="0" applyProtection="0"/>
    <xf numFmtId="0" fontId="27" fillId="78" borderId="5" applyNumberFormat="0" applyAlignment="0" applyProtection="0"/>
    <xf numFmtId="0" fontId="26" fillId="77" borderId="4" applyNumberFormat="0" applyAlignment="0" applyProtection="0"/>
    <xf numFmtId="0" fontId="27" fillId="78" borderId="5" applyNumberFormat="0" applyAlignment="0" applyProtection="0"/>
    <xf numFmtId="0" fontId="27" fillId="78" borderId="5" applyNumberFormat="0" applyAlignment="0" applyProtection="0"/>
    <xf numFmtId="0" fontId="26" fillId="77" borderId="4" applyNumberFormat="0" applyAlignment="0" applyProtection="0"/>
    <xf numFmtId="0" fontId="26" fillId="77" borderId="4" applyNumberFormat="0" applyAlignment="0" applyProtection="0"/>
    <xf numFmtId="0" fontId="27" fillId="78" borderId="5"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168" fontId="29" fillId="79" borderId="6" applyNumberFormat="0" applyAlignment="0" applyProtection="0"/>
    <xf numFmtId="0" fontId="29" fillId="69" borderId="6" applyNumberFormat="0" applyAlignment="0" applyProtection="0"/>
    <xf numFmtId="0" fontId="29" fillId="69" borderId="6" applyNumberFormat="0" applyAlignment="0" applyProtection="0"/>
    <xf numFmtId="0" fontId="29" fillId="69" borderId="6" applyNumberFormat="0" applyAlignment="0" applyProtection="0"/>
    <xf numFmtId="0" fontId="29" fillId="69" borderId="6" applyNumberFormat="0" applyAlignment="0" applyProtection="0"/>
    <xf numFmtId="0" fontId="29" fillId="69" borderId="6" applyNumberFormat="0" applyAlignment="0" applyProtection="0"/>
    <xf numFmtId="0" fontId="29" fillId="69" borderId="6" applyNumberFormat="0" applyAlignment="0" applyProtection="0"/>
    <xf numFmtId="0" fontId="29" fillId="69" borderId="6" applyNumberFormat="0" applyAlignment="0" applyProtection="0"/>
    <xf numFmtId="0" fontId="29" fillId="69" borderId="6" applyNumberFormat="0" applyAlignment="0" applyProtection="0"/>
    <xf numFmtId="0" fontId="29" fillId="69" borderId="6" applyNumberFormat="0" applyAlignment="0" applyProtection="0"/>
    <xf numFmtId="168" fontId="29" fillId="79" borderId="6" applyNumberFormat="0" applyAlignment="0" applyProtection="0"/>
    <xf numFmtId="168" fontId="29" fillId="79" borderId="6" applyNumberFormat="0" applyAlignment="0" applyProtection="0"/>
    <xf numFmtId="0" fontId="29" fillId="69" borderId="6" applyNumberFormat="0" applyAlignment="0" applyProtection="0"/>
    <xf numFmtId="168" fontId="29" fillId="79" borderId="6"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0" fontId="29" fillId="69" borderId="6" applyNumberFormat="0" applyAlignment="0" applyProtection="0"/>
    <xf numFmtId="0" fontId="29" fillId="69" borderId="6" applyNumberFormat="0" applyAlignment="0" applyProtection="0"/>
    <xf numFmtId="0" fontId="29" fillId="69" borderId="6" applyNumberFormat="0" applyAlignment="0" applyProtection="0"/>
    <xf numFmtId="0" fontId="29" fillId="69" borderId="6" applyNumberFormat="0" applyAlignment="0" applyProtection="0"/>
    <xf numFmtId="0" fontId="29" fillId="69" borderId="6" applyNumberFormat="0" applyAlignment="0" applyProtection="0"/>
    <xf numFmtId="0" fontId="29" fillId="69" borderId="6"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168" fontId="29" fillId="79" borderId="6" applyNumberFormat="0" applyAlignment="0" applyProtection="0"/>
    <xf numFmtId="168" fontId="29" fillId="79" borderId="6" applyNumberFormat="0" applyAlignment="0" applyProtection="0"/>
    <xf numFmtId="0" fontId="29" fillId="69" borderId="6" applyNumberFormat="0" applyAlignment="0" applyProtection="0"/>
    <xf numFmtId="168" fontId="29" fillId="79" borderId="6" applyNumberFormat="0" applyAlignment="0" applyProtection="0"/>
    <xf numFmtId="0" fontId="29" fillId="60" borderId="6" applyNumberFormat="0" applyAlignment="0" applyProtection="0"/>
    <xf numFmtId="168" fontId="29" fillId="79" borderId="6"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0" fontId="29" fillId="79" borderId="6" applyNumberFormat="0" applyAlignment="0" applyProtection="0"/>
    <xf numFmtId="0" fontId="29" fillId="69" borderId="6" applyNumberFormat="0" applyAlignment="0" applyProtection="0"/>
    <xf numFmtId="0" fontId="29" fillId="79" borderId="6" applyNumberFormat="0" applyAlignment="0" applyProtection="0"/>
    <xf numFmtId="0" fontId="29" fillId="79" borderId="6" applyNumberFormat="0" applyAlignment="0" applyProtection="0"/>
    <xf numFmtId="0" fontId="29" fillId="69" borderId="6" applyNumberFormat="0" applyAlignment="0" applyProtection="0"/>
    <xf numFmtId="0" fontId="29" fillId="79" borderId="6" applyNumberFormat="0" applyAlignment="0" applyProtection="0"/>
    <xf numFmtId="0" fontId="29" fillId="69" borderId="6" applyNumberFormat="0" applyAlignment="0" applyProtection="0"/>
    <xf numFmtId="0" fontId="29" fillId="69" borderId="6" applyNumberFormat="0" applyAlignment="0" applyProtection="0"/>
    <xf numFmtId="0" fontId="29" fillId="69" borderId="6" applyNumberFormat="0" applyAlignment="0" applyProtection="0"/>
    <xf numFmtId="0" fontId="29" fillId="69" borderId="6" applyNumberFormat="0" applyAlignment="0" applyProtection="0"/>
    <xf numFmtId="0" fontId="29" fillId="69" borderId="6" applyNumberFormat="0" applyAlignment="0" applyProtection="0"/>
    <xf numFmtId="0" fontId="29" fillId="69" borderId="6" applyNumberFormat="0" applyAlignment="0" applyProtection="0"/>
    <xf numFmtId="168" fontId="29" fillId="79" borderId="6" applyNumberFormat="0" applyAlignment="0" applyProtection="0"/>
    <xf numFmtId="168" fontId="29" fillId="79" borderId="6" applyNumberFormat="0" applyAlignment="0" applyProtection="0"/>
    <xf numFmtId="0" fontId="29" fillId="69" borderId="6" applyNumberFormat="0" applyAlignment="0" applyProtection="0"/>
    <xf numFmtId="168" fontId="29" fillId="79" borderId="6" applyNumberFormat="0" applyAlignment="0" applyProtection="0"/>
    <xf numFmtId="0" fontId="29" fillId="60" borderId="6" applyNumberFormat="0" applyAlignment="0" applyProtection="0"/>
    <xf numFmtId="168" fontId="29" fillId="79" borderId="6" applyNumberFormat="0" applyAlignment="0" applyProtection="0"/>
    <xf numFmtId="0" fontId="29" fillId="69" borderId="6" applyNumberFormat="0" applyAlignment="0" applyProtection="0"/>
    <xf numFmtId="0" fontId="29" fillId="69" borderId="6" applyNumberFormat="0" applyAlignment="0" applyProtection="0"/>
    <xf numFmtId="0" fontId="29" fillId="60" borderId="6" applyNumberFormat="0" applyAlignment="0" applyProtection="0"/>
    <xf numFmtId="0" fontId="29" fillId="60" borderId="6"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0" fontId="29" fillId="60" borderId="6" applyNumberFormat="0" applyAlignment="0" applyProtection="0"/>
    <xf numFmtId="0" fontId="29" fillId="69" borderId="6" applyNumberFormat="0" applyAlignment="0" applyProtection="0"/>
    <xf numFmtId="0" fontId="29" fillId="60" borderId="6" applyNumberFormat="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70" fontId="12" fillId="0" borderId="0" applyFont="0" applyFill="0" applyBorder="0" applyAlignment="0" applyProtection="0"/>
    <xf numFmtId="170" fontId="12" fillId="0" borderId="0" applyFont="0" applyFill="0" applyBorder="0" applyAlignment="0" applyProtection="0"/>
    <xf numFmtId="43" fontId="9" fillId="0" borderId="0" applyFont="0" applyFill="0" applyBorder="0" applyAlignment="0" applyProtection="0"/>
    <xf numFmtId="170" fontId="12" fillId="0" borderId="0" applyFont="0" applyFill="0" applyBorder="0" applyAlignment="0" applyProtection="0"/>
    <xf numFmtId="170" fontId="12" fillId="0" borderId="0" applyFont="0" applyFill="0" applyBorder="0" applyAlignment="0" applyProtection="0"/>
    <xf numFmtId="170" fontId="12" fillId="0" borderId="0" applyFont="0" applyFill="0" applyBorder="0" applyAlignment="0" applyProtection="0"/>
    <xf numFmtId="170" fontId="12" fillId="0" borderId="0" applyFont="0" applyFill="0" applyBorder="0" applyAlignment="0" applyProtection="0"/>
    <xf numFmtId="170"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70" fontId="12"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70" fontId="12" fillId="0" borderId="0" applyFont="0" applyFill="0" applyBorder="0" applyAlignment="0" applyProtection="0"/>
    <xf numFmtId="43" fontId="3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70"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0"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0" fontId="12" fillId="0" borderId="0" applyFont="0" applyFill="0" applyBorder="0" applyAlignment="0" applyProtection="0"/>
    <xf numFmtId="43" fontId="12" fillId="0" borderId="0" applyFont="0" applyFill="0" applyBorder="0" applyAlignment="0" applyProtection="0"/>
    <xf numFmtId="170"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170" fontId="12" fillId="0" borderId="0" applyFont="0" applyFill="0" applyBorder="0" applyAlignment="0" applyProtection="0"/>
    <xf numFmtId="43" fontId="12" fillId="0" borderId="0" applyFont="0" applyFill="0" applyBorder="0" applyAlignment="0" applyProtection="0"/>
    <xf numFmtId="170" fontId="12" fillId="0" borderId="0" applyFont="0" applyFill="0" applyBorder="0" applyAlignment="0" applyProtection="0"/>
    <xf numFmtId="43" fontId="12" fillId="0" borderId="0" applyFont="0" applyFill="0" applyBorder="0" applyAlignment="0" applyProtection="0"/>
    <xf numFmtId="170" fontId="12" fillId="0" borderId="0" applyFont="0" applyFill="0" applyBorder="0" applyAlignment="0" applyProtection="0"/>
    <xf numFmtId="43" fontId="12" fillId="0" borderId="0" applyFont="0" applyFill="0" applyBorder="0" applyAlignment="0" applyProtection="0"/>
    <xf numFmtId="170" fontId="12" fillId="0" borderId="0" applyFont="0" applyFill="0" applyBorder="0" applyAlignment="0" applyProtection="0"/>
    <xf numFmtId="43" fontId="12" fillId="0" borderId="0" applyFont="0" applyFill="0" applyBorder="0" applyAlignment="0" applyProtection="0"/>
    <xf numFmtId="170" fontId="12" fillId="0" borderId="0" applyFont="0" applyFill="0" applyBorder="0" applyAlignment="0" applyProtection="0"/>
    <xf numFmtId="43" fontId="12" fillId="0" borderId="0" applyFont="0" applyFill="0" applyBorder="0" applyAlignment="0" applyProtection="0"/>
    <xf numFmtId="43" fontId="31"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70" fontId="12"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70" fontId="12"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70" fontId="12"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170" fontId="12" fillId="0" borderId="0" applyFont="0" applyFill="0" applyBorder="0" applyAlignment="0" applyProtection="0"/>
    <xf numFmtId="170" fontId="12"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70" fontId="12"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70" fontId="12" fillId="0" borderId="0" applyFont="0" applyFill="0" applyBorder="0" applyAlignment="0" applyProtection="0"/>
    <xf numFmtId="43" fontId="9" fillId="0" borderId="0" applyFont="0" applyFill="0" applyBorder="0" applyAlignment="0" applyProtection="0"/>
    <xf numFmtId="170" fontId="12" fillId="0" borderId="0" applyFont="0" applyFill="0" applyBorder="0" applyAlignment="0" applyProtection="0"/>
    <xf numFmtId="170" fontId="12" fillId="0" borderId="0" applyFont="0" applyFill="0" applyBorder="0" applyAlignment="0" applyProtection="0"/>
    <xf numFmtId="3" fontId="3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44" fontId="9"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172" fontId="12"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172" fontId="12" fillId="0" borderId="0" applyFont="0" applyFill="0" applyBorder="0" applyAlignment="0" applyProtection="0"/>
    <xf numFmtId="44" fontId="9" fillId="0" borderId="0" applyFont="0" applyFill="0" applyBorder="0" applyAlignment="0" applyProtection="0"/>
    <xf numFmtId="172" fontId="12"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172" fontId="12" fillId="0" borderId="0" applyFont="0" applyFill="0" applyBorder="0" applyAlignment="0" applyProtection="0"/>
    <xf numFmtId="44" fontId="9" fillId="0" borderId="0" applyFont="0" applyFill="0" applyBorder="0" applyAlignment="0" applyProtection="0"/>
    <xf numFmtId="172" fontId="12"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12"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12"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12"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12"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172" fontId="12"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172" fontId="12"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172" fontId="12" fillId="0" borderId="0" applyFont="0" applyFill="0" applyBorder="0" applyAlignment="0" applyProtection="0"/>
    <xf numFmtId="44" fontId="9" fillId="0" borderId="0" applyFont="0" applyFill="0" applyBorder="0" applyAlignment="0" applyProtection="0"/>
    <xf numFmtId="172" fontId="12" fillId="0" borderId="0" applyFont="0" applyFill="0" applyBorder="0" applyAlignment="0" applyProtection="0"/>
    <xf numFmtId="44" fontId="9" fillId="0" borderId="0" applyFont="0" applyFill="0" applyBorder="0" applyAlignment="0" applyProtection="0"/>
    <xf numFmtId="172" fontId="12" fillId="0" borderId="0" applyFont="0" applyFill="0" applyBorder="0" applyAlignment="0" applyProtection="0"/>
    <xf numFmtId="44" fontId="9" fillId="0" borderId="0" applyFont="0" applyFill="0" applyBorder="0" applyAlignment="0" applyProtection="0"/>
    <xf numFmtId="172" fontId="12" fillId="0" borderId="0" applyFont="0" applyFill="0" applyBorder="0" applyAlignment="0" applyProtection="0"/>
    <xf numFmtId="44" fontId="9" fillId="0" borderId="0" applyFont="0" applyFill="0" applyBorder="0" applyAlignment="0" applyProtection="0"/>
    <xf numFmtId="172" fontId="12" fillId="0" borderId="0" applyFont="0" applyFill="0" applyBorder="0" applyAlignment="0" applyProtection="0"/>
    <xf numFmtId="44" fontId="9" fillId="0" borderId="0" applyFont="0" applyFill="0" applyBorder="0" applyAlignment="0" applyProtection="0"/>
    <xf numFmtId="44" fontId="12"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12"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172" fontId="12"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12"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12"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172" fontId="12" fillId="0" borderId="0" applyFont="0" applyFill="0" applyBorder="0" applyAlignment="0" applyProtection="0"/>
    <xf numFmtId="44" fontId="9" fillId="0" borderId="0" applyFont="0" applyFill="0" applyBorder="0" applyAlignment="0" applyProtection="0"/>
    <xf numFmtId="172" fontId="12"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3" fontId="32" fillId="0" borderId="0" applyFont="0" applyFill="0" applyBorder="0" applyAlignment="0" applyProtection="0"/>
    <xf numFmtId="0" fontId="32" fillId="0" borderId="0" applyFont="0" applyFill="0" applyBorder="0" applyAlignment="0" applyProtection="0"/>
    <xf numFmtId="168" fontId="32" fillId="0" borderId="0" applyFont="0" applyFill="0" applyBorder="0" applyAlignment="0" applyProtection="0"/>
    <xf numFmtId="168" fontId="32" fillId="0" borderId="0" applyFont="0" applyFill="0" applyBorder="0" applyAlignment="0" applyProtection="0"/>
    <xf numFmtId="168" fontId="32" fillId="0" borderId="0" applyFont="0" applyFill="0" applyBorder="0" applyAlignment="0" applyProtection="0"/>
    <xf numFmtId="0" fontId="33" fillId="80" borderId="0" applyNumberFormat="0" applyBorder="0" applyAlignment="0" applyProtection="0"/>
    <xf numFmtId="168" fontId="33" fillId="80" borderId="0" applyNumberFormat="0" applyBorder="0" applyAlignment="0" applyProtection="0"/>
    <xf numFmtId="168" fontId="33" fillId="80" borderId="0" applyNumberFormat="0" applyBorder="0" applyAlignment="0" applyProtection="0"/>
    <xf numFmtId="0" fontId="33" fillId="81" borderId="0" applyNumberFormat="0" applyBorder="0" applyAlignment="0" applyProtection="0"/>
    <xf numFmtId="0" fontId="33" fillId="81" borderId="0" applyNumberFormat="0" applyBorder="0" applyAlignment="0" applyProtection="0"/>
    <xf numFmtId="0" fontId="33" fillId="81" borderId="0" applyNumberFormat="0" applyBorder="0" applyAlignment="0" applyProtection="0"/>
    <xf numFmtId="0" fontId="33" fillId="81" borderId="0" applyNumberFormat="0" applyBorder="0" applyAlignment="0" applyProtection="0"/>
    <xf numFmtId="0" fontId="33" fillId="80" borderId="0" applyNumberFormat="0" applyBorder="0" applyAlignment="0" applyProtection="0"/>
    <xf numFmtId="168" fontId="33" fillId="80" borderId="0" applyNumberFormat="0" applyBorder="0" applyAlignment="0" applyProtection="0"/>
    <xf numFmtId="168" fontId="33" fillId="80" borderId="0" applyNumberFormat="0" applyBorder="0" applyAlignment="0" applyProtection="0"/>
    <xf numFmtId="0" fontId="33" fillId="80" borderId="0" applyNumberFormat="0" applyBorder="0" applyAlignment="0" applyProtection="0"/>
    <xf numFmtId="168" fontId="33" fillId="80" borderId="0" applyNumberFormat="0" applyBorder="0" applyAlignment="0" applyProtection="0"/>
    <xf numFmtId="0" fontId="33" fillId="80" borderId="0" applyNumberFormat="0" applyBorder="0" applyAlignment="0" applyProtection="0"/>
    <xf numFmtId="0" fontId="33" fillId="81" borderId="0" applyNumberFormat="0" applyBorder="0" applyAlignment="0" applyProtection="0"/>
    <xf numFmtId="0" fontId="33" fillId="80" borderId="0" applyNumberFormat="0" applyBorder="0" applyAlignment="0" applyProtection="0"/>
    <xf numFmtId="0" fontId="33" fillId="80" borderId="0" applyNumberFormat="0" applyBorder="0" applyAlignment="0" applyProtection="0"/>
    <xf numFmtId="0" fontId="33" fillId="82" borderId="0" applyNumberFormat="0" applyBorder="0" applyAlignment="0" applyProtection="0"/>
    <xf numFmtId="168" fontId="33" fillId="82" borderId="0" applyNumberFormat="0" applyBorder="0" applyAlignment="0" applyProtection="0"/>
    <xf numFmtId="168" fontId="33" fillId="82" borderId="0" applyNumberFormat="0" applyBorder="0" applyAlignment="0" applyProtection="0"/>
    <xf numFmtId="0" fontId="33" fillId="83" borderId="0" applyNumberFormat="0" applyBorder="0" applyAlignment="0" applyProtection="0"/>
    <xf numFmtId="0" fontId="33" fillId="83" borderId="0" applyNumberFormat="0" applyBorder="0" applyAlignment="0" applyProtection="0"/>
    <xf numFmtId="0" fontId="33" fillId="83" borderId="0" applyNumberFormat="0" applyBorder="0" applyAlignment="0" applyProtection="0"/>
    <xf numFmtId="0" fontId="33" fillId="83" borderId="0" applyNumberFormat="0" applyBorder="0" applyAlignment="0" applyProtection="0"/>
    <xf numFmtId="0" fontId="33" fillId="82" borderId="0" applyNumberFormat="0" applyBorder="0" applyAlignment="0" applyProtection="0"/>
    <xf numFmtId="168" fontId="33" fillId="82" borderId="0" applyNumberFormat="0" applyBorder="0" applyAlignment="0" applyProtection="0"/>
    <xf numFmtId="168" fontId="33" fillId="82" borderId="0" applyNumberFormat="0" applyBorder="0" applyAlignment="0" applyProtection="0"/>
    <xf numFmtId="0" fontId="33" fillId="82" borderId="0" applyNumberFormat="0" applyBorder="0" applyAlignment="0" applyProtection="0"/>
    <xf numFmtId="168" fontId="33" fillId="82" borderId="0" applyNumberFormat="0" applyBorder="0" applyAlignment="0" applyProtection="0"/>
    <xf numFmtId="0" fontId="33" fillId="82" borderId="0" applyNumberFormat="0" applyBorder="0" applyAlignment="0" applyProtection="0"/>
    <xf numFmtId="0" fontId="33" fillId="83" borderId="0" applyNumberFormat="0" applyBorder="0" applyAlignment="0" applyProtection="0"/>
    <xf numFmtId="0" fontId="33" fillId="82" borderId="0" applyNumberFormat="0" applyBorder="0" applyAlignment="0" applyProtection="0"/>
    <xf numFmtId="0" fontId="33" fillId="82" borderId="0" applyNumberFormat="0" applyBorder="0" applyAlignment="0" applyProtection="0"/>
    <xf numFmtId="0" fontId="33" fillId="84" borderId="0" applyNumberFormat="0" applyBorder="0" applyAlignment="0" applyProtection="0"/>
    <xf numFmtId="168" fontId="33" fillId="84" borderId="0" applyNumberFormat="0" applyBorder="0" applyAlignment="0" applyProtection="0"/>
    <xf numFmtId="168" fontId="33" fillId="84" borderId="0" applyNumberFormat="0" applyBorder="0" applyAlignment="0" applyProtection="0"/>
    <xf numFmtId="168" fontId="33" fillId="84" borderId="0" applyNumberFormat="0" applyBorder="0" applyAlignment="0" applyProtection="0"/>
    <xf numFmtId="167" fontId="34" fillId="0" borderId="0" applyFont="0" applyFill="0" applyBorder="0" applyAlignment="0" applyProtection="0"/>
    <xf numFmtId="168" fontId="34" fillId="0" borderId="0" applyFont="0" applyFill="0" applyBorder="0" applyAlignment="0" applyProtection="0"/>
    <xf numFmtId="168" fontId="34" fillId="0" borderId="0" applyFont="0" applyFill="0" applyBorder="0" applyAlignment="0" applyProtection="0"/>
    <xf numFmtId="168" fontId="3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168" fontId="36" fillId="0" borderId="0" applyNumberFormat="0" applyFill="0" applyBorder="0" applyAlignment="0" applyProtection="0"/>
    <xf numFmtId="0" fontId="37"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168" fontId="36" fillId="0" borderId="0" applyNumberFormat="0" applyFill="0" applyBorder="0" applyAlignment="0" applyProtection="0"/>
    <xf numFmtId="0" fontId="37" fillId="0" borderId="0" applyNumberFormat="0" applyFill="0" applyBorder="0" applyAlignment="0" applyProtection="0"/>
    <xf numFmtId="168"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2" fontId="32" fillId="0" borderId="0" applyFont="0" applyFill="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168" fontId="38" fillId="29"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168" fontId="38" fillId="29" borderId="0" applyNumberFormat="0" applyBorder="0" applyAlignment="0" applyProtection="0"/>
    <xf numFmtId="168" fontId="38" fillId="29" borderId="0" applyNumberFormat="0" applyBorder="0" applyAlignment="0" applyProtection="0"/>
    <xf numFmtId="0" fontId="17" fillId="65" borderId="0" applyNumberFormat="0" applyBorder="0" applyAlignment="0" applyProtection="0"/>
    <xf numFmtId="168" fontId="38" fillId="29"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168" fontId="38" fillId="29" borderId="0" applyNumberFormat="0" applyBorder="0" applyAlignment="0" applyProtection="0"/>
    <xf numFmtId="168" fontId="38" fillId="29" borderId="0" applyNumberFormat="0" applyBorder="0" applyAlignment="0" applyProtection="0"/>
    <xf numFmtId="0" fontId="17" fillId="65" borderId="0" applyNumberFormat="0" applyBorder="0" applyAlignment="0" applyProtection="0"/>
    <xf numFmtId="168" fontId="38" fillId="29" borderId="0" applyNumberFormat="0" applyBorder="0" applyAlignment="0" applyProtection="0"/>
    <xf numFmtId="0" fontId="38" fillId="85" borderId="0" applyNumberFormat="0" applyBorder="0" applyAlignment="0" applyProtection="0"/>
    <xf numFmtId="168" fontId="38" fillId="29"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38" fillId="29" borderId="0" applyNumberFormat="0" applyBorder="0" applyAlignment="0" applyProtection="0"/>
    <xf numFmtId="0" fontId="17" fillId="65"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17" fillId="65" borderId="0" applyNumberFormat="0" applyBorder="0" applyAlignment="0" applyProtection="0"/>
    <xf numFmtId="0" fontId="38" fillId="29"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168" fontId="38" fillId="29" borderId="0" applyNumberFormat="0" applyBorder="0" applyAlignment="0" applyProtection="0"/>
    <xf numFmtId="168" fontId="38" fillId="29" borderId="0" applyNumberFormat="0" applyBorder="0" applyAlignment="0" applyProtection="0"/>
    <xf numFmtId="0" fontId="17" fillId="65" borderId="0" applyNumberFormat="0" applyBorder="0" applyAlignment="0" applyProtection="0"/>
    <xf numFmtId="168" fontId="38" fillId="29" borderId="0" applyNumberFormat="0" applyBorder="0" applyAlignment="0" applyProtection="0"/>
    <xf numFmtId="0" fontId="38" fillId="85" borderId="0" applyNumberFormat="0" applyBorder="0" applyAlignment="0" applyProtection="0"/>
    <xf numFmtId="168" fontId="38" fillId="29"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38" fillId="85"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38" fillId="85" borderId="0" applyNumberFormat="0" applyBorder="0" applyAlignment="0" applyProtection="0"/>
    <xf numFmtId="0" fontId="17" fillId="65" borderId="0" applyNumberFormat="0" applyBorder="0" applyAlignment="0" applyProtection="0"/>
    <xf numFmtId="0" fontId="38" fillId="85" borderId="0" applyNumberFormat="0" applyBorder="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168" fontId="40" fillId="0" borderId="0" applyNumberFormat="0" applyFill="0" applyBorder="0" applyAlignment="0" applyProtection="0"/>
    <xf numFmtId="168" fontId="40" fillId="0" borderId="0" applyNumberFormat="0" applyFill="0" applyBorder="0" applyAlignment="0" applyProtection="0"/>
    <xf numFmtId="0" fontId="39" fillId="0" borderId="7" applyNumberFormat="0" applyFill="0" applyAlignment="0" applyProtection="0"/>
    <xf numFmtId="168" fontId="40" fillId="0" borderId="0" applyNumberFormat="0" applyFill="0" applyBorder="0" applyAlignment="0" applyProtection="0"/>
    <xf numFmtId="0" fontId="39" fillId="0" borderId="7" applyNumberFormat="0" applyFill="0" applyAlignment="0" applyProtection="0"/>
    <xf numFmtId="168" fontId="40" fillId="0" borderId="0" applyNumberFormat="0" applyFill="0" applyBorder="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168" fontId="40" fillId="0" borderId="0" applyNumberFormat="0" applyFill="0" applyBorder="0" applyAlignment="0" applyProtection="0"/>
    <xf numFmtId="168" fontId="40" fillId="0" borderId="0" applyNumberFormat="0" applyFill="0" applyBorder="0" applyAlignment="0" applyProtection="0"/>
    <xf numFmtId="168" fontId="40" fillId="0" borderId="0" applyNumberFormat="0" applyFill="0" applyBorder="0" applyAlignment="0" applyProtection="0"/>
    <xf numFmtId="0" fontId="39" fillId="0" borderId="7" applyNumberFormat="0" applyFill="0" applyAlignment="0" applyProtection="0"/>
    <xf numFmtId="168" fontId="40" fillId="0" borderId="0" applyNumberFormat="0" applyFill="0" applyBorder="0" applyAlignment="0" applyProtection="0"/>
    <xf numFmtId="0" fontId="39" fillId="0" borderId="7" applyNumberFormat="0" applyFill="0" applyAlignment="0" applyProtection="0"/>
    <xf numFmtId="0" fontId="39" fillId="0" borderId="7" applyNumberFormat="0" applyFill="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168" fontId="40" fillId="0" borderId="0" applyNumberFormat="0" applyFill="0" applyBorder="0" applyAlignment="0" applyProtection="0"/>
    <xf numFmtId="168" fontId="40" fillId="0" borderId="0" applyNumberFormat="0" applyFill="0" applyBorder="0" applyAlignment="0" applyProtection="0"/>
    <xf numFmtId="0" fontId="39" fillId="0" borderId="7" applyNumberFormat="0" applyFill="0" applyAlignment="0" applyProtection="0"/>
    <xf numFmtId="168" fontId="40" fillId="0" borderId="0" applyNumberFormat="0" applyFill="0" applyBorder="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168" fontId="42" fillId="0" borderId="0" applyNumberFormat="0" applyFill="0" applyBorder="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8" fontId="42" fillId="0" borderId="0" applyNumberFormat="0" applyFill="0" applyBorder="0" applyAlignment="0" applyProtection="0"/>
    <xf numFmtId="168" fontId="42" fillId="0" borderId="0" applyNumberFormat="0" applyFill="0" applyBorder="0" applyAlignment="0" applyProtection="0"/>
    <xf numFmtId="0" fontId="41" fillId="0" borderId="9" applyNumberFormat="0" applyFill="0" applyAlignment="0" applyProtection="0"/>
    <xf numFmtId="168" fontId="42" fillId="0" borderId="0" applyNumberFormat="0" applyFill="0" applyBorder="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168" fontId="42" fillId="0" borderId="0" applyNumberFormat="0" applyFill="0" applyBorder="0" applyAlignment="0" applyProtection="0"/>
    <xf numFmtId="168" fontId="42" fillId="0" borderId="0" applyNumberFormat="0" applyFill="0" applyBorder="0" applyAlignment="0" applyProtection="0"/>
    <xf numFmtId="0" fontId="41" fillId="0" borderId="9" applyNumberFormat="0" applyFill="0" applyAlignment="0" applyProtection="0"/>
    <xf numFmtId="168" fontId="42" fillId="0" borderId="0" applyNumberFormat="0" applyFill="0" applyBorder="0" applyAlignment="0" applyProtection="0"/>
    <xf numFmtId="0" fontId="41" fillId="0" borderId="8" applyNumberFormat="0" applyFill="0" applyAlignment="0" applyProtection="0"/>
    <xf numFmtId="168" fontId="42" fillId="0" borderId="0" applyNumberFormat="0" applyFill="0" applyBorder="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2" fillId="0" borderId="0" applyNumberFormat="0" applyFill="0" applyBorder="0" applyAlignment="0" applyProtection="0"/>
    <xf numFmtId="0" fontId="41" fillId="0" borderId="9" applyNumberFormat="0" applyFill="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1" fillId="0" borderId="9" applyNumberFormat="0" applyFill="0" applyAlignment="0" applyProtection="0"/>
    <xf numFmtId="0" fontId="42" fillId="0" borderId="0" applyNumberFormat="0" applyFill="0" applyBorder="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8" fontId="42" fillId="0" borderId="0" applyNumberFormat="0" applyFill="0" applyBorder="0" applyAlignment="0" applyProtection="0"/>
    <xf numFmtId="168" fontId="42" fillId="0" borderId="0" applyNumberFormat="0" applyFill="0" applyBorder="0" applyAlignment="0" applyProtection="0"/>
    <xf numFmtId="0" fontId="41" fillId="0" borderId="9" applyNumberFormat="0" applyFill="0" applyAlignment="0" applyProtection="0"/>
    <xf numFmtId="168" fontId="42" fillId="0" borderId="0" applyNumberFormat="0" applyFill="0" applyBorder="0" applyAlignment="0" applyProtection="0"/>
    <xf numFmtId="0" fontId="41" fillId="0" borderId="8" applyNumberFormat="0" applyFill="0" applyAlignment="0" applyProtection="0"/>
    <xf numFmtId="168" fontId="42" fillId="0" borderId="0" applyNumberFormat="0" applyFill="0" applyBorder="0" applyAlignment="0" applyProtection="0"/>
    <xf numFmtId="0" fontId="41" fillId="0" borderId="9"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1" fillId="0" borderId="8" applyNumberFormat="0" applyFill="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1" fillId="0" borderId="8" applyNumberFormat="0" applyFill="0" applyAlignment="0" applyProtection="0"/>
    <xf numFmtId="0" fontId="41" fillId="0" borderId="9" applyNumberFormat="0" applyFill="0" applyAlignment="0" applyProtection="0"/>
    <xf numFmtId="0" fontId="41" fillId="0" borderId="8"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168" fontId="44" fillId="0" borderId="12"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168" fontId="44" fillId="0" borderId="12" applyNumberFormat="0" applyFill="0" applyAlignment="0" applyProtection="0"/>
    <xf numFmtId="168" fontId="44" fillId="0" borderId="12" applyNumberFormat="0" applyFill="0" applyAlignment="0" applyProtection="0"/>
    <xf numFmtId="0" fontId="43" fillId="0" borderId="11" applyNumberFormat="0" applyFill="0" applyAlignment="0" applyProtection="0"/>
    <xf numFmtId="168" fontId="44" fillId="0" borderId="12"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168" fontId="44" fillId="0" borderId="12" applyNumberFormat="0" applyFill="0" applyAlignment="0" applyProtection="0"/>
    <xf numFmtId="168" fontId="44" fillId="0" borderId="12" applyNumberFormat="0" applyFill="0" applyAlignment="0" applyProtection="0"/>
    <xf numFmtId="0" fontId="43" fillId="0" borderId="11" applyNumberFormat="0" applyFill="0" applyAlignment="0" applyProtection="0"/>
    <xf numFmtId="168" fontId="44" fillId="0" borderId="12" applyNumberFormat="0" applyFill="0" applyAlignment="0" applyProtection="0"/>
    <xf numFmtId="0" fontId="43" fillId="0" borderId="10" applyNumberFormat="0" applyFill="0" applyAlignment="0" applyProtection="0"/>
    <xf numFmtId="168" fontId="44" fillId="0" borderId="12"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4" fillId="0" borderId="12" applyNumberFormat="0" applyFill="0" applyAlignment="0" applyProtection="0"/>
    <xf numFmtId="0" fontId="43" fillId="0" borderId="11" applyNumberFormat="0" applyFill="0" applyAlignment="0" applyProtection="0"/>
    <xf numFmtId="0" fontId="44" fillId="0" borderId="12" applyNumberFormat="0" applyFill="0" applyAlignment="0" applyProtection="0"/>
    <xf numFmtId="0" fontId="44" fillId="0" borderId="12" applyNumberFormat="0" applyFill="0" applyAlignment="0" applyProtection="0"/>
    <xf numFmtId="0" fontId="43" fillId="0" borderId="11" applyNumberFormat="0" applyFill="0" applyAlignment="0" applyProtection="0"/>
    <xf numFmtId="0" fontId="44" fillId="0" borderId="12"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168" fontId="44" fillId="0" borderId="12" applyNumberFormat="0" applyFill="0" applyAlignment="0" applyProtection="0"/>
    <xf numFmtId="168" fontId="44" fillId="0" borderId="12" applyNumberFormat="0" applyFill="0" applyAlignment="0" applyProtection="0"/>
    <xf numFmtId="0" fontId="43" fillId="0" borderId="11" applyNumberFormat="0" applyFill="0" applyAlignment="0" applyProtection="0"/>
    <xf numFmtId="168" fontId="44" fillId="0" borderId="12" applyNumberFormat="0" applyFill="0" applyAlignment="0" applyProtection="0"/>
    <xf numFmtId="0" fontId="43" fillId="0" borderId="10" applyNumberFormat="0" applyFill="0" applyAlignment="0" applyProtection="0"/>
    <xf numFmtId="168" fontId="44" fillId="0" borderId="12"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3" fillId="0" borderId="10"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3" fillId="0" borderId="10" applyNumberFormat="0" applyFill="0" applyAlignment="0" applyProtection="0"/>
    <xf numFmtId="0" fontId="43" fillId="0" borderId="11" applyNumberFormat="0" applyFill="0" applyAlignment="0" applyProtection="0"/>
    <xf numFmtId="0" fontId="43" fillId="0" borderId="10" applyNumberFormat="0" applyFill="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168" fontId="44" fillId="0" borderId="0" applyNumberFormat="0" applyFill="0" applyBorder="0" applyAlignment="0" applyProtection="0"/>
    <xf numFmtId="168" fontId="44" fillId="0" borderId="0" applyNumberFormat="0" applyFill="0" applyBorder="0" applyAlignment="0" applyProtection="0"/>
    <xf numFmtId="0" fontId="43" fillId="0" borderId="0" applyNumberFormat="0" applyFill="0" applyBorder="0" applyAlignment="0" applyProtection="0"/>
    <xf numFmtId="168" fontId="44" fillId="0" borderId="0" applyNumberFormat="0" applyFill="0" applyBorder="0" applyAlignment="0" applyProtection="0"/>
    <xf numFmtId="0" fontId="43" fillId="0" borderId="0" applyNumberFormat="0" applyFill="0" applyBorder="0" applyAlignment="0" applyProtection="0"/>
    <xf numFmtId="168" fontId="44"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168" fontId="44" fillId="0" borderId="0" applyNumberFormat="0" applyFill="0" applyBorder="0" applyAlignment="0" applyProtection="0"/>
    <xf numFmtId="168" fontId="44" fillId="0" borderId="0" applyNumberFormat="0" applyFill="0" applyBorder="0" applyAlignment="0" applyProtection="0"/>
    <xf numFmtId="168" fontId="44" fillId="0" borderId="0" applyNumberFormat="0" applyFill="0" applyBorder="0" applyAlignment="0" applyProtection="0"/>
    <xf numFmtId="0" fontId="43" fillId="0" borderId="0" applyNumberFormat="0" applyFill="0" applyBorder="0" applyAlignment="0" applyProtection="0"/>
    <xf numFmtId="168" fontId="44"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3" fillId="0" borderId="0" applyNumberFormat="0" applyFill="0" applyBorder="0" applyAlignment="0" applyProtection="0"/>
    <xf numFmtId="168" fontId="44" fillId="0" borderId="0" applyNumberFormat="0" applyFill="0" applyBorder="0" applyAlignment="0" applyProtection="0"/>
    <xf numFmtId="168" fontId="44" fillId="0" borderId="0" applyNumberFormat="0" applyFill="0" applyBorder="0" applyAlignment="0" applyProtection="0"/>
    <xf numFmtId="0" fontId="43" fillId="0" borderId="0" applyNumberFormat="0" applyFill="0" applyBorder="0" applyAlignment="0" applyProtection="0"/>
    <xf numFmtId="168" fontId="44"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5" fillId="0" borderId="0" applyNumberFormat="0" applyFill="0" applyBorder="0" applyAlignment="0" applyProtection="0">
      <alignment vertical="top"/>
      <protection locked="0"/>
    </xf>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4"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4"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4"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4"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4"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4"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4"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4"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4"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4" applyNumberFormat="0" applyAlignment="0" applyProtection="0"/>
    <xf numFmtId="0" fontId="46" fillId="72" borderId="5" applyNumberFormat="0" applyAlignment="0" applyProtection="0"/>
    <xf numFmtId="168" fontId="47" fillId="34"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168" fontId="47" fillId="34" borderId="4" applyNumberFormat="0" applyAlignment="0" applyProtection="0"/>
    <xf numFmtId="0" fontId="46" fillId="72" borderId="5" applyNumberFormat="0" applyAlignment="0" applyProtection="0"/>
    <xf numFmtId="168" fontId="47" fillId="34" borderId="4" applyNumberFormat="0" applyAlignment="0" applyProtection="0"/>
    <xf numFmtId="0" fontId="46" fillId="72" borderId="5" applyNumberFormat="0" applyAlignment="0" applyProtection="0"/>
    <xf numFmtId="0" fontId="46" fillId="72" borderId="5" applyNumberFormat="0" applyAlignment="0" applyProtection="0"/>
    <xf numFmtId="168" fontId="47" fillId="34" borderId="4" applyNumberFormat="0" applyAlignment="0" applyProtection="0"/>
    <xf numFmtId="0" fontId="46" fillId="72" borderId="5" applyNumberFormat="0" applyAlignment="0" applyProtection="0"/>
    <xf numFmtId="168" fontId="47" fillId="34" borderId="4" applyNumberFormat="0" applyAlignment="0" applyProtection="0"/>
    <xf numFmtId="168" fontId="47" fillId="34" borderId="4"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4"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4"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4"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4"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4"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168" fontId="47" fillId="34" borderId="4" applyNumberFormat="0" applyAlignment="0" applyProtection="0"/>
    <xf numFmtId="168" fontId="47" fillId="34" borderId="4" applyNumberFormat="0" applyAlignment="0" applyProtection="0"/>
    <xf numFmtId="0" fontId="46" fillId="72" borderId="5" applyNumberFormat="0" applyAlignment="0" applyProtection="0"/>
    <xf numFmtId="0" fontId="46" fillId="72" borderId="5" applyNumberFormat="0" applyAlignment="0" applyProtection="0"/>
    <xf numFmtId="168" fontId="47" fillId="34" borderId="4" applyNumberFormat="0" applyAlignment="0" applyProtection="0"/>
    <xf numFmtId="0" fontId="46" fillId="72" borderId="5" applyNumberFormat="0" applyAlignment="0" applyProtection="0"/>
    <xf numFmtId="0" fontId="46" fillId="72" borderId="4" applyNumberFormat="0" applyAlignment="0" applyProtection="0"/>
    <xf numFmtId="0" fontId="46" fillId="72" borderId="4" applyNumberFormat="0" applyAlignment="0" applyProtection="0"/>
    <xf numFmtId="168" fontId="47" fillId="34" borderId="4" applyNumberFormat="0" applyAlignment="0" applyProtection="0"/>
    <xf numFmtId="0" fontId="46" fillId="72" borderId="5" applyNumberFormat="0" applyAlignment="0" applyProtection="0"/>
    <xf numFmtId="168" fontId="47" fillId="34" borderId="4"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7" fillId="34" borderId="4" applyNumberFormat="0" applyAlignment="0" applyProtection="0"/>
    <xf numFmtId="0" fontId="46" fillId="72" borderId="5" applyNumberFormat="0" applyAlignment="0" applyProtection="0"/>
    <xf numFmtId="0" fontId="46" fillId="72" borderId="5" applyNumberFormat="0" applyAlignment="0" applyProtection="0"/>
    <xf numFmtId="0" fontId="47" fillId="34" borderId="4" applyNumberFormat="0" applyAlignment="0" applyProtection="0"/>
    <xf numFmtId="0" fontId="46" fillId="72" borderId="5" applyNumberFormat="0" applyAlignment="0" applyProtection="0"/>
    <xf numFmtId="0" fontId="47" fillId="34" borderId="4" applyNumberFormat="0" applyAlignment="0" applyProtection="0"/>
    <xf numFmtId="0" fontId="46" fillId="72" borderId="5" applyNumberFormat="0" applyAlignment="0" applyProtection="0"/>
    <xf numFmtId="0" fontId="46" fillId="72" borderId="5" applyNumberFormat="0" applyAlignment="0" applyProtection="0"/>
    <xf numFmtId="0" fontId="47" fillId="34"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168" fontId="47" fillId="34" borderId="4" applyNumberFormat="0" applyAlignment="0" applyProtection="0"/>
    <xf numFmtId="168" fontId="47" fillId="34" borderId="4" applyNumberFormat="0" applyAlignment="0" applyProtection="0"/>
    <xf numFmtId="0" fontId="46" fillId="72" borderId="5" applyNumberFormat="0" applyAlignment="0" applyProtection="0"/>
    <xf numFmtId="0" fontId="46" fillId="72" borderId="5" applyNumberFormat="0" applyAlignment="0" applyProtection="0"/>
    <xf numFmtId="168" fontId="47" fillId="34" borderId="4" applyNumberFormat="0" applyAlignment="0" applyProtection="0"/>
    <xf numFmtId="0" fontId="46" fillId="72" borderId="5" applyNumberFormat="0" applyAlignment="0" applyProtection="0"/>
    <xf numFmtId="0" fontId="46" fillId="72" borderId="4" applyNumberFormat="0" applyAlignment="0" applyProtection="0"/>
    <xf numFmtId="0" fontId="46" fillId="72" borderId="4" applyNumberFormat="0" applyAlignment="0" applyProtection="0"/>
    <xf numFmtId="168" fontId="47" fillId="34" borderId="4" applyNumberFormat="0" applyAlignment="0" applyProtection="0"/>
    <xf numFmtId="0" fontId="46" fillId="72" borderId="5" applyNumberFormat="0" applyAlignment="0" applyProtection="0"/>
    <xf numFmtId="168" fontId="47" fillId="34"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4" applyNumberFormat="0" applyAlignment="0" applyProtection="0"/>
    <xf numFmtId="0" fontId="46" fillId="72" borderId="4" applyNumberFormat="0" applyAlignment="0" applyProtection="0"/>
    <xf numFmtId="0" fontId="46" fillId="72" borderId="4"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4"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4"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4"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4" applyNumberFormat="0" applyAlignment="0" applyProtection="0"/>
    <xf numFmtId="0" fontId="46" fillId="72" borderId="5" applyNumberFormat="0" applyAlignment="0" applyProtection="0"/>
    <xf numFmtId="0" fontId="46" fillId="72" borderId="4" applyNumberFormat="0" applyAlignment="0" applyProtection="0"/>
    <xf numFmtId="0" fontId="46" fillId="72" borderId="5" applyNumberFormat="0" applyAlignment="0" applyProtection="0"/>
    <xf numFmtId="0" fontId="46" fillId="72" borderId="5" applyNumberFormat="0" applyAlignment="0" applyProtection="0"/>
    <xf numFmtId="0" fontId="46" fillId="72" borderId="4" applyNumberFormat="0" applyAlignment="0" applyProtection="0"/>
    <xf numFmtId="0" fontId="46" fillId="72" borderId="4" applyNumberFormat="0" applyAlignment="0" applyProtection="0"/>
    <xf numFmtId="0" fontId="46" fillId="72" borderId="5" applyNumberFormat="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168" fontId="49" fillId="0" borderId="15"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168" fontId="49" fillId="0" borderId="15" applyNumberFormat="0" applyFill="0" applyAlignment="0" applyProtection="0"/>
    <xf numFmtId="168" fontId="49" fillId="0" borderId="15" applyNumberFormat="0" applyFill="0" applyAlignment="0" applyProtection="0"/>
    <xf numFmtId="0" fontId="38" fillId="0" borderId="14" applyNumberFormat="0" applyFill="0" applyAlignment="0" applyProtection="0"/>
    <xf numFmtId="168" fontId="49" fillId="0" borderId="15"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168" fontId="49" fillId="0" borderId="15" applyNumberFormat="0" applyFill="0" applyAlignment="0" applyProtection="0"/>
    <xf numFmtId="168" fontId="49" fillId="0" borderId="15" applyNumberFormat="0" applyFill="0" applyAlignment="0" applyProtection="0"/>
    <xf numFmtId="0" fontId="38" fillId="0" borderId="14" applyNumberFormat="0" applyFill="0" applyAlignment="0" applyProtection="0"/>
    <xf numFmtId="168" fontId="49" fillId="0" borderId="15" applyNumberFormat="0" applyFill="0" applyAlignment="0" applyProtection="0"/>
    <xf numFmtId="0" fontId="48" fillId="0" borderId="13" applyNumberFormat="0" applyFill="0" applyAlignment="0" applyProtection="0"/>
    <xf numFmtId="168" fontId="49" fillId="0" borderId="15"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49" fillId="0" borderId="15" applyNumberFormat="0" applyFill="0" applyAlignment="0" applyProtection="0"/>
    <xf numFmtId="0" fontId="38" fillId="0" borderId="14" applyNumberFormat="0" applyFill="0" applyAlignment="0" applyProtection="0"/>
    <xf numFmtId="0" fontId="49" fillId="0" borderId="15" applyNumberFormat="0" applyFill="0" applyAlignment="0" applyProtection="0"/>
    <xf numFmtId="0" fontId="49" fillId="0" borderId="15" applyNumberFormat="0" applyFill="0" applyAlignment="0" applyProtection="0"/>
    <xf numFmtId="0" fontId="38" fillId="0" borderId="14" applyNumberFormat="0" applyFill="0" applyAlignment="0" applyProtection="0"/>
    <xf numFmtId="0" fontId="49" fillId="0" borderId="15"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168" fontId="49" fillId="0" borderId="15" applyNumberFormat="0" applyFill="0" applyAlignment="0" applyProtection="0"/>
    <xf numFmtId="168" fontId="49" fillId="0" borderId="15" applyNumberFormat="0" applyFill="0" applyAlignment="0" applyProtection="0"/>
    <xf numFmtId="0" fontId="38" fillId="0" borderId="14" applyNumberFormat="0" applyFill="0" applyAlignment="0" applyProtection="0"/>
    <xf numFmtId="168" fontId="49" fillId="0" borderId="15" applyNumberFormat="0" applyFill="0" applyAlignment="0" applyProtection="0"/>
    <xf numFmtId="0" fontId="48" fillId="0" borderId="13" applyNumberFormat="0" applyFill="0" applyAlignment="0" applyProtection="0"/>
    <xf numFmtId="168" fontId="49" fillId="0" borderId="15"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48" fillId="0" borderId="13"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48" fillId="0" borderId="13" applyNumberFormat="0" applyFill="0" applyAlignment="0" applyProtection="0"/>
    <xf numFmtId="0" fontId="38" fillId="0" borderId="14" applyNumberFormat="0" applyFill="0" applyAlignment="0" applyProtection="0"/>
    <xf numFmtId="0" fontId="48" fillId="0" borderId="13" applyNumberFormat="0" applyFill="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168" fontId="50" fillId="86" borderId="0" applyNumberFormat="0" applyBorder="0" applyAlignment="0" applyProtection="0"/>
    <xf numFmtId="0" fontId="38" fillId="72" borderId="0" applyNumberFormat="0" applyBorder="0" applyAlignment="0" applyProtection="0"/>
    <xf numFmtId="0" fontId="38" fillId="72" borderId="0" applyNumberFormat="0" applyBorder="0" applyAlignment="0" applyProtection="0"/>
    <xf numFmtId="0" fontId="38" fillId="72" borderId="0" applyNumberFormat="0" applyBorder="0" applyAlignment="0" applyProtection="0"/>
    <xf numFmtId="0" fontId="38" fillId="72" borderId="0" applyNumberFormat="0" applyBorder="0" applyAlignment="0" applyProtection="0"/>
    <xf numFmtId="0" fontId="38" fillId="72" borderId="0" applyNumberFormat="0" applyBorder="0" applyAlignment="0" applyProtection="0"/>
    <xf numFmtId="0" fontId="38" fillId="72" borderId="0" applyNumberFormat="0" applyBorder="0" applyAlignment="0" applyProtection="0"/>
    <xf numFmtId="0" fontId="38" fillId="72" borderId="0" applyNumberFormat="0" applyBorder="0" applyAlignment="0" applyProtection="0"/>
    <xf numFmtId="0" fontId="38" fillId="72" borderId="0" applyNumberFormat="0" applyBorder="0" applyAlignment="0" applyProtection="0"/>
    <xf numFmtId="0" fontId="38" fillId="72" borderId="0" applyNumberFormat="0" applyBorder="0" applyAlignment="0" applyProtection="0"/>
    <xf numFmtId="168" fontId="50" fillId="86" borderId="0" applyNumberFormat="0" applyBorder="0" applyAlignment="0" applyProtection="0"/>
    <xf numFmtId="168" fontId="50" fillId="86" borderId="0" applyNumberFormat="0" applyBorder="0" applyAlignment="0" applyProtection="0"/>
    <xf numFmtId="0" fontId="38" fillId="72" borderId="0" applyNumberFormat="0" applyBorder="0" applyAlignment="0" applyProtection="0"/>
    <xf numFmtId="168" fontId="50" fillId="86"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38" fillId="72" borderId="0" applyNumberFormat="0" applyBorder="0" applyAlignment="0" applyProtection="0"/>
    <xf numFmtId="0" fontId="38" fillId="72" borderId="0" applyNumberFormat="0" applyBorder="0" applyAlignment="0" applyProtection="0"/>
    <xf numFmtId="0" fontId="38" fillId="72" borderId="0" applyNumberFormat="0" applyBorder="0" applyAlignment="0" applyProtection="0"/>
    <xf numFmtId="0" fontId="38"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168" fontId="50" fillId="86" borderId="0" applyNumberFormat="0" applyBorder="0" applyAlignment="0" applyProtection="0"/>
    <xf numFmtId="168" fontId="50" fillId="86" borderId="0" applyNumberFormat="0" applyBorder="0" applyAlignment="0" applyProtection="0"/>
    <xf numFmtId="0" fontId="38" fillId="72" borderId="0" applyNumberFormat="0" applyBorder="0" applyAlignment="0" applyProtection="0"/>
    <xf numFmtId="168" fontId="50" fillId="86" borderId="0" applyNumberFormat="0" applyBorder="0" applyAlignment="0" applyProtection="0"/>
    <xf numFmtId="0" fontId="50" fillId="72" borderId="0" applyNumberFormat="0" applyBorder="0" applyAlignment="0" applyProtection="0"/>
    <xf numFmtId="168" fontId="50" fillId="86"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50" fillId="86" borderId="0" applyNumberFormat="0" applyBorder="0" applyAlignment="0" applyProtection="0"/>
    <xf numFmtId="0" fontId="38" fillId="72" borderId="0" applyNumberFormat="0" applyBorder="0" applyAlignment="0" applyProtection="0"/>
    <xf numFmtId="0" fontId="50" fillId="86" borderId="0" applyNumberFormat="0" applyBorder="0" applyAlignment="0" applyProtection="0"/>
    <xf numFmtId="0" fontId="50" fillId="86" borderId="0" applyNumberFormat="0" applyBorder="0" applyAlignment="0" applyProtection="0"/>
    <xf numFmtId="0" fontId="38" fillId="72" borderId="0" applyNumberFormat="0" applyBorder="0" applyAlignment="0" applyProtection="0"/>
    <xf numFmtId="0" fontId="50" fillId="86" borderId="0" applyNumberFormat="0" applyBorder="0" applyAlignment="0" applyProtection="0"/>
    <xf numFmtId="0" fontId="38" fillId="72" borderId="0" applyNumberFormat="0" applyBorder="0" applyAlignment="0" applyProtection="0"/>
    <xf numFmtId="0" fontId="38" fillId="72" borderId="0" applyNumberFormat="0" applyBorder="0" applyAlignment="0" applyProtection="0"/>
    <xf numFmtId="0" fontId="38" fillId="72" borderId="0" applyNumberFormat="0" applyBorder="0" applyAlignment="0" applyProtection="0"/>
    <xf numFmtId="0" fontId="38" fillId="72" borderId="0" applyNumberFormat="0" applyBorder="0" applyAlignment="0" applyProtection="0"/>
    <xf numFmtId="0" fontId="38" fillId="72" borderId="0" applyNumberFormat="0" applyBorder="0" applyAlignment="0" applyProtection="0"/>
    <xf numFmtId="0" fontId="38" fillId="72" borderId="0" applyNumberFormat="0" applyBorder="0" applyAlignment="0" applyProtection="0"/>
    <xf numFmtId="168" fontId="50" fillId="86" borderId="0" applyNumberFormat="0" applyBorder="0" applyAlignment="0" applyProtection="0"/>
    <xf numFmtId="168" fontId="50" fillId="86" borderId="0" applyNumberFormat="0" applyBorder="0" applyAlignment="0" applyProtection="0"/>
    <xf numFmtId="0" fontId="38" fillId="72" borderId="0" applyNumberFormat="0" applyBorder="0" applyAlignment="0" applyProtection="0"/>
    <xf numFmtId="168" fontId="50" fillId="86" borderId="0" applyNumberFormat="0" applyBorder="0" applyAlignment="0" applyProtection="0"/>
    <xf numFmtId="0" fontId="50" fillId="72" borderId="0" applyNumberFormat="0" applyBorder="0" applyAlignment="0" applyProtection="0"/>
    <xf numFmtId="168" fontId="50" fillId="86" borderId="0" applyNumberFormat="0" applyBorder="0" applyAlignment="0" applyProtection="0"/>
    <xf numFmtId="0" fontId="38"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50" fillId="72"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50" fillId="72" borderId="0" applyNumberFormat="0" applyBorder="0" applyAlignment="0" applyProtection="0"/>
    <xf numFmtId="0" fontId="38" fillId="72" borderId="0" applyNumberFormat="0" applyBorder="0" applyAlignment="0" applyProtection="0"/>
    <xf numFmtId="0" fontId="50" fillId="72"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3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3" fillId="87" borderId="0"/>
    <xf numFmtId="0" fontId="51"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13" fillId="87"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87" borderId="0"/>
    <xf numFmtId="0" fontId="9" fillId="0" borderId="0"/>
    <xf numFmtId="0" fontId="9" fillId="0" borderId="0"/>
    <xf numFmtId="0" fontId="12" fillId="0" borderId="0"/>
    <xf numFmtId="0" fontId="13" fillId="87" borderId="0"/>
    <xf numFmtId="0" fontId="12" fillId="0" borderId="0"/>
    <xf numFmtId="0" fontId="9" fillId="0" borderId="0"/>
    <xf numFmtId="0" fontId="13" fillId="87" borderId="0"/>
    <xf numFmtId="0" fontId="9" fillId="0" borderId="0"/>
    <xf numFmtId="0" fontId="9" fillId="0" borderId="0"/>
    <xf numFmtId="0" fontId="12" fillId="0" borderId="0"/>
    <xf numFmtId="0" fontId="13" fillId="87" borderId="0"/>
    <xf numFmtId="0" fontId="12" fillId="0" borderId="0"/>
    <xf numFmtId="0" fontId="9" fillId="0" borderId="0"/>
    <xf numFmtId="0" fontId="12" fillId="0" borderId="0"/>
    <xf numFmtId="0" fontId="13" fillId="87" borderId="0"/>
    <xf numFmtId="0" fontId="12" fillId="0" borderId="0"/>
    <xf numFmtId="0" fontId="12" fillId="0" borderId="0"/>
    <xf numFmtId="0" fontId="12" fillId="0" borderId="0"/>
    <xf numFmtId="0" fontId="13" fillId="87" borderId="0"/>
    <xf numFmtId="0" fontId="12" fillId="0" borderId="0"/>
    <xf numFmtId="0" fontId="13" fillId="87" borderId="0"/>
    <xf numFmtId="0" fontId="12" fillId="0" borderId="0"/>
    <xf numFmtId="0" fontId="12" fillId="0" borderId="0"/>
    <xf numFmtId="0" fontId="12" fillId="0" borderId="0"/>
    <xf numFmtId="0" fontId="13" fillId="87" borderId="0"/>
    <xf numFmtId="0" fontId="12" fillId="0" borderId="0"/>
    <xf numFmtId="0" fontId="12" fillId="0" borderId="0"/>
    <xf numFmtId="0" fontId="13" fillId="87" borderId="0"/>
    <xf numFmtId="0" fontId="9" fillId="0" borderId="0"/>
    <xf numFmtId="0" fontId="12" fillId="0" borderId="0"/>
    <xf numFmtId="168" fontId="12" fillId="0" borderId="0"/>
    <xf numFmtId="168" fontId="12" fillId="0" borderId="0"/>
    <xf numFmtId="0" fontId="12" fillId="0" borderId="0"/>
    <xf numFmtId="168" fontId="12" fillId="0" borderId="0"/>
    <xf numFmtId="0" fontId="12" fillId="0" borderId="0"/>
    <xf numFmtId="168" fontId="12" fillId="0" borderId="0"/>
    <xf numFmtId="0" fontId="12" fillId="0" borderId="0"/>
    <xf numFmtId="168" fontId="12" fillId="0" borderId="0"/>
    <xf numFmtId="0" fontId="12" fillId="0" borderId="0"/>
    <xf numFmtId="168"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12" fillId="0" borderId="0"/>
    <xf numFmtId="0" fontId="12" fillId="0" borderId="0"/>
    <xf numFmtId="0" fontId="12" fillId="0" borderId="0"/>
    <xf numFmtId="0" fontId="13" fillId="87" borderId="0"/>
    <xf numFmtId="0" fontId="12" fillId="0" borderId="0"/>
    <xf numFmtId="0" fontId="12" fillId="0" borderId="0"/>
    <xf numFmtId="0" fontId="13" fillId="87" borderId="0"/>
    <xf numFmtId="0" fontId="12" fillId="0" borderId="0"/>
    <xf numFmtId="0" fontId="12" fillId="0" borderId="0"/>
    <xf numFmtId="0" fontId="13" fillId="87" borderId="0"/>
    <xf numFmtId="0" fontId="12" fillId="0" borderId="0"/>
    <xf numFmtId="0" fontId="12" fillId="0" borderId="0"/>
    <xf numFmtId="0" fontId="13" fillId="87" borderId="0"/>
    <xf numFmtId="0" fontId="12" fillId="0" borderId="0"/>
    <xf numFmtId="0" fontId="12" fillId="0" borderId="0"/>
    <xf numFmtId="0" fontId="13" fillId="87" borderId="0"/>
    <xf numFmtId="0" fontId="31" fillId="0" borderId="0"/>
    <xf numFmtId="0" fontId="31" fillId="0" borderId="0"/>
    <xf numFmtId="0" fontId="13" fillId="87" borderId="0"/>
    <xf numFmtId="0" fontId="13" fillId="87" borderId="0"/>
    <xf numFmtId="0" fontId="13" fillId="87" borderId="0"/>
    <xf numFmtId="0" fontId="13" fillId="87" borderId="0"/>
    <xf numFmtId="0" fontId="13" fillId="87"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0" fontId="12"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0" fontId="9" fillId="0" borderId="0"/>
    <xf numFmtId="0"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0" fontId="12"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0" fontId="12"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87"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87"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87" borderId="0"/>
    <xf numFmtId="0" fontId="16" fillId="0" borderId="0"/>
    <xf numFmtId="0" fontId="16" fillId="0" borderId="0"/>
    <xf numFmtId="0" fontId="13" fillId="87" borderId="0"/>
    <xf numFmtId="0" fontId="12" fillId="0" borderId="0"/>
    <xf numFmtId="0"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0" fontId="12"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0" fontId="12"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0" fontId="12"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0" fontId="12" fillId="0" borderId="0"/>
    <xf numFmtId="168" fontId="9" fillId="0" borderId="0"/>
    <xf numFmtId="168" fontId="9" fillId="0" borderId="0"/>
    <xf numFmtId="168" fontId="9" fillId="0" borderId="0"/>
    <xf numFmtId="168" fontId="9" fillId="0" borderId="0"/>
    <xf numFmtId="0" fontId="12" fillId="0" borderId="0"/>
    <xf numFmtId="168" fontId="9" fillId="0" borderId="0"/>
    <xf numFmtId="168" fontId="9" fillId="0" borderId="0"/>
    <xf numFmtId="0" fontId="12" fillId="0" borderId="0"/>
    <xf numFmtId="168" fontId="9" fillId="0" borderId="0"/>
    <xf numFmtId="168" fontId="9" fillId="0" borderId="0"/>
    <xf numFmtId="0" fontId="12" fillId="0" borderId="0"/>
    <xf numFmtId="168" fontId="9" fillId="0" borderId="0"/>
    <xf numFmtId="168" fontId="9" fillId="0" borderId="0"/>
    <xf numFmtId="0" fontId="12" fillId="0" borderId="0"/>
    <xf numFmtId="168" fontId="9" fillId="0" borderId="0"/>
    <xf numFmtId="0" fontId="12" fillId="0" borderId="0"/>
    <xf numFmtId="168" fontId="9" fillId="0" borderId="0"/>
    <xf numFmtId="0" fontId="12" fillId="0" borderId="0"/>
    <xf numFmtId="168" fontId="12" fillId="0" borderId="0"/>
    <xf numFmtId="0" fontId="12" fillId="0" borderId="0"/>
    <xf numFmtId="168" fontId="9" fillId="0" borderId="0"/>
    <xf numFmtId="0" fontId="12" fillId="0" borderId="0"/>
    <xf numFmtId="168"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0" fontId="12"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0" fontId="12"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0" fontId="12"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0" fontId="13" fillId="87"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0" fontId="12"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0" fontId="13" fillId="87"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0" fontId="12"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12" fillId="0" borderId="0"/>
    <xf numFmtId="168" fontId="12" fillId="0" borderId="0"/>
    <xf numFmtId="0" fontId="13" fillId="87" borderId="0"/>
    <xf numFmtId="0" fontId="9" fillId="0" borderId="0"/>
    <xf numFmtId="168" fontId="12" fillId="0" borderId="0"/>
    <xf numFmtId="0" fontId="9" fillId="0" borderId="0"/>
    <xf numFmtId="0" fontId="9" fillId="0" borderId="0"/>
    <xf numFmtId="0" fontId="9" fillId="0" borderId="0"/>
    <xf numFmtId="168" fontId="12" fillId="0" borderId="0"/>
    <xf numFmtId="0" fontId="12" fillId="0" borderId="0"/>
    <xf numFmtId="0" fontId="12" fillId="0" borderId="0"/>
    <xf numFmtId="0" fontId="13" fillId="87" borderId="0"/>
    <xf numFmtId="0" fontId="12" fillId="0" borderId="0"/>
    <xf numFmtId="0" fontId="13" fillId="87" borderId="0"/>
    <xf numFmtId="0" fontId="9" fillId="0" borderId="0"/>
    <xf numFmtId="0" fontId="12"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0" fontId="13" fillId="87"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0" fontId="13" fillId="87" borderId="0"/>
    <xf numFmtId="168" fontId="9" fillId="0" borderId="0"/>
    <xf numFmtId="168" fontId="9" fillId="0" borderId="0"/>
    <xf numFmtId="168" fontId="9" fillId="0" borderId="0"/>
    <xf numFmtId="168" fontId="9" fillId="0" borderId="0"/>
    <xf numFmtId="168" fontId="9" fillId="0" borderId="0"/>
    <xf numFmtId="168" fontId="9" fillId="0" borderId="0"/>
    <xf numFmtId="0" fontId="13" fillId="87"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0" fontId="13" fillId="87"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0"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0" fontId="12"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0" fontId="12"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168"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87"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87"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87"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87"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71" borderId="16"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2" fillId="71" borderId="16" applyNumberFormat="0" applyFont="0" applyAlignment="0" applyProtection="0"/>
    <xf numFmtId="168" fontId="12" fillId="88"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168" fontId="12" fillId="88" borderId="16"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2" fillId="71" borderId="16" applyNumberFormat="0" applyFont="0" applyAlignment="0" applyProtection="0"/>
    <xf numFmtId="168" fontId="12" fillId="88"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168" fontId="12" fillId="88" borderId="16" applyNumberFormat="0" applyFont="0" applyAlignment="0" applyProtection="0"/>
    <xf numFmtId="0" fontId="13" fillId="71" borderId="5" applyNumberFormat="0" applyFont="0" applyAlignment="0" applyProtection="0"/>
    <xf numFmtId="168" fontId="12" fillId="88" borderId="16" applyNumberFormat="0" applyFont="0" applyAlignment="0" applyProtection="0"/>
    <xf numFmtId="0" fontId="9" fillId="4" borderId="1" applyNumberFormat="0" applyFont="0" applyAlignment="0" applyProtection="0"/>
    <xf numFmtId="0" fontId="9" fillId="4" borderId="1"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9" fillId="4" borderId="1" applyNumberFormat="0" applyFont="0" applyAlignment="0" applyProtection="0"/>
    <xf numFmtId="0" fontId="9" fillId="4" borderId="1"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168" fontId="12" fillId="88"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168" fontId="12" fillId="88" borderId="16" applyNumberFormat="0" applyFont="0" applyAlignment="0" applyProtection="0"/>
    <xf numFmtId="168" fontId="12" fillId="88"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168" fontId="12" fillId="88" borderId="16" applyNumberFormat="0" applyFont="0" applyAlignment="0" applyProtection="0"/>
    <xf numFmtId="0" fontId="13" fillId="71" borderId="5" applyNumberFormat="0" applyFont="0" applyAlignment="0" applyProtection="0"/>
    <xf numFmtId="0" fontId="9" fillId="4" borderId="1" applyNumberFormat="0" applyFont="0" applyAlignment="0" applyProtection="0"/>
    <xf numFmtId="0" fontId="9" fillId="4" borderId="1" applyNumberFormat="0" applyFont="0" applyAlignment="0" applyProtection="0"/>
    <xf numFmtId="0" fontId="12" fillId="71" borderId="16" applyNumberFormat="0" applyFont="0" applyAlignment="0" applyProtection="0"/>
    <xf numFmtId="0" fontId="12" fillId="71" borderId="16" applyNumberFormat="0" applyFont="0" applyAlignment="0" applyProtection="0"/>
    <xf numFmtId="168" fontId="12" fillId="88" borderId="16" applyNumberFormat="0" applyFont="0" applyAlignment="0" applyProtection="0"/>
    <xf numFmtId="0" fontId="13" fillId="71" borderId="5" applyNumberFormat="0" applyFont="0" applyAlignment="0" applyProtection="0"/>
    <xf numFmtId="168" fontId="12" fillId="88" borderId="16" applyNumberFormat="0" applyFont="0" applyAlignment="0" applyProtection="0"/>
    <xf numFmtId="0" fontId="9" fillId="4" borderId="1" applyNumberFormat="0" applyFont="0" applyAlignment="0" applyProtection="0"/>
    <xf numFmtId="0" fontId="9" fillId="4" borderId="1"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2" fillId="88"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88" borderId="16" applyNumberFormat="0" applyFont="0" applyAlignment="0" applyProtection="0"/>
    <xf numFmtId="0" fontId="13" fillId="71" borderId="5" applyNumberFormat="0" applyFont="0" applyAlignment="0" applyProtection="0"/>
    <xf numFmtId="0" fontId="12" fillId="88"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88"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168" fontId="12" fillId="88" borderId="16" applyNumberFormat="0" applyFont="0" applyAlignment="0" applyProtection="0"/>
    <xf numFmtId="168" fontId="12" fillId="88" borderId="16" applyNumberFormat="0" applyFont="0" applyAlignment="0" applyProtection="0"/>
    <xf numFmtId="0" fontId="12" fillId="71" borderId="16" applyNumberFormat="0" applyFont="0" applyAlignment="0" applyProtection="0"/>
    <xf numFmtId="0" fontId="12" fillId="71" borderId="16" applyNumberFormat="0" applyFont="0" applyAlignment="0" applyProtection="0"/>
    <xf numFmtId="168" fontId="12" fillId="88" borderId="16" applyNumberFormat="0" applyFont="0" applyAlignment="0" applyProtection="0"/>
    <xf numFmtId="0" fontId="12" fillId="71" borderId="16" applyNumberFormat="0" applyFont="0" applyAlignment="0" applyProtection="0"/>
    <xf numFmtId="0" fontId="9" fillId="4" borderId="1" applyNumberFormat="0" applyFont="0" applyAlignment="0" applyProtection="0"/>
    <xf numFmtId="0" fontId="9" fillId="4" borderId="1" applyNumberFormat="0" applyFont="0" applyAlignment="0" applyProtection="0"/>
    <xf numFmtId="0" fontId="12" fillId="71" borderId="16" applyNumberFormat="0" applyFont="0" applyAlignment="0" applyProtection="0"/>
    <xf numFmtId="0" fontId="12" fillId="71" borderId="16" applyNumberFormat="0" applyFont="0" applyAlignment="0" applyProtection="0"/>
    <xf numFmtId="168" fontId="12" fillId="88" borderId="16" applyNumberFormat="0" applyFont="0" applyAlignment="0" applyProtection="0"/>
    <xf numFmtId="0" fontId="13" fillId="71" borderId="5" applyNumberFormat="0" applyFont="0" applyAlignment="0" applyProtection="0"/>
    <xf numFmtId="168" fontId="12" fillId="88" borderId="16"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2" fillId="71" borderId="16" applyNumberFormat="0" applyFont="0" applyAlignment="0" applyProtection="0"/>
    <xf numFmtId="0" fontId="12" fillId="71" borderId="16"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9" fillId="4" borderId="1" applyNumberFormat="0" applyFont="0" applyAlignment="0" applyProtection="0"/>
    <xf numFmtId="0" fontId="13" fillId="71" borderId="5" applyNumberFormat="0" applyFont="0" applyAlignment="0" applyProtection="0"/>
    <xf numFmtId="0" fontId="9" fillId="4" borderId="1" applyNumberFormat="0" applyFont="0" applyAlignment="0" applyProtection="0"/>
    <xf numFmtId="0" fontId="12" fillId="71" borderId="16"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9" fillId="4" borderId="1"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13" fillId="71" borderId="5" applyNumberFormat="0" applyFon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7" borderId="17" applyNumberFormat="0" applyAlignment="0" applyProtection="0"/>
    <xf numFmtId="0" fontId="52" fillId="78" borderId="17" applyNumberFormat="0" applyAlignment="0" applyProtection="0"/>
    <xf numFmtId="168" fontId="52" fillId="36"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168" fontId="52" fillId="36" borderId="17" applyNumberFormat="0" applyAlignment="0" applyProtection="0"/>
    <xf numFmtId="0" fontId="52" fillId="78" borderId="17" applyNumberFormat="0" applyAlignment="0" applyProtection="0"/>
    <xf numFmtId="168" fontId="52" fillId="36" borderId="17" applyNumberFormat="0" applyAlignment="0" applyProtection="0"/>
    <xf numFmtId="0" fontId="52" fillId="78" borderId="17" applyNumberFormat="0" applyAlignment="0" applyProtection="0"/>
    <xf numFmtId="0" fontId="52" fillId="78" borderId="17" applyNumberFormat="0" applyAlignment="0" applyProtection="0"/>
    <xf numFmtId="168" fontId="52" fillId="36" borderId="17" applyNumberFormat="0" applyAlignment="0" applyProtection="0"/>
    <xf numFmtId="0" fontId="52" fillId="78" borderId="17" applyNumberFormat="0" applyAlignment="0" applyProtection="0"/>
    <xf numFmtId="168" fontId="52" fillId="36" borderId="17" applyNumberFormat="0" applyAlignment="0" applyProtection="0"/>
    <xf numFmtId="168" fontId="52" fillId="36"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168" fontId="52" fillId="36" borderId="17" applyNumberFormat="0" applyAlignment="0" applyProtection="0"/>
    <xf numFmtId="168" fontId="52" fillId="36" borderId="17" applyNumberFormat="0" applyAlignment="0" applyProtection="0"/>
    <xf numFmtId="0" fontId="52" fillId="78" borderId="17" applyNumberFormat="0" applyAlignment="0" applyProtection="0"/>
    <xf numFmtId="0" fontId="52" fillId="78" borderId="17" applyNumberFormat="0" applyAlignment="0" applyProtection="0"/>
    <xf numFmtId="168" fontId="52" fillId="36"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7" borderId="17" applyNumberFormat="0" applyAlignment="0" applyProtection="0"/>
    <xf numFmtId="168" fontId="52" fillId="36" borderId="17" applyNumberFormat="0" applyAlignment="0" applyProtection="0"/>
    <xf numFmtId="0" fontId="52" fillId="78" borderId="17" applyNumberFormat="0" applyAlignment="0" applyProtection="0"/>
    <xf numFmtId="168" fontId="52" fillId="36"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36"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36" borderId="17" applyNumberFormat="0" applyAlignment="0" applyProtection="0"/>
    <xf numFmtId="0" fontId="52" fillId="78" borderId="17" applyNumberFormat="0" applyAlignment="0" applyProtection="0"/>
    <xf numFmtId="0" fontId="52" fillId="36"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36"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168" fontId="52" fillId="36" borderId="17" applyNumberFormat="0" applyAlignment="0" applyProtection="0"/>
    <xf numFmtId="168" fontId="52" fillId="36" borderId="17" applyNumberFormat="0" applyAlignment="0" applyProtection="0"/>
    <xf numFmtId="0" fontId="52" fillId="78" borderId="17" applyNumberFormat="0" applyAlignment="0" applyProtection="0"/>
    <xf numFmtId="0" fontId="52" fillId="78" borderId="17" applyNumberFormat="0" applyAlignment="0" applyProtection="0"/>
    <xf numFmtId="168" fontId="52" fillId="36"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7" borderId="17" applyNumberFormat="0" applyAlignment="0" applyProtection="0"/>
    <xf numFmtId="168" fontId="52" fillId="36" borderId="17" applyNumberFormat="0" applyAlignment="0" applyProtection="0"/>
    <xf numFmtId="0" fontId="52" fillId="78" borderId="17" applyNumberFormat="0" applyAlignment="0" applyProtection="0"/>
    <xf numFmtId="168" fontId="52" fillId="36"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7" borderId="17" applyNumberFormat="0" applyAlignment="0" applyProtection="0"/>
    <xf numFmtId="0" fontId="52" fillId="77" borderId="17" applyNumberFormat="0" applyAlignment="0" applyProtection="0"/>
    <xf numFmtId="0" fontId="52" fillId="77"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8" borderId="17" applyNumberFormat="0" applyAlignment="0" applyProtection="0"/>
    <xf numFmtId="0" fontId="52" fillId="78" borderId="17" applyNumberFormat="0" applyAlignment="0" applyProtection="0"/>
    <xf numFmtId="0" fontId="52" fillId="77" borderId="17" applyNumberFormat="0" applyAlignment="0" applyProtection="0"/>
    <xf numFmtId="0" fontId="52" fillId="77" borderId="17" applyNumberFormat="0" applyAlignment="0" applyProtection="0"/>
    <xf numFmtId="0" fontId="52" fillId="78" borderId="17" applyNumberForma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0"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 fontId="18" fillId="89" borderId="17"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0" fontId="12" fillId="0" borderId="0"/>
    <xf numFmtId="4" fontId="13" fillId="86" borderId="5" applyNumberFormat="0" applyProtection="0">
      <alignment vertical="center"/>
    </xf>
    <xf numFmtId="4" fontId="13" fillId="86" borderId="5" applyNumberFormat="0" applyProtection="0">
      <alignment vertical="center"/>
    </xf>
    <xf numFmtId="0" fontId="12" fillId="0" borderId="0"/>
    <xf numFmtId="4" fontId="13" fillId="86" borderId="5" applyNumberFormat="0" applyProtection="0">
      <alignment vertical="center"/>
    </xf>
    <xf numFmtId="4" fontId="53" fillId="86" borderId="18" applyNumberFormat="0" applyProtection="0">
      <alignment vertical="center"/>
    </xf>
    <xf numFmtId="0" fontId="12" fillId="0" borderId="0"/>
    <xf numFmtId="0" fontId="12" fillId="0" borderId="0"/>
    <xf numFmtId="4" fontId="53" fillId="86" borderId="0" applyNumberFormat="0" applyProtection="0">
      <alignment horizontal="center" vertical="center"/>
    </xf>
    <xf numFmtId="4" fontId="53" fillId="86" borderId="18"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0" applyNumberFormat="0" applyProtection="0">
      <alignment horizontal="center" vertical="center"/>
    </xf>
    <xf numFmtId="4" fontId="53" fillId="86" borderId="18"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0" applyNumberFormat="0" applyProtection="0">
      <alignment horizontal="center"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8" fillId="89" borderId="17" applyNumberFormat="0" applyProtection="0">
      <alignment vertical="center"/>
    </xf>
    <xf numFmtId="4" fontId="13" fillId="86" borderId="5" applyNumberFormat="0" applyProtection="0">
      <alignment vertical="center"/>
    </xf>
    <xf numFmtId="4" fontId="18" fillId="89" borderId="17"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0" applyNumberFormat="0" applyProtection="0">
      <alignment horizontal="center"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0" applyNumberFormat="0" applyProtection="0">
      <alignment horizontal="center"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0" applyNumberFormat="0" applyProtection="0">
      <alignment horizontal="center"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0" applyNumberFormat="0" applyProtection="0">
      <alignment horizontal="center"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8" fillId="89" borderId="17" applyNumberFormat="0" applyProtection="0">
      <alignment vertical="center"/>
    </xf>
    <xf numFmtId="4" fontId="18" fillId="89" borderId="17" applyNumberFormat="0" applyProtection="0">
      <alignment vertical="center"/>
    </xf>
    <xf numFmtId="4" fontId="54" fillId="86" borderId="18" applyNumberFormat="0" applyProtection="0">
      <alignment vertical="center"/>
    </xf>
    <xf numFmtId="4" fontId="53" fillId="86" borderId="18" applyNumberFormat="0" applyProtection="0">
      <alignment vertical="center"/>
    </xf>
    <xf numFmtId="4" fontId="53" fillId="86" borderId="18"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13" fillId="86" borderId="5" applyNumberFormat="0" applyProtection="0">
      <alignment vertical="center"/>
    </xf>
    <xf numFmtId="4" fontId="53" fillId="86" borderId="0" applyNumberFormat="0" applyProtection="0">
      <alignment horizontal="center" vertical="center"/>
    </xf>
    <xf numFmtId="4" fontId="53" fillId="86" borderId="18" applyNumberFormat="0" applyProtection="0">
      <alignment vertical="center"/>
    </xf>
    <xf numFmtId="4" fontId="53" fillId="86" borderId="18" applyNumberFormat="0" applyProtection="0">
      <alignment vertical="center"/>
    </xf>
    <xf numFmtId="4" fontId="55" fillId="89" borderId="17"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0" fontId="12" fillId="0" borderId="0"/>
    <xf numFmtId="4" fontId="57" fillId="89" borderId="5" applyNumberFormat="0" applyProtection="0">
      <alignment vertical="center"/>
    </xf>
    <xf numFmtId="4" fontId="56" fillId="86" borderId="18" applyNumberFormat="0" applyProtection="0">
      <alignment vertical="center"/>
    </xf>
    <xf numFmtId="0" fontId="12" fillId="0" borderId="0"/>
    <xf numFmtId="0" fontId="12" fillId="0" borderId="0"/>
    <xf numFmtId="0" fontId="12" fillId="0" borderId="0"/>
    <xf numFmtId="4" fontId="56" fillId="89" borderId="18"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5" fillId="89" borderId="17"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5" fillId="89" borderId="17"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5" fillId="89" borderId="17"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5" fillId="89" borderId="17"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6" fillId="89" borderId="18" applyNumberFormat="0" applyProtection="0">
      <alignment vertical="center"/>
    </xf>
    <xf numFmtId="4" fontId="56" fillId="86" borderId="18"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6" fillId="89" borderId="18"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6" fillId="86" borderId="18" applyNumberFormat="0" applyProtection="0">
      <alignment vertical="center"/>
    </xf>
    <xf numFmtId="4" fontId="55" fillId="89" borderId="17" applyNumberFormat="0" applyProtection="0">
      <alignment vertical="center"/>
    </xf>
    <xf numFmtId="4" fontId="55" fillId="89" borderId="17" applyNumberFormat="0" applyProtection="0">
      <alignment vertical="center"/>
    </xf>
    <xf numFmtId="4" fontId="56" fillId="86" borderId="18"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6" fillId="89" borderId="18" applyNumberFormat="0" applyProtection="0">
      <alignment vertical="center"/>
    </xf>
    <xf numFmtId="4" fontId="56" fillId="86" borderId="18"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6" fillId="89" borderId="18" applyNumberFormat="0" applyProtection="0">
      <alignment vertical="center"/>
    </xf>
    <xf numFmtId="4" fontId="56" fillId="86" borderId="18"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6" fillId="89" borderId="18" applyNumberFormat="0" applyProtection="0">
      <alignment vertical="center"/>
    </xf>
    <xf numFmtId="4" fontId="56" fillId="86" borderId="18"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6" fillId="89" borderId="18" applyNumberFormat="0" applyProtection="0">
      <alignment vertical="center"/>
    </xf>
    <xf numFmtId="4" fontId="56" fillId="86" borderId="18" applyNumberFormat="0" applyProtection="0">
      <alignment vertical="center"/>
    </xf>
    <xf numFmtId="4" fontId="56" fillId="86" borderId="18"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7" fillId="89" borderId="5" applyNumberFormat="0" applyProtection="0">
      <alignment vertical="center"/>
    </xf>
    <xf numFmtId="4" fontId="56" fillId="86" borderId="18" applyNumberFormat="0" applyProtection="0">
      <alignment vertical="center"/>
    </xf>
    <xf numFmtId="4" fontId="56" fillId="86" borderId="18" applyNumberFormat="0" applyProtection="0">
      <alignment vertical="center"/>
    </xf>
    <xf numFmtId="4" fontId="18" fillId="89" borderId="17"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0" fontId="12" fillId="0" borderId="0"/>
    <xf numFmtId="4" fontId="13" fillId="89" borderId="5" applyNumberFormat="0" applyProtection="0">
      <alignment horizontal="left" vertical="center" indent="1"/>
    </xf>
    <xf numFmtId="4" fontId="13" fillId="89" borderId="5" applyNumberFormat="0" applyProtection="0">
      <alignment horizontal="left" vertical="center" indent="1"/>
    </xf>
    <xf numFmtId="0" fontId="12" fillId="0" borderId="0"/>
    <xf numFmtId="4" fontId="13" fillId="89" borderId="5" applyNumberFormat="0" applyProtection="0">
      <alignment horizontal="left" vertical="center" indent="1"/>
    </xf>
    <xf numFmtId="4" fontId="53" fillId="86" borderId="18" applyNumberFormat="0" applyProtection="0">
      <alignment horizontal="left" vertical="center" indent="1"/>
    </xf>
    <xf numFmtId="0" fontId="12" fillId="0" borderId="0"/>
    <xf numFmtId="0" fontId="12" fillId="0" borderId="0"/>
    <xf numFmtId="4" fontId="53" fillId="89" borderId="0"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9" borderId="0" applyNumberFormat="0" applyProtection="0">
      <alignment horizontal="left" vertical="center" indent="1"/>
    </xf>
    <xf numFmtId="4" fontId="53" fillId="86" borderId="18"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9" borderId="0"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8" fillId="89" borderId="17" applyNumberFormat="0" applyProtection="0">
      <alignment horizontal="left" vertical="center" indent="1"/>
    </xf>
    <xf numFmtId="4" fontId="13" fillId="89" borderId="5" applyNumberFormat="0" applyProtection="0">
      <alignment horizontal="left" vertical="center" indent="1"/>
    </xf>
    <xf numFmtId="4" fontId="18" fillId="89" borderId="17"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9" borderId="0"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9" borderId="0"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9" borderId="0"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9" borderId="0"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8" fillId="89" borderId="17" applyNumberFormat="0" applyProtection="0">
      <alignment horizontal="left" vertical="center" indent="1"/>
    </xf>
    <xf numFmtId="4" fontId="18" fillId="89" borderId="17" applyNumberFormat="0" applyProtection="0">
      <alignment horizontal="left" vertical="center" indent="1"/>
    </xf>
    <xf numFmtId="4" fontId="54" fillId="89" borderId="18" applyNumberFormat="0" applyProtection="0">
      <alignment horizontal="left" vertical="center" indent="1"/>
    </xf>
    <xf numFmtId="4" fontId="53" fillId="86" borderId="18" applyNumberFormat="0" applyProtection="0">
      <alignment horizontal="left" vertical="center" indent="1"/>
    </xf>
    <xf numFmtId="4" fontId="53" fillId="86" borderId="18"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13" fillId="89" borderId="5" applyNumberFormat="0" applyProtection="0">
      <alignment horizontal="left" vertical="center" indent="1"/>
    </xf>
    <xf numFmtId="4" fontId="53" fillId="89" borderId="0" applyNumberFormat="0" applyProtection="0">
      <alignment horizontal="left" vertical="center" indent="1"/>
    </xf>
    <xf numFmtId="4" fontId="53" fillId="86" borderId="18" applyNumberFormat="0" applyProtection="0">
      <alignment horizontal="left" vertical="center" indent="1"/>
    </xf>
    <xf numFmtId="4" fontId="53" fillId="86" borderId="18" applyNumberFormat="0" applyProtection="0">
      <alignment horizontal="left" vertical="center" indent="1"/>
    </xf>
    <xf numFmtId="4" fontId="18" fillId="89" borderId="17" applyNumberFormat="0" applyProtection="0">
      <alignment horizontal="left" vertical="center"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3"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3"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3"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3"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3"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3"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3"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3"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3"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3"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12" fillId="0" borderId="0"/>
    <xf numFmtId="0" fontId="58" fillId="86" borderId="18" applyNumberFormat="0" applyProtection="0">
      <alignment horizontal="left" vertical="top" indent="1"/>
    </xf>
    <xf numFmtId="0" fontId="53" fillId="86" borderId="18" applyNumberFormat="0" applyProtection="0">
      <alignment horizontal="left" vertical="top" indent="1"/>
    </xf>
    <xf numFmtId="0" fontId="12" fillId="0" borderId="0"/>
    <xf numFmtId="0" fontId="12" fillId="0" borderId="0"/>
    <xf numFmtId="0" fontId="12" fillId="0" borderId="0"/>
    <xf numFmtId="0" fontId="53" fillId="89"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3"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3"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3"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3"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3"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3"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4" fontId="18" fillId="89" borderId="17" applyNumberFormat="0" applyProtection="0">
      <alignment horizontal="left" vertical="center"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4" fontId="18" fillId="89" borderId="17" applyNumberFormat="0" applyProtection="0">
      <alignment horizontal="left" vertical="center"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4" fontId="18" fillId="89" borderId="17" applyNumberFormat="0" applyProtection="0">
      <alignment horizontal="left" vertical="center"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4" fontId="18" fillId="89" borderId="17" applyNumberFormat="0" applyProtection="0">
      <alignment horizontal="left" vertical="center"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3" fillId="89" borderId="18" applyNumberFormat="0" applyProtection="0">
      <alignment horizontal="left" vertical="top" indent="1"/>
    </xf>
    <xf numFmtId="0" fontId="53"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3" fillId="89"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4" fontId="18" fillId="89" borderId="17" applyNumberFormat="0" applyProtection="0">
      <alignment horizontal="left" vertical="center" indent="1"/>
    </xf>
    <xf numFmtId="4" fontId="18" fillId="89" borderId="17" applyNumberFormat="0" applyProtection="0">
      <alignment horizontal="left" vertical="center" indent="1"/>
    </xf>
    <xf numFmtId="0" fontId="53" fillId="86" borderId="18" applyNumberFormat="0" applyProtection="0">
      <alignment horizontal="left" vertical="top" indent="1"/>
    </xf>
    <xf numFmtId="0" fontId="53" fillId="86" borderId="18" applyNumberFormat="0" applyProtection="0">
      <alignment horizontal="left" vertical="top" indent="1"/>
    </xf>
    <xf numFmtId="4" fontId="18" fillId="89" borderId="17" applyNumberFormat="0" applyProtection="0">
      <alignment horizontal="left" vertical="center" indent="1"/>
    </xf>
    <xf numFmtId="0" fontId="53"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3" fillId="89" borderId="18" applyNumberFormat="0" applyProtection="0">
      <alignment horizontal="left" vertical="top" indent="1"/>
    </xf>
    <xf numFmtId="0" fontId="53"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3" fillId="89" borderId="18" applyNumberFormat="0" applyProtection="0">
      <alignment horizontal="left" vertical="top" indent="1"/>
    </xf>
    <xf numFmtId="0" fontId="53"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3" fillId="89" borderId="18" applyNumberFormat="0" applyProtection="0">
      <alignment horizontal="left" vertical="top" indent="1"/>
    </xf>
    <xf numFmtId="0" fontId="53"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3" fillId="89" borderId="18" applyNumberFormat="0" applyProtection="0">
      <alignment horizontal="left" vertical="top" indent="1"/>
    </xf>
    <xf numFmtId="0" fontId="53" fillId="86" borderId="18" applyNumberFormat="0" applyProtection="0">
      <alignment horizontal="left" vertical="top" indent="1"/>
    </xf>
    <xf numFmtId="0" fontId="53"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8" fillId="86" borderId="18" applyNumberFormat="0" applyProtection="0">
      <alignment horizontal="left" vertical="top" indent="1"/>
    </xf>
    <xf numFmtId="0" fontId="53" fillId="86" borderId="18" applyNumberFormat="0" applyProtection="0">
      <alignment horizontal="left" vertical="top" indent="1"/>
    </xf>
    <xf numFmtId="0" fontId="53" fillId="86" borderId="18" applyNumberFormat="0" applyProtection="0">
      <alignment horizontal="left" vertical="top" indent="1"/>
    </xf>
    <xf numFmtId="0" fontId="12" fillId="90" borderId="17"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6" borderId="0" applyNumberFormat="0" applyProtection="0">
      <alignment horizontal="left" vertical="center" wrapText="1" indent="1"/>
    </xf>
    <xf numFmtId="4" fontId="53" fillId="28" borderId="0"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6" borderId="0" applyNumberFormat="0" applyProtection="0">
      <alignment horizontal="left" vertical="center" wrapText="1" indent="1"/>
    </xf>
    <xf numFmtId="4" fontId="53" fillId="28" borderId="0"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6" borderId="0" applyNumberFormat="0" applyProtection="0">
      <alignment horizontal="left" vertical="center" wrapText="1" indent="1"/>
    </xf>
    <xf numFmtId="4" fontId="53" fillId="28" borderId="0"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6" borderId="0" applyNumberFormat="0" applyProtection="0">
      <alignment horizontal="left" vertical="center" wrapText="1" indent="1"/>
    </xf>
    <xf numFmtId="4" fontId="53" fillId="28" borderId="0"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53" fillId="28" borderId="0"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53" fillId="28" borderId="0"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8" borderId="0"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8" borderId="0"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8" borderId="0"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8" borderId="0" applyNumberFormat="0" applyProtection="0">
      <alignment horizontal="left" vertical="center" indent="1"/>
    </xf>
    <xf numFmtId="168" fontId="12" fillId="90" borderId="17" applyNumberFormat="0" applyProtection="0">
      <alignment horizontal="left" vertical="center"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168" fontId="12" fillId="90" borderId="17" applyNumberFormat="0" applyProtection="0">
      <alignment horizontal="left" vertical="center" indent="1"/>
    </xf>
    <xf numFmtId="4" fontId="13" fillId="46" borderId="5" applyNumberFormat="0" applyProtection="0">
      <alignment horizontal="left" vertical="center"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0" fontId="12" fillId="79" borderId="17" applyNumberFormat="0" applyProtection="0">
      <alignment horizontal="left" vertical="center" indent="1"/>
    </xf>
    <xf numFmtId="4" fontId="13" fillId="46" borderId="5" applyNumberFormat="0" applyProtection="0">
      <alignment horizontal="left" vertical="center" indent="1"/>
    </xf>
    <xf numFmtId="0" fontId="12" fillId="79" borderId="17" applyNumberFormat="0" applyProtection="0">
      <alignment horizontal="left" vertical="center" indent="1"/>
    </xf>
    <xf numFmtId="0" fontId="12" fillId="79" borderId="17" applyNumberFormat="0" applyProtection="0">
      <alignment horizontal="left" vertical="center" indent="1"/>
    </xf>
    <xf numFmtId="4" fontId="53" fillId="26" borderId="0" applyNumberFormat="0" applyProtection="0">
      <alignment horizontal="left" vertical="center" wrapText="1" indent="1"/>
    </xf>
    <xf numFmtId="168" fontId="12" fillId="90" borderId="17" applyNumberFormat="0" applyProtection="0">
      <alignment horizontal="left" vertical="center" indent="1"/>
    </xf>
    <xf numFmtId="4" fontId="13" fillId="46" borderId="5" applyNumberFormat="0" applyProtection="0">
      <alignment horizontal="left" vertical="center"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53" fillId="28" borderId="0"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3" fillId="46" borderId="5" applyNumberFormat="0" applyProtection="0">
      <alignment horizontal="left" vertical="center" indent="1"/>
    </xf>
    <xf numFmtId="4" fontId="53" fillId="26" borderId="0" applyNumberFormat="0" applyProtection="0">
      <alignment horizontal="left" vertical="center" wrapText="1"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0" fontId="12" fillId="79" borderId="17" applyNumberFormat="0" applyProtection="0">
      <alignment horizontal="left" vertical="center" indent="1"/>
    </xf>
    <xf numFmtId="0" fontId="12" fillId="90" borderId="17" applyNumberFormat="0" applyProtection="0">
      <alignment horizontal="left" vertical="center" indent="1"/>
    </xf>
    <xf numFmtId="168" fontId="12" fillId="90" borderId="17" applyNumberFormat="0" applyProtection="0">
      <alignment horizontal="left" vertical="center" indent="1"/>
    </xf>
    <xf numFmtId="0" fontId="12" fillId="90" borderId="17" applyNumberFormat="0" applyProtection="0">
      <alignment horizontal="left" vertical="center" indent="1"/>
    </xf>
    <xf numFmtId="4" fontId="53" fillId="26" borderId="0" applyNumberFormat="0" applyProtection="0">
      <alignment horizontal="left" vertical="center" wrapText="1"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168" fontId="12" fillId="90" borderId="17" applyNumberFormat="0" applyProtection="0">
      <alignment horizontal="left" vertical="center" indent="1"/>
    </xf>
    <xf numFmtId="4" fontId="13" fillId="46" borderId="5" applyNumberFormat="0" applyProtection="0">
      <alignment horizontal="left" vertical="center" indent="1"/>
    </xf>
    <xf numFmtId="4" fontId="53" fillId="26" borderId="0" applyNumberFormat="0" applyProtection="0">
      <alignment horizontal="left" vertical="center" wrapText="1" indent="1"/>
    </xf>
    <xf numFmtId="0" fontId="12" fillId="90" borderId="17" applyNumberFormat="0" applyProtection="0">
      <alignment horizontal="left" vertical="center"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8" borderId="0"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8" borderId="0"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8" borderId="0"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8" borderId="0"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8" borderId="0"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8" borderId="0"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8" borderId="0"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8" borderId="0"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8" borderId="0"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8" borderId="0" applyNumberFormat="0" applyProtection="0">
      <alignment horizontal="left" vertical="center" indent="1"/>
    </xf>
    <xf numFmtId="168" fontId="12" fillId="90" borderId="17" applyNumberFormat="0" applyProtection="0">
      <alignment horizontal="left" vertical="center" indent="1"/>
    </xf>
    <xf numFmtId="168" fontId="12" fillId="90" borderId="17"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3" fillId="46" borderId="5" applyNumberFormat="0" applyProtection="0">
      <alignment horizontal="left" vertical="center" indent="1"/>
    </xf>
    <xf numFmtId="4" fontId="53" fillId="26" borderId="0" applyNumberFormat="0" applyProtection="0">
      <alignment horizontal="left" vertical="center" wrapText="1" indent="1"/>
    </xf>
    <xf numFmtId="168" fontId="12" fillId="90" borderId="17" applyNumberFormat="0" applyProtection="0">
      <alignment horizontal="left" vertical="center" indent="1"/>
    </xf>
    <xf numFmtId="4" fontId="13" fillId="46" borderId="5"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3" fillId="46" borderId="5" applyNumberFormat="0" applyProtection="0">
      <alignment horizontal="left" vertical="center" indent="1"/>
    </xf>
    <xf numFmtId="4" fontId="53" fillId="26" borderId="0" applyNumberFormat="0" applyProtection="0">
      <alignment horizontal="left" vertical="center" wrapText="1"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53" fillId="26" borderId="0" applyNumberFormat="0" applyProtection="0">
      <alignment horizontal="left" vertical="center" wrapText="1" indent="1"/>
    </xf>
    <xf numFmtId="0" fontId="12" fillId="90" borderId="17" applyNumberFormat="0" applyProtection="0">
      <alignment horizontal="left" vertical="center" indent="1"/>
    </xf>
    <xf numFmtId="4" fontId="53" fillId="26" borderId="0" applyNumberFormat="0" applyProtection="0">
      <alignment horizontal="left" vertical="center" wrapText="1" indent="1"/>
    </xf>
    <xf numFmtId="0" fontId="12" fillId="90" borderId="17" applyNumberFormat="0" applyProtection="0">
      <alignment horizontal="left" vertical="center" indent="1"/>
    </xf>
    <xf numFmtId="4" fontId="13" fillId="46" borderId="5" applyNumberFormat="0" applyProtection="0">
      <alignment horizontal="left" vertical="center" indent="1"/>
    </xf>
    <xf numFmtId="0" fontId="12" fillId="79" borderId="17" applyNumberFormat="0" applyProtection="0">
      <alignment horizontal="left" vertical="center" indent="1"/>
    </xf>
    <xf numFmtId="168" fontId="12" fillId="90" borderId="17"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8" borderId="0"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168" fontId="12" fillId="90" borderId="17" applyNumberFormat="0" applyProtection="0">
      <alignment horizontal="left" vertical="center" indent="1"/>
    </xf>
    <xf numFmtId="168" fontId="12" fillId="90" borderId="17"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168" fontId="12" fillId="90" borderId="17"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6" borderId="0" applyNumberFormat="0" applyProtection="0">
      <alignment horizontal="left" vertical="center" wrapText="1" indent="1"/>
    </xf>
    <xf numFmtId="168" fontId="12" fillId="90" borderId="17"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wrapText="1"/>
    </xf>
    <xf numFmtId="4" fontId="13" fillId="46" borderId="5" applyNumberFormat="0" applyProtection="0">
      <alignment horizontal="left" vertical="center" indent="1"/>
    </xf>
    <xf numFmtId="0" fontId="12" fillId="90" borderId="17" applyNumberFormat="0" applyProtection="0">
      <alignment horizontal="left" vertical="center" wrapTex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53" fillId="26" borderId="0" applyNumberFormat="0" applyProtection="0">
      <alignment horizontal="left" vertical="center" wrapText="1"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6" borderId="0" applyNumberFormat="0" applyProtection="0">
      <alignment horizontal="left" vertical="center" wrapText="1" indent="1"/>
    </xf>
    <xf numFmtId="4" fontId="13" fillId="46" borderId="5" applyNumberFormat="0" applyProtection="0">
      <alignment horizontal="left" vertical="center" indent="1"/>
    </xf>
    <xf numFmtId="4" fontId="53" fillId="26" borderId="0" applyNumberFormat="0" applyProtection="0">
      <alignment horizontal="left" vertical="center" wrapText="1" indent="1"/>
    </xf>
    <xf numFmtId="4" fontId="53" fillId="26" borderId="0" applyNumberFormat="0" applyProtection="0">
      <alignment horizontal="left" vertical="center" wrapText="1" indent="1"/>
    </xf>
    <xf numFmtId="4" fontId="13" fillId="46" borderId="5" applyNumberFormat="0" applyProtection="0">
      <alignment horizontal="left" vertical="center" indent="1"/>
    </xf>
    <xf numFmtId="0" fontId="12" fillId="79" borderId="17"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53" fillId="26" borderId="0" applyNumberFormat="0" applyProtection="0">
      <alignment horizontal="left" vertical="center" wrapText="1"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79" borderId="17"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79" borderId="17"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6" borderId="0" applyNumberFormat="0" applyProtection="0">
      <alignment horizontal="left" vertical="center" wrapText="1"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0" fontId="12" fillId="90" borderId="17" applyNumberFormat="0" applyProtection="0">
      <alignment horizontal="left" vertical="center" indent="1"/>
    </xf>
    <xf numFmtId="4" fontId="53" fillId="28" borderId="18" applyNumberFormat="0" applyProtection="0">
      <alignment horizontal="left" vertical="center" wrapText="1"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53" fillId="26" borderId="0" applyNumberFormat="0" applyProtection="0">
      <alignment horizontal="left" vertical="center" wrapText="1" indent="1"/>
    </xf>
    <xf numFmtId="4" fontId="53" fillId="28" borderId="0" applyNumberFormat="0" applyProtection="0">
      <alignment horizontal="left" vertical="center" indent="1"/>
    </xf>
    <xf numFmtId="4" fontId="13" fillId="46" borderId="5" applyNumberFormat="0" applyProtection="0">
      <alignment horizontal="left" vertical="center" indent="1"/>
    </xf>
    <xf numFmtId="4" fontId="18" fillId="91" borderId="17"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0" fontId="12" fillId="0" borderId="0"/>
    <xf numFmtId="4" fontId="13" fillId="27" borderId="5" applyNumberFormat="0" applyProtection="0">
      <alignment horizontal="right" vertical="center"/>
    </xf>
    <xf numFmtId="4" fontId="13" fillId="27" borderId="5" applyNumberFormat="0" applyProtection="0">
      <alignment horizontal="right" vertical="center"/>
    </xf>
    <xf numFmtId="0" fontId="12" fillId="0" borderId="0"/>
    <xf numFmtId="4" fontId="13" fillId="27" borderId="5" applyNumberFormat="0" applyProtection="0">
      <alignment horizontal="right" vertical="center"/>
    </xf>
    <xf numFmtId="4" fontId="18" fillId="27" borderId="18" applyNumberFormat="0" applyProtection="0">
      <alignment horizontal="right" vertical="center"/>
    </xf>
    <xf numFmtId="0" fontId="12" fillId="0" borderId="0"/>
    <xf numFmtId="0" fontId="12" fillId="0" borderId="0"/>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91" borderId="17" applyNumberFormat="0" applyProtection="0">
      <alignment horizontal="right" vertical="center"/>
    </xf>
    <xf numFmtId="4" fontId="18" fillId="91" borderId="17" applyNumberFormat="0" applyProtection="0">
      <alignment horizontal="right" vertical="center"/>
    </xf>
    <xf numFmtId="4" fontId="18" fillId="27" borderId="18" applyNumberFormat="0" applyProtection="0">
      <alignment horizontal="right" vertical="center"/>
    </xf>
    <xf numFmtId="4" fontId="18" fillId="91" borderId="17" applyNumberFormat="0" applyProtection="0">
      <alignment horizontal="right" vertical="center"/>
    </xf>
    <xf numFmtId="4" fontId="18" fillId="27" borderId="18"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3" fillId="27" borderId="5" applyNumberFormat="0" applyProtection="0">
      <alignment horizontal="right" vertical="center"/>
    </xf>
    <xf numFmtId="4" fontId="18" fillId="27" borderId="18" applyNumberFormat="0" applyProtection="0">
      <alignment horizontal="right" vertical="center"/>
    </xf>
    <xf numFmtId="4" fontId="18" fillId="27" borderId="18" applyNumberFormat="0" applyProtection="0">
      <alignment horizontal="right" vertical="center"/>
    </xf>
    <xf numFmtId="4" fontId="18" fillId="92" borderId="17"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0" fontId="12" fillId="0" borderId="0"/>
    <xf numFmtId="4" fontId="13" fillId="93" borderId="5" applyNumberFormat="0" applyProtection="0">
      <alignment horizontal="right" vertical="center"/>
    </xf>
    <xf numFmtId="4" fontId="13" fillId="93" borderId="5" applyNumberFormat="0" applyProtection="0">
      <alignment horizontal="right" vertical="center"/>
    </xf>
    <xf numFmtId="0" fontId="12" fillId="0" borderId="0"/>
    <xf numFmtId="4" fontId="13" fillId="93" borderId="5" applyNumberFormat="0" applyProtection="0">
      <alignment horizontal="right" vertical="center"/>
    </xf>
    <xf numFmtId="4" fontId="18" fillId="37" borderId="18" applyNumberFormat="0" applyProtection="0">
      <alignment horizontal="right" vertical="center"/>
    </xf>
    <xf numFmtId="0" fontId="12" fillId="0" borderId="0"/>
    <xf numFmtId="0" fontId="12" fillId="0" borderId="0"/>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92" borderId="17" applyNumberFormat="0" applyProtection="0">
      <alignment horizontal="right" vertical="center"/>
    </xf>
    <xf numFmtId="4" fontId="18" fillId="92" borderId="17" applyNumberFormat="0" applyProtection="0">
      <alignment horizontal="right" vertical="center"/>
    </xf>
    <xf numFmtId="4" fontId="18" fillId="37" borderId="18" applyNumberFormat="0" applyProtection="0">
      <alignment horizontal="right" vertical="center"/>
    </xf>
    <xf numFmtId="4" fontId="18" fillId="92" borderId="17" applyNumberFormat="0" applyProtection="0">
      <alignment horizontal="right" vertical="center"/>
    </xf>
    <xf numFmtId="4" fontId="18" fillId="37" borderId="18"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3" fillId="93" borderId="5" applyNumberFormat="0" applyProtection="0">
      <alignment horizontal="right" vertical="center"/>
    </xf>
    <xf numFmtId="4" fontId="18" fillId="37" borderId="18" applyNumberFormat="0" applyProtection="0">
      <alignment horizontal="right" vertical="center"/>
    </xf>
    <xf numFmtId="4" fontId="18" fillId="37" borderId="18" applyNumberFormat="0" applyProtection="0">
      <alignment horizontal="right" vertical="center"/>
    </xf>
    <xf numFmtId="4" fontId="18" fillId="94" borderId="17"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0" fontId="12" fillId="0" borderId="0"/>
    <xf numFmtId="4" fontId="13" fillId="62" borderId="19" applyNumberFormat="0" applyProtection="0">
      <alignment horizontal="right" vertical="center"/>
    </xf>
    <xf numFmtId="4" fontId="13" fillId="62" borderId="19" applyNumberFormat="0" applyProtection="0">
      <alignment horizontal="right" vertical="center"/>
    </xf>
    <xf numFmtId="0" fontId="12" fillId="0" borderId="0"/>
    <xf numFmtId="4" fontId="13" fillId="62" borderId="19" applyNumberFormat="0" applyProtection="0">
      <alignment horizontal="right" vertical="center"/>
    </xf>
    <xf numFmtId="4" fontId="18" fillId="62" borderId="18" applyNumberFormat="0" applyProtection="0">
      <alignment horizontal="right" vertical="center"/>
    </xf>
    <xf numFmtId="0" fontId="12" fillId="0" borderId="0"/>
    <xf numFmtId="0" fontId="12" fillId="0" borderId="0"/>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94" borderId="17" applyNumberFormat="0" applyProtection="0">
      <alignment horizontal="right" vertical="center"/>
    </xf>
    <xf numFmtId="4" fontId="18" fillId="94" borderId="17" applyNumberFormat="0" applyProtection="0">
      <alignment horizontal="right" vertical="center"/>
    </xf>
    <xf numFmtId="4" fontId="18" fillId="62" borderId="18" applyNumberFormat="0" applyProtection="0">
      <alignment horizontal="right" vertical="center"/>
    </xf>
    <xf numFmtId="4" fontId="18" fillId="94" borderId="17" applyNumberFormat="0" applyProtection="0">
      <alignment horizontal="right" vertical="center"/>
    </xf>
    <xf numFmtId="4" fontId="18" fillId="62" borderId="18"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3" fillId="62" borderId="19" applyNumberFormat="0" applyProtection="0">
      <alignment horizontal="right" vertical="center"/>
    </xf>
    <xf numFmtId="4" fontId="18" fillId="62" borderId="18" applyNumberFormat="0" applyProtection="0">
      <alignment horizontal="right" vertical="center"/>
    </xf>
    <xf numFmtId="4" fontId="18" fillId="62" borderId="18" applyNumberFormat="0" applyProtection="0">
      <alignment horizontal="right" vertical="center"/>
    </xf>
    <xf numFmtId="4" fontId="18" fillId="95" borderId="17"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0" fontId="12" fillId="0" borderId="0"/>
    <xf numFmtId="4" fontId="13" fillId="42" borderId="5" applyNumberFormat="0" applyProtection="0">
      <alignment horizontal="right" vertical="center"/>
    </xf>
    <xf numFmtId="4" fontId="13" fillId="42" borderId="5" applyNumberFormat="0" applyProtection="0">
      <alignment horizontal="right" vertical="center"/>
    </xf>
    <xf numFmtId="0" fontId="12" fillId="0" borderId="0"/>
    <xf numFmtId="4" fontId="13" fillId="42" borderId="5" applyNumberFormat="0" applyProtection="0">
      <alignment horizontal="right" vertical="center"/>
    </xf>
    <xf numFmtId="4" fontId="18" fillId="42" borderId="18" applyNumberFormat="0" applyProtection="0">
      <alignment horizontal="right" vertical="center"/>
    </xf>
    <xf numFmtId="0" fontId="12" fillId="0" borderId="0"/>
    <xf numFmtId="0" fontId="12" fillId="0" borderId="0"/>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95" borderId="17" applyNumberFormat="0" applyProtection="0">
      <alignment horizontal="right" vertical="center"/>
    </xf>
    <xf numFmtId="4" fontId="18" fillId="95" borderId="17" applyNumberFormat="0" applyProtection="0">
      <alignment horizontal="right" vertical="center"/>
    </xf>
    <xf numFmtId="4" fontId="18" fillId="42" borderId="18" applyNumberFormat="0" applyProtection="0">
      <alignment horizontal="right" vertical="center"/>
    </xf>
    <xf numFmtId="4" fontId="18" fillId="95" borderId="17" applyNumberFormat="0" applyProtection="0">
      <alignment horizontal="right" vertical="center"/>
    </xf>
    <xf numFmtId="4" fontId="18" fillId="42" borderId="18"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3" fillId="42" borderId="5" applyNumberFormat="0" applyProtection="0">
      <alignment horizontal="right" vertical="center"/>
    </xf>
    <xf numFmtId="4" fontId="18" fillId="42" borderId="18" applyNumberFormat="0" applyProtection="0">
      <alignment horizontal="right" vertical="center"/>
    </xf>
    <xf numFmtId="4" fontId="18" fillId="42" borderId="18" applyNumberFormat="0" applyProtection="0">
      <alignment horizontal="right" vertical="center"/>
    </xf>
    <xf numFmtId="4" fontId="18" fillId="96" borderId="17"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0" fontId="12" fillId="0" borderId="0"/>
    <xf numFmtId="4" fontId="13" fillId="47" borderId="5" applyNumberFormat="0" applyProtection="0">
      <alignment horizontal="right" vertical="center"/>
    </xf>
    <xf numFmtId="4" fontId="13" fillId="47" borderId="5" applyNumberFormat="0" applyProtection="0">
      <alignment horizontal="right" vertical="center"/>
    </xf>
    <xf numFmtId="0" fontId="12" fillId="0" borderId="0"/>
    <xf numFmtId="4" fontId="13" fillId="47" borderId="5" applyNumberFormat="0" applyProtection="0">
      <alignment horizontal="right" vertical="center"/>
    </xf>
    <xf numFmtId="4" fontId="18" fillId="47" borderId="18" applyNumberFormat="0" applyProtection="0">
      <alignment horizontal="right" vertical="center"/>
    </xf>
    <xf numFmtId="0" fontId="12" fillId="0" borderId="0"/>
    <xf numFmtId="0" fontId="12" fillId="0" borderId="0"/>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96" borderId="17" applyNumberFormat="0" applyProtection="0">
      <alignment horizontal="right" vertical="center"/>
    </xf>
    <xf numFmtId="4" fontId="18" fillId="96" borderId="17" applyNumberFormat="0" applyProtection="0">
      <alignment horizontal="right" vertical="center"/>
    </xf>
    <xf numFmtId="4" fontId="18" fillId="47" borderId="18" applyNumberFormat="0" applyProtection="0">
      <alignment horizontal="right" vertical="center"/>
    </xf>
    <xf numFmtId="4" fontId="18" fillId="96" borderId="17" applyNumberFormat="0" applyProtection="0">
      <alignment horizontal="right" vertical="center"/>
    </xf>
    <xf numFmtId="4" fontId="18" fillId="47" borderId="18"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3" fillId="47" borderId="5" applyNumberFormat="0" applyProtection="0">
      <alignment horizontal="right" vertical="center"/>
    </xf>
    <xf numFmtId="4" fontId="18" fillId="47" borderId="18" applyNumberFormat="0" applyProtection="0">
      <alignment horizontal="right" vertical="center"/>
    </xf>
    <xf numFmtId="4" fontId="18" fillId="47" borderId="18" applyNumberFormat="0" applyProtection="0">
      <alignment horizontal="right" vertical="center"/>
    </xf>
    <xf numFmtId="4" fontId="18" fillId="97" borderId="17"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0" fontId="12" fillId="0" borderId="0"/>
    <xf numFmtId="4" fontId="13" fillId="76" borderId="5" applyNumberFormat="0" applyProtection="0">
      <alignment horizontal="right" vertical="center"/>
    </xf>
    <xf numFmtId="4" fontId="13" fillId="76" borderId="5" applyNumberFormat="0" applyProtection="0">
      <alignment horizontal="right" vertical="center"/>
    </xf>
    <xf numFmtId="0" fontId="12" fillId="0" borderId="0"/>
    <xf numFmtId="4" fontId="13" fillId="76" borderId="5" applyNumberFormat="0" applyProtection="0">
      <alignment horizontal="right" vertical="center"/>
    </xf>
    <xf numFmtId="4" fontId="18" fillId="76" borderId="18" applyNumberFormat="0" applyProtection="0">
      <alignment horizontal="right" vertical="center"/>
    </xf>
    <xf numFmtId="0" fontId="12" fillId="0" borderId="0"/>
    <xf numFmtId="0" fontId="12" fillId="0" borderId="0"/>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97" borderId="17" applyNumberFormat="0" applyProtection="0">
      <alignment horizontal="right" vertical="center"/>
    </xf>
    <xf numFmtId="4" fontId="18" fillId="97" borderId="17" applyNumberFormat="0" applyProtection="0">
      <alignment horizontal="right" vertical="center"/>
    </xf>
    <xf numFmtId="4" fontId="18" fillId="76" borderId="18" applyNumberFormat="0" applyProtection="0">
      <alignment horizontal="right" vertical="center"/>
    </xf>
    <xf numFmtId="4" fontId="18" fillId="97" borderId="17" applyNumberFormat="0" applyProtection="0">
      <alignment horizontal="right" vertical="center"/>
    </xf>
    <xf numFmtId="4" fontId="18" fillId="76" borderId="18"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3" fillId="76" borderId="5" applyNumberFormat="0" applyProtection="0">
      <alignment horizontal="right" vertical="center"/>
    </xf>
    <xf numFmtId="4" fontId="18" fillId="76" borderId="18" applyNumberFormat="0" applyProtection="0">
      <alignment horizontal="right" vertical="center"/>
    </xf>
    <xf numFmtId="4" fontId="18" fillId="76" borderId="18" applyNumberFormat="0" applyProtection="0">
      <alignment horizontal="right" vertical="center"/>
    </xf>
    <xf numFmtId="4" fontId="18" fillId="98" borderId="17"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0" fontId="12" fillId="0" borderId="0"/>
    <xf numFmtId="4" fontId="13" fillId="39" borderId="5" applyNumberFormat="0" applyProtection="0">
      <alignment horizontal="right" vertical="center"/>
    </xf>
    <xf numFmtId="4" fontId="13" fillId="39" borderId="5" applyNumberFormat="0" applyProtection="0">
      <alignment horizontal="right" vertical="center"/>
    </xf>
    <xf numFmtId="0" fontId="12" fillId="0" borderId="0"/>
    <xf numFmtId="4" fontId="13" fillId="39" borderId="5" applyNumberFormat="0" applyProtection="0">
      <alignment horizontal="right" vertical="center"/>
    </xf>
    <xf numFmtId="4" fontId="18" fillId="39" borderId="18" applyNumberFormat="0" applyProtection="0">
      <alignment horizontal="right" vertical="center"/>
    </xf>
    <xf numFmtId="0" fontId="12" fillId="0" borderId="0"/>
    <xf numFmtId="0" fontId="12" fillId="0" borderId="0"/>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98" borderId="17" applyNumberFormat="0" applyProtection="0">
      <alignment horizontal="right" vertical="center"/>
    </xf>
    <xf numFmtId="4" fontId="18" fillId="98" borderId="17" applyNumberFormat="0" applyProtection="0">
      <alignment horizontal="right" vertical="center"/>
    </xf>
    <xf numFmtId="4" fontId="18" fillId="39" borderId="18" applyNumberFormat="0" applyProtection="0">
      <alignment horizontal="right" vertical="center"/>
    </xf>
    <xf numFmtId="4" fontId="18" fillId="98" borderId="17" applyNumberFormat="0" applyProtection="0">
      <alignment horizontal="right" vertical="center"/>
    </xf>
    <xf numFmtId="4" fontId="18" fillId="39" borderId="18"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3" fillId="39" borderId="5" applyNumberFormat="0" applyProtection="0">
      <alignment horizontal="right" vertical="center"/>
    </xf>
    <xf numFmtId="4" fontId="18" fillId="39" borderId="18" applyNumberFormat="0" applyProtection="0">
      <alignment horizontal="right" vertical="center"/>
    </xf>
    <xf numFmtId="4" fontId="18" fillId="39" borderId="18" applyNumberFormat="0" applyProtection="0">
      <alignment horizontal="right" vertical="center"/>
    </xf>
    <xf numFmtId="4" fontId="18" fillId="99" borderId="17"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0" fontId="12" fillId="0" borderId="0"/>
    <xf numFmtId="4" fontId="13" fillId="30" borderId="5" applyNumberFormat="0" applyProtection="0">
      <alignment horizontal="right" vertical="center"/>
    </xf>
    <xf numFmtId="4" fontId="13" fillId="30" borderId="5" applyNumberFormat="0" applyProtection="0">
      <alignment horizontal="right" vertical="center"/>
    </xf>
    <xf numFmtId="0" fontId="12" fillId="0" borderId="0"/>
    <xf numFmtId="4" fontId="13" fillId="30" borderId="5" applyNumberFormat="0" applyProtection="0">
      <alignment horizontal="right" vertical="center"/>
    </xf>
    <xf numFmtId="4" fontId="18" fillId="30" borderId="18" applyNumberFormat="0" applyProtection="0">
      <alignment horizontal="right" vertical="center"/>
    </xf>
    <xf numFmtId="0" fontId="12" fillId="0" borderId="0"/>
    <xf numFmtId="0" fontId="12" fillId="0" borderId="0"/>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99" borderId="17" applyNumberFormat="0" applyProtection="0">
      <alignment horizontal="right" vertical="center"/>
    </xf>
    <xf numFmtId="4" fontId="18" fillId="99" borderId="17" applyNumberFormat="0" applyProtection="0">
      <alignment horizontal="right" vertical="center"/>
    </xf>
    <xf numFmtId="4" fontId="18" fillId="30" borderId="18" applyNumberFormat="0" applyProtection="0">
      <alignment horizontal="right" vertical="center"/>
    </xf>
    <xf numFmtId="4" fontId="18" fillId="99" borderId="17" applyNumberFormat="0" applyProtection="0">
      <alignment horizontal="right" vertical="center"/>
    </xf>
    <xf numFmtId="4" fontId="18" fillId="30" borderId="18"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3" fillId="30" borderId="5" applyNumberFormat="0" applyProtection="0">
      <alignment horizontal="right" vertical="center"/>
    </xf>
    <xf numFmtId="4" fontId="18" fillId="30" borderId="18" applyNumberFormat="0" applyProtection="0">
      <alignment horizontal="right" vertical="center"/>
    </xf>
    <xf numFmtId="4" fontId="18" fillId="30" borderId="18" applyNumberFormat="0" applyProtection="0">
      <alignment horizontal="right" vertical="center"/>
    </xf>
    <xf numFmtId="4" fontId="18" fillId="100" borderId="17"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0" fontId="12" fillId="0" borderId="0"/>
    <xf numFmtId="4" fontId="13" fillId="38" borderId="5" applyNumberFormat="0" applyProtection="0">
      <alignment horizontal="right" vertical="center"/>
    </xf>
    <xf numFmtId="4" fontId="13" fillId="38" borderId="5" applyNumberFormat="0" applyProtection="0">
      <alignment horizontal="right" vertical="center"/>
    </xf>
    <xf numFmtId="0" fontId="12" fillId="0" borderId="0"/>
    <xf numFmtId="4" fontId="13" fillId="38" borderId="5" applyNumberFormat="0" applyProtection="0">
      <alignment horizontal="right" vertical="center"/>
    </xf>
    <xf numFmtId="4" fontId="18" fillId="38" borderId="18" applyNumberFormat="0" applyProtection="0">
      <alignment horizontal="right" vertical="center"/>
    </xf>
    <xf numFmtId="0" fontId="12" fillId="0" borderId="0"/>
    <xf numFmtId="0" fontId="12" fillId="0" borderId="0"/>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100" borderId="17" applyNumberFormat="0" applyProtection="0">
      <alignment horizontal="right" vertical="center"/>
    </xf>
    <xf numFmtId="4" fontId="18" fillId="100" borderId="17" applyNumberFormat="0" applyProtection="0">
      <alignment horizontal="right" vertical="center"/>
    </xf>
    <xf numFmtId="4" fontId="18" fillId="38" borderId="18" applyNumberFormat="0" applyProtection="0">
      <alignment horizontal="right" vertical="center"/>
    </xf>
    <xf numFmtId="4" fontId="18" fillId="100" borderId="17" applyNumberFormat="0" applyProtection="0">
      <alignment horizontal="right" vertical="center"/>
    </xf>
    <xf numFmtId="4" fontId="18" fillId="38" borderId="18"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3" fillId="38" borderId="5" applyNumberFormat="0" applyProtection="0">
      <alignment horizontal="right" vertical="center"/>
    </xf>
    <xf numFmtId="4" fontId="18" fillId="38" borderId="18" applyNumberFormat="0" applyProtection="0">
      <alignment horizontal="right" vertical="center"/>
    </xf>
    <xf numFmtId="4" fontId="18" fillId="38" borderId="18" applyNumberFormat="0" applyProtection="0">
      <alignment horizontal="right" vertical="center"/>
    </xf>
    <xf numFmtId="4" fontId="53" fillId="101" borderId="17"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3" borderId="0" applyNumberFormat="0" applyProtection="0">
      <alignment horizontal="left" vertical="center" indent="1"/>
    </xf>
    <xf numFmtId="4" fontId="53" fillId="102" borderId="20"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3" borderId="0" applyNumberFormat="0" applyProtection="0">
      <alignment horizontal="left" vertical="center" indent="1"/>
    </xf>
    <xf numFmtId="4" fontId="53" fillId="102" borderId="20"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3" borderId="0" applyNumberFormat="0" applyProtection="0">
      <alignment horizontal="left" vertical="center" indent="1"/>
    </xf>
    <xf numFmtId="4" fontId="53" fillId="102" borderId="20"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3" borderId="0" applyNumberFormat="0" applyProtection="0">
      <alignment horizontal="left" vertical="center" indent="1"/>
    </xf>
    <xf numFmtId="4" fontId="53" fillId="102" borderId="20"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2" borderId="20"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2" borderId="20"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2" borderId="20"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2" borderId="20"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2" borderId="20"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2" borderId="20" applyNumberFormat="0" applyProtection="0">
      <alignment horizontal="left" vertical="center" indent="1"/>
    </xf>
    <xf numFmtId="4" fontId="53" fillId="102" borderId="20"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13" fillId="102" borderId="19" applyNumberFormat="0" applyProtection="0">
      <alignment horizontal="left" vertical="center" indent="1"/>
    </xf>
    <xf numFmtId="4" fontId="53" fillId="104" borderId="17"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4" borderId="17" applyNumberFormat="0" applyProtection="0">
      <alignment horizontal="left" vertical="center" indent="1"/>
    </xf>
    <xf numFmtId="4" fontId="53" fillId="104" borderId="17" applyNumberFormat="0" applyProtection="0">
      <alignment horizontal="left" vertical="center" indent="1"/>
    </xf>
    <xf numFmtId="4" fontId="53" fillId="101" borderId="17" applyNumberFormat="0" applyProtection="0">
      <alignment horizontal="left" vertical="center" indent="1"/>
    </xf>
    <xf numFmtId="4" fontId="53" fillId="103" borderId="0" applyNumberFormat="0" applyProtection="0">
      <alignment horizontal="left" vertical="center" indent="1"/>
    </xf>
    <xf numFmtId="4" fontId="13" fillId="102" borderId="19"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13" fillId="102" borderId="19" applyNumberFormat="0" applyProtection="0">
      <alignment horizontal="left" vertical="center" indent="1"/>
    </xf>
    <xf numFmtId="4" fontId="53" fillId="101" borderId="17" applyNumberFormat="0" applyProtection="0">
      <alignment horizontal="left" vertical="center" indent="1"/>
    </xf>
    <xf numFmtId="4" fontId="53" fillId="103" borderId="0" applyNumberFormat="0" applyProtection="0">
      <alignment horizontal="left" vertical="center" indent="1"/>
    </xf>
    <xf numFmtId="4" fontId="13" fillId="102" borderId="19"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4" borderId="17" applyNumberFormat="0" applyProtection="0">
      <alignment horizontal="left" vertical="center" indent="1"/>
    </xf>
    <xf numFmtId="4" fontId="53" fillId="102" borderId="20" applyNumberFormat="0" applyProtection="0">
      <alignment horizontal="left" vertical="center" indent="1"/>
    </xf>
    <xf numFmtId="4" fontId="53" fillId="102" borderId="20" applyNumberFormat="0" applyProtection="0">
      <alignment horizontal="left" vertical="center" indent="1"/>
    </xf>
    <xf numFmtId="4" fontId="53" fillId="101" borderId="17" applyNumberFormat="0" applyProtection="0">
      <alignment horizontal="left" vertical="center" indent="1"/>
    </xf>
    <xf numFmtId="4" fontId="53" fillId="103" borderId="0" applyNumberFormat="0" applyProtection="0">
      <alignment horizontal="left" vertical="center" indent="1"/>
    </xf>
    <xf numFmtId="4" fontId="13" fillId="102" borderId="19" applyNumberFormat="0" applyProtection="0">
      <alignment horizontal="left" vertical="center" indent="1"/>
    </xf>
    <xf numFmtId="4" fontId="53" fillId="102" borderId="20" applyNumberFormat="0" applyProtection="0">
      <alignment horizontal="left" vertical="center" indent="1"/>
    </xf>
    <xf numFmtId="4" fontId="53" fillId="103" borderId="0" applyNumberFormat="0" applyProtection="0">
      <alignment horizontal="left" vertical="center" indent="1"/>
    </xf>
    <xf numFmtId="4" fontId="53" fillId="101" borderId="17"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2" borderId="20"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2" borderId="20"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2" borderId="20"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2" borderId="20"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2" borderId="20"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2" borderId="20"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2" borderId="20"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2" borderId="20"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2" borderId="20"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2" borderId="20"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53" fillId="103" borderId="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3" borderId="0" applyNumberFormat="0" applyProtection="0">
      <alignment horizontal="left" vertical="center" indent="1"/>
    </xf>
    <xf numFmtId="4" fontId="13" fillId="102" borderId="19"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13" fillId="102" borderId="19" applyNumberFormat="0" applyProtection="0">
      <alignment horizontal="left" vertical="center" indent="1"/>
    </xf>
    <xf numFmtId="4" fontId="53" fillId="104" borderId="17" applyNumberFormat="0" applyProtection="0">
      <alignment horizontal="left" vertical="center" indent="1"/>
    </xf>
    <xf numFmtId="4" fontId="53" fillId="102" borderId="20"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2" borderId="20"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3" borderId="0"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1" borderId="17" applyNumberFormat="0" applyProtection="0">
      <alignment horizontal="left" vertical="center" indent="1"/>
    </xf>
    <xf numFmtId="4" fontId="13" fillId="102" borderId="19" applyNumberFormat="0" applyProtection="0">
      <alignment horizontal="left" vertical="center" indent="1"/>
    </xf>
    <xf numFmtId="4" fontId="53" fillId="101" borderId="17"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53" fillId="103" borderId="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3" borderId="0" applyNumberFormat="0" applyProtection="0">
      <alignment horizontal="left" vertical="center" indent="1"/>
    </xf>
    <xf numFmtId="4" fontId="13" fillId="102" borderId="19" applyNumberFormat="0" applyProtection="0">
      <alignment horizontal="left" vertical="center" indent="1"/>
    </xf>
    <xf numFmtId="4" fontId="53" fillId="103" borderId="0" applyNumberFormat="0" applyProtection="0">
      <alignment horizontal="left" vertical="center" indent="1"/>
    </xf>
    <xf numFmtId="4" fontId="53" fillId="103" borderId="0" applyNumberFormat="0" applyProtection="0">
      <alignment horizontal="left" vertical="center" indent="1"/>
    </xf>
    <xf numFmtId="4" fontId="13" fillId="102" borderId="19" applyNumberFormat="0" applyProtection="0">
      <alignment horizontal="left" vertical="center" indent="1"/>
    </xf>
    <xf numFmtId="4" fontId="53" fillId="104" borderId="17"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53" fillId="103" borderId="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4" borderId="17"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4" borderId="17"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3" borderId="0"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1" borderId="17" applyNumberFormat="0" applyProtection="0">
      <alignment horizontal="left" vertical="center" indent="1"/>
    </xf>
    <xf numFmtId="4" fontId="53" fillId="101" borderId="17" applyNumberFormat="0" applyProtection="0">
      <alignment horizontal="left" vertical="center" indent="1"/>
    </xf>
    <xf numFmtId="4" fontId="53" fillId="103" borderId="20" applyNumberFormat="0" applyProtection="0">
      <alignment horizontal="left" vertical="center" indent="1"/>
    </xf>
    <xf numFmtId="4" fontId="53" fillId="102" borderId="20"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13" fillId="102" borderId="19" applyNumberFormat="0" applyProtection="0">
      <alignment horizontal="left" vertical="center" indent="1"/>
    </xf>
    <xf numFmtId="4" fontId="53" fillId="103" borderId="0" applyNumberFormat="0" applyProtection="0">
      <alignment horizontal="left" vertical="center" indent="1"/>
    </xf>
    <xf numFmtId="4" fontId="53" fillId="102" borderId="20" applyNumberFormat="0" applyProtection="0">
      <alignment horizontal="left" vertical="center" indent="1"/>
    </xf>
    <xf numFmtId="4" fontId="53" fillId="102" borderId="20" applyNumberFormat="0" applyProtection="0">
      <alignment horizontal="left" vertical="center" indent="1"/>
    </xf>
    <xf numFmtId="4" fontId="18" fillId="105" borderId="21"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8" fillId="79" borderId="21"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79" borderId="21" applyNumberFormat="0" applyProtection="0">
      <alignment horizontal="left" vertical="center" indent="1"/>
    </xf>
    <xf numFmtId="4" fontId="18" fillId="79" borderId="21" applyNumberFormat="0" applyProtection="0">
      <alignment horizontal="left" vertical="center" indent="1"/>
    </xf>
    <xf numFmtId="4" fontId="18" fillId="105" borderId="21"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105" borderId="21"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79" borderId="21"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105" borderId="21"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105" borderId="21"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8" fillId="79" borderId="21"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105" borderId="21"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8" fillId="79" borderId="21"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79" borderId="21"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79" borderId="21"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54" fillId="106" borderId="0"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54" fillId="41" borderId="0" applyNumberFormat="0" applyProtection="0">
      <alignment horizontal="left" vertical="center" indent="1"/>
    </xf>
    <xf numFmtId="4" fontId="54" fillId="106" borderId="0" applyNumberFormat="0" applyProtection="0">
      <alignment horizontal="left" vertical="center" indent="1"/>
    </xf>
    <xf numFmtId="4" fontId="54" fillId="106" borderId="0" applyNumberFormat="0" applyProtection="0">
      <alignment horizontal="left" vertical="center" indent="1"/>
    </xf>
    <xf numFmtId="4" fontId="54" fillId="106" borderId="0" applyNumberFormat="0" applyProtection="0">
      <alignment horizontal="left" vertical="center" indent="1"/>
    </xf>
    <xf numFmtId="4" fontId="54" fillId="106" borderId="0"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0" fontId="12" fillId="0" borderId="0"/>
    <xf numFmtId="0" fontId="12" fillId="0" borderId="0"/>
    <xf numFmtId="0" fontId="12" fillId="0" borderId="0"/>
    <xf numFmtId="0" fontId="12" fillId="0" borderId="0"/>
    <xf numFmtId="4" fontId="54" fillId="106"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0" fontId="12" fillId="0" borderId="0"/>
    <xf numFmtId="4" fontId="54" fillId="106" borderId="0" applyNumberFormat="0" applyProtection="0">
      <alignment horizontal="left" vertical="center" indent="1"/>
    </xf>
    <xf numFmtId="4" fontId="54" fillId="106" borderId="0" applyNumberFormat="0" applyProtection="0">
      <alignment horizontal="left" vertical="center" indent="1"/>
    </xf>
    <xf numFmtId="4" fontId="54" fillId="106" borderId="0" applyNumberFormat="0" applyProtection="0">
      <alignment horizontal="left" vertical="center" indent="1"/>
    </xf>
    <xf numFmtId="4" fontId="54" fillId="106" borderId="0" applyNumberFormat="0" applyProtection="0">
      <alignment horizontal="left" vertical="center" indent="1"/>
    </xf>
    <xf numFmtId="4" fontId="54" fillId="106" borderId="0" applyNumberFormat="0" applyProtection="0">
      <alignment horizontal="left" vertical="center" indent="1"/>
    </xf>
    <xf numFmtId="4" fontId="54" fillId="106" borderId="0" applyNumberFormat="0" applyProtection="0">
      <alignment horizontal="left" vertical="center" indent="1"/>
    </xf>
    <xf numFmtId="4" fontId="54" fillId="106" borderId="0" applyNumberFormat="0" applyProtection="0">
      <alignment horizontal="left" vertical="center" indent="1"/>
    </xf>
    <xf numFmtId="4" fontId="54" fillId="106" borderId="0" applyNumberFormat="0" applyProtection="0">
      <alignment horizontal="left" vertical="center" indent="1"/>
    </xf>
    <xf numFmtId="4" fontId="54" fillId="106" borderId="0" applyNumberFormat="0" applyProtection="0">
      <alignment horizontal="left" vertical="center" indent="1"/>
    </xf>
    <xf numFmtId="4" fontId="54" fillId="106" borderId="0" applyNumberFormat="0" applyProtection="0">
      <alignment horizontal="left" vertical="center" indent="1"/>
    </xf>
    <xf numFmtId="4" fontId="54" fillId="106" borderId="0" applyNumberFormat="0" applyProtection="0">
      <alignment horizontal="left" vertical="center" indent="1"/>
    </xf>
    <xf numFmtId="4" fontId="54" fillId="106" borderId="0" applyNumberFormat="0" applyProtection="0">
      <alignment horizontal="left" vertical="center" indent="1"/>
    </xf>
    <xf numFmtId="4" fontId="54" fillId="106" borderId="0" applyNumberFormat="0" applyProtection="0">
      <alignment horizontal="left" vertical="center" indent="1"/>
    </xf>
    <xf numFmtId="4" fontId="54" fillId="106" borderId="0" applyNumberFormat="0" applyProtection="0">
      <alignment horizontal="left" vertical="center" indent="1"/>
    </xf>
    <xf numFmtId="4" fontId="54" fillId="106" borderId="0" applyNumberFormat="0" applyProtection="0">
      <alignment horizontal="left" vertical="center" indent="1"/>
    </xf>
    <xf numFmtId="4" fontId="54" fillId="106" borderId="0"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54" fillId="41" borderId="0" applyNumberFormat="0" applyProtection="0">
      <alignment horizontal="left" vertical="center" indent="1"/>
    </xf>
    <xf numFmtId="4" fontId="54" fillId="106" borderId="0" applyNumberFormat="0" applyProtection="0">
      <alignment horizontal="left" vertical="center" indent="1"/>
    </xf>
    <xf numFmtId="4" fontId="54" fillId="106" borderId="0" applyNumberFormat="0" applyProtection="0">
      <alignment horizontal="left" vertical="center" indent="1"/>
    </xf>
    <xf numFmtId="4" fontId="54" fillId="106" borderId="0" applyNumberFormat="0" applyProtection="0">
      <alignment horizontal="left" vertical="center" indent="1"/>
    </xf>
    <xf numFmtId="4" fontId="54" fillId="106" borderId="0" applyNumberFormat="0" applyProtection="0">
      <alignment horizontal="left" vertical="center" indent="1"/>
    </xf>
    <xf numFmtId="4" fontId="54" fillId="106" borderId="0" applyNumberFormat="0" applyProtection="0">
      <alignment horizontal="left" vertical="center" indent="1"/>
    </xf>
    <xf numFmtId="4" fontId="12" fillId="41" borderId="19" applyNumberFormat="0" applyProtection="0">
      <alignment horizontal="left" vertical="center" indent="1"/>
    </xf>
    <xf numFmtId="4" fontId="54" fillId="106" borderId="0" applyNumberFormat="0" applyProtection="0">
      <alignment horizontal="left" vertical="center" indent="1"/>
    </xf>
    <xf numFmtId="4" fontId="54" fillId="41" borderId="0"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54" fillId="106" borderId="0" applyNumberFormat="0" applyProtection="0">
      <alignment horizontal="left" vertical="center" indent="1"/>
    </xf>
    <xf numFmtId="4" fontId="12" fillId="41" borderId="19" applyNumberFormat="0" applyProtection="0">
      <alignment horizontal="left" vertical="center" indent="1"/>
    </xf>
    <xf numFmtId="4" fontId="54" fillId="106" borderId="0" applyNumberFormat="0" applyProtection="0">
      <alignment horizontal="left" vertical="center" indent="1"/>
    </xf>
    <xf numFmtId="4" fontId="54" fillId="106" borderId="0" applyNumberFormat="0" applyProtection="0">
      <alignment horizontal="left" vertical="center" indent="1"/>
    </xf>
    <xf numFmtId="4" fontId="54" fillId="106" borderId="0" applyNumberFormat="0" applyProtection="0">
      <alignment horizontal="left" vertical="center" indent="1"/>
    </xf>
    <xf numFmtId="4" fontId="54" fillId="106" borderId="0" applyNumberFormat="0" applyProtection="0">
      <alignment horizontal="left" vertical="center" indent="1"/>
    </xf>
    <xf numFmtId="4" fontId="54" fillId="106" borderId="0" applyNumberFormat="0" applyProtection="0">
      <alignment horizontal="left" vertical="center" indent="1"/>
    </xf>
    <xf numFmtId="4" fontId="54" fillId="106" borderId="0" applyNumberFormat="0" applyProtection="0">
      <alignment horizontal="left" vertical="center" indent="1"/>
    </xf>
    <xf numFmtId="4" fontId="54" fillId="106" borderId="0"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106" borderId="0"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106" borderId="0" applyNumberFormat="0" applyProtection="0">
      <alignment horizontal="left" vertical="center" indent="1"/>
    </xf>
    <xf numFmtId="4" fontId="54" fillId="41" borderId="0"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12" fillId="41" borderId="19" applyNumberFormat="0" applyProtection="0">
      <alignment horizontal="left" vertical="center" indent="1"/>
    </xf>
    <xf numFmtId="4" fontId="54" fillId="41" borderId="0" applyNumberFormat="0" applyProtection="0">
      <alignment horizontal="left" vertical="center" indent="1"/>
    </xf>
    <xf numFmtId="4" fontId="54" fillId="41" borderId="0"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3" fillId="28" borderId="5"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168" fontId="12" fillId="90" borderId="17" applyNumberFormat="0" applyProtection="0">
      <alignment horizontal="left" vertical="center" indent="1"/>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168" fontId="12" fillId="90" borderId="17" applyNumberFormat="0" applyProtection="0">
      <alignment horizontal="left" vertical="center" indent="1"/>
    </xf>
    <xf numFmtId="4" fontId="13" fillId="28" borderId="5"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0" fontId="12" fillId="0" borderId="0"/>
    <xf numFmtId="0" fontId="12" fillId="90" borderId="17" applyNumberFormat="0" applyProtection="0">
      <alignment horizontal="left" vertical="center" indent="1"/>
    </xf>
    <xf numFmtId="4" fontId="13" fillId="28" borderId="5" applyNumberFormat="0" applyProtection="0">
      <alignment horizontal="right" vertical="center"/>
    </xf>
    <xf numFmtId="0" fontId="12" fillId="90" borderId="17" applyNumberFormat="0" applyProtection="0">
      <alignment horizontal="left" vertical="center" indent="1"/>
    </xf>
    <xf numFmtId="0" fontId="12" fillId="0" borderId="0"/>
    <xf numFmtId="0" fontId="12" fillId="90" borderId="17" applyNumberFormat="0" applyProtection="0">
      <alignment horizontal="left" vertical="center" indent="1"/>
    </xf>
    <xf numFmtId="0" fontId="12" fillId="0" borderId="0"/>
    <xf numFmtId="0" fontId="12" fillId="0" borderId="0"/>
    <xf numFmtId="4" fontId="18" fillId="28" borderId="18" applyNumberFormat="0" applyProtection="0">
      <alignment horizontal="right" vertical="center"/>
    </xf>
    <xf numFmtId="168" fontId="12" fillId="90" borderId="17" applyNumberFormat="0" applyProtection="0">
      <alignment horizontal="left" vertical="center" indent="1"/>
    </xf>
    <xf numFmtId="4" fontId="13" fillId="28" borderId="5" applyNumberFormat="0" applyProtection="0">
      <alignment horizontal="right" vertical="center"/>
    </xf>
    <xf numFmtId="168" fontId="12" fillId="90" borderId="17" applyNumberFormat="0" applyProtection="0">
      <alignment horizontal="left" vertical="center" indent="1"/>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0" fontId="12" fillId="0" borderId="0"/>
    <xf numFmtId="4" fontId="13" fillId="28" borderId="5"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0" fontId="12" fillId="90" borderId="17" applyNumberFormat="0" applyProtection="0">
      <alignment horizontal="left" vertical="center" indent="1"/>
    </xf>
    <xf numFmtId="0" fontId="12" fillId="90" borderId="17" applyNumberFormat="0" applyProtection="0">
      <alignment horizontal="left" vertical="center" indent="1"/>
    </xf>
    <xf numFmtId="168" fontId="12" fillId="90" borderId="17" applyNumberFormat="0" applyProtection="0">
      <alignment horizontal="left" vertical="center" indent="1"/>
    </xf>
    <xf numFmtId="4" fontId="13" fillId="28" borderId="5" applyNumberFormat="0" applyProtection="0">
      <alignment horizontal="right" vertical="center"/>
    </xf>
    <xf numFmtId="168" fontId="12" fillId="90" borderId="17" applyNumberFormat="0" applyProtection="0">
      <alignment horizontal="left" vertical="center" indent="1"/>
    </xf>
    <xf numFmtId="168" fontId="12" fillId="90" borderId="17"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right" vertical="center"/>
    </xf>
    <xf numFmtId="4" fontId="18" fillId="28" borderId="18"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168" fontId="12" fillId="90" borderId="17" applyNumberFormat="0" applyProtection="0">
      <alignment horizontal="left" vertical="center" indent="1"/>
    </xf>
    <xf numFmtId="168" fontId="12" fillId="90" borderId="17" applyNumberFormat="0" applyProtection="0">
      <alignment horizontal="left" vertical="center" indent="1"/>
    </xf>
    <xf numFmtId="4" fontId="13" fillId="28" borderId="5" applyNumberFormat="0" applyProtection="0">
      <alignment horizontal="right" vertical="center"/>
    </xf>
    <xf numFmtId="0" fontId="12" fillId="90" borderId="17" applyNumberFormat="0" applyProtection="0">
      <alignment horizontal="left" vertical="center" indent="1"/>
    </xf>
    <xf numFmtId="4" fontId="13" fillId="28" borderId="5" applyNumberFormat="0" applyProtection="0">
      <alignment horizontal="right" vertical="center"/>
    </xf>
    <xf numFmtId="4" fontId="18" fillId="28" borderId="18" applyNumberFormat="0" applyProtection="0">
      <alignment horizontal="right" vertical="center"/>
    </xf>
    <xf numFmtId="168" fontId="12" fillId="90" borderId="17" applyNumberFormat="0" applyProtection="0">
      <alignment horizontal="left" vertical="center" indent="1"/>
    </xf>
    <xf numFmtId="4" fontId="13" fillId="28" borderId="5"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3" fillId="28" borderId="5"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3" fillId="28" borderId="5" applyNumberFormat="0" applyProtection="0">
      <alignment horizontal="right" vertical="center"/>
    </xf>
    <xf numFmtId="4" fontId="18" fillId="28" borderId="18" applyNumberFormat="0" applyProtection="0">
      <alignment horizontal="right" vertical="center"/>
    </xf>
    <xf numFmtId="0" fontId="12" fillId="90" borderId="17" applyNumberFormat="0" applyProtection="0">
      <alignment horizontal="left" vertical="center" indent="1"/>
    </xf>
    <xf numFmtId="4" fontId="13" fillId="28" borderId="5" applyNumberFormat="0" applyProtection="0">
      <alignment horizontal="right" vertical="center"/>
    </xf>
    <xf numFmtId="0" fontId="12" fillId="90" borderId="17" applyNumberFormat="0" applyProtection="0">
      <alignment horizontal="left" vertical="center" indent="1"/>
    </xf>
    <xf numFmtId="168" fontId="12" fillId="90" borderId="17" applyNumberFormat="0" applyProtection="0">
      <alignment horizontal="left" vertical="center" indent="1"/>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3" fillId="28" borderId="5"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3" fillId="28" borderId="5" applyNumberFormat="0" applyProtection="0">
      <alignment horizontal="right" vertical="center"/>
    </xf>
    <xf numFmtId="4" fontId="13" fillId="28" borderId="5" applyNumberFormat="0" applyProtection="0">
      <alignment horizontal="right" vertical="center"/>
    </xf>
    <xf numFmtId="4" fontId="18" fillId="28" borderId="18" applyNumberFormat="0" applyProtection="0">
      <alignment horizontal="right" vertical="center"/>
    </xf>
    <xf numFmtId="168" fontId="12" fillId="90" borderId="17" applyNumberFormat="0" applyProtection="0">
      <alignment horizontal="left" vertical="center" indent="1"/>
    </xf>
    <xf numFmtId="168" fontId="12" fillId="90" borderId="17" applyNumberFormat="0" applyProtection="0">
      <alignment horizontal="left" vertical="center" indent="1"/>
    </xf>
    <xf numFmtId="4" fontId="13" fillId="28" borderId="5" applyNumberFormat="0" applyProtection="0">
      <alignment horizontal="right" vertical="center"/>
    </xf>
    <xf numFmtId="4" fontId="13" fillId="28" borderId="5" applyNumberFormat="0" applyProtection="0">
      <alignment horizontal="right" vertical="center"/>
    </xf>
    <xf numFmtId="4" fontId="18" fillId="28" borderId="18" applyNumberFormat="0" applyProtection="0">
      <alignment horizontal="right" vertical="center"/>
    </xf>
    <xf numFmtId="168" fontId="12" fillId="90" borderId="17" applyNumberFormat="0" applyProtection="0">
      <alignment horizontal="left" vertical="center" indent="1"/>
    </xf>
    <xf numFmtId="4" fontId="13" fillId="28" borderId="5"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168" fontId="12" fillId="90" borderId="17" applyNumberFormat="0" applyProtection="0">
      <alignment horizontal="left" vertical="center" indent="1"/>
    </xf>
    <xf numFmtId="4" fontId="13" fillId="28" borderId="5" applyNumberFormat="0" applyProtection="0">
      <alignment horizontal="right" vertical="center"/>
    </xf>
    <xf numFmtId="4" fontId="13" fillId="28" borderId="5"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0" fontId="12" fillId="90" borderId="17" applyNumberFormat="0" applyProtection="0">
      <alignment horizontal="left" vertical="center" indent="1"/>
    </xf>
    <xf numFmtId="4" fontId="13" fillId="28" borderId="5" applyNumberFormat="0" applyProtection="0">
      <alignment horizontal="right" vertical="center"/>
    </xf>
    <xf numFmtId="0" fontId="12" fillId="90" borderId="17" applyNumberFormat="0" applyProtection="0">
      <alignment horizontal="left" vertical="center" indent="1"/>
    </xf>
    <xf numFmtId="0" fontId="12" fillId="90" borderId="17" applyNumberFormat="0" applyProtection="0">
      <alignment horizontal="left" vertical="center" indent="1"/>
    </xf>
    <xf numFmtId="4" fontId="13" fillId="28" borderId="5" applyNumberFormat="0" applyProtection="0">
      <alignment horizontal="right" vertical="center"/>
    </xf>
    <xf numFmtId="0" fontId="12" fillId="90" borderId="17" applyNumberFormat="0" applyProtection="0">
      <alignment horizontal="left" vertical="center" indent="1"/>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0" fontId="12" fillId="90" borderId="17"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right" vertical="center"/>
    </xf>
    <xf numFmtId="4" fontId="13" fillId="28" borderId="5"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3" fillId="28" borderId="5"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0" fontId="12" fillId="90" borderId="17"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right" vertical="center"/>
    </xf>
    <xf numFmtId="4" fontId="13" fillId="28" borderId="5" applyNumberFormat="0" applyProtection="0">
      <alignment horizontal="right" vertical="center"/>
    </xf>
    <xf numFmtId="4" fontId="13" fillId="28" borderId="5" applyNumberFormat="0" applyProtection="0">
      <alignment horizontal="right" vertical="center"/>
    </xf>
    <xf numFmtId="4" fontId="18" fillId="28" borderId="18" applyNumberFormat="0" applyProtection="0">
      <alignment horizontal="right" vertical="center"/>
    </xf>
    <xf numFmtId="4" fontId="13" fillId="28" borderId="5"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28" borderId="18" applyNumberFormat="0" applyProtection="0">
      <alignment horizontal="right" vertical="center"/>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5" borderId="17"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5" borderId="17" applyNumberFormat="0" applyProtection="0">
      <alignment horizontal="left" vertical="center" indent="1"/>
    </xf>
    <xf numFmtId="4" fontId="18" fillId="105" borderId="17"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7" borderId="0"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8" fillId="107" borderId="0" applyNumberFormat="0" applyProtection="0">
      <alignment horizontal="left" vertical="center" indent="1"/>
    </xf>
    <xf numFmtId="4" fontId="13" fillId="26" borderId="19"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26"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5" borderId="17"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5" borderId="17" applyNumberFormat="0" applyProtection="0">
      <alignment horizontal="left" vertical="center" indent="1"/>
    </xf>
    <xf numFmtId="4" fontId="18" fillId="105" borderId="17"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8" fillId="107" borderId="0" applyNumberFormat="0" applyProtection="0">
      <alignment horizontal="left" vertical="center" indent="1"/>
    </xf>
    <xf numFmtId="4" fontId="13" fillId="26" borderId="19"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8" fillId="107" borderId="0" applyNumberFormat="0" applyProtection="0">
      <alignment horizontal="left" vertical="center" indent="1"/>
    </xf>
    <xf numFmtId="4" fontId="13" fillId="26" borderId="19"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8" fillId="107"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7" borderId="0" applyNumberFormat="0" applyProtection="0">
      <alignment horizontal="left" vertical="center" indent="1"/>
    </xf>
    <xf numFmtId="4" fontId="13" fillId="26" borderId="19"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8" fillId="105" borderId="17"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79" borderId="17" applyNumberFormat="0" applyProtection="0">
      <alignment horizontal="left" vertical="center" indent="1"/>
    </xf>
    <xf numFmtId="4" fontId="13" fillId="26" borderId="19"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105" borderId="17" applyNumberFormat="0" applyProtection="0">
      <alignment horizontal="left" vertical="center" indent="1"/>
    </xf>
    <xf numFmtId="4" fontId="18" fillId="107" borderId="0"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8" fillId="107" borderId="0"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79" borderId="17"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107" borderId="0"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8" fillId="107" borderId="0" applyNumberFormat="0" applyProtection="0">
      <alignment horizontal="left" vertical="center" indent="1"/>
    </xf>
    <xf numFmtId="4" fontId="18" fillId="105" borderId="17"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8" fillId="105" borderId="17"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7" borderId="0"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8" fillId="107" borderId="0" applyNumberFormat="0" applyProtection="0">
      <alignment horizontal="left" vertical="center" indent="1"/>
    </xf>
    <xf numFmtId="4" fontId="13" fillId="26" borderId="19"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5" borderId="17" applyNumberFormat="0" applyProtection="0">
      <alignment horizontal="left" vertical="center" indent="1"/>
    </xf>
    <xf numFmtId="4" fontId="18" fillId="107" borderId="0"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8" fillId="107" borderId="0" applyNumberFormat="0" applyProtection="0">
      <alignment horizontal="left" vertical="center" indent="1"/>
    </xf>
    <xf numFmtId="4" fontId="18" fillId="105" borderId="17" applyNumberFormat="0" applyProtection="0">
      <alignment horizontal="left" vertical="center" indent="1"/>
    </xf>
    <xf numFmtId="4" fontId="18" fillId="107" borderId="0" applyNumberFormat="0" applyProtection="0">
      <alignment horizontal="left" vertical="center" indent="1"/>
    </xf>
    <xf numFmtId="4" fontId="18" fillId="105" borderId="17" applyNumberFormat="0" applyProtection="0">
      <alignment horizontal="left" vertical="center" indent="1"/>
    </xf>
    <xf numFmtId="4" fontId="18" fillId="105" borderId="17" applyNumberFormat="0" applyProtection="0">
      <alignment horizontal="left" vertical="center" indent="1"/>
    </xf>
    <xf numFmtId="4" fontId="18" fillId="79" borderId="17"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105" borderId="17"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105" borderId="17" applyNumberFormat="0" applyProtection="0">
      <alignment horizontal="left" vertical="center" indent="1"/>
    </xf>
    <xf numFmtId="4" fontId="18" fillId="107" borderId="0"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5" borderId="17"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7" borderId="0"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107"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3" fillId="26" borderId="19"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7" borderId="0"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8" fillId="107" borderId="0"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107" borderId="0" applyNumberFormat="0" applyProtection="0">
      <alignment horizontal="left" vertical="center" indent="1"/>
    </xf>
    <xf numFmtId="4" fontId="18" fillId="79" borderId="17" applyNumberFormat="0" applyProtection="0">
      <alignment horizontal="left" vertical="center" indent="1"/>
    </xf>
    <xf numFmtId="4" fontId="18" fillId="107" borderId="0" applyNumberFormat="0" applyProtection="0">
      <alignment horizontal="left" vertical="center" indent="1"/>
    </xf>
    <xf numFmtId="4" fontId="18" fillId="79" borderId="17" applyNumberFormat="0" applyProtection="0">
      <alignment horizontal="left" vertical="center" indent="1"/>
    </xf>
    <xf numFmtId="4" fontId="18" fillId="107" borderId="0"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79" borderId="17"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105" borderId="17" applyNumberFormat="0" applyProtection="0">
      <alignment horizontal="left" vertical="center" indent="1"/>
    </xf>
    <xf numFmtId="4" fontId="18" fillId="79" borderId="17" applyNumberFormat="0" applyProtection="0">
      <alignment horizontal="left" vertical="center" indent="1"/>
    </xf>
    <xf numFmtId="4" fontId="18" fillId="105" borderId="17" applyNumberFormat="0" applyProtection="0">
      <alignment horizontal="left" vertical="center" indent="1"/>
    </xf>
    <xf numFmtId="4" fontId="13" fillId="26" borderId="19"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79" borderId="17"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26" borderId="0"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105" borderId="17" applyNumberFormat="0" applyProtection="0">
      <alignment horizontal="left" vertical="center" indent="1"/>
    </xf>
    <xf numFmtId="4" fontId="18" fillId="105" borderId="17" applyNumberFormat="0" applyProtection="0">
      <alignment horizontal="left" vertical="center" indent="1"/>
    </xf>
    <xf numFmtId="4" fontId="18" fillId="79" borderId="17" applyNumberFormat="0" applyProtection="0">
      <alignment horizontal="left" vertical="center" indent="1"/>
    </xf>
    <xf numFmtId="4" fontId="13" fillId="26" borderId="19"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8" fillId="79" borderId="17" applyNumberFormat="0" applyProtection="0">
      <alignment horizontal="left" vertical="center" indent="1"/>
    </xf>
    <xf numFmtId="4" fontId="13" fillId="26" borderId="19"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26" borderId="0"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105" borderId="17" applyNumberFormat="0" applyProtection="0">
      <alignment horizontal="left" vertical="center" indent="1"/>
    </xf>
    <xf numFmtId="4" fontId="18" fillId="105" borderId="17" applyNumberFormat="0" applyProtection="0">
      <alignment horizontal="left" vertical="center" indent="1"/>
    </xf>
    <xf numFmtId="4" fontId="18" fillId="79" borderId="17" applyNumberFormat="0" applyProtection="0">
      <alignment horizontal="left" vertical="center" indent="1"/>
    </xf>
    <xf numFmtId="4" fontId="13" fillId="26" borderId="19" applyNumberFormat="0" applyProtection="0">
      <alignment horizontal="left" vertical="center" indent="1"/>
    </xf>
    <xf numFmtId="4" fontId="18" fillId="79" borderId="17"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8" fillId="79" borderId="17" applyNumberFormat="0" applyProtection="0">
      <alignment horizontal="left" vertical="center" indent="1"/>
    </xf>
    <xf numFmtId="4" fontId="13" fillId="26" borderId="19"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105" borderId="17" applyNumberFormat="0" applyProtection="0">
      <alignment horizontal="left" vertical="center" indent="1"/>
    </xf>
    <xf numFmtId="4" fontId="18" fillId="107" borderId="0" applyNumberFormat="0" applyProtection="0">
      <alignment horizontal="left" vertical="center" inden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105" borderId="17" applyNumberFormat="0" applyProtection="0">
      <alignment horizontal="left" vertical="center" indent="1"/>
    </xf>
    <xf numFmtId="4" fontId="18" fillId="26" borderId="0" applyNumberFormat="0" applyProtection="0">
      <alignment horizontal="left" vertical="center" indent="1"/>
    </xf>
    <xf numFmtId="4" fontId="18" fillId="26" borderId="0"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8" borderId="17"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8" borderId="17" applyNumberFormat="0" applyProtection="0">
      <alignment horizontal="left" vertical="center" indent="1"/>
    </xf>
    <xf numFmtId="4" fontId="18" fillId="108" borderId="17"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7" borderId="0"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8" fillId="107" borderId="0" applyNumberFormat="0" applyProtection="0">
      <alignment horizontal="left" vertical="center" indent="1"/>
    </xf>
    <xf numFmtId="4" fontId="13" fillId="28" borderId="19"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28"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8" borderId="17"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8" borderId="17" applyNumberFormat="0" applyProtection="0">
      <alignment horizontal="left" vertical="center" indent="1"/>
    </xf>
    <xf numFmtId="4" fontId="18" fillId="108" borderId="17"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8" fillId="107" borderId="0" applyNumberFormat="0" applyProtection="0">
      <alignment horizontal="left" vertical="center" indent="1"/>
    </xf>
    <xf numFmtId="4" fontId="13" fillId="28" borderId="19"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8" fillId="107" borderId="0" applyNumberFormat="0" applyProtection="0">
      <alignment horizontal="left" vertical="center" indent="1"/>
    </xf>
    <xf numFmtId="4" fontId="13" fillId="28" borderId="19"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8" fillId="107"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7" borderId="0" applyNumberFormat="0" applyProtection="0">
      <alignment horizontal="left" vertical="center" indent="1"/>
    </xf>
    <xf numFmtId="4" fontId="13" fillId="28" borderId="19"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8" fillId="108" borderId="17"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79" borderId="17" applyNumberFormat="0" applyProtection="0">
      <alignment horizontal="left" vertical="center" indent="1"/>
    </xf>
    <xf numFmtId="4" fontId="13" fillId="28" borderId="19"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108" borderId="17" applyNumberFormat="0" applyProtection="0">
      <alignment horizontal="left" vertical="center" indent="1"/>
    </xf>
    <xf numFmtId="4" fontId="18" fillId="107" borderId="0" applyNumberFormat="0" applyProtection="0">
      <alignment horizontal="left" vertical="center" inden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8" fillId="107" borderId="0"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79" borderId="17" applyNumberFormat="0" applyProtection="0">
      <alignment horizontal="left" vertical="center" inden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107" borderId="0"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8" fillId="107" borderId="0" applyNumberFormat="0" applyProtection="0">
      <alignment horizontal="left" vertical="center" indent="1"/>
    </xf>
    <xf numFmtId="4" fontId="18" fillId="108" borderId="17"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8" fillId="108" borderId="17" applyNumberFormat="0" applyProtection="0">
      <alignment horizontal="left" vertical="center" inden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7" borderId="0" applyNumberFormat="0" applyProtection="0">
      <alignment horizontal="left" vertical="center" inden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8" fillId="107" borderId="0" applyNumberFormat="0" applyProtection="0">
      <alignment horizontal="left" vertical="center" indent="1"/>
    </xf>
    <xf numFmtId="4" fontId="13" fillId="28" borderId="19"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8" borderId="17" applyNumberFormat="0" applyProtection="0">
      <alignment horizontal="left" vertical="center" indent="1"/>
    </xf>
    <xf numFmtId="4" fontId="18" fillId="107" borderId="0"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8" fillId="107" borderId="0" applyNumberFormat="0" applyProtection="0">
      <alignment horizontal="left" vertical="center" indent="1"/>
    </xf>
    <xf numFmtId="4" fontId="18" fillId="108" borderId="17" applyNumberFormat="0" applyProtection="0">
      <alignment horizontal="left" vertical="center" indent="1"/>
    </xf>
    <xf numFmtId="4" fontId="18" fillId="107" borderId="0" applyNumberFormat="0" applyProtection="0">
      <alignment horizontal="left" vertical="center" indent="1"/>
    </xf>
    <xf numFmtId="4" fontId="18" fillId="108" borderId="17" applyNumberFormat="0" applyProtection="0">
      <alignment horizontal="left" vertical="center" indent="1"/>
    </xf>
    <xf numFmtId="4" fontId="18" fillId="108" borderId="17" applyNumberFormat="0" applyProtection="0">
      <alignment horizontal="left" vertical="center" indent="1"/>
    </xf>
    <xf numFmtId="4" fontId="18" fillId="79" borderId="17" applyNumberFormat="0" applyProtection="0">
      <alignment horizontal="left" vertical="center" inden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108" borderId="17"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108" borderId="17" applyNumberFormat="0" applyProtection="0">
      <alignment horizontal="left" vertical="center" indent="1"/>
    </xf>
    <xf numFmtId="4" fontId="18" fillId="107" borderId="0" applyNumberFormat="0" applyProtection="0">
      <alignment horizontal="left" vertical="center" inden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8" borderId="17"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7" borderId="0"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107"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3" fillId="28" borderId="19"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7" borderId="0" applyNumberFormat="0" applyProtection="0">
      <alignment horizontal="left" vertical="center" inden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8" fillId="107" borderId="0"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108" borderId="17" applyNumberFormat="0" applyProtection="0">
      <alignment horizontal="left" vertical="center" wrapTex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108" borderId="17" applyNumberFormat="0" applyProtection="0">
      <alignment horizontal="left" vertical="center" wrapTex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107" borderId="0" applyNumberFormat="0" applyProtection="0">
      <alignment horizontal="left" vertical="center" indent="1"/>
    </xf>
    <xf numFmtId="4" fontId="18" fillId="79" borderId="17" applyNumberFormat="0" applyProtection="0">
      <alignment horizontal="left" vertical="center" indent="1"/>
    </xf>
    <xf numFmtId="4" fontId="18" fillId="107" borderId="0" applyNumberFormat="0" applyProtection="0">
      <alignment horizontal="left" vertical="center" indent="1"/>
    </xf>
    <xf numFmtId="4" fontId="18" fillId="79" borderId="17" applyNumberFormat="0" applyProtection="0">
      <alignment horizontal="left" vertical="center" indent="1"/>
    </xf>
    <xf numFmtId="4" fontId="18" fillId="107" borderId="0"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79" borderId="17" applyNumberFormat="0" applyProtection="0">
      <alignment horizontal="left" vertical="center" inden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108" borderId="17" applyNumberFormat="0" applyProtection="0">
      <alignment horizontal="left" vertical="center" indent="1"/>
    </xf>
    <xf numFmtId="4" fontId="18" fillId="79" borderId="17" applyNumberFormat="0" applyProtection="0">
      <alignment horizontal="left" vertical="center" indent="1"/>
    </xf>
    <xf numFmtId="4" fontId="18" fillId="108" borderId="17" applyNumberFormat="0" applyProtection="0">
      <alignment horizontal="left" vertical="center" indent="1"/>
    </xf>
    <xf numFmtId="4" fontId="13" fillId="28" borderId="19"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79" borderId="17"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28" borderId="0"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108" borderId="17" applyNumberFormat="0" applyProtection="0">
      <alignment horizontal="left" vertical="center" indent="1"/>
    </xf>
    <xf numFmtId="4" fontId="18" fillId="108" borderId="17" applyNumberFormat="0" applyProtection="0">
      <alignment horizontal="left" vertical="center" indent="1"/>
    </xf>
    <xf numFmtId="4" fontId="18" fillId="79" borderId="17" applyNumberFormat="0" applyProtection="0">
      <alignment horizontal="left" vertical="center" indent="1"/>
    </xf>
    <xf numFmtId="4" fontId="13" fillId="28" borderId="19"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8" fillId="79" borderId="17" applyNumberFormat="0" applyProtection="0">
      <alignment horizontal="left" vertical="center" indent="1"/>
    </xf>
    <xf numFmtId="4" fontId="13" fillId="28" borderId="19"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28" borderId="0"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108" borderId="17" applyNumberFormat="0" applyProtection="0">
      <alignment horizontal="left" vertical="center" indent="1"/>
    </xf>
    <xf numFmtId="4" fontId="18" fillId="108" borderId="17" applyNumberFormat="0" applyProtection="0">
      <alignment horizontal="left" vertical="center" indent="1"/>
    </xf>
    <xf numFmtId="4" fontId="18" fillId="79" borderId="17" applyNumberFormat="0" applyProtection="0">
      <alignment horizontal="left" vertical="center" indent="1"/>
    </xf>
    <xf numFmtId="4" fontId="13" fillId="28" borderId="19" applyNumberFormat="0" applyProtection="0">
      <alignment horizontal="left" vertical="center" indent="1"/>
    </xf>
    <xf numFmtId="4" fontId="18" fillId="79" borderId="17"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8" fillId="79" borderId="17" applyNumberFormat="0" applyProtection="0">
      <alignment horizontal="left" vertical="center" indent="1"/>
    </xf>
    <xf numFmtId="4" fontId="13" fillId="28" borderId="19"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8" fillId="79" borderId="17"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108" borderId="17" applyNumberFormat="0" applyProtection="0">
      <alignment horizontal="left" vertical="center" indent="1"/>
    </xf>
    <xf numFmtId="4" fontId="18" fillId="107" borderId="0"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108" borderId="17" applyNumberFormat="0" applyProtection="0">
      <alignment horizontal="left" vertical="center" indent="1"/>
    </xf>
    <xf numFmtId="4" fontId="18" fillId="28" borderId="0" applyNumberFormat="0" applyProtection="0">
      <alignment horizontal="left" vertical="center" indent="1"/>
    </xf>
    <xf numFmtId="4" fontId="18" fillId="28" borderId="0"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3" fillId="36" borderId="5"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168" fontId="12" fillId="108" borderId="17"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168" fontId="12" fillId="108" borderId="17" applyNumberFormat="0" applyProtection="0">
      <alignment horizontal="left" vertical="center" indent="1"/>
    </xf>
    <xf numFmtId="0" fontId="12" fillId="41"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2" fillId="108" borderId="17" applyNumberFormat="0" applyProtection="0">
      <alignment horizontal="left" vertical="center" indent="1"/>
    </xf>
    <xf numFmtId="0" fontId="12" fillId="108" borderId="17" applyNumberFormat="0" applyProtection="0">
      <alignment horizontal="left" vertical="center" indent="1"/>
    </xf>
    <xf numFmtId="0" fontId="12" fillId="106" borderId="18" applyNumberFormat="0" applyProtection="0">
      <alignment horizontal="left" vertical="center" indent="1"/>
    </xf>
    <xf numFmtId="168" fontId="12" fillId="108" borderId="17" applyNumberFormat="0" applyProtection="0">
      <alignment horizontal="left" vertical="center" indent="1"/>
    </xf>
    <xf numFmtId="0" fontId="12" fillId="41"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41" borderId="18" applyNumberFormat="0" applyProtection="0">
      <alignment horizontal="left" vertical="center" indent="1"/>
    </xf>
    <xf numFmtId="0" fontId="12" fillId="108" borderId="17" applyNumberFormat="0" applyProtection="0">
      <alignment horizontal="left" vertical="center" indent="1"/>
    </xf>
    <xf numFmtId="0" fontId="12" fillId="106" borderId="18" applyNumberFormat="0" applyProtection="0">
      <alignment horizontal="left" vertical="center" indent="1"/>
    </xf>
    <xf numFmtId="0" fontId="12" fillId="41"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8" borderId="17" applyNumberFormat="0" applyProtection="0">
      <alignment horizontal="left" vertical="center" indent="1"/>
    </xf>
    <xf numFmtId="0" fontId="12" fillId="108" borderId="17" applyNumberFormat="0" applyProtection="0">
      <alignment horizontal="left" vertical="center" indent="1"/>
    </xf>
    <xf numFmtId="168" fontId="12" fillId="108" borderId="17" applyNumberFormat="0" applyProtection="0">
      <alignment horizontal="left" vertical="center" indent="1"/>
    </xf>
    <xf numFmtId="0" fontId="12" fillId="41" borderId="18" applyNumberFormat="0" applyProtection="0">
      <alignment horizontal="left" vertical="center" indent="1"/>
    </xf>
    <xf numFmtId="168" fontId="12" fillId="108" borderId="17" applyNumberFormat="0" applyProtection="0">
      <alignment horizontal="left" vertical="center" indent="1"/>
    </xf>
    <xf numFmtId="0" fontId="12" fillId="108" borderId="17"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8" borderId="17"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168" fontId="12" fillId="108" borderId="17" applyNumberFormat="0" applyProtection="0">
      <alignment horizontal="left" vertical="center" indent="1"/>
    </xf>
    <xf numFmtId="168" fontId="12" fillId="108" borderId="17"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3" fillId="36" borderId="5" applyNumberFormat="0" applyProtection="0">
      <alignment horizontal="left" vertical="center" indent="1"/>
    </xf>
    <xf numFmtId="0" fontId="12" fillId="106" borderId="18" applyNumberFormat="0" applyProtection="0">
      <alignment horizontal="left" vertical="center" indent="1"/>
    </xf>
    <xf numFmtId="168" fontId="12" fillId="108" borderId="17" applyNumberFormat="0" applyProtection="0">
      <alignment horizontal="left" vertical="center" indent="1"/>
    </xf>
    <xf numFmtId="0" fontId="13" fillId="36" borderId="5"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3" fillId="36" borderId="5" applyNumberFormat="0" applyProtection="0">
      <alignment horizontal="left" vertical="center" indent="1"/>
    </xf>
    <xf numFmtId="0" fontId="12" fillId="106" borderId="18"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106" borderId="18" applyNumberFormat="0" applyProtection="0">
      <alignment horizontal="left" vertical="center" indent="1"/>
    </xf>
    <xf numFmtId="0" fontId="13" fillId="36" borderId="5" applyNumberFormat="0" applyProtection="0">
      <alignment horizontal="left" vertical="center" indent="1"/>
    </xf>
    <xf numFmtId="0" fontId="12" fillId="106" borderId="18" applyNumberFormat="0" applyProtection="0">
      <alignment horizontal="left" vertical="center" indent="1"/>
    </xf>
    <xf numFmtId="0" fontId="12" fillId="108" borderId="17" applyNumberFormat="0" applyProtection="0">
      <alignment horizontal="left" vertical="center" indent="1"/>
    </xf>
    <xf numFmtId="0" fontId="12" fillId="108" borderId="17" applyNumberFormat="0" applyProtection="0">
      <alignment horizontal="left" vertical="center" indent="1"/>
    </xf>
    <xf numFmtId="168" fontId="12" fillId="108" borderId="17" applyNumberFormat="0" applyProtection="0">
      <alignment horizontal="left" vertical="center" indent="1"/>
    </xf>
    <xf numFmtId="0" fontId="13" fillId="36" borderId="5"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3" fillId="36" borderId="5"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6" borderId="18" applyNumberFormat="0" applyProtection="0">
      <alignment horizontal="left" vertical="center" indent="1"/>
    </xf>
    <xf numFmtId="168" fontId="12" fillId="108" borderId="17" applyNumberFormat="0" applyProtection="0">
      <alignment horizontal="left" vertical="center" indent="1"/>
    </xf>
    <xf numFmtId="168" fontId="12" fillId="108" borderId="17" applyNumberFormat="0" applyProtection="0">
      <alignment horizontal="left" vertical="center" indent="1"/>
    </xf>
    <xf numFmtId="0" fontId="13" fillId="36" borderId="5" applyNumberFormat="0" applyProtection="0">
      <alignment horizontal="left" vertical="center" indent="1"/>
    </xf>
    <xf numFmtId="0" fontId="12" fillId="106" borderId="18" applyNumberFormat="0" applyProtection="0">
      <alignment horizontal="left" vertical="center" indent="1"/>
    </xf>
    <xf numFmtId="0" fontId="13" fillId="36" borderId="5"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168" fontId="12" fillId="108" borderId="17" applyNumberFormat="0" applyProtection="0">
      <alignment horizontal="left" vertical="center" indent="1"/>
    </xf>
    <xf numFmtId="0" fontId="13" fillId="36" borderId="5"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6" borderId="18"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168" fontId="12" fillId="108" borderId="17"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6"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2" fillId="108" borderId="17"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108" borderId="17"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41"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8" borderId="17"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8" borderId="17" applyNumberFormat="0" applyProtection="0">
      <alignment horizontal="left" vertical="center" indent="1"/>
    </xf>
    <xf numFmtId="0" fontId="12" fillId="108" borderId="17"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6" borderId="18"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2" fillId="106" borderId="18" applyNumberFormat="0" applyProtection="0">
      <alignment horizontal="left" vertical="center" indent="1"/>
    </xf>
    <xf numFmtId="0" fontId="13" fillId="36" borderId="5"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3" fillId="36" borderId="5"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108" borderId="17" applyNumberFormat="0" applyProtection="0">
      <alignment horizontal="left" vertical="center" indent="1"/>
    </xf>
    <xf numFmtId="0" fontId="12" fillId="106" borderId="18"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center" indent="1"/>
    </xf>
    <xf numFmtId="0" fontId="12" fillId="41"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8" borderId="17"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8" borderId="17" applyNumberFormat="0" applyProtection="0">
      <alignment horizontal="left" vertical="center" indent="1"/>
    </xf>
    <xf numFmtId="0" fontId="12" fillId="108" borderId="17"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3" fillId="36" borderId="5" applyNumberFormat="0" applyProtection="0">
      <alignment horizontal="left" vertical="center" indent="1"/>
    </xf>
    <xf numFmtId="0" fontId="12" fillId="106" borderId="18" applyNumberFormat="0" applyProtection="0">
      <alignment horizontal="left" vertical="center" indent="1"/>
    </xf>
    <xf numFmtId="0" fontId="13" fillId="36" borderId="5" applyNumberFormat="0" applyProtection="0">
      <alignment horizontal="left" vertical="center" indent="1"/>
    </xf>
    <xf numFmtId="0" fontId="12" fillId="41" borderId="18" applyNumberFormat="0" applyProtection="0">
      <alignment horizontal="left" vertical="center" indent="1"/>
    </xf>
    <xf numFmtId="0" fontId="13" fillId="36" borderId="5" applyNumberFormat="0" applyProtection="0">
      <alignment horizontal="left" vertical="center" indent="1"/>
    </xf>
    <xf numFmtId="0" fontId="12" fillId="106" borderId="18" applyNumberFormat="0" applyProtection="0">
      <alignment horizontal="left" vertical="center" indent="1"/>
    </xf>
    <xf numFmtId="0" fontId="13" fillId="36" borderId="5"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2" fillId="106" borderId="18" applyNumberFormat="0" applyProtection="0">
      <alignment horizontal="left" vertical="center" indent="1"/>
    </xf>
    <xf numFmtId="0" fontId="13" fillId="36" borderId="5" applyNumberFormat="0" applyProtection="0">
      <alignment horizontal="left" vertical="center"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168" fontId="12" fillId="108" borderId="17" applyNumberFormat="0" applyProtection="0">
      <alignment horizontal="left" vertical="center"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168" fontId="12" fillId="108" borderId="17" applyNumberFormat="0" applyProtection="0">
      <alignment horizontal="left" vertical="center" indent="1"/>
    </xf>
    <xf numFmtId="0" fontId="12"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0" borderId="0"/>
    <xf numFmtId="0" fontId="12" fillId="108" borderId="17" applyNumberFormat="0" applyProtection="0">
      <alignment horizontal="left" vertical="center" indent="1"/>
    </xf>
    <xf numFmtId="0" fontId="12" fillId="41" borderId="18" applyNumberFormat="0" applyProtection="0">
      <alignment horizontal="left" vertical="top" indent="1"/>
    </xf>
    <xf numFmtId="0" fontId="12" fillId="108" borderId="17" applyNumberFormat="0" applyProtection="0">
      <alignment horizontal="left" vertical="center" indent="1"/>
    </xf>
    <xf numFmtId="0" fontId="12" fillId="0" borderId="0"/>
    <xf numFmtId="0" fontId="12" fillId="108" borderId="17" applyNumberFormat="0" applyProtection="0">
      <alignment horizontal="left" vertical="center" indent="1"/>
    </xf>
    <xf numFmtId="0" fontId="12" fillId="0" borderId="0"/>
    <xf numFmtId="0" fontId="12" fillId="0" borderId="0"/>
    <xf numFmtId="0" fontId="12" fillId="106" borderId="18" applyNumberFormat="0" applyProtection="0">
      <alignment horizontal="left" vertical="top" indent="1"/>
    </xf>
    <xf numFmtId="168" fontId="12" fillId="108" borderId="17" applyNumberFormat="0" applyProtection="0">
      <alignment horizontal="left" vertical="center" indent="1"/>
    </xf>
    <xf numFmtId="0" fontId="12" fillId="41" borderId="18" applyNumberFormat="0" applyProtection="0">
      <alignment horizontal="left" vertical="top" indent="1"/>
    </xf>
    <xf numFmtId="168" fontId="12" fillId="108" borderId="17" applyNumberFormat="0" applyProtection="0">
      <alignment horizontal="left" vertical="center"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41" borderId="18" applyNumberFormat="0" applyProtection="0">
      <alignment horizontal="left" vertical="top" indent="1"/>
    </xf>
    <xf numFmtId="0" fontId="12" fillId="41" borderId="18" applyNumberFormat="0" applyProtection="0">
      <alignment horizontal="left" vertical="top" indent="1"/>
    </xf>
    <xf numFmtId="0" fontId="12" fillId="0" borderId="0"/>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8" borderId="17" applyNumberFormat="0" applyProtection="0">
      <alignment horizontal="left" vertical="center"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168" fontId="12" fillId="108" borderId="17" applyNumberFormat="0" applyProtection="0">
      <alignment horizontal="left" vertical="center"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168" fontId="12" fillId="108" borderId="17" applyNumberFormat="0" applyProtection="0">
      <alignment horizontal="left" vertical="center" indent="1"/>
    </xf>
    <xf numFmtId="0" fontId="12" fillId="41"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168" fontId="12" fillId="108" borderId="17" applyNumberFormat="0" applyProtection="0">
      <alignment horizontal="left" vertical="center"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2"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2"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3" fillId="41" borderId="18" applyNumberFormat="0" applyProtection="0">
      <alignment horizontal="left" vertical="top" indent="1"/>
    </xf>
    <xf numFmtId="168" fontId="12" fillId="108" borderId="17" applyNumberFormat="0" applyProtection="0">
      <alignment horizontal="left" vertical="center"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168" fontId="12" fillId="108" borderId="17" applyNumberFormat="0" applyProtection="0">
      <alignment horizontal="left" vertical="center"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168" fontId="12" fillId="108" borderId="17" applyNumberFormat="0" applyProtection="0">
      <alignment horizontal="left" vertical="center"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168" fontId="12" fillId="108" borderId="17" applyNumberFormat="0" applyProtection="0">
      <alignment horizontal="left" vertical="center"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3" fillId="41" borderId="18" applyNumberFormat="0" applyProtection="0">
      <alignment horizontal="left" vertical="top" indent="1"/>
    </xf>
    <xf numFmtId="0" fontId="12"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8" borderId="17" applyNumberFormat="0" applyProtection="0">
      <alignment horizontal="left" vertical="center"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168" fontId="12" fillId="108" borderId="17" applyNumberFormat="0" applyProtection="0">
      <alignment horizontal="left" vertical="center"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168" fontId="12" fillId="108" borderId="17" applyNumberFormat="0" applyProtection="0">
      <alignment horizontal="left" vertical="center"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168" fontId="12" fillId="108" borderId="17" applyNumberFormat="0" applyProtection="0">
      <alignment horizontal="left" vertical="center"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168" fontId="12" fillId="108" borderId="17" applyNumberFormat="0" applyProtection="0">
      <alignment horizontal="left" vertical="center"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2" fillId="108" borderId="17" applyNumberFormat="0" applyProtection="0">
      <alignment horizontal="left" vertical="center"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3" fillId="41" borderId="18" applyNumberFormat="0" applyProtection="0">
      <alignment horizontal="left" vertical="top" indent="1"/>
    </xf>
    <xf numFmtId="0" fontId="12"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2" fillId="108" borderId="17" applyNumberFormat="0" applyProtection="0">
      <alignment horizontal="left" vertical="center"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41" borderId="18" applyNumberFormat="0" applyProtection="0">
      <alignment horizontal="left" vertical="top"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8" borderId="17" applyNumberFormat="0" applyProtection="0">
      <alignment horizontal="left" vertical="center"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8" borderId="17" applyNumberFormat="0" applyProtection="0">
      <alignment horizontal="left" vertical="center" indent="1"/>
    </xf>
    <xf numFmtId="0" fontId="12" fillId="108" borderId="17" applyNumberFormat="0" applyProtection="0">
      <alignment horizontal="left" vertical="center"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8" borderId="17" applyNumberFormat="0" applyProtection="0">
      <alignment horizontal="left" vertical="center" indent="1"/>
    </xf>
    <xf numFmtId="0" fontId="12" fillId="41"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8" borderId="17" applyNumberFormat="0" applyProtection="0">
      <alignment horizontal="left" vertical="center"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8" borderId="17" applyNumberFormat="0" applyProtection="0">
      <alignment horizontal="left" vertical="center" indent="1"/>
    </xf>
    <xf numFmtId="0" fontId="12" fillId="108" borderId="17" applyNumberFormat="0" applyProtection="0">
      <alignment horizontal="left" vertical="center"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8" borderId="17" applyNumberFormat="0" applyProtection="0">
      <alignment horizontal="left" vertical="center" indent="1"/>
    </xf>
    <xf numFmtId="0" fontId="13" fillId="41"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41"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106" borderId="18" applyNumberFormat="0" applyProtection="0">
      <alignment horizontal="left" vertical="top" indent="1"/>
    </xf>
    <xf numFmtId="0" fontId="13" fillId="41" borderId="18" applyNumberFormat="0" applyProtection="0">
      <alignment horizontal="left" vertical="top" indent="1"/>
    </xf>
    <xf numFmtId="0" fontId="12" fillId="106" borderId="18" applyNumberFormat="0" applyProtection="0">
      <alignment horizontal="left" vertical="top" indent="1"/>
    </xf>
    <xf numFmtId="0" fontId="12" fillId="41"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3" fillId="110" borderId="5"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168" fontId="12" fillId="109" borderId="17"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168" fontId="12" fillId="109" borderId="17" applyNumberFormat="0" applyProtection="0">
      <alignment horizontal="left" vertical="center" indent="1"/>
    </xf>
    <xf numFmtId="0" fontId="12" fillId="28"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0" borderId="0"/>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2" fillId="109" borderId="17" applyNumberFormat="0" applyProtection="0">
      <alignment horizontal="left" vertical="center" indent="1"/>
    </xf>
    <xf numFmtId="0" fontId="12" fillId="0" borderId="0"/>
    <xf numFmtId="0" fontId="12" fillId="109" borderId="17" applyNumberFormat="0" applyProtection="0">
      <alignment horizontal="left" vertical="center" indent="1"/>
    </xf>
    <xf numFmtId="0" fontId="12" fillId="0" borderId="0"/>
    <xf numFmtId="0" fontId="12" fillId="0" borderId="0"/>
    <xf numFmtId="0" fontId="12" fillId="111" borderId="18" applyNumberFormat="0" applyProtection="0">
      <alignment horizontal="left" vertical="center" indent="1"/>
    </xf>
    <xf numFmtId="168" fontId="12" fillId="109" borderId="17" applyNumberFormat="0" applyProtection="0">
      <alignment horizontal="left" vertical="center" indent="1"/>
    </xf>
    <xf numFmtId="0" fontId="12" fillId="28" borderId="18" applyNumberFormat="0" applyProtection="0">
      <alignment horizontal="left" vertical="center" indent="1"/>
    </xf>
    <xf numFmtId="168" fontId="12" fillId="109" borderId="17"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28" borderId="18" applyNumberFormat="0" applyProtection="0">
      <alignment horizontal="left" vertical="center" indent="1"/>
    </xf>
    <xf numFmtId="0" fontId="12" fillId="0" borderId="0"/>
    <xf numFmtId="0" fontId="12" fillId="111" borderId="18" applyNumberFormat="0" applyProtection="0">
      <alignment horizontal="left" vertical="center" indent="1"/>
    </xf>
    <xf numFmtId="0" fontId="12" fillId="28" borderId="18" applyNumberFormat="0" applyProtection="0">
      <alignment horizontal="left" vertical="center" indent="1"/>
    </xf>
    <xf numFmtId="0" fontId="12" fillId="28"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09" borderId="17" applyNumberFormat="0" applyProtection="0">
      <alignment horizontal="left" vertical="center" indent="1"/>
    </xf>
    <xf numFmtId="0" fontId="12" fillId="109" borderId="17" applyNumberFormat="0" applyProtection="0">
      <alignment horizontal="left" vertical="center" indent="1"/>
    </xf>
    <xf numFmtId="168" fontId="12" fillId="109" borderId="17" applyNumberFormat="0" applyProtection="0">
      <alignment horizontal="left" vertical="center" indent="1"/>
    </xf>
    <xf numFmtId="0" fontId="12" fillId="28" borderId="18" applyNumberFormat="0" applyProtection="0">
      <alignment horizontal="left" vertical="center" indent="1"/>
    </xf>
    <xf numFmtId="168" fontId="12" fillId="109" borderId="17" applyNumberFormat="0" applyProtection="0">
      <alignment horizontal="left" vertical="center" indent="1"/>
    </xf>
    <xf numFmtId="168" fontId="12" fillId="109" borderId="17" applyNumberFormat="0" applyProtection="0">
      <alignment horizontal="left" vertical="center" indent="1"/>
    </xf>
    <xf numFmtId="0" fontId="12" fillId="109" borderId="17"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09" borderId="17" applyNumberFormat="0" applyProtection="0">
      <alignment horizontal="left" vertical="center" indent="1"/>
    </xf>
    <xf numFmtId="0" fontId="12" fillId="111" borderId="18" applyNumberFormat="0" applyProtection="0">
      <alignment horizontal="left" vertical="center" indent="1"/>
    </xf>
    <xf numFmtId="0" fontId="12" fillId="109" borderId="17"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168" fontId="12" fillId="109" borderId="17" applyNumberFormat="0" applyProtection="0">
      <alignment horizontal="left" vertical="center" indent="1"/>
    </xf>
    <xf numFmtId="168" fontId="12" fillId="109" borderId="17"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3" fillId="110" borderId="5" applyNumberFormat="0" applyProtection="0">
      <alignment horizontal="left" vertical="center" indent="1"/>
    </xf>
    <xf numFmtId="0" fontId="12" fillId="111" borderId="18" applyNumberFormat="0" applyProtection="0">
      <alignment horizontal="left" vertical="center" indent="1"/>
    </xf>
    <xf numFmtId="168" fontId="12" fillId="109" borderId="17" applyNumberFormat="0" applyProtection="0">
      <alignment horizontal="left" vertical="center" indent="1"/>
    </xf>
    <xf numFmtId="0" fontId="13" fillId="110" borderId="5"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3" fillId="110" borderId="5" applyNumberFormat="0" applyProtection="0">
      <alignment horizontal="left" vertical="center" indent="1"/>
    </xf>
    <xf numFmtId="0" fontId="12" fillId="111" borderId="18"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111" borderId="18" applyNumberFormat="0" applyProtection="0">
      <alignment horizontal="left" vertical="center" indent="1"/>
    </xf>
    <xf numFmtId="0" fontId="13" fillId="110" borderId="5" applyNumberFormat="0" applyProtection="0">
      <alignment horizontal="left" vertical="center" indent="1"/>
    </xf>
    <xf numFmtId="0" fontId="12" fillId="111" borderId="18" applyNumberFormat="0" applyProtection="0">
      <alignment horizontal="left" vertical="center" indent="1"/>
    </xf>
    <xf numFmtId="0" fontId="12" fillId="109" borderId="17" applyNumberFormat="0" applyProtection="0">
      <alignment horizontal="left" vertical="center" indent="1"/>
    </xf>
    <xf numFmtId="0" fontId="12" fillId="109" borderId="17" applyNumberFormat="0" applyProtection="0">
      <alignment horizontal="left" vertical="center" indent="1"/>
    </xf>
    <xf numFmtId="168" fontId="12" fillId="109" borderId="17" applyNumberFormat="0" applyProtection="0">
      <alignment horizontal="left" vertical="center" indent="1"/>
    </xf>
    <xf numFmtId="0" fontId="13" fillId="110" borderId="5"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3" fillId="110" borderId="5"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11" borderId="18" applyNumberFormat="0" applyProtection="0">
      <alignment horizontal="left" vertical="center" indent="1"/>
    </xf>
    <xf numFmtId="168" fontId="12" fillId="109" borderId="17" applyNumberFormat="0" applyProtection="0">
      <alignment horizontal="left" vertical="center" indent="1"/>
    </xf>
    <xf numFmtId="168" fontId="12" fillId="109" borderId="17" applyNumberFormat="0" applyProtection="0">
      <alignment horizontal="left" vertical="center" indent="1"/>
    </xf>
    <xf numFmtId="0" fontId="13" fillId="110" borderId="5" applyNumberFormat="0" applyProtection="0">
      <alignment horizontal="left" vertical="center" indent="1"/>
    </xf>
    <xf numFmtId="0" fontId="12" fillId="111" borderId="18" applyNumberFormat="0" applyProtection="0">
      <alignment horizontal="left" vertical="center" indent="1"/>
    </xf>
    <xf numFmtId="0" fontId="13" fillId="110" borderId="5"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168" fontId="12" fillId="109" borderId="17" applyNumberFormat="0" applyProtection="0">
      <alignment horizontal="left" vertical="center" indent="1"/>
    </xf>
    <xf numFmtId="0" fontId="13" fillId="110" borderId="5"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11" borderId="18"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168" fontId="12" fillId="109" borderId="17"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11"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2" fillId="109" borderId="17"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109" borderId="17"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28"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09" borderId="17"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09" borderId="17" applyNumberFormat="0" applyProtection="0">
      <alignment horizontal="left" vertical="center" indent="1"/>
    </xf>
    <xf numFmtId="0" fontId="12" fillId="109" borderId="17"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11" borderId="18"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2" fillId="111" borderId="18" applyNumberFormat="0" applyProtection="0">
      <alignment horizontal="left" vertical="center" indent="1"/>
    </xf>
    <xf numFmtId="0" fontId="13" fillId="110" borderId="5"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3" fillId="110" borderId="5"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2" fillId="109" borderId="17" applyNumberFormat="0" applyProtection="0">
      <alignment horizontal="left" vertical="center" indent="1"/>
    </xf>
    <xf numFmtId="0" fontId="12" fillId="111" borderId="18"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center" indent="1"/>
    </xf>
    <xf numFmtId="0" fontId="12" fillId="28"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09" borderId="17"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09" borderId="17" applyNumberFormat="0" applyProtection="0">
      <alignment horizontal="left" vertical="center" indent="1"/>
    </xf>
    <xf numFmtId="0" fontId="12" fillId="109" borderId="17"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3" fillId="110" borderId="5" applyNumberFormat="0" applyProtection="0">
      <alignment horizontal="left" vertical="center" indent="1"/>
    </xf>
    <xf numFmtId="0" fontId="12" fillId="109" borderId="17" applyNumberFormat="0" applyProtection="0">
      <alignment horizontal="left" vertical="center" indent="1"/>
    </xf>
    <xf numFmtId="0" fontId="13" fillId="110" borderId="5" applyNumberFormat="0" applyProtection="0">
      <alignment horizontal="left" vertical="center" indent="1"/>
    </xf>
    <xf numFmtId="0" fontId="12" fillId="111" borderId="18" applyNumberFormat="0" applyProtection="0">
      <alignment horizontal="left" vertical="center" indent="1"/>
    </xf>
    <xf numFmtId="0" fontId="13" fillId="110" borderId="5" applyNumberFormat="0" applyProtection="0">
      <alignment horizontal="left" vertical="center" indent="1"/>
    </xf>
    <xf numFmtId="0" fontId="12" fillId="28" borderId="18" applyNumberFormat="0" applyProtection="0">
      <alignment horizontal="left" vertical="center" indent="1"/>
    </xf>
    <xf numFmtId="0" fontId="13" fillId="110" borderId="5" applyNumberFormat="0" applyProtection="0">
      <alignment horizontal="left" vertical="center" indent="1"/>
    </xf>
    <xf numFmtId="0" fontId="12" fillId="111" borderId="18" applyNumberFormat="0" applyProtection="0">
      <alignment horizontal="left" vertical="center" indent="1"/>
    </xf>
    <xf numFmtId="0" fontId="13" fillId="110" borderId="5"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111" borderId="18" applyNumberFormat="0" applyProtection="0">
      <alignment horizontal="left" vertical="center" indent="1"/>
    </xf>
    <xf numFmtId="0" fontId="12" fillId="28" borderId="18" applyNumberFormat="0" applyProtection="0">
      <alignment horizontal="left" vertical="center"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168" fontId="12" fillId="109" borderId="17" applyNumberFormat="0" applyProtection="0">
      <alignment horizontal="left" vertical="center"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168" fontId="12" fillId="109" borderId="17" applyNumberFormat="0" applyProtection="0">
      <alignment horizontal="left" vertical="center" indent="1"/>
    </xf>
    <xf numFmtId="0" fontId="12"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0" borderId="0"/>
    <xf numFmtId="0" fontId="12" fillId="109" borderId="17" applyNumberFormat="0" applyProtection="0">
      <alignment horizontal="left" vertical="center" indent="1"/>
    </xf>
    <xf numFmtId="0" fontId="12" fillId="28" borderId="18" applyNumberFormat="0" applyProtection="0">
      <alignment horizontal="left" vertical="top" indent="1"/>
    </xf>
    <xf numFmtId="0" fontId="12" fillId="109" borderId="17" applyNumberFormat="0" applyProtection="0">
      <alignment horizontal="left" vertical="center" indent="1"/>
    </xf>
    <xf numFmtId="0" fontId="12" fillId="0" borderId="0"/>
    <xf numFmtId="0" fontId="12" fillId="109" borderId="17" applyNumberFormat="0" applyProtection="0">
      <alignment horizontal="left" vertical="center" indent="1"/>
    </xf>
    <xf numFmtId="0" fontId="12" fillId="0" borderId="0"/>
    <xf numFmtId="0" fontId="12" fillId="0" borderId="0"/>
    <xf numFmtId="0" fontId="12" fillId="111" borderId="18" applyNumberFormat="0" applyProtection="0">
      <alignment horizontal="left" vertical="top" indent="1"/>
    </xf>
    <xf numFmtId="168" fontId="12" fillId="109" borderId="17" applyNumberFormat="0" applyProtection="0">
      <alignment horizontal="left" vertical="center" indent="1"/>
    </xf>
    <xf numFmtId="0" fontId="12" fillId="28" borderId="18" applyNumberFormat="0" applyProtection="0">
      <alignment horizontal="left" vertical="top" indent="1"/>
    </xf>
    <xf numFmtId="168" fontId="12" fillId="109" borderId="17" applyNumberFormat="0" applyProtection="0">
      <alignment horizontal="left" vertical="center"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28" borderId="18" applyNumberFormat="0" applyProtection="0">
      <alignment horizontal="left" vertical="top" indent="1"/>
    </xf>
    <xf numFmtId="0" fontId="12" fillId="28" borderId="18" applyNumberFormat="0" applyProtection="0">
      <alignment horizontal="left" vertical="top" indent="1"/>
    </xf>
    <xf numFmtId="0" fontId="12" fillId="0" borderId="0"/>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09" borderId="17" applyNumberFormat="0" applyProtection="0">
      <alignment horizontal="left" vertical="center"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168" fontId="12" fillId="109" borderId="17" applyNumberFormat="0" applyProtection="0">
      <alignment horizontal="left" vertical="center"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168" fontId="12" fillId="109" borderId="17" applyNumberFormat="0" applyProtection="0">
      <alignment horizontal="left" vertical="center" indent="1"/>
    </xf>
    <xf numFmtId="0" fontId="12" fillId="28"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168" fontId="12" fillId="109" borderId="17" applyNumberFormat="0" applyProtection="0">
      <alignment horizontal="left" vertical="center"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2"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2"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3" fillId="28" borderId="18" applyNumberFormat="0" applyProtection="0">
      <alignment horizontal="left" vertical="top" indent="1"/>
    </xf>
    <xf numFmtId="168" fontId="12" fillId="109" borderId="17" applyNumberFormat="0" applyProtection="0">
      <alignment horizontal="left" vertical="center"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168" fontId="12" fillId="109" borderId="17" applyNumberFormat="0" applyProtection="0">
      <alignment horizontal="left" vertical="center"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168" fontId="12" fillId="109" borderId="17" applyNumberFormat="0" applyProtection="0">
      <alignment horizontal="left" vertical="center"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168" fontId="12" fillId="109" borderId="17" applyNumberFormat="0" applyProtection="0">
      <alignment horizontal="left" vertical="center"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3" fillId="28" borderId="18" applyNumberFormat="0" applyProtection="0">
      <alignment horizontal="left" vertical="top" indent="1"/>
    </xf>
    <xf numFmtId="0" fontId="12"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09" borderId="17" applyNumberFormat="0" applyProtection="0">
      <alignment horizontal="left" vertical="center"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168" fontId="12" fillId="109" borderId="17" applyNumberFormat="0" applyProtection="0">
      <alignment horizontal="left" vertical="center"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168" fontId="12" fillId="109" borderId="17" applyNumberFormat="0" applyProtection="0">
      <alignment horizontal="left" vertical="center"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168" fontId="12" fillId="109" borderId="17" applyNumberFormat="0" applyProtection="0">
      <alignment horizontal="left" vertical="center"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168" fontId="12" fillId="109" borderId="17" applyNumberFormat="0" applyProtection="0">
      <alignment horizontal="left" vertical="center"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2" fillId="109" borderId="17" applyNumberFormat="0" applyProtection="0">
      <alignment horizontal="left" vertical="center"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3" fillId="28" borderId="18" applyNumberFormat="0" applyProtection="0">
      <alignment horizontal="left" vertical="top" indent="1"/>
    </xf>
    <xf numFmtId="0" fontId="12"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2" fillId="109" borderId="17" applyNumberFormat="0" applyProtection="0">
      <alignment horizontal="left" vertical="center"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28" borderId="18" applyNumberFormat="0" applyProtection="0">
      <alignment horizontal="left" vertical="top"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09" borderId="17" applyNumberFormat="0" applyProtection="0">
      <alignment horizontal="left" vertical="center"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09" borderId="17" applyNumberFormat="0" applyProtection="0">
      <alignment horizontal="left" vertical="center" indent="1"/>
    </xf>
    <xf numFmtId="0" fontId="12" fillId="109" borderId="17" applyNumberFormat="0" applyProtection="0">
      <alignment horizontal="left" vertical="center"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09" borderId="17" applyNumberFormat="0" applyProtection="0">
      <alignment horizontal="left" vertical="center" indent="1"/>
    </xf>
    <xf numFmtId="0" fontId="12" fillId="28"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09" borderId="17" applyNumberFormat="0" applyProtection="0">
      <alignment horizontal="left" vertical="center"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09" borderId="17" applyNumberFormat="0" applyProtection="0">
      <alignment horizontal="left" vertical="center" indent="1"/>
    </xf>
    <xf numFmtId="0" fontId="12" fillId="109" borderId="17" applyNumberFormat="0" applyProtection="0">
      <alignment horizontal="left" vertical="center"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09" borderId="17" applyNumberFormat="0" applyProtection="0">
      <alignment horizontal="left" vertical="center" indent="1"/>
    </xf>
    <xf numFmtId="0" fontId="13" fillId="28"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28"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111" borderId="18" applyNumberFormat="0" applyProtection="0">
      <alignment horizontal="left" vertical="top" indent="1"/>
    </xf>
    <xf numFmtId="0" fontId="13" fillId="28" borderId="18" applyNumberFormat="0" applyProtection="0">
      <alignment horizontal="left" vertical="top" indent="1"/>
    </xf>
    <xf numFmtId="0" fontId="12" fillId="111" borderId="18" applyNumberFormat="0" applyProtection="0">
      <alignment horizontal="left" vertical="top" indent="1"/>
    </xf>
    <xf numFmtId="0" fontId="12" fillId="28"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3" fillId="35" borderId="5"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168" fontId="12" fillId="112" borderId="17"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168" fontId="12" fillId="112" borderId="17" applyNumberFormat="0" applyProtection="0">
      <alignment horizontal="left" vertical="center" indent="1"/>
    </xf>
    <xf numFmtId="0" fontId="12" fillId="35"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0" borderId="0"/>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2" fillId="112" borderId="17" applyNumberFormat="0" applyProtection="0">
      <alignment horizontal="left" vertical="center" indent="1"/>
    </xf>
    <xf numFmtId="0" fontId="12" fillId="0" borderId="0"/>
    <xf numFmtId="0" fontId="12" fillId="112" borderId="17" applyNumberFormat="0" applyProtection="0">
      <alignment horizontal="left" vertical="center" indent="1"/>
    </xf>
    <xf numFmtId="0" fontId="12" fillId="0" borderId="0"/>
    <xf numFmtId="0" fontId="12" fillId="0" borderId="0"/>
    <xf numFmtId="0" fontId="12" fillId="113" borderId="18" applyNumberFormat="0" applyProtection="0">
      <alignment horizontal="left" vertical="center" indent="1"/>
    </xf>
    <xf numFmtId="168" fontId="12" fillId="112" borderId="17" applyNumberFormat="0" applyProtection="0">
      <alignment horizontal="left" vertical="center" indent="1"/>
    </xf>
    <xf numFmtId="0" fontId="12" fillId="35" borderId="18" applyNumberFormat="0" applyProtection="0">
      <alignment horizontal="left" vertical="center" indent="1"/>
    </xf>
    <xf numFmtId="168" fontId="12" fillId="112" borderId="17"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35" borderId="18" applyNumberFormat="0" applyProtection="0">
      <alignment horizontal="left" vertical="center" indent="1"/>
    </xf>
    <xf numFmtId="0" fontId="12" fillId="0" borderId="0"/>
    <xf numFmtId="0" fontId="12" fillId="113" borderId="18" applyNumberFormat="0" applyProtection="0">
      <alignment horizontal="left" vertical="center" indent="1"/>
    </xf>
    <xf numFmtId="0" fontId="12" fillId="35" borderId="18" applyNumberFormat="0" applyProtection="0">
      <alignment horizontal="left" vertical="center" indent="1"/>
    </xf>
    <xf numFmtId="0" fontId="12" fillId="35"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2" borderId="17" applyNumberFormat="0" applyProtection="0">
      <alignment horizontal="left" vertical="center" indent="1"/>
    </xf>
    <xf numFmtId="0" fontId="12" fillId="112" borderId="17" applyNumberFormat="0" applyProtection="0">
      <alignment horizontal="left" vertical="center" indent="1"/>
    </xf>
    <xf numFmtId="168" fontId="12" fillId="112" borderId="17" applyNumberFormat="0" applyProtection="0">
      <alignment horizontal="left" vertical="center" indent="1"/>
    </xf>
    <xf numFmtId="0" fontId="12" fillId="35" borderId="18" applyNumberFormat="0" applyProtection="0">
      <alignment horizontal="left" vertical="center" indent="1"/>
    </xf>
    <xf numFmtId="168" fontId="12" fillId="112" borderId="17" applyNumberFormat="0" applyProtection="0">
      <alignment horizontal="left" vertical="center" indent="1"/>
    </xf>
    <xf numFmtId="168" fontId="12" fillId="112" borderId="17" applyNumberFormat="0" applyProtection="0">
      <alignment horizontal="left" vertical="center" indent="1"/>
    </xf>
    <xf numFmtId="0" fontId="12" fillId="112" borderId="17"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2" borderId="17" applyNumberFormat="0" applyProtection="0">
      <alignment horizontal="left" vertical="center" indent="1"/>
    </xf>
    <xf numFmtId="0" fontId="12" fillId="113" borderId="18" applyNumberFormat="0" applyProtection="0">
      <alignment horizontal="left" vertical="center" indent="1"/>
    </xf>
    <xf numFmtId="0" fontId="12" fillId="112" borderId="17"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168" fontId="12" fillId="112" borderId="17" applyNumberFormat="0" applyProtection="0">
      <alignment horizontal="left" vertical="center" indent="1"/>
    </xf>
    <xf numFmtId="168" fontId="12" fillId="112" borderId="17"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3" fillId="35" borderId="5" applyNumberFormat="0" applyProtection="0">
      <alignment horizontal="left" vertical="center" indent="1"/>
    </xf>
    <xf numFmtId="0" fontId="12" fillId="113" borderId="18" applyNumberFormat="0" applyProtection="0">
      <alignment horizontal="left" vertical="center" indent="1"/>
    </xf>
    <xf numFmtId="168" fontId="12" fillId="112" borderId="17" applyNumberFormat="0" applyProtection="0">
      <alignment horizontal="left" vertical="center" indent="1"/>
    </xf>
    <xf numFmtId="0" fontId="13" fillId="35" borderId="5"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3" fillId="35" borderId="5" applyNumberFormat="0" applyProtection="0">
      <alignment horizontal="left" vertical="center" indent="1"/>
    </xf>
    <xf numFmtId="0" fontId="12" fillId="113" borderId="18"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113" borderId="18" applyNumberFormat="0" applyProtection="0">
      <alignment horizontal="left" vertical="center" indent="1"/>
    </xf>
    <xf numFmtId="0" fontId="13" fillId="35" borderId="5" applyNumberFormat="0" applyProtection="0">
      <alignment horizontal="left" vertical="center" indent="1"/>
    </xf>
    <xf numFmtId="0" fontId="12" fillId="113" borderId="18" applyNumberFormat="0" applyProtection="0">
      <alignment horizontal="left" vertical="center" indent="1"/>
    </xf>
    <xf numFmtId="0" fontId="12" fillId="112" borderId="17" applyNumberFormat="0" applyProtection="0">
      <alignment horizontal="left" vertical="center" indent="1"/>
    </xf>
    <xf numFmtId="0" fontId="12" fillId="112" borderId="17" applyNumberFormat="0" applyProtection="0">
      <alignment horizontal="left" vertical="center" indent="1"/>
    </xf>
    <xf numFmtId="168" fontId="12" fillId="112" borderId="17" applyNumberFormat="0" applyProtection="0">
      <alignment horizontal="left" vertical="center" indent="1"/>
    </xf>
    <xf numFmtId="0" fontId="13" fillId="35" borderId="5"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3" fillId="35" borderId="5"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3" borderId="18" applyNumberFormat="0" applyProtection="0">
      <alignment horizontal="left" vertical="center" indent="1"/>
    </xf>
    <xf numFmtId="168" fontId="12" fillId="112" borderId="17" applyNumberFormat="0" applyProtection="0">
      <alignment horizontal="left" vertical="center" indent="1"/>
    </xf>
    <xf numFmtId="168" fontId="12" fillId="112" borderId="17" applyNumberFormat="0" applyProtection="0">
      <alignment horizontal="left" vertical="center" indent="1"/>
    </xf>
    <xf numFmtId="0" fontId="13" fillId="35" borderId="5" applyNumberFormat="0" applyProtection="0">
      <alignment horizontal="left" vertical="center" indent="1"/>
    </xf>
    <xf numFmtId="0" fontId="12" fillId="113" borderId="18" applyNumberFormat="0" applyProtection="0">
      <alignment horizontal="left" vertical="center" indent="1"/>
    </xf>
    <xf numFmtId="0" fontId="13" fillId="35" borderId="5"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168" fontId="12" fillId="112" borderId="17" applyNumberFormat="0" applyProtection="0">
      <alignment horizontal="left" vertical="center" indent="1"/>
    </xf>
    <xf numFmtId="0" fontId="13" fillId="35" borderId="5"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3" borderId="18"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168" fontId="12" fillId="112" borderId="17"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3"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2" fillId="112" borderId="17"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112" borderId="17"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35"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2" borderId="17"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2" borderId="17" applyNumberFormat="0" applyProtection="0">
      <alignment horizontal="left" vertical="center" indent="1"/>
    </xf>
    <xf numFmtId="0" fontId="12" fillId="112" borderId="17"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3" borderId="18"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2" fillId="113" borderId="18" applyNumberFormat="0" applyProtection="0">
      <alignment horizontal="left" vertical="center" indent="1"/>
    </xf>
    <xf numFmtId="0" fontId="13" fillId="35" borderId="5"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3" fillId="35" borderId="5"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2" fillId="112" borderId="17" applyNumberFormat="0" applyProtection="0">
      <alignment horizontal="left" vertical="center" indent="1"/>
    </xf>
    <xf numFmtId="0" fontId="12" fillId="113" borderId="18"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center" indent="1"/>
    </xf>
    <xf numFmtId="0" fontId="12" fillId="35"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2" borderId="17"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2" borderId="17" applyNumberFormat="0" applyProtection="0">
      <alignment horizontal="left" vertical="center" indent="1"/>
    </xf>
    <xf numFmtId="0" fontId="12" fillId="112" borderId="17"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3" fillId="35" borderId="5" applyNumberFormat="0" applyProtection="0">
      <alignment horizontal="left" vertical="center" indent="1"/>
    </xf>
    <xf numFmtId="0" fontId="12" fillId="112" borderId="17" applyNumberFormat="0" applyProtection="0">
      <alignment horizontal="left" vertical="center" indent="1"/>
    </xf>
    <xf numFmtId="0" fontId="13" fillId="35" borderId="5" applyNumberFormat="0" applyProtection="0">
      <alignment horizontal="left" vertical="center" indent="1"/>
    </xf>
    <xf numFmtId="0" fontId="12" fillId="113" borderId="18" applyNumberFormat="0" applyProtection="0">
      <alignment horizontal="left" vertical="center" indent="1"/>
    </xf>
    <xf numFmtId="0" fontId="13" fillId="35" borderId="5" applyNumberFormat="0" applyProtection="0">
      <alignment horizontal="left" vertical="center" indent="1"/>
    </xf>
    <xf numFmtId="0" fontId="12" fillId="35" borderId="18" applyNumberFormat="0" applyProtection="0">
      <alignment horizontal="left" vertical="center" indent="1"/>
    </xf>
    <xf numFmtId="0" fontId="13" fillId="35" borderId="5" applyNumberFormat="0" applyProtection="0">
      <alignment horizontal="left" vertical="center" indent="1"/>
    </xf>
    <xf numFmtId="0" fontId="12" fillId="113" borderId="18" applyNumberFormat="0" applyProtection="0">
      <alignment horizontal="left" vertical="center" indent="1"/>
    </xf>
    <xf numFmtId="0" fontId="13" fillId="35" borderId="5"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113" borderId="18" applyNumberFormat="0" applyProtection="0">
      <alignment horizontal="left" vertical="center" indent="1"/>
    </xf>
    <xf numFmtId="0" fontId="12" fillId="35" borderId="18" applyNumberFormat="0" applyProtection="0">
      <alignment horizontal="left" vertical="center"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168" fontId="12" fillId="112" borderId="17" applyNumberFormat="0" applyProtection="0">
      <alignment horizontal="left" vertical="center"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168" fontId="12" fillId="112" borderId="17" applyNumberFormat="0" applyProtection="0">
      <alignment horizontal="left" vertical="center" indent="1"/>
    </xf>
    <xf numFmtId="0" fontId="12"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0" borderId="0"/>
    <xf numFmtId="0" fontId="12" fillId="112" borderId="17" applyNumberFormat="0" applyProtection="0">
      <alignment horizontal="left" vertical="center" indent="1"/>
    </xf>
    <xf numFmtId="0" fontId="12" fillId="35" borderId="18" applyNumberFormat="0" applyProtection="0">
      <alignment horizontal="left" vertical="top" indent="1"/>
    </xf>
    <xf numFmtId="0" fontId="12" fillId="112" borderId="17" applyNumberFormat="0" applyProtection="0">
      <alignment horizontal="left" vertical="center" indent="1"/>
    </xf>
    <xf numFmtId="0" fontId="12" fillId="0" borderId="0"/>
    <xf numFmtId="0" fontId="12" fillId="112" borderId="17" applyNumberFormat="0" applyProtection="0">
      <alignment horizontal="left" vertical="center" indent="1"/>
    </xf>
    <xf numFmtId="0" fontId="12" fillId="0" borderId="0"/>
    <xf numFmtId="0" fontId="12" fillId="0" borderId="0"/>
    <xf numFmtId="0" fontId="12" fillId="113" borderId="18" applyNumberFormat="0" applyProtection="0">
      <alignment horizontal="left" vertical="top" indent="1"/>
    </xf>
    <xf numFmtId="168" fontId="12" fillId="112" borderId="17" applyNumberFormat="0" applyProtection="0">
      <alignment horizontal="left" vertical="center" indent="1"/>
    </xf>
    <xf numFmtId="0" fontId="12" fillId="35" borderId="18" applyNumberFormat="0" applyProtection="0">
      <alignment horizontal="left" vertical="top" indent="1"/>
    </xf>
    <xf numFmtId="168" fontId="12" fillId="112" borderId="17" applyNumberFormat="0" applyProtection="0">
      <alignment horizontal="left" vertical="center"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35" borderId="18" applyNumberFormat="0" applyProtection="0">
      <alignment horizontal="left" vertical="top" indent="1"/>
    </xf>
    <xf numFmtId="0" fontId="12" fillId="35" borderId="18" applyNumberFormat="0" applyProtection="0">
      <alignment horizontal="left" vertical="top" indent="1"/>
    </xf>
    <xf numFmtId="0" fontId="12" fillId="0" borderId="0"/>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2" borderId="17" applyNumberFormat="0" applyProtection="0">
      <alignment horizontal="left" vertical="center"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168" fontId="12" fillId="112" borderId="17" applyNumberFormat="0" applyProtection="0">
      <alignment horizontal="left" vertical="center"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168" fontId="12" fillId="112" borderId="17" applyNumberFormat="0" applyProtection="0">
      <alignment horizontal="left" vertical="center" indent="1"/>
    </xf>
    <xf numFmtId="0" fontId="12" fillId="35"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168" fontId="12" fillId="112" borderId="17" applyNumberFormat="0" applyProtection="0">
      <alignment horizontal="left" vertical="center"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2"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2"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3" fillId="35" borderId="18" applyNumberFormat="0" applyProtection="0">
      <alignment horizontal="left" vertical="top" indent="1"/>
    </xf>
    <xf numFmtId="168" fontId="12" fillId="112" borderId="17" applyNumberFormat="0" applyProtection="0">
      <alignment horizontal="left" vertical="center"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168" fontId="12" fillId="112" borderId="17" applyNumberFormat="0" applyProtection="0">
      <alignment horizontal="left" vertical="center"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168" fontId="12" fillId="112" borderId="17" applyNumberFormat="0" applyProtection="0">
      <alignment horizontal="left" vertical="center"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168" fontId="12" fillId="112" borderId="17" applyNumberFormat="0" applyProtection="0">
      <alignment horizontal="left" vertical="center"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3" fillId="35" borderId="18" applyNumberFormat="0" applyProtection="0">
      <alignment horizontal="left" vertical="top" indent="1"/>
    </xf>
    <xf numFmtId="0" fontId="12"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2" borderId="17" applyNumberFormat="0" applyProtection="0">
      <alignment horizontal="left" vertical="center"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168" fontId="12" fillId="112" borderId="17" applyNumberFormat="0" applyProtection="0">
      <alignment horizontal="left" vertical="center"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168" fontId="12" fillId="112" borderId="17" applyNumberFormat="0" applyProtection="0">
      <alignment horizontal="left" vertical="center"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168" fontId="12" fillId="112" borderId="17" applyNumberFormat="0" applyProtection="0">
      <alignment horizontal="left" vertical="center"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168" fontId="12" fillId="112" borderId="17" applyNumberFormat="0" applyProtection="0">
      <alignment horizontal="left" vertical="center"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2" fillId="112" borderId="17" applyNumberFormat="0" applyProtection="0">
      <alignment horizontal="left" vertical="center"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3" fillId="35" borderId="18" applyNumberFormat="0" applyProtection="0">
      <alignment horizontal="left" vertical="top" indent="1"/>
    </xf>
    <xf numFmtId="0" fontId="12"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2" fillId="112" borderId="17" applyNumberFormat="0" applyProtection="0">
      <alignment horizontal="left" vertical="center"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35" borderId="18" applyNumberFormat="0" applyProtection="0">
      <alignment horizontal="left" vertical="top"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2" borderId="17" applyNumberFormat="0" applyProtection="0">
      <alignment horizontal="left" vertical="center"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2" borderId="17" applyNumberFormat="0" applyProtection="0">
      <alignment horizontal="left" vertical="center" indent="1"/>
    </xf>
    <xf numFmtId="0" fontId="12" fillId="112" borderId="17" applyNumberFormat="0" applyProtection="0">
      <alignment horizontal="left" vertical="center"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2" borderId="17" applyNumberFormat="0" applyProtection="0">
      <alignment horizontal="left" vertical="center" indent="1"/>
    </xf>
    <xf numFmtId="0" fontId="12" fillId="35"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2" borderId="17" applyNumberFormat="0" applyProtection="0">
      <alignment horizontal="left" vertical="center"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2" borderId="17" applyNumberFormat="0" applyProtection="0">
      <alignment horizontal="left" vertical="center" indent="1"/>
    </xf>
    <xf numFmtId="0" fontId="12" fillId="112" borderId="17" applyNumberFormat="0" applyProtection="0">
      <alignment horizontal="left" vertical="center"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2" borderId="17" applyNumberFormat="0" applyProtection="0">
      <alignment horizontal="left" vertical="center" indent="1"/>
    </xf>
    <xf numFmtId="0" fontId="13" fillId="35"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35"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113" borderId="18" applyNumberFormat="0" applyProtection="0">
      <alignment horizontal="left" vertical="top" indent="1"/>
    </xf>
    <xf numFmtId="0" fontId="13" fillId="35" borderId="18" applyNumberFormat="0" applyProtection="0">
      <alignment horizontal="left" vertical="top" indent="1"/>
    </xf>
    <xf numFmtId="0" fontId="12" fillId="113" borderId="18" applyNumberFormat="0" applyProtection="0">
      <alignment horizontal="left" vertical="top" indent="1"/>
    </xf>
    <xf numFmtId="0" fontId="12" fillId="35"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3" fillId="26" borderId="5"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168" fontId="12" fillId="90" borderId="17"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168" fontId="12" fillId="90" borderId="17" applyNumberFormat="0" applyProtection="0">
      <alignment horizontal="left" vertical="center" indent="1"/>
    </xf>
    <xf numFmtId="0" fontId="12" fillId="26"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0" borderId="0"/>
    <xf numFmtId="0" fontId="12" fillId="90" borderId="17" applyNumberFormat="0" applyProtection="0">
      <alignment horizontal="left" vertical="center" indent="1"/>
    </xf>
    <xf numFmtId="0" fontId="12" fillId="26" borderId="18" applyNumberFormat="0" applyProtection="0">
      <alignment horizontal="left" vertical="center" indent="1"/>
    </xf>
    <xf numFmtId="0" fontId="12" fillId="90" borderId="17" applyNumberFormat="0" applyProtection="0">
      <alignment horizontal="left" vertical="center" indent="1"/>
    </xf>
    <xf numFmtId="0" fontId="12" fillId="0" borderId="0"/>
    <xf numFmtId="0" fontId="12" fillId="90" borderId="17" applyNumberFormat="0" applyProtection="0">
      <alignment horizontal="left" vertical="center" indent="1"/>
    </xf>
    <xf numFmtId="0" fontId="12" fillId="0" borderId="0"/>
    <xf numFmtId="0" fontId="12" fillId="0" borderId="0"/>
    <xf numFmtId="0" fontId="12" fillId="114" borderId="18" applyNumberFormat="0" applyProtection="0">
      <alignment horizontal="left" vertical="center" indent="1"/>
    </xf>
    <xf numFmtId="168" fontId="12" fillId="90" borderId="17" applyNumberFormat="0" applyProtection="0">
      <alignment horizontal="left" vertical="center" indent="1"/>
    </xf>
    <xf numFmtId="0" fontId="12" fillId="26" borderId="18" applyNumberFormat="0" applyProtection="0">
      <alignment horizontal="left" vertical="center" indent="1"/>
    </xf>
    <xf numFmtId="168" fontId="12" fillId="90" borderId="17"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26" borderId="18" applyNumberFormat="0" applyProtection="0">
      <alignment horizontal="left" vertical="center" indent="1"/>
    </xf>
    <xf numFmtId="0" fontId="12" fillId="0" borderId="0"/>
    <xf numFmtId="0" fontId="12" fillId="114" borderId="18" applyNumberFormat="0" applyProtection="0">
      <alignment horizontal="left" vertical="center" indent="1"/>
    </xf>
    <xf numFmtId="0" fontId="12" fillId="26" borderId="18" applyNumberFormat="0" applyProtection="0">
      <alignment horizontal="left" vertical="center" indent="1"/>
    </xf>
    <xf numFmtId="0" fontId="12" fillId="26"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90" borderId="17" applyNumberFormat="0" applyProtection="0">
      <alignment horizontal="left" vertical="center" indent="1"/>
    </xf>
    <xf numFmtId="0" fontId="12" fillId="90" borderId="17" applyNumberFormat="0" applyProtection="0">
      <alignment horizontal="left" vertical="center" indent="1"/>
    </xf>
    <xf numFmtId="168" fontId="12" fillId="90" borderId="17" applyNumberFormat="0" applyProtection="0">
      <alignment horizontal="left" vertical="center" indent="1"/>
    </xf>
    <xf numFmtId="0" fontId="12" fillId="26" borderId="18" applyNumberFormat="0" applyProtection="0">
      <alignment horizontal="left" vertical="center" indent="1"/>
    </xf>
    <xf numFmtId="168" fontId="12" fillId="90" borderId="17" applyNumberFormat="0" applyProtection="0">
      <alignment horizontal="left" vertical="center" indent="1"/>
    </xf>
    <xf numFmtId="168" fontId="12" fillId="90" borderId="17" applyNumberFormat="0" applyProtection="0">
      <alignment horizontal="left" vertical="center" indent="1"/>
    </xf>
    <xf numFmtId="0" fontId="12" fillId="90" borderId="17"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90" borderId="17" applyNumberFormat="0" applyProtection="0">
      <alignment horizontal="left" vertical="center" indent="1"/>
    </xf>
    <xf numFmtId="0" fontId="12" fillId="114" borderId="18" applyNumberFormat="0" applyProtection="0">
      <alignment horizontal="left" vertical="center" indent="1"/>
    </xf>
    <xf numFmtId="0" fontId="12" fillId="90" borderId="17"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168" fontId="12" fillId="90" borderId="17" applyNumberFormat="0" applyProtection="0">
      <alignment horizontal="left" vertical="center" indent="1"/>
    </xf>
    <xf numFmtId="168" fontId="12" fillId="90" borderId="17"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3" fillId="26" borderId="5" applyNumberFormat="0" applyProtection="0">
      <alignment horizontal="left" vertical="center" indent="1"/>
    </xf>
    <xf numFmtId="0" fontId="12" fillId="114" borderId="18" applyNumberFormat="0" applyProtection="0">
      <alignment horizontal="left" vertical="center" indent="1"/>
    </xf>
    <xf numFmtId="168" fontId="12" fillId="90" borderId="17" applyNumberFormat="0" applyProtection="0">
      <alignment horizontal="left" vertical="center" indent="1"/>
    </xf>
    <xf numFmtId="0" fontId="13" fillId="26" borderId="5"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3" fillId="26" borderId="5" applyNumberFormat="0" applyProtection="0">
      <alignment horizontal="left" vertical="center" indent="1"/>
    </xf>
    <xf numFmtId="0" fontId="12" fillId="114" borderId="18"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114" borderId="18" applyNumberFormat="0" applyProtection="0">
      <alignment horizontal="left" vertical="center" indent="1"/>
    </xf>
    <xf numFmtId="0" fontId="13" fillId="26" borderId="5" applyNumberFormat="0" applyProtection="0">
      <alignment horizontal="left" vertical="center" indent="1"/>
    </xf>
    <xf numFmtId="0" fontId="12" fillId="114" borderId="18" applyNumberFormat="0" applyProtection="0">
      <alignment horizontal="left" vertical="center" indent="1"/>
    </xf>
    <xf numFmtId="0" fontId="12" fillId="90" borderId="17" applyNumberFormat="0" applyProtection="0">
      <alignment horizontal="left" vertical="center" indent="1"/>
    </xf>
    <xf numFmtId="0" fontId="12" fillId="90" borderId="17" applyNumberFormat="0" applyProtection="0">
      <alignment horizontal="left" vertical="center" indent="1"/>
    </xf>
    <xf numFmtId="168" fontId="12" fillId="90" borderId="17" applyNumberFormat="0" applyProtection="0">
      <alignment horizontal="left" vertical="center" indent="1"/>
    </xf>
    <xf numFmtId="0" fontId="13" fillId="26" borderId="5"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3" fillId="26" borderId="5"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114" borderId="18" applyNumberFormat="0" applyProtection="0">
      <alignment horizontal="left" vertical="center" indent="1"/>
    </xf>
    <xf numFmtId="168" fontId="12" fillId="90" borderId="17" applyNumberFormat="0" applyProtection="0">
      <alignment horizontal="left" vertical="center" indent="1"/>
    </xf>
    <xf numFmtId="168" fontId="12" fillId="90" borderId="17" applyNumberFormat="0" applyProtection="0">
      <alignment horizontal="left" vertical="center" indent="1"/>
    </xf>
    <xf numFmtId="0" fontId="13" fillId="26" borderId="5" applyNumberFormat="0" applyProtection="0">
      <alignment horizontal="left" vertical="center" indent="1"/>
    </xf>
    <xf numFmtId="0" fontId="12" fillId="114" borderId="18" applyNumberFormat="0" applyProtection="0">
      <alignment horizontal="left" vertical="center" indent="1"/>
    </xf>
    <xf numFmtId="0" fontId="13" fillId="26" borderId="5"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168" fontId="12" fillId="90" borderId="17" applyNumberFormat="0" applyProtection="0">
      <alignment horizontal="left" vertical="center" indent="1"/>
    </xf>
    <xf numFmtId="0" fontId="13" fillId="26" borderId="5"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114" borderId="18"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168" fontId="12" fillId="90" borderId="17"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114"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2" fillId="90" borderId="17"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90" borderId="17"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26"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90" borderId="17"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90" borderId="17" applyNumberFormat="0" applyProtection="0">
      <alignment horizontal="left" vertical="center" indent="1"/>
    </xf>
    <xf numFmtId="0" fontId="12" fillId="90" borderId="17"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114" borderId="18"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2" fillId="114" borderId="18" applyNumberFormat="0" applyProtection="0">
      <alignment horizontal="left" vertical="center" indent="1"/>
    </xf>
    <xf numFmtId="0" fontId="13" fillId="26" borderId="5"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3" fillId="26" borderId="5"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2" fillId="90" borderId="17" applyNumberFormat="0" applyProtection="0">
      <alignment horizontal="left" vertical="center" indent="1"/>
    </xf>
    <xf numFmtId="0" fontId="12" fillId="114" borderId="18"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center" indent="1"/>
    </xf>
    <xf numFmtId="0" fontId="12" fillId="26"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90" borderId="17"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90" borderId="17" applyNumberFormat="0" applyProtection="0">
      <alignment horizontal="left" vertical="center" indent="1"/>
    </xf>
    <xf numFmtId="0" fontId="12" fillId="90" borderId="17"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3" fillId="26" borderId="5" applyNumberFormat="0" applyProtection="0">
      <alignment horizontal="left" vertical="center" indent="1"/>
    </xf>
    <xf numFmtId="0" fontId="12" fillId="90" borderId="17" applyNumberFormat="0" applyProtection="0">
      <alignment horizontal="left" vertical="center" indent="1"/>
    </xf>
    <xf numFmtId="0" fontId="13" fillId="26" borderId="5" applyNumberFormat="0" applyProtection="0">
      <alignment horizontal="left" vertical="center" indent="1"/>
    </xf>
    <xf numFmtId="0" fontId="12" fillId="114" borderId="18" applyNumberFormat="0" applyProtection="0">
      <alignment horizontal="left" vertical="center" indent="1"/>
    </xf>
    <xf numFmtId="0" fontId="13" fillId="26" borderId="5" applyNumberFormat="0" applyProtection="0">
      <alignment horizontal="left" vertical="center" indent="1"/>
    </xf>
    <xf numFmtId="0" fontId="12" fillId="26" borderId="18" applyNumberFormat="0" applyProtection="0">
      <alignment horizontal="left" vertical="center" indent="1"/>
    </xf>
    <xf numFmtId="0" fontId="13" fillId="26" borderId="5" applyNumberFormat="0" applyProtection="0">
      <alignment horizontal="left" vertical="center" indent="1"/>
    </xf>
    <xf numFmtId="0" fontId="12" fillId="114" borderId="18" applyNumberFormat="0" applyProtection="0">
      <alignment horizontal="left" vertical="center" indent="1"/>
    </xf>
    <xf numFmtId="0" fontId="13" fillId="26" borderId="5"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114" borderId="18" applyNumberFormat="0" applyProtection="0">
      <alignment horizontal="left" vertical="center" indent="1"/>
    </xf>
    <xf numFmtId="0" fontId="12" fillId="26" borderId="18" applyNumberFormat="0" applyProtection="0">
      <alignment horizontal="left" vertical="center"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168" fontId="12" fillId="90" borderId="17" applyNumberFormat="0" applyProtection="0">
      <alignment horizontal="left" vertical="center"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168" fontId="12" fillId="90" borderId="17" applyNumberFormat="0" applyProtection="0">
      <alignment horizontal="left" vertical="center" indent="1"/>
    </xf>
    <xf numFmtId="0" fontId="12"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0" borderId="0"/>
    <xf numFmtId="0" fontId="12" fillId="90" borderId="17" applyNumberFormat="0" applyProtection="0">
      <alignment horizontal="left" vertical="center" indent="1"/>
    </xf>
    <xf numFmtId="0" fontId="12" fillId="26" borderId="18" applyNumberFormat="0" applyProtection="0">
      <alignment horizontal="left" vertical="top" indent="1"/>
    </xf>
    <xf numFmtId="0" fontId="12" fillId="90" borderId="17" applyNumberFormat="0" applyProtection="0">
      <alignment horizontal="left" vertical="center" indent="1"/>
    </xf>
    <xf numFmtId="0" fontId="12" fillId="0" borderId="0"/>
    <xf numFmtId="0" fontId="12" fillId="90" borderId="17" applyNumberFormat="0" applyProtection="0">
      <alignment horizontal="left" vertical="center" indent="1"/>
    </xf>
    <xf numFmtId="0" fontId="12" fillId="0" borderId="0"/>
    <xf numFmtId="0" fontId="12" fillId="0" borderId="0"/>
    <xf numFmtId="0" fontId="12" fillId="114" borderId="18" applyNumberFormat="0" applyProtection="0">
      <alignment horizontal="left" vertical="top" indent="1"/>
    </xf>
    <xf numFmtId="168" fontId="12" fillId="90" borderId="17" applyNumberFormat="0" applyProtection="0">
      <alignment horizontal="left" vertical="center" indent="1"/>
    </xf>
    <xf numFmtId="0" fontId="12" fillId="26" borderId="18" applyNumberFormat="0" applyProtection="0">
      <alignment horizontal="left" vertical="top" indent="1"/>
    </xf>
    <xf numFmtId="168" fontId="12" fillId="90" borderId="17" applyNumberFormat="0" applyProtection="0">
      <alignment horizontal="left" vertical="center"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26" borderId="18" applyNumberFormat="0" applyProtection="0">
      <alignment horizontal="left" vertical="top" indent="1"/>
    </xf>
    <xf numFmtId="0" fontId="12" fillId="26" borderId="18" applyNumberFormat="0" applyProtection="0">
      <alignment horizontal="left" vertical="top" indent="1"/>
    </xf>
    <xf numFmtId="0" fontId="12" fillId="0" borderId="0"/>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90" borderId="17" applyNumberFormat="0" applyProtection="0">
      <alignment horizontal="left" vertical="center"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168" fontId="12" fillId="90" borderId="17" applyNumberFormat="0" applyProtection="0">
      <alignment horizontal="left" vertical="center"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168" fontId="12" fillId="90" borderId="17" applyNumberFormat="0" applyProtection="0">
      <alignment horizontal="left" vertical="center" indent="1"/>
    </xf>
    <xf numFmtId="0" fontId="12" fillId="26"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168" fontId="12" fillId="90" borderId="17" applyNumberFormat="0" applyProtection="0">
      <alignment horizontal="left" vertical="center"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2"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2"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3" fillId="26" borderId="18" applyNumberFormat="0" applyProtection="0">
      <alignment horizontal="left" vertical="top" indent="1"/>
    </xf>
    <xf numFmtId="168" fontId="12" fillId="90" borderId="17" applyNumberFormat="0" applyProtection="0">
      <alignment horizontal="left" vertical="center"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168" fontId="12" fillId="90" borderId="17" applyNumberFormat="0" applyProtection="0">
      <alignment horizontal="left" vertical="center"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168" fontId="12" fillId="90" borderId="17" applyNumberFormat="0" applyProtection="0">
      <alignment horizontal="left" vertical="center"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168" fontId="12" fillId="90" borderId="17" applyNumberFormat="0" applyProtection="0">
      <alignment horizontal="left" vertical="center"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3" fillId="26" borderId="18" applyNumberFormat="0" applyProtection="0">
      <alignment horizontal="left" vertical="top" indent="1"/>
    </xf>
    <xf numFmtId="0" fontId="12"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90" borderId="17" applyNumberFormat="0" applyProtection="0">
      <alignment horizontal="left" vertical="center"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168" fontId="12" fillId="90" borderId="17" applyNumberFormat="0" applyProtection="0">
      <alignment horizontal="left" vertical="center"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168" fontId="12" fillId="90" borderId="17" applyNumberFormat="0" applyProtection="0">
      <alignment horizontal="left" vertical="center"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168" fontId="12" fillId="90" borderId="17" applyNumberFormat="0" applyProtection="0">
      <alignment horizontal="left" vertical="center"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168" fontId="12" fillId="90" borderId="17" applyNumberFormat="0" applyProtection="0">
      <alignment horizontal="left" vertical="center"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2" fillId="90" borderId="17" applyNumberFormat="0" applyProtection="0">
      <alignment horizontal="left" vertical="center"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3" fillId="26" borderId="18" applyNumberFormat="0" applyProtection="0">
      <alignment horizontal="left" vertical="top" indent="1"/>
    </xf>
    <xf numFmtId="0" fontId="12"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2" fillId="90" borderId="17" applyNumberFormat="0" applyProtection="0">
      <alignment horizontal="left" vertical="center"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26" borderId="18" applyNumberFormat="0" applyProtection="0">
      <alignment horizontal="left" vertical="top"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90" borderId="17" applyNumberFormat="0" applyProtection="0">
      <alignment horizontal="left" vertical="center"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90" borderId="17" applyNumberFormat="0" applyProtection="0">
      <alignment horizontal="left" vertical="center" indent="1"/>
    </xf>
    <xf numFmtId="0" fontId="12" fillId="90" borderId="17" applyNumberFormat="0" applyProtection="0">
      <alignment horizontal="left" vertical="center"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90" borderId="17" applyNumberFormat="0" applyProtection="0">
      <alignment horizontal="left" vertical="center" indent="1"/>
    </xf>
    <xf numFmtId="0" fontId="12" fillId="26"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90" borderId="17" applyNumberFormat="0" applyProtection="0">
      <alignment horizontal="left" vertical="center"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90" borderId="17" applyNumberFormat="0" applyProtection="0">
      <alignment horizontal="left" vertical="center" indent="1"/>
    </xf>
    <xf numFmtId="0" fontId="12" fillId="90" borderId="17" applyNumberFormat="0" applyProtection="0">
      <alignment horizontal="left" vertical="center"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90" borderId="17" applyNumberFormat="0" applyProtection="0">
      <alignment horizontal="left" vertical="center" indent="1"/>
    </xf>
    <xf numFmtId="0" fontId="13" fillId="26"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26"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114" borderId="18" applyNumberFormat="0" applyProtection="0">
      <alignment horizontal="left" vertical="top" indent="1"/>
    </xf>
    <xf numFmtId="0" fontId="13" fillId="26" borderId="18" applyNumberFormat="0" applyProtection="0">
      <alignment horizontal="left" vertical="top" indent="1"/>
    </xf>
    <xf numFmtId="0" fontId="12" fillId="114" borderId="18" applyNumberFormat="0" applyProtection="0">
      <alignment horizontal="left" vertical="top" indent="1"/>
    </xf>
    <xf numFmtId="0" fontId="12" fillId="26" borderId="18" applyNumberFormat="0" applyProtection="0">
      <alignment horizontal="left" vertical="top" indent="1"/>
    </xf>
    <xf numFmtId="0" fontId="12" fillId="0" borderId="0"/>
    <xf numFmtId="0" fontId="12" fillId="107" borderId="2" applyNumberFormat="0">
      <protection locked="0"/>
    </xf>
    <xf numFmtId="0" fontId="12" fillId="107" borderId="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2" fillId="107" borderId="2" applyNumberFormat="0">
      <protection locked="0"/>
    </xf>
    <xf numFmtId="0" fontId="12" fillId="107" borderId="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2" fillId="107" borderId="2" applyNumberFormat="0">
      <protection locked="0"/>
    </xf>
    <xf numFmtId="0" fontId="13" fillId="107" borderId="22" applyNumberFormat="0">
      <protection locked="0"/>
    </xf>
    <xf numFmtId="0" fontId="12" fillId="107" borderId="2" applyNumberFormat="0">
      <protection locked="0"/>
    </xf>
    <xf numFmtId="0" fontId="12" fillId="107" borderId="2" applyNumberFormat="0">
      <protection locked="0"/>
    </xf>
    <xf numFmtId="0" fontId="13" fillId="107" borderId="22" applyNumberFormat="0">
      <protection locked="0"/>
    </xf>
    <xf numFmtId="0" fontId="12" fillId="107" borderId="2" applyNumberFormat="0">
      <protection locked="0"/>
    </xf>
    <xf numFmtId="0" fontId="12" fillId="107" borderId="2" applyNumberFormat="0">
      <protection locked="0"/>
    </xf>
    <xf numFmtId="0" fontId="13" fillId="107" borderId="22" applyNumberFormat="0">
      <protection locked="0"/>
    </xf>
    <xf numFmtId="0" fontId="12" fillId="107" borderId="2" applyNumberFormat="0">
      <protection locked="0"/>
    </xf>
    <xf numFmtId="0" fontId="12" fillId="107" borderId="2" applyNumberFormat="0">
      <protection locked="0"/>
    </xf>
    <xf numFmtId="0" fontId="13" fillId="107" borderId="22" applyNumberFormat="0">
      <protection locked="0"/>
    </xf>
    <xf numFmtId="0" fontId="12" fillId="107" borderId="2" applyNumberFormat="0">
      <protection locked="0"/>
    </xf>
    <xf numFmtId="0" fontId="12" fillId="107" borderId="2" applyNumberFormat="0">
      <protection locked="0"/>
    </xf>
    <xf numFmtId="0" fontId="13" fillId="107" borderId="22" applyNumberFormat="0">
      <protection locked="0"/>
    </xf>
    <xf numFmtId="0" fontId="12" fillId="107" borderId="2" applyNumberFormat="0">
      <protection locked="0"/>
    </xf>
    <xf numFmtId="0" fontId="12" fillId="107" borderId="2" applyNumberFormat="0">
      <protection locked="0"/>
    </xf>
    <xf numFmtId="0" fontId="13" fillId="107" borderId="22" applyNumberFormat="0">
      <protection locked="0"/>
    </xf>
    <xf numFmtId="0" fontId="12" fillId="107" borderId="2" applyNumberFormat="0">
      <protection locked="0"/>
    </xf>
    <xf numFmtId="0" fontId="12" fillId="107" borderId="2" applyNumberFormat="0">
      <protection locked="0"/>
    </xf>
    <xf numFmtId="0" fontId="13" fillId="107" borderId="22" applyNumberFormat="0">
      <protection locked="0"/>
    </xf>
    <xf numFmtId="0" fontId="12" fillId="107" borderId="2" applyNumberFormat="0">
      <protection locked="0"/>
    </xf>
    <xf numFmtId="0" fontId="12" fillId="107" borderId="2" applyNumberFormat="0">
      <protection locked="0"/>
    </xf>
    <xf numFmtId="0" fontId="13" fillId="107" borderId="22" applyNumberFormat="0">
      <protection locked="0"/>
    </xf>
    <xf numFmtId="0" fontId="12" fillId="107" borderId="2" applyNumberFormat="0">
      <protection locked="0"/>
    </xf>
    <xf numFmtId="168" fontId="12" fillId="0" borderId="0"/>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168" fontId="12" fillId="0" borderId="0"/>
    <xf numFmtId="0" fontId="12" fillId="107" borderId="2" applyNumberFormat="0">
      <protection locked="0"/>
    </xf>
    <xf numFmtId="0" fontId="13" fillId="107" borderId="22" applyNumberFormat="0">
      <protection locked="0"/>
    </xf>
    <xf numFmtId="168" fontId="12" fillId="0" borderId="0"/>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2" fillId="107" borderId="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168" fontId="12" fillId="0" borderId="0"/>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168" fontId="12" fillId="0" borderId="0"/>
    <xf numFmtId="0" fontId="12" fillId="0" borderId="0"/>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2" fillId="107" borderId="2" applyNumberFormat="0">
      <protection locked="0"/>
    </xf>
    <xf numFmtId="0" fontId="13" fillId="107" borderId="22" applyNumberFormat="0">
      <protection locked="0"/>
    </xf>
    <xf numFmtId="0" fontId="12" fillId="107" borderId="2" applyNumberFormat="0">
      <protection locked="0"/>
    </xf>
    <xf numFmtId="0" fontId="13" fillId="107" borderId="22" applyNumberFormat="0">
      <protection locked="0"/>
    </xf>
    <xf numFmtId="0" fontId="12" fillId="107" borderId="2" applyNumberFormat="0">
      <protection locked="0"/>
    </xf>
    <xf numFmtId="0" fontId="13" fillId="107" borderId="22" applyNumberFormat="0">
      <protection locked="0"/>
    </xf>
    <xf numFmtId="0" fontId="12" fillId="107" borderId="2" applyNumberFormat="0">
      <protection locked="0"/>
    </xf>
    <xf numFmtId="0" fontId="13" fillId="107" borderId="22" applyNumberFormat="0">
      <protection locked="0"/>
    </xf>
    <xf numFmtId="0" fontId="12" fillId="107" borderId="2" applyNumberFormat="0">
      <protection locked="0"/>
    </xf>
    <xf numFmtId="0" fontId="13" fillId="107" borderId="22" applyNumberFormat="0">
      <protection locked="0"/>
    </xf>
    <xf numFmtId="0" fontId="12" fillId="107" borderId="2" applyNumberFormat="0">
      <protection locked="0"/>
    </xf>
    <xf numFmtId="0" fontId="12" fillId="107" borderId="2" applyNumberFormat="0">
      <protection locked="0"/>
    </xf>
    <xf numFmtId="0" fontId="12" fillId="107" borderId="2" applyNumberFormat="0">
      <protection locked="0"/>
    </xf>
    <xf numFmtId="0" fontId="13" fillId="107" borderId="22" applyNumberFormat="0">
      <protection locked="0"/>
    </xf>
    <xf numFmtId="0" fontId="12" fillId="107" borderId="2" applyNumberFormat="0">
      <protection locked="0"/>
    </xf>
    <xf numFmtId="0" fontId="12" fillId="107" borderId="2" applyNumberFormat="0">
      <protection locked="0"/>
    </xf>
    <xf numFmtId="0" fontId="13" fillId="107" borderId="22" applyNumberFormat="0">
      <protection locked="0"/>
    </xf>
    <xf numFmtId="0" fontId="12" fillId="107" borderId="2" applyNumberFormat="0">
      <protection locked="0"/>
    </xf>
    <xf numFmtId="0" fontId="12" fillId="0" borderId="0"/>
    <xf numFmtId="0" fontId="13" fillId="107" borderId="22" applyNumberFormat="0">
      <protection locked="0"/>
    </xf>
    <xf numFmtId="0" fontId="12" fillId="0" borderId="0"/>
    <xf numFmtId="168" fontId="12" fillId="0" borderId="0"/>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168" fontId="12" fillId="0" borderId="0"/>
    <xf numFmtId="0" fontId="13" fillId="107" borderId="22" applyNumberFormat="0">
      <protection locked="0"/>
    </xf>
    <xf numFmtId="168" fontId="12" fillId="0" borderId="0"/>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2" fillId="107" borderId="2" applyNumberFormat="0">
      <protection locked="0"/>
    </xf>
    <xf numFmtId="0" fontId="13" fillId="107" borderId="22" applyNumberFormat="0">
      <protection locked="0"/>
    </xf>
    <xf numFmtId="0" fontId="12" fillId="107" borderId="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168" fontId="12" fillId="0" borderId="0"/>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2" fillId="107" borderId="2" applyNumberFormat="0">
      <protection locked="0"/>
    </xf>
    <xf numFmtId="0" fontId="13" fillId="107" borderId="22" applyNumberFormat="0">
      <protection locked="0"/>
    </xf>
    <xf numFmtId="0" fontId="13" fillId="107" borderId="22" applyNumberFormat="0">
      <protection locked="0"/>
    </xf>
    <xf numFmtId="0" fontId="12" fillId="107" borderId="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2" fillId="107" borderId="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168" fontId="12" fillId="0" borderId="0"/>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168" fontId="12" fillId="0" borderId="0"/>
    <xf numFmtId="0" fontId="13" fillId="107" borderId="22" applyNumberFormat="0">
      <protection locked="0"/>
    </xf>
    <xf numFmtId="168" fontId="12" fillId="0" borderId="0"/>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2" fillId="107" borderId="2" applyNumberFormat="0">
      <protection locked="0"/>
    </xf>
    <xf numFmtId="0" fontId="13" fillId="107" borderId="22" applyNumberFormat="0">
      <protection locked="0"/>
    </xf>
    <xf numFmtId="0" fontId="12" fillId="107" borderId="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168" fontId="12" fillId="0" borderId="0"/>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2" fillId="107" borderId="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2" fillId="0" borderId="0"/>
    <xf numFmtId="0" fontId="12" fillId="0" borderId="0"/>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2" fillId="0" borderId="0"/>
    <xf numFmtId="0" fontId="13" fillId="107" borderId="22" applyNumberFormat="0">
      <protection locked="0"/>
    </xf>
    <xf numFmtId="0" fontId="12" fillId="0" borderId="0"/>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2" fillId="107" borderId="2" applyNumberFormat="0">
      <protection locked="0"/>
    </xf>
    <xf numFmtId="0" fontId="13" fillId="107" borderId="22" applyNumberFormat="0">
      <protection locked="0"/>
    </xf>
    <xf numFmtId="0" fontId="12" fillId="107" borderId="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2" fillId="0" borderId="0"/>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2" fillId="107" borderId="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2" fillId="0" borderId="0"/>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2" fillId="107" borderId="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2" fillId="107" borderId="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2" fillId="107" borderId="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2" fillId="107" borderId="2" applyNumberFormat="0">
      <protection locked="0"/>
    </xf>
    <xf numFmtId="0" fontId="12" fillId="107" borderId="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2" fillId="107" borderId="2" applyNumberFormat="0">
      <protection locked="0"/>
    </xf>
    <xf numFmtId="0" fontId="12" fillId="107" borderId="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3" fillId="107" borderId="22" applyNumberFormat="0">
      <protection locked="0"/>
    </xf>
    <xf numFmtId="0" fontId="12" fillId="107" borderId="2" applyNumberFormat="0">
      <protection locked="0"/>
    </xf>
    <xf numFmtId="0" fontId="59" fillId="41" borderId="23" applyBorder="0"/>
    <xf numFmtId="0" fontId="59" fillId="41" borderId="23" applyBorder="0"/>
    <xf numFmtId="4" fontId="18" fillId="115" borderId="17"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0" fontId="12" fillId="0" borderId="0"/>
    <xf numFmtId="4" fontId="60" fillId="88" borderId="18" applyNumberFormat="0" applyProtection="0">
      <alignment vertical="center"/>
    </xf>
    <xf numFmtId="4" fontId="18" fillId="88" borderId="18" applyNumberFormat="0" applyProtection="0">
      <alignment vertical="center"/>
    </xf>
    <xf numFmtId="0" fontId="12" fillId="0" borderId="0"/>
    <xf numFmtId="0" fontId="12" fillId="0" borderId="0"/>
    <xf numFmtId="0" fontId="12" fillId="0" borderId="0"/>
    <xf numFmtId="4" fontId="18" fillId="115"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115" borderId="17"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115" borderId="17"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115" borderId="17"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115" borderId="17"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115" borderId="18" applyNumberFormat="0" applyProtection="0">
      <alignment vertical="center"/>
    </xf>
    <xf numFmtId="4" fontId="18"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115"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18" fillId="88" borderId="18" applyNumberFormat="0" applyProtection="0">
      <alignment vertical="center"/>
    </xf>
    <xf numFmtId="4" fontId="18" fillId="115" borderId="17" applyNumberFormat="0" applyProtection="0">
      <alignment vertical="center"/>
    </xf>
    <xf numFmtId="4" fontId="18" fillId="115" borderId="17" applyNumberFormat="0" applyProtection="0">
      <alignment vertical="center"/>
    </xf>
    <xf numFmtId="4" fontId="18"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115" borderId="18" applyNumberFormat="0" applyProtection="0">
      <alignment vertical="center"/>
    </xf>
    <xf numFmtId="4" fontId="18"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115" borderId="18" applyNumberFormat="0" applyProtection="0">
      <alignment vertical="center"/>
    </xf>
    <xf numFmtId="4" fontId="18"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115" borderId="18" applyNumberFormat="0" applyProtection="0">
      <alignment vertical="center"/>
    </xf>
    <xf numFmtId="4" fontId="18"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115" borderId="18" applyNumberFormat="0" applyProtection="0">
      <alignment vertical="center"/>
    </xf>
    <xf numFmtId="4" fontId="18" fillId="88" borderId="18" applyNumberFormat="0" applyProtection="0">
      <alignment vertical="center"/>
    </xf>
    <xf numFmtId="4" fontId="18"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60" fillId="88" borderId="18" applyNumberFormat="0" applyProtection="0">
      <alignment vertical="center"/>
    </xf>
    <xf numFmtId="4" fontId="18" fillId="88" borderId="18" applyNumberFormat="0" applyProtection="0">
      <alignment vertical="center"/>
    </xf>
    <xf numFmtId="4" fontId="18" fillId="88" borderId="18" applyNumberFormat="0" applyProtection="0">
      <alignment vertical="center"/>
    </xf>
    <xf numFmtId="4" fontId="55" fillId="115" borderId="17"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0" fontId="12" fillId="0" borderId="0"/>
    <xf numFmtId="4" fontId="55" fillId="88" borderId="18" applyNumberFormat="0" applyProtection="0">
      <alignment vertical="center"/>
    </xf>
    <xf numFmtId="0" fontId="12" fillId="0" borderId="0"/>
    <xf numFmtId="0" fontId="12" fillId="0" borderId="0"/>
    <xf numFmtId="0" fontId="12" fillId="0" borderId="0"/>
    <xf numFmtId="4" fontId="55" fillId="115" borderId="18"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115" borderId="17"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115" borderId="17"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115" borderId="17"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115" borderId="17"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115" borderId="18"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7" fillId="115" borderId="2" applyNumberFormat="0" applyProtection="0">
      <alignment vertical="center"/>
    </xf>
    <xf numFmtId="4" fontId="57" fillId="115" borderId="2" applyNumberFormat="0" applyProtection="0">
      <alignment vertical="center"/>
    </xf>
    <xf numFmtId="4" fontId="57" fillId="115" borderId="2" applyNumberFormat="0" applyProtection="0">
      <alignment vertical="center"/>
    </xf>
    <xf numFmtId="4" fontId="57" fillId="115" borderId="2" applyNumberFormat="0" applyProtection="0">
      <alignment vertical="center"/>
    </xf>
    <xf numFmtId="4" fontId="57" fillId="115" borderId="2" applyNumberFormat="0" applyProtection="0">
      <alignment vertical="center"/>
    </xf>
    <xf numFmtId="4" fontId="57" fillId="115" borderId="2" applyNumberFormat="0" applyProtection="0">
      <alignment vertical="center"/>
    </xf>
    <xf numFmtId="4" fontId="57" fillId="115" borderId="2"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115"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7" fillId="115" borderId="2"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5" fillId="115" borderId="17" applyNumberFormat="0" applyProtection="0">
      <alignment vertical="center"/>
    </xf>
    <xf numFmtId="4" fontId="55" fillId="115" borderId="17"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115" borderId="18"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115" borderId="18"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115" borderId="18"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115" borderId="18"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57" fillId="115" borderId="2" applyNumberFormat="0" applyProtection="0">
      <alignment vertical="center"/>
    </xf>
    <xf numFmtId="4" fontId="55" fillId="88" borderId="18" applyNumberFormat="0" applyProtection="0">
      <alignment vertical="center"/>
    </xf>
    <xf numFmtId="4" fontId="55" fillId="88" borderId="18" applyNumberFormat="0" applyProtection="0">
      <alignment vertical="center"/>
    </xf>
    <xf numFmtId="4" fontId="18" fillId="115" borderId="17"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0" fontId="12" fillId="0" borderId="0"/>
    <xf numFmtId="4" fontId="60" fillId="36" borderId="18" applyNumberFormat="0" applyProtection="0">
      <alignment horizontal="left" vertical="center" indent="1"/>
    </xf>
    <xf numFmtId="4" fontId="18" fillId="88" borderId="18" applyNumberFormat="0" applyProtection="0">
      <alignment horizontal="left" vertical="center" indent="1"/>
    </xf>
    <xf numFmtId="0" fontId="12" fillId="0" borderId="0"/>
    <xf numFmtId="0" fontId="12" fillId="0" borderId="0"/>
    <xf numFmtId="0" fontId="12" fillId="0" borderId="0"/>
    <xf numFmtId="4" fontId="18" fillId="115"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115" borderId="17"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115" borderId="17"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115" borderId="17"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115" borderId="17"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115" borderId="18" applyNumberFormat="0" applyProtection="0">
      <alignment horizontal="left" vertical="center" indent="1"/>
    </xf>
    <xf numFmtId="4" fontId="18" fillId="88"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115"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18" fillId="88" borderId="18" applyNumberFormat="0" applyProtection="0">
      <alignment horizontal="left" vertical="center" indent="1"/>
    </xf>
    <xf numFmtId="4" fontId="18" fillId="115" borderId="17" applyNumberFormat="0" applyProtection="0">
      <alignment horizontal="left" vertical="center" indent="1"/>
    </xf>
    <xf numFmtId="4" fontId="18" fillId="115" borderId="17" applyNumberFormat="0" applyProtection="0">
      <alignment horizontal="left" vertical="center" indent="1"/>
    </xf>
    <xf numFmtId="4" fontId="18" fillId="88"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115" borderId="18" applyNumberFormat="0" applyProtection="0">
      <alignment horizontal="left" vertical="center" indent="1"/>
    </xf>
    <xf numFmtId="4" fontId="18" fillId="88"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115" borderId="18" applyNumberFormat="0" applyProtection="0">
      <alignment horizontal="left" vertical="center" indent="1"/>
    </xf>
    <xf numFmtId="4" fontId="18" fillId="88"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115" borderId="18" applyNumberFormat="0" applyProtection="0">
      <alignment horizontal="left" vertical="center" indent="1"/>
    </xf>
    <xf numFmtId="4" fontId="18" fillId="88"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115" borderId="18" applyNumberFormat="0" applyProtection="0">
      <alignment horizontal="left" vertical="center" indent="1"/>
    </xf>
    <xf numFmtId="4" fontId="18" fillId="88" borderId="18" applyNumberFormat="0" applyProtection="0">
      <alignment horizontal="left" vertical="center" indent="1"/>
    </xf>
    <xf numFmtId="4" fontId="18" fillId="88"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60" fillId="36" borderId="18" applyNumberFormat="0" applyProtection="0">
      <alignment horizontal="left" vertical="center" indent="1"/>
    </xf>
    <xf numFmtId="4" fontId="18" fillId="88" borderId="18" applyNumberFormat="0" applyProtection="0">
      <alignment horizontal="left" vertical="center" indent="1"/>
    </xf>
    <xf numFmtId="4" fontId="18" fillId="88" borderId="18" applyNumberFormat="0" applyProtection="0">
      <alignment horizontal="left" vertical="center" indent="1"/>
    </xf>
    <xf numFmtId="4" fontId="18" fillId="115" borderId="17" applyNumberFormat="0" applyProtection="0">
      <alignment horizontal="left" vertical="center"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12" fillId="0" borderId="0"/>
    <xf numFmtId="0" fontId="60" fillId="88" borderId="18" applyNumberFormat="0" applyProtection="0">
      <alignment horizontal="left" vertical="top" indent="1"/>
    </xf>
    <xf numFmtId="0" fontId="18" fillId="88" borderId="18" applyNumberFormat="0" applyProtection="0">
      <alignment horizontal="left" vertical="top" indent="1"/>
    </xf>
    <xf numFmtId="0" fontId="12" fillId="0" borderId="0"/>
    <xf numFmtId="0" fontId="12" fillId="0" borderId="0"/>
    <xf numFmtId="0" fontId="12" fillId="0" borderId="0"/>
    <xf numFmtId="0" fontId="18" fillId="115"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4" fontId="18" fillId="115" borderId="17" applyNumberFormat="0" applyProtection="0">
      <alignment horizontal="left" vertical="center"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4" fontId="18" fillId="115" borderId="17" applyNumberFormat="0" applyProtection="0">
      <alignment horizontal="left" vertical="center"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4" fontId="18" fillId="115" borderId="17" applyNumberFormat="0" applyProtection="0">
      <alignment horizontal="left" vertical="center"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4" fontId="18" fillId="115" borderId="17" applyNumberFormat="0" applyProtection="0">
      <alignment horizontal="left" vertical="center"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18" fillId="115" borderId="18" applyNumberFormat="0" applyProtection="0">
      <alignment horizontal="left" vertical="top" indent="1"/>
    </xf>
    <xf numFmtId="0" fontId="18"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18" fillId="115"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18" fillId="88" borderId="18" applyNumberFormat="0" applyProtection="0">
      <alignment horizontal="left" vertical="top" indent="1"/>
    </xf>
    <xf numFmtId="4" fontId="18" fillId="115" borderId="17" applyNumberFormat="0" applyProtection="0">
      <alignment horizontal="left" vertical="center" indent="1"/>
    </xf>
    <xf numFmtId="4" fontId="18" fillId="115" borderId="17" applyNumberFormat="0" applyProtection="0">
      <alignment horizontal="left" vertical="center" indent="1"/>
    </xf>
    <xf numFmtId="0" fontId="18"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18" fillId="115" borderId="18" applyNumberFormat="0" applyProtection="0">
      <alignment horizontal="left" vertical="top" indent="1"/>
    </xf>
    <xf numFmtId="0" fontId="18"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18" fillId="115" borderId="18" applyNumberFormat="0" applyProtection="0">
      <alignment horizontal="left" vertical="top" indent="1"/>
    </xf>
    <xf numFmtId="0" fontId="18"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18" fillId="115" borderId="18" applyNumberFormat="0" applyProtection="0">
      <alignment horizontal="left" vertical="top" indent="1"/>
    </xf>
    <xf numFmtId="0" fontId="18"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18" fillId="115" borderId="18" applyNumberFormat="0" applyProtection="0">
      <alignment horizontal="left" vertical="top" indent="1"/>
    </xf>
    <xf numFmtId="0" fontId="18" fillId="88" borderId="18" applyNumberFormat="0" applyProtection="0">
      <alignment horizontal="left" vertical="top" indent="1"/>
    </xf>
    <xf numFmtId="0" fontId="18"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60" fillId="88" borderId="18" applyNumberFormat="0" applyProtection="0">
      <alignment horizontal="left" vertical="top" indent="1"/>
    </xf>
    <xf numFmtId="0" fontId="18" fillId="88" borderId="18" applyNumberFormat="0" applyProtection="0">
      <alignment horizontal="left" vertical="top" indent="1"/>
    </xf>
    <xf numFmtId="0" fontId="18" fillId="88" borderId="18" applyNumberFormat="0" applyProtection="0">
      <alignment horizontal="left" vertical="top" indent="1"/>
    </xf>
    <xf numFmtId="4" fontId="18" fillId="105" borderId="17"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107" borderId="0" applyNumberFormat="0" applyProtection="0">
      <alignment horizontal="center" vertical="center"/>
    </xf>
    <xf numFmtId="4" fontId="18" fillId="26" borderId="18"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107" borderId="0" applyNumberFormat="0" applyProtection="0">
      <alignment horizontal="center" vertical="center"/>
    </xf>
    <xf numFmtId="4" fontId="18" fillId="26" borderId="18"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107" borderId="0" applyNumberFormat="0" applyProtection="0">
      <alignment horizontal="center" vertical="center"/>
    </xf>
    <xf numFmtId="4" fontId="18" fillId="26" borderId="18"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107" borderId="0" applyNumberFormat="0" applyProtection="0">
      <alignment horizontal="center" vertical="center"/>
    </xf>
    <xf numFmtId="4" fontId="18" fillId="26" borderId="18"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26" borderId="18"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26" borderId="18"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26" borderId="18"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26" borderId="18"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26" borderId="18"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26" borderId="18" applyNumberFormat="0" applyProtection="0">
      <alignment horizontal="right" vertical="center"/>
    </xf>
    <xf numFmtId="4" fontId="18" fillId="26" borderId="18" applyNumberFormat="0" applyProtection="0">
      <alignment horizontal="right"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3" fillId="0" borderId="5" applyNumberFormat="0" applyProtection="0">
      <alignment horizontal="right" vertical="center"/>
    </xf>
    <xf numFmtId="4" fontId="18" fillId="0" borderId="17" applyNumberFormat="0" applyProtection="0">
      <alignment horizontal="right"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0" borderId="17" applyNumberFormat="0" applyProtection="0">
      <alignment horizontal="right" vertical="center"/>
    </xf>
    <xf numFmtId="4" fontId="18" fillId="0" borderId="17" applyNumberFormat="0" applyProtection="0">
      <alignment horizontal="right" vertical="center"/>
    </xf>
    <xf numFmtId="4" fontId="18" fillId="105" borderId="17" applyNumberFormat="0" applyProtection="0">
      <alignment horizontal="right" vertical="center"/>
    </xf>
    <xf numFmtId="4" fontId="18" fillId="107" borderId="0" applyNumberFormat="0" applyProtection="0">
      <alignment horizontal="center" vertical="center"/>
    </xf>
    <xf numFmtId="4" fontId="13" fillId="0" borderId="5" applyNumberFormat="0" applyProtection="0">
      <alignment horizontal="right"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3" fillId="0" borderId="5" applyNumberFormat="0" applyProtection="0">
      <alignment horizontal="right" vertical="center"/>
    </xf>
    <xf numFmtId="4" fontId="18" fillId="105" borderId="17" applyNumberFormat="0" applyProtection="0">
      <alignment horizontal="right" vertical="center"/>
    </xf>
    <xf numFmtId="4" fontId="18" fillId="107" borderId="0" applyNumberFormat="0" applyProtection="0">
      <alignment horizontal="center" vertical="center"/>
    </xf>
    <xf numFmtId="4" fontId="13" fillId="0" borderId="5" applyNumberFormat="0" applyProtection="0">
      <alignment horizontal="right"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0" borderId="17" applyNumberFormat="0" applyProtection="0">
      <alignment horizontal="right" vertical="center"/>
    </xf>
    <xf numFmtId="4" fontId="18" fillId="26" borderId="18" applyNumberFormat="0" applyProtection="0">
      <alignment horizontal="right" vertical="center"/>
    </xf>
    <xf numFmtId="4" fontId="18" fillId="26" borderId="18" applyNumberFormat="0" applyProtection="0">
      <alignment horizontal="right" vertical="center"/>
    </xf>
    <xf numFmtId="4" fontId="18" fillId="105" borderId="17" applyNumberFormat="0" applyProtection="0">
      <alignment horizontal="right" vertical="center"/>
    </xf>
    <xf numFmtId="4" fontId="18" fillId="107" borderId="0" applyNumberFormat="0" applyProtection="0">
      <alignment horizontal="center" vertical="center"/>
    </xf>
    <xf numFmtId="4" fontId="13" fillId="0" borderId="5" applyNumberFormat="0" applyProtection="0">
      <alignment horizontal="right" vertical="center"/>
    </xf>
    <xf numFmtId="4" fontId="18" fillId="26" borderId="18" applyNumberFormat="0" applyProtection="0">
      <alignment horizontal="right" vertical="center"/>
    </xf>
    <xf numFmtId="4" fontId="18" fillId="107" borderId="0" applyNumberFormat="0" applyProtection="0">
      <alignment horizontal="center" vertical="center"/>
    </xf>
    <xf numFmtId="4" fontId="18" fillId="105" borderId="17" applyNumberFormat="0" applyProtection="0">
      <alignment horizontal="right"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26" borderId="18"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26" borderId="18"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26" borderId="18"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26" borderId="18"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26" borderId="18"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26" borderId="18"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26" borderId="18"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26" borderId="18"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26" borderId="18"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26" borderId="18"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8" fillId="107" borderId="0" applyNumberFormat="0" applyProtection="0">
      <alignment horizontal="center"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107" borderId="0" applyNumberFormat="0" applyProtection="0">
      <alignment horizontal="center" vertical="center"/>
    </xf>
    <xf numFmtId="4" fontId="13" fillId="0" borderId="5" applyNumberFormat="0" applyProtection="0">
      <alignment horizontal="right"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3" fillId="0" borderId="5" applyNumberFormat="0" applyProtection="0">
      <alignment horizontal="right" vertical="center"/>
    </xf>
    <xf numFmtId="4" fontId="18" fillId="0" borderId="17" applyNumberFormat="0" applyProtection="0">
      <alignment horizontal="right" vertical="center"/>
    </xf>
    <xf numFmtId="4" fontId="18" fillId="26" borderId="18"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26" borderId="18"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107" borderId="0" applyNumberFormat="0" applyProtection="0">
      <alignment horizontal="center"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105" borderId="17" applyNumberFormat="0" applyProtection="0">
      <alignment horizontal="right" vertical="center"/>
    </xf>
    <xf numFmtId="4" fontId="13" fillId="0" borderId="5" applyNumberFormat="0" applyProtection="0">
      <alignment horizontal="right" vertical="center"/>
    </xf>
    <xf numFmtId="4" fontId="18" fillId="105" borderId="17"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8" fillId="26" borderId="18" applyNumberFormat="0" applyProtection="0">
      <alignment horizontal="right" vertical="center"/>
    </xf>
    <xf numFmtId="4" fontId="18" fillId="0" borderId="0" applyNumberFormat="0" applyProtection="0">
      <alignment horizontal="center"/>
    </xf>
    <xf numFmtId="4" fontId="13" fillId="0" borderId="5" applyNumberFormat="0" applyProtection="0">
      <alignment horizontal="right" vertical="center"/>
    </xf>
    <xf numFmtId="4" fontId="18" fillId="0" borderId="0" applyNumberFormat="0" applyProtection="0">
      <alignment horizont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8" fillId="107" borderId="0" applyNumberFormat="0" applyProtection="0">
      <alignment horizontal="center"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107" borderId="0" applyNumberFormat="0" applyProtection="0">
      <alignment horizontal="center" vertical="center"/>
    </xf>
    <xf numFmtId="4" fontId="13" fillId="0" borderId="5" applyNumberFormat="0" applyProtection="0">
      <alignment horizontal="right" vertical="center"/>
    </xf>
    <xf numFmtId="4" fontId="18" fillId="107" borderId="0" applyNumberFormat="0" applyProtection="0">
      <alignment horizontal="center" vertical="center"/>
    </xf>
    <xf numFmtId="4" fontId="18" fillId="107" borderId="0" applyNumberFormat="0" applyProtection="0">
      <alignment horizontal="center" vertical="center"/>
    </xf>
    <xf numFmtId="4" fontId="13" fillId="0" borderId="5" applyNumberFormat="0" applyProtection="0">
      <alignment horizontal="right" vertical="center"/>
    </xf>
    <xf numFmtId="4" fontId="18" fillId="0" borderId="17"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8" fillId="107" borderId="0" applyNumberFormat="0" applyProtection="0">
      <alignment horizontal="center"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0" borderId="17"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0" borderId="17"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107" borderId="0" applyNumberFormat="0" applyProtection="0">
      <alignment horizontal="center"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105" borderId="17" applyNumberFormat="0" applyProtection="0">
      <alignment horizontal="right" vertical="center"/>
    </xf>
    <xf numFmtId="4" fontId="18" fillId="105" borderId="17" applyNumberFormat="0" applyProtection="0">
      <alignment horizontal="right" vertical="center"/>
    </xf>
    <xf numFmtId="4" fontId="61" fillId="107" borderId="18" applyNumberFormat="0" applyProtection="0">
      <alignment horizontal="right" vertical="center"/>
    </xf>
    <xf numFmtId="4" fontId="18" fillId="26" borderId="18" applyNumberFormat="0" applyProtection="0">
      <alignment horizontal="right"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3" fillId="0" borderId="5" applyNumberFormat="0" applyProtection="0">
      <alignment horizontal="right" vertical="center"/>
    </xf>
    <xf numFmtId="4" fontId="18" fillId="107" borderId="0" applyNumberFormat="0" applyProtection="0">
      <alignment horizontal="center" vertical="center"/>
    </xf>
    <xf numFmtId="4" fontId="18" fillId="26" borderId="18" applyNumberFormat="0" applyProtection="0">
      <alignment horizontal="right" vertical="center"/>
    </xf>
    <xf numFmtId="4" fontId="13" fillId="0" borderId="5" applyNumberFormat="0" applyProtection="0">
      <alignment horizontal="right" vertical="center"/>
    </xf>
    <xf numFmtId="4" fontId="55" fillId="105" borderId="17"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0" fontId="12" fillId="0" borderId="0"/>
    <xf numFmtId="4" fontId="57" fillId="116" borderId="5" applyNumberFormat="0" applyProtection="0">
      <alignment horizontal="right" vertical="center"/>
    </xf>
    <xf numFmtId="4" fontId="55" fillId="26" borderId="18" applyNumberFormat="0" applyProtection="0">
      <alignment horizontal="right" vertical="center"/>
    </xf>
    <xf numFmtId="0" fontId="12" fillId="0" borderId="0"/>
    <xf numFmtId="0" fontId="12" fillId="0" borderId="0"/>
    <xf numFmtId="0" fontId="12" fillId="0" borderId="0"/>
    <xf numFmtId="4" fontId="55" fillId="26" borderId="18"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105" borderId="17"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105" borderId="17"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105" borderId="17"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105" borderId="17"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5" fillId="105" borderId="17" applyNumberFormat="0" applyProtection="0">
      <alignment horizontal="right" vertical="center"/>
    </xf>
    <xf numFmtId="4" fontId="55" fillId="105" borderId="17"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7" fillId="116" borderId="5" applyNumberFormat="0" applyProtection="0">
      <alignment horizontal="right" vertical="center"/>
    </xf>
    <xf numFmtId="4" fontId="55" fillId="26" borderId="18" applyNumberFormat="0" applyProtection="0">
      <alignment horizontal="right" vertical="center"/>
    </xf>
    <xf numFmtId="4" fontId="55" fillId="26" borderId="18" applyNumberFormat="0" applyProtection="0">
      <alignment horizontal="right" vertical="center"/>
    </xf>
    <xf numFmtId="0" fontId="12" fillId="90" borderId="17" applyNumberFormat="0" applyProtection="0">
      <alignment horizontal="left" vertical="center" indent="1"/>
    </xf>
    <xf numFmtId="4" fontId="18" fillId="28" borderId="18"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0" fontId="12" fillId="90" borderId="17" applyNumberFormat="0" applyProtection="0">
      <alignment horizontal="left" vertical="center" indent="1"/>
    </xf>
    <xf numFmtId="0" fontId="12" fillId="90" borderId="17" applyNumberFormat="0" applyProtection="0">
      <alignment horizontal="left" vertical="center" indent="1"/>
    </xf>
    <xf numFmtId="4" fontId="18" fillId="107" borderId="0" applyNumberFormat="0" applyProtection="0">
      <alignment horizontal="left" vertical="center" indent="1"/>
    </xf>
    <xf numFmtId="4" fontId="13" fillId="46" borderId="5"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8" fillId="107" borderId="0" applyNumberFormat="0" applyProtection="0">
      <alignment horizontal="left" vertical="center" indent="1"/>
    </xf>
    <xf numFmtId="4" fontId="13" fillId="46" borderId="5"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28" borderId="18"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0" fontId="12" fillId="90" borderId="17" applyNumberFormat="0" applyProtection="0">
      <alignment horizontal="left" vertical="center" indent="1"/>
    </xf>
    <xf numFmtId="0" fontId="12" fillId="90" borderId="17" applyNumberFormat="0" applyProtection="0">
      <alignment horizontal="left" vertical="center" indent="1"/>
    </xf>
    <xf numFmtId="4" fontId="18" fillId="107"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8" fillId="107" borderId="0" applyNumberFormat="0" applyProtection="0">
      <alignment horizontal="left" vertical="center" indent="1"/>
    </xf>
    <xf numFmtId="4" fontId="13" fillId="46" borderId="5"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8" fillId="107" borderId="0"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8" fillId="107" borderId="0" applyNumberFormat="0" applyProtection="0">
      <alignment horizontal="left" vertical="center" indent="1"/>
    </xf>
    <xf numFmtId="4" fontId="13" fillId="46" borderId="5"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3" fillId="46" borderId="5" applyNumberFormat="0" applyProtection="0">
      <alignment horizontal="left" vertical="center" indent="1"/>
    </xf>
    <xf numFmtId="0" fontId="12" fillId="117" borderId="17"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4" fontId="18" fillId="107" borderId="0" applyNumberFormat="0" applyProtection="0">
      <alignment horizontal="left" vertical="center" indent="1"/>
    </xf>
    <xf numFmtId="4" fontId="13" fillId="46" borderId="5"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3" fillId="46" borderId="5" applyNumberFormat="0" applyProtection="0">
      <alignment horizontal="left" vertical="center" indent="1"/>
    </xf>
    <xf numFmtId="4" fontId="18" fillId="107" borderId="0"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0" fontId="12" fillId="117" borderId="17" applyNumberFormat="0" applyProtection="0">
      <alignment horizontal="left" vertical="center" indent="1"/>
    </xf>
    <xf numFmtId="0" fontId="12" fillId="90" borderId="17" applyNumberFormat="0" applyProtection="0">
      <alignment horizontal="left" vertical="center" indent="1"/>
    </xf>
    <xf numFmtId="4" fontId="18" fillId="107" borderId="0" applyNumberFormat="0" applyProtection="0">
      <alignment horizontal="left" vertical="center" indent="1"/>
    </xf>
    <xf numFmtId="0" fontId="12" fillId="90" borderId="17" applyNumberFormat="0" applyProtection="0">
      <alignment horizontal="left" vertical="center" indent="1"/>
    </xf>
    <xf numFmtId="0" fontId="12" fillId="90" borderId="17" applyNumberFormat="0" applyProtection="0">
      <alignment horizontal="left" vertical="center" indent="1"/>
    </xf>
    <xf numFmtId="4" fontId="13" fillId="46" borderId="5" applyNumberFormat="0" applyProtection="0">
      <alignment horizontal="left" vertical="center" indent="1"/>
    </xf>
    <xf numFmtId="4" fontId="18" fillId="107" borderId="0" applyNumberFormat="0" applyProtection="0">
      <alignment horizontal="left" vertical="center" indent="1"/>
    </xf>
    <xf numFmtId="0" fontId="12" fillId="90" borderId="17"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left" vertical="center" indent="1"/>
    </xf>
    <xf numFmtId="168" fontId="12" fillId="90" borderId="17" applyNumberFormat="0" applyProtection="0">
      <alignment horizontal="left" vertical="center" indent="1"/>
    </xf>
    <xf numFmtId="168" fontId="12" fillId="90" borderId="17"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3" fillId="46" borderId="5" applyNumberFormat="0" applyProtection="0">
      <alignment horizontal="left" vertical="center" indent="1"/>
    </xf>
    <xf numFmtId="4" fontId="18" fillId="107" borderId="0" applyNumberFormat="0" applyProtection="0">
      <alignment horizontal="left" vertical="center" indent="1"/>
    </xf>
    <xf numFmtId="168" fontId="12" fillId="90" borderId="17" applyNumberFormat="0" applyProtection="0">
      <alignment horizontal="left" vertical="center" indent="1"/>
    </xf>
    <xf numFmtId="4" fontId="13" fillId="46" borderId="5"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3" fillId="46" borderId="5" applyNumberFormat="0" applyProtection="0">
      <alignment horizontal="left" vertical="center" indent="1"/>
    </xf>
    <xf numFmtId="4" fontId="18" fillId="107" borderId="0"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8" fillId="107" borderId="0" applyNumberFormat="0" applyProtection="0">
      <alignment horizontal="left" vertical="center" indent="1"/>
    </xf>
    <xf numFmtId="0" fontId="12" fillId="90" borderId="17" applyNumberFormat="0" applyProtection="0">
      <alignment horizontal="left" vertical="center" indent="1"/>
    </xf>
    <xf numFmtId="4" fontId="18" fillId="107" borderId="0" applyNumberFormat="0" applyProtection="0">
      <alignment horizontal="left" vertical="center" indent="1"/>
    </xf>
    <xf numFmtId="0" fontId="12" fillId="90" borderId="17" applyNumberFormat="0" applyProtection="0">
      <alignment horizontal="left" vertical="center" indent="1"/>
    </xf>
    <xf numFmtId="4" fontId="13" fillId="46" borderId="5" applyNumberFormat="0" applyProtection="0">
      <alignment horizontal="left" vertical="center" indent="1"/>
    </xf>
    <xf numFmtId="0" fontId="12" fillId="117" borderId="17" applyNumberFormat="0" applyProtection="0">
      <alignment horizontal="left" vertical="center" indent="1"/>
    </xf>
    <xf numFmtId="168" fontId="12" fillId="90" borderId="17"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168" fontId="12" fillId="90" borderId="17"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168" fontId="12" fillId="90" borderId="17" applyNumberFormat="0" applyProtection="0">
      <alignment horizontal="left" vertical="center" indent="1"/>
    </xf>
    <xf numFmtId="4" fontId="13" fillId="46" borderId="5"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0" fontId="12" fillId="90" borderId="17"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0" fontId="12" fillId="90" borderId="17" applyNumberFormat="0" applyProtection="0">
      <alignment horizontal="left" vertical="center" indent="1"/>
    </xf>
    <xf numFmtId="4" fontId="18" fillId="107" borderId="0" applyNumberFormat="0" applyProtection="0">
      <alignment horizontal="left" vertical="center" indent="1"/>
    </xf>
    <xf numFmtId="168" fontId="12" fillId="90" borderId="17" applyNumberFormat="0" applyProtection="0">
      <alignment horizontal="left" vertical="center" indent="1"/>
    </xf>
    <xf numFmtId="4" fontId="13" fillId="46" borderId="5"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8" fillId="107" borderId="0"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168" fontId="12" fillId="90" borderId="17" applyNumberFormat="0" applyProtection="0">
      <alignment horizontal="left" vertical="center" indent="1"/>
    </xf>
    <xf numFmtId="4" fontId="13" fillId="46" borderId="5" applyNumberFormat="0" applyProtection="0">
      <alignment horizontal="left" vertical="center" indent="1"/>
    </xf>
    <xf numFmtId="4" fontId="18" fillId="107" borderId="0" applyNumberFormat="0" applyProtection="0">
      <alignment horizontal="left" vertical="center" indent="1"/>
    </xf>
    <xf numFmtId="4" fontId="13" fillId="46" borderId="5"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3" fillId="46" borderId="5"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8" fillId="107" borderId="0" applyNumberFormat="0" applyProtection="0">
      <alignment horizontal="left" vertical="center" indent="1"/>
    </xf>
    <xf numFmtId="0" fontId="12" fillId="90" borderId="17" applyNumberFormat="0" applyProtection="0">
      <alignment horizontal="left" vertical="center" indent="1"/>
    </xf>
    <xf numFmtId="4" fontId="13" fillId="46" borderId="5" applyNumberFormat="0" applyProtection="0">
      <alignment horizontal="left" vertical="center" indent="1"/>
    </xf>
    <xf numFmtId="4" fontId="18" fillId="107" borderId="0"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left" vertical="center" indent="1"/>
    </xf>
    <xf numFmtId="0" fontId="12" fillId="0" borderId="0" applyNumberFormat="0" applyProtection="0">
      <alignment horizontal="left" wrapText="1"/>
    </xf>
    <xf numFmtId="4" fontId="13" fillId="46" borderId="5" applyNumberFormat="0" applyProtection="0">
      <alignment horizontal="left" vertical="center" indent="1"/>
    </xf>
    <xf numFmtId="0" fontId="12" fillId="90" borderId="17" applyNumberFormat="0" applyProtection="0">
      <alignment horizontal="left" vertical="center" indent="1"/>
    </xf>
    <xf numFmtId="0" fontId="12" fillId="0" borderId="0" applyNumberFormat="0" applyProtection="0">
      <alignment horizontal="left" wrapText="1"/>
    </xf>
    <xf numFmtId="0" fontId="12" fillId="90" borderId="17"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0" fontId="12" fillId="90" borderId="17"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168" fontId="12" fillId="90" borderId="17" applyNumberFormat="0" applyProtection="0">
      <alignment horizontal="left" vertical="center" indent="1"/>
    </xf>
    <xf numFmtId="4" fontId="18" fillId="107" borderId="0" applyNumberFormat="0" applyProtection="0">
      <alignment horizontal="left" vertical="center" indent="1"/>
    </xf>
    <xf numFmtId="0" fontId="12" fillId="117" borderId="17" applyNumberFormat="0" applyProtection="0">
      <alignment horizontal="left" vertical="center" indent="1"/>
    </xf>
    <xf numFmtId="4" fontId="18" fillId="107" borderId="0" applyNumberFormat="0" applyProtection="0">
      <alignment horizontal="left" vertical="center" indent="1"/>
    </xf>
    <xf numFmtId="0" fontId="12" fillId="117" borderId="17" applyNumberFormat="0" applyProtection="0">
      <alignment horizontal="left" vertical="center" indent="1"/>
    </xf>
    <xf numFmtId="4" fontId="18" fillId="107" borderId="0"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4" fontId="18" fillId="107" borderId="0" applyNumberFormat="0" applyProtection="0">
      <alignment horizontal="left" vertical="center" indent="1"/>
    </xf>
    <xf numFmtId="4" fontId="18" fillId="107" borderId="0" applyNumberFormat="0" applyProtection="0">
      <alignment horizontal="left" vertical="center" indent="1"/>
    </xf>
    <xf numFmtId="0" fontId="12" fillId="117" borderId="17" applyNumberFormat="0" applyProtection="0">
      <alignment horizontal="left" vertical="center" indent="1"/>
    </xf>
    <xf numFmtId="168" fontId="12" fillId="90" borderId="17" applyNumberFormat="0" applyProtection="0">
      <alignment horizontal="left" vertical="center" indent="1"/>
    </xf>
    <xf numFmtId="4" fontId="13" fillId="46" borderId="5"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0" fontId="12" fillId="90" borderId="17"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0" fontId="12" fillId="90" borderId="17" applyNumberFormat="0" applyProtection="0">
      <alignment horizontal="left" vertical="center" indent="1"/>
    </xf>
    <xf numFmtId="0" fontId="12" fillId="117" borderId="17" applyNumberFormat="0" applyProtection="0">
      <alignment horizontal="left" vertical="center" indent="1"/>
    </xf>
    <xf numFmtId="168" fontId="12" fillId="90" borderId="17" applyNumberFormat="0" applyProtection="0">
      <alignment horizontal="left" vertical="center" indent="1"/>
    </xf>
    <xf numFmtId="4" fontId="13" fillId="46" borderId="5"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168" fontId="12" fillId="90" borderId="17"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117" borderId="17"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8" fillId="28" borderId="18"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4" fontId="18" fillId="107" borderId="0"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0" fontId="12" fillId="90" borderId="17" applyNumberFormat="0" applyProtection="0">
      <alignment horizontal="left" vertical="center" indent="1"/>
    </xf>
    <xf numFmtId="0" fontId="12" fillId="90" borderId="17" applyNumberFormat="0" applyProtection="0">
      <alignment horizontal="left" vertical="center" indent="1"/>
    </xf>
    <xf numFmtId="0" fontId="12" fillId="117" borderId="17" applyNumberFormat="0" applyProtection="0">
      <alignment horizontal="left" vertical="center" indent="1"/>
    </xf>
    <xf numFmtId="4" fontId="13" fillId="46" borderId="5"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0" fontId="12" fillId="117" borderId="17" applyNumberFormat="0" applyProtection="0">
      <alignment horizontal="left" vertical="center" indent="1"/>
    </xf>
    <xf numFmtId="4" fontId="13" fillId="46" borderId="5"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0" fontId="12" fillId="117" borderId="17"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117" borderId="17"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0" fontId="12" fillId="90" borderId="17" applyNumberFormat="0" applyProtection="0">
      <alignment horizontal="left" vertical="center" indent="1"/>
    </xf>
    <xf numFmtId="4" fontId="61" fillId="107" borderId="18" applyNumberFormat="0" applyProtection="0">
      <alignment horizontal="left" vertical="center" indent="1"/>
    </xf>
    <xf numFmtId="4" fontId="18" fillId="28" borderId="18"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4" fontId="18" fillId="28" borderId="18" applyNumberFormat="0" applyProtection="0">
      <alignment horizontal="left" vertical="center" indent="1"/>
    </xf>
    <xf numFmtId="4" fontId="13" fillId="46" borderId="5" applyNumberFormat="0" applyProtection="0">
      <alignment horizontal="left" vertical="center"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12" fillId="90" borderId="17" applyNumberFormat="0" applyProtection="0">
      <alignment horizontal="left" vertical="center" indent="1"/>
    </xf>
    <xf numFmtId="0" fontId="12" fillId="90" borderId="17" applyNumberFormat="0" applyProtection="0">
      <alignment horizontal="left" vertical="center" indent="1"/>
    </xf>
    <xf numFmtId="0" fontId="53" fillId="26" borderId="0" applyNumberFormat="0" applyProtection="0">
      <alignment horizontal="center" vertical="top" wrapText="1"/>
    </xf>
    <xf numFmtId="0" fontId="60" fillId="28" borderId="18" applyNumberFormat="0" applyProtection="0">
      <alignment horizontal="left" vertical="top" indent="1"/>
    </xf>
    <xf numFmtId="0" fontId="18" fillId="28" borderId="18" applyNumberFormat="0" applyProtection="0">
      <alignment horizontal="left" vertical="top" inden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18" fillId="28" borderId="18" applyNumberFormat="0" applyProtection="0">
      <alignment horizontal="left" vertical="top" inden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12" fillId="90" borderId="17" applyNumberFormat="0" applyProtection="0">
      <alignment horizontal="left" vertical="center" indent="1"/>
    </xf>
    <xf numFmtId="0" fontId="12" fillId="90" borderId="17" applyNumberFormat="0" applyProtection="0">
      <alignment horizontal="left" vertical="center" indent="1"/>
    </xf>
    <xf numFmtId="0" fontId="53" fillId="26" borderId="0" applyNumberFormat="0" applyProtection="0">
      <alignment horizontal="center" vertical="top" wrapText="1"/>
    </xf>
    <xf numFmtId="0" fontId="60" fillId="28" borderId="18" applyNumberFormat="0" applyProtection="0">
      <alignment horizontal="left" vertical="top" inden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18" fillId="28" borderId="18" applyNumberFormat="0" applyProtection="0">
      <alignment horizontal="left" vertical="top"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53" fillId="26" borderId="0" applyNumberFormat="0" applyProtection="0">
      <alignment horizontal="center" vertical="top" wrapText="1"/>
    </xf>
    <xf numFmtId="0" fontId="60" fillId="28" borderId="18" applyNumberFormat="0" applyProtection="0">
      <alignment horizontal="left" vertical="top" inden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18" fillId="28" borderId="18" applyNumberFormat="0" applyProtection="0">
      <alignment horizontal="left" vertical="top"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168" fontId="12" fillId="90" borderId="17" applyNumberFormat="0" applyProtection="0">
      <alignment horizontal="left" vertical="center" inden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168" fontId="12" fillId="90" borderId="17" applyNumberFormat="0" applyProtection="0">
      <alignment horizontal="left" vertical="center" indent="1"/>
    </xf>
    <xf numFmtId="0" fontId="60" fillId="28" borderId="18" applyNumberFormat="0" applyProtection="0">
      <alignment horizontal="left" vertical="top" inden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12" fillId="90" borderId="17" applyNumberFormat="0" applyProtection="0">
      <alignment horizontal="left" vertical="center"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2" fillId="90" borderId="17" applyNumberFormat="0" applyProtection="0">
      <alignment horizontal="left" vertical="center" indent="1"/>
    </xf>
    <xf numFmtId="0" fontId="53" fillId="26" borderId="0" applyNumberFormat="0" applyProtection="0">
      <alignment horizontal="center" vertical="top" wrapText="1"/>
    </xf>
    <xf numFmtId="168" fontId="12" fillId="90" borderId="17" applyNumberFormat="0" applyProtection="0">
      <alignment horizontal="left" vertical="center" indent="1"/>
    </xf>
    <xf numFmtId="0" fontId="60" fillId="28" borderId="18" applyNumberFormat="0" applyProtection="0">
      <alignment horizontal="left" vertical="top" inden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18"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60" fillId="28" borderId="18" applyNumberFormat="0" applyProtection="0">
      <alignment horizontal="left" vertical="top" indent="1"/>
    </xf>
    <xf numFmtId="0" fontId="53" fillId="26" borderId="0" applyNumberFormat="0" applyProtection="0">
      <alignment horizontal="center" vertical="top" wrapText="1"/>
    </xf>
    <xf numFmtId="0" fontId="18" fillId="28" borderId="18" applyNumberFormat="0" applyProtection="0">
      <alignment horizontal="left" vertical="top" indent="1"/>
    </xf>
    <xf numFmtId="0" fontId="60" fillId="28" borderId="18" applyNumberFormat="0" applyProtection="0">
      <alignment horizontal="left" vertical="top" inden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12" fillId="90" borderId="17" applyNumberFormat="0" applyProtection="0">
      <alignment horizontal="left" vertical="center" indent="1"/>
    </xf>
    <xf numFmtId="0" fontId="12" fillId="90" borderId="17" applyNumberFormat="0" applyProtection="0">
      <alignment horizontal="left" vertical="center" indent="1"/>
    </xf>
    <xf numFmtId="168" fontId="12" fillId="90" borderId="17" applyNumberFormat="0" applyProtection="0">
      <alignment horizontal="left" vertical="center" indent="1"/>
    </xf>
    <xf numFmtId="0" fontId="12" fillId="90" borderId="17" applyNumberFormat="0" applyProtection="0">
      <alignment horizontal="left" vertical="center" indent="1"/>
    </xf>
    <xf numFmtId="0" fontId="53" fillId="26" borderId="0" applyNumberFormat="0" applyProtection="0">
      <alignment horizontal="center" vertical="top" wrapText="1"/>
    </xf>
    <xf numFmtId="168" fontId="12" fillId="90" borderId="17" applyNumberFormat="0" applyProtection="0">
      <alignment horizontal="left" vertical="center" indent="1"/>
    </xf>
    <xf numFmtId="0" fontId="60" fillId="28" borderId="18" applyNumberFormat="0" applyProtection="0">
      <alignment horizontal="left" vertical="top" indent="1"/>
    </xf>
    <xf numFmtId="0" fontId="53" fillId="26" borderId="0" applyNumberFormat="0" applyProtection="0">
      <alignment horizontal="center" vertical="top" wrapText="1"/>
    </xf>
    <xf numFmtId="0" fontId="12" fillId="90" borderId="17" applyNumberFormat="0" applyProtection="0">
      <alignment horizontal="left" vertical="center" inden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18" fillId="28" borderId="18" applyNumberFormat="0" applyProtection="0">
      <alignment horizontal="left" vertical="top"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60" fillId="28" borderId="18" applyNumberFormat="0" applyProtection="0">
      <alignment horizontal="left" vertical="top" indent="1"/>
    </xf>
    <xf numFmtId="168" fontId="12" fillId="90" borderId="17" applyNumberFormat="0" applyProtection="0">
      <alignment horizontal="left" vertical="center" indent="1"/>
    </xf>
    <xf numFmtId="168" fontId="12" fillId="90" borderId="17" applyNumberFormat="0" applyProtection="0">
      <alignment horizontal="left" vertical="center"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60" fillId="28" borderId="18" applyNumberFormat="0" applyProtection="0">
      <alignment horizontal="left" vertical="top" indent="1"/>
    </xf>
    <xf numFmtId="0" fontId="53" fillId="26" borderId="0" applyNumberFormat="0" applyProtection="0">
      <alignment horizontal="center" vertical="top" wrapText="1"/>
    </xf>
    <xf numFmtId="168" fontId="12" fillId="90" borderId="17" applyNumberFormat="0" applyProtection="0">
      <alignment horizontal="left" vertical="center" indent="1"/>
    </xf>
    <xf numFmtId="0" fontId="60" fillId="28" borderId="18" applyNumberFormat="0" applyProtection="0">
      <alignment horizontal="left" vertical="top"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60" fillId="28" borderId="18" applyNumberFormat="0" applyProtection="0">
      <alignment horizontal="left" vertical="top" indent="1"/>
    </xf>
    <xf numFmtId="0" fontId="53" fillId="26" borderId="0" applyNumberFormat="0" applyProtection="0">
      <alignment horizontal="center" vertical="top" wrapText="1"/>
    </xf>
    <xf numFmtId="0" fontId="18" fillId="28" borderId="18" applyNumberFormat="0" applyProtection="0">
      <alignment horizontal="left" vertical="top" indent="1"/>
    </xf>
    <xf numFmtId="0" fontId="60" fillId="28" borderId="18" applyNumberFormat="0" applyProtection="0">
      <alignment horizontal="left" vertical="top" indent="1"/>
    </xf>
    <xf numFmtId="0" fontId="53" fillId="26" borderId="0" applyNumberFormat="0" applyProtection="0">
      <alignment horizontal="center" vertical="top" wrapText="1"/>
    </xf>
    <xf numFmtId="0" fontId="12" fillId="90" borderId="17" applyNumberFormat="0" applyProtection="0">
      <alignment horizontal="left" vertical="center" indent="1"/>
    </xf>
    <xf numFmtId="0" fontId="53" fillId="26" borderId="0" applyNumberFormat="0" applyProtection="0">
      <alignment horizontal="center" vertical="top" wrapText="1"/>
    </xf>
    <xf numFmtId="0" fontId="12" fillId="90" borderId="17" applyNumberFormat="0" applyProtection="0">
      <alignment horizontal="left" vertical="center" indent="1"/>
    </xf>
    <xf numFmtId="0" fontId="60" fillId="28" borderId="18" applyNumberFormat="0" applyProtection="0">
      <alignment horizontal="left" vertical="top" indent="1"/>
    </xf>
    <xf numFmtId="0" fontId="12" fillId="90" borderId="17" applyNumberFormat="0" applyProtection="0">
      <alignment horizontal="left" vertical="center" indent="1"/>
    </xf>
    <xf numFmtId="168" fontId="12" fillId="90" borderId="17" applyNumberFormat="0" applyProtection="0">
      <alignment horizontal="left" vertical="center"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60" fillId="28" borderId="18" applyNumberFormat="0" applyProtection="0">
      <alignment horizontal="left" vertical="top" indent="1"/>
    </xf>
    <xf numFmtId="168" fontId="12" fillId="90" borderId="17" applyNumberFormat="0" applyProtection="0">
      <alignment horizontal="left" vertical="center" inden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168" fontId="12" fillId="90" borderId="17" applyNumberFormat="0" applyProtection="0">
      <alignment horizontal="left" vertical="center" indent="1"/>
    </xf>
    <xf numFmtId="0" fontId="60" fillId="28" borderId="18" applyNumberFormat="0" applyProtection="0">
      <alignment horizontal="left" vertical="top" inden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12" fillId="90" borderId="17" applyNumberFormat="0" applyProtection="0">
      <alignment horizontal="left" vertical="center"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2" fillId="90" borderId="17" applyNumberFormat="0" applyProtection="0">
      <alignment horizontal="left" vertical="center" indent="1"/>
    </xf>
    <xf numFmtId="0" fontId="53" fillId="26" borderId="0" applyNumberFormat="0" applyProtection="0">
      <alignment horizontal="center" vertical="top" wrapText="1"/>
    </xf>
    <xf numFmtId="168" fontId="12" fillId="90" borderId="17" applyNumberFormat="0" applyProtection="0">
      <alignment horizontal="left" vertical="center" indent="1"/>
    </xf>
    <xf numFmtId="0" fontId="60" fillId="28" borderId="18" applyNumberFormat="0" applyProtection="0">
      <alignment horizontal="left" vertical="top" inden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53" fillId="26" borderId="0" applyNumberFormat="0" applyProtection="0">
      <alignment horizontal="center" vertical="top" wrapText="1"/>
    </xf>
    <xf numFmtId="0" fontId="18" fillId="28" borderId="18" applyNumberFormat="0" applyProtection="0">
      <alignment horizontal="left" vertical="top" indent="1"/>
    </xf>
    <xf numFmtId="168" fontId="12" fillId="90" borderId="17" applyNumberFormat="0" applyProtection="0">
      <alignment horizontal="left" vertical="center" inden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60" fillId="28" borderId="18" applyNumberFormat="0" applyProtection="0">
      <alignment horizontal="left" vertical="top" inden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12" fillId="90" borderId="17" applyNumberFormat="0" applyProtection="0">
      <alignment horizontal="left" vertical="center"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53" fillId="26" borderId="0" applyNumberFormat="0" applyProtection="0">
      <alignment horizontal="center" vertical="top" wrapTex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53" fillId="26" borderId="0" applyNumberFormat="0" applyProtection="0">
      <alignment horizontal="center" vertical="top" wrapTex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12" fillId="90" borderId="17" applyNumberFormat="0" applyProtection="0">
      <alignment horizontal="left" vertical="center" indent="1"/>
    </xf>
    <xf numFmtId="0" fontId="12" fillId="90" borderId="17" applyNumberFormat="0" applyProtection="0">
      <alignment horizontal="left" vertical="center" indent="1"/>
    </xf>
    <xf numFmtId="0" fontId="12" fillId="90" borderId="17" applyNumberFormat="0" applyProtection="0">
      <alignment horizontal="left" vertical="center"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53" fillId="26" borderId="0" applyNumberFormat="0" applyProtection="0">
      <alignment horizontal="center" vertical="top" wrapText="1"/>
    </xf>
    <xf numFmtId="0" fontId="60" fillId="28" borderId="18" applyNumberFormat="0" applyProtection="0">
      <alignment horizontal="left" vertical="top" inden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53" fillId="26" borderId="0" applyNumberFormat="0" applyProtection="0">
      <alignment horizontal="center" vertical="top" wrapTex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53" fillId="26" borderId="0" applyNumberFormat="0" applyProtection="0">
      <alignment horizontal="center" vertical="top" wrapTex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18" fillId="28" borderId="18" applyNumberFormat="0" applyProtection="0">
      <alignment horizontal="left" vertical="top" indent="1"/>
    </xf>
    <xf numFmtId="0" fontId="60" fillId="28" borderId="18" applyNumberFormat="0" applyProtection="0">
      <alignment horizontal="left" vertical="top" indent="1"/>
    </xf>
    <xf numFmtId="0" fontId="60" fillId="28" borderId="18" applyNumberFormat="0" applyProtection="0">
      <alignment horizontal="left" vertical="top" indent="1"/>
    </xf>
    <xf numFmtId="0" fontId="12" fillId="90" borderId="17" applyNumberFormat="0" applyProtection="0">
      <alignment horizontal="left" vertical="center" indent="1"/>
    </xf>
    <xf numFmtId="0" fontId="18" fillId="28" borderId="18" applyNumberFormat="0" applyProtection="0">
      <alignment horizontal="left" vertical="top" indent="1"/>
    </xf>
    <xf numFmtId="0" fontId="18" fillId="28" borderId="18" applyNumberFormat="0" applyProtection="0">
      <alignment horizontal="left" vertical="top" indent="1"/>
    </xf>
    <xf numFmtId="0" fontId="62" fillId="0" borderId="0"/>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3" fillId="107" borderId="0" applyNumberFormat="0" applyProtection="0">
      <alignment horizontal="left" vertical="center" indent="1"/>
    </xf>
    <xf numFmtId="4" fontId="63" fillId="118" borderId="0"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3" fillId="107" borderId="0" applyNumberFormat="0" applyProtection="0">
      <alignment horizontal="left" vertical="center" indent="1"/>
    </xf>
    <xf numFmtId="4" fontId="63" fillId="118" borderId="0"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3" fillId="107" borderId="0" applyNumberFormat="0" applyProtection="0">
      <alignment horizontal="left" vertical="center" indent="1"/>
    </xf>
    <xf numFmtId="4" fontId="63" fillId="118" borderId="0"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3" fillId="107" borderId="0" applyNumberFormat="0" applyProtection="0">
      <alignment horizontal="left" vertical="center" indent="1"/>
    </xf>
    <xf numFmtId="4" fontId="63" fillId="118" borderId="0"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3" fillId="118" borderId="0"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3" fillId="118" borderId="0"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3" fillId="118" borderId="0"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3" fillId="118" borderId="0"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3" fillId="118" borderId="0"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3" fillId="118" borderId="0" applyNumberFormat="0" applyProtection="0">
      <alignment horizontal="left" vertical="center" indent="1"/>
    </xf>
    <xf numFmtId="168" fontId="62" fillId="0" borderId="0"/>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168" fontId="62" fillId="0" borderId="0"/>
    <xf numFmtId="4" fontId="64" fillId="118" borderId="19"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0" fontId="65" fillId="79" borderId="0" applyNumberFormat="0" applyProtection="0"/>
    <xf numFmtId="4" fontId="64" fillId="118" borderId="19" applyNumberFormat="0" applyProtection="0">
      <alignment horizontal="left" vertical="center" indent="1"/>
    </xf>
    <xf numFmtId="0" fontId="65" fillId="79" borderId="0" applyNumberFormat="0" applyProtection="0"/>
    <xf numFmtId="0" fontId="65" fillId="79" borderId="0" applyNumberFormat="0" applyProtection="0"/>
    <xf numFmtId="0" fontId="62" fillId="0" borderId="0"/>
    <xf numFmtId="4" fontId="63" fillId="107" borderId="0" applyNumberFormat="0" applyProtection="0">
      <alignment horizontal="left" vertical="center" indent="1"/>
    </xf>
    <xf numFmtId="168" fontId="62" fillId="0" borderId="0"/>
    <xf numFmtId="4" fontId="64" fillId="118" borderId="19"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0" fontId="62" fillId="0" borderId="0"/>
    <xf numFmtId="4" fontId="64" fillId="118" borderId="19" applyNumberFormat="0" applyProtection="0">
      <alignment horizontal="left" vertical="center" indent="1"/>
    </xf>
    <xf numFmtId="4" fontId="63" fillId="107" borderId="0"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0" fontId="65" fillId="79" borderId="0" applyNumberFormat="0" applyProtection="0"/>
    <xf numFmtId="168" fontId="62" fillId="0" borderId="0"/>
    <xf numFmtId="168" fontId="62" fillId="0" borderId="0"/>
    <xf numFmtId="0" fontId="62" fillId="0" borderId="0"/>
    <xf numFmtId="4" fontId="63" fillId="107" borderId="0" applyNumberFormat="0" applyProtection="0">
      <alignment horizontal="left" vertical="center" indent="1"/>
    </xf>
    <xf numFmtId="4" fontId="64" fillId="118" borderId="19" applyNumberFormat="0" applyProtection="0">
      <alignment horizontal="left" vertical="center" indent="1"/>
    </xf>
    <xf numFmtId="4" fontId="63" fillId="107" borderId="0" applyNumberFormat="0" applyProtection="0">
      <alignment horizontal="left" vertical="center" indent="1"/>
    </xf>
    <xf numFmtId="0" fontId="62" fillId="0" borderId="0"/>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3" fillId="118" borderId="0"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3" fillId="118" borderId="0"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3" fillId="118" borderId="0"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3" fillId="118" borderId="0"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3" fillId="118" borderId="0"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168" fontId="62" fillId="0" borderId="0"/>
    <xf numFmtId="168" fontId="62" fillId="0" borderId="0"/>
    <xf numFmtId="4" fontId="64" fillId="118" borderId="19" applyNumberFormat="0" applyProtection="0">
      <alignment horizontal="left" vertical="center" indent="1"/>
    </xf>
    <xf numFmtId="0" fontId="62" fillId="0" borderId="0"/>
    <xf numFmtId="4" fontId="64" fillId="118" borderId="19" applyNumberFormat="0" applyProtection="0">
      <alignment horizontal="left" vertical="center" indent="1"/>
    </xf>
    <xf numFmtId="4" fontId="63" fillId="107" borderId="0" applyNumberFormat="0" applyProtection="0">
      <alignment horizontal="left" vertical="center" indent="1"/>
    </xf>
    <xf numFmtId="168" fontId="62" fillId="0" borderId="0"/>
    <xf numFmtId="4" fontId="64" fillId="118" borderId="19"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3" fillId="107" borderId="0" applyNumberFormat="0" applyProtection="0">
      <alignment horizontal="left" vertical="center" indent="1"/>
    </xf>
    <xf numFmtId="4" fontId="64" fillId="118" borderId="19"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0" fontId="62" fillId="0" borderId="0"/>
    <xf numFmtId="4" fontId="63" fillId="107" borderId="0"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3" fillId="107" borderId="0" applyNumberFormat="0" applyProtection="0">
      <alignment horizontal="left" vertical="center" indent="1"/>
    </xf>
    <xf numFmtId="0" fontId="62" fillId="0" borderId="0"/>
    <xf numFmtId="4" fontId="63" fillId="107" borderId="0" applyNumberFormat="0" applyProtection="0">
      <alignment horizontal="left" vertical="center" indent="1"/>
    </xf>
    <xf numFmtId="0" fontId="62" fillId="0" borderId="0"/>
    <xf numFmtId="0" fontId="65" fillId="79" borderId="0" applyNumberFormat="0" applyProtection="0"/>
    <xf numFmtId="168" fontId="62" fillId="0" borderId="0"/>
    <xf numFmtId="4" fontId="64" fillId="118" borderId="19"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168" fontId="62" fillId="0" borderId="0"/>
    <xf numFmtId="168" fontId="62" fillId="0" borderId="0"/>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168" fontId="62" fillId="0" borderId="0"/>
    <xf numFmtId="4" fontId="63" fillId="118" borderId="0" applyNumberFormat="0" applyProtection="0">
      <alignment horizontal="left" vertical="center" indent="1"/>
    </xf>
    <xf numFmtId="4" fontId="63" fillId="107" borderId="0" applyNumberFormat="0" applyProtection="0">
      <alignment horizontal="left" vertical="center" indent="1"/>
    </xf>
    <xf numFmtId="168" fontId="62" fillId="0" borderId="0"/>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0" fontId="62" fillId="0" borderId="0"/>
    <xf numFmtId="4" fontId="63" fillId="118" borderId="0" applyNumberFormat="0" applyProtection="0">
      <alignment horizontal="left" vertical="center" indent="1"/>
    </xf>
    <xf numFmtId="0" fontId="62" fillId="0" borderId="0" applyNumberFormat="0" applyProtection="0">
      <alignment wrapTex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3" fillId="107" borderId="0" applyNumberFormat="0" applyProtection="0">
      <alignment horizontal="left" vertical="center" indent="1"/>
    </xf>
    <xf numFmtId="4" fontId="64" fillId="118" borderId="19"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4" fillId="118" borderId="19" applyNumberFormat="0" applyProtection="0">
      <alignment horizontal="left" vertical="center" indent="1"/>
    </xf>
    <xf numFmtId="0" fontId="65" fillId="79" borderId="0" applyNumberFormat="0" applyProtection="0"/>
    <xf numFmtId="4" fontId="63" fillId="118" borderId="0"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0" fontId="65" fillId="79" borderId="0" applyNumberFormat="0" applyProtection="0"/>
    <xf numFmtId="4" fontId="63" fillId="118" borderId="0"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4" fillId="118" borderId="19" applyNumberFormat="0" applyProtection="0">
      <alignment horizontal="left" vertical="center" indent="1"/>
    </xf>
    <xf numFmtId="0" fontId="65" fillId="79" borderId="0" applyNumberFormat="0" applyProtection="0"/>
    <xf numFmtId="4" fontId="63" fillId="118" borderId="0" applyNumberFormat="0" applyProtection="0">
      <alignment horizontal="left" vertical="center" indent="1"/>
    </xf>
    <xf numFmtId="4" fontId="63" fillId="118"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4" fillId="118" borderId="19" applyNumberFormat="0" applyProtection="0">
      <alignment horizontal="left" vertical="center" indent="1"/>
    </xf>
    <xf numFmtId="4" fontId="63" fillId="107" borderId="0"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3" fillId="107" borderId="0" applyNumberFormat="0" applyProtection="0">
      <alignment horizontal="left" vertical="center" indent="1"/>
    </xf>
    <xf numFmtId="4" fontId="64" fillId="118" borderId="19"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18"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4" fillId="118" borderId="19" applyNumberFormat="0" applyProtection="0">
      <alignment horizontal="left" vertical="center" indent="1"/>
    </xf>
    <xf numFmtId="4" fontId="63" fillId="107" borderId="0" applyNumberFormat="0" applyProtection="0">
      <alignment horizontal="left" vertical="center" indent="1"/>
    </xf>
    <xf numFmtId="4" fontId="63" fillId="118" borderId="0" applyNumberFormat="0" applyProtection="0">
      <alignment horizontal="left" vertical="center" indent="1"/>
    </xf>
    <xf numFmtId="4" fontId="64" fillId="118" borderId="19" applyNumberFormat="0" applyProtection="0">
      <alignment horizontal="left" vertical="center" indent="1"/>
    </xf>
    <xf numFmtId="4" fontId="63" fillId="107" borderId="0" applyNumberFormat="0" applyProtection="0">
      <alignment horizontal="left" vertical="center" indent="1"/>
    </xf>
    <xf numFmtId="4" fontId="64" fillId="118" borderId="19"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07" borderId="0" applyNumberFormat="0" applyProtection="0">
      <alignment horizontal="left" vertical="center" indent="1"/>
    </xf>
    <xf numFmtId="4" fontId="63" fillId="118" borderId="0" applyNumberFormat="0" applyProtection="0">
      <alignment horizontal="left" vertical="center" indent="1"/>
    </xf>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0" fontId="13" fillId="119" borderId="2"/>
    <xf numFmtId="4" fontId="66" fillId="105" borderId="17"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0" fontId="12" fillId="0" borderId="0"/>
    <xf numFmtId="4" fontId="67" fillId="107" borderId="5" applyNumberFormat="0" applyProtection="0">
      <alignment horizontal="right" vertical="center"/>
    </xf>
    <xf numFmtId="4" fontId="66" fillId="26" borderId="18" applyNumberFormat="0" applyProtection="0">
      <alignment horizontal="right" vertical="center"/>
    </xf>
    <xf numFmtId="0" fontId="12" fillId="0" borderId="0"/>
    <xf numFmtId="0" fontId="12" fillId="0" borderId="0"/>
    <xf numFmtId="0" fontId="12" fillId="0" borderId="0"/>
    <xf numFmtId="4" fontId="66" fillId="26" borderId="2"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105" borderId="17"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105" borderId="17"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105" borderId="17"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105" borderId="17"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26" borderId="2" applyNumberFormat="0" applyProtection="0">
      <alignment horizontal="right" vertical="center"/>
    </xf>
    <xf numFmtId="4" fontId="66" fillId="26" borderId="18"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26" borderId="2"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6" fillId="26" borderId="18" applyNumberFormat="0" applyProtection="0">
      <alignment horizontal="right" vertical="center"/>
    </xf>
    <xf numFmtId="4" fontId="66" fillId="105" borderId="17" applyNumberFormat="0" applyProtection="0">
      <alignment horizontal="right" vertical="center"/>
    </xf>
    <xf numFmtId="4" fontId="66" fillId="105" borderId="17" applyNumberFormat="0" applyProtection="0">
      <alignment horizontal="right" vertical="center"/>
    </xf>
    <xf numFmtId="4" fontId="66" fillId="26" borderId="18"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26" borderId="2" applyNumberFormat="0" applyProtection="0">
      <alignment horizontal="right" vertical="center"/>
    </xf>
    <xf numFmtId="4" fontId="66" fillId="26" borderId="18"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26" borderId="2" applyNumberFormat="0" applyProtection="0">
      <alignment horizontal="right" vertical="center"/>
    </xf>
    <xf numFmtId="4" fontId="66" fillId="26" borderId="18"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26" borderId="2" applyNumberFormat="0" applyProtection="0">
      <alignment horizontal="right" vertical="center"/>
    </xf>
    <xf numFmtId="4" fontId="66" fillId="26" borderId="18"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26" borderId="2" applyNumberFormat="0" applyProtection="0">
      <alignment horizontal="right" vertical="center"/>
    </xf>
    <xf numFmtId="4" fontId="66" fillId="26" borderId="18" applyNumberFormat="0" applyProtection="0">
      <alignment horizontal="right" vertical="center"/>
    </xf>
    <xf numFmtId="4" fontId="66" fillId="26" borderId="18"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7" fillId="107" borderId="5" applyNumberFormat="0" applyProtection="0">
      <alignment horizontal="right" vertical="center"/>
    </xf>
    <xf numFmtId="4" fontId="66" fillId="26" borderId="18" applyNumberFormat="0" applyProtection="0">
      <alignment horizontal="right" vertical="center"/>
    </xf>
    <xf numFmtId="4" fontId="66" fillId="26" borderId="18" applyNumberFormat="0" applyProtection="0">
      <alignment horizontal="right" vertical="center"/>
    </xf>
    <xf numFmtId="0" fontId="68" fillId="116" borderId="24">
      <protection locked="0"/>
    </xf>
    <xf numFmtId="168" fontId="68" fillId="116" borderId="24">
      <protection locked="0"/>
    </xf>
    <xf numFmtId="168" fontId="68" fillId="116" borderId="24">
      <protection locked="0"/>
    </xf>
    <xf numFmtId="168" fontId="68" fillId="116" borderId="24">
      <protection locked="0"/>
    </xf>
    <xf numFmtId="168" fontId="68" fillId="116" borderId="24">
      <protection locked="0"/>
    </xf>
    <xf numFmtId="168" fontId="68" fillId="116" borderId="24">
      <protection locked="0"/>
    </xf>
    <xf numFmtId="168" fontId="68" fillId="116" borderId="24">
      <protection locked="0"/>
    </xf>
    <xf numFmtId="168" fontId="68" fillId="116" borderId="24">
      <protection locked="0"/>
    </xf>
    <xf numFmtId="168" fontId="68" fillId="116" borderId="24">
      <protection locked="0"/>
    </xf>
    <xf numFmtId="168" fontId="68" fillId="116" borderId="24">
      <protection locked="0"/>
    </xf>
    <xf numFmtId="168" fontId="68" fillId="116" borderId="24">
      <protection locked="0"/>
    </xf>
    <xf numFmtId="168" fontId="68" fillId="116" borderId="24">
      <protection locked="0"/>
    </xf>
    <xf numFmtId="168" fontId="68" fillId="116" borderId="24">
      <protection locked="0"/>
    </xf>
    <xf numFmtId="0" fontId="68" fillId="116" borderId="24">
      <protection locked="0"/>
    </xf>
    <xf numFmtId="0" fontId="68" fillId="116" borderId="24">
      <protection locked="0"/>
    </xf>
    <xf numFmtId="0" fontId="68" fillId="116" borderId="24">
      <protection locked="0"/>
    </xf>
    <xf numFmtId="0" fontId="69" fillId="0" borderId="0" applyNumberFormat="0" applyFill="0" applyBorder="0" applyAlignment="0" applyProtection="0"/>
    <xf numFmtId="168" fontId="69" fillId="0" borderId="0" applyNumberFormat="0" applyFill="0" applyBorder="0" applyAlignment="0" applyProtection="0"/>
    <xf numFmtId="168" fontId="69" fillId="0" borderId="0" applyNumberFormat="0" applyFill="0" applyBorder="0" applyAlignment="0" applyProtection="0"/>
    <xf numFmtId="168" fontId="69" fillId="0" borderId="0" applyNumberFormat="0" applyFill="0" applyBorder="0" applyAlignment="0" applyProtection="0"/>
    <xf numFmtId="0"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168" fontId="25" fillId="0" borderId="25"/>
    <xf numFmtId="0" fontId="25" fillId="0" borderId="25"/>
    <xf numFmtId="0" fontId="25" fillId="0" borderId="25"/>
    <xf numFmtId="0" fontId="25" fillId="0" borderId="25"/>
    <xf numFmtId="0" fontId="25" fillId="0" borderId="25"/>
    <xf numFmtId="0" fontId="25" fillId="0" borderId="25"/>
    <xf numFmtId="0" fontId="25" fillId="0" borderId="25"/>
    <xf numFmtId="0" fontId="25" fillId="0" borderId="25"/>
    <xf numFmtId="0" fontId="25" fillId="0" borderId="25"/>
    <xf numFmtId="0" fontId="25" fillId="0" borderId="25"/>
    <xf numFmtId="0" fontId="25" fillId="0" borderId="25"/>
    <xf numFmtId="0" fontId="25" fillId="0" borderId="25"/>
    <xf numFmtId="0" fontId="25" fillId="0" borderId="25"/>
    <xf numFmtId="0" fontId="25" fillId="0" borderId="25"/>
    <xf numFmtId="0" fontId="25" fillId="0" borderId="25"/>
    <xf numFmtId="0" fontId="70" fillId="0" borderId="0" applyNumberFormat="0" applyBorder="0" applyAlignment="0"/>
    <xf numFmtId="168" fontId="70" fillId="0" borderId="0" applyNumberFormat="0" applyBorder="0" applyAlignment="0"/>
    <xf numFmtId="168" fontId="70" fillId="0" borderId="0" applyNumberFormat="0" applyBorder="0" applyAlignment="0"/>
    <xf numFmtId="168" fontId="70" fillId="0" borderId="0" applyNumberFormat="0" applyBorder="0" applyAlignment="0"/>
    <xf numFmtId="0" fontId="71" fillId="0" borderId="0" applyNumberFormat="0" applyBorder="0" applyAlignment="0"/>
    <xf numFmtId="168" fontId="71" fillId="0" borderId="0" applyNumberFormat="0" applyBorder="0" applyAlignment="0"/>
    <xf numFmtId="168" fontId="71" fillId="0" borderId="0" applyNumberFormat="0" applyBorder="0" applyAlignment="0"/>
    <xf numFmtId="168" fontId="71" fillId="0" borderId="0" applyNumberFormat="0" applyBorder="0" applyAlignment="0"/>
    <xf numFmtId="0" fontId="72" fillId="0" borderId="0" applyNumberFormat="0" applyBorder="0" applyAlignment="0"/>
    <xf numFmtId="168" fontId="72" fillId="0" borderId="0" applyNumberFormat="0" applyBorder="0" applyAlignment="0"/>
    <xf numFmtId="168" fontId="72" fillId="0" borderId="0" applyNumberFormat="0" applyBorder="0" applyAlignment="0"/>
    <xf numFmtId="168" fontId="72" fillId="0" borderId="0" applyNumberFormat="0" applyBorder="0" applyAlignment="0"/>
    <xf numFmtId="0" fontId="73" fillId="0" borderId="0" applyNumberFormat="0" applyBorder="0" applyAlignment="0"/>
    <xf numFmtId="168" fontId="73" fillId="0" borderId="0" applyNumberFormat="0" applyBorder="0" applyAlignment="0"/>
    <xf numFmtId="168" fontId="73" fillId="0" borderId="0" applyNumberFormat="0" applyBorder="0" applyAlignment="0"/>
    <xf numFmtId="168" fontId="73" fillId="0" borderId="0" applyNumberFormat="0" applyBorder="0" applyAlignment="0"/>
    <xf numFmtId="168" fontId="74" fillId="0" borderId="0" applyNumberFormat="0" applyFill="0" applyBorder="0" applyAlignment="0" applyProtection="0"/>
    <xf numFmtId="0" fontId="69" fillId="0" borderId="0" applyNumberFormat="0" applyFill="0" applyBorder="0" applyAlignment="0" applyProtection="0"/>
    <xf numFmtId="168" fontId="74" fillId="0" borderId="0" applyNumberFormat="0" applyFill="0" applyBorder="0" applyAlignment="0" applyProtection="0"/>
    <xf numFmtId="0" fontId="69" fillId="0" borderId="0" applyNumberFormat="0" applyFill="0" applyBorder="0" applyAlignment="0" applyProtection="0"/>
    <xf numFmtId="168"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168" fontId="32" fillId="0" borderId="27" applyNumberFormat="0" applyFont="0" applyFill="0" applyAlignment="0" applyProtection="0"/>
    <xf numFmtId="168" fontId="32" fillId="0" borderId="27" applyNumberFormat="0" applyFont="0" applyFill="0" applyAlignment="0" applyProtection="0"/>
    <xf numFmtId="0" fontId="33" fillId="0" borderId="26" applyNumberFormat="0" applyFill="0" applyAlignment="0" applyProtection="0"/>
    <xf numFmtId="0" fontId="33" fillId="0" borderId="26" applyNumberFormat="0" applyFill="0" applyAlignment="0" applyProtection="0"/>
    <xf numFmtId="168" fontId="32" fillId="0" borderId="27" applyNumberFormat="0" applyFont="0" applyFill="0" applyAlignment="0" applyProtection="0"/>
    <xf numFmtId="0" fontId="33" fillId="0" borderId="26" applyNumberFormat="0" applyFill="0" applyAlignment="0" applyProtection="0"/>
    <xf numFmtId="168" fontId="32" fillId="0" borderId="27" applyNumberFormat="0" applyFont="0" applyFill="0" applyAlignment="0" applyProtection="0"/>
    <xf numFmtId="0" fontId="33" fillId="0" borderId="26" applyNumberFormat="0" applyFill="0" applyAlignment="0" applyProtection="0"/>
    <xf numFmtId="0" fontId="33" fillId="0" borderId="26" applyNumberFormat="0" applyFill="0" applyAlignment="0" applyProtection="0"/>
    <xf numFmtId="168" fontId="32" fillId="0" borderId="27" applyNumberFormat="0" applyFont="0" applyFill="0" applyAlignment="0" applyProtection="0"/>
    <xf numFmtId="0" fontId="33" fillId="0" borderId="26" applyNumberFormat="0" applyFill="0" applyAlignment="0" applyProtection="0"/>
    <xf numFmtId="168" fontId="32" fillId="0" borderId="27" applyNumberFormat="0" applyFon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168" fontId="32" fillId="0" borderId="27" applyNumberFormat="0" applyFont="0" applyFill="0" applyAlignment="0" applyProtection="0"/>
    <xf numFmtId="168" fontId="32" fillId="0" borderId="27" applyNumberFormat="0" applyFont="0" applyFill="0" applyAlignment="0" applyProtection="0"/>
    <xf numFmtId="168" fontId="32" fillId="0" borderId="27" applyNumberFormat="0" applyFont="0" applyFill="0" applyAlignment="0" applyProtection="0"/>
    <xf numFmtId="0" fontId="33" fillId="0" borderId="26" applyNumberFormat="0" applyFill="0" applyAlignment="0" applyProtection="0"/>
    <xf numFmtId="0" fontId="33" fillId="0" borderId="26" applyNumberFormat="0" applyFill="0" applyAlignment="0" applyProtection="0"/>
    <xf numFmtId="168" fontId="32" fillId="0" borderId="27" applyNumberFormat="0" applyFon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2" fillId="0" borderId="27" applyNumberFormat="0" applyFont="0" applyFill="0" applyAlignment="0" applyProtection="0"/>
    <xf numFmtId="0" fontId="32" fillId="0" borderId="27" applyNumberFormat="0" applyFont="0" applyFill="0" applyAlignment="0" applyProtection="0"/>
    <xf numFmtId="0" fontId="32" fillId="0" borderId="27" applyNumberFormat="0" applyFont="0" applyFill="0" applyAlignment="0" applyProtection="0"/>
    <xf numFmtId="168" fontId="32" fillId="0" borderId="27" applyNumberFormat="0" applyFont="0" applyFill="0" applyAlignment="0" applyProtection="0"/>
    <xf numFmtId="168" fontId="32" fillId="0" borderId="27" applyNumberFormat="0" applyFont="0" applyFill="0" applyAlignment="0" applyProtection="0"/>
    <xf numFmtId="0" fontId="33" fillId="0" borderId="26" applyNumberFormat="0" applyFill="0" applyAlignment="0" applyProtection="0"/>
    <xf numFmtId="0" fontId="33" fillId="0" borderId="26" applyNumberFormat="0" applyFill="0" applyAlignment="0" applyProtection="0"/>
    <xf numFmtId="168" fontId="32" fillId="0" borderId="27" applyNumberFormat="0" applyFon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33" fillId="0" borderId="26" applyNumberFormat="0" applyFill="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168" fontId="75"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168" fontId="75" fillId="0" borderId="0" applyNumberFormat="0" applyFill="0" applyBorder="0" applyAlignment="0" applyProtection="0"/>
    <xf numFmtId="168" fontId="75" fillId="0" borderId="0" applyNumberFormat="0" applyFill="0" applyBorder="0" applyAlignment="0" applyProtection="0"/>
    <xf numFmtId="0" fontId="76" fillId="0" borderId="0" applyNumberFormat="0" applyFill="0" applyBorder="0" applyAlignment="0" applyProtection="0"/>
    <xf numFmtId="168"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168" fontId="75" fillId="0" borderId="0" applyNumberFormat="0" applyFill="0" applyBorder="0" applyAlignment="0" applyProtection="0"/>
    <xf numFmtId="168" fontId="75" fillId="0" borderId="0" applyNumberFormat="0" applyFill="0" applyBorder="0" applyAlignment="0" applyProtection="0"/>
    <xf numFmtId="0" fontId="76" fillId="0" borderId="0" applyNumberFormat="0" applyFill="0" applyBorder="0" applyAlignment="0" applyProtection="0"/>
    <xf numFmtId="168" fontId="75" fillId="0" borderId="0" applyNumberFormat="0" applyFill="0" applyBorder="0" applyAlignment="0" applyProtection="0"/>
    <xf numFmtId="0" fontId="75" fillId="0" borderId="0" applyNumberFormat="0" applyFill="0" applyBorder="0" applyAlignment="0" applyProtection="0"/>
    <xf numFmtId="168"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168" fontId="75" fillId="0" borderId="0" applyNumberFormat="0" applyFill="0" applyBorder="0" applyAlignment="0" applyProtection="0"/>
    <xf numFmtId="168" fontId="75" fillId="0" borderId="0" applyNumberFormat="0" applyFill="0" applyBorder="0" applyAlignment="0" applyProtection="0"/>
    <xf numFmtId="0" fontId="76" fillId="0" borderId="0" applyNumberFormat="0" applyFill="0" applyBorder="0" applyAlignment="0" applyProtection="0"/>
    <xf numFmtId="168" fontId="75" fillId="0" borderId="0" applyNumberFormat="0" applyFill="0" applyBorder="0" applyAlignment="0" applyProtection="0"/>
    <xf numFmtId="0" fontId="75" fillId="0" borderId="0" applyNumberFormat="0" applyFill="0" applyBorder="0" applyAlignment="0" applyProtection="0"/>
    <xf numFmtId="168" fontId="75"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43" fontId="9" fillId="0" borderId="0" applyFont="0" applyFill="0" applyBorder="0" applyAlignment="0" applyProtection="0"/>
    <xf numFmtId="0" fontId="12" fillId="0" borderId="0"/>
    <xf numFmtId="43" fontId="17" fillId="0" borderId="0" applyFont="0" applyFill="0" applyBorder="0" applyAlignment="0" applyProtection="0"/>
    <xf numFmtId="9" fontId="17" fillId="0" borderId="0" applyFont="0" applyFill="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54"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20" fillId="61" borderId="0" applyNumberFormat="0" applyBorder="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39" fillId="0" borderId="7" applyNumberFormat="0" applyFill="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17" fillId="37" borderId="0" applyNumberFormat="0" applyBorder="0" applyAlignment="0" applyProtection="0"/>
    <xf numFmtId="0" fontId="17" fillId="88" borderId="0" applyNumberFormat="0" applyBorder="0" applyAlignment="0" applyProtection="0"/>
    <xf numFmtId="0" fontId="17" fillId="32" borderId="0" applyNumberFormat="0" applyBorder="0" applyAlignment="0" applyProtection="0"/>
    <xf numFmtId="0" fontId="17" fillId="25" borderId="0" applyNumberFormat="0" applyBorder="0" applyAlignment="0" applyProtection="0"/>
    <xf numFmtId="0" fontId="17" fillId="27" borderId="0" applyNumberFormat="0" applyBorder="0" applyAlignment="0" applyProtection="0"/>
    <xf numFmtId="0" fontId="17" fillId="79" borderId="0" applyNumberFormat="0" applyBorder="0" applyAlignment="0" applyProtection="0"/>
    <xf numFmtId="0" fontId="17" fillId="39" borderId="0" applyNumberFormat="0" applyBorder="0" applyAlignment="0" applyProtection="0"/>
    <xf numFmtId="0" fontId="17" fillId="36" borderId="0" applyNumberFormat="0" applyBorder="0" applyAlignment="0" applyProtection="0"/>
    <xf numFmtId="0" fontId="17" fillId="79" borderId="0" applyNumberFormat="0" applyBorder="0" applyAlignment="0" applyProtection="0"/>
    <xf numFmtId="0" fontId="17" fillId="34" borderId="0" applyNumberFormat="0" applyBorder="0" applyAlignment="0" applyProtection="0"/>
    <xf numFmtId="0" fontId="20" fillId="79" borderId="0" applyNumberFormat="0" applyBorder="0" applyAlignment="0" applyProtection="0"/>
    <xf numFmtId="0" fontId="20" fillId="39" borderId="0" applyNumberFormat="0" applyBorder="0" applyAlignment="0" applyProtection="0"/>
    <xf numFmtId="0" fontId="20" fillId="36" borderId="0" applyNumberFormat="0" applyBorder="0" applyAlignment="0" applyProtection="0"/>
    <xf numFmtId="0" fontId="20" fillId="34" borderId="0" applyNumberFormat="0" applyBorder="0" applyAlignment="0" applyProtection="0"/>
    <xf numFmtId="0" fontId="20" fillId="46"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20" fillId="62"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20" fillId="39"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20" fillId="60" borderId="0" applyNumberFormat="0" applyBorder="0" applyAlignment="0" applyProtection="0"/>
    <xf numFmtId="0" fontId="20" fillId="41"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20" fillId="68" borderId="0" applyNumberFormat="0" applyBorder="0" applyAlignment="0" applyProtection="0"/>
    <xf numFmtId="0" fontId="20" fillId="46"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20" fillId="70" borderId="0" applyNumberFormat="0" applyBorder="0" applyAlignment="0" applyProtection="0"/>
    <xf numFmtId="0" fontId="20" fillId="4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20" fillId="74" borderId="0" applyNumberFormat="0" applyBorder="0" applyAlignment="0" applyProtection="0"/>
    <xf numFmtId="0" fontId="24" fillId="31" borderId="0" applyNumberFormat="0" applyBorder="0" applyAlignment="0" applyProtection="0"/>
    <xf numFmtId="0" fontId="22" fillId="58" borderId="0" applyNumberFormat="0" applyBorder="0" applyAlignment="0" applyProtection="0"/>
    <xf numFmtId="0" fontId="26" fillId="32" borderId="4" applyNumberFormat="0" applyAlignment="0" applyProtection="0"/>
    <xf numFmtId="0" fontId="26" fillId="77" borderId="4" applyNumberFormat="0" applyAlignment="0" applyProtection="0"/>
    <xf numFmtId="0" fontId="29" fillId="110" borderId="6" applyNumberFormat="0" applyAlignment="0" applyProtection="0"/>
    <xf numFmtId="0" fontId="29" fillId="60" borderId="6" applyNumberFormat="0" applyAlignment="0" applyProtection="0"/>
    <xf numFmtId="170" fontId="12"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72" fontId="12"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33" fillId="81" borderId="0" applyNumberFormat="0" applyBorder="0" applyAlignment="0" applyProtection="0"/>
    <xf numFmtId="0" fontId="33" fillId="81" borderId="0" applyNumberFormat="0" applyBorder="0" applyAlignment="0" applyProtection="0"/>
    <xf numFmtId="0" fontId="33" fillId="81" borderId="0" applyNumberFormat="0" applyBorder="0" applyAlignment="0" applyProtection="0"/>
    <xf numFmtId="0" fontId="33" fillId="81" borderId="0" applyNumberFormat="0" applyBorder="0" applyAlignment="0" applyProtection="0"/>
    <xf numFmtId="0" fontId="33" fillId="81" borderId="0" applyNumberFormat="0" applyBorder="0" applyAlignment="0" applyProtection="0"/>
    <xf numFmtId="0" fontId="33" fillId="81" borderId="0" applyNumberFormat="0" applyBorder="0" applyAlignment="0" applyProtection="0"/>
    <xf numFmtId="0" fontId="33" fillId="81" borderId="0" applyNumberFormat="0" applyBorder="0" applyAlignment="0" applyProtection="0"/>
    <xf numFmtId="0" fontId="33" fillId="81" borderId="0" applyNumberFormat="0" applyBorder="0" applyAlignment="0" applyProtection="0"/>
    <xf numFmtId="0" fontId="33" fillId="81" borderId="0" applyNumberFormat="0" applyBorder="0" applyAlignment="0" applyProtection="0"/>
    <xf numFmtId="0" fontId="33" fillId="81" borderId="0" applyNumberFormat="0" applyBorder="0" applyAlignment="0" applyProtection="0"/>
    <xf numFmtId="0" fontId="33" fillId="81" borderId="0" applyNumberFormat="0" applyBorder="0" applyAlignment="0" applyProtection="0"/>
    <xf numFmtId="0" fontId="33" fillId="81" borderId="0" applyNumberFormat="0" applyBorder="0" applyAlignment="0" applyProtection="0"/>
    <xf numFmtId="0" fontId="33" fillId="81" borderId="0" applyNumberFormat="0" applyBorder="0" applyAlignment="0" applyProtection="0"/>
    <xf numFmtId="0" fontId="33" fillId="81" borderId="0" applyNumberFormat="0" applyBorder="0" applyAlignment="0" applyProtection="0"/>
    <xf numFmtId="0" fontId="33" fillId="81" borderId="0" applyNumberFormat="0" applyBorder="0" applyAlignment="0" applyProtection="0"/>
    <xf numFmtId="0" fontId="33" fillId="81" borderId="0" applyNumberFormat="0" applyBorder="0" applyAlignment="0" applyProtection="0"/>
    <xf numFmtId="0" fontId="33" fillId="81" borderId="0" applyNumberFormat="0" applyBorder="0" applyAlignment="0" applyProtection="0"/>
    <xf numFmtId="0" fontId="33" fillId="81" borderId="0" applyNumberFormat="0" applyBorder="0" applyAlignment="0" applyProtection="0"/>
    <xf numFmtId="0" fontId="33" fillId="81" borderId="0" applyNumberFormat="0" applyBorder="0" applyAlignment="0" applyProtection="0"/>
    <xf numFmtId="0" fontId="33" fillId="81" borderId="0" applyNumberFormat="0" applyBorder="0" applyAlignment="0" applyProtection="0"/>
    <xf numFmtId="0" fontId="33" fillId="83" borderId="0" applyNumberFormat="0" applyBorder="0" applyAlignment="0" applyProtection="0"/>
    <xf numFmtId="0" fontId="33" fillId="83" borderId="0" applyNumberFormat="0" applyBorder="0" applyAlignment="0" applyProtection="0"/>
    <xf numFmtId="0" fontId="33" fillId="83" borderId="0" applyNumberFormat="0" applyBorder="0" applyAlignment="0" applyProtection="0"/>
    <xf numFmtId="0" fontId="33" fillId="83" borderId="0" applyNumberFormat="0" applyBorder="0" applyAlignment="0" applyProtection="0"/>
    <xf numFmtId="0" fontId="33" fillId="83" borderId="0" applyNumberFormat="0" applyBorder="0" applyAlignment="0" applyProtection="0"/>
    <xf numFmtId="0" fontId="33" fillId="83" borderId="0" applyNumberFormat="0" applyBorder="0" applyAlignment="0" applyProtection="0"/>
    <xf numFmtId="0" fontId="33" fillId="83" borderId="0" applyNumberFormat="0" applyBorder="0" applyAlignment="0" applyProtection="0"/>
    <xf numFmtId="0" fontId="33" fillId="83" borderId="0" applyNumberFormat="0" applyBorder="0" applyAlignment="0" applyProtection="0"/>
    <xf numFmtId="0" fontId="33" fillId="83" borderId="0" applyNumberFormat="0" applyBorder="0" applyAlignment="0" applyProtection="0"/>
    <xf numFmtId="0" fontId="33" fillId="83" borderId="0" applyNumberFormat="0" applyBorder="0" applyAlignment="0" applyProtection="0"/>
    <xf numFmtId="0" fontId="33" fillId="83" borderId="0" applyNumberFormat="0" applyBorder="0" applyAlignment="0" applyProtection="0"/>
    <xf numFmtId="0" fontId="33" fillId="83" borderId="0" applyNumberFormat="0" applyBorder="0" applyAlignment="0" applyProtection="0"/>
    <xf numFmtId="0" fontId="33" fillId="83" borderId="0" applyNumberFormat="0" applyBorder="0" applyAlignment="0" applyProtection="0"/>
    <xf numFmtId="0" fontId="33" fillId="83" borderId="0" applyNumberFormat="0" applyBorder="0" applyAlignment="0" applyProtection="0"/>
    <xf numFmtId="0" fontId="33" fillId="83" borderId="0" applyNumberFormat="0" applyBorder="0" applyAlignment="0" applyProtection="0"/>
    <xf numFmtId="0" fontId="33" fillId="83" borderId="0" applyNumberFormat="0" applyBorder="0" applyAlignment="0" applyProtection="0"/>
    <xf numFmtId="0" fontId="33" fillId="83" borderId="0" applyNumberFormat="0" applyBorder="0" applyAlignment="0" applyProtection="0"/>
    <xf numFmtId="0" fontId="33" fillId="83" borderId="0" applyNumberFormat="0" applyBorder="0" applyAlignment="0" applyProtection="0"/>
    <xf numFmtId="0" fontId="33" fillId="83" borderId="0" applyNumberFormat="0" applyBorder="0" applyAlignment="0" applyProtection="0"/>
    <xf numFmtId="0" fontId="33" fillId="83" borderId="0" applyNumberFormat="0" applyBorder="0" applyAlignment="0" applyProtection="0"/>
    <xf numFmtId="0" fontId="38" fillId="30" borderId="0" applyNumberFormat="0" applyBorder="0" applyAlignment="0" applyProtection="0"/>
    <xf numFmtId="0" fontId="38" fillId="85" borderId="0" applyNumberFormat="0" applyBorder="0" applyAlignment="0" applyProtection="0"/>
    <xf numFmtId="0" fontId="41" fillId="0" borderId="8" applyNumberFormat="0" applyFill="0" applyAlignment="0" applyProtection="0"/>
    <xf numFmtId="0" fontId="43" fillId="0" borderId="28" applyNumberFormat="0" applyFill="0" applyAlignment="0" applyProtection="0"/>
    <xf numFmtId="0" fontId="43" fillId="0" borderId="10" applyNumberFormat="0" applyFill="0" applyAlignment="0" applyProtection="0"/>
    <xf numFmtId="0" fontId="77" fillId="0" borderId="0" applyNumberFormat="0" applyFill="0" applyBorder="0" applyAlignment="0" applyProtection="0">
      <alignment vertical="top"/>
      <protection locked="0"/>
    </xf>
    <xf numFmtId="0" fontId="46" fillId="72" borderId="4" applyNumberFormat="0" applyAlignment="0" applyProtection="0"/>
    <xf numFmtId="0" fontId="50" fillId="72" borderId="0" applyNumberFormat="0" applyBorder="0" applyAlignment="0" applyProtection="0"/>
    <xf numFmtId="0" fontId="78" fillId="0" borderId="0"/>
    <xf numFmtId="0" fontId="9" fillId="0" borderId="0"/>
    <xf numFmtId="0" fontId="12" fillId="0" borderId="0"/>
    <xf numFmtId="0" fontId="12" fillId="0" borderId="0"/>
    <xf numFmtId="0" fontId="12" fillId="0" borderId="0"/>
    <xf numFmtId="0" fontId="12" fillId="0" borderId="0"/>
    <xf numFmtId="0" fontId="12" fillId="88" borderId="4" applyNumberFormat="0" applyFont="0" applyAlignment="0" applyProtection="0"/>
    <xf numFmtId="0" fontId="13" fillId="71" borderId="5" applyNumberFormat="0" applyFont="0" applyAlignment="0" applyProtection="0"/>
    <xf numFmtId="0" fontId="12" fillId="71" borderId="16" applyNumberFormat="0" applyFont="0" applyAlignment="0" applyProtection="0"/>
    <xf numFmtId="0" fontId="52" fillId="32" borderId="17" applyNumberFormat="0" applyAlignment="0" applyProtection="0"/>
    <xf numFmtId="0" fontId="52" fillId="77" borderId="17" applyNumberFormat="0" applyAlignment="0" applyProtection="0"/>
    <xf numFmtId="9" fontId="17" fillId="0" borderId="0" applyFont="0" applyFill="0" applyBorder="0" applyAlignment="0" applyProtection="0"/>
    <xf numFmtId="9" fontId="17" fillId="0" borderId="0" applyFont="0" applyFill="0" applyBorder="0" applyAlignment="0" applyProtection="0"/>
    <xf numFmtId="0" fontId="12" fillId="90" borderId="17" applyNumberFormat="0" applyProtection="0">
      <alignment horizontal="left" vertical="center" wrapText="1"/>
    </xf>
    <xf numFmtId="4" fontId="18" fillId="26" borderId="0" applyNumberFormat="0" applyProtection="0">
      <alignment horizontal="left" vertical="center" indent="1"/>
    </xf>
    <xf numFmtId="4" fontId="13" fillId="26" borderId="19" applyNumberFormat="0" applyProtection="0">
      <alignment horizontal="left" vertical="center" indent="1"/>
    </xf>
    <xf numFmtId="4" fontId="13" fillId="26" borderId="19" applyNumberFormat="0" applyProtection="0">
      <alignment horizontal="left" vertical="center" indent="1"/>
    </xf>
    <xf numFmtId="4" fontId="18" fillId="26" borderId="0" applyNumberFormat="0" applyProtection="0">
      <alignment horizontal="left" vertical="center" indent="1"/>
    </xf>
    <xf numFmtId="4" fontId="18" fillId="105" borderId="17" applyNumberFormat="0" applyProtection="0">
      <alignment horizontal="left" vertical="center" indent="1"/>
    </xf>
    <xf numFmtId="4" fontId="18" fillId="105" borderId="17" applyNumberFormat="0" applyProtection="0">
      <alignment horizontal="left" vertical="center" indent="1"/>
    </xf>
    <xf numFmtId="4" fontId="18" fillId="105" borderId="17" applyNumberFormat="0" applyProtection="0">
      <alignment horizontal="left" vertical="center" indent="1"/>
    </xf>
    <xf numFmtId="4" fontId="18" fillId="105" borderId="17" applyNumberFormat="0" applyProtection="0">
      <alignment horizontal="left" vertical="center" indent="1"/>
    </xf>
    <xf numFmtId="4" fontId="18" fillId="105" borderId="17" applyNumberFormat="0" applyProtection="0">
      <alignment horizontal="left" vertical="center" indent="1"/>
    </xf>
    <xf numFmtId="4" fontId="18" fillId="105" borderId="17" applyNumberFormat="0" applyProtection="0">
      <alignment horizontal="left" vertical="center" indent="1"/>
    </xf>
    <xf numFmtId="4" fontId="18" fillId="28" borderId="0" applyNumberFormat="0" applyProtection="0">
      <alignment horizontal="left" vertical="center" indent="1"/>
    </xf>
    <xf numFmtId="4" fontId="13" fillId="28" borderId="19" applyNumberFormat="0" applyProtection="0">
      <alignment horizontal="left" vertical="center" indent="1"/>
    </xf>
    <xf numFmtId="4" fontId="13" fillId="28" borderId="19" applyNumberFormat="0" applyProtection="0">
      <alignment horizontal="left" vertical="center" indent="1"/>
    </xf>
    <xf numFmtId="4" fontId="18" fillId="28" borderId="0" applyNumberFormat="0" applyProtection="0">
      <alignment horizontal="left" vertical="center" indent="1"/>
    </xf>
    <xf numFmtId="4" fontId="18" fillId="108" borderId="17" applyNumberFormat="0" applyProtection="0">
      <alignment horizontal="left" vertical="center" indent="1"/>
    </xf>
    <xf numFmtId="4" fontId="18" fillId="108" borderId="17" applyNumberFormat="0" applyProtection="0">
      <alignment horizontal="left" vertical="center" indent="1"/>
    </xf>
    <xf numFmtId="4" fontId="18" fillId="108" borderId="17" applyNumberFormat="0" applyProtection="0">
      <alignment horizontal="left" vertical="center" wrapText="1"/>
    </xf>
    <xf numFmtId="4" fontId="18" fillId="108" borderId="17" applyNumberFormat="0" applyProtection="0">
      <alignment horizontal="left" vertical="center" indent="1"/>
    </xf>
    <xf numFmtId="4" fontId="18" fillId="108" borderId="17" applyNumberFormat="0" applyProtection="0">
      <alignment horizontal="left" vertical="center" indent="1"/>
    </xf>
    <xf numFmtId="4" fontId="18" fillId="108" borderId="17" applyNumberFormat="0" applyProtection="0">
      <alignment horizontal="left" vertical="center" indent="1"/>
    </xf>
    <xf numFmtId="4" fontId="18" fillId="108" borderId="17" applyNumberFormat="0" applyProtection="0">
      <alignment horizontal="left" vertical="center" indent="1"/>
    </xf>
    <xf numFmtId="0" fontId="13" fillId="36" borderId="5" applyNumberFormat="0" applyProtection="0">
      <alignment horizontal="left" vertical="center" indent="1"/>
    </xf>
    <xf numFmtId="0" fontId="13" fillId="41" borderId="18" applyNumberFormat="0" applyProtection="0">
      <alignment horizontal="left" vertical="top" indent="1"/>
    </xf>
    <xf numFmtId="0" fontId="13" fillId="110" borderId="5" applyNumberFormat="0" applyProtection="0">
      <alignment horizontal="left" vertical="center" indent="1"/>
    </xf>
    <xf numFmtId="0" fontId="13" fillId="28" borderId="18" applyNumberFormat="0" applyProtection="0">
      <alignment horizontal="left" vertical="top" indent="1"/>
    </xf>
    <xf numFmtId="0" fontId="13" fillId="35" borderId="5" applyNumberFormat="0" applyProtection="0">
      <alignment horizontal="left" vertical="center" indent="1"/>
    </xf>
    <xf numFmtId="0" fontId="13" fillId="35" borderId="18" applyNumberFormat="0" applyProtection="0">
      <alignment horizontal="left" vertical="top" indent="1"/>
    </xf>
    <xf numFmtId="0" fontId="13" fillId="26" borderId="5" applyNumberFormat="0" applyProtection="0">
      <alignment horizontal="left" vertical="center" indent="1"/>
    </xf>
    <xf numFmtId="0" fontId="13" fillId="26" borderId="18" applyNumberFormat="0" applyProtection="0">
      <alignment horizontal="left" vertical="top" indent="1"/>
    </xf>
    <xf numFmtId="4" fontId="18" fillId="0" borderId="0" applyNumberFormat="0" applyProtection="0">
      <alignment horizontal="center"/>
    </xf>
    <xf numFmtId="0" fontId="12" fillId="0" borderId="0" applyNumberFormat="0" applyProtection="0">
      <alignment horizontal="left" wrapText="1"/>
    </xf>
    <xf numFmtId="0" fontId="62" fillId="0" borderId="0" applyNumberFormat="0" applyProtection="0">
      <alignment wrapText="1"/>
    </xf>
    <xf numFmtId="0" fontId="9" fillId="0" borderId="0"/>
    <xf numFmtId="168" fontId="9" fillId="0" borderId="0"/>
    <xf numFmtId="168" fontId="9" fillId="0" borderId="0"/>
    <xf numFmtId="0" fontId="17" fillId="25" borderId="0" applyNumberFormat="0" applyBorder="0" applyAlignment="0" applyProtection="0"/>
    <xf numFmtId="0" fontId="17" fillId="37" borderId="0" applyNumberFormat="0" applyBorder="0" applyAlignment="0" applyProtection="0"/>
    <xf numFmtId="0" fontId="17" fillId="88" borderId="0" applyNumberFormat="0" applyBorder="0" applyAlignment="0" applyProtection="0"/>
    <xf numFmtId="0" fontId="17" fillId="32" borderId="0" applyNumberFormat="0" applyBorder="0" applyAlignment="0" applyProtection="0"/>
    <xf numFmtId="0" fontId="17" fillId="25" borderId="0" applyNumberFormat="0" applyBorder="0" applyAlignment="0" applyProtection="0"/>
    <xf numFmtId="0" fontId="17" fillId="27" borderId="0" applyNumberFormat="0" applyBorder="0" applyAlignment="0" applyProtection="0"/>
    <xf numFmtId="0" fontId="17" fillId="79" borderId="0" applyNumberFormat="0" applyBorder="0" applyAlignment="0" applyProtection="0"/>
    <xf numFmtId="0" fontId="17" fillId="37" borderId="0" applyNumberFormat="0" applyBorder="0" applyAlignment="0" applyProtection="0"/>
    <xf numFmtId="0" fontId="17" fillId="39" borderId="0" applyNumberFormat="0" applyBorder="0" applyAlignment="0" applyProtection="0"/>
    <xf numFmtId="0" fontId="17" fillId="36" borderId="0" applyNumberFormat="0" applyBorder="0" applyAlignment="0" applyProtection="0"/>
    <xf numFmtId="0" fontId="17" fillId="79" borderId="0" applyNumberFormat="0" applyBorder="0" applyAlignment="0" applyProtection="0"/>
    <xf numFmtId="0" fontId="17" fillId="34"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4"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65"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0"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63"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0" fontId="17" fillId="72" borderId="0" applyNumberFormat="0" applyBorder="0" applyAlignment="0" applyProtection="0"/>
    <xf numFmtId="43" fontId="17" fillId="0" borderId="0" applyFont="0" applyFill="0" applyBorder="0" applyAlignment="0" applyProtection="0"/>
    <xf numFmtId="44" fontId="17" fillId="0" borderId="0" applyFont="0" applyFill="0" applyBorder="0" applyAlignment="0" applyProtection="0"/>
    <xf numFmtId="9" fontId="17" fillId="0" borderId="0" applyFont="0" applyFill="0" applyBorder="0" applyAlignment="0" applyProtection="0"/>
    <xf numFmtId="9" fontId="9" fillId="0" borderId="0" applyFont="0" applyFill="0" applyBorder="0" applyAlignment="0" applyProtection="0"/>
    <xf numFmtId="0" fontId="8" fillId="0" borderId="0"/>
    <xf numFmtId="44" fontId="8" fillId="0" borderId="0" applyFont="0" applyFill="0" applyBorder="0" applyAlignment="0" applyProtection="0"/>
    <xf numFmtId="0" fontId="8" fillId="0" borderId="0"/>
    <xf numFmtId="44" fontId="8" fillId="0" borderId="0" applyFont="0" applyFill="0" applyBorder="0" applyAlignment="0" applyProtection="0"/>
    <xf numFmtId="0" fontId="8" fillId="0" borderId="0"/>
    <xf numFmtId="44" fontId="8" fillId="0" borderId="0" applyFont="0" applyFill="0" applyBorder="0" applyAlignment="0" applyProtection="0"/>
    <xf numFmtId="0" fontId="79" fillId="0" borderId="0" applyNumberFormat="0" applyFill="0" applyBorder="0" applyAlignment="0" applyProtection="0"/>
    <xf numFmtId="0" fontId="80" fillId="0" borderId="29" applyNumberFormat="0" applyFill="0" applyAlignment="0" applyProtection="0"/>
    <xf numFmtId="0" fontId="81" fillId="0" borderId="30" applyNumberFormat="0" applyFill="0" applyAlignment="0" applyProtection="0"/>
    <xf numFmtId="0" fontId="82" fillId="0" borderId="31" applyNumberFormat="0" applyFill="0" applyAlignment="0" applyProtection="0"/>
    <xf numFmtId="0" fontId="82" fillId="0" borderId="0" applyNumberFormat="0" applyFill="0" applyBorder="0" applyAlignment="0" applyProtection="0"/>
    <xf numFmtId="0" fontId="83" fillId="120" borderId="0" applyNumberFormat="0" applyBorder="0" applyAlignment="0" applyProtection="0"/>
    <xf numFmtId="0" fontId="84" fillId="121" borderId="0" applyNumberFormat="0" applyBorder="0" applyAlignment="0" applyProtection="0"/>
    <xf numFmtId="0" fontId="85" fillId="122" borderId="0" applyNumberFormat="0" applyBorder="0" applyAlignment="0" applyProtection="0"/>
    <xf numFmtId="0" fontId="86" fillId="123" borderId="32" applyNumberFormat="0" applyAlignment="0" applyProtection="0"/>
    <xf numFmtId="0" fontId="87" fillId="124" borderId="33" applyNumberFormat="0" applyAlignment="0" applyProtection="0"/>
    <xf numFmtId="0" fontId="88" fillId="124" borderId="32" applyNumberFormat="0" applyAlignment="0" applyProtection="0"/>
    <xf numFmtId="0" fontId="89" fillId="0" borderId="34" applyNumberFormat="0" applyFill="0" applyAlignment="0" applyProtection="0"/>
    <xf numFmtId="0" fontId="90" fillId="125" borderId="35" applyNumberFormat="0" applyAlignment="0" applyProtection="0"/>
    <xf numFmtId="0" fontId="91" fillId="0" borderId="0" applyNumberFormat="0" applyFill="0" applyBorder="0" applyAlignment="0" applyProtection="0"/>
    <xf numFmtId="0" fontId="92" fillId="0" borderId="0" applyNumberFormat="0" applyFill="0" applyBorder="0" applyAlignment="0" applyProtection="0"/>
    <xf numFmtId="0" fontId="14" fillId="0" borderId="36" applyNumberFormat="0" applyFill="0" applyAlignment="0" applyProtection="0"/>
    <xf numFmtId="0" fontId="15" fillId="5"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15" fillId="12" borderId="0" applyNumberFormat="0" applyBorder="0" applyAlignment="0" applyProtection="0"/>
    <xf numFmtId="0" fontId="15" fillId="126"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15" fillId="15" borderId="0" applyNumberFormat="0" applyBorder="0" applyAlignment="0" applyProtection="0"/>
    <xf numFmtId="0" fontId="15" fillId="127"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15" fillId="18" borderId="0" applyNumberFormat="0" applyBorder="0" applyAlignment="0" applyProtection="0"/>
    <xf numFmtId="0" fontId="15" fillId="12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15" fillId="21" borderId="0" applyNumberFormat="0" applyBorder="0" applyAlignment="0" applyProtection="0"/>
    <xf numFmtId="0" fontId="15" fillId="129" borderId="0" applyNumberFormat="0" applyBorder="0" applyAlignment="0" applyProtection="0"/>
    <xf numFmtId="0" fontId="7" fillId="22" borderId="0" applyNumberFormat="0" applyBorder="0" applyAlignment="0" applyProtection="0"/>
    <xf numFmtId="0" fontId="7" fillId="23" borderId="0" applyNumberFormat="0" applyBorder="0" applyAlignment="0" applyProtection="0"/>
    <xf numFmtId="0" fontId="15" fillId="24" borderId="0" applyNumberFormat="0" applyBorder="0" applyAlignment="0" applyProtection="0"/>
    <xf numFmtId="0" fontId="7" fillId="0" borderId="0"/>
    <xf numFmtId="0" fontId="7" fillId="0" borderId="0"/>
    <xf numFmtId="0" fontId="7" fillId="0" borderId="0"/>
    <xf numFmtId="0" fontId="7" fillId="0" borderId="0"/>
    <xf numFmtId="0" fontId="7" fillId="4" borderId="1" applyNumberFormat="0" applyFont="0" applyAlignment="0" applyProtection="0"/>
    <xf numFmtId="0" fontId="7" fillId="0" borderId="0"/>
    <xf numFmtId="0" fontId="7" fillId="0" borderId="0"/>
    <xf numFmtId="0" fontId="6" fillId="0" borderId="0"/>
    <xf numFmtId="0" fontId="6" fillId="0" borderId="0"/>
    <xf numFmtId="43" fontId="98" fillId="0" borderId="0" applyFont="0" applyFill="0" applyBorder="0" applyAlignment="0" applyProtection="0"/>
    <xf numFmtId="9" fontId="98" fillId="0" borderId="0" applyFont="0" applyFill="0" applyBorder="0" applyAlignment="0" applyProtection="0"/>
    <xf numFmtId="0" fontId="125" fillId="0" borderId="0"/>
    <xf numFmtId="0" fontId="126" fillId="0" borderId="0"/>
    <xf numFmtId="44" fontId="164" fillId="0" borderId="0" applyFont="0" applyFill="0" applyBorder="0" applyAlignment="0" applyProtection="0"/>
    <xf numFmtId="0" fontId="5" fillId="0" borderId="0"/>
    <xf numFmtId="0" fontId="5" fillId="0" borderId="0"/>
    <xf numFmtId="0" fontId="5" fillId="4" borderId="1" applyNumberFormat="0" applyFont="0" applyAlignment="0" applyProtection="0"/>
    <xf numFmtId="0" fontId="5" fillId="6" borderId="0" applyNumberFormat="0" applyBorder="0" applyAlignment="0" applyProtection="0"/>
    <xf numFmtId="0" fontId="5" fillId="7"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1" applyNumberFormat="0" applyFont="0" applyAlignment="0" applyProtection="0"/>
    <xf numFmtId="0" fontId="4" fillId="6" borderId="0" applyNumberFormat="0" applyBorder="0" applyAlignment="0" applyProtection="0"/>
    <xf numFmtId="0" fontId="4" fillId="7" borderId="0" applyNumberFormat="0" applyBorder="0" applyAlignment="0" applyProtection="0"/>
    <xf numFmtId="0" fontId="4" fillId="0" borderId="0"/>
    <xf numFmtId="0" fontId="4" fillId="10" borderId="0" applyNumberFormat="0" applyBorder="0" applyAlignment="0" applyProtection="0"/>
    <xf numFmtId="0" fontId="4" fillId="11"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181" fillId="0" borderId="0" applyNumberFormat="0" applyFill="0" applyBorder="0" applyAlignment="0" applyProtection="0"/>
    <xf numFmtId="0" fontId="4" fillId="0" borderId="0"/>
    <xf numFmtId="0" fontId="4" fillId="0" borderId="0"/>
    <xf numFmtId="0" fontId="4" fillId="0" borderId="0"/>
    <xf numFmtId="0" fontId="4" fillId="0" borderId="0"/>
    <xf numFmtId="0" fontId="183" fillId="0" borderId="0"/>
    <xf numFmtId="43" fontId="183" fillId="0" borderId="0" applyFont="0" applyFill="0" applyBorder="0" applyAlignment="0" applyProtection="0"/>
    <xf numFmtId="0" fontId="183" fillId="0" borderId="0"/>
    <xf numFmtId="9" fontId="183" fillId="0" borderId="0" applyFont="0" applyFill="0" applyBorder="0" applyAlignment="0" applyProtection="0"/>
    <xf numFmtId="0" fontId="4" fillId="0" borderId="0"/>
    <xf numFmtId="0" fontId="184" fillId="0" borderId="0" applyNumberFormat="0" applyFill="0" applyBorder="0" applyAlignment="0" applyProtection="0">
      <alignment vertical="top"/>
      <protection locked="0"/>
    </xf>
    <xf numFmtId="0" fontId="12" fillId="0" borderId="0">
      <alignment vertical="top"/>
    </xf>
    <xf numFmtId="0" fontId="4" fillId="0" borderId="0"/>
    <xf numFmtId="0" fontId="4" fillId="0" borderId="0"/>
    <xf numFmtId="0" fontId="185" fillId="0" borderId="0" applyNumberFormat="0" applyFill="0" applyBorder="0" applyAlignment="0" applyProtection="0"/>
    <xf numFmtId="0" fontId="12" fillId="90" borderId="17" applyNumberFormat="0" applyProtection="0">
      <alignment horizontal="left" vertical="center" indent="1"/>
    </xf>
    <xf numFmtId="0" fontId="12" fillId="90" borderId="17" applyNumberFormat="0" applyProtection="0">
      <alignment horizontal="left" vertical="center" indent="1"/>
    </xf>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98" fontId="186" fillId="156" borderId="0" applyNumberFormat="0" applyFont="0" applyBorder="0" applyAlignment="0">
      <protection locked="0"/>
    </xf>
    <xf numFmtId="0" fontId="26" fillId="77" borderId="140" applyNumberFormat="0" applyAlignment="0" applyProtection="0"/>
    <xf numFmtId="0" fontId="26" fillId="77" borderId="140" applyNumberFormat="0" applyAlignment="0" applyProtection="0"/>
    <xf numFmtId="0" fontId="26" fillId="77" borderId="140" applyNumberFormat="0" applyAlignment="0" applyProtection="0"/>
    <xf numFmtId="0" fontId="26" fillId="77" borderId="140" applyNumberFormat="0" applyAlignment="0" applyProtection="0"/>
    <xf numFmtId="0" fontId="26" fillId="77" borderId="140" applyNumberFormat="0" applyAlignment="0" applyProtection="0"/>
    <xf numFmtId="0" fontId="26" fillId="77" borderId="140" applyNumberFormat="0" applyAlignment="0" applyProtection="0"/>
    <xf numFmtId="0" fontId="26" fillId="77" borderId="140" applyNumberFormat="0" applyAlignment="0" applyProtection="0"/>
    <xf numFmtId="0" fontId="26" fillId="77" borderId="140" applyNumberFormat="0" applyAlignment="0" applyProtection="0"/>
    <xf numFmtId="0" fontId="26" fillId="77" borderId="140" applyNumberFormat="0" applyAlignment="0" applyProtection="0"/>
    <xf numFmtId="0" fontId="26" fillId="77" borderId="140" applyNumberFormat="0" applyAlignment="0" applyProtection="0"/>
    <xf numFmtId="0" fontId="26" fillId="77" borderId="140" applyNumberFormat="0" applyAlignment="0" applyProtection="0"/>
    <xf numFmtId="0" fontId="26" fillId="77" borderId="140" applyNumberFormat="0" applyAlignment="0" applyProtection="0"/>
    <xf numFmtId="0" fontId="26" fillId="77" borderId="140" applyNumberFormat="0" applyAlignment="0" applyProtection="0"/>
    <xf numFmtId="0" fontId="26" fillId="77" borderId="140" applyNumberFormat="0" applyAlignment="0" applyProtection="0"/>
    <xf numFmtId="0" fontId="26" fillId="77" borderId="140" applyNumberFormat="0" applyAlignment="0" applyProtection="0"/>
    <xf numFmtId="0" fontId="26" fillId="77" borderId="140" applyNumberFormat="0" applyAlignment="0" applyProtection="0"/>
    <xf numFmtId="0" fontId="26" fillId="77" borderId="140" applyNumberFormat="0" applyAlignment="0" applyProtection="0"/>
    <xf numFmtId="0" fontId="26" fillId="77" borderId="140" applyNumberFormat="0" applyAlignment="0" applyProtection="0"/>
    <xf numFmtId="0" fontId="26" fillId="77" borderId="140" applyNumberFormat="0" applyAlignment="0" applyProtection="0"/>
    <xf numFmtId="0" fontId="26" fillId="77" borderId="140" applyNumberFormat="0" applyAlignment="0" applyProtection="0"/>
    <xf numFmtId="0" fontId="26" fillId="77" borderId="140" applyNumberFormat="0" applyAlignment="0" applyProtection="0"/>
    <xf numFmtId="0" fontId="26" fillId="77" borderId="140" applyNumberFormat="0" applyAlignment="0" applyProtection="0"/>
    <xf numFmtId="0" fontId="26" fillId="77" borderId="140" applyNumberFormat="0" applyAlignment="0" applyProtection="0"/>
    <xf numFmtId="0" fontId="26" fillId="77" borderId="140" applyNumberFormat="0" applyAlignment="0" applyProtection="0"/>
    <xf numFmtId="43" fontId="12" fillId="0" borderId="0" applyFont="0" applyFill="0" applyBorder="0" applyAlignment="0" applyProtection="0"/>
    <xf numFmtId="43" fontId="12" fillId="0" borderId="0" applyFont="0" applyFill="0" applyBorder="0" applyAlignment="0" applyProtection="0"/>
    <xf numFmtId="43" fontId="4" fillId="0" borderId="0" applyFont="0" applyFill="0" applyBorder="0" applyAlignment="0" applyProtection="0"/>
    <xf numFmtId="199" fontId="12" fillId="0" borderId="0" applyFont="0" applyFill="0" applyBorder="0" applyAlignment="0" applyProtection="0"/>
    <xf numFmtId="197" fontId="4" fillId="0" borderId="0" applyFont="0" applyFill="0" applyBorder="0" applyAlignment="0" applyProtection="0"/>
    <xf numFmtId="0" fontId="12" fillId="0" borderId="0" applyFont="0" applyFill="0" applyBorder="0" applyAlignment="0" applyProtection="0"/>
    <xf numFmtId="0" fontId="12" fillId="0" borderId="0" applyFont="0" applyFill="0" applyBorder="0" applyAlignment="0" applyProtection="0"/>
    <xf numFmtId="0" fontId="12" fillId="0" borderId="0" applyFont="0" applyFill="0" applyBorder="0" applyAlignment="0" applyProtection="0"/>
    <xf numFmtId="200" fontId="12" fillId="0" borderId="0" applyFont="0" applyFill="0" applyBorder="0" applyAlignment="0" applyProtection="0"/>
    <xf numFmtId="44" fontId="12" fillId="0" borderId="0" applyFont="0" applyFill="0" applyBorder="0" applyAlignment="0" applyProtection="0"/>
    <xf numFmtId="0" fontId="46" fillId="72" borderId="140" applyNumberFormat="0" applyAlignment="0" applyProtection="0"/>
    <xf numFmtId="0" fontId="46" fillId="72" borderId="140" applyNumberFormat="0" applyAlignment="0" applyProtection="0"/>
    <xf numFmtId="0" fontId="46" fillId="72" borderId="140" applyNumberFormat="0" applyAlignment="0" applyProtection="0"/>
    <xf numFmtId="0" fontId="46" fillId="72" borderId="140" applyNumberFormat="0" applyAlignment="0" applyProtection="0"/>
    <xf numFmtId="0" fontId="46" fillId="72" borderId="140" applyNumberFormat="0" applyAlignment="0" applyProtection="0"/>
    <xf numFmtId="0" fontId="46" fillId="72" borderId="140" applyNumberFormat="0" applyAlignment="0" applyProtection="0"/>
    <xf numFmtId="0" fontId="46" fillId="72" borderId="140" applyNumberFormat="0" applyAlignment="0" applyProtection="0"/>
    <xf numFmtId="0" fontId="46" fillId="72" borderId="140" applyNumberFormat="0" applyAlignment="0" applyProtection="0"/>
    <xf numFmtId="0" fontId="46" fillId="72" borderId="140" applyNumberFormat="0" applyAlignment="0" applyProtection="0"/>
    <xf numFmtId="0" fontId="46" fillId="72" borderId="140" applyNumberFormat="0" applyAlignment="0" applyProtection="0"/>
    <xf numFmtId="0" fontId="46" fillId="72" borderId="140" applyNumberFormat="0" applyAlignment="0" applyProtection="0"/>
    <xf numFmtId="0" fontId="46" fillId="72" borderId="140" applyNumberFormat="0" applyAlignment="0" applyProtection="0"/>
    <xf numFmtId="0" fontId="46" fillId="72" borderId="140" applyNumberFormat="0" applyAlignment="0" applyProtection="0"/>
    <xf numFmtId="0" fontId="46" fillId="72" borderId="140" applyNumberFormat="0" applyAlignment="0" applyProtection="0"/>
    <xf numFmtId="0" fontId="46" fillId="72" borderId="140" applyNumberFormat="0" applyAlignment="0" applyProtection="0"/>
    <xf numFmtId="0" fontId="46" fillId="72" borderId="140" applyNumberFormat="0" applyAlignment="0" applyProtection="0"/>
    <xf numFmtId="0" fontId="46" fillId="72" borderId="140" applyNumberFormat="0" applyAlignment="0" applyProtection="0"/>
    <xf numFmtId="0" fontId="46" fillId="72" borderId="140" applyNumberFormat="0" applyAlignment="0" applyProtection="0"/>
    <xf numFmtId="0" fontId="46" fillId="72" borderId="140" applyNumberFormat="0" applyAlignment="0" applyProtection="0"/>
    <xf numFmtId="0" fontId="46" fillId="72" borderId="140" applyNumberFormat="0" applyAlignment="0" applyProtection="0"/>
    <xf numFmtId="0" fontId="46" fillId="72" borderId="140" applyNumberFormat="0" applyAlignment="0" applyProtection="0"/>
    <xf numFmtId="0" fontId="46" fillId="72" borderId="140" applyNumberFormat="0" applyAlignment="0" applyProtection="0"/>
    <xf numFmtId="0" fontId="46" fillId="72" borderId="140" applyNumberFormat="0" applyAlignment="0" applyProtection="0"/>
    <xf numFmtId="0" fontId="46" fillId="72" borderId="140" applyNumberFormat="0" applyAlignment="0" applyProtection="0"/>
    <xf numFmtId="43" fontId="94" fillId="0" borderId="0" applyFont="0" applyFill="0" applyBorder="0" applyAlignment="0" applyProtection="0"/>
    <xf numFmtId="0" fontId="85" fillId="122" borderId="0" applyNumberFormat="0" applyBorder="0" applyAlignment="0" applyProtection="0"/>
    <xf numFmtId="0" fontId="12" fillId="0" borderId="0"/>
    <xf numFmtId="0" fontId="4" fillId="0" borderId="0"/>
    <xf numFmtId="0" fontId="12" fillId="0" borderId="0"/>
    <xf numFmtId="0" fontId="12" fillId="71" borderId="141" applyNumberFormat="0" applyFont="0" applyAlignment="0" applyProtection="0"/>
    <xf numFmtId="0" fontId="12" fillId="71" borderId="141" applyNumberFormat="0" applyFont="0" applyAlignment="0" applyProtection="0"/>
    <xf numFmtId="0" fontId="12" fillId="71" borderId="141" applyNumberFormat="0" applyFont="0" applyAlignment="0" applyProtection="0"/>
    <xf numFmtId="0" fontId="12" fillId="71" borderId="141" applyNumberFormat="0" applyFont="0" applyAlignment="0" applyProtection="0"/>
    <xf numFmtId="0" fontId="12" fillId="71" borderId="141" applyNumberFormat="0" applyFont="0" applyAlignment="0" applyProtection="0"/>
    <xf numFmtId="0" fontId="12" fillId="71" borderId="141" applyNumberFormat="0" applyFont="0" applyAlignment="0" applyProtection="0"/>
    <xf numFmtId="0" fontId="12" fillId="71" borderId="141" applyNumberFormat="0" applyFont="0" applyAlignment="0" applyProtection="0"/>
    <xf numFmtId="0" fontId="12" fillId="71" borderId="141" applyNumberFormat="0" applyFont="0" applyAlignment="0" applyProtection="0"/>
    <xf numFmtId="0" fontId="12" fillId="71" borderId="141" applyNumberFormat="0" applyFont="0" applyAlignment="0" applyProtection="0"/>
    <xf numFmtId="0" fontId="12" fillId="71" borderId="141" applyNumberFormat="0" applyFont="0" applyAlignment="0" applyProtection="0"/>
    <xf numFmtId="0" fontId="12" fillId="71" borderId="141" applyNumberFormat="0" applyFont="0" applyAlignment="0" applyProtection="0"/>
    <xf numFmtId="0" fontId="12" fillId="71" borderId="141" applyNumberFormat="0" applyFont="0" applyAlignment="0" applyProtection="0"/>
    <xf numFmtId="0" fontId="12" fillId="71" borderId="141" applyNumberFormat="0" applyFont="0" applyAlignment="0" applyProtection="0"/>
    <xf numFmtId="0" fontId="12" fillId="71" borderId="141" applyNumberFormat="0" applyFont="0" applyAlignment="0" applyProtection="0"/>
    <xf numFmtId="0" fontId="12" fillId="71" borderId="141" applyNumberFormat="0" applyFont="0" applyAlignment="0" applyProtection="0"/>
    <xf numFmtId="0" fontId="12" fillId="71" borderId="141" applyNumberFormat="0" applyFont="0" applyAlignment="0" applyProtection="0"/>
    <xf numFmtId="0" fontId="12" fillId="71" borderId="141" applyNumberFormat="0" applyFont="0" applyAlignment="0" applyProtection="0"/>
    <xf numFmtId="0" fontId="12" fillId="71" borderId="141" applyNumberFormat="0" applyFont="0" applyAlignment="0" applyProtection="0"/>
    <xf numFmtId="0" fontId="12" fillId="71" borderId="141" applyNumberFormat="0" applyFont="0" applyAlignment="0" applyProtection="0"/>
    <xf numFmtId="0" fontId="12" fillId="71" borderId="141" applyNumberFormat="0" applyFont="0" applyAlignment="0" applyProtection="0"/>
    <xf numFmtId="0" fontId="12" fillId="71" borderId="141" applyNumberFormat="0" applyFont="0" applyAlignment="0" applyProtection="0"/>
    <xf numFmtId="0" fontId="12" fillId="71" borderId="141" applyNumberFormat="0" applyFont="0" applyAlignment="0" applyProtection="0"/>
    <xf numFmtId="0" fontId="12" fillId="71" borderId="141" applyNumberFormat="0" applyFont="0" applyAlignment="0" applyProtection="0"/>
    <xf numFmtId="0" fontId="12" fillId="71" borderId="141" applyNumberFormat="0" applyFont="0" applyAlignment="0" applyProtection="0"/>
    <xf numFmtId="0" fontId="52" fillId="77" borderId="142" applyNumberFormat="0" applyAlignment="0" applyProtection="0"/>
    <xf numFmtId="0" fontId="52" fillId="77" borderId="142" applyNumberFormat="0" applyAlignment="0" applyProtection="0"/>
    <xf numFmtId="0" fontId="52" fillId="77" borderId="142" applyNumberFormat="0" applyAlignment="0" applyProtection="0"/>
    <xf numFmtId="0" fontId="52" fillId="77" borderId="142" applyNumberFormat="0" applyAlignment="0" applyProtection="0"/>
    <xf numFmtId="0" fontId="52" fillId="77" borderId="142" applyNumberFormat="0" applyAlignment="0" applyProtection="0"/>
    <xf numFmtId="0" fontId="52" fillId="77" borderId="142" applyNumberFormat="0" applyAlignment="0" applyProtection="0"/>
    <xf numFmtId="0" fontId="52" fillId="77" borderId="142" applyNumberFormat="0" applyAlignment="0" applyProtection="0"/>
    <xf numFmtId="0" fontId="52" fillId="77" borderId="142" applyNumberFormat="0" applyAlignment="0" applyProtection="0"/>
    <xf numFmtId="0" fontId="52" fillId="77" borderId="142" applyNumberFormat="0" applyAlignment="0" applyProtection="0"/>
    <xf numFmtId="0" fontId="52" fillId="77" borderId="142" applyNumberFormat="0" applyAlignment="0" applyProtection="0"/>
    <xf numFmtId="0" fontId="52" fillId="77" borderId="142" applyNumberFormat="0" applyAlignment="0" applyProtection="0"/>
    <xf numFmtId="0" fontId="52" fillId="77" borderId="142" applyNumberFormat="0" applyAlignment="0" applyProtection="0"/>
    <xf numFmtId="0" fontId="52" fillId="77" borderId="142" applyNumberFormat="0" applyAlignment="0" applyProtection="0"/>
    <xf numFmtId="0" fontId="52" fillId="77" borderId="142" applyNumberFormat="0" applyAlignment="0" applyProtection="0"/>
    <xf numFmtId="0" fontId="52" fillId="77" borderId="142" applyNumberFormat="0" applyAlignment="0" applyProtection="0"/>
    <xf numFmtId="0" fontId="52" fillId="77" borderId="142" applyNumberFormat="0" applyAlignment="0" applyProtection="0"/>
    <xf numFmtId="0" fontId="52" fillId="77" borderId="142" applyNumberFormat="0" applyAlignment="0" applyProtection="0"/>
    <xf numFmtId="0" fontId="52" fillId="77" borderId="142" applyNumberFormat="0" applyAlignment="0" applyProtection="0"/>
    <xf numFmtId="0" fontId="52" fillId="77" borderId="142" applyNumberFormat="0" applyAlignment="0" applyProtection="0"/>
    <xf numFmtId="0" fontId="52" fillId="77" borderId="142" applyNumberFormat="0" applyAlignment="0" applyProtection="0"/>
    <xf numFmtId="0" fontId="52" fillId="77" borderId="142" applyNumberFormat="0" applyAlignment="0" applyProtection="0"/>
    <xf numFmtId="0" fontId="52" fillId="77" borderId="142" applyNumberFormat="0" applyAlignment="0" applyProtection="0"/>
    <xf numFmtId="0" fontId="52" fillId="77" borderId="142" applyNumberFormat="0" applyAlignment="0" applyProtection="0"/>
    <xf numFmtId="0" fontId="52" fillId="77" borderId="142" applyNumberFormat="0" applyAlignment="0" applyProtection="0"/>
    <xf numFmtId="9" fontId="12" fillId="0" borderId="0" applyFont="0" applyFill="0" applyBorder="0" applyAlignment="0" applyProtection="0"/>
    <xf numFmtId="9" fontId="12" fillId="0" borderId="0" applyFont="0" applyFill="0" applyBorder="0" applyAlignment="0" applyProtection="0"/>
    <xf numFmtId="4" fontId="18" fillId="89" borderId="142" applyNumberFormat="0" applyProtection="0">
      <alignment vertical="center"/>
    </xf>
    <xf numFmtId="4" fontId="53" fillId="86" borderId="143" applyNumberFormat="0" applyProtection="0">
      <alignment vertical="center"/>
    </xf>
    <xf numFmtId="4" fontId="53" fillId="86" borderId="143" applyNumberFormat="0" applyProtection="0">
      <alignment vertical="center"/>
    </xf>
    <xf numFmtId="4" fontId="53" fillId="86" borderId="143" applyNumberFormat="0" applyProtection="0">
      <alignment vertical="center"/>
    </xf>
    <xf numFmtId="4" fontId="53" fillId="86" borderId="143" applyNumberFormat="0" applyProtection="0">
      <alignment vertical="center"/>
    </xf>
    <xf numFmtId="4" fontId="53" fillId="86" borderId="143" applyNumberFormat="0" applyProtection="0">
      <alignment vertical="center"/>
    </xf>
    <xf numFmtId="4" fontId="53" fillId="86" borderId="143" applyNumberFormat="0" applyProtection="0">
      <alignment vertical="center"/>
    </xf>
    <xf numFmtId="4" fontId="53" fillId="86" borderId="143" applyNumberFormat="0" applyProtection="0">
      <alignment vertical="center"/>
    </xf>
    <xf numFmtId="4" fontId="53" fillId="86" borderId="143" applyNumberFormat="0" applyProtection="0">
      <alignment vertical="center"/>
    </xf>
    <xf numFmtId="4" fontId="53" fillId="86" borderId="143" applyNumberFormat="0" applyProtection="0">
      <alignment vertical="center"/>
    </xf>
    <xf numFmtId="4" fontId="53" fillId="86" borderId="143" applyNumberFormat="0" applyProtection="0">
      <alignment vertical="center"/>
    </xf>
    <xf numFmtId="4" fontId="53" fillId="86" borderId="143" applyNumberFormat="0" applyProtection="0">
      <alignment vertical="center"/>
    </xf>
    <xf numFmtId="4" fontId="53" fillId="86" borderId="143" applyNumberFormat="0" applyProtection="0">
      <alignment vertical="center"/>
    </xf>
    <xf numFmtId="4" fontId="53" fillId="86" borderId="143" applyNumberFormat="0" applyProtection="0">
      <alignment vertical="center"/>
    </xf>
    <xf numFmtId="4" fontId="53" fillId="86" borderId="143" applyNumberFormat="0" applyProtection="0">
      <alignment vertical="center"/>
    </xf>
    <xf numFmtId="4" fontId="53" fillId="86" borderId="143" applyNumberFormat="0" applyProtection="0">
      <alignment vertical="center"/>
    </xf>
    <xf numFmtId="4" fontId="53" fillId="86" borderId="143" applyNumberFormat="0" applyProtection="0">
      <alignment vertical="center"/>
    </xf>
    <xf numFmtId="4" fontId="53" fillId="86" borderId="143" applyNumberFormat="0" applyProtection="0">
      <alignment vertical="center"/>
    </xf>
    <xf numFmtId="4" fontId="53" fillId="86" borderId="143" applyNumberFormat="0" applyProtection="0">
      <alignment vertical="center"/>
    </xf>
    <xf numFmtId="4" fontId="53" fillId="86" borderId="143" applyNumberFormat="0" applyProtection="0">
      <alignment vertical="center"/>
    </xf>
    <xf numFmtId="4" fontId="53" fillId="86" borderId="143" applyNumberFormat="0" applyProtection="0">
      <alignment vertical="center"/>
    </xf>
    <xf numFmtId="4" fontId="53" fillId="86" borderId="143" applyNumberFormat="0" applyProtection="0">
      <alignment vertical="center"/>
    </xf>
    <xf numFmtId="4" fontId="53" fillId="86" borderId="143" applyNumberFormat="0" applyProtection="0">
      <alignment vertical="center"/>
    </xf>
    <xf numFmtId="4" fontId="53" fillId="86" borderId="143" applyNumberFormat="0" applyProtection="0">
      <alignment vertical="center"/>
    </xf>
    <xf numFmtId="4" fontId="53" fillId="86" borderId="143" applyNumberFormat="0" applyProtection="0">
      <alignment vertical="center"/>
    </xf>
    <xf numFmtId="4" fontId="53" fillId="86" borderId="143" applyNumberFormat="0" applyProtection="0">
      <alignment vertical="center"/>
    </xf>
    <xf numFmtId="4" fontId="53" fillId="86" borderId="143" applyNumberFormat="0" applyProtection="0">
      <alignment vertical="center"/>
    </xf>
    <xf numFmtId="4" fontId="53" fillId="86" borderId="143" applyNumberFormat="0" applyProtection="0">
      <alignment vertical="center"/>
    </xf>
    <xf numFmtId="4" fontId="53" fillId="86" borderId="143" applyNumberFormat="0" applyProtection="0">
      <alignment vertical="center"/>
    </xf>
    <xf numFmtId="4" fontId="56" fillId="86" borderId="143" applyNumberFormat="0" applyProtection="0">
      <alignment vertical="center"/>
    </xf>
    <xf numFmtId="4" fontId="56" fillId="86" borderId="143" applyNumberFormat="0" applyProtection="0">
      <alignment vertical="center"/>
    </xf>
    <xf numFmtId="4" fontId="56" fillId="86" borderId="143" applyNumberFormat="0" applyProtection="0">
      <alignment vertical="center"/>
    </xf>
    <xf numFmtId="4" fontId="56" fillId="86" borderId="143" applyNumberFormat="0" applyProtection="0">
      <alignment vertical="center"/>
    </xf>
    <xf numFmtId="4" fontId="56" fillId="86" borderId="143" applyNumberFormat="0" applyProtection="0">
      <alignment vertical="center"/>
    </xf>
    <xf numFmtId="4" fontId="56" fillId="86" borderId="143" applyNumberFormat="0" applyProtection="0">
      <alignment vertical="center"/>
    </xf>
    <xf numFmtId="4" fontId="56" fillId="86" borderId="143" applyNumberFormat="0" applyProtection="0">
      <alignment vertical="center"/>
    </xf>
    <xf numFmtId="4" fontId="56" fillId="86" borderId="143" applyNumberFormat="0" applyProtection="0">
      <alignment vertical="center"/>
    </xf>
    <xf numFmtId="4" fontId="56" fillId="86" borderId="143" applyNumberFormat="0" applyProtection="0">
      <alignment vertical="center"/>
    </xf>
    <xf numFmtId="4" fontId="56" fillId="86" borderId="143" applyNumberFormat="0" applyProtection="0">
      <alignment vertical="center"/>
    </xf>
    <xf numFmtId="4" fontId="56" fillId="86" borderId="143" applyNumberFormat="0" applyProtection="0">
      <alignment vertical="center"/>
    </xf>
    <xf numFmtId="4" fontId="56" fillId="86" borderId="143" applyNumberFormat="0" applyProtection="0">
      <alignment vertical="center"/>
    </xf>
    <xf numFmtId="4" fontId="56" fillId="86" borderId="143" applyNumberFormat="0" applyProtection="0">
      <alignment vertical="center"/>
    </xf>
    <xf numFmtId="4" fontId="56" fillId="86" borderId="143" applyNumberFormat="0" applyProtection="0">
      <alignment vertical="center"/>
    </xf>
    <xf numFmtId="4" fontId="56" fillId="86" borderId="143" applyNumberFormat="0" applyProtection="0">
      <alignment vertical="center"/>
    </xf>
    <xf numFmtId="4" fontId="56" fillId="86" borderId="143" applyNumberFormat="0" applyProtection="0">
      <alignment vertical="center"/>
    </xf>
    <xf numFmtId="4" fontId="56" fillId="86" borderId="143" applyNumberFormat="0" applyProtection="0">
      <alignment vertical="center"/>
    </xf>
    <xf numFmtId="4" fontId="56" fillId="86" borderId="143" applyNumberFormat="0" applyProtection="0">
      <alignment vertical="center"/>
    </xf>
    <xf numFmtId="4" fontId="56" fillId="86" borderId="143" applyNumberFormat="0" applyProtection="0">
      <alignment vertical="center"/>
    </xf>
    <xf numFmtId="4" fontId="56" fillId="86" borderId="143" applyNumberFormat="0" applyProtection="0">
      <alignment vertical="center"/>
    </xf>
    <xf numFmtId="4" fontId="56" fillId="86" borderId="143" applyNumberFormat="0" applyProtection="0">
      <alignment vertical="center"/>
    </xf>
    <xf numFmtId="4" fontId="56" fillId="86" borderId="143" applyNumberFormat="0" applyProtection="0">
      <alignment vertical="center"/>
    </xf>
    <xf numFmtId="4" fontId="56" fillId="86" borderId="143" applyNumberFormat="0" applyProtection="0">
      <alignment vertical="center"/>
    </xf>
    <xf numFmtId="4" fontId="56" fillId="86" borderId="143" applyNumberFormat="0" applyProtection="0">
      <alignment vertical="center"/>
    </xf>
    <xf numFmtId="4" fontId="56" fillId="86" borderId="143" applyNumberFormat="0" applyProtection="0">
      <alignment vertical="center"/>
    </xf>
    <xf numFmtId="4" fontId="56" fillId="86" borderId="143" applyNumberFormat="0" applyProtection="0">
      <alignment vertical="center"/>
    </xf>
    <xf numFmtId="4" fontId="56" fillId="86" borderId="143" applyNumberFormat="0" applyProtection="0">
      <alignment vertical="center"/>
    </xf>
    <xf numFmtId="4" fontId="56" fillId="86" borderId="143" applyNumberFormat="0" applyProtection="0">
      <alignment vertical="center"/>
    </xf>
    <xf numFmtId="4" fontId="53" fillId="86" borderId="143" applyNumberFormat="0" applyProtection="0">
      <alignment horizontal="left" vertical="center" indent="1"/>
    </xf>
    <xf numFmtId="4" fontId="53" fillId="86" borderId="143" applyNumberFormat="0" applyProtection="0">
      <alignment horizontal="left" vertical="center" indent="1"/>
    </xf>
    <xf numFmtId="4" fontId="53" fillId="86" borderId="143" applyNumberFormat="0" applyProtection="0">
      <alignment horizontal="left" vertical="center" indent="1"/>
    </xf>
    <xf numFmtId="4" fontId="53" fillId="86" borderId="143" applyNumberFormat="0" applyProtection="0">
      <alignment horizontal="left" vertical="center" indent="1"/>
    </xf>
    <xf numFmtId="4" fontId="53" fillId="86" borderId="143" applyNumberFormat="0" applyProtection="0">
      <alignment horizontal="left" vertical="center" indent="1"/>
    </xf>
    <xf numFmtId="4" fontId="53" fillId="86" borderId="143" applyNumberFormat="0" applyProtection="0">
      <alignment horizontal="left" vertical="center" indent="1"/>
    </xf>
    <xf numFmtId="4" fontId="53" fillId="86" borderId="143" applyNumberFormat="0" applyProtection="0">
      <alignment horizontal="left" vertical="center" indent="1"/>
    </xf>
    <xf numFmtId="4" fontId="53" fillId="86" borderId="143" applyNumberFormat="0" applyProtection="0">
      <alignment horizontal="left" vertical="center" indent="1"/>
    </xf>
    <xf numFmtId="4" fontId="53" fillId="86" borderId="143" applyNumberFormat="0" applyProtection="0">
      <alignment horizontal="left" vertical="center" indent="1"/>
    </xf>
    <xf numFmtId="4" fontId="53" fillId="86" borderId="143" applyNumberFormat="0" applyProtection="0">
      <alignment horizontal="left" vertical="center" indent="1"/>
    </xf>
    <xf numFmtId="4" fontId="53" fillId="86" borderId="143" applyNumberFormat="0" applyProtection="0">
      <alignment horizontal="left" vertical="center" indent="1"/>
    </xf>
    <xf numFmtId="4" fontId="53" fillId="86" borderId="143" applyNumberFormat="0" applyProtection="0">
      <alignment horizontal="left" vertical="center" indent="1"/>
    </xf>
    <xf numFmtId="4" fontId="53" fillId="86" borderId="143" applyNumberFormat="0" applyProtection="0">
      <alignment horizontal="left" vertical="center" indent="1"/>
    </xf>
    <xf numFmtId="4" fontId="53" fillId="86" borderId="143" applyNumberFormat="0" applyProtection="0">
      <alignment horizontal="left" vertical="center" indent="1"/>
    </xf>
    <xf numFmtId="4" fontId="53" fillId="86" borderId="143" applyNumberFormat="0" applyProtection="0">
      <alignment horizontal="left" vertical="center" indent="1"/>
    </xf>
    <xf numFmtId="4" fontId="53" fillId="86" borderId="143" applyNumberFormat="0" applyProtection="0">
      <alignment horizontal="left" vertical="center" indent="1"/>
    </xf>
    <xf numFmtId="4" fontId="53" fillId="86" borderId="143" applyNumberFormat="0" applyProtection="0">
      <alignment horizontal="left" vertical="center" indent="1"/>
    </xf>
    <xf numFmtId="4" fontId="53" fillId="86" borderId="143" applyNumberFormat="0" applyProtection="0">
      <alignment horizontal="left" vertical="center" indent="1"/>
    </xf>
    <xf numFmtId="4" fontId="53" fillId="86" borderId="143" applyNumberFormat="0" applyProtection="0">
      <alignment horizontal="left" vertical="center" indent="1"/>
    </xf>
    <xf numFmtId="4" fontId="53" fillId="86" borderId="143" applyNumberFormat="0" applyProtection="0">
      <alignment horizontal="left" vertical="center" indent="1"/>
    </xf>
    <xf numFmtId="4" fontId="53" fillId="86" borderId="143" applyNumberFormat="0" applyProtection="0">
      <alignment horizontal="left" vertical="center" indent="1"/>
    </xf>
    <xf numFmtId="4" fontId="53" fillId="86" borderId="143" applyNumberFormat="0" applyProtection="0">
      <alignment horizontal="left" vertical="center" indent="1"/>
    </xf>
    <xf numFmtId="4" fontId="53" fillId="86" borderId="143" applyNumberFormat="0" applyProtection="0">
      <alignment horizontal="left" vertical="center" indent="1"/>
    </xf>
    <xf numFmtId="4" fontId="53" fillId="86" borderId="143" applyNumberFormat="0" applyProtection="0">
      <alignment horizontal="left" vertical="center" indent="1"/>
    </xf>
    <xf numFmtId="4" fontId="53" fillId="86" borderId="143" applyNumberFormat="0" applyProtection="0">
      <alignment horizontal="left" vertical="center" indent="1"/>
    </xf>
    <xf numFmtId="4" fontId="53" fillId="86" borderId="143" applyNumberFormat="0" applyProtection="0">
      <alignment horizontal="left" vertical="center" indent="1"/>
    </xf>
    <xf numFmtId="4" fontId="53" fillId="86" borderId="143" applyNumberFormat="0" applyProtection="0">
      <alignment horizontal="left" vertical="center" indent="1"/>
    </xf>
    <xf numFmtId="4" fontId="53" fillId="86" borderId="143" applyNumberFormat="0" applyProtection="0">
      <alignment horizontal="left" vertical="center" indent="1"/>
    </xf>
    <xf numFmtId="0" fontId="53" fillId="86" borderId="143" applyNumberFormat="0" applyProtection="0">
      <alignment horizontal="left" vertical="top" indent="1"/>
    </xf>
    <xf numFmtId="0" fontId="53" fillId="86" borderId="143" applyNumberFormat="0" applyProtection="0">
      <alignment horizontal="left" vertical="top" indent="1"/>
    </xf>
    <xf numFmtId="0" fontId="53" fillId="86" borderId="143" applyNumberFormat="0" applyProtection="0">
      <alignment horizontal="left" vertical="top" indent="1"/>
    </xf>
    <xf numFmtId="0" fontId="53" fillId="86" borderId="143" applyNumberFormat="0" applyProtection="0">
      <alignment horizontal="left" vertical="top" indent="1"/>
    </xf>
    <xf numFmtId="0" fontId="53" fillId="86" borderId="143" applyNumberFormat="0" applyProtection="0">
      <alignment horizontal="left" vertical="top" indent="1"/>
    </xf>
    <xf numFmtId="0" fontId="53" fillId="86" borderId="143" applyNumberFormat="0" applyProtection="0">
      <alignment horizontal="left" vertical="top" indent="1"/>
    </xf>
    <xf numFmtId="0" fontId="53" fillId="86" borderId="143" applyNumberFormat="0" applyProtection="0">
      <alignment horizontal="left" vertical="top" indent="1"/>
    </xf>
    <xf numFmtId="0" fontId="53" fillId="86" borderId="143" applyNumberFormat="0" applyProtection="0">
      <alignment horizontal="left" vertical="top" indent="1"/>
    </xf>
    <xf numFmtId="0" fontId="53" fillId="86" borderId="143" applyNumberFormat="0" applyProtection="0">
      <alignment horizontal="left" vertical="top" indent="1"/>
    </xf>
    <xf numFmtId="0" fontId="53" fillId="86" borderId="143" applyNumberFormat="0" applyProtection="0">
      <alignment horizontal="left" vertical="top" indent="1"/>
    </xf>
    <xf numFmtId="0" fontId="53" fillId="86" borderId="143" applyNumberFormat="0" applyProtection="0">
      <alignment horizontal="left" vertical="top" indent="1"/>
    </xf>
    <xf numFmtId="0" fontId="53" fillId="86" borderId="143" applyNumberFormat="0" applyProtection="0">
      <alignment horizontal="left" vertical="top" indent="1"/>
    </xf>
    <xf numFmtId="0" fontId="53" fillId="86" borderId="143" applyNumberFormat="0" applyProtection="0">
      <alignment horizontal="left" vertical="top" indent="1"/>
    </xf>
    <xf numFmtId="0" fontId="53" fillId="86" borderId="143" applyNumberFormat="0" applyProtection="0">
      <alignment horizontal="left" vertical="top" indent="1"/>
    </xf>
    <xf numFmtId="0" fontId="53" fillId="86" borderId="143" applyNumberFormat="0" applyProtection="0">
      <alignment horizontal="left" vertical="top" indent="1"/>
    </xf>
    <xf numFmtId="0" fontId="53" fillId="86" borderId="143" applyNumberFormat="0" applyProtection="0">
      <alignment horizontal="left" vertical="top" indent="1"/>
    </xf>
    <xf numFmtId="0" fontId="53" fillId="86" borderId="143" applyNumberFormat="0" applyProtection="0">
      <alignment horizontal="left" vertical="top" indent="1"/>
    </xf>
    <xf numFmtId="0" fontId="53" fillId="86" borderId="143" applyNumberFormat="0" applyProtection="0">
      <alignment horizontal="left" vertical="top" indent="1"/>
    </xf>
    <xf numFmtId="0" fontId="53" fillId="86" borderId="143" applyNumberFormat="0" applyProtection="0">
      <alignment horizontal="left" vertical="top" indent="1"/>
    </xf>
    <xf numFmtId="0" fontId="53" fillId="86" borderId="143" applyNumberFormat="0" applyProtection="0">
      <alignment horizontal="left" vertical="top" indent="1"/>
    </xf>
    <xf numFmtId="0" fontId="53" fillId="86" borderId="143" applyNumberFormat="0" applyProtection="0">
      <alignment horizontal="left" vertical="top" indent="1"/>
    </xf>
    <xf numFmtId="0" fontId="53" fillId="86" borderId="143" applyNumberFormat="0" applyProtection="0">
      <alignment horizontal="left" vertical="top" indent="1"/>
    </xf>
    <xf numFmtId="0" fontId="53" fillId="86" borderId="143" applyNumberFormat="0" applyProtection="0">
      <alignment horizontal="left" vertical="top" indent="1"/>
    </xf>
    <xf numFmtId="0" fontId="53" fillId="86" borderId="143" applyNumberFormat="0" applyProtection="0">
      <alignment horizontal="left" vertical="top" indent="1"/>
    </xf>
    <xf numFmtId="0" fontId="53" fillId="86" borderId="143" applyNumberFormat="0" applyProtection="0">
      <alignment horizontal="left" vertical="top" indent="1"/>
    </xf>
    <xf numFmtId="0" fontId="53" fillId="86" borderId="143" applyNumberFormat="0" applyProtection="0">
      <alignment horizontal="left" vertical="top" indent="1"/>
    </xf>
    <xf numFmtId="0" fontId="53" fillId="86" borderId="143" applyNumberFormat="0" applyProtection="0">
      <alignment horizontal="left" vertical="top" indent="1"/>
    </xf>
    <xf numFmtId="0" fontId="53" fillId="86" borderId="143" applyNumberFormat="0" applyProtection="0">
      <alignment horizontal="left" vertical="top" indent="1"/>
    </xf>
    <xf numFmtId="4" fontId="18" fillId="27" borderId="143" applyNumberFormat="0" applyProtection="0">
      <alignment horizontal="right" vertical="center"/>
    </xf>
    <xf numFmtId="4" fontId="18" fillId="27" borderId="143" applyNumberFormat="0" applyProtection="0">
      <alignment horizontal="right" vertical="center"/>
    </xf>
    <xf numFmtId="4" fontId="18" fillId="27" borderId="143" applyNumberFormat="0" applyProtection="0">
      <alignment horizontal="right" vertical="center"/>
    </xf>
    <xf numFmtId="4" fontId="18" fillId="27" borderId="143" applyNumberFormat="0" applyProtection="0">
      <alignment horizontal="right" vertical="center"/>
    </xf>
    <xf numFmtId="4" fontId="18" fillId="27" borderId="143" applyNumberFormat="0" applyProtection="0">
      <alignment horizontal="right" vertical="center"/>
    </xf>
    <xf numFmtId="4" fontId="18" fillId="27" borderId="143" applyNumberFormat="0" applyProtection="0">
      <alignment horizontal="right" vertical="center"/>
    </xf>
    <xf numFmtId="4" fontId="18" fillId="27" borderId="143" applyNumberFormat="0" applyProtection="0">
      <alignment horizontal="right" vertical="center"/>
    </xf>
    <xf numFmtId="4" fontId="18" fillId="27" borderId="143" applyNumberFormat="0" applyProtection="0">
      <alignment horizontal="right" vertical="center"/>
    </xf>
    <xf numFmtId="4" fontId="18" fillId="27" borderId="143" applyNumberFormat="0" applyProtection="0">
      <alignment horizontal="right" vertical="center"/>
    </xf>
    <xf numFmtId="4" fontId="18" fillId="27" borderId="143" applyNumberFormat="0" applyProtection="0">
      <alignment horizontal="right" vertical="center"/>
    </xf>
    <xf numFmtId="4" fontId="18" fillId="27" borderId="143" applyNumberFormat="0" applyProtection="0">
      <alignment horizontal="right" vertical="center"/>
    </xf>
    <xf numFmtId="4" fontId="18" fillId="27" borderId="143" applyNumberFormat="0" applyProtection="0">
      <alignment horizontal="right" vertical="center"/>
    </xf>
    <xf numFmtId="4" fontId="18" fillId="27" borderId="143" applyNumberFormat="0" applyProtection="0">
      <alignment horizontal="right" vertical="center"/>
    </xf>
    <xf numFmtId="4" fontId="18" fillId="27" borderId="143" applyNumberFormat="0" applyProtection="0">
      <alignment horizontal="right" vertical="center"/>
    </xf>
    <xf numFmtId="4" fontId="18" fillId="27" borderId="143" applyNumberFormat="0" applyProtection="0">
      <alignment horizontal="right" vertical="center"/>
    </xf>
    <xf numFmtId="4" fontId="18" fillId="27" borderId="143" applyNumberFormat="0" applyProtection="0">
      <alignment horizontal="right" vertical="center"/>
    </xf>
    <xf numFmtId="4" fontId="18" fillId="27" borderId="143" applyNumberFormat="0" applyProtection="0">
      <alignment horizontal="right" vertical="center"/>
    </xf>
    <xf numFmtId="4" fontId="18" fillId="27" borderId="143" applyNumberFormat="0" applyProtection="0">
      <alignment horizontal="right" vertical="center"/>
    </xf>
    <xf numFmtId="4" fontId="18" fillId="27" borderId="143" applyNumberFormat="0" applyProtection="0">
      <alignment horizontal="right" vertical="center"/>
    </xf>
    <xf numFmtId="4" fontId="18" fillId="27" borderId="143" applyNumberFormat="0" applyProtection="0">
      <alignment horizontal="right" vertical="center"/>
    </xf>
    <xf numFmtId="4" fontId="18" fillId="27" borderId="143" applyNumberFormat="0" applyProtection="0">
      <alignment horizontal="right" vertical="center"/>
    </xf>
    <xf numFmtId="4" fontId="18" fillId="27" borderId="143" applyNumberFormat="0" applyProtection="0">
      <alignment horizontal="right" vertical="center"/>
    </xf>
    <xf numFmtId="4" fontId="18" fillId="27" borderId="143" applyNumberFormat="0" applyProtection="0">
      <alignment horizontal="right" vertical="center"/>
    </xf>
    <xf numFmtId="4" fontId="18" fillId="27" borderId="143" applyNumberFormat="0" applyProtection="0">
      <alignment horizontal="right" vertical="center"/>
    </xf>
    <xf numFmtId="4" fontId="18" fillId="27" borderId="143" applyNumberFormat="0" applyProtection="0">
      <alignment horizontal="right" vertical="center"/>
    </xf>
    <xf numFmtId="4" fontId="18" fillId="27" borderId="143" applyNumberFormat="0" applyProtection="0">
      <alignment horizontal="right" vertical="center"/>
    </xf>
    <xf numFmtId="4" fontId="18" fillId="27" borderId="143" applyNumberFormat="0" applyProtection="0">
      <alignment horizontal="right" vertical="center"/>
    </xf>
    <xf numFmtId="4" fontId="18" fillId="27" borderId="143" applyNumberFormat="0" applyProtection="0">
      <alignment horizontal="right" vertical="center"/>
    </xf>
    <xf numFmtId="4" fontId="18" fillId="37" borderId="143" applyNumberFormat="0" applyProtection="0">
      <alignment horizontal="right" vertical="center"/>
    </xf>
    <xf numFmtId="4" fontId="18" fillId="37" borderId="143" applyNumberFormat="0" applyProtection="0">
      <alignment horizontal="right" vertical="center"/>
    </xf>
    <xf numFmtId="4" fontId="18" fillId="37" borderId="143" applyNumberFormat="0" applyProtection="0">
      <alignment horizontal="right" vertical="center"/>
    </xf>
    <xf numFmtId="4" fontId="18" fillId="37" borderId="143" applyNumberFormat="0" applyProtection="0">
      <alignment horizontal="right" vertical="center"/>
    </xf>
    <xf numFmtId="4" fontId="18" fillId="37" borderId="143" applyNumberFormat="0" applyProtection="0">
      <alignment horizontal="right" vertical="center"/>
    </xf>
    <xf numFmtId="4" fontId="18" fillId="37" borderId="143" applyNumberFormat="0" applyProtection="0">
      <alignment horizontal="right" vertical="center"/>
    </xf>
    <xf numFmtId="4" fontId="18" fillId="37" borderId="143" applyNumberFormat="0" applyProtection="0">
      <alignment horizontal="right" vertical="center"/>
    </xf>
    <xf numFmtId="4" fontId="18" fillId="37" borderId="143" applyNumberFormat="0" applyProtection="0">
      <alignment horizontal="right" vertical="center"/>
    </xf>
    <xf numFmtId="4" fontId="18" fillId="37" borderId="143" applyNumberFormat="0" applyProtection="0">
      <alignment horizontal="right" vertical="center"/>
    </xf>
    <xf numFmtId="4" fontId="18" fillId="37" borderId="143" applyNumberFormat="0" applyProtection="0">
      <alignment horizontal="right" vertical="center"/>
    </xf>
    <xf numFmtId="4" fontId="18" fillId="37" borderId="143" applyNumberFormat="0" applyProtection="0">
      <alignment horizontal="right" vertical="center"/>
    </xf>
    <xf numFmtId="4" fontId="18" fillId="37" borderId="143" applyNumberFormat="0" applyProtection="0">
      <alignment horizontal="right" vertical="center"/>
    </xf>
    <xf numFmtId="4" fontId="18" fillId="37" borderId="143" applyNumberFormat="0" applyProtection="0">
      <alignment horizontal="right" vertical="center"/>
    </xf>
    <xf numFmtId="4" fontId="18" fillId="37" borderId="143" applyNumberFormat="0" applyProtection="0">
      <alignment horizontal="right" vertical="center"/>
    </xf>
    <xf numFmtId="4" fontId="18" fillId="37" borderId="143" applyNumberFormat="0" applyProtection="0">
      <alignment horizontal="right" vertical="center"/>
    </xf>
    <xf numFmtId="4" fontId="18" fillId="37" borderId="143" applyNumberFormat="0" applyProtection="0">
      <alignment horizontal="right" vertical="center"/>
    </xf>
    <xf numFmtId="4" fontId="18" fillId="37" borderId="143" applyNumberFormat="0" applyProtection="0">
      <alignment horizontal="right" vertical="center"/>
    </xf>
    <xf numFmtId="4" fontId="18" fillId="37" borderId="143" applyNumberFormat="0" applyProtection="0">
      <alignment horizontal="right" vertical="center"/>
    </xf>
    <xf numFmtId="4" fontId="18" fillId="37" borderId="143" applyNumberFormat="0" applyProtection="0">
      <alignment horizontal="right" vertical="center"/>
    </xf>
    <xf numFmtId="4" fontId="18" fillId="37" borderId="143" applyNumberFormat="0" applyProtection="0">
      <alignment horizontal="right" vertical="center"/>
    </xf>
    <xf numFmtId="4" fontId="18" fillId="37" borderId="143" applyNumberFormat="0" applyProtection="0">
      <alignment horizontal="right" vertical="center"/>
    </xf>
    <xf numFmtId="4" fontId="18" fillId="37" borderId="143" applyNumberFormat="0" applyProtection="0">
      <alignment horizontal="right" vertical="center"/>
    </xf>
    <xf numFmtId="4" fontId="18" fillId="37" borderId="143" applyNumberFormat="0" applyProtection="0">
      <alignment horizontal="right" vertical="center"/>
    </xf>
    <xf numFmtId="4" fontId="18" fillId="37" borderId="143" applyNumberFormat="0" applyProtection="0">
      <alignment horizontal="right" vertical="center"/>
    </xf>
    <xf numFmtId="4" fontId="18" fillId="37" borderId="143" applyNumberFormat="0" applyProtection="0">
      <alignment horizontal="right" vertical="center"/>
    </xf>
    <xf numFmtId="4" fontId="18" fillId="37" borderId="143" applyNumberFormat="0" applyProtection="0">
      <alignment horizontal="right" vertical="center"/>
    </xf>
    <xf numFmtId="4" fontId="18" fillId="37" borderId="143" applyNumberFormat="0" applyProtection="0">
      <alignment horizontal="right" vertical="center"/>
    </xf>
    <xf numFmtId="4" fontId="18" fillId="37" borderId="143" applyNumberFormat="0" applyProtection="0">
      <alignment horizontal="right" vertical="center"/>
    </xf>
    <xf numFmtId="4" fontId="18" fillId="62" borderId="143" applyNumberFormat="0" applyProtection="0">
      <alignment horizontal="right" vertical="center"/>
    </xf>
    <xf numFmtId="4" fontId="18" fillId="62" borderId="143" applyNumberFormat="0" applyProtection="0">
      <alignment horizontal="right" vertical="center"/>
    </xf>
    <xf numFmtId="4" fontId="18" fillId="62" borderId="143" applyNumberFormat="0" applyProtection="0">
      <alignment horizontal="right" vertical="center"/>
    </xf>
    <xf numFmtId="4" fontId="18" fillId="62" borderId="143" applyNumberFormat="0" applyProtection="0">
      <alignment horizontal="right" vertical="center"/>
    </xf>
    <xf numFmtId="4" fontId="18" fillId="62" borderId="143" applyNumberFormat="0" applyProtection="0">
      <alignment horizontal="right" vertical="center"/>
    </xf>
    <xf numFmtId="4" fontId="18" fillId="62" borderId="143" applyNumberFormat="0" applyProtection="0">
      <alignment horizontal="right" vertical="center"/>
    </xf>
    <xf numFmtId="4" fontId="18" fillId="62" borderId="143" applyNumberFormat="0" applyProtection="0">
      <alignment horizontal="right" vertical="center"/>
    </xf>
    <xf numFmtId="4" fontId="18" fillId="62" borderId="143" applyNumberFormat="0" applyProtection="0">
      <alignment horizontal="right" vertical="center"/>
    </xf>
    <xf numFmtId="4" fontId="18" fillId="62" borderId="143" applyNumberFormat="0" applyProtection="0">
      <alignment horizontal="right" vertical="center"/>
    </xf>
    <xf numFmtId="4" fontId="18" fillId="62" borderId="143" applyNumberFormat="0" applyProtection="0">
      <alignment horizontal="right" vertical="center"/>
    </xf>
    <xf numFmtId="4" fontId="18" fillId="62" borderId="143" applyNumberFormat="0" applyProtection="0">
      <alignment horizontal="right" vertical="center"/>
    </xf>
    <xf numFmtId="4" fontId="18" fillId="62" borderId="143" applyNumberFormat="0" applyProtection="0">
      <alignment horizontal="right" vertical="center"/>
    </xf>
    <xf numFmtId="4" fontId="18" fillId="62" borderId="143" applyNumberFormat="0" applyProtection="0">
      <alignment horizontal="right" vertical="center"/>
    </xf>
    <xf numFmtId="4" fontId="18" fillId="62" borderId="143" applyNumberFormat="0" applyProtection="0">
      <alignment horizontal="right" vertical="center"/>
    </xf>
    <xf numFmtId="4" fontId="18" fillId="62" borderId="143" applyNumberFormat="0" applyProtection="0">
      <alignment horizontal="right" vertical="center"/>
    </xf>
    <xf numFmtId="4" fontId="18" fillId="62" borderId="143" applyNumberFormat="0" applyProtection="0">
      <alignment horizontal="right" vertical="center"/>
    </xf>
    <xf numFmtId="4" fontId="18" fillId="62" borderId="143" applyNumberFormat="0" applyProtection="0">
      <alignment horizontal="right" vertical="center"/>
    </xf>
    <xf numFmtId="4" fontId="18" fillId="62" borderId="143" applyNumberFormat="0" applyProtection="0">
      <alignment horizontal="right" vertical="center"/>
    </xf>
    <xf numFmtId="4" fontId="18" fillId="62" borderId="143" applyNumberFormat="0" applyProtection="0">
      <alignment horizontal="right" vertical="center"/>
    </xf>
    <xf numFmtId="4" fontId="18" fillId="62" borderId="143" applyNumberFormat="0" applyProtection="0">
      <alignment horizontal="right" vertical="center"/>
    </xf>
    <xf numFmtId="4" fontId="18" fillId="62" borderId="143" applyNumberFormat="0" applyProtection="0">
      <alignment horizontal="right" vertical="center"/>
    </xf>
    <xf numFmtId="4" fontId="18" fillId="62" borderId="143" applyNumberFormat="0" applyProtection="0">
      <alignment horizontal="right" vertical="center"/>
    </xf>
    <xf numFmtId="4" fontId="18" fillId="62" borderId="143" applyNumberFormat="0" applyProtection="0">
      <alignment horizontal="right" vertical="center"/>
    </xf>
    <xf numFmtId="4" fontId="18" fillId="62" borderId="143" applyNumberFormat="0" applyProtection="0">
      <alignment horizontal="right" vertical="center"/>
    </xf>
    <xf numFmtId="4" fontId="18" fillId="62" borderId="143" applyNumberFormat="0" applyProtection="0">
      <alignment horizontal="right" vertical="center"/>
    </xf>
    <xf numFmtId="4" fontId="18" fillId="62" borderId="143" applyNumberFormat="0" applyProtection="0">
      <alignment horizontal="right" vertical="center"/>
    </xf>
    <xf numFmtId="4" fontId="18" fillId="62" borderId="143" applyNumberFormat="0" applyProtection="0">
      <alignment horizontal="right" vertical="center"/>
    </xf>
    <xf numFmtId="4" fontId="18" fillId="62" borderId="143" applyNumberFormat="0" applyProtection="0">
      <alignment horizontal="right" vertical="center"/>
    </xf>
    <xf numFmtId="4" fontId="18" fillId="42" borderId="143" applyNumberFormat="0" applyProtection="0">
      <alignment horizontal="right" vertical="center"/>
    </xf>
    <xf numFmtId="4" fontId="18" fillId="42" borderId="143" applyNumberFormat="0" applyProtection="0">
      <alignment horizontal="right" vertical="center"/>
    </xf>
    <xf numFmtId="4" fontId="18" fillId="42" borderId="143" applyNumberFormat="0" applyProtection="0">
      <alignment horizontal="right" vertical="center"/>
    </xf>
    <xf numFmtId="4" fontId="18" fillId="42" borderId="143" applyNumberFormat="0" applyProtection="0">
      <alignment horizontal="right" vertical="center"/>
    </xf>
    <xf numFmtId="4" fontId="18" fillId="42" borderId="143" applyNumberFormat="0" applyProtection="0">
      <alignment horizontal="right" vertical="center"/>
    </xf>
    <xf numFmtId="4" fontId="18" fillId="42" borderId="143" applyNumberFormat="0" applyProtection="0">
      <alignment horizontal="right" vertical="center"/>
    </xf>
    <xf numFmtId="4" fontId="18" fillId="42" borderId="143" applyNumberFormat="0" applyProtection="0">
      <alignment horizontal="right" vertical="center"/>
    </xf>
    <xf numFmtId="4" fontId="18" fillId="42" borderId="143" applyNumberFormat="0" applyProtection="0">
      <alignment horizontal="right" vertical="center"/>
    </xf>
    <xf numFmtId="4" fontId="18" fillId="42" borderId="143" applyNumberFormat="0" applyProtection="0">
      <alignment horizontal="right" vertical="center"/>
    </xf>
    <xf numFmtId="4" fontId="18" fillId="42" borderId="143" applyNumberFormat="0" applyProtection="0">
      <alignment horizontal="right" vertical="center"/>
    </xf>
    <xf numFmtId="4" fontId="18" fillId="42" borderId="143" applyNumberFormat="0" applyProtection="0">
      <alignment horizontal="right" vertical="center"/>
    </xf>
    <xf numFmtId="4" fontId="18" fillId="42" borderId="143" applyNumberFormat="0" applyProtection="0">
      <alignment horizontal="right" vertical="center"/>
    </xf>
    <xf numFmtId="4" fontId="18" fillId="42" borderId="143" applyNumberFormat="0" applyProtection="0">
      <alignment horizontal="right" vertical="center"/>
    </xf>
    <xf numFmtId="4" fontId="18" fillId="42" borderId="143" applyNumberFormat="0" applyProtection="0">
      <alignment horizontal="right" vertical="center"/>
    </xf>
    <xf numFmtId="4" fontId="18" fillId="42" borderId="143" applyNumberFormat="0" applyProtection="0">
      <alignment horizontal="right" vertical="center"/>
    </xf>
    <xf numFmtId="4" fontId="18" fillId="42" borderId="143" applyNumberFormat="0" applyProtection="0">
      <alignment horizontal="right" vertical="center"/>
    </xf>
    <xf numFmtId="4" fontId="18" fillId="42" borderId="143" applyNumberFormat="0" applyProtection="0">
      <alignment horizontal="right" vertical="center"/>
    </xf>
    <xf numFmtId="4" fontId="18" fillId="42" borderId="143" applyNumberFormat="0" applyProtection="0">
      <alignment horizontal="right" vertical="center"/>
    </xf>
    <xf numFmtId="4" fontId="18" fillId="42" borderId="143" applyNumberFormat="0" applyProtection="0">
      <alignment horizontal="right" vertical="center"/>
    </xf>
    <xf numFmtId="4" fontId="18" fillId="42" borderId="143" applyNumberFormat="0" applyProtection="0">
      <alignment horizontal="right" vertical="center"/>
    </xf>
    <xf numFmtId="4" fontId="18" fillId="42" borderId="143" applyNumberFormat="0" applyProtection="0">
      <alignment horizontal="right" vertical="center"/>
    </xf>
    <xf numFmtId="4" fontId="18" fillId="42" borderId="143" applyNumberFormat="0" applyProtection="0">
      <alignment horizontal="right" vertical="center"/>
    </xf>
    <xf numFmtId="4" fontId="18" fillId="42" borderId="143" applyNumberFormat="0" applyProtection="0">
      <alignment horizontal="right" vertical="center"/>
    </xf>
    <xf numFmtId="4" fontId="18" fillId="42" borderId="143" applyNumberFormat="0" applyProtection="0">
      <alignment horizontal="right" vertical="center"/>
    </xf>
    <xf numFmtId="4" fontId="18" fillId="42" borderId="143" applyNumberFormat="0" applyProtection="0">
      <alignment horizontal="right" vertical="center"/>
    </xf>
    <xf numFmtId="4" fontId="18" fillId="42" borderId="143" applyNumberFormat="0" applyProtection="0">
      <alignment horizontal="right" vertical="center"/>
    </xf>
    <xf numFmtId="4" fontId="18" fillId="42" borderId="143" applyNumberFormat="0" applyProtection="0">
      <alignment horizontal="right" vertical="center"/>
    </xf>
    <xf numFmtId="4" fontId="18" fillId="42" borderId="143" applyNumberFormat="0" applyProtection="0">
      <alignment horizontal="right" vertical="center"/>
    </xf>
    <xf numFmtId="4" fontId="18" fillId="47" borderId="143" applyNumberFormat="0" applyProtection="0">
      <alignment horizontal="right" vertical="center"/>
    </xf>
    <xf numFmtId="4" fontId="18" fillId="47" borderId="143" applyNumberFormat="0" applyProtection="0">
      <alignment horizontal="right" vertical="center"/>
    </xf>
    <xf numFmtId="4" fontId="18" fillId="47" borderId="143" applyNumberFormat="0" applyProtection="0">
      <alignment horizontal="right" vertical="center"/>
    </xf>
    <xf numFmtId="4" fontId="18" fillId="47" borderId="143" applyNumberFormat="0" applyProtection="0">
      <alignment horizontal="right" vertical="center"/>
    </xf>
    <xf numFmtId="4" fontId="18" fillId="47" borderId="143" applyNumberFormat="0" applyProtection="0">
      <alignment horizontal="right" vertical="center"/>
    </xf>
    <xf numFmtId="4" fontId="18" fillId="47" borderId="143" applyNumberFormat="0" applyProtection="0">
      <alignment horizontal="right" vertical="center"/>
    </xf>
    <xf numFmtId="4" fontId="18" fillId="47" borderId="143" applyNumberFormat="0" applyProtection="0">
      <alignment horizontal="right" vertical="center"/>
    </xf>
    <xf numFmtId="4" fontId="18" fillId="47" borderId="143" applyNumberFormat="0" applyProtection="0">
      <alignment horizontal="right" vertical="center"/>
    </xf>
    <xf numFmtId="4" fontId="18" fillId="47" borderId="143" applyNumberFormat="0" applyProtection="0">
      <alignment horizontal="right" vertical="center"/>
    </xf>
    <xf numFmtId="4" fontId="18" fillId="47" borderId="143" applyNumberFormat="0" applyProtection="0">
      <alignment horizontal="right" vertical="center"/>
    </xf>
    <xf numFmtId="4" fontId="18" fillId="47" borderId="143" applyNumberFormat="0" applyProtection="0">
      <alignment horizontal="right" vertical="center"/>
    </xf>
    <xf numFmtId="4" fontId="18" fillId="47" borderId="143" applyNumberFormat="0" applyProtection="0">
      <alignment horizontal="right" vertical="center"/>
    </xf>
    <xf numFmtId="4" fontId="18" fillId="47" borderId="143" applyNumberFormat="0" applyProtection="0">
      <alignment horizontal="right" vertical="center"/>
    </xf>
    <xf numFmtId="4" fontId="18" fillId="47" borderId="143" applyNumberFormat="0" applyProtection="0">
      <alignment horizontal="right" vertical="center"/>
    </xf>
    <xf numFmtId="4" fontId="18" fillId="47" borderId="143" applyNumberFormat="0" applyProtection="0">
      <alignment horizontal="right" vertical="center"/>
    </xf>
    <xf numFmtId="4" fontId="18" fillId="47" borderId="143" applyNumberFormat="0" applyProtection="0">
      <alignment horizontal="right" vertical="center"/>
    </xf>
    <xf numFmtId="4" fontId="18" fillId="47" borderId="143" applyNumberFormat="0" applyProtection="0">
      <alignment horizontal="right" vertical="center"/>
    </xf>
    <xf numFmtId="4" fontId="18" fillId="47" borderId="143" applyNumberFormat="0" applyProtection="0">
      <alignment horizontal="right" vertical="center"/>
    </xf>
    <xf numFmtId="4" fontId="18" fillId="47" borderId="143" applyNumberFormat="0" applyProtection="0">
      <alignment horizontal="right" vertical="center"/>
    </xf>
    <xf numFmtId="4" fontId="18" fillId="47" borderId="143" applyNumberFormat="0" applyProtection="0">
      <alignment horizontal="right" vertical="center"/>
    </xf>
    <xf numFmtId="4" fontId="18" fillId="47" borderId="143" applyNumberFormat="0" applyProtection="0">
      <alignment horizontal="right" vertical="center"/>
    </xf>
    <xf numFmtId="4" fontId="18" fillId="47" borderId="143" applyNumberFormat="0" applyProtection="0">
      <alignment horizontal="right" vertical="center"/>
    </xf>
    <xf numFmtId="4" fontId="18" fillId="47" borderId="143" applyNumberFormat="0" applyProtection="0">
      <alignment horizontal="right" vertical="center"/>
    </xf>
    <xf numFmtId="4" fontId="18" fillId="47" borderId="143" applyNumberFormat="0" applyProtection="0">
      <alignment horizontal="right" vertical="center"/>
    </xf>
    <xf numFmtId="4" fontId="18" fillId="47" borderId="143" applyNumberFormat="0" applyProtection="0">
      <alignment horizontal="right" vertical="center"/>
    </xf>
    <xf numFmtId="4" fontId="18" fillId="47" borderId="143" applyNumberFormat="0" applyProtection="0">
      <alignment horizontal="right" vertical="center"/>
    </xf>
    <xf numFmtId="4" fontId="18" fillId="47" borderId="143" applyNumberFormat="0" applyProtection="0">
      <alignment horizontal="right" vertical="center"/>
    </xf>
    <xf numFmtId="4" fontId="18" fillId="47" borderId="143" applyNumberFormat="0" applyProtection="0">
      <alignment horizontal="right" vertical="center"/>
    </xf>
    <xf numFmtId="4" fontId="18" fillId="76" borderId="143" applyNumberFormat="0" applyProtection="0">
      <alignment horizontal="right" vertical="center"/>
    </xf>
    <xf numFmtId="4" fontId="18" fillId="76" borderId="143" applyNumberFormat="0" applyProtection="0">
      <alignment horizontal="right" vertical="center"/>
    </xf>
    <xf numFmtId="4" fontId="18" fillId="76" borderId="143" applyNumberFormat="0" applyProtection="0">
      <alignment horizontal="right" vertical="center"/>
    </xf>
    <xf numFmtId="4" fontId="18" fillId="76" borderId="143" applyNumberFormat="0" applyProtection="0">
      <alignment horizontal="right" vertical="center"/>
    </xf>
    <xf numFmtId="4" fontId="18" fillId="76" borderId="143" applyNumberFormat="0" applyProtection="0">
      <alignment horizontal="right" vertical="center"/>
    </xf>
    <xf numFmtId="4" fontId="18" fillId="76" borderId="143" applyNumberFormat="0" applyProtection="0">
      <alignment horizontal="right" vertical="center"/>
    </xf>
    <xf numFmtId="4" fontId="18" fillId="76" borderId="143" applyNumberFormat="0" applyProtection="0">
      <alignment horizontal="right" vertical="center"/>
    </xf>
    <xf numFmtId="4" fontId="18" fillId="76" borderId="143" applyNumberFormat="0" applyProtection="0">
      <alignment horizontal="right" vertical="center"/>
    </xf>
    <xf numFmtId="4" fontId="18" fillId="76" borderId="143" applyNumberFormat="0" applyProtection="0">
      <alignment horizontal="right" vertical="center"/>
    </xf>
    <xf numFmtId="4" fontId="18" fillId="76" borderId="143" applyNumberFormat="0" applyProtection="0">
      <alignment horizontal="right" vertical="center"/>
    </xf>
    <xf numFmtId="4" fontId="18" fillId="76" borderId="143" applyNumberFormat="0" applyProtection="0">
      <alignment horizontal="right" vertical="center"/>
    </xf>
    <xf numFmtId="4" fontId="18" fillId="76" borderId="143" applyNumberFormat="0" applyProtection="0">
      <alignment horizontal="right" vertical="center"/>
    </xf>
    <xf numFmtId="4" fontId="18" fillId="76" borderId="143" applyNumberFormat="0" applyProtection="0">
      <alignment horizontal="right" vertical="center"/>
    </xf>
    <xf numFmtId="4" fontId="18" fillId="76" borderId="143" applyNumberFormat="0" applyProtection="0">
      <alignment horizontal="right" vertical="center"/>
    </xf>
    <xf numFmtId="4" fontId="18" fillId="76" borderId="143" applyNumberFormat="0" applyProtection="0">
      <alignment horizontal="right" vertical="center"/>
    </xf>
    <xf numFmtId="4" fontId="18" fillId="76" borderId="143" applyNumberFormat="0" applyProtection="0">
      <alignment horizontal="right" vertical="center"/>
    </xf>
    <xf numFmtId="4" fontId="18" fillId="76" borderId="143" applyNumberFormat="0" applyProtection="0">
      <alignment horizontal="right" vertical="center"/>
    </xf>
    <xf numFmtId="4" fontId="18" fillId="76" borderId="143" applyNumberFormat="0" applyProtection="0">
      <alignment horizontal="right" vertical="center"/>
    </xf>
    <xf numFmtId="4" fontId="18" fillId="76" borderId="143" applyNumberFormat="0" applyProtection="0">
      <alignment horizontal="right" vertical="center"/>
    </xf>
    <xf numFmtId="4" fontId="18" fillId="76" borderId="143" applyNumberFormat="0" applyProtection="0">
      <alignment horizontal="right" vertical="center"/>
    </xf>
    <xf numFmtId="4" fontId="18" fillId="76" borderId="143" applyNumberFormat="0" applyProtection="0">
      <alignment horizontal="right" vertical="center"/>
    </xf>
    <xf numFmtId="4" fontId="18" fillId="76" borderId="143" applyNumberFormat="0" applyProtection="0">
      <alignment horizontal="right" vertical="center"/>
    </xf>
    <xf numFmtId="4" fontId="18" fillId="76" borderId="143" applyNumberFormat="0" applyProtection="0">
      <alignment horizontal="right" vertical="center"/>
    </xf>
    <xf numFmtId="4" fontId="18" fillId="76" borderId="143" applyNumberFormat="0" applyProtection="0">
      <alignment horizontal="right" vertical="center"/>
    </xf>
    <xf numFmtId="4" fontId="18" fillId="76" borderId="143" applyNumberFormat="0" applyProtection="0">
      <alignment horizontal="right" vertical="center"/>
    </xf>
    <xf numFmtId="4" fontId="18" fillId="76" borderId="143" applyNumberFormat="0" applyProtection="0">
      <alignment horizontal="right" vertical="center"/>
    </xf>
    <xf numFmtId="4" fontId="18" fillId="76" borderId="143" applyNumberFormat="0" applyProtection="0">
      <alignment horizontal="right" vertical="center"/>
    </xf>
    <xf numFmtId="4" fontId="18" fillId="76" borderId="143" applyNumberFormat="0" applyProtection="0">
      <alignment horizontal="right" vertical="center"/>
    </xf>
    <xf numFmtId="4" fontId="18" fillId="39" borderId="143" applyNumberFormat="0" applyProtection="0">
      <alignment horizontal="right" vertical="center"/>
    </xf>
    <xf numFmtId="4" fontId="18" fillId="39" borderId="143" applyNumberFormat="0" applyProtection="0">
      <alignment horizontal="right" vertical="center"/>
    </xf>
    <xf numFmtId="4" fontId="18" fillId="39" borderId="143" applyNumberFormat="0" applyProtection="0">
      <alignment horizontal="right" vertical="center"/>
    </xf>
    <xf numFmtId="4" fontId="18" fillId="39" borderId="143" applyNumberFormat="0" applyProtection="0">
      <alignment horizontal="right" vertical="center"/>
    </xf>
    <xf numFmtId="4" fontId="18" fillId="39" borderId="143" applyNumberFormat="0" applyProtection="0">
      <alignment horizontal="right" vertical="center"/>
    </xf>
    <xf numFmtId="4" fontId="18" fillId="39" borderId="143" applyNumberFormat="0" applyProtection="0">
      <alignment horizontal="right" vertical="center"/>
    </xf>
    <xf numFmtId="4" fontId="18" fillId="39" borderId="143" applyNumberFormat="0" applyProtection="0">
      <alignment horizontal="right" vertical="center"/>
    </xf>
    <xf numFmtId="4" fontId="18" fillId="39" borderId="143" applyNumberFormat="0" applyProtection="0">
      <alignment horizontal="right" vertical="center"/>
    </xf>
    <xf numFmtId="4" fontId="18" fillId="39" borderId="143" applyNumberFormat="0" applyProtection="0">
      <alignment horizontal="right" vertical="center"/>
    </xf>
    <xf numFmtId="4" fontId="18" fillId="39" borderId="143" applyNumberFormat="0" applyProtection="0">
      <alignment horizontal="right" vertical="center"/>
    </xf>
    <xf numFmtId="4" fontId="18" fillId="39" borderId="143" applyNumberFormat="0" applyProtection="0">
      <alignment horizontal="right" vertical="center"/>
    </xf>
    <xf numFmtId="4" fontId="18" fillId="39" borderId="143" applyNumberFormat="0" applyProtection="0">
      <alignment horizontal="right" vertical="center"/>
    </xf>
    <xf numFmtId="4" fontId="18" fillId="39" borderId="143" applyNumberFormat="0" applyProtection="0">
      <alignment horizontal="right" vertical="center"/>
    </xf>
    <xf numFmtId="4" fontId="18" fillId="39" borderId="143" applyNumberFormat="0" applyProtection="0">
      <alignment horizontal="right" vertical="center"/>
    </xf>
    <xf numFmtId="4" fontId="18" fillId="39" borderId="143" applyNumberFormat="0" applyProtection="0">
      <alignment horizontal="right" vertical="center"/>
    </xf>
    <xf numFmtId="4" fontId="18" fillId="39" borderId="143" applyNumberFormat="0" applyProtection="0">
      <alignment horizontal="right" vertical="center"/>
    </xf>
    <xf numFmtId="4" fontId="18" fillId="39" borderId="143" applyNumberFormat="0" applyProtection="0">
      <alignment horizontal="right" vertical="center"/>
    </xf>
    <xf numFmtId="4" fontId="18" fillId="39" borderId="143" applyNumberFormat="0" applyProtection="0">
      <alignment horizontal="right" vertical="center"/>
    </xf>
    <xf numFmtId="4" fontId="18" fillId="39" borderId="143" applyNumberFormat="0" applyProtection="0">
      <alignment horizontal="right" vertical="center"/>
    </xf>
    <xf numFmtId="4" fontId="18" fillId="39" borderId="143" applyNumberFormat="0" applyProtection="0">
      <alignment horizontal="right" vertical="center"/>
    </xf>
    <xf numFmtId="4" fontId="18" fillId="39" borderId="143" applyNumberFormat="0" applyProtection="0">
      <alignment horizontal="right" vertical="center"/>
    </xf>
    <xf numFmtId="4" fontId="18" fillId="39" borderId="143" applyNumberFormat="0" applyProtection="0">
      <alignment horizontal="right" vertical="center"/>
    </xf>
    <xf numFmtId="4" fontId="18" fillId="39" borderId="143" applyNumberFormat="0" applyProtection="0">
      <alignment horizontal="right" vertical="center"/>
    </xf>
    <xf numFmtId="4" fontId="18" fillId="39" borderId="143" applyNumberFormat="0" applyProtection="0">
      <alignment horizontal="right" vertical="center"/>
    </xf>
    <xf numFmtId="4" fontId="18" fillId="39" borderId="143" applyNumberFormat="0" applyProtection="0">
      <alignment horizontal="right" vertical="center"/>
    </xf>
    <xf numFmtId="4" fontId="18" fillId="39" borderId="143" applyNumberFormat="0" applyProtection="0">
      <alignment horizontal="right" vertical="center"/>
    </xf>
    <xf numFmtId="4" fontId="18" fillId="39" borderId="143" applyNumberFormat="0" applyProtection="0">
      <alignment horizontal="right" vertical="center"/>
    </xf>
    <xf numFmtId="4" fontId="18" fillId="39" borderId="143" applyNumberFormat="0" applyProtection="0">
      <alignment horizontal="right" vertical="center"/>
    </xf>
    <xf numFmtId="4" fontId="18" fillId="30" borderId="143" applyNumberFormat="0" applyProtection="0">
      <alignment horizontal="right" vertical="center"/>
    </xf>
    <xf numFmtId="4" fontId="18" fillId="30" borderId="143" applyNumberFormat="0" applyProtection="0">
      <alignment horizontal="right" vertical="center"/>
    </xf>
    <xf numFmtId="4" fontId="18" fillId="30" borderId="143" applyNumberFormat="0" applyProtection="0">
      <alignment horizontal="right" vertical="center"/>
    </xf>
    <xf numFmtId="4" fontId="18" fillId="30" borderId="143" applyNumberFormat="0" applyProtection="0">
      <alignment horizontal="right" vertical="center"/>
    </xf>
    <xf numFmtId="4" fontId="18" fillId="30" borderId="143" applyNumberFormat="0" applyProtection="0">
      <alignment horizontal="right" vertical="center"/>
    </xf>
    <xf numFmtId="4" fontId="18" fillId="30" borderId="143" applyNumberFormat="0" applyProtection="0">
      <alignment horizontal="right" vertical="center"/>
    </xf>
    <xf numFmtId="4" fontId="18" fillId="30" borderId="143" applyNumberFormat="0" applyProtection="0">
      <alignment horizontal="right" vertical="center"/>
    </xf>
    <xf numFmtId="4" fontId="18" fillId="30" borderId="143" applyNumberFormat="0" applyProtection="0">
      <alignment horizontal="right" vertical="center"/>
    </xf>
    <xf numFmtId="4" fontId="18" fillId="30" borderId="143" applyNumberFormat="0" applyProtection="0">
      <alignment horizontal="right" vertical="center"/>
    </xf>
    <xf numFmtId="4" fontId="18" fillId="30" borderId="143" applyNumberFormat="0" applyProtection="0">
      <alignment horizontal="right" vertical="center"/>
    </xf>
    <xf numFmtId="4" fontId="18" fillId="30" borderId="143" applyNumberFormat="0" applyProtection="0">
      <alignment horizontal="right" vertical="center"/>
    </xf>
    <xf numFmtId="4" fontId="18" fillId="30" borderId="143" applyNumberFormat="0" applyProtection="0">
      <alignment horizontal="right" vertical="center"/>
    </xf>
    <xf numFmtId="4" fontId="18" fillId="30" borderId="143" applyNumberFormat="0" applyProtection="0">
      <alignment horizontal="right" vertical="center"/>
    </xf>
    <xf numFmtId="4" fontId="18" fillId="30" borderId="143" applyNumberFormat="0" applyProtection="0">
      <alignment horizontal="right" vertical="center"/>
    </xf>
    <xf numFmtId="4" fontId="18" fillId="30" borderId="143" applyNumberFormat="0" applyProtection="0">
      <alignment horizontal="right" vertical="center"/>
    </xf>
    <xf numFmtId="4" fontId="18" fillId="30" borderId="143" applyNumberFormat="0" applyProtection="0">
      <alignment horizontal="right" vertical="center"/>
    </xf>
    <xf numFmtId="4" fontId="18" fillId="30" borderId="143" applyNumberFormat="0" applyProtection="0">
      <alignment horizontal="right" vertical="center"/>
    </xf>
    <xf numFmtId="4" fontId="18" fillId="30" borderId="143" applyNumberFormat="0" applyProtection="0">
      <alignment horizontal="right" vertical="center"/>
    </xf>
    <xf numFmtId="4" fontId="18" fillId="30" borderId="143" applyNumberFormat="0" applyProtection="0">
      <alignment horizontal="right" vertical="center"/>
    </xf>
    <xf numFmtId="4" fontId="18" fillId="30" borderId="143" applyNumberFormat="0" applyProtection="0">
      <alignment horizontal="right" vertical="center"/>
    </xf>
    <xf numFmtId="4" fontId="18" fillId="30" borderId="143" applyNumberFormat="0" applyProtection="0">
      <alignment horizontal="right" vertical="center"/>
    </xf>
    <xf numFmtId="4" fontId="18" fillId="30" borderId="143" applyNumberFormat="0" applyProtection="0">
      <alignment horizontal="right" vertical="center"/>
    </xf>
    <xf numFmtId="4" fontId="18" fillId="30" borderId="143" applyNumberFormat="0" applyProtection="0">
      <alignment horizontal="right" vertical="center"/>
    </xf>
    <xf numFmtId="4" fontId="18" fillId="30" borderId="143" applyNumberFormat="0" applyProtection="0">
      <alignment horizontal="right" vertical="center"/>
    </xf>
    <xf numFmtId="4" fontId="18" fillId="30" borderId="143" applyNumberFormat="0" applyProtection="0">
      <alignment horizontal="right" vertical="center"/>
    </xf>
    <xf numFmtId="4" fontId="18" fillId="30" borderId="143" applyNumberFormat="0" applyProtection="0">
      <alignment horizontal="right" vertical="center"/>
    </xf>
    <xf numFmtId="4" fontId="18" fillId="30" borderId="143" applyNumberFormat="0" applyProtection="0">
      <alignment horizontal="right" vertical="center"/>
    </xf>
    <xf numFmtId="4" fontId="18" fillId="30" borderId="143" applyNumberFormat="0" applyProtection="0">
      <alignment horizontal="right" vertical="center"/>
    </xf>
    <xf numFmtId="4" fontId="18" fillId="38" borderId="143" applyNumberFormat="0" applyProtection="0">
      <alignment horizontal="right" vertical="center"/>
    </xf>
    <xf numFmtId="4" fontId="18" fillId="38" borderId="143" applyNumberFormat="0" applyProtection="0">
      <alignment horizontal="right" vertical="center"/>
    </xf>
    <xf numFmtId="4" fontId="18" fillId="38" borderId="143" applyNumberFormat="0" applyProtection="0">
      <alignment horizontal="right" vertical="center"/>
    </xf>
    <xf numFmtId="4" fontId="18" fillId="38" borderId="143" applyNumberFormat="0" applyProtection="0">
      <alignment horizontal="right" vertical="center"/>
    </xf>
    <xf numFmtId="4" fontId="18" fillId="38" borderId="143" applyNumberFormat="0" applyProtection="0">
      <alignment horizontal="right" vertical="center"/>
    </xf>
    <xf numFmtId="4" fontId="18" fillId="38" borderId="143" applyNumberFormat="0" applyProtection="0">
      <alignment horizontal="right" vertical="center"/>
    </xf>
    <xf numFmtId="4" fontId="18" fillId="38" borderId="143" applyNumberFormat="0" applyProtection="0">
      <alignment horizontal="right" vertical="center"/>
    </xf>
    <xf numFmtId="4" fontId="18" fillId="38" borderId="143" applyNumberFormat="0" applyProtection="0">
      <alignment horizontal="right" vertical="center"/>
    </xf>
    <xf numFmtId="4" fontId="18" fillId="38" borderId="143" applyNumberFormat="0" applyProtection="0">
      <alignment horizontal="right" vertical="center"/>
    </xf>
    <xf numFmtId="4" fontId="18" fillId="38" borderId="143" applyNumberFormat="0" applyProtection="0">
      <alignment horizontal="right" vertical="center"/>
    </xf>
    <xf numFmtId="4" fontId="18" fillId="38" borderId="143" applyNumberFormat="0" applyProtection="0">
      <alignment horizontal="right" vertical="center"/>
    </xf>
    <xf numFmtId="4" fontId="18" fillId="38" borderId="143" applyNumberFormat="0" applyProtection="0">
      <alignment horizontal="right" vertical="center"/>
    </xf>
    <xf numFmtId="4" fontId="18" fillId="38" borderId="143" applyNumberFormat="0" applyProtection="0">
      <alignment horizontal="right" vertical="center"/>
    </xf>
    <xf numFmtId="4" fontId="18" fillId="38" borderId="143" applyNumberFormat="0" applyProtection="0">
      <alignment horizontal="right" vertical="center"/>
    </xf>
    <xf numFmtId="4" fontId="18" fillId="38" borderId="143" applyNumberFormat="0" applyProtection="0">
      <alignment horizontal="right" vertical="center"/>
    </xf>
    <xf numFmtId="4" fontId="18" fillId="38" borderId="143" applyNumberFormat="0" applyProtection="0">
      <alignment horizontal="right" vertical="center"/>
    </xf>
    <xf numFmtId="4" fontId="18" fillId="38" borderId="143" applyNumberFormat="0" applyProtection="0">
      <alignment horizontal="right" vertical="center"/>
    </xf>
    <xf numFmtId="4" fontId="18" fillId="38" borderId="143" applyNumberFormat="0" applyProtection="0">
      <alignment horizontal="right" vertical="center"/>
    </xf>
    <xf numFmtId="4" fontId="18" fillId="38" borderId="143" applyNumberFormat="0" applyProtection="0">
      <alignment horizontal="right" vertical="center"/>
    </xf>
    <xf numFmtId="4" fontId="18" fillId="38" borderId="143" applyNumberFormat="0" applyProtection="0">
      <alignment horizontal="right" vertical="center"/>
    </xf>
    <xf numFmtId="4" fontId="18" fillId="38" borderId="143" applyNumberFormat="0" applyProtection="0">
      <alignment horizontal="right" vertical="center"/>
    </xf>
    <xf numFmtId="4" fontId="18" fillId="38" borderId="143" applyNumberFormat="0" applyProtection="0">
      <alignment horizontal="right" vertical="center"/>
    </xf>
    <xf numFmtId="4" fontId="18" fillId="38" borderId="143" applyNumberFormat="0" applyProtection="0">
      <alignment horizontal="right" vertical="center"/>
    </xf>
    <xf numFmtId="4" fontId="18" fillId="38" borderId="143" applyNumberFormat="0" applyProtection="0">
      <alignment horizontal="right" vertical="center"/>
    </xf>
    <xf numFmtId="4" fontId="18" fillId="38" borderId="143" applyNumberFormat="0" applyProtection="0">
      <alignment horizontal="right" vertical="center"/>
    </xf>
    <xf numFmtId="4" fontId="18" fillId="38" borderId="143" applyNumberFormat="0" applyProtection="0">
      <alignment horizontal="right" vertical="center"/>
    </xf>
    <xf numFmtId="4" fontId="18" fillId="38" borderId="143" applyNumberFormat="0" applyProtection="0">
      <alignment horizontal="right" vertical="center"/>
    </xf>
    <xf numFmtId="4" fontId="18" fillId="38" borderId="143" applyNumberFormat="0" applyProtection="0">
      <alignment horizontal="right" vertical="center"/>
    </xf>
    <xf numFmtId="4" fontId="18" fillId="28" borderId="143" applyNumberFormat="0" applyProtection="0">
      <alignment horizontal="right" vertical="center"/>
    </xf>
    <xf numFmtId="4" fontId="18" fillId="28" borderId="143" applyNumberFormat="0" applyProtection="0">
      <alignment horizontal="right" vertical="center"/>
    </xf>
    <xf numFmtId="4" fontId="18" fillId="28" borderId="143" applyNumberFormat="0" applyProtection="0">
      <alignment horizontal="right" vertical="center"/>
    </xf>
    <xf numFmtId="4" fontId="18" fillId="28" borderId="143" applyNumberFormat="0" applyProtection="0">
      <alignment horizontal="right" vertical="center"/>
    </xf>
    <xf numFmtId="4" fontId="18" fillId="28" borderId="143" applyNumberFormat="0" applyProtection="0">
      <alignment horizontal="right" vertical="center"/>
    </xf>
    <xf numFmtId="4" fontId="18" fillId="28" borderId="143" applyNumberFormat="0" applyProtection="0">
      <alignment horizontal="right" vertical="center"/>
    </xf>
    <xf numFmtId="4" fontId="18" fillId="28" borderId="143" applyNumberFormat="0" applyProtection="0">
      <alignment horizontal="right" vertical="center"/>
    </xf>
    <xf numFmtId="4" fontId="18" fillId="28" borderId="143" applyNumberFormat="0" applyProtection="0">
      <alignment horizontal="right" vertical="center"/>
    </xf>
    <xf numFmtId="4" fontId="18" fillId="28" borderId="143" applyNumberFormat="0" applyProtection="0">
      <alignment horizontal="right" vertical="center"/>
    </xf>
    <xf numFmtId="4" fontId="18" fillId="28" borderId="143" applyNumberFormat="0" applyProtection="0">
      <alignment horizontal="right" vertical="center"/>
    </xf>
    <xf numFmtId="4" fontId="18" fillId="28" borderId="143" applyNumberFormat="0" applyProtection="0">
      <alignment horizontal="right" vertical="center"/>
    </xf>
    <xf numFmtId="4" fontId="18" fillId="28" borderId="143" applyNumberFormat="0" applyProtection="0">
      <alignment horizontal="right" vertical="center"/>
    </xf>
    <xf numFmtId="4" fontId="18" fillId="28" borderId="143" applyNumberFormat="0" applyProtection="0">
      <alignment horizontal="right" vertical="center"/>
    </xf>
    <xf numFmtId="4" fontId="18" fillId="28" borderId="143" applyNumberFormat="0" applyProtection="0">
      <alignment horizontal="right" vertical="center"/>
    </xf>
    <xf numFmtId="4" fontId="18" fillId="28" borderId="143" applyNumberFormat="0" applyProtection="0">
      <alignment horizontal="right" vertical="center"/>
    </xf>
    <xf numFmtId="4" fontId="18" fillId="28" borderId="143" applyNumberFormat="0" applyProtection="0">
      <alignment horizontal="right" vertical="center"/>
    </xf>
    <xf numFmtId="4" fontId="18" fillId="28" borderId="143" applyNumberFormat="0" applyProtection="0">
      <alignment horizontal="right" vertical="center"/>
    </xf>
    <xf numFmtId="4" fontId="18" fillId="28" borderId="143" applyNumberFormat="0" applyProtection="0">
      <alignment horizontal="right" vertical="center"/>
    </xf>
    <xf numFmtId="4" fontId="18" fillId="28" borderId="143" applyNumberFormat="0" applyProtection="0">
      <alignment horizontal="right" vertical="center"/>
    </xf>
    <xf numFmtId="4" fontId="18" fillId="28" borderId="143" applyNumberFormat="0" applyProtection="0">
      <alignment horizontal="right" vertical="center"/>
    </xf>
    <xf numFmtId="4" fontId="18" fillId="28" borderId="143" applyNumberFormat="0" applyProtection="0">
      <alignment horizontal="right" vertical="center"/>
    </xf>
    <xf numFmtId="4" fontId="18" fillId="28" borderId="143" applyNumberFormat="0" applyProtection="0">
      <alignment horizontal="right" vertical="center"/>
    </xf>
    <xf numFmtId="4" fontId="18" fillId="28" borderId="143" applyNumberFormat="0" applyProtection="0">
      <alignment horizontal="right" vertical="center"/>
    </xf>
    <xf numFmtId="4" fontId="18" fillId="28" borderId="143" applyNumberFormat="0" applyProtection="0">
      <alignment horizontal="right" vertical="center"/>
    </xf>
    <xf numFmtId="4" fontId="18" fillId="28" borderId="143" applyNumberFormat="0" applyProtection="0">
      <alignment horizontal="right" vertical="center"/>
    </xf>
    <xf numFmtId="4" fontId="18" fillId="28" borderId="143" applyNumberFormat="0" applyProtection="0">
      <alignment horizontal="right" vertical="center"/>
    </xf>
    <xf numFmtId="4" fontId="18" fillId="28" borderId="143" applyNumberFormat="0" applyProtection="0">
      <alignment horizontal="right" vertical="center"/>
    </xf>
    <xf numFmtId="4" fontId="18" fillId="28" borderId="143" applyNumberFormat="0" applyProtection="0">
      <alignment horizontal="right" vertical="center"/>
    </xf>
    <xf numFmtId="4" fontId="18" fillId="26" borderId="0" applyNumberFormat="0" applyProtection="0">
      <alignment horizontal="left" vertical="center" indent="1"/>
    </xf>
    <xf numFmtId="4" fontId="18" fillId="28" borderId="0"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center" indent="1"/>
    </xf>
    <xf numFmtId="0" fontId="12" fillId="41" borderId="143" applyNumberFormat="0" applyProtection="0">
      <alignment horizontal="left" vertical="top" indent="1"/>
    </xf>
    <xf numFmtId="0" fontId="12" fillId="41" borderId="143" applyNumberFormat="0" applyProtection="0">
      <alignment horizontal="left" vertical="top" indent="1"/>
    </xf>
    <xf numFmtId="0" fontId="12" fillId="41" borderId="143" applyNumberFormat="0" applyProtection="0">
      <alignment horizontal="left" vertical="top" indent="1"/>
    </xf>
    <xf numFmtId="0" fontId="12" fillId="41" borderId="143" applyNumberFormat="0" applyProtection="0">
      <alignment horizontal="left" vertical="top" indent="1"/>
    </xf>
    <xf numFmtId="0" fontId="12" fillId="41" borderId="143" applyNumberFormat="0" applyProtection="0">
      <alignment horizontal="left" vertical="top" indent="1"/>
    </xf>
    <xf numFmtId="0" fontId="12" fillId="41" borderId="143" applyNumberFormat="0" applyProtection="0">
      <alignment horizontal="left" vertical="top" indent="1"/>
    </xf>
    <xf numFmtId="0" fontId="12" fillId="41" borderId="143" applyNumberFormat="0" applyProtection="0">
      <alignment horizontal="left" vertical="top" indent="1"/>
    </xf>
    <xf numFmtId="0" fontId="12" fillId="41" borderId="143" applyNumberFormat="0" applyProtection="0">
      <alignment horizontal="left" vertical="top" indent="1"/>
    </xf>
    <xf numFmtId="0" fontId="12" fillId="41" borderId="143" applyNumberFormat="0" applyProtection="0">
      <alignment horizontal="left" vertical="top" indent="1"/>
    </xf>
    <xf numFmtId="0" fontId="12" fillId="41" borderId="143" applyNumberFormat="0" applyProtection="0">
      <alignment horizontal="left" vertical="top" indent="1"/>
    </xf>
    <xf numFmtId="0" fontId="12" fillId="41" borderId="143" applyNumberFormat="0" applyProtection="0">
      <alignment horizontal="left" vertical="top" indent="1"/>
    </xf>
    <xf numFmtId="0" fontId="12" fillId="41" borderId="143" applyNumberFormat="0" applyProtection="0">
      <alignment horizontal="left" vertical="top" indent="1"/>
    </xf>
    <xf numFmtId="0" fontId="12" fillId="41" borderId="143" applyNumberFormat="0" applyProtection="0">
      <alignment horizontal="left" vertical="top" indent="1"/>
    </xf>
    <xf numFmtId="0" fontId="12" fillId="41" borderId="143" applyNumberFormat="0" applyProtection="0">
      <alignment horizontal="left" vertical="top" indent="1"/>
    </xf>
    <xf numFmtId="0" fontId="12" fillId="41" borderId="143" applyNumberFormat="0" applyProtection="0">
      <alignment horizontal="left" vertical="top" indent="1"/>
    </xf>
    <xf numFmtId="0" fontId="12" fillId="41" borderId="143" applyNumberFormat="0" applyProtection="0">
      <alignment horizontal="left" vertical="top" indent="1"/>
    </xf>
    <xf numFmtId="0" fontId="12" fillId="41" borderId="143" applyNumberFormat="0" applyProtection="0">
      <alignment horizontal="left" vertical="top" indent="1"/>
    </xf>
    <xf numFmtId="0" fontId="12" fillId="41" borderId="143" applyNumberFormat="0" applyProtection="0">
      <alignment horizontal="left" vertical="top" indent="1"/>
    </xf>
    <xf numFmtId="0" fontId="12" fillId="41" borderId="143" applyNumberFormat="0" applyProtection="0">
      <alignment horizontal="left" vertical="top" indent="1"/>
    </xf>
    <xf numFmtId="0" fontId="12" fillId="41" borderId="143" applyNumberFormat="0" applyProtection="0">
      <alignment horizontal="left" vertical="top" indent="1"/>
    </xf>
    <xf numFmtId="0" fontId="12" fillId="41" borderId="143" applyNumberFormat="0" applyProtection="0">
      <alignment horizontal="left" vertical="top" indent="1"/>
    </xf>
    <xf numFmtId="0" fontId="12" fillId="41" borderId="143" applyNumberFormat="0" applyProtection="0">
      <alignment horizontal="left" vertical="top" indent="1"/>
    </xf>
    <xf numFmtId="0" fontId="12" fillId="41" borderId="143" applyNumberFormat="0" applyProtection="0">
      <alignment horizontal="left" vertical="top" indent="1"/>
    </xf>
    <xf numFmtId="0" fontId="12" fillId="41" borderId="143" applyNumberFormat="0" applyProtection="0">
      <alignment horizontal="left" vertical="top" indent="1"/>
    </xf>
    <xf numFmtId="0" fontId="12" fillId="41" borderId="143" applyNumberFormat="0" applyProtection="0">
      <alignment horizontal="left" vertical="top" indent="1"/>
    </xf>
    <xf numFmtId="0" fontId="12" fillId="41" borderId="143" applyNumberFormat="0" applyProtection="0">
      <alignment horizontal="left" vertical="top" indent="1"/>
    </xf>
    <xf numFmtId="0" fontId="12" fillId="41" borderId="143" applyNumberFormat="0" applyProtection="0">
      <alignment horizontal="left" vertical="top" indent="1"/>
    </xf>
    <xf numFmtId="0" fontId="12" fillId="41" borderId="143" applyNumberFormat="0" applyProtection="0">
      <alignment horizontal="left" vertical="top" indent="1"/>
    </xf>
    <xf numFmtId="0" fontId="12" fillId="109" borderId="142"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center" indent="1"/>
    </xf>
    <xf numFmtId="0" fontId="12" fillId="28" borderId="143" applyNumberFormat="0" applyProtection="0">
      <alignment horizontal="left" vertical="top" indent="1"/>
    </xf>
    <xf numFmtId="0" fontId="12" fillId="28" borderId="143" applyNumberFormat="0" applyProtection="0">
      <alignment horizontal="left" vertical="top" indent="1"/>
    </xf>
    <xf numFmtId="0" fontId="12" fillId="28" borderId="143" applyNumberFormat="0" applyProtection="0">
      <alignment horizontal="left" vertical="top" indent="1"/>
    </xf>
    <xf numFmtId="0" fontId="12" fillId="28" borderId="143" applyNumberFormat="0" applyProtection="0">
      <alignment horizontal="left" vertical="top" indent="1"/>
    </xf>
    <xf numFmtId="0" fontId="12" fillId="28" borderId="143" applyNumberFormat="0" applyProtection="0">
      <alignment horizontal="left" vertical="top" indent="1"/>
    </xf>
    <xf numFmtId="0" fontId="12" fillId="28" borderId="143" applyNumberFormat="0" applyProtection="0">
      <alignment horizontal="left" vertical="top" indent="1"/>
    </xf>
    <xf numFmtId="0" fontId="12" fillId="28" borderId="143" applyNumberFormat="0" applyProtection="0">
      <alignment horizontal="left" vertical="top" indent="1"/>
    </xf>
    <xf numFmtId="0" fontId="12" fillId="28" borderId="143" applyNumberFormat="0" applyProtection="0">
      <alignment horizontal="left" vertical="top" indent="1"/>
    </xf>
    <xf numFmtId="0" fontId="12" fillId="28" borderId="143" applyNumberFormat="0" applyProtection="0">
      <alignment horizontal="left" vertical="top" indent="1"/>
    </xf>
    <xf numFmtId="0" fontId="12" fillId="28" borderId="143" applyNumberFormat="0" applyProtection="0">
      <alignment horizontal="left" vertical="top" indent="1"/>
    </xf>
    <xf numFmtId="0" fontId="12" fillId="28" borderId="143" applyNumberFormat="0" applyProtection="0">
      <alignment horizontal="left" vertical="top" indent="1"/>
    </xf>
    <xf numFmtId="0" fontId="12" fillId="28" borderId="143" applyNumberFormat="0" applyProtection="0">
      <alignment horizontal="left" vertical="top" indent="1"/>
    </xf>
    <xf numFmtId="0" fontId="12" fillId="28" borderId="143" applyNumberFormat="0" applyProtection="0">
      <alignment horizontal="left" vertical="top" indent="1"/>
    </xf>
    <xf numFmtId="0" fontId="12" fillId="28" borderId="143" applyNumberFormat="0" applyProtection="0">
      <alignment horizontal="left" vertical="top" indent="1"/>
    </xf>
    <xf numFmtId="0" fontId="12" fillId="28" borderId="143" applyNumberFormat="0" applyProtection="0">
      <alignment horizontal="left" vertical="top" indent="1"/>
    </xf>
    <xf numFmtId="0" fontId="12" fillId="28" borderId="143" applyNumberFormat="0" applyProtection="0">
      <alignment horizontal="left" vertical="top" indent="1"/>
    </xf>
    <xf numFmtId="0" fontId="12" fillId="28" borderId="143" applyNumberFormat="0" applyProtection="0">
      <alignment horizontal="left" vertical="top" indent="1"/>
    </xf>
    <xf numFmtId="0" fontId="12" fillId="28" borderId="143" applyNumberFormat="0" applyProtection="0">
      <alignment horizontal="left" vertical="top" indent="1"/>
    </xf>
    <xf numFmtId="0" fontId="12" fillId="28" borderId="143" applyNumberFormat="0" applyProtection="0">
      <alignment horizontal="left" vertical="top" indent="1"/>
    </xf>
    <xf numFmtId="0" fontId="12" fillId="28" borderId="143" applyNumberFormat="0" applyProtection="0">
      <alignment horizontal="left" vertical="top" indent="1"/>
    </xf>
    <xf numFmtId="0" fontId="12" fillId="28" borderId="143" applyNumberFormat="0" applyProtection="0">
      <alignment horizontal="left" vertical="top" indent="1"/>
    </xf>
    <xf numFmtId="0" fontId="12" fillId="28" borderId="143" applyNumberFormat="0" applyProtection="0">
      <alignment horizontal="left" vertical="top" indent="1"/>
    </xf>
    <xf numFmtId="0" fontId="12" fillId="28" borderId="143" applyNumberFormat="0" applyProtection="0">
      <alignment horizontal="left" vertical="top" indent="1"/>
    </xf>
    <xf numFmtId="0" fontId="12" fillId="28" borderId="143" applyNumberFormat="0" applyProtection="0">
      <alignment horizontal="left" vertical="top" indent="1"/>
    </xf>
    <xf numFmtId="0" fontId="12" fillId="28" borderId="143" applyNumberFormat="0" applyProtection="0">
      <alignment horizontal="left" vertical="top" indent="1"/>
    </xf>
    <xf numFmtId="0" fontId="12" fillId="28" borderId="143" applyNumberFormat="0" applyProtection="0">
      <alignment horizontal="left" vertical="top" indent="1"/>
    </xf>
    <xf numFmtId="0" fontId="12" fillId="28" borderId="143" applyNumberFormat="0" applyProtection="0">
      <alignment horizontal="left" vertical="top" indent="1"/>
    </xf>
    <xf numFmtId="0" fontId="12" fillId="28" borderId="143" applyNumberFormat="0" applyProtection="0">
      <alignment horizontal="left" vertical="top" indent="1"/>
    </xf>
    <xf numFmtId="0" fontId="12" fillId="112" borderId="142"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center" indent="1"/>
    </xf>
    <xf numFmtId="0" fontId="12" fillId="35" borderId="143" applyNumberFormat="0" applyProtection="0">
      <alignment horizontal="left" vertical="top" indent="1"/>
    </xf>
    <xf numFmtId="0" fontId="12" fillId="35" borderId="143" applyNumberFormat="0" applyProtection="0">
      <alignment horizontal="left" vertical="top" indent="1"/>
    </xf>
    <xf numFmtId="0" fontId="12" fillId="35" borderId="143" applyNumberFormat="0" applyProtection="0">
      <alignment horizontal="left" vertical="top" indent="1"/>
    </xf>
    <xf numFmtId="0" fontId="12" fillId="35" borderId="143" applyNumberFormat="0" applyProtection="0">
      <alignment horizontal="left" vertical="top" indent="1"/>
    </xf>
    <xf numFmtId="0" fontId="12" fillId="35" borderId="143" applyNumberFormat="0" applyProtection="0">
      <alignment horizontal="left" vertical="top" indent="1"/>
    </xf>
    <xf numFmtId="0" fontId="12" fillId="35" borderId="143" applyNumberFormat="0" applyProtection="0">
      <alignment horizontal="left" vertical="top" indent="1"/>
    </xf>
    <xf numFmtId="0" fontId="12" fillId="35" borderId="143" applyNumberFormat="0" applyProtection="0">
      <alignment horizontal="left" vertical="top" indent="1"/>
    </xf>
    <xf numFmtId="0" fontId="12" fillId="35" borderId="143" applyNumberFormat="0" applyProtection="0">
      <alignment horizontal="left" vertical="top" indent="1"/>
    </xf>
    <xf numFmtId="0" fontId="12" fillId="35" borderId="143" applyNumberFormat="0" applyProtection="0">
      <alignment horizontal="left" vertical="top" indent="1"/>
    </xf>
    <xf numFmtId="0" fontId="12" fillId="35" borderId="143" applyNumberFormat="0" applyProtection="0">
      <alignment horizontal="left" vertical="top" indent="1"/>
    </xf>
    <xf numFmtId="0" fontId="12" fillId="35" borderId="143" applyNumberFormat="0" applyProtection="0">
      <alignment horizontal="left" vertical="top" indent="1"/>
    </xf>
    <xf numFmtId="0" fontId="12" fillId="35" borderId="143" applyNumberFormat="0" applyProtection="0">
      <alignment horizontal="left" vertical="top" indent="1"/>
    </xf>
    <xf numFmtId="0" fontId="12" fillId="35" borderId="143" applyNumberFormat="0" applyProtection="0">
      <alignment horizontal="left" vertical="top" indent="1"/>
    </xf>
    <xf numFmtId="0" fontId="12" fillId="35" borderId="143" applyNumberFormat="0" applyProtection="0">
      <alignment horizontal="left" vertical="top" indent="1"/>
    </xf>
    <xf numFmtId="0" fontId="12" fillId="35" borderId="143" applyNumberFormat="0" applyProtection="0">
      <alignment horizontal="left" vertical="top" indent="1"/>
    </xf>
    <xf numFmtId="0" fontId="12" fillId="35" borderId="143" applyNumberFormat="0" applyProtection="0">
      <alignment horizontal="left" vertical="top" indent="1"/>
    </xf>
    <xf numFmtId="0" fontId="12" fillId="35" borderId="143" applyNumberFormat="0" applyProtection="0">
      <alignment horizontal="left" vertical="top" indent="1"/>
    </xf>
    <xf numFmtId="0" fontId="12" fillId="35" borderId="143" applyNumberFormat="0" applyProtection="0">
      <alignment horizontal="left" vertical="top" indent="1"/>
    </xf>
    <xf numFmtId="0" fontId="12" fillId="35" borderId="143" applyNumberFormat="0" applyProtection="0">
      <alignment horizontal="left" vertical="top" indent="1"/>
    </xf>
    <xf numFmtId="0" fontId="12" fillId="35" borderId="143" applyNumberFormat="0" applyProtection="0">
      <alignment horizontal="left" vertical="top" indent="1"/>
    </xf>
    <xf numFmtId="0" fontId="12" fillId="35" borderId="143" applyNumberFormat="0" applyProtection="0">
      <alignment horizontal="left" vertical="top" indent="1"/>
    </xf>
    <xf numFmtId="0" fontId="12" fillId="35" borderId="143" applyNumberFormat="0" applyProtection="0">
      <alignment horizontal="left" vertical="top" indent="1"/>
    </xf>
    <xf numFmtId="0" fontId="12" fillId="35" borderId="143" applyNumberFormat="0" applyProtection="0">
      <alignment horizontal="left" vertical="top" indent="1"/>
    </xf>
    <xf numFmtId="0" fontId="12" fillId="35" borderId="143" applyNumberFormat="0" applyProtection="0">
      <alignment horizontal="left" vertical="top" indent="1"/>
    </xf>
    <xf numFmtId="0" fontId="12" fillId="35" borderId="143" applyNumberFormat="0" applyProtection="0">
      <alignment horizontal="left" vertical="top" indent="1"/>
    </xf>
    <xf numFmtId="0" fontId="12" fillId="35" borderId="143" applyNumberFormat="0" applyProtection="0">
      <alignment horizontal="left" vertical="top" indent="1"/>
    </xf>
    <xf numFmtId="0" fontId="12" fillId="35" borderId="143" applyNumberFormat="0" applyProtection="0">
      <alignment horizontal="left" vertical="top" indent="1"/>
    </xf>
    <xf numFmtId="0" fontId="12" fillId="35" borderId="143" applyNumberFormat="0" applyProtection="0">
      <alignment horizontal="left" vertical="top" indent="1"/>
    </xf>
    <xf numFmtId="0" fontId="12" fillId="90" borderId="142"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center" indent="1"/>
    </xf>
    <xf numFmtId="0" fontId="12" fillId="26" borderId="143" applyNumberFormat="0" applyProtection="0">
      <alignment horizontal="left" vertical="top" indent="1"/>
    </xf>
    <xf numFmtId="0" fontId="12" fillId="26" borderId="143" applyNumberFormat="0" applyProtection="0">
      <alignment horizontal="left" vertical="top" indent="1"/>
    </xf>
    <xf numFmtId="0" fontId="12" fillId="26" borderId="143" applyNumberFormat="0" applyProtection="0">
      <alignment horizontal="left" vertical="top" indent="1"/>
    </xf>
    <xf numFmtId="0" fontId="12" fillId="26" borderId="143" applyNumberFormat="0" applyProtection="0">
      <alignment horizontal="left" vertical="top" indent="1"/>
    </xf>
    <xf numFmtId="0" fontId="12" fillId="26" borderId="143" applyNumberFormat="0" applyProtection="0">
      <alignment horizontal="left" vertical="top" indent="1"/>
    </xf>
    <xf numFmtId="0" fontId="12" fillId="26" borderId="143" applyNumberFormat="0" applyProtection="0">
      <alignment horizontal="left" vertical="top" indent="1"/>
    </xf>
    <xf numFmtId="0" fontId="12" fillId="26" borderId="143" applyNumberFormat="0" applyProtection="0">
      <alignment horizontal="left" vertical="top" indent="1"/>
    </xf>
    <xf numFmtId="0" fontId="12" fillId="26" borderId="143" applyNumberFormat="0" applyProtection="0">
      <alignment horizontal="left" vertical="top" indent="1"/>
    </xf>
    <xf numFmtId="0" fontId="12" fillId="26" borderId="143" applyNumberFormat="0" applyProtection="0">
      <alignment horizontal="left" vertical="top" indent="1"/>
    </xf>
    <xf numFmtId="0" fontId="12" fillId="26" borderId="143" applyNumberFormat="0" applyProtection="0">
      <alignment horizontal="left" vertical="top" indent="1"/>
    </xf>
    <xf numFmtId="0" fontId="12" fillId="26" borderId="143" applyNumberFormat="0" applyProtection="0">
      <alignment horizontal="left" vertical="top" indent="1"/>
    </xf>
    <xf numFmtId="0" fontId="12" fillId="26" borderId="143" applyNumberFormat="0" applyProtection="0">
      <alignment horizontal="left" vertical="top" indent="1"/>
    </xf>
    <xf numFmtId="0" fontId="12" fillId="26" borderId="143" applyNumberFormat="0" applyProtection="0">
      <alignment horizontal="left" vertical="top" indent="1"/>
    </xf>
    <xf numFmtId="0" fontId="12" fillId="26" borderId="143" applyNumberFormat="0" applyProtection="0">
      <alignment horizontal="left" vertical="top" indent="1"/>
    </xf>
    <xf numFmtId="0" fontId="12" fillId="26" borderId="143" applyNumberFormat="0" applyProtection="0">
      <alignment horizontal="left" vertical="top" indent="1"/>
    </xf>
    <xf numFmtId="0" fontId="12" fillId="26" borderId="143" applyNumberFormat="0" applyProtection="0">
      <alignment horizontal="left" vertical="top" indent="1"/>
    </xf>
    <xf numFmtId="0" fontId="12" fillId="26" borderId="143" applyNumberFormat="0" applyProtection="0">
      <alignment horizontal="left" vertical="top" indent="1"/>
    </xf>
    <xf numFmtId="0" fontId="12" fillId="26" borderId="143" applyNumberFormat="0" applyProtection="0">
      <alignment horizontal="left" vertical="top" indent="1"/>
    </xf>
    <xf numFmtId="0" fontId="12" fillId="26" borderId="143" applyNumberFormat="0" applyProtection="0">
      <alignment horizontal="left" vertical="top" indent="1"/>
    </xf>
    <xf numFmtId="0" fontId="12" fillId="26" borderId="143" applyNumberFormat="0" applyProtection="0">
      <alignment horizontal="left" vertical="top" indent="1"/>
    </xf>
    <xf numFmtId="0" fontId="12" fillId="26" borderId="143" applyNumberFormat="0" applyProtection="0">
      <alignment horizontal="left" vertical="top" indent="1"/>
    </xf>
    <xf numFmtId="0" fontId="12" fillId="26" borderId="143" applyNumberFormat="0" applyProtection="0">
      <alignment horizontal="left" vertical="top" indent="1"/>
    </xf>
    <xf numFmtId="0" fontId="12" fillId="26" borderId="143" applyNumberFormat="0" applyProtection="0">
      <alignment horizontal="left" vertical="top" indent="1"/>
    </xf>
    <xf numFmtId="0" fontId="12" fillId="26" borderId="143" applyNumberFormat="0" applyProtection="0">
      <alignment horizontal="left" vertical="top" indent="1"/>
    </xf>
    <xf numFmtId="0" fontId="12" fillId="26" borderId="143" applyNumberFormat="0" applyProtection="0">
      <alignment horizontal="left" vertical="top" indent="1"/>
    </xf>
    <xf numFmtId="0" fontId="12" fillId="26" borderId="143" applyNumberFormat="0" applyProtection="0">
      <alignment horizontal="left" vertical="top" indent="1"/>
    </xf>
    <xf numFmtId="0" fontId="12" fillId="26" borderId="143" applyNumberFormat="0" applyProtection="0">
      <alignment horizontal="left" vertical="top" indent="1"/>
    </xf>
    <xf numFmtId="0" fontId="12" fillId="26" borderId="143" applyNumberFormat="0" applyProtection="0">
      <alignment horizontal="left" vertical="top" indent="1"/>
    </xf>
    <xf numFmtId="4" fontId="18" fillId="88" borderId="143" applyNumberFormat="0" applyProtection="0">
      <alignment vertical="center"/>
    </xf>
    <xf numFmtId="4" fontId="18" fillId="88" borderId="143" applyNumberFormat="0" applyProtection="0">
      <alignment vertical="center"/>
    </xf>
    <xf numFmtId="4" fontId="18" fillId="88" borderId="143" applyNumberFormat="0" applyProtection="0">
      <alignment vertical="center"/>
    </xf>
    <xf numFmtId="4" fontId="18" fillId="88" borderId="143" applyNumberFormat="0" applyProtection="0">
      <alignment vertical="center"/>
    </xf>
    <xf numFmtId="4" fontId="18" fillId="88" borderId="143" applyNumberFormat="0" applyProtection="0">
      <alignment vertical="center"/>
    </xf>
    <xf numFmtId="4" fontId="18" fillId="88" borderId="143" applyNumberFormat="0" applyProtection="0">
      <alignment vertical="center"/>
    </xf>
    <xf numFmtId="4" fontId="18" fillId="88" borderId="143" applyNumberFormat="0" applyProtection="0">
      <alignment vertical="center"/>
    </xf>
    <xf numFmtId="4" fontId="18" fillId="88" borderId="143" applyNumberFormat="0" applyProtection="0">
      <alignment vertical="center"/>
    </xf>
    <xf numFmtId="4" fontId="18" fillId="88" borderId="143" applyNumberFormat="0" applyProtection="0">
      <alignment vertical="center"/>
    </xf>
    <xf numFmtId="4" fontId="18" fillId="88" borderId="143" applyNumberFormat="0" applyProtection="0">
      <alignment vertical="center"/>
    </xf>
    <xf numFmtId="4" fontId="18" fillId="88" borderId="143" applyNumberFormat="0" applyProtection="0">
      <alignment vertical="center"/>
    </xf>
    <xf numFmtId="4" fontId="18" fillId="88" borderId="143" applyNumberFormat="0" applyProtection="0">
      <alignment vertical="center"/>
    </xf>
    <xf numFmtId="4" fontId="18" fillId="88" borderId="143" applyNumberFormat="0" applyProtection="0">
      <alignment vertical="center"/>
    </xf>
    <xf numFmtId="4" fontId="18" fillId="88" borderId="143" applyNumberFormat="0" applyProtection="0">
      <alignment vertical="center"/>
    </xf>
    <xf numFmtId="4" fontId="18" fillId="88" borderId="143" applyNumberFormat="0" applyProtection="0">
      <alignment vertical="center"/>
    </xf>
    <xf numFmtId="4" fontId="18" fillId="88" borderId="143" applyNumberFormat="0" applyProtection="0">
      <alignment vertical="center"/>
    </xf>
    <xf numFmtId="4" fontId="18" fillId="88" borderId="143" applyNumberFormat="0" applyProtection="0">
      <alignment vertical="center"/>
    </xf>
    <xf numFmtId="4" fontId="18" fillId="88" borderId="143" applyNumberFormat="0" applyProtection="0">
      <alignment vertical="center"/>
    </xf>
    <xf numFmtId="4" fontId="18" fillId="88" borderId="143" applyNumberFormat="0" applyProtection="0">
      <alignment vertical="center"/>
    </xf>
    <xf numFmtId="4" fontId="18" fillId="88" borderId="143" applyNumberFormat="0" applyProtection="0">
      <alignment vertical="center"/>
    </xf>
    <xf numFmtId="4" fontId="18" fillId="88" borderId="143" applyNumberFormat="0" applyProtection="0">
      <alignment vertical="center"/>
    </xf>
    <xf numFmtId="4" fontId="18" fillId="88" borderId="143" applyNumberFormat="0" applyProtection="0">
      <alignment vertical="center"/>
    </xf>
    <xf numFmtId="4" fontId="18" fillId="88" borderId="143" applyNumberFormat="0" applyProtection="0">
      <alignment vertical="center"/>
    </xf>
    <xf numFmtId="4" fontId="18" fillId="88" borderId="143" applyNumberFormat="0" applyProtection="0">
      <alignment vertical="center"/>
    </xf>
    <xf numFmtId="4" fontId="18" fillId="88" borderId="143" applyNumberFormat="0" applyProtection="0">
      <alignment vertical="center"/>
    </xf>
    <xf numFmtId="4" fontId="18" fillId="88" borderId="143" applyNumberFormat="0" applyProtection="0">
      <alignment vertical="center"/>
    </xf>
    <xf numFmtId="4" fontId="18" fillId="88" borderId="143" applyNumberFormat="0" applyProtection="0">
      <alignment vertical="center"/>
    </xf>
    <xf numFmtId="4" fontId="18" fillId="88" borderId="143" applyNumberFormat="0" applyProtection="0">
      <alignment vertical="center"/>
    </xf>
    <xf numFmtId="4" fontId="55" fillId="88" borderId="143" applyNumberFormat="0" applyProtection="0">
      <alignment vertical="center"/>
    </xf>
    <xf numFmtId="4" fontId="55" fillId="88" borderId="143" applyNumberFormat="0" applyProtection="0">
      <alignment vertical="center"/>
    </xf>
    <xf numFmtId="4" fontId="55" fillId="88" borderId="143" applyNumberFormat="0" applyProtection="0">
      <alignment vertical="center"/>
    </xf>
    <xf numFmtId="4" fontId="55" fillId="88" borderId="143" applyNumberFormat="0" applyProtection="0">
      <alignment vertical="center"/>
    </xf>
    <xf numFmtId="4" fontId="55" fillId="88" borderId="143" applyNumberFormat="0" applyProtection="0">
      <alignment vertical="center"/>
    </xf>
    <xf numFmtId="4" fontId="55" fillId="88" borderId="143" applyNumberFormat="0" applyProtection="0">
      <alignment vertical="center"/>
    </xf>
    <xf numFmtId="4" fontId="55" fillId="88" borderId="143" applyNumberFormat="0" applyProtection="0">
      <alignment vertical="center"/>
    </xf>
    <xf numFmtId="4" fontId="55" fillId="88" borderId="143" applyNumberFormat="0" applyProtection="0">
      <alignment vertical="center"/>
    </xf>
    <xf numFmtId="4" fontId="55" fillId="88" borderId="143" applyNumberFormat="0" applyProtection="0">
      <alignment vertical="center"/>
    </xf>
    <xf numFmtId="4" fontId="55" fillId="88" borderId="143" applyNumberFormat="0" applyProtection="0">
      <alignment vertical="center"/>
    </xf>
    <xf numFmtId="4" fontId="55" fillId="88" borderId="143" applyNumberFormat="0" applyProtection="0">
      <alignment vertical="center"/>
    </xf>
    <xf numFmtId="4" fontId="55" fillId="88" borderId="143" applyNumberFormat="0" applyProtection="0">
      <alignment vertical="center"/>
    </xf>
    <xf numFmtId="4" fontId="55" fillId="88" borderId="143" applyNumberFormat="0" applyProtection="0">
      <alignment vertical="center"/>
    </xf>
    <xf numFmtId="4" fontId="55" fillId="88" borderId="143" applyNumberFormat="0" applyProtection="0">
      <alignment vertical="center"/>
    </xf>
    <xf numFmtId="4" fontId="55" fillId="88" borderId="143" applyNumberFormat="0" applyProtection="0">
      <alignment vertical="center"/>
    </xf>
    <xf numFmtId="4" fontId="55" fillId="88" borderId="143" applyNumberFormat="0" applyProtection="0">
      <alignment vertical="center"/>
    </xf>
    <xf numFmtId="4" fontId="55" fillId="88" borderId="143" applyNumberFormat="0" applyProtection="0">
      <alignment vertical="center"/>
    </xf>
    <xf numFmtId="4" fontId="55" fillId="88" borderId="143" applyNumberFormat="0" applyProtection="0">
      <alignment vertical="center"/>
    </xf>
    <xf numFmtId="4" fontId="55" fillId="88" borderId="143" applyNumberFormat="0" applyProtection="0">
      <alignment vertical="center"/>
    </xf>
    <xf numFmtId="4" fontId="55" fillId="88" borderId="143" applyNumberFormat="0" applyProtection="0">
      <alignment vertical="center"/>
    </xf>
    <xf numFmtId="4" fontId="55" fillId="88" borderId="143" applyNumberFormat="0" applyProtection="0">
      <alignment vertical="center"/>
    </xf>
    <xf numFmtId="4" fontId="55" fillId="88" borderId="143" applyNumberFormat="0" applyProtection="0">
      <alignment vertical="center"/>
    </xf>
    <xf numFmtId="4" fontId="55" fillId="88" borderId="143" applyNumberFormat="0" applyProtection="0">
      <alignment vertical="center"/>
    </xf>
    <xf numFmtId="4" fontId="55" fillId="88" borderId="143" applyNumberFormat="0" applyProtection="0">
      <alignment vertical="center"/>
    </xf>
    <xf numFmtId="4" fontId="55" fillId="88" borderId="143" applyNumberFormat="0" applyProtection="0">
      <alignment vertical="center"/>
    </xf>
    <xf numFmtId="4" fontId="55" fillId="88" borderId="143" applyNumberFormat="0" applyProtection="0">
      <alignment vertical="center"/>
    </xf>
    <xf numFmtId="4" fontId="55" fillId="88" borderId="143" applyNumberFormat="0" applyProtection="0">
      <alignment vertical="center"/>
    </xf>
    <xf numFmtId="4" fontId="55" fillId="88" borderId="143" applyNumberFormat="0" applyProtection="0">
      <alignment vertical="center"/>
    </xf>
    <xf numFmtId="4" fontId="18" fillId="88" borderId="143" applyNumberFormat="0" applyProtection="0">
      <alignment horizontal="left" vertical="center" indent="1"/>
    </xf>
    <xf numFmtId="4" fontId="18" fillId="88" borderId="143" applyNumberFormat="0" applyProtection="0">
      <alignment horizontal="left" vertical="center" indent="1"/>
    </xf>
    <xf numFmtId="4" fontId="18" fillId="88" borderId="143" applyNumberFormat="0" applyProtection="0">
      <alignment horizontal="left" vertical="center" indent="1"/>
    </xf>
    <xf numFmtId="4" fontId="18" fillId="88" borderId="143" applyNumberFormat="0" applyProtection="0">
      <alignment horizontal="left" vertical="center" indent="1"/>
    </xf>
    <xf numFmtId="4" fontId="18" fillId="88" borderId="143" applyNumberFormat="0" applyProtection="0">
      <alignment horizontal="left" vertical="center" indent="1"/>
    </xf>
    <xf numFmtId="4" fontId="18" fillId="88" borderId="143" applyNumberFormat="0" applyProtection="0">
      <alignment horizontal="left" vertical="center" indent="1"/>
    </xf>
    <xf numFmtId="4" fontId="18" fillId="88" borderId="143" applyNumberFormat="0" applyProtection="0">
      <alignment horizontal="left" vertical="center" indent="1"/>
    </xf>
    <xf numFmtId="4" fontId="18" fillId="88" borderId="143" applyNumberFormat="0" applyProtection="0">
      <alignment horizontal="left" vertical="center" indent="1"/>
    </xf>
    <xf numFmtId="4" fontId="18" fillId="88" borderId="143" applyNumberFormat="0" applyProtection="0">
      <alignment horizontal="left" vertical="center" indent="1"/>
    </xf>
    <xf numFmtId="4" fontId="18" fillId="88" borderId="143" applyNumberFormat="0" applyProtection="0">
      <alignment horizontal="left" vertical="center" indent="1"/>
    </xf>
    <xf numFmtId="4" fontId="18" fillId="88" borderId="143" applyNumberFormat="0" applyProtection="0">
      <alignment horizontal="left" vertical="center" indent="1"/>
    </xf>
    <xf numFmtId="4" fontId="18" fillId="88" borderId="143" applyNumberFormat="0" applyProtection="0">
      <alignment horizontal="left" vertical="center" indent="1"/>
    </xf>
    <xf numFmtId="4" fontId="18" fillId="88" borderId="143" applyNumberFormat="0" applyProtection="0">
      <alignment horizontal="left" vertical="center" indent="1"/>
    </xf>
    <xf numFmtId="4" fontId="18" fillId="88" borderId="143" applyNumberFormat="0" applyProtection="0">
      <alignment horizontal="left" vertical="center" indent="1"/>
    </xf>
    <xf numFmtId="4" fontId="18" fillId="88" borderId="143" applyNumberFormat="0" applyProtection="0">
      <alignment horizontal="left" vertical="center" indent="1"/>
    </xf>
    <xf numFmtId="4" fontId="18" fillId="88" borderId="143" applyNumberFormat="0" applyProtection="0">
      <alignment horizontal="left" vertical="center" indent="1"/>
    </xf>
    <xf numFmtId="4" fontId="18" fillId="88" borderId="143" applyNumberFormat="0" applyProtection="0">
      <alignment horizontal="left" vertical="center" indent="1"/>
    </xf>
    <xf numFmtId="4" fontId="18" fillId="88" borderId="143" applyNumberFormat="0" applyProtection="0">
      <alignment horizontal="left" vertical="center" indent="1"/>
    </xf>
    <xf numFmtId="4" fontId="18" fillId="88" borderId="143" applyNumberFormat="0" applyProtection="0">
      <alignment horizontal="left" vertical="center" indent="1"/>
    </xf>
    <xf numFmtId="4" fontId="18" fillId="88" borderId="143" applyNumberFormat="0" applyProtection="0">
      <alignment horizontal="left" vertical="center" indent="1"/>
    </xf>
    <xf numFmtId="4" fontId="18" fillId="88" borderId="143" applyNumberFormat="0" applyProtection="0">
      <alignment horizontal="left" vertical="center" indent="1"/>
    </xf>
    <xf numFmtId="4" fontId="18" fillId="88" borderId="143" applyNumberFormat="0" applyProtection="0">
      <alignment horizontal="left" vertical="center" indent="1"/>
    </xf>
    <xf numFmtId="4" fontId="18" fillId="88" borderId="143" applyNumberFormat="0" applyProtection="0">
      <alignment horizontal="left" vertical="center" indent="1"/>
    </xf>
    <xf numFmtId="4" fontId="18" fillId="88" borderId="143" applyNumberFormat="0" applyProtection="0">
      <alignment horizontal="left" vertical="center" indent="1"/>
    </xf>
    <xf numFmtId="4" fontId="18" fillId="88" borderId="143" applyNumberFormat="0" applyProtection="0">
      <alignment horizontal="left" vertical="center" indent="1"/>
    </xf>
    <xf numFmtId="4" fontId="18" fillId="88" borderId="143" applyNumberFormat="0" applyProtection="0">
      <alignment horizontal="left" vertical="center" indent="1"/>
    </xf>
    <xf numFmtId="4" fontId="18" fillId="88" borderId="143" applyNumberFormat="0" applyProtection="0">
      <alignment horizontal="left" vertical="center" indent="1"/>
    </xf>
    <xf numFmtId="4" fontId="18" fillId="88" borderId="143" applyNumberFormat="0" applyProtection="0">
      <alignment horizontal="left" vertical="center" indent="1"/>
    </xf>
    <xf numFmtId="0" fontId="18" fillId="88" borderId="143" applyNumberFormat="0" applyProtection="0">
      <alignment horizontal="left" vertical="top" indent="1"/>
    </xf>
    <xf numFmtId="0" fontId="18" fillId="88" borderId="143" applyNumberFormat="0" applyProtection="0">
      <alignment horizontal="left" vertical="top" indent="1"/>
    </xf>
    <xf numFmtId="0" fontId="18" fillId="88" borderId="143" applyNumberFormat="0" applyProtection="0">
      <alignment horizontal="left" vertical="top" indent="1"/>
    </xf>
    <xf numFmtId="0" fontId="18" fillId="88" borderId="143" applyNumberFormat="0" applyProtection="0">
      <alignment horizontal="left" vertical="top" indent="1"/>
    </xf>
    <xf numFmtId="0" fontId="18" fillId="88" borderId="143" applyNumberFormat="0" applyProtection="0">
      <alignment horizontal="left" vertical="top" indent="1"/>
    </xf>
    <xf numFmtId="0" fontId="18" fillId="88" borderId="143" applyNumberFormat="0" applyProtection="0">
      <alignment horizontal="left" vertical="top" indent="1"/>
    </xf>
    <xf numFmtId="0" fontId="18" fillId="88" borderId="143" applyNumberFormat="0" applyProtection="0">
      <alignment horizontal="left" vertical="top" indent="1"/>
    </xf>
    <xf numFmtId="0" fontId="18" fillId="88" borderId="143" applyNumberFormat="0" applyProtection="0">
      <alignment horizontal="left" vertical="top" indent="1"/>
    </xf>
    <xf numFmtId="0" fontId="18" fillId="88" borderId="143" applyNumberFormat="0" applyProtection="0">
      <alignment horizontal="left" vertical="top" indent="1"/>
    </xf>
    <xf numFmtId="0" fontId="18" fillId="88" borderId="143" applyNumberFormat="0" applyProtection="0">
      <alignment horizontal="left" vertical="top" indent="1"/>
    </xf>
    <xf numFmtId="0" fontId="18" fillId="88" borderId="143" applyNumberFormat="0" applyProtection="0">
      <alignment horizontal="left" vertical="top" indent="1"/>
    </xf>
    <xf numFmtId="0" fontId="18" fillId="88" borderId="143" applyNumberFormat="0" applyProtection="0">
      <alignment horizontal="left" vertical="top" indent="1"/>
    </xf>
    <xf numFmtId="0" fontId="18" fillId="88" borderId="143" applyNumberFormat="0" applyProtection="0">
      <alignment horizontal="left" vertical="top" indent="1"/>
    </xf>
    <xf numFmtId="0" fontId="18" fillId="88" borderId="143" applyNumberFormat="0" applyProtection="0">
      <alignment horizontal="left" vertical="top" indent="1"/>
    </xf>
    <xf numFmtId="0" fontId="18" fillId="88" borderId="143" applyNumberFormat="0" applyProtection="0">
      <alignment horizontal="left" vertical="top" indent="1"/>
    </xf>
    <xf numFmtId="0" fontId="18" fillId="88" borderId="143" applyNumberFormat="0" applyProtection="0">
      <alignment horizontal="left" vertical="top" indent="1"/>
    </xf>
    <xf numFmtId="0" fontId="18" fillId="88" borderId="143" applyNumberFormat="0" applyProtection="0">
      <alignment horizontal="left" vertical="top" indent="1"/>
    </xf>
    <xf numFmtId="0" fontId="18" fillId="88" borderId="143" applyNumberFormat="0" applyProtection="0">
      <alignment horizontal="left" vertical="top" indent="1"/>
    </xf>
    <xf numFmtId="0" fontId="18" fillId="88" borderId="143" applyNumberFormat="0" applyProtection="0">
      <alignment horizontal="left" vertical="top" indent="1"/>
    </xf>
    <xf numFmtId="0" fontId="18" fillId="88" borderId="143" applyNumberFormat="0" applyProtection="0">
      <alignment horizontal="left" vertical="top" indent="1"/>
    </xf>
    <xf numFmtId="0" fontId="18" fillId="88" borderId="143" applyNumberFormat="0" applyProtection="0">
      <alignment horizontal="left" vertical="top" indent="1"/>
    </xf>
    <xf numFmtId="0" fontId="18" fillId="88" borderId="143" applyNumberFormat="0" applyProtection="0">
      <alignment horizontal="left" vertical="top" indent="1"/>
    </xf>
    <xf numFmtId="0" fontId="18" fillId="88" borderId="143" applyNumberFormat="0" applyProtection="0">
      <alignment horizontal="left" vertical="top" indent="1"/>
    </xf>
    <xf numFmtId="0" fontId="18" fillId="88" borderId="143" applyNumberFormat="0" applyProtection="0">
      <alignment horizontal="left" vertical="top" indent="1"/>
    </xf>
    <xf numFmtId="0" fontId="18" fillId="88" borderId="143" applyNumberFormat="0" applyProtection="0">
      <alignment horizontal="left" vertical="top" indent="1"/>
    </xf>
    <xf numFmtId="0" fontId="18" fillId="88" borderId="143" applyNumberFormat="0" applyProtection="0">
      <alignment horizontal="left" vertical="top" indent="1"/>
    </xf>
    <xf numFmtId="0" fontId="18" fillId="88" borderId="143" applyNumberFormat="0" applyProtection="0">
      <alignment horizontal="left" vertical="top" indent="1"/>
    </xf>
    <xf numFmtId="0" fontId="18" fillId="88" borderId="143" applyNumberFormat="0" applyProtection="0">
      <alignment horizontal="left" vertical="top" indent="1"/>
    </xf>
    <xf numFmtId="4" fontId="18" fillId="105" borderId="142" applyNumberFormat="0" applyProtection="0">
      <alignment horizontal="right" vertical="center"/>
    </xf>
    <xf numFmtId="4" fontId="18" fillId="26" borderId="143" applyNumberFormat="0" applyProtection="0">
      <alignment horizontal="right" vertical="center"/>
    </xf>
    <xf numFmtId="4" fontId="18" fillId="26" borderId="143" applyNumberFormat="0" applyProtection="0">
      <alignment horizontal="right" vertical="center"/>
    </xf>
    <xf numFmtId="4" fontId="18" fillId="26" borderId="143" applyNumberFormat="0" applyProtection="0">
      <alignment horizontal="right" vertical="center"/>
    </xf>
    <xf numFmtId="4" fontId="18" fillId="26" borderId="143" applyNumberFormat="0" applyProtection="0">
      <alignment horizontal="right" vertical="center"/>
    </xf>
    <xf numFmtId="4" fontId="18" fillId="26" borderId="143" applyNumberFormat="0" applyProtection="0">
      <alignment horizontal="right" vertical="center"/>
    </xf>
    <xf numFmtId="4" fontId="18" fillId="26" borderId="143" applyNumberFormat="0" applyProtection="0">
      <alignment horizontal="right" vertical="center"/>
    </xf>
    <xf numFmtId="4" fontId="18" fillId="26" borderId="143" applyNumberFormat="0" applyProtection="0">
      <alignment horizontal="right" vertical="center"/>
    </xf>
    <xf numFmtId="4" fontId="18" fillId="26" borderId="143" applyNumberFormat="0" applyProtection="0">
      <alignment horizontal="right" vertical="center"/>
    </xf>
    <xf numFmtId="4" fontId="18" fillId="26" borderId="143" applyNumberFormat="0" applyProtection="0">
      <alignment horizontal="right" vertical="center"/>
    </xf>
    <xf numFmtId="4" fontId="18" fillId="26" borderId="143" applyNumberFormat="0" applyProtection="0">
      <alignment horizontal="right" vertical="center"/>
    </xf>
    <xf numFmtId="4" fontId="18" fillId="26" borderId="143" applyNumberFormat="0" applyProtection="0">
      <alignment horizontal="right" vertical="center"/>
    </xf>
    <xf numFmtId="4" fontId="18" fillId="26" borderId="143" applyNumberFormat="0" applyProtection="0">
      <alignment horizontal="right" vertical="center"/>
    </xf>
    <xf numFmtId="4" fontId="18" fillId="26" borderId="143" applyNumberFormat="0" applyProtection="0">
      <alignment horizontal="right" vertical="center"/>
    </xf>
    <xf numFmtId="4" fontId="18" fillId="26" borderId="143" applyNumberFormat="0" applyProtection="0">
      <alignment horizontal="right" vertical="center"/>
    </xf>
    <xf numFmtId="4" fontId="18" fillId="26" borderId="143" applyNumberFormat="0" applyProtection="0">
      <alignment horizontal="right" vertical="center"/>
    </xf>
    <xf numFmtId="4" fontId="18" fillId="26" borderId="143" applyNumberFormat="0" applyProtection="0">
      <alignment horizontal="right" vertical="center"/>
    </xf>
    <xf numFmtId="4" fontId="18" fillId="26" borderId="143" applyNumberFormat="0" applyProtection="0">
      <alignment horizontal="right" vertical="center"/>
    </xf>
    <xf numFmtId="4" fontId="18" fillId="26" borderId="143" applyNumberFormat="0" applyProtection="0">
      <alignment horizontal="right" vertical="center"/>
    </xf>
    <xf numFmtId="4" fontId="18" fillId="26" borderId="143" applyNumberFormat="0" applyProtection="0">
      <alignment horizontal="right" vertical="center"/>
    </xf>
    <xf numFmtId="4" fontId="18" fillId="26" borderId="143" applyNumberFormat="0" applyProtection="0">
      <alignment horizontal="right" vertical="center"/>
    </xf>
    <xf numFmtId="4" fontId="18" fillId="26" borderId="143" applyNumberFormat="0" applyProtection="0">
      <alignment horizontal="right" vertical="center"/>
    </xf>
    <xf numFmtId="4" fontId="18" fillId="26" borderId="143" applyNumberFormat="0" applyProtection="0">
      <alignment horizontal="right" vertical="center"/>
    </xf>
    <xf numFmtId="4" fontId="18" fillId="26" borderId="143" applyNumberFormat="0" applyProtection="0">
      <alignment horizontal="right" vertical="center"/>
    </xf>
    <xf numFmtId="4" fontId="18" fillId="26" borderId="143" applyNumberFormat="0" applyProtection="0">
      <alignment horizontal="right" vertical="center"/>
    </xf>
    <xf numFmtId="4" fontId="18" fillId="26" borderId="143" applyNumberFormat="0" applyProtection="0">
      <alignment horizontal="right" vertical="center"/>
    </xf>
    <xf numFmtId="4" fontId="18" fillId="26" borderId="143" applyNumberFormat="0" applyProtection="0">
      <alignment horizontal="right" vertical="center"/>
    </xf>
    <xf numFmtId="4" fontId="18" fillId="26" borderId="143" applyNumberFormat="0" applyProtection="0">
      <alignment horizontal="right" vertical="center"/>
    </xf>
    <xf numFmtId="4" fontId="18" fillId="26" borderId="143" applyNumberFormat="0" applyProtection="0">
      <alignment horizontal="right" vertical="center"/>
    </xf>
    <xf numFmtId="4" fontId="55" fillId="26" borderId="143" applyNumberFormat="0" applyProtection="0">
      <alignment horizontal="right" vertical="center"/>
    </xf>
    <xf numFmtId="4" fontId="55" fillId="26" borderId="143" applyNumberFormat="0" applyProtection="0">
      <alignment horizontal="right" vertical="center"/>
    </xf>
    <xf numFmtId="4" fontId="55" fillId="26" borderId="143" applyNumberFormat="0" applyProtection="0">
      <alignment horizontal="right" vertical="center"/>
    </xf>
    <xf numFmtId="4" fontId="55" fillId="26" borderId="143" applyNumberFormat="0" applyProtection="0">
      <alignment horizontal="right" vertical="center"/>
    </xf>
    <xf numFmtId="4" fontId="55" fillId="26" borderId="143" applyNumberFormat="0" applyProtection="0">
      <alignment horizontal="right" vertical="center"/>
    </xf>
    <xf numFmtId="4" fontId="55" fillId="26" borderId="143" applyNumberFormat="0" applyProtection="0">
      <alignment horizontal="right" vertical="center"/>
    </xf>
    <xf numFmtId="4" fontId="55" fillId="26" borderId="143" applyNumberFormat="0" applyProtection="0">
      <alignment horizontal="right" vertical="center"/>
    </xf>
    <xf numFmtId="4" fontId="55" fillId="26" borderId="143" applyNumberFormat="0" applyProtection="0">
      <alignment horizontal="right" vertical="center"/>
    </xf>
    <xf numFmtId="4" fontId="55" fillId="26" borderId="143" applyNumberFormat="0" applyProtection="0">
      <alignment horizontal="right" vertical="center"/>
    </xf>
    <xf numFmtId="4" fontId="55" fillId="26" borderId="143" applyNumberFormat="0" applyProtection="0">
      <alignment horizontal="right" vertical="center"/>
    </xf>
    <xf numFmtId="4" fontId="55" fillId="26" borderId="143" applyNumberFormat="0" applyProtection="0">
      <alignment horizontal="right" vertical="center"/>
    </xf>
    <xf numFmtId="4" fontId="55" fillId="26" borderId="143" applyNumberFormat="0" applyProtection="0">
      <alignment horizontal="right" vertical="center"/>
    </xf>
    <xf numFmtId="4" fontId="55" fillId="26" borderId="143" applyNumberFormat="0" applyProtection="0">
      <alignment horizontal="right" vertical="center"/>
    </xf>
    <xf numFmtId="4" fontId="55" fillId="26" borderId="143" applyNumberFormat="0" applyProtection="0">
      <alignment horizontal="right" vertical="center"/>
    </xf>
    <xf numFmtId="4" fontId="55" fillId="26" borderId="143" applyNumberFormat="0" applyProtection="0">
      <alignment horizontal="right" vertical="center"/>
    </xf>
    <xf numFmtId="4" fontId="55" fillId="26" borderId="143" applyNumberFormat="0" applyProtection="0">
      <alignment horizontal="right" vertical="center"/>
    </xf>
    <xf numFmtId="4" fontId="55" fillId="26" borderId="143" applyNumberFormat="0" applyProtection="0">
      <alignment horizontal="right" vertical="center"/>
    </xf>
    <xf numFmtId="4" fontId="55" fillId="26" borderId="143" applyNumberFormat="0" applyProtection="0">
      <alignment horizontal="right" vertical="center"/>
    </xf>
    <xf numFmtId="4" fontId="55" fillId="26" borderId="143" applyNumberFormat="0" applyProtection="0">
      <alignment horizontal="right" vertical="center"/>
    </xf>
    <xf numFmtId="4" fontId="55" fillId="26" borderId="143" applyNumberFormat="0" applyProtection="0">
      <alignment horizontal="right" vertical="center"/>
    </xf>
    <xf numFmtId="4" fontId="55" fillId="26" borderId="143" applyNumberFormat="0" applyProtection="0">
      <alignment horizontal="right" vertical="center"/>
    </xf>
    <xf numFmtId="4" fontId="55" fillId="26" borderId="143" applyNumberFormat="0" applyProtection="0">
      <alignment horizontal="right" vertical="center"/>
    </xf>
    <xf numFmtId="4" fontId="55" fillId="26" borderId="143" applyNumberFormat="0" applyProtection="0">
      <alignment horizontal="right" vertical="center"/>
    </xf>
    <xf numFmtId="4" fontId="55" fillId="26" borderId="143" applyNumberFormat="0" applyProtection="0">
      <alignment horizontal="right" vertical="center"/>
    </xf>
    <xf numFmtId="4" fontId="55" fillId="26" borderId="143" applyNumberFormat="0" applyProtection="0">
      <alignment horizontal="right" vertical="center"/>
    </xf>
    <xf numFmtId="4" fontId="55" fillId="26" borderId="143" applyNumberFormat="0" applyProtection="0">
      <alignment horizontal="right" vertical="center"/>
    </xf>
    <xf numFmtId="4" fontId="55" fillId="26" borderId="143" applyNumberFormat="0" applyProtection="0">
      <alignment horizontal="right" vertical="center"/>
    </xf>
    <xf numFmtId="4" fontId="55" fillId="26" borderId="143" applyNumberFormat="0" applyProtection="0">
      <alignment horizontal="right" vertical="center"/>
    </xf>
    <xf numFmtId="4" fontId="18" fillId="28" borderId="143" applyNumberFormat="0" applyProtection="0">
      <alignment horizontal="left" vertical="center" indent="1"/>
    </xf>
    <xf numFmtId="4" fontId="18" fillId="28" borderId="143" applyNumberFormat="0" applyProtection="0">
      <alignment horizontal="left" vertical="center" indent="1"/>
    </xf>
    <xf numFmtId="4" fontId="18" fillId="28" borderId="143" applyNumberFormat="0" applyProtection="0">
      <alignment horizontal="left" vertical="center" indent="1"/>
    </xf>
    <xf numFmtId="4" fontId="18" fillId="28" borderId="143" applyNumberFormat="0" applyProtection="0">
      <alignment horizontal="left" vertical="center" indent="1"/>
    </xf>
    <xf numFmtId="4" fontId="18" fillId="28" borderId="143" applyNumberFormat="0" applyProtection="0">
      <alignment horizontal="left" vertical="center" indent="1"/>
    </xf>
    <xf numFmtId="4" fontId="18" fillId="28" borderId="143" applyNumberFormat="0" applyProtection="0">
      <alignment horizontal="left" vertical="center" indent="1"/>
    </xf>
    <xf numFmtId="4" fontId="18" fillId="28" borderId="143" applyNumberFormat="0" applyProtection="0">
      <alignment horizontal="left" vertical="center" indent="1"/>
    </xf>
    <xf numFmtId="4" fontId="18" fillId="28" borderId="143" applyNumberFormat="0" applyProtection="0">
      <alignment horizontal="left" vertical="center" indent="1"/>
    </xf>
    <xf numFmtId="4" fontId="18" fillId="28" borderId="143" applyNumberFormat="0" applyProtection="0">
      <alignment horizontal="left" vertical="center" indent="1"/>
    </xf>
    <xf numFmtId="4" fontId="18" fillId="28" borderId="143" applyNumberFormat="0" applyProtection="0">
      <alignment horizontal="left" vertical="center" indent="1"/>
    </xf>
    <xf numFmtId="4" fontId="18" fillId="28" borderId="143" applyNumberFormat="0" applyProtection="0">
      <alignment horizontal="left" vertical="center" indent="1"/>
    </xf>
    <xf numFmtId="4" fontId="18" fillId="28" borderId="143" applyNumberFormat="0" applyProtection="0">
      <alignment horizontal="left" vertical="center" indent="1"/>
    </xf>
    <xf numFmtId="4" fontId="18" fillId="28" borderId="143" applyNumberFormat="0" applyProtection="0">
      <alignment horizontal="left" vertical="center" indent="1"/>
    </xf>
    <xf numFmtId="4" fontId="18" fillId="28" borderId="143" applyNumberFormat="0" applyProtection="0">
      <alignment horizontal="left" vertical="center" indent="1"/>
    </xf>
    <xf numFmtId="4" fontId="18" fillId="28" borderId="143" applyNumberFormat="0" applyProtection="0">
      <alignment horizontal="left" vertical="center" indent="1"/>
    </xf>
    <xf numFmtId="4" fontId="18" fillId="28" borderId="143" applyNumberFormat="0" applyProtection="0">
      <alignment horizontal="left" vertical="center" indent="1"/>
    </xf>
    <xf numFmtId="4" fontId="18" fillId="28" borderId="143" applyNumberFormat="0" applyProtection="0">
      <alignment horizontal="left" vertical="center" indent="1"/>
    </xf>
    <xf numFmtId="4" fontId="18" fillId="28" borderId="143" applyNumberFormat="0" applyProtection="0">
      <alignment horizontal="left" vertical="center" indent="1"/>
    </xf>
    <xf numFmtId="4" fontId="18" fillId="28" borderId="143" applyNumberFormat="0" applyProtection="0">
      <alignment horizontal="left" vertical="center" indent="1"/>
    </xf>
    <xf numFmtId="4" fontId="18" fillId="28" borderId="143" applyNumberFormat="0" applyProtection="0">
      <alignment horizontal="left" vertical="center" indent="1"/>
    </xf>
    <xf numFmtId="4" fontId="18" fillId="28" borderId="143" applyNumberFormat="0" applyProtection="0">
      <alignment horizontal="left" vertical="center" indent="1"/>
    </xf>
    <xf numFmtId="4" fontId="18" fillId="28" borderId="143" applyNumberFormat="0" applyProtection="0">
      <alignment horizontal="left" vertical="center" indent="1"/>
    </xf>
    <xf numFmtId="4" fontId="18" fillId="28" borderId="143" applyNumberFormat="0" applyProtection="0">
      <alignment horizontal="left" vertical="center" indent="1"/>
    </xf>
    <xf numFmtId="4" fontId="18" fillId="28" borderId="143" applyNumberFormat="0" applyProtection="0">
      <alignment horizontal="left" vertical="center" indent="1"/>
    </xf>
    <xf numFmtId="4" fontId="18" fillId="28" borderId="143" applyNumberFormat="0" applyProtection="0">
      <alignment horizontal="left" vertical="center" indent="1"/>
    </xf>
    <xf numFmtId="4" fontId="18" fillId="28" borderId="143" applyNumberFormat="0" applyProtection="0">
      <alignment horizontal="left" vertical="center" indent="1"/>
    </xf>
    <xf numFmtId="4" fontId="18" fillId="28" borderId="143" applyNumberFormat="0" applyProtection="0">
      <alignment horizontal="left" vertical="center" indent="1"/>
    </xf>
    <xf numFmtId="4" fontId="18" fillId="28" borderId="143" applyNumberFormat="0" applyProtection="0">
      <alignment horizontal="left" vertical="center" indent="1"/>
    </xf>
    <xf numFmtId="0" fontId="18" fillId="28" borderId="143" applyNumberFormat="0" applyProtection="0">
      <alignment horizontal="left" vertical="top" indent="1"/>
    </xf>
    <xf numFmtId="0" fontId="18" fillId="28" borderId="143" applyNumberFormat="0" applyProtection="0">
      <alignment horizontal="left" vertical="top" indent="1"/>
    </xf>
    <xf numFmtId="0" fontId="18" fillId="28" borderId="143" applyNumberFormat="0" applyProtection="0">
      <alignment horizontal="left" vertical="top" indent="1"/>
    </xf>
    <xf numFmtId="0" fontId="18" fillId="28" borderId="143" applyNumberFormat="0" applyProtection="0">
      <alignment horizontal="left" vertical="top" indent="1"/>
    </xf>
    <xf numFmtId="0" fontId="18" fillId="28" borderId="143" applyNumberFormat="0" applyProtection="0">
      <alignment horizontal="left" vertical="top" indent="1"/>
    </xf>
    <xf numFmtId="0" fontId="18" fillId="28" borderId="143" applyNumberFormat="0" applyProtection="0">
      <alignment horizontal="left" vertical="top" indent="1"/>
    </xf>
    <xf numFmtId="0" fontId="18" fillId="28" borderId="143" applyNumberFormat="0" applyProtection="0">
      <alignment horizontal="left" vertical="top" indent="1"/>
    </xf>
    <xf numFmtId="0" fontId="18" fillId="28" borderId="143" applyNumberFormat="0" applyProtection="0">
      <alignment horizontal="left" vertical="top" indent="1"/>
    </xf>
    <xf numFmtId="0" fontId="18" fillId="28" borderId="143" applyNumberFormat="0" applyProtection="0">
      <alignment horizontal="left" vertical="top" indent="1"/>
    </xf>
    <xf numFmtId="0" fontId="18" fillId="28" borderId="143" applyNumberFormat="0" applyProtection="0">
      <alignment horizontal="left" vertical="top" indent="1"/>
    </xf>
    <xf numFmtId="0" fontId="18" fillId="28" borderId="143" applyNumberFormat="0" applyProtection="0">
      <alignment horizontal="left" vertical="top" indent="1"/>
    </xf>
    <xf numFmtId="0" fontId="18" fillId="28" borderId="143" applyNumberFormat="0" applyProtection="0">
      <alignment horizontal="left" vertical="top" indent="1"/>
    </xf>
    <xf numFmtId="0" fontId="18" fillId="28" borderId="143" applyNumberFormat="0" applyProtection="0">
      <alignment horizontal="left" vertical="top" indent="1"/>
    </xf>
    <xf numFmtId="0" fontId="18" fillId="28" borderId="143" applyNumberFormat="0" applyProtection="0">
      <alignment horizontal="left" vertical="top" indent="1"/>
    </xf>
    <xf numFmtId="0" fontId="18" fillId="28" borderId="143" applyNumberFormat="0" applyProtection="0">
      <alignment horizontal="left" vertical="top" indent="1"/>
    </xf>
    <xf numFmtId="0" fontId="18" fillId="28" borderId="143" applyNumberFormat="0" applyProtection="0">
      <alignment horizontal="left" vertical="top" indent="1"/>
    </xf>
    <xf numFmtId="0" fontId="18" fillId="28" borderId="143" applyNumberFormat="0" applyProtection="0">
      <alignment horizontal="left" vertical="top" indent="1"/>
    </xf>
    <xf numFmtId="0" fontId="18" fillId="28" borderId="143" applyNumberFormat="0" applyProtection="0">
      <alignment horizontal="left" vertical="top" indent="1"/>
    </xf>
    <xf numFmtId="0" fontId="18" fillId="28" borderId="143" applyNumberFormat="0" applyProtection="0">
      <alignment horizontal="left" vertical="top" indent="1"/>
    </xf>
    <xf numFmtId="0" fontId="18" fillId="28" borderId="143" applyNumberFormat="0" applyProtection="0">
      <alignment horizontal="left" vertical="top" indent="1"/>
    </xf>
    <xf numFmtId="0" fontId="18" fillId="28" borderId="143" applyNumberFormat="0" applyProtection="0">
      <alignment horizontal="left" vertical="top" indent="1"/>
    </xf>
    <xf numFmtId="0" fontId="18" fillId="28" borderId="143" applyNumberFormat="0" applyProtection="0">
      <alignment horizontal="left" vertical="top" indent="1"/>
    </xf>
    <xf numFmtId="0" fontId="18" fillId="28" borderId="143" applyNumberFormat="0" applyProtection="0">
      <alignment horizontal="left" vertical="top" indent="1"/>
    </xf>
    <xf numFmtId="0" fontId="18" fillId="28" borderId="143" applyNumberFormat="0" applyProtection="0">
      <alignment horizontal="left" vertical="top" indent="1"/>
    </xf>
    <xf numFmtId="0" fontId="18" fillId="28" borderId="143" applyNumberFormat="0" applyProtection="0">
      <alignment horizontal="left" vertical="top" indent="1"/>
    </xf>
    <xf numFmtId="0" fontId="18" fillId="28" borderId="143" applyNumberFormat="0" applyProtection="0">
      <alignment horizontal="left" vertical="top" indent="1"/>
    </xf>
    <xf numFmtId="0" fontId="18" fillId="28" borderId="143" applyNumberFormat="0" applyProtection="0">
      <alignment horizontal="left" vertical="top" indent="1"/>
    </xf>
    <xf numFmtId="0" fontId="18" fillId="28" borderId="143" applyNumberFormat="0" applyProtection="0">
      <alignment horizontal="left" vertical="top" indent="1"/>
    </xf>
    <xf numFmtId="4" fontId="66" fillId="26" borderId="143" applyNumberFormat="0" applyProtection="0">
      <alignment horizontal="right" vertical="center"/>
    </xf>
    <xf numFmtId="4" fontId="66" fillId="26" borderId="143" applyNumberFormat="0" applyProtection="0">
      <alignment horizontal="right" vertical="center"/>
    </xf>
    <xf numFmtId="4" fontId="66" fillId="26" borderId="143" applyNumberFormat="0" applyProtection="0">
      <alignment horizontal="right" vertical="center"/>
    </xf>
    <xf numFmtId="4" fontId="66" fillId="26" borderId="143" applyNumberFormat="0" applyProtection="0">
      <alignment horizontal="right" vertical="center"/>
    </xf>
    <xf numFmtId="4" fontId="66" fillId="26" borderId="143" applyNumberFormat="0" applyProtection="0">
      <alignment horizontal="right" vertical="center"/>
    </xf>
    <xf numFmtId="4" fontId="66" fillId="26" borderId="143" applyNumberFormat="0" applyProtection="0">
      <alignment horizontal="right" vertical="center"/>
    </xf>
    <xf numFmtId="4" fontId="66" fillId="26" borderId="143" applyNumberFormat="0" applyProtection="0">
      <alignment horizontal="right" vertical="center"/>
    </xf>
    <xf numFmtId="4" fontId="66" fillId="26" borderId="143" applyNumberFormat="0" applyProtection="0">
      <alignment horizontal="right" vertical="center"/>
    </xf>
    <xf numFmtId="4" fontId="66" fillId="26" borderId="143" applyNumberFormat="0" applyProtection="0">
      <alignment horizontal="right" vertical="center"/>
    </xf>
    <xf numFmtId="4" fontId="66" fillId="26" borderId="143" applyNumberFormat="0" applyProtection="0">
      <alignment horizontal="right" vertical="center"/>
    </xf>
    <xf numFmtId="4" fontId="66" fillId="26" borderId="143" applyNumberFormat="0" applyProtection="0">
      <alignment horizontal="right" vertical="center"/>
    </xf>
    <xf numFmtId="4" fontId="66" fillId="26" borderId="143" applyNumberFormat="0" applyProtection="0">
      <alignment horizontal="right" vertical="center"/>
    </xf>
    <xf numFmtId="4" fontId="66" fillId="26" borderId="143" applyNumberFormat="0" applyProtection="0">
      <alignment horizontal="right" vertical="center"/>
    </xf>
    <xf numFmtId="4" fontId="66" fillId="26" borderId="143" applyNumberFormat="0" applyProtection="0">
      <alignment horizontal="right" vertical="center"/>
    </xf>
    <xf numFmtId="4" fontId="66" fillId="26" borderId="143" applyNumberFormat="0" applyProtection="0">
      <alignment horizontal="right" vertical="center"/>
    </xf>
    <xf numFmtId="4" fontId="66" fillId="26" borderId="143" applyNumberFormat="0" applyProtection="0">
      <alignment horizontal="right" vertical="center"/>
    </xf>
    <xf numFmtId="4" fontId="66" fillId="26" borderId="143" applyNumberFormat="0" applyProtection="0">
      <alignment horizontal="right" vertical="center"/>
    </xf>
    <xf numFmtId="4" fontId="66" fillId="26" borderId="143" applyNumberFormat="0" applyProtection="0">
      <alignment horizontal="right" vertical="center"/>
    </xf>
    <xf numFmtId="4" fontId="66" fillId="26" borderId="143" applyNumberFormat="0" applyProtection="0">
      <alignment horizontal="right" vertical="center"/>
    </xf>
    <xf numFmtId="4" fontId="66" fillId="26" borderId="143" applyNumberFormat="0" applyProtection="0">
      <alignment horizontal="right" vertical="center"/>
    </xf>
    <xf numFmtId="4" fontId="66" fillId="26" borderId="143" applyNumberFormat="0" applyProtection="0">
      <alignment horizontal="right" vertical="center"/>
    </xf>
    <xf numFmtId="4" fontId="66" fillId="26" borderId="143" applyNumberFormat="0" applyProtection="0">
      <alignment horizontal="right" vertical="center"/>
    </xf>
    <xf numFmtId="4" fontId="66" fillId="26" borderId="143" applyNumberFormat="0" applyProtection="0">
      <alignment horizontal="right" vertical="center"/>
    </xf>
    <xf numFmtId="4" fontId="66" fillId="26" borderId="143" applyNumberFormat="0" applyProtection="0">
      <alignment horizontal="right" vertical="center"/>
    </xf>
    <xf numFmtId="4" fontId="66" fillId="26" borderId="143" applyNumberFormat="0" applyProtection="0">
      <alignment horizontal="right" vertical="center"/>
    </xf>
    <xf numFmtId="4" fontId="66" fillId="26" borderId="143" applyNumberFormat="0" applyProtection="0">
      <alignment horizontal="right" vertical="center"/>
    </xf>
    <xf numFmtId="4" fontId="66" fillId="26" borderId="143" applyNumberFormat="0" applyProtection="0">
      <alignment horizontal="right" vertical="center"/>
    </xf>
    <xf numFmtId="4" fontId="66" fillId="26" borderId="143" applyNumberFormat="0" applyProtection="0">
      <alignment horizontal="right" vertical="center"/>
    </xf>
    <xf numFmtId="0" fontId="33" fillId="0" borderId="144" applyNumberFormat="0" applyFill="0" applyAlignment="0" applyProtection="0"/>
    <xf numFmtId="0" fontId="33" fillId="0" borderId="144" applyNumberFormat="0" applyFill="0" applyAlignment="0" applyProtection="0"/>
    <xf numFmtId="0" fontId="33" fillId="0" borderId="144" applyNumberFormat="0" applyFill="0" applyAlignment="0" applyProtection="0"/>
    <xf numFmtId="0" fontId="33" fillId="0" borderId="144" applyNumberFormat="0" applyFill="0" applyAlignment="0" applyProtection="0"/>
    <xf numFmtId="0" fontId="33" fillId="0" borderId="144" applyNumberFormat="0" applyFill="0" applyAlignment="0" applyProtection="0"/>
    <xf numFmtId="0" fontId="33" fillId="0" borderId="144" applyNumberFormat="0" applyFill="0" applyAlignment="0" applyProtection="0"/>
    <xf numFmtId="0" fontId="33" fillId="0" borderId="144" applyNumberFormat="0" applyFill="0" applyAlignment="0" applyProtection="0"/>
    <xf numFmtId="0" fontId="33" fillId="0" borderId="144" applyNumberFormat="0" applyFill="0" applyAlignment="0" applyProtection="0"/>
    <xf numFmtId="0" fontId="33" fillId="0" borderId="144" applyNumberFormat="0" applyFill="0" applyAlignment="0" applyProtection="0"/>
    <xf numFmtId="0" fontId="33" fillId="0" borderId="144" applyNumberFormat="0" applyFill="0" applyAlignment="0" applyProtection="0"/>
    <xf numFmtId="0" fontId="33" fillId="0" borderId="144" applyNumberFormat="0" applyFill="0" applyAlignment="0" applyProtection="0"/>
    <xf numFmtId="0" fontId="33" fillId="0" borderId="144" applyNumberFormat="0" applyFill="0" applyAlignment="0" applyProtection="0"/>
    <xf numFmtId="0" fontId="33" fillId="0" borderId="144" applyNumberFormat="0" applyFill="0" applyAlignment="0" applyProtection="0"/>
    <xf numFmtId="0" fontId="33" fillId="0" borderId="144" applyNumberFormat="0" applyFill="0" applyAlignment="0" applyProtection="0"/>
    <xf numFmtId="0" fontId="33" fillId="0" borderId="144" applyNumberFormat="0" applyFill="0" applyAlignment="0" applyProtection="0"/>
    <xf numFmtId="0" fontId="33" fillId="0" borderId="144" applyNumberFormat="0" applyFill="0" applyAlignment="0" applyProtection="0"/>
    <xf numFmtId="0" fontId="33" fillId="0" borderId="144" applyNumberFormat="0" applyFill="0" applyAlignment="0" applyProtection="0"/>
    <xf numFmtId="0" fontId="33" fillId="0" borderId="144" applyNumberFormat="0" applyFill="0" applyAlignment="0" applyProtection="0"/>
    <xf numFmtId="0" fontId="33" fillId="0" borderId="144" applyNumberFormat="0" applyFill="0" applyAlignment="0" applyProtection="0"/>
    <xf numFmtId="0" fontId="33" fillId="0" borderId="144" applyNumberFormat="0" applyFill="0" applyAlignment="0" applyProtection="0"/>
    <xf numFmtId="0" fontId="33" fillId="0" borderId="144" applyNumberFormat="0" applyFill="0" applyAlignment="0" applyProtection="0"/>
    <xf numFmtId="0" fontId="33" fillId="0" borderId="144" applyNumberFormat="0" applyFill="0" applyAlignment="0" applyProtection="0"/>
    <xf numFmtId="0" fontId="33" fillId="0" borderId="144" applyNumberFormat="0" applyFill="0" applyAlignment="0" applyProtection="0"/>
    <xf numFmtId="0" fontId="33" fillId="0" borderId="144" applyNumberFormat="0" applyFill="0" applyAlignment="0" applyProtection="0"/>
    <xf numFmtId="40" fontId="189" fillId="0" borderId="0" applyFont="0" applyFill="0" applyBorder="0" applyAlignment="0" applyProtection="0"/>
    <xf numFmtId="38" fontId="189" fillId="0" borderId="0" applyFont="0" applyFill="0" applyBorder="0" applyAlignment="0" applyProtection="0"/>
    <xf numFmtId="0" fontId="189" fillId="0" borderId="0"/>
    <xf numFmtId="201" fontId="189" fillId="0" borderId="0" applyFont="0" applyFill="0" applyBorder="0" applyAlignment="0" applyProtection="0"/>
    <xf numFmtId="202" fontId="189" fillId="0" borderId="0" applyFont="0" applyFill="0" applyBorder="0" applyAlignment="0" applyProtection="0"/>
    <xf numFmtId="0" fontId="190" fillId="2" borderId="0"/>
    <xf numFmtId="0" fontId="3" fillId="0" borderId="0"/>
    <xf numFmtId="0" fontId="2" fillId="0" borderId="0"/>
    <xf numFmtId="0" fontId="198" fillId="0" borderId="0"/>
    <xf numFmtId="43" fontId="183" fillId="0" borderId="0" applyFont="0" applyFill="0" applyBorder="0" applyAlignment="0" applyProtection="0"/>
    <xf numFmtId="9" fontId="183" fillId="0" borderId="0" applyFont="0" applyFill="0" applyBorder="0" applyAlignment="0" applyProtection="0"/>
    <xf numFmtId="0" fontId="2" fillId="0" borderId="0"/>
    <xf numFmtId="0" fontId="12" fillId="90" borderId="142" applyNumberFormat="0" applyProtection="0">
      <alignment horizontal="left" vertical="center" indent="1"/>
    </xf>
    <xf numFmtId="0" fontId="12" fillId="90" borderId="142" applyNumberFormat="0" applyProtection="0">
      <alignment horizontal="left" vertical="center" indent="1"/>
    </xf>
    <xf numFmtId="4" fontId="18" fillId="105" borderId="142" applyNumberFormat="0" applyProtection="0">
      <alignment horizontal="left" vertical="center" indent="1"/>
    </xf>
    <xf numFmtId="4" fontId="18" fillId="108" borderId="142" applyNumberFormat="0" applyProtection="0">
      <alignment horizontal="left" vertical="center" indent="1"/>
    </xf>
    <xf numFmtId="4" fontId="53" fillId="101" borderId="142" applyNumberFormat="0" applyProtection="0">
      <alignment horizontal="left" vertical="center" indent="1"/>
    </xf>
    <xf numFmtId="4" fontId="55" fillId="89" borderId="142" applyNumberFormat="0" applyProtection="0">
      <alignment vertical="center"/>
    </xf>
    <xf numFmtId="4" fontId="18" fillId="89" borderId="142" applyNumberFormat="0" applyProtection="0">
      <alignment horizontal="left" vertical="center" indent="1"/>
    </xf>
    <xf numFmtId="4" fontId="18" fillId="89" borderId="142" applyNumberFormat="0" applyProtection="0">
      <alignment horizontal="left" vertical="center" indent="1"/>
    </xf>
    <xf numFmtId="4" fontId="18" fillId="91" borderId="142" applyNumberFormat="0" applyProtection="0">
      <alignment horizontal="right" vertical="center"/>
    </xf>
    <xf numFmtId="4" fontId="18" fillId="92" borderId="142" applyNumberFormat="0" applyProtection="0">
      <alignment horizontal="right" vertical="center"/>
    </xf>
    <xf numFmtId="4" fontId="18" fillId="94" borderId="142" applyNumberFormat="0" applyProtection="0">
      <alignment horizontal="right" vertical="center"/>
    </xf>
    <xf numFmtId="4" fontId="18" fillId="95" borderId="142" applyNumberFormat="0" applyProtection="0">
      <alignment horizontal="right" vertical="center"/>
    </xf>
    <xf numFmtId="4" fontId="18" fillId="96" borderId="142" applyNumberFormat="0" applyProtection="0">
      <alignment horizontal="right" vertical="center"/>
    </xf>
    <xf numFmtId="4" fontId="18" fillId="97" borderId="142" applyNumberFormat="0" applyProtection="0">
      <alignment horizontal="right" vertical="center"/>
    </xf>
    <xf numFmtId="4" fontId="18" fillId="98" borderId="142" applyNumberFormat="0" applyProtection="0">
      <alignment horizontal="right" vertical="center"/>
    </xf>
    <xf numFmtId="4" fontId="18" fillId="99" borderId="142" applyNumberFormat="0" applyProtection="0">
      <alignment horizontal="right" vertical="center"/>
    </xf>
    <xf numFmtId="4" fontId="18" fillId="100" borderId="142" applyNumberFormat="0" applyProtection="0">
      <alignment horizontal="right" vertical="center"/>
    </xf>
    <xf numFmtId="0" fontId="12" fillId="90" borderId="142" applyNumberFormat="0" applyProtection="0">
      <alignment horizontal="left" vertical="center" indent="1"/>
    </xf>
    <xf numFmtId="0" fontId="12" fillId="108" borderId="142" applyNumberFormat="0" applyProtection="0">
      <alignment horizontal="left" vertical="center" indent="1"/>
    </xf>
    <xf numFmtId="0" fontId="12" fillId="108" borderId="142" applyNumberFormat="0" applyProtection="0">
      <alignment horizontal="left" vertical="center" indent="1"/>
    </xf>
    <xf numFmtId="0" fontId="12" fillId="109" borderId="142" applyNumberFormat="0" applyProtection="0">
      <alignment horizontal="left" vertical="center" indent="1"/>
    </xf>
    <xf numFmtId="0" fontId="12" fillId="112" borderId="142" applyNumberFormat="0" applyProtection="0">
      <alignment horizontal="left" vertical="center" indent="1"/>
    </xf>
    <xf numFmtId="0" fontId="12" fillId="90" borderId="142" applyNumberFormat="0" applyProtection="0">
      <alignment horizontal="left" vertical="center" indent="1"/>
    </xf>
    <xf numFmtId="4" fontId="18" fillId="115" borderId="142" applyNumberFormat="0" applyProtection="0">
      <alignment vertical="center"/>
    </xf>
    <xf numFmtId="4" fontId="55" fillId="115" borderId="142" applyNumberFormat="0" applyProtection="0">
      <alignment vertical="center"/>
    </xf>
    <xf numFmtId="4" fontId="18" fillId="115" borderId="142" applyNumberFormat="0" applyProtection="0">
      <alignment horizontal="left" vertical="center" indent="1"/>
    </xf>
    <xf numFmtId="4" fontId="18" fillId="115" borderId="142" applyNumberFormat="0" applyProtection="0">
      <alignment horizontal="left" vertical="center" indent="1"/>
    </xf>
    <xf numFmtId="4" fontId="55" fillId="105" borderId="142" applyNumberFormat="0" applyProtection="0">
      <alignment horizontal="right" vertical="center"/>
    </xf>
    <xf numFmtId="0" fontId="12" fillId="90" borderId="142" applyNumberFormat="0" applyProtection="0">
      <alignment horizontal="left" vertical="center" indent="1"/>
    </xf>
    <xf numFmtId="4" fontId="66" fillId="105" borderId="142" applyNumberFormat="0" applyProtection="0">
      <alignment horizontal="right" vertical="center"/>
    </xf>
    <xf numFmtId="0" fontId="2" fillId="0" borderId="0"/>
    <xf numFmtId="0" fontId="2" fillId="0" borderId="0"/>
    <xf numFmtId="0" fontId="12" fillId="90" borderId="142" applyNumberFormat="0" applyProtection="0">
      <alignment horizontal="left" vertical="center" indent="1"/>
    </xf>
    <xf numFmtId="0" fontId="12" fillId="90" borderId="142" applyNumberFormat="0" applyProtection="0">
      <alignment horizontal="left" vertical="center" indent="1"/>
    </xf>
    <xf numFmtId="4" fontId="18" fillId="105" borderId="142" applyNumberFormat="0" applyProtection="0">
      <alignment horizontal="left" vertical="center" indent="1"/>
    </xf>
    <xf numFmtId="4" fontId="18" fillId="105" borderId="142" applyNumberFormat="0" applyProtection="0">
      <alignment horizontal="left" vertical="center" indent="1"/>
    </xf>
    <xf numFmtId="4" fontId="18" fillId="108" borderId="142" applyNumberFormat="0" applyProtection="0">
      <alignment horizontal="left" vertical="center" indent="1"/>
    </xf>
    <xf numFmtId="4" fontId="18" fillId="108" borderId="142" applyNumberFormat="0" applyProtection="0">
      <alignment horizontal="left" vertical="center" indent="1"/>
    </xf>
    <xf numFmtId="0" fontId="12" fillId="108" borderId="142" applyNumberFormat="0" applyProtection="0">
      <alignment horizontal="left" vertical="center" indent="1"/>
    </xf>
    <xf numFmtId="0" fontId="12" fillId="108" borderId="142" applyNumberFormat="0" applyProtection="0">
      <alignment horizontal="left" vertical="center" indent="1"/>
    </xf>
    <xf numFmtId="0" fontId="12" fillId="109" borderId="142" applyNumberFormat="0" applyProtection="0">
      <alignment horizontal="left" vertical="center" indent="1"/>
    </xf>
    <xf numFmtId="0" fontId="12" fillId="109" borderId="142" applyNumberFormat="0" applyProtection="0">
      <alignment horizontal="left" vertical="center" indent="1"/>
    </xf>
    <xf numFmtId="0" fontId="12" fillId="112" borderId="142" applyNumberFormat="0" applyProtection="0">
      <alignment horizontal="left" vertical="center" indent="1"/>
    </xf>
    <xf numFmtId="0" fontId="12" fillId="112" borderId="142" applyNumberFormat="0" applyProtection="0">
      <alignment horizontal="left" vertical="center" indent="1"/>
    </xf>
    <xf numFmtId="0" fontId="12" fillId="90" borderId="142" applyNumberFormat="0" applyProtection="0">
      <alignment horizontal="left" vertical="center" indent="1"/>
    </xf>
    <xf numFmtId="0" fontId="12" fillId="90" borderId="142" applyNumberFormat="0" applyProtection="0">
      <alignment horizontal="left" vertical="center" indent="1"/>
    </xf>
    <xf numFmtId="0" fontId="12" fillId="90" borderId="142" applyNumberFormat="0" applyProtection="0">
      <alignment horizontal="left" vertical="center" indent="1"/>
    </xf>
    <xf numFmtId="0" fontId="12" fillId="90" borderId="142" applyNumberFormat="0" applyProtection="0">
      <alignment horizontal="left" vertical="center" indent="1"/>
    </xf>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197" fontId="2" fillId="0" borderId="0" applyFont="0" applyFill="0" applyBorder="0" applyAlignment="0" applyProtection="0"/>
    <xf numFmtId="0" fontId="2" fillId="0" borderId="0"/>
    <xf numFmtId="0" fontId="12" fillId="107" borderId="37" applyNumberFormat="0">
      <protection locked="0"/>
    </xf>
    <xf numFmtId="0" fontId="12" fillId="107" borderId="37" applyNumberFormat="0">
      <protection locked="0"/>
    </xf>
    <xf numFmtId="0" fontId="12" fillId="107" borderId="37" applyNumberFormat="0">
      <protection locked="0"/>
    </xf>
    <xf numFmtId="0" fontId="12" fillId="107" borderId="37" applyNumberFormat="0">
      <protection locked="0"/>
    </xf>
    <xf numFmtId="0" fontId="1" fillId="0" borderId="0"/>
  </cellStyleXfs>
  <cellXfs count="1399">
    <xf numFmtId="0" fontId="0" fillId="0" borderId="0" xfId="0"/>
    <xf numFmtId="0" fontId="10" fillId="0" borderId="0" xfId="0" applyFont="1"/>
    <xf numFmtId="0" fontId="12" fillId="0" borderId="0" xfId="0" applyFont="1"/>
    <xf numFmtId="0" fontId="10" fillId="0" borderId="0" xfId="0" applyFont="1" applyAlignment="1">
      <alignment horizontal="center"/>
    </xf>
    <xf numFmtId="0" fontId="0" fillId="0" borderId="0" xfId="0" applyFill="1"/>
    <xf numFmtId="0" fontId="12" fillId="0" borderId="0" xfId="0" applyFont="1" applyAlignment="1">
      <alignment horizontal="center"/>
    </xf>
    <xf numFmtId="164" fontId="10" fillId="0" borderId="0" xfId="0" applyNumberFormat="1" applyFont="1" applyAlignment="1">
      <alignment horizontal="center"/>
    </xf>
    <xf numFmtId="0" fontId="12" fillId="0" borderId="0" xfId="0" applyFont="1" applyFill="1" applyBorder="1"/>
    <xf numFmtId="1" fontId="0" fillId="0" borderId="0" xfId="0" applyNumberFormat="1"/>
    <xf numFmtId="1" fontId="10" fillId="0" borderId="0" xfId="0" applyNumberFormat="1" applyFont="1"/>
    <xf numFmtId="0" fontId="0" fillId="0" borderId="0" xfId="0" applyAlignment="1">
      <alignment wrapText="1"/>
    </xf>
    <xf numFmtId="0" fontId="0" fillId="0" borderId="0" xfId="0" applyAlignment="1">
      <alignment horizontal="right"/>
    </xf>
    <xf numFmtId="0" fontId="0" fillId="0" borderId="0" xfId="0" applyAlignment="1">
      <alignment horizontal="left"/>
    </xf>
    <xf numFmtId="2" fontId="0" fillId="0" borderId="0" xfId="0" applyNumberFormat="1"/>
    <xf numFmtId="0" fontId="0" fillId="2" borderId="0" xfId="0" applyFill="1"/>
    <xf numFmtId="165" fontId="0" fillId="0" borderId="0" xfId="0" applyNumberFormat="1"/>
    <xf numFmtId="1" fontId="12" fillId="0" borderId="0" xfId="0" applyNumberFormat="1" applyFont="1"/>
    <xf numFmtId="1" fontId="12" fillId="0" borderId="0" xfId="0" applyNumberFormat="1" applyFont="1" applyAlignment="1">
      <alignment horizontal="right"/>
    </xf>
    <xf numFmtId="166" fontId="0" fillId="0" borderId="0" xfId="0" applyNumberFormat="1"/>
    <xf numFmtId="0" fontId="10" fillId="0" borderId="0" xfId="0" applyFont="1" applyFill="1"/>
    <xf numFmtId="1" fontId="0" fillId="0" borderId="0" xfId="0" applyNumberFormat="1" applyAlignment="1">
      <alignment horizontal="center"/>
    </xf>
    <xf numFmtId="0" fontId="0" fillId="2" borderId="0" xfId="0" applyFill="1" applyAlignment="1">
      <alignment horizontal="center"/>
    </xf>
    <xf numFmtId="0" fontId="12" fillId="0" borderId="0" xfId="0" applyFont="1" applyFill="1"/>
    <xf numFmtId="0" fontId="12" fillId="0" borderId="0" xfId="0" applyFont="1" applyFill="1" applyAlignment="1">
      <alignment horizontal="center"/>
    </xf>
    <xf numFmtId="0" fontId="0" fillId="0" borderId="0" xfId="0" applyBorder="1"/>
    <xf numFmtId="0" fontId="12" fillId="0" borderId="0" xfId="0" applyFont="1" applyBorder="1"/>
    <xf numFmtId="1" fontId="12" fillId="0" borderId="0" xfId="0" applyNumberFormat="1" applyFont="1" applyFill="1" applyAlignment="1"/>
    <xf numFmtId="175" fontId="0" fillId="0" borderId="0" xfId="0" applyNumberFormat="1"/>
    <xf numFmtId="0" fontId="0" fillId="0" borderId="0" xfId="0" applyFill="1" applyBorder="1"/>
    <xf numFmtId="165" fontId="103" fillId="0" borderId="0" xfId="0" applyNumberFormat="1" applyFont="1" applyFill="1"/>
    <xf numFmtId="174" fontId="103" fillId="0" borderId="0" xfId="0" applyNumberFormat="1" applyFont="1" applyFill="1" applyBorder="1" applyAlignment="1">
      <alignment horizontal="right"/>
    </xf>
    <xf numFmtId="174" fontId="0" fillId="0" borderId="0" xfId="0" applyNumberFormat="1" applyAlignment="1">
      <alignment horizontal="right"/>
    </xf>
    <xf numFmtId="174" fontId="103" fillId="0" borderId="0" xfId="0" applyNumberFormat="1" applyFont="1" applyFill="1" applyAlignment="1">
      <alignment horizontal="center"/>
    </xf>
    <xf numFmtId="174" fontId="103" fillId="0" borderId="0" xfId="0" applyNumberFormat="1" applyFont="1" applyFill="1"/>
    <xf numFmtId="174" fontId="10" fillId="0" borderId="0" xfId="0" applyNumberFormat="1" applyFont="1" applyBorder="1" applyAlignment="1">
      <alignment horizontal="right"/>
    </xf>
    <xf numFmtId="0" fontId="100" fillId="0" borderId="0" xfId="0" applyFont="1" applyFill="1" applyBorder="1" applyAlignment="1">
      <alignment horizontal="left" indent="1"/>
    </xf>
    <xf numFmtId="174" fontId="100" fillId="0" borderId="0" xfId="0" applyNumberFormat="1" applyFont="1" applyFill="1" applyBorder="1" applyAlignment="1">
      <alignment horizontal="right"/>
    </xf>
    <xf numFmtId="174" fontId="102" fillId="0" borderId="0" xfId="0" applyNumberFormat="1" applyFont="1" applyFill="1" applyBorder="1" applyAlignment="1">
      <alignment horizontal="right"/>
    </xf>
    <xf numFmtId="1" fontId="97" fillId="0" borderId="0" xfId="0" applyNumberFormat="1" applyFont="1" applyFill="1" applyBorder="1" applyAlignment="1"/>
    <xf numFmtId="9" fontId="0" fillId="0" borderId="0" xfId="46933" applyFont="1"/>
    <xf numFmtId="0" fontId="10" fillId="132" borderId="0" xfId="0" applyFont="1" applyFill="1" applyBorder="1"/>
    <xf numFmtId="0" fontId="0" fillId="132" borderId="0" xfId="0" applyFill="1"/>
    <xf numFmtId="0" fontId="90" fillId="133" borderId="37" xfId="0" applyFont="1" applyFill="1" applyBorder="1" applyAlignment="1">
      <alignment horizontal="center" wrapText="1"/>
    </xf>
    <xf numFmtId="0" fontId="14" fillId="134" borderId="39" xfId="0" applyFont="1" applyFill="1" applyBorder="1" applyAlignment="1">
      <alignment horizontal="center" wrapText="1"/>
    </xf>
    <xf numFmtId="0" fontId="90" fillId="134" borderId="40" xfId="0" applyFont="1" applyFill="1" applyBorder="1" applyAlignment="1">
      <alignment horizontal="center" wrapText="1"/>
    </xf>
    <xf numFmtId="0" fontId="14" fillId="135" borderId="39" xfId="0" applyFont="1" applyFill="1" applyBorder="1" applyAlignment="1">
      <alignment horizontal="center" wrapText="1"/>
    </xf>
    <xf numFmtId="0" fontId="90" fillId="135" borderId="40" xfId="0" applyFont="1" applyFill="1" applyBorder="1" applyAlignment="1">
      <alignment horizontal="center" wrapText="1"/>
    </xf>
    <xf numFmtId="0" fontId="0" fillId="0" borderId="41" xfId="0" applyNumberFormat="1" applyFont="1" applyBorder="1" applyAlignment="1">
      <alignment horizontal="center"/>
    </xf>
    <xf numFmtId="0" fontId="14" fillId="134" borderId="42" xfId="0" applyNumberFormat="1" applyFont="1" applyFill="1" applyBorder="1" applyAlignment="1">
      <alignment horizontal="center"/>
    </xf>
    <xf numFmtId="0" fontId="14" fillId="135" borderId="42" xfId="0" applyNumberFormat="1" applyFont="1" applyFill="1" applyBorder="1" applyAlignment="1">
      <alignment horizontal="center"/>
    </xf>
    <xf numFmtId="0" fontId="91" fillId="0" borderId="41" xfId="0" applyNumberFormat="1" applyFont="1" applyBorder="1" applyAlignment="1">
      <alignment horizontal="center"/>
    </xf>
    <xf numFmtId="0" fontId="106" fillId="134" borderId="42" xfId="0" applyNumberFormat="1" applyFont="1" applyFill="1" applyBorder="1" applyAlignment="1">
      <alignment horizontal="center"/>
    </xf>
    <xf numFmtId="0" fontId="106" fillId="135" borderId="42" xfId="0" applyNumberFormat="1" applyFont="1" applyFill="1" applyBorder="1" applyAlignment="1">
      <alignment horizontal="center"/>
    </xf>
    <xf numFmtId="0" fontId="14" fillId="0" borderId="43" xfId="0" applyNumberFormat="1" applyFont="1" applyBorder="1" applyAlignment="1">
      <alignment horizontal="center"/>
    </xf>
    <xf numFmtId="0" fontId="14" fillId="134" borderId="44" xfId="0" applyNumberFormat="1" applyFont="1" applyFill="1" applyBorder="1" applyAlignment="1">
      <alignment horizontal="center"/>
    </xf>
    <xf numFmtId="0" fontId="14" fillId="135" borderId="44" xfId="0" applyNumberFormat="1" applyFont="1" applyFill="1" applyBorder="1" applyAlignment="1">
      <alignment horizontal="center"/>
    </xf>
    <xf numFmtId="0" fontId="90" fillId="133" borderId="37" xfId="0" applyFont="1" applyFill="1" applyBorder="1" applyAlignment="1">
      <alignment horizontal="right" wrapText="1"/>
    </xf>
    <xf numFmtId="0" fontId="14" fillId="0" borderId="41" xfId="0" applyFont="1" applyBorder="1" applyAlignment="1">
      <alignment horizontal="right"/>
    </xf>
    <xf numFmtId="0" fontId="0" fillId="0" borderId="45" xfId="0" applyNumberFormat="1" applyFont="1" applyBorder="1" applyAlignment="1">
      <alignment horizontal="center"/>
    </xf>
    <xf numFmtId="0" fontId="91" fillId="0" borderId="45" xfId="0" applyNumberFormat="1" applyFont="1" applyBorder="1" applyAlignment="1">
      <alignment horizontal="center"/>
    </xf>
    <xf numFmtId="0" fontId="14" fillId="0" borderId="46" xfId="0" applyNumberFormat="1" applyFont="1" applyBorder="1" applyAlignment="1">
      <alignment horizontal="center"/>
    </xf>
    <xf numFmtId="0" fontId="0" fillId="136" borderId="0" xfId="0" applyFill="1" applyBorder="1"/>
    <xf numFmtId="0" fontId="14" fillId="136" borderId="0" xfId="0" applyFont="1" applyFill="1" applyBorder="1" applyAlignment="1">
      <alignment horizontal="right"/>
    </xf>
    <xf numFmtId="0" fontId="106" fillId="136" borderId="0" xfId="0" applyFont="1" applyFill="1" applyBorder="1" applyAlignment="1">
      <alignment horizontal="right"/>
    </xf>
    <xf numFmtId="0" fontId="95" fillId="0" borderId="0" xfId="0" applyFont="1" applyFill="1"/>
    <xf numFmtId="0" fontId="95" fillId="0" borderId="0" xfId="0" applyFont="1"/>
    <xf numFmtId="0" fontId="108" fillId="136" borderId="0" xfId="0" applyFont="1" applyFill="1" applyBorder="1" applyAlignment="1">
      <alignment horizontal="right"/>
    </xf>
    <xf numFmtId="0" fontId="101" fillId="0" borderId="0" xfId="46932" applyNumberFormat="1" applyFont="1" applyFill="1" applyBorder="1" applyAlignment="1">
      <alignment horizontal="center"/>
    </xf>
    <xf numFmtId="0" fontId="95" fillId="0" borderId="0" xfId="0" applyFont="1" applyFill="1" applyAlignment="1">
      <alignment horizontal="left"/>
    </xf>
    <xf numFmtId="0" fontId="95" fillId="0" borderId="0" xfId="0" applyFont="1" applyAlignment="1">
      <alignment horizontal="center" wrapText="1"/>
    </xf>
    <xf numFmtId="0" fontId="0" fillId="0" borderId="0" xfId="0" applyAlignment="1">
      <alignment horizontal="center"/>
    </xf>
    <xf numFmtId="0" fontId="11" fillId="0" borderId="0" xfId="0" applyFont="1" applyAlignment="1"/>
    <xf numFmtId="0" fontId="0" fillId="0" borderId="0" xfId="0" applyAlignment="1"/>
    <xf numFmtId="0" fontId="12" fillId="0" borderId="47" xfId="0" applyFont="1" applyFill="1" applyBorder="1" applyAlignment="1">
      <alignment horizontal="left" indent="1"/>
    </xf>
    <xf numFmtId="2" fontId="0" fillId="0" borderId="0" xfId="0" applyNumberFormat="1" applyAlignment="1">
      <alignment wrapText="1"/>
    </xf>
    <xf numFmtId="0" fontId="95" fillId="0" borderId="0" xfId="0" applyFont="1" applyAlignment="1">
      <alignment wrapText="1"/>
    </xf>
    <xf numFmtId="0" fontId="94" fillId="3" borderId="47" xfId="0" applyFont="1" applyFill="1" applyBorder="1" applyAlignment="1">
      <alignment horizontal="center" wrapText="1"/>
    </xf>
    <xf numFmtId="0" fontId="0" fillId="3" borderId="47" xfId="0" applyFill="1" applyBorder="1" applyAlignment="1">
      <alignment horizontal="center"/>
    </xf>
    <xf numFmtId="0" fontId="12" fillId="3" borderId="47" xfId="0" applyFont="1" applyFill="1" applyBorder="1" applyAlignment="1">
      <alignment horizontal="center"/>
    </xf>
    <xf numFmtId="0" fontId="94" fillId="135" borderId="48" xfId="0" applyFont="1" applyFill="1" applyBorder="1" applyAlignment="1">
      <alignment horizontal="center" wrapText="1"/>
    </xf>
    <xf numFmtId="0" fontId="0" fillId="135" borderId="48" xfId="0" applyFill="1" applyBorder="1" applyAlignment="1">
      <alignment horizontal="center"/>
    </xf>
    <xf numFmtId="0" fontId="12" fillId="135" borderId="48" xfId="0" applyFont="1" applyFill="1" applyBorder="1" applyAlignment="1">
      <alignment horizontal="center"/>
    </xf>
    <xf numFmtId="0" fontId="10" fillId="0" borderId="47" xfId="0" applyFont="1" applyFill="1" applyBorder="1"/>
    <xf numFmtId="0" fontId="10" fillId="0" borderId="49" xfId="0" applyFont="1" applyFill="1" applyBorder="1"/>
    <xf numFmtId="174" fontId="12" fillId="0" borderId="49" xfId="0" applyNumberFormat="1" applyFont="1" applyFill="1" applyBorder="1" applyAlignment="1">
      <alignment horizontal="center"/>
    </xf>
    <xf numFmtId="174" fontId="0" fillId="0" borderId="47" xfId="0" applyNumberFormat="1" applyFill="1" applyBorder="1" applyAlignment="1">
      <alignment horizontal="center"/>
    </xf>
    <xf numFmtId="0" fontId="12" fillId="140" borderId="47" xfId="0" applyFont="1" applyFill="1" applyBorder="1" applyAlignment="1">
      <alignment horizontal="center" wrapText="1"/>
    </xf>
    <xf numFmtId="0" fontId="94" fillId="140" borderId="47" xfId="0" applyFont="1" applyFill="1" applyBorder="1" applyAlignment="1">
      <alignment horizontal="center" wrapText="1"/>
    </xf>
    <xf numFmtId="0" fontId="0" fillId="140" borderId="47" xfId="0" applyFill="1" applyBorder="1" applyAlignment="1">
      <alignment horizontal="center"/>
    </xf>
    <xf numFmtId="174" fontId="0" fillId="140" borderId="47" xfId="0" applyNumberFormat="1" applyFill="1" applyBorder="1" applyAlignment="1">
      <alignment horizontal="center"/>
    </xf>
    <xf numFmtId="0" fontId="12" fillId="140" borderId="47" xfId="0" applyFont="1" applyFill="1" applyBorder="1" applyAlignment="1">
      <alignment horizontal="center"/>
    </xf>
    <xf numFmtId="0" fontId="0" fillId="3" borderId="47" xfId="0" applyFill="1" applyBorder="1" applyAlignment="1">
      <alignment horizontal="center" wrapText="1"/>
    </xf>
    <xf numFmtId="174" fontId="0" fillId="3" borderId="47" xfId="0" applyNumberFormat="1" applyFill="1" applyBorder="1" applyAlignment="1">
      <alignment horizontal="center"/>
    </xf>
    <xf numFmtId="0" fontId="94" fillId="0" borderId="0" xfId="0" applyFont="1" applyAlignment="1">
      <alignment horizontal="left"/>
    </xf>
    <xf numFmtId="174" fontId="12" fillId="0" borderId="0" xfId="0" applyNumberFormat="1" applyFont="1" applyFill="1" applyBorder="1" applyAlignment="1">
      <alignment horizontal="right"/>
    </xf>
    <xf numFmtId="0" fontId="103" fillId="0" borderId="0" xfId="0" applyFont="1" applyFill="1" applyBorder="1" applyAlignment="1">
      <alignment horizontal="right"/>
    </xf>
    <xf numFmtId="174" fontId="12" fillId="139" borderId="0" xfId="0" applyNumberFormat="1" applyFont="1" applyFill="1" applyBorder="1" applyAlignment="1">
      <alignment horizontal="right"/>
    </xf>
    <xf numFmtId="0" fontId="19" fillId="139" borderId="0" xfId="0" applyFont="1" applyFill="1"/>
    <xf numFmtId="0" fontId="10" fillId="142" borderId="0" xfId="0" applyFont="1" applyFill="1" applyBorder="1" applyAlignment="1">
      <alignment horizontal="right"/>
    </xf>
    <xf numFmtId="0" fontId="105" fillId="142" borderId="0" xfId="0" applyFont="1" applyFill="1" applyBorder="1" applyAlignment="1">
      <alignment horizontal="right"/>
    </xf>
    <xf numFmtId="0" fontId="99" fillId="0" borderId="0" xfId="0" applyFont="1" applyFill="1" applyBorder="1"/>
    <xf numFmtId="174" fontId="99" fillId="0" borderId="0" xfId="0" applyNumberFormat="1" applyFont="1" applyFill="1" applyBorder="1" applyAlignment="1">
      <alignment horizontal="right"/>
    </xf>
    <xf numFmtId="174" fontId="107" fillId="0" borderId="0" xfId="0" applyNumberFormat="1" applyFont="1" applyFill="1" applyBorder="1" applyAlignment="1">
      <alignment horizontal="right"/>
    </xf>
    <xf numFmtId="174" fontId="10" fillId="145" borderId="0" xfId="0" applyNumberFormat="1" applyFont="1" applyFill="1" applyBorder="1" applyAlignment="1">
      <alignment horizontal="right"/>
    </xf>
    <xf numFmtId="0" fontId="112" fillId="139" borderId="0" xfId="0" applyFont="1" applyFill="1" applyBorder="1"/>
    <xf numFmtId="174" fontId="112" fillId="139" borderId="0" xfId="0" applyNumberFormat="1" applyFont="1" applyFill="1" applyBorder="1" applyAlignment="1">
      <alignment horizontal="right"/>
    </xf>
    <xf numFmtId="0" fontId="0" fillId="132" borderId="0" xfId="0" applyFill="1" applyBorder="1"/>
    <xf numFmtId="175" fontId="0" fillId="0" borderId="0" xfId="0" applyNumberFormat="1" applyFill="1" applyBorder="1"/>
    <xf numFmtId="174" fontId="0" fillId="0" borderId="0" xfId="0" applyNumberFormat="1" applyFill="1" applyBorder="1" applyAlignment="1">
      <alignment horizontal="right"/>
    </xf>
    <xf numFmtId="0" fontId="10" fillId="0" borderId="0" xfId="0" applyFont="1" applyFill="1" applyBorder="1" applyAlignment="1">
      <alignment horizontal="center"/>
    </xf>
    <xf numFmtId="0" fontId="10" fillId="146" borderId="0" xfId="0" applyFont="1" applyFill="1" applyBorder="1"/>
    <xf numFmtId="174" fontId="10" fillId="146" borderId="0" xfId="0" applyNumberFormat="1" applyFont="1" applyFill="1" applyBorder="1" applyAlignment="1">
      <alignment horizontal="right"/>
    </xf>
    <xf numFmtId="0" fontId="10" fillId="137" borderId="0" xfId="0" applyFont="1" applyFill="1" applyBorder="1"/>
    <xf numFmtId="174" fontId="10" fillId="137" borderId="0" xfId="0" applyNumberFormat="1" applyFont="1" applyFill="1" applyBorder="1" applyAlignment="1">
      <alignment horizontal="right"/>
    </xf>
    <xf numFmtId="0" fontId="10" fillId="148" borderId="0" xfId="0" applyFont="1" applyFill="1" applyBorder="1"/>
    <xf numFmtId="174" fontId="10" fillId="148" borderId="0" xfId="0" applyNumberFormat="1" applyFont="1" applyFill="1" applyBorder="1" applyAlignment="1">
      <alignment horizontal="right"/>
    </xf>
    <xf numFmtId="0" fontId="115" fillId="149" borderId="0" xfId="0" applyFont="1" applyFill="1" applyAlignment="1">
      <alignment horizontal="left" vertical="center"/>
    </xf>
    <xf numFmtId="165" fontId="115" fillId="149" borderId="0" xfId="0" applyNumberFormat="1" applyFont="1" applyFill="1"/>
    <xf numFmtId="165" fontId="116" fillId="149" borderId="0" xfId="0" applyNumberFormat="1" applyFont="1" applyFill="1"/>
    <xf numFmtId="166" fontId="115" fillId="149" borderId="0" xfId="0" applyNumberFormat="1" applyFont="1" applyFill="1"/>
    <xf numFmtId="0" fontId="115" fillId="149" borderId="0" xfId="0" applyFont="1" applyFill="1"/>
    <xf numFmtId="0" fontId="11" fillId="145" borderId="0" xfId="0" applyFont="1" applyFill="1" applyBorder="1" applyAlignment="1">
      <alignment horizontal="left"/>
    </xf>
    <xf numFmtId="0" fontId="11" fillId="142" borderId="0" xfId="0" applyFont="1" applyFill="1" applyBorder="1" applyAlignment="1">
      <alignment horizontal="left"/>
    </xf>
    <xf numFmtId="0" fontId="118" fillId="139" borderId="0" xfId="0" applyFont="1" applyFill="1" applyBorder="1"/>
    <xf numFmtId="0" fontId="94" fillId="0" borderId="0" xfId="0" applyFont="1"/>
    <xf numFmtId="0" fontId="94" fillId="0" borderId="0" xfId="0" applyFont="1" applyFill="1" applyBorder="1"/>
    <xf numFmtId="0" fontId="11" fillId="145" borderId="0" xfId="0" applyFont="1" applyFill="1" applyBorder="1"/>
    <xf numFmtId="2" fontId="0" fillId="0" borderId="0" xfId="0" applyNumberFormat="1" applyAlignment="1">
      <alignment horizontal="center"/>
    </xf>
    <xf numFmtId="0" fontId="0" fillId="0" borderId="0" xfId="0" applyFill="1" applyAlignment="1">
      <alignment horizontal="center"/>
    </xf>
    <xf numFmtId="0" fontId="0" fillId="0" borderId="0" xfId="0" applyFill="1" applyBorder="1" applyAlignment="1">
      <alignment horizontal="center"/>
    </xf>
    <xf numFmtId="0" fontId="12" fillId="0" borderId="0" xfId="0" applyFont="1" applyFill="1" applyBorder="1" applyAlignment="1"/>
    <xf numFmtId="0" fontId="12" fillId="0" borderId="0" xfId="0" applyFont="1" applyFill="1" applyBorder="1" applyAlignment="1">
      <alignment horizontal="center"/>
    </xf>
    <xf numFmtId="2" fontId="95" fillId="0" borderId="0" xfId="0" applyNumberFormat="1" applyFont="1"/>
    <xf numFmtId="9" fontId="95" fillId="0" borderId="0" xfId="46933" applyFont="1"/>
    <xf numFmtId="1" fontId="0" fillId="132" borderId="0" xfId="0" applyNumberFormat="1" applyFill="1"/>
    <xf numFmtId="0" fontId="95" fillId="0" borderId="0" xfId="0" applyFont="1" applyFill="1" applyBorder="1" applyAlignment="1">
      <alignment horizontal="right"/>
    </xf>
    <xf numFmtId="1" fontId="95" fillId="132" borderId="0" xfId="0" applyNumberFormat="1" applyFont="1" applyFill="1" applyBorder="1" applyAlignment="1">
      <alignment horizontal="center"/>
    </xf>
    <xf numFmtId="0" fontId="12" fillId="132" borderId="0" xfId="0" applyFont="1" applyFill="1"/>
    <xf numFmtId="1" fontId="12" fillId="0" borderId="47" xfId="0" applyNumberFormat="1" applyFont="1" applyFill="1" applyBorder="1" applyAlignment="1">
      <alignment horizontal="right"/>
    </xf>
    <xf numFmtId="1" fontId="12" fillId="0" borderId="50" xfId="0" applyNumberFormat="1" applyFont="1" applyFill="1" applyBorder="1" applyAlignment="1">
      <alignment horizontal="right"/>
    </xf>
    <xf numFmtId="1" fontId="12" fillId="0" borderId="51" xfId="0" applyNumberFormat="1" applyFont="1" applyFill="1" applyBorder="1" applyAlignment="1">
      <alignment horizontal="right"/>
    </xf>
    <xf numFmtId="1" fontId="101" fillId="0" borderId="0" xfId="46932" applyNumberFormat="1" applyFont="1" applyFill="1" applyAlignment="1">
      <alignment horizontal="center"/>
    </xf>
    <xf numFmtId="1" fontId="101" fillId="0" borderId="0" xfId="46932" applyNumberFormat="1" applyFont="1" applyFill="1" applyBorder="1" applyAlignment="1">
      <alignment horizontal="center"/>
    </xf>
    <xf numFmtId="1" fontId="0" fillId="0" borderId="0" xfId="0" applyNumberFormat="1" applyFill="1" applyBorder="1"/>
    <xf numFmtId="0" fontId="12" fillId="0" borderId="52" xfId="0" applyFont="1" applyFill="1" applyBorder="1" applyAlignment="1">
      <alignment horizontal="left" indent="1"/>
    </xf>
    <xf numFmtId="174" fontId="0" fillId="0" borderId="52" xfId="0" applyNumberFormat="1" applyFill="1" applyBorder="1"/>
    <xf numFmtId="0" fontId="12" fillId="0" borderId="52" xfId="0" applyFont="1" applyFill="1" applyBorder="1" applyAlignment="1">
      <alignment horizontal="left" indent="2"/>
    </xf>
    <xf numFmtId="174" fontId="12" fillId="0" borderId="52" xfId="0" applyNumberFormat="1" applyFont="1" applyFill="1" applyBorder="1" applyAlignment="1">
      <alignment horizontal="right"/>
    </xf>
    <xf numFmtId="174" fontId="0" fillId="0" borderId="52" xfId="0" applyNumberFormat="1" applyFill="1" applyBorder="1" applyAlignment="1">
      <alignment horizontal="right"/>
    </xf>
    <xf numFmtId="0" fontId="0" fillId="0" borderId="52" xfId="0" applyFill="1" applyBorder="1" applyAlignment="1">
      <alignment horizontal="left" indent="2"/>
    </xf>
    <xf numFmtId="0" fontId="12" fillId="0" borderId="52" xfId="0" applyFont="1" applyBorder="1" applyAlignment="1">
      <alignment wrapText="1"/>
    </xf>
    <xf numFmtId="0" fontId="12" fillId="0" borderId="52" xfId="0" applyFont="1" applyBorder="1" applyAlignment="1">
      <alignment horizontal="left" indent="2"/>
    </xf>
    <xf numFmtId="0" fontId="31" fillId="0" borderId="53" xfId="0" applyFont="1" applyBorder="1" applyAlignment="1">
      <alignment horizontal="left" indent="2"/>
    </xf>
    <xf numFmtId="174" fontId="31" fillId="0" borderId="53" xfId="0" applyNumberFormat="1" applyFont="1" applyBorder="1" applyAlignment="1">
      <alignment horizontal="right"/>
    </xf>
    <xf numFmtId="174" fontId="117" fillId="0" borderId="53" xfId="0" applyNumberFormat="1" applyFont="1" applyBorder="1" applyAlignment="1">
      <alignment horizontal="right"/>
    </xf>
    <xf numFmtId="0" fontId="10" fillId="0" borderId="54" xfId="0" applyFont="1" applyFill="1" applyBorder="1"/>
    <xf numFmtId="174" fontId="99" fillId="0" borderId="55" xfId="0" applyNumberFormat="1" applyFont="1" applyBorder="1" applyAlignment="1">
      <alignment horizontal="right"/>
    </xf>
    <xf numFmtId="174" fontId="99" fillId="0" borderId="56" xfId="0" applyNumberFormat="1" applyFont="1" applyBorder="1" applyAlignment="1">
      <alignment horizontal="right"/>
    </xf>
    <xf numFmtId="0" fontId="95" fillId="0" borderId="57" xfId="0" applyFont="1" applyBorder="1"/>
    <xf numFmtId="0" fontId="95" fillId="0" borderId="58" xfId="0" applyFont="1" applyBorder="1"/>
    <xf numFmtId="0" fontId="0" fillId="0" borderId="58" xfId="0" applyBorder="1"/>
    <xf numFmtId="0" fontId="0" fillId="0" borderId="59" xfId="0" applyBorder="1"/>
    <xf numFmtId="0" fontId="95" fillId="0" borderId="63" xfId="0" applyFont="1" applyBorder="1"/>
    <xf numFmtId="0" fontId="95" fillId="0" borderId="0" xfId="0" applyFont="1" applyBorder="1"/>
    <xf numFmtId="0" fontId="0" fillId="0" borderId="64" xfId="0" applyBorder="1"/>
    <xf numFmtId="0" fontId="95" fillId="0" borderId="65" xfId="0" applyFont="1" applyBorder="1" applyAlignment="1">
      <alignment wrapText="1"/>
    </xf>
    <xf numFmtId="0" fontId="95" fillId="0" borderId="66" xfId="0" applyFont="1" applyBorder="1"/>
    <xf numFmtId="0" fontId="0" fillId="0" borderId="66" xfId="0" applyBorder="1"/>
    <xf numFmtId="0" fontId="0" fillId="0" borderId="67" xfId="0" applyBorder="1"/>
    <xf numFmtId="0" fontId="109" fillId="0" borderId="54" xfId="0" applyFont="1" applyBorder="1"/>
    <xf numFmtId="0" fontId="110" fillId="0" borderId="56" xfId="0" applyFont="1" applyBorder="1" applyAlignment="1">
      <alignment horizontal="center"/>
    </xf>
    <xf numFmtId="0" fontId="95" fillId="0" borderId="55" xfId="0" applyFont="1" applyFill="1" applyBorder="1" applyAlignment="1">
      <alignment horizontal="center"/>
    </xf>
    <xf numFmtId="0" fontId="95" fillId="0" borderId="55" xfId="0" applyFont="1" applyBorder="1" applyAlignment="1">
      <alignment horizontal="center"/>
    </xf>
    <xf numFmtId="0" fontId="0" fillId="132" borderId="0" xfId="0" applyFill="1" applyAlignment="1">
      <alignment horizontal="center"/>
    </xf>
    <xf numFmtId="0" fontId="12" fillId="0" borderId="48" xfId="0" applyFont="1" applyFill="1" applyBorder="1" applyAlignment="1">
      <alignment horizontal="left"/>
    </xf>
    <xf numFmtId="0" fontId="10" fillId="0" borderId="48" xfId="0" applyFont="1" applyBorder="1" applyAlignment="1">
      <alignment horizontal="center"/>
    </xf>
    <xf numFmtId="164" fontId="0" fillId="0" borderId="52" xfId="0" applyNumberFormat="1" applyBorder="1" applyAlignment="1">
      <alignment horizontal="center"/>
    </xf>
    <xf numFmtId="164" fontId="95" fillId="0" borderId="0" xfId="0" applyNumberFormat="1" applyFont="1"/>
    <xf numFmtId="1" fontId="0" fillId="0" borderId="52" xfId="0" applyNumberFormat="1" applyBorder="1" applyAlignment="1">
      <alignment horizontal="center"/>
    </xf>
    <xf numFmtId="1" fontId="12" fillId="0" borderId="52" xfId="0" applyNumberFormat="1" applyFont="1" applyBorder="1" applyAlignment="1">
      <alignment horizontal="center" wrapText="1"/>
    </xf>
    <xf numFmtId="1" fontId="12" fillId="0" borderId="70" xfId="0" applyNumberFormat="1" applyFont="1" applyBorder="1" applyAlignment="1">
      <alignment horizontal="center"/>
    </xf>
    <xf numFmtId="1" fontId="12" fillId="0" borderId="71" xfId="0" applyNumberFormat="1" applyFont="1" applyBorder="1" applyAlignment="1">
      <alignment horizontal="center"/>
    </xf>
    <xf numFmtId="1" fontId="13" fillId="0" borderId="72" xfId="0" applyNumberFormat="1" applyFont="1" applyBorder="1" applyAlignment="1">
      <alignment horizontal="center" wrapText="1"/>
    </xf>
    <xf numFmtId="1" fontId="0" fillId="0" borderId="0" xfId="0" applyNumberFormat="1" applyAlignment="1">
      <alignment wrapText="1"/>
    </xf>
    <xf numFmtId="1" fontId="0" fillId="0" borderId="52" xfId="0" applyNumberFormat="1" applyFill="1" applyBorder="1" applyAlignment="1">
      <alignment horizontal="center"/>
    </xf>
    <xf numFmtId="1" fontId="0" fillId="0" borderId="0" xfId="0" applyNumberFormat="1" applyFill="1" applyAlignment="1">
      <alignment horizontal="center"/>
    </xf>
    <xf numFmtId="1" fontId="0" fillId="0" borderId="0" xfId="0" applyNumberFormat="1" applyFill="1"/>
    <xf numFmtId="1" fontId="95" fillId="0" borderId="0" xfId="0" applyNumberFormat="1" applyFont="1" applyAlignment="1">
      <alignment horizontal="center"/>
    </xf>
    <xf numFmtId="1" fontId="95" fillId="0" borderId="0" xfId="0" applyNumberFormat="1" applyFont="1"/>
    <xf numFmtId="1" fontId="0" fillId="132" borderId="0" xfId="0" applyNumberFormat="1" applyFill="1" applyAlignment="1">
      <alignment horizontal="center"/>
    </xf>
    <xf numFmtId="1" fontId="115" fillId="149" borderId="0" xfId="0" applyNumberFormat="1" applyFont="1" applyFill="1" applyAlignment="1">
      <alignment horizontal="center"/>
    </xf>
    <xf numFmtId="1" fontId="115" fillId="149" borderId="0" xfId="0" applyNumberFormat="1" applyFont="1" applyFill="1"/>
    <xf numFmtId="1" fontId="0" fillId="0" borderId="0" xfId="0" applyNumberFormat="1" applyFill="1" applyBorder="1" applyAlignment="1">
      <alignment horizontal="center"/>
    </xf>
    <xf numFmtId="1" fontId="0" fillId="0" borderId="69" xfId="0" applyNumberFormat="1" applyBorder="1" applyAlignment="1">
      <alignment horizontal="center"/>
    </xf>
    <xf numFmtId="9" fontId="0" fillId="0" borderId="52" xfId="46933" applyFont="1" applyBorder="1" applyAlignment="1">
      <alignment horizontal="center"/>
    </xf>
    <xf numFmtId="174" fontId="0" fillId="0" borderId="52" xfId="46933" applyNumberFormat="1" applyFont="1" applyBorder="1" applyAlignment="1">
      <alignment horizontal="center"/>
    </xf>
    <xf numFmtId="1" fontId="0" fillId="0" borderId="0" xfId="0" applyNumberFormat="1" applyBorder="1" applyAlignment="1">
      <alignment horizontal="center"/>
    </xf>
    <xf numFmtId="0" fontId="0" fillId="140" borderId="50" xfId="0" applyFill="1" applyBorder="1" applyAlignment="1">
      <alignment horizontal="center"/>
    </xf>
    <xf numFmtId="174" fontId="0" fillId="140" borderId="50" xfId="0" applyNumberFormat="1" applyFill="1" applyBorder="1" applyAlignment="1">
      <alignment horizontal="center"/>
    </xf>
    <xf numFmtId="0" fontId="0" fillId="135" borderId="74" xfId="0" applyFill="1" applyBorder="1" applyAlignment="1">
      <alignment horizontal="center"/>
    </xf>
    <xf numFmtId="0" fontId="12" fillId="140" borderId="49" xfId="0" applyFont="1" applyFill="1" applyBorder="1" applyAlignment="1">
      <alignment horizontal="center"/>
    </xf>
    <xf numFmtId="174" fontId="0" fillId="140" borderId="49" xfId="0" applyNumberFormat="1" applyFill="1" applyBorder="1" applyAlignment="1">
      <alignment horizontal="center"/>
    </xf>
    <xf numFmtId="0" fontId="0" fillId="135" borderId="75" xfId="0" applyFill="1" applyBorder="1" applyAlignment="1">
      <alignment horizontal="center"/>
    </xf>
    <xf numFmtId="0" fontId="12" fillId="140" borderId="50" xfId="0" applyFont="1" applyFill="1" applyBorder="1" applyAlignment="1">
      <alignment horizontal="center"/>
    </xf>
    <xf numFmtId="0" fontId="10" fillId="147" borderId="47" xfId="0" applyFont="1" applyFill="1" applyBorder="1"/>
    <xf numFmtId="0" fontId="10" fillId="141" borderId="47" xfId="0" applyFont="1" applyFill="1" applyBorder="1"/>
    <xf numFmtId="0" fontId="10" fillId="143" borderId="47" xfId="0" applyFont="1" applyFill="1" applyBorder="1"/>
    <xf numFmtId="0" fontId="112" fillId="144" borderId="50" xfId="0" applyFont="1" applyFill="1" applyBorder="1" applyAlignment="1">
      <alignment horizontal="left"/>
    </xf>
    <xf numFmtId="0" fontId="111" fillId="147" borderId="48" xfId="0" applyFont="1" applyFill="1" applyBorder="1" applyAlignment="1">
      <alignment wrapText="1"/>
    </xf>
    <xf numFmtId="0" fontId="120" fillId="0" borderId="0" xfId="0" applyFont="1" applyAlignment="1">
      <alignment horizontal="left"/>
    </xf>
    <xf numFmtId="0" fontId="120" fillId="0" borderId="0" xfId="0" applyFont="1" applyAlignment="1">
      <alignment horizontal="left" wrapText="1"/>
    </xf>
    <xf numFmtId="0" fontId="120" fillId="132" borderId="0" xfId="0" applyFont="1" applyFill="1" applyAlignment="1">
      <alignment horizontal="left"/>
    </xf>
    <xf numFmtId="0" fontId="121" fillId="149" borderId="0" xfId="0" applyFont="1" applyFill="1" applyAlignment="1">
      <alignment horizontal="left"/>
    </xf>
    <xf numFmtId="0" fontId="120" fillId="0" borderId="0" xfId="0" applyFont="1" applyFill="1" applyBorder="1" applyAlignment="1">
      <alignment horizontal="left"/>
    </xf>
    <xf numFmtId="0" fontId="95" fillId="147" borderId="74" xfId="0" applyFont="1" applyFill="1" applyBorder="1" applyAlignment="1">
      <alignment horizontal="left"/>
    </xf>
    <xf numFmtId="1" fontId="0" fillId="0" borderId="53" xfId="0" applyNumberFormat="1" applyBorder="1" applyAlignment="1">
      <alignment horizontal="center"/>
    </xf>
    <xf numFmtId="1" fontId="0" fillId="0" borderId="53" xfId="0" applyNumberFormat="1" applyFill="1" applyBorder="1" applyAlignment="1">
      <alignment horizontal="center"/>
    </xf>
    <xf numFmtId="0" fontId="120" fillId="0" borderId="0" xfId="0" applyFont="1" applyBorder="1" applyAlignment="1">
      <alignment horizontal="left"/>
    </xf>
    <xf numFmtId="0" fontId="111" fillId="141" borderId="75" xfId="0" applyFont="1" applyFill="1" applyBorder="1" applyAlignment="1"/>
    <xf numFmtId="0" fontId="0" fillId="0" borderId="48" xfId="0" applyFill="1" applyBorder="1" applyAlignment="1">
      <alignment horizontal="left"/>
    </xf>
    <xf numFmtId="0" fontId="95" fillId="141" borderId="48" xfId="0" applyFont="1" applyFill="1" applyBorder="1" applyAlignment="1">
      <alignment horizontal="left"/>
    </xf>
    <xf numFmtId="0" fontId="0" fillId="0" borderId="52" xfId="0" applyFill="1" applyBorder="1"/>
    <xf numFmtId="1" fontId="0" fillId="0" borderId="52" xfId="0" applyNumberFormat="1" applyFill="1" applyBorder="1"/>
    <xf numFmtId="1" fontId="0" fillId="0" borderId="52" xfId="0" applyNumberFormat="1" applyBorder="1"/>
    <xf numFmtId="0" fontId="111" fillId="143" borderId="48" xfId="0" applyFont="1" applyFill="1" applyBorder="1" applyAlignment="1">
      <alignment horizontal="left"/>
    </xf>
    <xf numFmtId="1" fontId="95" fillId="0" borderId="0" xfId="0" applyNumberFormat="1" applyFont="1" applyBorder="1" applyAlignment="1">
      <alignment horizontal="center"/>
    </xf>
    <xf numFmtId="176" fontId="0" fillId="0" borderId="52" xfId="0" applyNumberFormat="1" applyFill="1" applyBorder="1" applyAlignment="1">
      <alignment horizontal="center"/>
    </xf>
    <xf numFmtId="177" fontId="0" fillId="0" borderId="52" xfId="46933" applyNumberFormat="1" applyFont="1" applyBorder="1" applyAlignment="1">
      <alignment horizontal="center"/>
    </xf>
    <xf numFmtId="177" fontId="0" fillId="0" borderId="0" xfId="46933" applyNumberFormat="1" applyFont="1"/>
    <xf numFmtId="174" fontId="0" fillId="0" borderId="49" xfId="0" applyNumberFormat="1" applyFill="1" applyBorder="1" applyAlignment="1">
      <alignment horizontal="center"/>
    </xf>
    <xf numFmtId="175" fontId="12" fillId="0" borderId="47" xfId="0" applyNumberFormat="1" applyFont="1" applyFill="1" applyBorder="1" applyAlignment="1">
      <alignment horizontal="center"/>
    </xf>
    <xf numFmtId="2" fontId="112" fillId="144" borderId="50" xfId="0" applyNumberFormat="1" applyFont="1" applyFill="1" applyBorder="1" applyAlignment="1">
      <alignment horizontal="center"/>
    </xf>
    <xf numFmtId="174" fontId="10" fillId="143" borderId="47" xfId="0" applyNumberFormat="1" applyFont="1" applyFill="1" applyBorder="1" applyAlignment="1">
      <alignment horizontal="center"/>
    </xf>
    <xf numFmtId="2" fontId="10" fillId="143" borderId="47" xfId="0" applyNumberFormat="1" applyFont="1" applyFill="1" applyBorder="1" applyAlignment="1">
      <alignment horizontal="center"/>
    </xf>
    <xf numFmtId="174" fontId="0" fillId="143" borderId="47" xfId="0" applyNumberFormat="1" applyFill="1" applyBorder="1" applyAlignment="1">
      <alignment horizontal="center"/>
    </xf>
    <xf numFmtId="174" fontId="10" fillId="141" borderId="47" xfId="0" applyNumberFormat="1" applyFont="1" applyFill="1" applyBorder="1" applyAlignment="1">
      <alignment horizontal="center"/>
    </xf>
    <xf numFmtId="174" fontId="0" fillId="141" borderId="47" xfId="0" applyNumberFormat="1" applyFill="1" applyBorder="1" applyAlignment="1">
      <alignment horizontal="center"/>
    </xf>
    <xf numFmtId="174" fontId="10" fillId="147" borderId="47" xfId="0" applyNumberFormat="1" applyFont="1" applyFill="1" applyBorder="1" applyAlignment="1">
      <alignment horizontal="center"/>
    </xf>
    <xf numFmtId="174" fontId="0" fillId="147" borderId="47" xfId="0" applyNumberFormat="1" applyFill="1" applyBorder="1" applyAlignment="1">
      <alignment horizontal="center"/>
    </xf>
    <xf numFmtId="1" fontId="12" fillId="0" borderId="0" xfId="0" applyNumberFormat="1" applyFont="1" applyFill="1" applyAlignment="1">
      <alignment horizontal="center"/>
    </xf>
    <xf numFmtId="1" fontId="12" fillId="0" borderId="0" xfId="0" applyNumberFormat="1" applyFont="1" applyFill="1"/>
    <xf numFmtId="0" fontId="122" fillId="132" borderId="53" xfId="0" applyFont="1" applyFill="1" applyBorder="1" applyAlignment="1">
      <alignment horizontal="center"/>
    </xf>
    <xf numFmtId="1" fontId="12" fillId="132" borderId="0" xfId="0" applyNumberFormat="1" applyFont="1" applyFill="1" applyAlignment="1">
      <alignment horizontal="center"/>
    </xf>
    <xf numFmtId="0" fontId="122" fillId="132" borderId="58" xfId="0" applyFont="1" applyFill="1" applyBorder="1" applyAlignment="1">
      <alignment horizontal="center"/>
    </xf>
    <xf numFmtId="0" fontId="122" fillId="132" borderId="59" xfId="0" applyFont="1" applyFill="1" applyBorder="1" applyAlignment="1">
      <alignment horizontal="center"/>
    </xf>
    <xf numFmtId="0" fontId="12" fillId="132" borderId="0" xfId="0" applyFont="1" applyFill="1" applyAlignment="1">
      <alignment horizontal="center"/>
    </xf>
    <xf numFmtId="0" fontId="97" fillId="132" borderId="0" xfId="0" applyFont="1" applyFill="1" applyAlignment="1">
      <alignment horizontal="center"/>
    </xf>
    <xf numFmtId="0" fontId="95" fillId="132" borderId="68" xfId="0" applyFont="1" applyFill="1" applyBorder="1" applyAlignment="1">
      <alignment horizontal="center"/>
    </xf>
    <xf numFmtId="9" fontId="12" fillId="132" borderId="0" xfId="46933" applyFont="1" applyFill="1" applyAlignment="1">
      <alignment horizontal="center"/>
    </xf>
    <xf numFmtId="0" fontId="95" fillId="132" borderId="73" xfId="0" applyFont="1" applyFill="1" applyBorder="1" applyAlignment="1">
      <alignment horizontal="center" wrapText="1"/>
    </xf>
    <xf numFmtId="1" fontId="12" fillId="132" borderId="0" xfId="0" applyNumberFormat="1" applyFont="1" applyFill="1"/>
    <xf numFmtId="0" fontId="95" fillId="132" borderId="69" xfId="0" applyFont="1" applyFill="1" applyBorder="1" applyAlignment="1">
      <alignment horizontal="center" wrapText="1"/>
    </xf>
    <xf numFmtId="165" fontId="95" fillId="132" borderId="60" xfId="0" applyNumberFormat="1" applyFont="1" applyFill="1" applyBorder="1" applyAlignment="1">
      <alignment horizontal="center"/>
    </xf>
    <xf numFmtId="165" fontId="95" fillId="132" borderId="61" xfId="0" applyNumberFormat="1" applyFont="1" applyFill="1" applyBorder="1" applyAlignment="1">
      <alignment horizontal="center"/>
    </xf>
    <xf numFmtId="166" fontId="95" fillId="132" borderId="62" xfId="0" applyNumberFormat="1" applyFont="1" applyFill="1" applyBorder="1" applyAlignment="1">
      <alignment horizontal="center"/>
    </xf>
    <xf numFmtId="9" fontId="95" fillId="132" borderId="63" xfId="0" applyNumberFormat="1" applyFont="1" applyFill="1" applyBorder="1" applyAlignment="1">
      <alignment horizontal="center"/>
    </xf>
    <xf numFmtId="9" fontId="95" fillId="132" borderId="0" xfId="0" applyNumberFormat="1" applyFont="1" applyFill="1" applyBorder="1" applyAlignment="1">
      <alignment horizontal="center"/>
    </xf>
    <xf numFmtId="9" fontId="95" fillId="132" borderId="64" xfId="0" applyNumberFormat="1" applyFont="1" applyFill="1" applyBorder="1" applyAlignment="1">
      <alignment horizontal="center"/>
    </xf>
    <xf numFmtId="0" fontId="122" fillId="132" borderId="57" xfId="0" applyFont="1" applyFill="1" applyBorder="1" applyAlignment="1">
      <alignment horizontal="center"/>
    </xf>
    <xf numFmtId="0" fontId="95" fillId="132" borderId="60" xfId="0" applyFont="1" applyFill="1" applyBorder="1" applyAlignment="1">
      <alignment horizontal="center"/>
    </xf>
    <xf numFmtId="0" fontId="95" fillId="132" borderId="61" xfId="0" applyFont="1" applyFill="1" applyBorder="1" applyAlignment="1">
      <alignment horizontal="center"/>
    </xf>
    <xf numFmtId="1" fontId="95" fillId="132" borderId="62" xfId="0" applyNumberFormat="1" applyFont="1" applyFill="1" applyBorder="1" applyAlignment="1">
      <alignment horizontal="center"/>
    </xf>
    <xf numFmtId="0" fontId="95" fillId="143" borderId="48" xfId="0" applyFont="1" applyFill="1" applyBorder="1" applyAlignment="1">
      <alignment horizontal="left"/>
    </xf>
    <xf numFmtId="177" fontId="12" fillId="0" borderId="0" xfId="46933" applyNumberFormat="1" applyFont="1" applyAlignment="1">
      <alignment vertical="center"/>
    </xf>
    <xf numFmtId="0" fontId="95" fillId="0" borderId="52" xfId="0" applyFont="1" applyBorder="1"/>
    <xf numFmtId="0" fontId="95" fillId="0" borderId="52" xfId="0" applyFont="1" applyFill="1" applyBorder="1" applyAlignment="1">
      <alignment horizontal="left"/>
    </xf>
    <xf numFmtId="1" fontId="0" fillId="0" borderId="71" xfId="0" applyNumberFormat="1" applyBorder="1" applyAlignment="1">
      <alignment horizontal="center" vertical="top"/>
    </xf>
    <xf numFmtId="1" fontId="0" fillId="0" borderId="0" xfId="0" applyNumberFormat="1" applyAlignment="1">
      <alignment horizontal="left"/>
    </xf>
    <xf numFmtId="178" fontId="0" fillId="0" borderId="47" xfId="0" applyNumberFormat="1" applyFill="1" applyBorder="1" applyAlignment="1">
      <alignment horizontal="center"/>
    </xf>
    <xf numFmtId="178" fontId="12" fillId="0" borderId="47" xfId="0" applyNumberFormat="1" applyFont="1" applyFill="1" applyBorder="1" applyAlignment="1">
      <alignment horizontal="center"/>
    </xf>
    <xf numFmtId="175" fontId="12" fillId="0" borderId="52" xfId="0" applyNumberFormat="1" applyFont="1" applyBorder="1" applyAlignment="1">
      <alignment horizontal="center"/>
    </xf>
    <xf numFmtId="175" fontId="0" fillId="0" borderId="52" xfId="46933" applyNumberFormat="1" applyFont="1" applyBorder="1" applyAlignment="1">
      <alignment horizontal="center"/>
    </xf>
    <xf numFmtId="175" fontId="95" fillId="0" borderId="0" xfId="0" applyNumberFormat="1" applyFont="1"/>
    <xf numFmtId="164" fontId="12" fillId="0" borderId="52" xfId="0" applyNumberFormat="1" applyFont="1" applyBorder="1" applyAlignment="1">
      <alignment horizontal="center"/>
    </xf>
    <xf numFmtId="1" fontId="12" fillId="0" borderId="0" xfId="0" applyNumberFormat="1" applyFont="1" applyBorder="1" applyAlignment="1">
      <alignment horizontal="left"/>
    </xf>
    <xf numFmtId="0" fontId="12" fillId="0" borderId="48" xfId="0" applyFont="1" applyFill="1" applyBorder="1" applyAlignment="1">
      <alignment horizontal="left" vertical="top" wrapText="1"/>
    </xf>
    <xf numFmtId="2" fontId="10" fillId="0" borderId="52" xfId="0" applyNumberFormat="1" applyFont="1" applyBorder="1" applyAlignment="1">
      <alignment horizontal="center"/>
    </xf>
    <xf numFmtId="1" fontId="0" fillId="0" borderId="0" xfId="0" applyNumberFormat="1" applyAlignment="1">
      <alignment horizontal="right"/>
    </xf>
    <xf numFmtId="179" fontId="0" fillId="0" borderId="52" xfId="46933" applyNumberFormat="1" applyFont="1" applyBorder="1" applyAlignment="1">
      <alignment horizontal="center"/>
    </xf>
    <xf numFmtId="179" fontId="95" fillId="0" borderId="0" xfId="0" applyNumberFormat="1" applyFont="1"/>
    <xf numFmtId="1" fontId="0" fillId="132" borderId="0" xfId="0" applyNumberFormat="1" applyFill="1" applyBorder="1"/>
    <xf numFmtId="1" fontId="95" fillId="0" borderId="0" xfId="0" applyNumberFormat="1" applyFont="1" applyFill="1"/>
    <xf numFmtId="177" fontId="12" fillId="0" borderId="0" xfId="46933" applyNumberFormat="1" applyFont="1" applyAlignment="1">
      <alignment horizontal="left" vertical="center" indent="1"/>
    </xf>
    <xf numFmtId="177" fontId="0" fillId="0" borderId="53" xfId="46933" applyNumberFormat="1" applyFont="1" applyBorder="1" applyAlignment="1">
      <alignment horizontal="center"/>
    </xf>
    <xf numFmtId="175" fontId="12" fillId="0" borderId="53" xfId="0" applyNumberFormat="1" applyFont="1" applyBorder="1" applyAlignment="1">
      <alignment horizontal="center"/>
    </xf>
    <xf numFmtId="174" fontId="0" fillId="0" borderId="76" xfId="46933" applyNumberFormat="1" applyFont="1" applyBorder="1" applyAlignment="1">
      <alignment horizontal="center"/>
    </xf>
    <xf numFmtId="175" fontId="12" fillId="0" borderId="76" xfId="0" applyNumberFormat="1" applyFont="1" applyBorder="1" applyAlignment="1">
      <alignment horizontal="center"/>
    </xf>
    <xf numFmtId="1" fontId="95" fillId="140" borderId="76" xfId="0" applyNumberFormat="1" applyFont="1" applyFill="1" applyBorder="1" applyAlignment="1">
      <alignment horizontal="center"/>
    </xf>
    <xf numFmtId="174" fontId="95" fillId="140" borderId="76" xfId="0" applyNumberFormat="1" applyFont="1" applyFill="1" applyBorder="1" applyAlignment="1">
      <alignment horizontal="center"/>
    </xf>
    <xf numFmtId="0" fontId="0" fillId="3" borderId="50" xfId="0" applyFill="1" applyBorder="1" applyAlignment="1">
      <alignment horizontal="center"/>
    </xf>
    <xf numFmtId="174" fontId="0" fillId="3" borderId="50" xfId="0" applyNumberFormat="1" applyFill="1" applyBorder="1" applyAlignment="1">
      <alignment horizontal="center"/>
    </xf>
    <xf numFmtId="0" fontId="0" fillId="3" borderId="49" xfId="0" applyFill="1" applyBorder="1" applyAlignment="1">
      <alignment horizontal="center"/>
    </xf>
    <xf numFmtId="174" fontId="0" fillId="3" borderId="49" xfId="0" applyNumberFormat="1" applyFill="1" applyBorder="1" applyAlignment="1">
      <alignment horizontal="center"/>
    </xf>
    <xf numFmtId="164" fontId="12" fillId="0" borderId="72" xfId="0" applyNumberFormat="1" applyFont="1" applyBorder="1" applyAlignment="1">
      <alignment horizontal="center"/>
    </xf>
    <xf numFmtId="1" fontId="95" fillId="140" borderId="77" xfId="0" applyNumberFormat="1" applyFont="1" applyFill="1" applyBorder="1" applyAlignment="1">
      <alignment horizontal="center"/>
    </xf>
    <xf numFmtId="174" fontId="95" fillId="140" borderId="78" xfId="0" applyNumberFormat="1" applyFont="1" applyFill="1" applyBorder="1" applyAlignment="1">
      <alignment horizontal="center"/>
    </xf>
    <xf numFmtId="0" fontId="95" fillId="3" borderId="76" xfId="0" applyFont="1" applyFill="1" applyBorder="1" applyAlignment="1">
      <alignment horizontal="center"/>
    </xf>
    <xf numFmtId="174" fontId="95" fillId="3" borderId="76" xfId="0" applyNumberFormat="1" applyFont="1" applyFill="1" applyBorder="1" applyAlignment="1">
      <alignment horizontal="center"/>
    </xf>
    <xf numFmtId="0" fontId="95" fillId="3" borderId="77" xfId="0" applyFont="1" applyFill="1" applyBorder="1" applyAlignment="1">
      <alignment horizontal="center"/>
    </xf>
    <xf numFmtId="174" fontId="95" fillId="3" borderId="78" xfId="0" applyNumberFormat="1" applyFont="1" applyFill="1" applyBorder="1" applyAlignment="1">
      <alignment horizontal="center"/>
    </xf>
    <xf numFmtId="0" fontId="12" fillId="135" borderId="47" xfId="0" applyFont="1" applyFill="1" applyBorder="1" applyAlignment="1">
      <alignment horizontal="center" wrapText="1"/>
    </xf>
    <xf numFmtId="174" fontId="0" fillId="135" borderId="47" xfId="0" applyNumberFormat="1" applyFill="1" applyBorder="1" applyAlignment="1">
      <alignment horizontal="center"/>
    </xf>
    <xf numFmtId="174" fontId="0" fillId="135" borderId="50" xfId="0" applyNumberFormat="1" applyFill="1" applyBorder="1" applyAlignment="1">
      <alignment horizontal="center"/>
    </xf>
    <xf numFmtId="174" fontId="95" fillId="135" borderId="76" xfId="0" applyNumberFormat="1" applyFont="1" applyFill="1" applyBorder="1" applyAlignment="1">
      <alignment horizontal="center"/>
    </xf>
    <xf numFmtId="174" fontId="0" fillId="135" borderId="49" xfId="0" applyNumberFormat="1" applyFill="1" applyBorder="1" applyAlignment="1">
      <alignment horizontal="center"/>
    </xf>
    <xf numFmtId="174" fontId="95" fillId="135" borderId="78" xfId="0" applyNumberFormat="1" applyFont="1" applyFill="1" applyBorder="1" applyAlignment="1">
      <alignment horizontal="center"/>
    </xf>
    <xf numFmtId="0" fontId="95" fillId="135" borderId="77" xfId="0" applyFont="1" applyFill="1" applyBorder="1" applyAlignment="1">
      <alignment horizontal="center"/>
    </xf>
    <xf numFmtId="178" fontId="95" fillId="2" borderId="66" xfId="0" applyNumberFormat="1" applyFont="1" applyFill="1" applyBorder="1"/>
    <xf numFmtId="178" fontId="12" fillId="0" borderId="0" xfId="0" applyNumberFormat="1" applyFont="1" applyBorder="1" applyAlignment="1">
      <alignment horizontal="right"/>
    </xf>
    <xf numFmtId="0" fontId="12" fillId="0" borderId="38" xfId="0" applyFont="1" applyBorder="1" applyAlignment="1"/>
    <xf numFmtId="178" fontId="12" fillId="0" borderId="52" xfId="0" applyNumberFormat="1" applyFont="1" applyBorder="1" applyAlignment="1">
      <alignment horizontal="right"/>
    </xf>
    <xf numFmtId="178" fontId="12" fillId="2" borderId="52" xfId="0" applyNumberFormat="1" applyFont="1" applyFill="1" applyBorder="1" applyAlignment="1">
      <alignment horizontal="right"/>
    </xf>
    <xf numFmtId="178" fontId="12" fillId="138" borderId="52" xfId="0" applyNumberFormat="1" applyFont="1" applyFill="1" applyBorder="1" applyAlignment="1">
      <alignment horizontal="right"/>
    </xf>
    <xf numFmtId="178" fontId="31" fillId="0" borderId="53" xfId="0" applyNumberFormat="1" applyFont="1" applyBorder="1" applyAlignment="1">
      <alignment horizontal="right"/>
    </xf>
    <xf numFmtId="0" fontId="95" fillId="135" borderId="76" xfId="0" applyFont="1" applyFill="1" applyBorder="1" applyAlignment="1">
      <alignment horizontal="center"/>
    </xf>
    <xf numFmtId="174" fontId="12" fillId="0" borderId="76" xfId="0" applyNumberFormat="1" applyFont="1" applyBorder="1" applyAlignment="1">
      <alignment horizontal="center"/>
    </xf>
    <xf numFmtId="174" fontId="95" fillId="3" borderId="76" xfId="46932" applyNumberFormat="1" applyFont="1" applyFill="1" applyBorder="1" applyAlignment="1">
      <alignment horizontal="center"/>
    </xf>
    <xf numFmtId="1" fontId="31" fillId="140" borderId="79" xfId="0" applyNumberFormat="1" applyFont="1" applyFill="1" applyBorder="1" applyAlignment="1">
      <alignment horizontal="center"/>
    </xf>
    <xf numFmtId="174" fontId="31" fillId="140" borderId="79" xfId="0" applyNumberFormat="1" applyFont="1" applyFill="1" applyBorder="1" applyAlignment="1">
      <alignment horizontal="center"/>
    </xf>
    <xf numFmtId="175" fontId="0" fillId="0" borderId="53" xfId="46933" applyNumberFormat="1" applyFont="1" applyBorder="1" applyAlignment="1">
      <alignment horizontal="center"/>
    </xf>
    <xf numFmtId="0" fontId="31" fillId="135" borderId="80" xfId="0" applyFont="1" applyFill="1" applyBorder="1" applyAlignment="1">
      <alignment horizontal="center"/>
    </xf>
    <xf numFmtId="174" fontId="31" fillId="135" borderId="79" xfId="0" applyNumberFormat="1" applyFont="1" applyFill="1" applyBorder="1" applyAlignment="1">
      <alignment horizontal="center"/>
    </xf>
    <xf numFmtId="0" fontId="31" fillId="3" borderId="79" xfId="0" applyFont="1" applyFill="1" applyBorder="1" applyAlignment="1">
      <alignment horizontal="center"/>
    </xf>
    <xf numFmtId="174" fontId="31" fillId="3" borderId="79" xfId="0" applyNumberFormat="1" applyFont="1" applyFill="1" applyBorder="1" applyAlignment="1">
      <alignment horizontal="center"/>
    </xf>
    <xf numFmtId="0" fontId="12" fillId="0" borderId="0" xfId="0" applyFont="1" applyBorder="1" applyAlignment="1">
      <alignment horizontal="center"/>
    </xf>
    <xf numFmtId="0" fontId="11" fillId="0" borderId="0" xfId="0" applyFont="1" applyBorder="1"/>
    <xf numFmtId="0" fontId="129" fillId="0" borderId="0" xfId="0" applyFont="1"/>
    <xf numFmtId="175" fontId="0" fillId="0" borderId="0" xfId="0" applyNumberFormat="1" applyFill="1" applyBorder="1" applyAlignment="1">
      <alignment horizontal="center"/>
    </xf>
    <xf numFmtId="175" fontId="0" fillId="0" borderId="0" xfId="0" applyNumberFormat="1" applyBorder="1" applyAlignment="1">
      <alignment horizontal="center"/>
    </xf>
    <xf numFmtId="1" fontId="0" fillId="132" borderId="0" xfId="0" applyNumberFormat="1" applyFill="1" applyBorder="1" applyAlignment="1">
      <alignment horizontal="center"/>
    </xf>
    <xf numFmtId="0" fontId="120" fillId="132" borderId="0" xfId="0" applyFont="1" applyFill="1" applyBorder="1" applyAlignment="1">
      <alignment horizontal="left"/>
    </xf>
    <xf numFmtId="0" fontId="95" fillId="132" borderId="0" xfId="0" applyFont="1" applyFill="1" applyBorder="1"/>
    <xf numFmtId="1" fontId="95" fillId="132" borderId="0" xfId="0" applyNumberFormat="1" applyFont="1" applyFill="1" applyBorder="1"/>
    <xf numFmtId="179" fontId="95" fillId="132" borderId="0" xfId="0" applyNumberFormat="1" applyFont="1" applyFill="1" applyBorder="1"/>
    <xf numFmtId="0" fontId="95" fillId="132" borderId="0" xfId="0" applyFont="1" applyFill="1" applyBorder="1" applyAlignment="1">
      <alignment horizontal="right"/>
    </xf>
    <xf numFmtId="1" fontId="10" fillId="0" borderId="0" xfId="0" applyNumberFormat="1" applyFont="1" applyFill="1"/>
    <xf numFmtId="0" fontId="11" fillId="0" borderId="0" xfId="0" applyFont="1"/>
    <xf numFmtId="0" fontId="12" fillId="132" borderId="0" xfId="0" applyFont="1" applyFill="1" applyBorder="1" applyAlignment="1">
      <alignment horizontal="left" vertical="center"/>
    </xf>
    <xf numFmtId="1" fontId="12" fillId="132" borderId="0" xfId="0" applyNumberFormat="1" applyFont="1" applyFill="1" applyBorder="1" applyAlignment="1">
      <alignment horizontal="center" vertical="center"/>
    </xf>
    <xf numFmtId="1" fontId="12" fillId="132" borderId="0" xfId="0" applyNumberFormat="1" applyFont="1" applyFill="1" applyAlignment="1">
      <alignment vertical="center"/>
    </xf>
    <xf numFmtId="0" fontId="12" fillId="132" borderId="0" xfId="0" applyFont="1" applyFill="1" applyAlignment="1">
      <alignment vertical="center"/>
    </xf>
    <xf numFmtId="174" fontId="10" fillId="0" borderId="52" xfId="46933" applyNumberFormat="1" applyFont="1" applyBorder="1" applyAlignment="1">
      <alignment horizontal="center"/>
    </xf>
    <xf numFmtId="175" fontId="10" fillId="0" borderId="52" xfId="0" applyNumberFormat="1" applyFont="1" applyBorder="1" applyAlignment="1">
      <alignment horizontal="center"/>
    </xf>
    <xf numFmtId="9" fontId="12" fillId="132" borderId="52" xfId="46933" applyFont="1" applyFill="1" applyBorder="1" applyAlignment="1">
      <alignment vertical="center"/>
    </xf>
    <xf numFmtId="1" fontId="13" fillId="0" borderId="81" xfId="0" applyNumberFormat="1" applyFont="1" applyBorder="1" applyAlignment="1">
      <alignment horizontal="center" wrapText="1"/>
    </xf>
    <xf numFmtId="174" fontId="0" fillId="0" borderId="81" xfId="46933" applyNumberFormat="1" applyFont="1" applyBorder="1" applyAlignment="1">
      <alignment horizontal="center"/>
    </xf>
    <xf numFmtId="1" fontId="113" fillId="0" borderId="0" xfId="0" applyNumberFormat="1" applyFont="1"/>
    <xf numFmtId="177" fontId="113" fillId="0" borderId="52" xfId="46933" applyNumberFormat="1" applyFont="1" applyBorder="1" applyAlignment="1">
      <alignment horizontal="center"/>
    </xf>
    <xf numFmtId="175" fontId="113" fillId="0" borderId="52" xfId="46933" applyNumberFormat="1" applyFont="1" applyBorder="1" applyAlignment="1">
      <alignment horizontal="center"/>
    </xf>
    <xf numFmtId="1" fontId="113" fillId="0" borderId="0" xfId="0" applyNumberFormat="1" applyFont="1" applyFill="1"/>
    <xf numFmtId="0" fontId="113" fillId="0" borderId="0" xfId="0" applyFont="1"/>
    <xf numFmtId="1" fontId="130" fillId="0" borderId="0" xfId="0" applyNumberFormat="1" applyFont="1"/>
    <xf numFmtId="174" fontId="130" fillId="0" borderId="52" xfId="46933" applyNumberFormat="1" applyFont="1" applyBorder="1" applyAlignment="1">
      <alignment horizontal="center"/>
    </xf>
    <xf numFmtId="175" fontId="130" fillId="0" borderId="52" xfId="0" applyNumberFormat="1" applyFont="1" applyBorder="1" applyAlignment="1">
      <alignment horizontal="center"/>
    </xf>
    <xf numFmtId="1" fontId="130" fillId="0" borderId="0" xfId="0" applyNumberFormat="1" applyFont="1" applyFill="1"/>
    <xf numFmtId="0" fontId="131" fillId="0" borderId="0" xfId="0" applyFont="1"/>
    <xf numFmtId="0" fontId="130" fillId="0" borderId="0" xfId="0" applyFont="1"/>
    <xf numFmtId="1" fontId="113" fillId="132" borderId="0" xfId="0" applyNumberFormat="1" applyFont="1" applyFill="1" applyBorder="1" applyAlignment="1">
      <alignment horizontal="center" vertical="center"/>
    </xf>
    <xf numFmtId="1" fontId="113" fillId="132" borderId="0" xfId="0" applyNumberFormat="1" applyFont="1" applyFill="1" applyAlignment="1">
      <alignment vertical="center"/>
    </xf>
    <xf numFmtId="9" fontId="113" fillId="0" borderId="52" xfId="46933" applyFont="1" applyBorder="1" applyAlignment="1">
      <alignment horizontal="center"/>
    </xf>
    <xf numFmtId="9" fontId="113" fillId="132" borderId="52" xfId="46933" applyFont="1" applyFill="1" applyBorder="1" applyAlignment="1">
      <alignment vertical="center"/>
    </xf>
    <xf numFmtId="0" fontId="113" fillId="132" borderId="0" xfId="0" applyFont="1" applyFill="1" applyAlignment="1">
      <alignment vertical="center"/>
    </xf>
    <xf numFmtId="0" fontId="94" fillId="131" borderId="81" xfId="0" applyFont="1" applyFill="1" applyBorder="1" applyAlignment="1">
      <alignment horizontal="center" wrapText="1"/>
    </xf>
    <xf numFmtId="175" fontId="0" fillId="131" borderId="52" xfId="0" applyNumberFormat="1" applyFill="1" applyBorder="1" applyAlignment="1">
      <alignment horizontal="center"/>
    </xf>
    <xf numFmtId="175" fontId="12" fillId="131" borderId="52" xfId="0" applyNumberFormat="1" applyFont="1" applyFill="1" applyBorder="1" applyAlignment="1">
      <alignment horizontal="center"/>
    </xf>
    <xf numFmtId="175" fontId="11" fillId="131" borderId="52" xfId="0" applyNumberFormat="1" applyFont="1" applyFill="1" applyBorder="1" applyAlignment="1">
      <alignment horizontal="center"/>
    </xf>
    <xf numFmtId="175" fontId="12" fillId="131" borderId="52" xfId="0" applyNumberFormat="1" applyFont="1" applyFill="1" applyBorder="1" applyAlignment="1">
      <alignment horizontal="center" vertical="center"/>
    </xf>
    <xf numFmtId="175" fontId="31" fillId="131" borderId="52" xfId="0" applyNumberFormat="1" applyFont="1" applyFill="1" applyBorder="1" applyAlignment="1">
      <alignment horizontal="center"/>
    </xf>
    <xf numFmtId="175" fontId="132" fillId="131" borderId="52" xfId="0" applyNumberFormat="1" applyFont="1" applyFill="1" applyBorder="1" applyAlignment="1">
      <alignment horizontal="center"/>
    </xf>
    <xf numFmtId="175" fontId="131" fillId="131" borderId="52" xfId="0" applyNumberFormat="1" applyFont="1" applyFill="1" applyBorder="1" applyAlignment="1">
      <alignment horizontal="center"/>
    </xf>
    <xf numFmtId="175" fontId="113" fillId="131" borderId="52" xfId="0" applyNumberFormat="1" applyFont="1" applyFill="1" applyBorder="1" applyAlignment="1">
      <alignment horizontal="center" vertical="center"/>
    </xf>
    <xf numFmtId="1" fontId="129" fillId="0" borderId="0" xfId="0" applyNumberFormat="1" applyFont="1" applyFill="1"/>
    <xf numFmtId="174" fontId="129" fillId="0" borderId="81" xfId="46933" applyNumberFormat="1" applyFont="1" applyBorder="1" applyAlignment="1">
      <alignment horizontal="center"/>
    </xf>
    <xf numFmtId="1" fontId="129" fillId="0" borderId="81" xfId="0" applyNumberFormat="1" applyFont="1" applyBorder="1" applyAlignment="1">
      <alignment horizontal="center" wrapText="1"/>
    </xf>
    <xf numFmtId="174" fontId="136" fillId="0" borderId="52" xfId="46933" applyNumberFormat="1" applyFont="1" applyBorder="1" applyAlignment="1">
      <alignment horizontal="center"/>
    </xf>
    <xf numFmtId="175" fontId="136" fillId="0" borderId="52" xfId="0" applyNumberFormat="1" applyFont="1" applyBorder="1" applyAlignment="1">
      <alignment horizontal="center"/>
    </xf>
    <xf numFmtId="9" fontId="129" fillId="132" borderId="52" xfId="46933" applyFont="1" applyFill="1" applyBorder="1" applyAlignment="1">
      <alignment vertical="center"/>
    </xf>
    <xf numFmtId="2" fontId="129" fillId="0" borderId="52" xfId="46933" applyNumberFormat="1" applyFont="1" applyBorder="1" applyAlignment="1">
      <alignment horizontal="center"/>
    </xf>
    <xf numFmtId="175" fontId="129" fillId="0" borderId="52" xfId="46933" applyNumberFormat="1" applyFont="1" applyBorder="1" applyAlignment="1">
      <alignment horizontal="center"/>
    </xf>
    <xf numFmtId="185" fontId="137" fillId="0" borderId="52" xfId="46933" applyNumberFormat="1" applyFont="1" applyBorder="1" applyAlignment="1">
      <alignment horizontal="center"/>
    </xf>
    <xf numFmtId="175" fontId="137" fillId="0" borderId="52" xfId="46933" applyNumberFormat="1" applyFont="1" applyBorder="1" applyAlignment="1">
      <alignment horizontal="center"/>
    </xf>
    <xf numFmtId="178" fontId="138" fillId="0" borderId="52" xfId="46933" applyNumberFormat="1" applyFont="1" applyBorder="1" applyAlignment="1">
      <alignment horizontal="center"/>
    </xf>
    <xf numFmtId="174" fontId="138" fillId="0" borderId="52" xfId="0" applyNumberFormat="1" applyFont="1" applyBorder="1" applyAlignment="1">
      <alignment horizontal="center"/>
    </xf>
    <xf numFmtId="9" fontId="137" fillId="132" borderId="52" xfId="46933" applyFont="1" applyFill="1" applyBorder="1" applyAlignment="1">
      <alignment vertical="center"/>
    </xf>
    <xf numFmtId="1" fontId="129" fillId="132" borderId="0" xfId="0" applyNumberFormat="1" applyFont="1" applyFill="1" applyBorder="1"/>
    <xf numFmtId="0" fontId="129" fillId="132" borderId="0" xfId="0" applyFont="1" applyFill="1" applyBorder="1"/>
    <xf numFmtId="0" fontId="138" fillId="132" borderId="52" xfId="0" applyFont="1" applyFill="1" applyBorder="1" applyAlignment="1">
      <alignment horizontal="left"/>
    </xf>
    <xf numFmtId="0" fontId="136" fillId="132" borderId="52" xfId="0" applyFont="1" applyFill="1" applyBorder="1" applyAlignment="1">
      <alignment horizontal="left"/>
    </xf>
    <xf numFmtId="0" fontId="129" fillId="132" borderId="52" xfId="0" applyFont="1" applyFill="1" applyBorder="1" applyAlignment="1">
      <alignment horizontal="left"/>
    </xf>
    <xf numFmtId="0" fontId="111" fillId="132" borderId="81" xfId="0" applyFont="1" applyFill="1" applyBorder="1" applyAlignment="1">
      <alignment wrapText="1"/>
    </xf>
    <xf numFmtId="1" fontId="129" fillId="132" borderId="52" xfId="0" applyNumberFormat="1" applyFont="1" applyFill="1" applyBorder="1" applyAlignment="1">
      <alignment horizontal="center"/>
    </xf>
    <xf numFmtId="0" fontId="129" fillId="132" borderId="52" xfId="0" applyFont="1" applyFill="1" applyBorder="1" applyAlignment="1">
      <alignment horizontal="left" vertical="top" wrapText="1"/>
    </xf>
    <xf numFmtId="0" fontId="137" fillId="132" borderId="52" xfId="0" applyFont="1" applyFill="1" applyBorder="1" applyAlignment="1">
      <alignment horizontal="left" vertical="top" wrapText="1"/>
    </xf>
    <xf numFmtId="0" fontId="137" fillId="132" borderId="52" xfId="0" applyFont="1" applyFill="1" applyBorder="1" applyAlignment="1">
      <alignment horizontal="left" vertical="top"/>
    </xf>
    <xf numFmtId="1" fontId="137" fillId="132" borderId="52" xfId="0" applyNumberFormat="1" applyFont="1" applyFill="1" applyBorder="1" applyAlignment="1">
      <alignment horizontal="center"/>
    </xf>
    <xf numFmtId="0" fontId="12" fillId="131" borderId="81" xfId="0" applyFont="1" applyFill="1" applyBorder="1" applyAlignment="1">
      <alignment horizontal="center" wrapText="1"/>
    </xf>
    <xf numFmtId="1" fontId="0" fillId="131" borderId="52" xfId="0" applyNumberFormat="1" applyFill="1" applyBorder="1" applyAlignment="1">
      <alignment horizontal="center"/>
    </xf>
    <xf numFmtId="1" fontId="113" fillId="131" borderId="52" xfId="0" applyNumberFormat="1" applyFont="1" applyFill="1" applyBorder="1" applyAlignment="1">
      <alignment horizontal="center"/>
    </xf>
    <xf numFmtId="0" fontId="129" fillId="150" borderId="81" xfId="0" applyFont="1" applyFill="1" applyBorder="1" applyAlignment="1">
      <alignment horizontal="center" wrapText="1"/>
    </xf>
    <xf numFmtId="175" fontId="129" fillId="150" borderId="52" xfId="0" applyNumberFormat="1" applyFont="1" applyFill="1" applyBorder="1" applyAlignment="1">
      <alignment horizontal="center"/>
    </xf>
    <xf numFmtId="175" fontId="136" fillId="150" borderId="52" xfId="0" applyNumberFormat="1" applyFont="1" applyFill="1" applyBorder="1" applyAlignment="1">
      <alignment horizontal="center"/>
    </xf>
    <xf numFmtId="175" fontId="129" fillId="150" borderId="52" xfId="0" applyNumberFormat="1" applyFont="1" applyFill="1" applyBorder="1" applyAlignment="1">
      <alignment horizontal="center" vertical="center"/>
    </xf>
    <xf numFmtId="175" fontId="137" fillId="150" borderId="52" xfId="0" applyNumberFormat="1" applyFont="1" applyFill="1" applyBorder="1" applyAlignment="1">
      <alignment horizontal="center"/>
    </xf>
    <xf numFmtId="175" fontId="138" fillId="150" borderId="52" xfId="0" applyNumberFormat="1" applyFont="1" applyFill="1" applyBorder="1" applyAlignment="1">
      <alignment horizontal="center"/>
    </xf>
    <xf numFmtId="175" fontId="137" fillId="150" borderId="52" xfId="0" applyNumberFormat="1" applyFont="1" applyFill="1" applyBorder="1" applyAlignment="1">
      <alignment horizontal="center" vertical="center"/>
    </xf>
    <xf numFmtId="176" fontId="95" fillId="132" borderId="52" xfId="0" applyNumberFormat="1" applyFont="1" applyFill="1" applyBorder="1" applyAlignment="1">
      <alignment horizontal="left"/>
    </xf>
    <xf numFmtId="182" fontId="144" fillId="132" borderId="52" xfId="0" applyNumberFormat="1" applyFont="1" applyFill="1" applyBorder="1" applyAlignment="1">
      <alignment horizontal="left"/>
    </xf>
    <xf numFmtId="0" fontId="95" fillId="132" borderId="0" xfId="0" applyFont="1" applyFill="1"/>
    <xf numFmtId="1" fontId="95" fillId="132" borderId="81" xfId="0" applyNumberFormat="1" applyFont="1" applyFill="1" applyBorder="1" applyAlignment="1">
      <alignment horizontal="center"/>
    </xf>
    <xf numFmtId="1" fontId="114" fillId="132" borderId="81" xfId="0" applyNumberFormat="1" applyFont="1" applyFill="1" applyBorder="1" applyAlignment="1">
      <alignment horizontal="center"/>
    </xf>
    <xf numFmtId="1" fontId="114" fillId="132" borderId="81" xfId="0" applyNumberFormat="1" applyFont="1" applyFill="1" applyBorder="1" applyAlignment="1">
      <alignment horizontal="center" wrapText="1"/>
    </xf>
    <xf numFmtId="0" fontId="0" fillId="132" borderId="0" xfId="0" applyFill="1" applyAlignment="1">
      <alignment wrapText="1"/>
    </xf>
    <xf numFmtId="1" fontId="12" fillId="132" borderId="81" xfId="0" applyNumberFormat="1" applyFont="1" applyFill="1" applyBorder="1" applyAlignment="1">
      <alignment horizontal="center"/>
    </xf>
    <xf numFmtId="1" fontId="13" fillId="132" borderId="81" xfId="0" applyNumberFormat="1" applyFont="1" applyFill="1" applyBorder="1" applyAlignment="1">
      <alignment horizontal="center" wrapText="1"/>
    </xf>
    <xf numFmtId="176" fontId="95" fillId="132" borderId="52" xfId="0" applyNumberFormat="1" applyFont="1" applyFill="1" applyBorder="1" applyAlignment="1">
      <alignment horizontal="center"/>
    </xf>
    <xf numFmtId="176" fontId="114" fillId="132" borderId="52" xfId="0" applyNumberFormat="1" applyFont="1" applyFill="1" applyBorder="1" applyAlignment="1">
      <alignment horizontal="center"/>
    </xf>
    <xf numFmtId="181" fontId="114" fillId="132" borderId="52" xfId="0" applyNumberFormat="1" applyFont="1" applyFill="1" applyBorder="1" applyAlignment="1">
      <alignment horizontal="center"/>
    </xf>
    <xf numFmtId="1" fontId="0" fillId="132" borderId="52" xfId="0" applyNumberFormat="1" applyFill="1" applyBorder="1" applyAlignment="1">
      <alignment horizontal="center"/>
    </xf>
    <xf numFmtId="1" fontId="10" fillId="132" borderId="0" xfId="0" applyNumberFormat="1" applyFont="1" applyFill="1" applyAlignment="1">
      <alignment horizontal="center"/>
    </xf>
    <xf numFmtId="1" fontId="10" fillId="132" borderId="52" xfId="0" applyNumberFormat="1" applyFont="1" applyFill="1" applyBorder="1" applyAlignment="1">
      <alignment horizontal="center"/>
    </xf>
    <xf numFmtId="1" fontId="10" fillId="132" borderId="52" xfId="0" applyNumberFormat="1" applyFont="1" applyFill="1" applyBorder="1"/>
    <xf numFmtId="176" fontId="95" fillId="132" borderId="81" xfId="0" applyNumberFormat="1" applyFont="1" applyFill="1" applyBorder="1" applyAlignment="1">
      <alignment horizontal="center"/>
    </xf>
    <xf numFmtId="176" fontId="114" fillId="132" borderId="81" xfId="0" applyNumberFormat="1" applyFont="1" applyFill="1" applyBorder="1" applyAlignment="1">
      <alignment horizontal="center"/>
    </xf>
    <xf numFmtId="181" fontId="114" fillId="132" borderId="81" xfId="0" applyNumberFormat="1" applyFont="1" applyFill="1" applyBorder="1" applyAlignment="1">
      <alignment horizontal="center" wrapText="1"/>
    </xf>
    <xf numFmtId="1" fontId="0" fillId="132" borderId="52" xfId="0" applyNumberFormat="1" applyFill="1" applyBorder="1"/>
    <xf numFmtId="184" fontId="95" fillId="132" borderId="52" xfId="0" applyNumberFormat="1" applyFont="1" applyFill="1" applyBorder="1" applyAlignment="1">
      <alignment horizontal="center"/>
    </xf>
    <xf numFmtId="182" fontId="144" fillId="132" borderId="52" xfId="0" applyNumberFormat="1" applyFont="1" applyFill="1" applyBorder="1" applyAlignment="1">
      <alignment horizontal="center"/>
    </xf>
    <xf numFmtId="182" fontId="114" fillId="132" borderId="52" xfId="0" applyNumberFormat="1" applyFont="1" applyFill="1" applyBorder="1" applyAlignment="1">
      <alignment horizontal="center"/>
    </xf>
    <xf numFmtId="1" fontId="113" fillId="132" borderId="0" xfId="0" applyNumberFormat="1" applyFont="1" applyFill="1" applyAlignment="1">
      <alignment horizontal="center"/>
    </xf>
    <xf numFmtId="1" fontId="12" fillId="132" borderId="52" xfId="0" applyNumberFormat="1" applyFont="1" applyFill="1" applyBorder="1" applyAlignment="1">
      <alignment horizontal="center"/>
    </xf>
    <xf numFmtId="1" fontId="113" fillId="132" borderId="52" xfId="0" applyNumberFormat="1" applyFont="1" applyFill="1" applyBorder="1"/>
    <xf numFmtId="1" fontId="130" fillId="132" borderId="0" xfId="0" applyNumberFormat="1" applyFont="1" applyFill="1" applyAlignment="1">
      <alignment horizontal="center"/>
    </xf>
    <xf numFmtId="1" fontId="130" fillId="132" borderId="52" xfId="0" applyNumberFormat="1" applyFont="1" applyFill="1" applyBorder="1" applyAlignment="1">
      <alignment horizontal="center"/>
    </xf>
    <xf numFmtId="1" fontId="130" fillId="132" borderId="52" xfId="0" applyNumberFormat="1" applyFont="1" applyFill="1" applyBorder="1"/>
    <xf numFmtId="1" fontId="113" fillId="132" borderId="52" xfId="0" applyNumberFormat="1" applyFont="1" applyFill="1" applyBorder="1" applyAlignment="1">
      <alignment horizontal="center"/>
    </xf>
    <xf numFmtId="0" fontId="12" fillId="132" borderId="0" xfId="0" applyFont="1" applyFill="1" applyBorder="1" applyAlignment="1">
      <alignment vertical="center"/>
    </xf>
    <xf numFmtId="0" fontId="12" fillId="132" borderId="0" xfId="0" applyFont="1" applyFill="1" applyBorder="1" applyAlignment="1">
      <alignment horizontal="center" vertical="center"/>
    </xf>
    <xf numFmtId="175" fontId="0" fillId="0" borderId="0" xfId="0" applyNumberFormat="1" applyFill="1" applyBorder="1" applyAlignment="1">
      <alignment horizontal="left"/>
    </xf>
    <xf numFmtId="175" fontId="0" fillId="0" borderId="0" xfId="0" applyNumberFormat="1" applyBorder="1"/>
    <xf numFmtId="175" fontId="0" fillId="0" borderId="0" xfId="0" applyNumberFormat="1" applyBorder="1" applyAlignment="1">
      <alignment horizontal="left"/>
    </xf>
    <xf numFmtId="0" fontId="12" fillId="0" borderId="0" xfId="0" applyFont="1" applyBorder="1" applyAlignment="1">
      <alignment horizontal="left"/>
    </xf>
    <xf numFmtId="0" fontId="113" fillId="0" borderId="0" xfId="0" applyFont="1" applyBorder="1"/>
    <xf numFmtId="182" fontId="113" fillId="0" borderId="0" xfId="0" applyNumberFormat="1" applyFont="1" applyBorder="1" applyAlignment="1">
      <alignment horizontal="center"/>
    </xf>
    <xf numFmtId="0" fontId="113" fillId="0" borderId="0" xfId="0" applyFont="1" applyBorder="1" applyAlignment="1">
      <alignment horizontal="center"/>
    </xf>
    <xf numFmtId="183" fontId="113" fillId="0" borderId="0" xfId="46932" applyNumberFormat="1" applyFont="1" applyBorder="1" applyAlignment="1">
      <alignment horizontal="center"/>
    </xf>
    <xf numFmtId="0" fontId="143" fillId="0" borderId="0" xfId="0" applyFont="1" applyBorder="1" applyAlignment="1">
      <alignment horizontal="center"/>
    </xf>
    <xf numFmtId="183" fontId="143" fillId="0" borderId="0" xfId="46932" applyNumberFormat="1" applyFont="1" applyBorder="1" applyAlignment="1">
      <alignment horizontal="center"/>
    </xf>
    <xf numFmtId="0" fontId="131" fillId="0" borderId="0" xfId="0" applyFont="1" applyBorder="1"/>
    <xf numFmtId="0" fontId="113" fillId="132" borderId="0" xfId="0" applyFont="1" applyFill="1" applyBorder="1" applyAlignment="1">
      <alignment vertical="center"/>
    </xf>
    <xf numFmtId="2" fontId="95" fillId="0" borderId="0" xfId="0" applyNumberFormat="1" applyFont="1" applyBorder="1"/>
    <xf numFmtId="1" fontId="129" fillId="132" borderId="0" xfId="0" applyNumberFormat="1" applyFont="1" applyFill="1"/>
    <xf numFmtId="186" fontId="95" fillId="0" borderId="0" xfId="0" applyNumberFormat="1" applyFont="1" applyAlignment="1">
      <alignment horizontal="center"/>
    </xf>
    <xf numFmtId="187" fontId="95" fillId="0" borderId="0" xfId="0" applyNumberFormat="1" applyFont="1" applyAlignment="1">
      <alignment horizontal="center"/>
    </xf>
    <xf numFmtId="189" fontId="95" fillId="0" borderId="0" xfId="0" applyNumberFormat="1" applyFont="1" applyAlignment="1">
      <alignment horizontal="center"/>
    </xf>
    <xf numFmtId="1" fontId="128" fillId="132" borderId="0" xfId="0" applyNumberFormat="1" applyFont="1" applyFill="1" applyBorder="1" applyAlignment="1">
      <alignment horizontal="center" wrapText="1"/>
    </xf>
    <xf numFmtId="186" fontId="128" fillId="0" borderId="0" xfId="0" applyNumberFormat="1" applyFont="1" applyAlignment="1">
      <alignment horizontal="center"/>
    </xf>
    <xf numFmtId="187" fontId="128" fillId="0" borderId="0" xfId="0" applyNumberFormat="1" applyFont="1" applyAlignment="1">
      <alignment horizontal="center"/>
    </xf>
    <xf numFmtId="189" fontId="128" fillId="0" borderId="0" xfId="0" applyNumberFormat="1" applyFont="1" applyAlignment="1">
      <alignment horizontal="center"/>
    </xf>
    <xf numFmtId="175" fontId="128" fillId="0" borderId="0" xfId="0" applyNumberFormat="1" applyFont="1" applyBorder="1" applyAlignment="1">
      <alignment horizontal="center"/>
    </xf>
    <xf numFmtId="0" fontId="129" fillId="132" borderId="0" xfId="0" applyFont="1" applyFill="1" applyBorder="1" applyAlignment="1">
      <alignment horizontal="left" wrapText="1"/>
    </xf>
    <xf numFmtId="2" fontId="128" fillId="132" borderId="0" xfId="46933" applyNumberFormat="1" applyFont="1" applyFill="1" applyBorder="1" applyAlignment="1">
      <alignment horizontal="center"/>
    </xf>
    <xf numFmtId="0" fontId="128" fillId="132" borderId="0" xfId="0" applyFont="1" applyFill="1" applyBorder="1" applyAlignment="1">
      <alignment horizontal="center" wrapText="1"/>
    </xf>
    <xf numFmtId="0" fontId="128" fillId="132" borderId="0" xfId="0" applyFont="1" applyFill="1" applyBorder="1" applyAlignment="1">
      <alignment horizontal="center"/>
    </xf>
    <xf numFmtId="2" fontId="135" fillId="132" borderId="0" xfId="46933" applyNumberFormat="1" applyFont="1" applyFill="1" applyBorder="1" applyAlignment="1">
      <alignment horizontal="center"/>
    </xf>
    <xf numFmtId="0" fontId="12" fillId="0" borderId="0" xfId="0" applyFont="1" applyFill="1" applyBorder="1" applyAlignment="1">
      <alignment horizontal="left"/>
    </xf>
    <xf numFmtId="183" fontId="120" fillId="0" borderId="0" xfId="46932" applyNumberFormat="1" applyFont="1" applyFill="1" applyBorder="1" applyAlignment="1">
      <alignment horizontal="center" vertical="center"/>
    </xf>
    <xf numFmtId="0" fontId="12" fillId="151" borderId="0" xfId="0" applyFont="1" applyFill="1"/>
    <xf numFmtId="0" fontId="12" fillId="151" borderId="0" xfId="0" applyFont="1" applyFill="1" applyBorder="1"/>
    <xf numFmtId="0" fontId="0" fillId="151" borderId="0" xfId="0" applyFill="1"/>
    <xf numFmtId="0" fontId="59" fillId="151" borderId="0" xfId="0" applyFont="1" applyFill="1" applyBorder="1" applyAlignment="1">
      <alignment horizontal="center"/>
    </xf>
    <xf numFmtId="185" fontId="59" fillId="151" borderId="0" xfId="0" applyNumberFormat="1" applyFont="1" applyFill="1" applyBorder="1" applyAlignment="1">
      <alignment horizontal="center"/>
    </xf>
    <xf numFmtId="0" fontId="59" fillId="151" borderId="0" xfId="0" applyFont="1" applyFill="1" applyBorder="1" applyAlignment="1">
      <alignment horizontal="center" vertical="center"/>
    </xf>
    <xf numFmtId="175" fontId="145" fillId="0" borderId="0" xfId="46932" applyNumberFormat="1" applyFont="1" applyFill="1" applyBorder="1" applyAlignment="1">
      <alignment horizontal="center" vertical="center"/>
    </xf>
    <xf numFmtId="0" fontId="12" fillId="130" borderId="0" xfId="0" applyFont="1" applyFill="1"/>
    <xf numFmtId="0" fontId="13" fillId="151" borderId="0" xfId="0" applyFont="1" applyFill="1"/>
    <xf numFmtId="0" fontId="12" fillId="0" borderId="0" xfId="0" applyFont="1" applyFill="1" applyAlignment="1">
      <alignment horizontal="left"/>
    </xf>
    <xf numFmtId="180" fontId="133" fillId="0" borderId="0" xfId="0" applyNumberFormat="1" applyFont="1" applyFill="1" applyBorder="1" applyAlignment="1"/>
    <xf numFmtId="0" fontId="0" fillId="0" borderId="0" xfId="0" applyAlignment="1">
      <alignment horizontal="center"/>
    </xf>
    <xf numFmtId="0" fontId="111" fillId="132" borderId="81" xfId="0" applyFont="1" applyFill="1" applyBorder="1" applyAlignment="1"/>
    <xf numFmtId="1" fontId="129" fillId="0" borderId="0" xfId="0" applyNumberFormat="1" applyFont="1" applyFill="1" applyAlignment="1">
      <alignment horizontal="left" indent="1"/>
    </xf>
    <xf numFmtId="0" fontId="149" fillId="150" borderId="53" xfId="0" applyFont="1" applyFill="1" applyBorder="1" applyAlignment="1">
      <alignment horizontal="center" wrapText="1"/>
    </xf>
    <xf numFmtId="0" fontId="149" fillId="150" borderId="53" xfId="0" applyFont="1" applyFill="1" applyBorder="1" applyAlignment="1">
      <alignment horizontal="center"/>
    </xf>
    <xf numFmtId="1" fontId="134" fillId="132" borderId="0" xfId="0" applyNumberFormat="1" applyFont="1" applyFill="1" applyAlignment="1">
      <alignment horizontal="center"/>
    </xf>
    <xf numFmtId="1" fontId="134" fillId="132" borderId="0" xfId="0" applyNumberFormat="1" applyFont="1" applyFill="1"/>
    <xf numFmtId="0" fontId="134" fillId="132" borderId="0" xfId="0" applyFont="1" applyFill="1"/>
    <xf numFmtId="0" fontId="134" fillId="132" borderId="0" xfId="0" applyFont="1" applyFill="1" applyBorder="1"/>
    <xf numFmtId="0" fontId="0" fillId="0" borderId="0" xfId="0" applyAlignment="1">
      <alignment horizontal="center"/>
    </xf>
    <xf numFmtId="174" fontId="129" fillId="0" borderId="52" xfId="46933" applyNumberFormat="1" applyFont="1" applyBorder="1" applyAlignment="1">
      <alignment horizontal="center"/>
    </xf>
    <xf numFmtId="174" fontId="129" fillId="0" borderId="52" xfId="0" applyNumberFormat="1" applyFont="1" applyBorder="1" applyAlignment="1">
      <alignment horizontal="center"/>
    </xf>
    <xf numFmtId="174" fontId="129" fillId="150" borderId="52" xfId="0" applyNumberFormat="1" applyFont="1" applyFill="1" applyBorder="1" applyAlignment="1">
      <alignment horizontal="center"/>
    </xf>
    <xf numFmtId="174" fontId="136" fillId="150" borderId="52" xfId="0" applyNumberFormat="1" applyFont="1" applyFill="1" applyBorder="1" applyAlignment="1">
      <alignment horizontal="center"/>
    </xf>
    <xf numFmtId="174" fontId="129" fillId="150" borderId="52" xfId="0" applyNumberFormat="1" applyFont="1" applyFill="1" applyBorder="1" applyAlignment="1">
      <alignment horizontal="center" vertical="center"/>
    </xf>
    <xf numFmtId="174" fontId="129" fillId="150" borderId="81" xfId="0" applyNumberFormat="1" applyFont="1" applyFill="1" applyBorder="1" applyAlignment="1">
      <alignment horizontal="center" wrapText="1"/>
    </xf>
    <xf numFmtId="174" fontId="137" fillId="150" borderId="52" xfId="0" applyNumberFormat="1" applyFont="1" applyFill="1" applyBorder="1" applyAlignment="1">
      <alignment horizontal="center"/>
    </xf>
    <xf numFmtId="174" fontId="138" fillId="150" borderId="52" xfId="0" applyNumberFormat="1" applyFont="1" applyFill="1" applyBorder="1" applyAlignment="1">
      <alignment horizontal="center"/>
    </xf>
    <xf numFmtId="174" fontId="137" fillId="150" borderId="52" xfId="0" applyNumberFormat="1" applyFont="1" applyFill="1" applyBorder="1" applyAlignment="1">
      <alignment horizontal="center" vertical="center"/>
    </xf>
    <xf numFmtId="174" fontId="129" fillId="0" borderId="0" xfId="0" applyNumberFormat="1" applyFont="1"/>
    <xf numFmtId="174" fontId="0" fillId="0" borderId="0" xfId="0" applyNumberFormat="1" applyAlignment="1">
      <alignment horizontal="center"/>
    </xf>
    <xf numFmtId="174" fontId="12" fillId="0" borderId="0" xfId="0" applyNumberFormat="1" applyFont="1" applyAlignment="1">
      <alignment horizontal="center"/>
    </xf>
    <xf numFmtId="17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Border="1" applyAlignment="1">
      <alignment horizontal="center"/>
    </xf>
    <xf numFmtId="174" fontId="0" fillId="152" borderId="85" xfId="0" applyNumberFormat="1" applyFill="1" applyBorder="1" applyAlignment="1">
      <alignment horizontal="center"/>
    </xf>
    <xf numFmtId="174" fontId="0" fillId="152" borderId="87" xfId="0" applyNumberFormat="1" applyFill="1" applyBorder="1" applyAlignment="1">
      <alignment horizontal="center"/>
    </xf>
    <xf numFmtId="174" fontId="0" fillId="0" borderId="0" xfId="0" applyNumberFormat="1" applyAlignment="1">
      <alignment horizontal="left"/>
    </xf>
    <xf numFmtId="174" fontId="0" fillId="153" borderId="0" xfId="0" applyNumberFormat="1" applyFill="1" applyAlignment="1">
      <alignment horizontal="center"/>
    </xf>
    <xf numFmtId="174" fontId="0" fillId="153" borderId="0" xfId="0" applyNumberFormat="1" applyFill="1" applyAlignment="1">
      <alignment horizontal="left"/>
    </xf>
    <xf numFmtId="0" fontId="12" fillId="0" borderId="0" xfId="0" applyFont="1" applyAlignment="1">
      <alignment horizontal="left"/>
    </xf>
    <xf numFmtId="3" fontId="0" fillId="0" borderId="0" xfId="0" applyNumberFormat="1" applyAlignment="1">
      <alignment horizontal="center"/>
    </xf>
    <xf numFmtId="175" fontId="129" fillId="132" borderId="52" xfId="0" applyNumberFormat="1" applyFont="1" applyFill="1" applyBorder="1" applyAlignment="1">
      <alignment horizontal="center"/>
    </xf>
    <xf numFmtId="175" fontId="136" fillId="132" borderId="52" xfId="0" applyNumberFormat="1" applyFont="1" applyFill="1" applyBorder="1" applyAlignment="1">
      <alignment horizontal="center"/>
    </xf>
    <xf numFmtId="175" fontId="129" fillId="132" borderId="52" xfId="0" applyNumberFormat="1" applyFont="1" applyFill="1" applyBorder="1" applyAlignment="1">
      <alignment horizontal="center" vertical="center"/>
    </xf>
    <xf numFmtId="175" fontId="129" fillId="132" borderId="52" xfId="46933" applyNumberFormat="1" applyFont="1" applyFill="1" applyBorder="1" applyAlignment="1">
      <alignment horizontal="center"/>
    </xf>
    <xf numFmtId="175" fontId="137" fillId="132" borderId="52" xfId="0" applyNumberFormat="1" applyFont="1" applyFill="1" applyBorder="1" applyAlignment="1">
      <alignment horizontal="center"/>
    </xf>
    <xf numFmtId="175" fontId="137" fillId="132" borderId="52" xfId="46933" applyNumberFormat="1" applyFont="1" applyFill="1" applyBorder="1" applyAlignment="1">
      <alignment horizontal="center"/>
    </xf>
    <xf numFmtId="175" fontId="138" fillId="132" borderId="52" xfId="0" applyNumberFormat="1" applyFont="1" applyFill="1" applyBorder="1" applyAlignment="1">
      <alignment horizontal="center"/>
    </xf>
    <xf numFmtId="175" fontId="137" fillId="132" borderId="52" xfId="0" applyNumberFormat="1" applyFont="1" applyFill="1" applyBorder="1" applyAlignment="1">
      <alignment horizontal="center" vertical="center"/>
    </xf>
    <xf numFmtId="175" fontId="129" fillId="132" borderId="81" xfId="0" applyNumberFormat="1" applyFont="1" applyFill="1" applyBorder="1" applyAlignment="1">
      <alignment horizontal="center" wrapText="1"/>
    </xf>
    <xf numFmtId="175" fontId="129" fillId="0" borderId="81" xfId="46933" applyNumberFormat="1" applyFont="1" applyBorder="1" applyAlignment="1">
      <alignment horizontal="center"/>
    </xf>
    <xf numFmtId="175" fontId="136" fillId="132" borderId="52" xfId="46933" applyNumberFormat="1" applyFont="1" applyFill="1" applyBorder="1" applyAlignment="1">
      <alignment horizontal="center"/>
    </xf>
    <xf numFmtId="175" fontId="129" fillId="132" borderId="81" xfId="46933" applyNumberFormat="1" applyFont="1" applyFill="1" applyBorder="1" applyAlignment="1">
      <alignment horizontal="center"/>
    </xf>
    <xf numFmtId="175" fontId="138" fillId="132" borderId="52" xfId="46933" applyNumberFormat="1" applyFont="1" applyFill="1" applyBorder="1" applyAlignment="1">
      <alignment horizontal="center"/>
    </xf>
    <xf numFmtId="175" fontId="95" fillId="0" borderId="0" xfId="0" applyNumberFormat="1" applyFont="1" applyBorder="1"/>
    <xf numFmtId="175" fontId="95" fillId="132" borderId="0" xfId="0" applyNumberFormat="1" applyFont="1" applyFill="1" applyBorder="1"/>
    <xf numFmtId="175" fontId="128" fillId="132" borderId="0" xfId="0" applyNumberFormat="1" applyFont="1" applyFill="1" applyBorder="1" applyAlignment="1">
      <alignment horizontal="center" wrapText="1"/>
    </xf>
    <xf numFmtId="175" fontId="0" fillId="132" borderId="0" xfId="0" applyNumberFormat="1" applyFill="1"/>
    <xf numFmtId="175" fontId="0" fillId="132" borderId="0" xfId="0" applyNumberFormat="1" applyFill="1" applyBorder="1"/>
    <xf numFmtId="0" fontId="151" fillId="0" borderId="0" xfId="0" applyFont="1" applyAlignment="1">
      <alignment horizontal="left"/>
    </xf>
    <xf numFmtId="0" fontId="151" fillId="0" borderId="0" xfId="0" applyFont="1" applyAlignment="1">
      <alignment horizontal="center"/>
    </xf>
    <xf numFmtId="175" fontId="95" fillId="0" borderId="0" xfId="0" applyNumberFormat="1" applyFont="1" applyAlignment="1">
      <alignment horizontal="right"/>
    </xf>
    <xf numFmtId="1" fontId="134" fillId="150" borderId="89" xfId="0" applyNumberFormat="1" applyFont="1" applyFill="1" applyBorder="1" applyAlignment="1">
      <alignment wrapText="1"/>
    </xf>
    <xf numFmtId="1" fontId="134" fillId="150" borderId="90" xfId="0" applyNumberFormat="1" applyFont="1" applyFill="1" applyBorder="1" applyAlignment="1">
      <alignment wrapText="1"/>
    </xf>
    <xf numFmtId="0" fontId="0" fillId="132" borderId="0" xfId="0" applyFill="1" applyAlignment="1">
      <alignment horizontal="center" vertical="center" wrapText="1"/>
    </xf>
    <xf numFmtId="0" fontId="152" fillId="132" borderId="0" xfId="0" applyFont="1" applyFill="1" applyAlignment="1">
      <alignment horizontal="center" textRotation="90" wrapText="1"/>
    </xf>
    <xf numFmtId="0" fontId="129" fillId="151" borderId="0" xfId="0" applyFont="1" applyFill="1" applyBorder="1" applyAlignment="1">
      <alignment horizontal="left"/>
    </xf>
    <xf numFmtId="176" fontId="95" fillId="151" borderId="0" xfId="0" applyNumberFormat="1" applyFont="1" applyFill="1" applyBorder="1" applyAlignment="1">
      <alignment horizontal="center"/>
    </xf>
    <xf numFmtId="176" fontId="127" fillId="151" borderId="0" xfId="0" applyNumberFormat="1" applyFont="1" applyFill="1" applyBorder="1" applyAlignment="1">
      <alignment horizontal="center"/>
    </xf>
    <xf numFmtId="176" fontId="12" fillId="151" borderId="0" xfId="0" applyNumberFormat="1" applyFont="1" applyFill="1" applyBorder="1" applyAlignment="1">
      <alignment horizontal="center"/>
    </xf>
    <xf numFmtId="181" fontId="12" fillId="151" borderId="0" xfId="0" applyNumberFormat="1" applyFont="1" applyFill="1" applyBorder="1" applyAlignment="1">
      <alignment horizontal="center"/>
    </xf>
    <xf numFmtId="1" fontId="12" fillId="151" borderId="0" xfId="0" applyNumberFormat="1" applyFont="1" applyFill="1" applyBorder="1" applyAlignment="1">
      <alignment horizontal="center"/>
    </xf>
    <xf numFmtId="1" fontId="12" fillId="151" borderId="0" xfId="0" applyNumberFormat="1" applyFont="1" applyFill="1" applyBorder="1"/>
    <xf numFmtId="175" fontId="129" fillId="151" borderId="0" xfId="0" applyNumberFormat="1" applyFont="1" applyFill="1" applyBorder="1" applyAlignment="1">
      <alignment horizontal="center"/>
    </xf>
    <xf numFmtId="174" fontId="129" fillId="151" borderId="0" xfId="46933" applyNumberFormat="1" applyFont="1" applyFill="1" applyBorder="1" applyAlignment="1">
      <alignment horizontal="center"/>
    </xf>
    <xf numFmtId="174" fontId="129" fillId="151" borderId="0" xfId="0" applyNumberFormat="1" applyFont="1" applyFill="1" applyBorder="1" applyAlignment="1">
      <alignment horizontal="center"/>
    </xf>
    <xf numFmtId="0" fontId="136" fillId="151" borderId="0" xfId="0" applyFont="1" applyFill="1" applyBorder="1" applyAlignment="1">
      <alignment horizontal="left"/>
    </xf>
    <xf numFmtId="1" fontId="10" fillId="151" borderId="0" xfId="0" applyNumberFormat="1" applyFont="1" applyFill="1" applyBorder="1" applyAlignment="1">
      <alignment horizontal="center"/>
    </xf>
    <xf numFmtId="1" fontId="10" fillId="151" borderId="0" xfId="0" applyNumberFormat="1" applyFont="1" applyFill="1" applyBorder="1"/>
    <xf numFmtId="175" fontId="136" fillId="151" borderId="0" xfId="0" applyNumberFormat="1" applyFont="1" applyFill="1" applyBorder="1" applyAlignment="1">
      <alignment horizontal="center"/>
    </xf>
    <xf numFmtId="174" fontId="136" fillId="151" borderId="0" xfId="46933" applyNumberFormat="1" applyFont="1" applyFill="1" applyBorder="1" applyAlignment="1">
      <alignment horizontal="center"/>
    </xf>
    <xf numFmtId="9" fontId="129" fillId="151" borderId="0" xfId="46933" applyFont="1" applyFill="1" applyBorder="1" applyAlignment="1">
      <alignment horizontal="center"/>
    </xf>
    <xf numFmtId="176" fontId="95" fillId="151" borderId="0" xfId="0" applyNumberFormat="1" applyFont="1" applyFill="1" applyBorder="1" applyAlignment="1">
      <alignment horizontal="left"/>
    </xf>
    <xf numFmtId="1" fontId="12" fillId="151" borderId="0" xfId="0" applyNumberFormat="1" applyFont="1" applyFill="1"/>
    <xf numFmtId="0" fontId="95" fillId="151" borderId="0" xfId="0" applyFont="1" applyFill="1" applyBorder="1"/>
    <xf numFmtId="0" fontId="95" fillId="151" borderId="0" xfId="0" applyFont="1" applyFill="1"/>
    <xf numFmtId="1" fontId="10" fillId="151" borderId="0" xfId="0" applyNumberFormat="1" applyFont="1" applyFill="1"/>
    <xf numFmtId="0" fontId="10" fillId="151" borderId="0" xfId="0" applyFont="1" applyFill="1"/>
    <xf numFmtId="0" fontId="11" fillId="151" borderId="0" xfId="0" applyFont="1" applyFill="1" applyBorder="1"/>
    <xf numFmtId="0" fontId="11" fillId="151" borderId="0" xfId="0" applyFont="1" applyFill="1"/>
    <xf numFmtId="175" fontId="129" fillId="151" borderId="0" xfId="46933" applyNumberFormat="1" applyFont="1" applyFill="1" applyBorder="1" applyAlignment="1">
      <alignment horizontal="center"/>
    </xf>
    <xf numFmtId="175" fontId="136" fillId="151" borderId="0" xfId="46933" applyNumberFormat="1" applyFont="1" applyFill="1" applyBorder="1" applyAlignment="1">
      <alignment horizontal="center"/>
    </xf>
    <xf numFmtId="175" fontId="128" fillId="0" borderId="0" xfId="0" applyNumberFormat="1" applyFont="1" applyAlignment="1">
      <alignment horizontal="center"/>
    </xf>
    <xf numFmtId="175" fontId="128" fillId="132" borderId="0" xfId="46933" applyNumberFormat="1" applyFont="1" applyFill="1" applyBorder="1" applyAlignment="1">
      <alignment horizontal="center"/>
    </xf>
    <xf numFmtId="175" fontId="135" fillId="132" borderId="0" xfId="46933" applyNumberFormat="1" applyFont="1" applyFill="1" applyBorder="1" applyAlignment="1">
      <alignment horizontal="center"/>
    </xf>
    <xf numFmtId="0" fontId="135" fillId="132" borderId="0" xfId="0" applyFont="1" applyFill="1" applyBorder="1" applyAlignment="1">
      <alignment horizontal="center"/>
    </xf>
    <xf numFmtId="0" fontId="150" fillId="132" borderId="0" xfId="0" applyFont="1" applyFill="1" applyBorder="1" applyAlignment="1">
      <alignment horizontal="left"/>
    </xf>
    <xf numFmtId="1" fontId="135" fillId="132" borderId="0" xfId="0" applyNumberFormat="1" applyFont="1" applyFill="1" applyBorder="1" applyAlignment="1">
      <alignment horizontal="center"/>
    </xf>
    <xf numFmtId="2" fontId="135" fillId="132" borderId="0" xfId="0" applyNumberFormat="1" applyFont="1" applyFill="1" applyBorder="1" applyAlignment="1">
      <alignment horizontal="center"/>
    </xf>
    <xf numFmtId="175" fontId="135" fillId="132" borderId="0" xfId="0" applyNumberFormat="1" applyFont="1" applyFill="1" applyBorder="1" applyAlignment="1">
      <alignment horizontal="center"/>
    </xf>
    <xf numFmtId="0" fontId="10" fillId="132" borderId="0" xfId="0" applyFont="1" applyFill="1" applyBorder="1" applyAlignment="1">
      <alignment horizontal="center"/>
    </xf>
    <xf numFmtId="0" fontId="10" fillId="132" borderId="0" xfId="0" applyFont="1" applyFill="1" applyBorder="1" applyAlignment="1">
      <alignment horizontal="left"/>
    </xf>
    <xf numFmtId="174" fontId="0" fillId="132" borderId="0" xfId="0" applyNumberFormat="1" applyFill="1" applyBorder="1" applyAlignment="1">
      <alignment horizontal="left" vertical="center" wrapText="1" indent="1"/>
    </xf>
    <xf numFmtId="175" fontId="0" fillId="132" borderId="0" xfId="0" applyNumberFormat="1" applyFill="1" applyBorder="1" applyAlignment="1">
      <alignment horizontal="center"/>
    </xf>
    <xf numFmtId="0" fontId="12" fillId="132" borderId="0" xfId="0" applyFont="1" applyFill="1" applyBorder="1" applyAlignment="1">
      <alignment horizontal="center"/>
    </xf>
    <xf numFmtId="174" fontId="12" fillId="132" borderId="88" xfId="0" applyNumberFormat="1" applyFont="1" applyFill="1" applyBorder="1" applyAlignment="1">
      <alignment horizontal="center"/>
    </xf>
    <xf numFmtId="175" fontId="0" fillId="132" borderId="86" xfId="0" applyNumberFormat="1" applyFill="1" applyBorder="1" applyAlignment="1">
      <alignment horizontal="center"/>
    </xf>
    <xf numFmtId="175" fontId="0" fillId="152" borderId="87" xfId="0" applyNumberFormat="1" applyFill="1" applyBorder="1" applyAlignment="1">
      <alignment horizontal="center"/>
    </xf>
    <xf numFmtId="175" fontId="0" fillId="132" borderId="84" xfId="0" applyNumberFormat="1" applyFill="1" applyBorder="1" applyAlignment="1">
      <alignment horizontal="center"/>
    </xf>
    <xf numFmtId="175" fontId="0" fillId="152" borderId="85" xfId="0" applyNumberFormat="1" applyFill="1" applyBorder="1" applyAlignment="1">
      <alignment horizontal="center"/>
    </xf>
    <xf numFmtId="175" fontId="0" fillId="152" borderId="83" xfId="0" applyNumberFormat="1" applyFill="1" applyBorder="1" applyAlignment="1">
      <alignment horizontal="center"/>
    </xf>
    <xf numFmtId="174" fontId="94" fillId="132" borderId="86" xfId="0" applyNumberFormat="1" applyFont="1" applyFill="1" applyBorder="1" applyAlignment="1">
      <alignment horizontal="center"/>
    </xf>
    <xf numFmtId="174" fontId="12" fillId="0" borderId="0" xfId="0" applyNumberFormat="1" applyFont="1" applyFill="1" applyBorder="1" applyAlignment="1"/>
    <xf numFmtId="174" fontId="12" fillId="0" borderId="0" xfId="0" applyNumberFormat="1" applyFont="1" applyFill="1" applyBorder="1" applyAlignment="1">
      <alignment horizontal="center"/>
    </xf>
    <xf numFmtId="174" fontId="10" fillId="0" borderId="0" xfId="0" applyNumberFormat="1" applyFont="1" applyFill="1" applyBorder="1" applyAlignment="1"/>
    <xf numFmtId="9" fontId="12" fillId="0" borderId="0" xfId="46933" applyFont="1" applyFill="1" applyBorder="1" applyAlignment="1">
      <alignment horizontal="center"/>
    </xf>
    <xf numFmtId="0" fontId="12" fillId="0" borderId="0" xfId="0" applyFont="1" applyFill="1" applyBorder="1" applyAlignment="1">
      <alignment horizontal="center" vertical="center" wrapText="1"/>
    </xf>
    <xf numFmtId="174" fontId="12" fillId="0" borderId="0" xfId="0" applyNumberFormat="1" applyFont="1" applyFill="1" applyBorder="1" applyAlignment="1">
      <alignment horizontal="center" vertical="center"/>
    </xf>
    <xf numFmtId="174" fontId="94" fillId="132" borderId="84" xfId="0" applyNumberFormat="1" applyFont="1" applyFill="1" applyBorder="1" applyAlignment="1">
      <alignment horizontal="center"/>
    </xf>
    <xf numFmtId="0" fontId="94" fillId="132" borderId="84" xfId="0" applyFont="1" applyFill="1" applyBorder="1" applyAlignment="1">
      <alignment horizontal="center"/>
    </xf>
    <xf numFmtId="174" fontId="12" fillId="132" borderId="95" xfId="0" applyNumberFormat="1" applyFont="1" applyFill="1" applyBorder="1" applyAlignment="1">
      <alignment horizontal="center"/>
    </xf>
    <xf numFmtId="174" fontId="12" fillId="132" borderId="82" xfId="0" applyNumberFormat="1" applyFont="1" applyFill="1" applyBorder="1" applyAlignment="1">
      <alignment horizontal="center"/>
    </xf>
    <xf numFmtId="0" fontId="0" fillId="0" borderId="0" xfId="0" applyFill="1" applyBorder="1" applyAlignment="1">
      <alignment horizontal="center" vertical="center" wrapText="1"/>
    </xf>
    <xf numFmtId="174" fontId="154" fillId="0" borderId="0" xfId="0" applyNumberFormat="1" applyFont="1" applyFill="1" applyBorder="1" applyAlignment="1">
      <alignment horizontal="center"/>
    </xf>
    <xf numFmtId="175" fontId="12" fillId="0" borderId="0" xfId="0" applyNumberFormat="1" applyFont="1" applyFill="1" applyBorder="1" applyAlignment="1">
      <alignment horizontal="center"/>
    </xf>
    <xf numFmtId="164" fontId="12" fillId="0" borderId="0" xfId="0" applyNumberFormat="1" applyFont="1" applyFill="1" applyBorder="1" applyAlignment="1">
      <alignment horizontal="center"/>
    </xf>
    <xf numFmtId="175" fontId="0" fillId="0" borderId="0" xfId="0" applyNumberFormat="1" applyAlignment="1">
      <alignment horizontal="center"/>
    </xf>
    <xf numFmtId="9" fontId="0" fillId="0" borderId="0" xfId="0" applyNumberFormat="1" applyAlignment="1">
      <alignment horizontal="center"/>
    </xf>
    <xf numFmtId="9" fontId="12" fillId="0" borderId="0" xfId="0" applyNumberFormat="1" applyFont="1" applyAlignment="1">
      <alignment horizontal="center"/>
    </xf>
    <xf numFmtId="174" fontId="0" fillId="0" borderId="0" xfId="0" applyNumberFormat="1" applyFill="1" applyBorder="1" applyAlignment="1">
      <alignment horizontal="center"/>
    </xf>
    <xf numFmtId="9" fontId="0" fillId="0" borderId="0" xfId="0" applyNumberFormat="1" applyBorder="1" applyAlignment="1">
      <alignment horizontal="center"/>
    </xf>
    <xf numFmtId="9" fontId="12" fillId="0" borderId="0" xfId="31878" applyFont="1" applyAlignment="1">
      <alignment horizontal="center"/>
    </xf>
    <xf numFmtId="174" fontId="0" fillId="0" borderId="0" xfId="0" applyNumberFormat="1" applyFill="1" applyAlignment="1">
      <alignment horizontal="center"/>
    </xf>
    <xf numFmtId="9" fontId="0" fillId="2" borderId="0" xfId="0" applyNumberFormat="1" applyFill="1" applyAlignment="1">
      <alignment horizontal="center"/>
    </xf>
    <xf numFmtId="0" fontId="12" fillId="2" borderId="0" xfId="0" applyFont="1" applyFill="1" applyAlignment="1">
      <alignment horizontal="left"/>
    </xf>
    <xf numFmtId="192" fontId="0" fillId="0" borderId="0" xfId="0" applyNumberFormat="1" applyAlignment="1">
      <alignment horizontal="center"/>
    </xf>
    <xf numFmtId="164" fontId="0" fillId="0" borderId="0" xfId="0" applyNumberFormat="1" applyAlignment="1">
      <alignment horizontal="center"/>
    </xf>
    <xf numFmtId="164" fontId="12" fillId="0" borderId="0" xfId="0" applyNumberFormat="1" applyFont="1" applyFill="1" applyBorder="1" applyAlignment="1">
      <alignment horizontal="center" vertical="center" wrapText="1"/>
    </xf>
    <xf numFmtId="174" fontId="94" fillId="132" borderId="0" xfId="0" applyNumberFormat="1" applyFont="1" applyFill="1" applyBorder="1" applyAlignment="1">
      <alignment horizontal="center"/>
    </xf>
    <xf numFmtId="174" fontId="0" fillId="152" borderId="83" xfId="0" applyNumberFormat="1" applyFill="1" applyBorder="1" applyAlignment="1">
      <alignment horizontal="center"/>
    </xf>
    <xf numFmtId="0" fontId="94" fillId="132" borderId="0" xfId="0" applyFont="1" applyFill="1" applyBorder="1" applyAlignment="1">
      <alignment horizontal="center"/>
    </xf>
    <xf numFmtId="174" fontId="10" fillId="0" borderId="0" xfId="0" applyNumberFormat="1" applyFont="1" applyFill="1" applyBorder="1" applyAlignment="1">
      <alignment horizontal="center"/>
    </xf>
    <xf numFmtId="0" fontId="12" fillId="0" borderId="96" xfId="0" applyFont="1" applyFill="1" applyBorder="1" applyAlignment="1">
      <alignment horizontal="left"/>
    </xf>
    <xf numFmtId="175" fontId="0" fillId="0" borderId="96" xfId="0" applyNumberFormat="1" applyFill="1" applyBorder="1" applyAlignment="1">
      <alignment horizontal="center"/>
    </xf>
    <xf numFmtId="175" fontId="12" fillId="0" borderId="96" xfId="0" applyNumberFormat="1" applyFont="1" applyFill="1" applyBorder="1" applyAlignment="1">
      <alignment horizontal="center"/>
    </xf>
    <xf numFmtId="0" fontId="12" fillId="0" borderId="96" xfId="0" applyFont="1" applyFill="1" applyBorder="1" applyAlignment="1">
      <alignment horizontal="center"/>
    </xf>
    <xf numFmtId="174" fontId="0" fillId="0" borderId="96" xfId="0" applyNumberFormat="1" applyFill="1" applyBorder="1" applyAlignment="1">
      <alignment horizontal="center"/>
    </xf>
    <xf numFmtId="0" fontId="0" fillId="0" borderId="99" xfId="0" applyFill="1" applyBorder="1" applyAlignment="1">
      <alignment horizontal="center" wrapText="1"/>
    </xf>
    <xf numFmtId="175" fontId="0" fillId="0" borderId="99" xfId="0" applyNumberFormat="1" applyFill="1" applyBorder="1" applyAlignment="1">
      <alignment horizontal="center"/>
    </xf>
    <xf numFmtId="0" fontId="0" fillId="0" borderId="99" xfId="0" applyFill="1" applyBorder="1" applyAlignment="1">
      <alignment horizontal="center"/>
    </xf>
    <xf numFmtId="1" fontId="0" fillId="0" borderId="99" xfId="46933" applyNumberFormat="1" applyFont="1" applyFill="1" applyBorder="1" applyAlignment="1">
      <alignment horizontal="center"/>
    </xf>
    <xf numFmtId="175" fontId="0" fillId="0" borderId="103" xfId="0" applyNumberFormat="1" applyFill="1" applyBorder="1" applyAlignment="1">
      <alignment horizontal="center"/>
    </xf>
    <xf numFmtId="174" fontId="0" fillId="0" borderId="98" xfId="0" applyNumberFormat="1" applyFill="1" applyBorder="1" applyAlignment="1">
      <alignment horizontal="center"/>
    </xf>
    <xf numFmtId="174" fontId="0" fillId="0" borderId="97" xfId="0" applyNumberFormat="1" applyFill="1" applyBorder="1" applyAlignment="1">
      <alignment horizontal="center"/>
    </xf>
    <xf numFmtId="175" fontId="12" fillId="0" borderId="0" xfId="0" applyNumberFormat="1" applyFont="1" applyFill="1" applyBorder="1" applyAlignment="1">
      <alignment horizontal="center" vertical="center" wrapText="1"/>
    </xf>
    <xf numFmtId="0" fontId="12" fillId="0" borderId="99" xfId="0" applyFont="1" applyFill="1" applyBorder="1" applyAlignment="1">
      <alignment horizontal="center" wrapText="1"/>
    </xf>
    <xf numFmtId="1" fontId="0" fillId="0" borderId="103" xfId="46933" applyNumberFormat="1" applyFont="1" applyFill="1" applyBorder="1" applyAlignment="1">
      <alignment horizontal="center"/>
    </xf>
    <xf numFmtId="175" fontId="0" fillId="0" borderId="0" xfId="0" applyNumberFormat="1" applyFill="1" applyAlignment="1">
      <alignment horizontal="center"/>
    </xf>
    <xf numFmtId="9" fontId="0" fillId="0" borderId="0" xfId="46933" applyFont="1" applyFill="1" applyAlignment="1">
      <alignment horizontal="center"/>
    </xf>
    <xf numFmtId="193" fontId="0" fillId="0" borderId="0" xfId="46933" applyNumberFormat="1" applyFont="1" applyFill="1" applyBorder="1" applyAlignment="1">
      <alignment horizontal="center"/>
    </xf>
    <xf numFmtId="9" fontId="0" fillId="0" borderId="0" xfId="46933" applyNumberFormat="1" applyFont="1" applyFill="1" applyBorder="1" applyAlignment="1">
      <alignment horizontal="center"/>
    </xf>
    <xf numFmtId="9" fontId="0" fillId="0" borderId="0" xfId="46933" applyFont="1" applyFill="1" applyBorder="1" applyAlignment="1">
      <alignment horizontal="center"/>
    </xf>
    <xf numFmtId="164" fontId="0" fillId="0" borderId="0" xfId="0" applyNumberFormat="1" applyFill="1" applyAlignment="1">
      <alignment horizontal="center"/>
    </xf>
    <xf numFmtId="174" fontId="11" fillId="0" borderId="0" xfId="0" applyNumberFormat="1" applyFont="1" applyFill="1" applyBorder="1" applyAlignment="1"/>
    <xf numFmtId="174" fontId="95" fillId="0" borderId="0" xfId="0" applyNumberFormat="1" applyFont="1" applyFill="1" applyBorder="1" applyAlignment="1"/>
    <xf numFmtId="174" fontId="95" fillId="0" borderId="98" xfId="0" applyNumberFormat="1" applyFont="1" applyFill="1" applyBorder="1" applyAlignment="1"/>
    <xf numFmtId="174" fontId="95" fillId="0" borderId="104" xfId="0" applyNumberFormat="1" applyFont="1" applyFill="1" applyBorder="1" applyAlignment="1"/>
    <xf numFmtId="174" fontId="0" fillId="0" borderId="101" xfId="0" applyNumberFormat="1" applyFill="1" applyBorder="1" applyAlignment="1">
      <alignment horizontal="center" wrapText="1"/>
    </xf>
    <xf numFmtId="174" fontId="0" fillId="0" borderId="102" xfId="0" applyNumberFormat="1" applyFill="1" applyBorder="1" applyAlignment="1">
      <alignment horizontal="center" wrapText="1"/>
    </xf>
    <xf numFmtId="174" fontId="0" fillId="0" borderId="100" xfId="0" applyNumberFormat="1" applyFill="1" applyBorder="1" applyAlignment="1">
      <alignment horizontal="left"/>
    </xf>
    <xf numFmtId="1" fontId="0" fillId="0" borderId="105" xfId="46933" applyNumberFormat="1" applyFont="1" applyFill="1" applyBorder="1" applyAlignment="1">
      <alignment horizontal="center"/>
    </xf>
    <xf numFmtId="0" fontId="12" fillId="0" borderId="101" xfId="0" applyFont="1" applyFill="1" applyBorder="1" applyAlignment="1">
      <alignment horizontal="center"/>
    </xf>
    <xf numFmtId="174" fontId="13" fillId="0" borderId="105" xfId="0" applyNumberFormat="1" applyFont="1" applyFill="1" applyBorder="1" applyAlignment="1">
      <alignment horizontal="center"/>
    </xf>
    <xf numFmtId="174" fontId="0" fillId="0" borderId="102" xfId="0" applyNumberFormat="1" applyFill="1" applyBorder="1" applyAlignment="1">
      <alignment horizontal="left" wrapText="1"/>
    </xf>
    <xf numFmtId="174" fontId="0" fillId="0" borderId="101" xfId="0" applyNumberFormat="1" applyFill="1" applyBorder="1" applyAlignment="1">
      <alignment horizontal="left" wrapText="1"/>
    </xf>
    <xf numFmtId="175" fontId="0" fillId="0" borderId="105" xfId="0" applyNumberFormat="1" applyFill="1" applyBorder="1" applyAlignment="1">
      <alignment horizontal="center"/>
    </xf>
    <xf numFmtId="174" fontId="0" fillId="0" borderId="101" xfId="0" applyNumberFormat="1" applyFill="1" applyBorder="1" applyAlignment="1">
      <alignment horizontal="center"/>
    </xf>
    <xf numFmtId="174" fontId="0" fillId="0" borderId="102" xfId="0" applyNumberFormat="1" applyFill="1" applyBorder="1" applyAlignment="1">
      <alignment horizontal="center"/>
    </xf>
    <xf numFmtId="174" fontId="0" fillId="0" borderId="100" xfId="0" applyNumberFormat="1" applyFill="1" applyBorder="1" applyAlignment="1">
      <alignment horizontal="center"/>
    </xf>
    <xf numFmtId="175" fontId="12" fillId="0" borderId="102" xfId="0" applyNumberFormat="1" applyFont="1" applyFill="1" applyBorder="1" applyAlignment="1">
      <alignment horizontal="center"/>
    </xf>
    <xf numFmtId="175" fontId="0" fillId="0" borderId="102" xfId="0" applyNumberFormat="1" applyFill="1" applyBorder="1" applyAlignment="1">
      <alignment horizontal="center"/>
    </xf>
    <xf numFmtId="175" fontId="0" fillId="0" borderId="100" xfId="0" applyNumberFormat="1" applyFill="1" applyBorder="1" applyAlignment="1">
      <alignment horizontal="center"/>
    </xf>
    <xf numFmtId="174" fontId="0" fillId="0" borderId="104" xfId="0" applyNumberFormat="1" applyFill="1" applyBorder="1" applyAlignment="1">
      <alignment horizontal="center"/>
    </xf>
    <xf numFmtId="175" fontId="0" fillId="0" borderId="98" xfId="0" applyNumberFormat="1" applyFill="1" applyBorder="1" applyAlignment="1">
      <alignment horizontal="center"/>
    </xf>
    <xf numFmtId="174" fontId="0" fillId="0" borderId="106" xfId="0" applyNumberFormat="1" applyFill="1" applyBorder="1" applyAlignment="1">
      <alignment horizontal="center"/>
    </xf>
    <xf numFmtId="175" fontId="0" fillId="0" borderId="97" xfId="0" applyNumberFormat="1" applyFill="1" applyBorder="1" applyAlignment="1">
      <alignment horizontal="center"/>
    </xf>
    <xf numFmtId="174" fontId="12" fillId="0" borderId="0" xfId="0" applyNumberFormat="1" applyFont="1" applyFill="1" applyBorder="1" applyAlignment="1">
      <alignment horizontal="left" wrapText="1"/>
    </xf>
    <xf numFmtId="174" fontId="12" fillId="0" borderId="0" xfId="0" applyNumberFormat="1" applyFont="1" applyFill="1" applyBorder="1" applyAlignment="1">
      <alignment horizontal="center" wrapText="1"/>
    </xf>
    <xf numFmtId="174" fontId="12" fillId="0" borderId="0" xfId="0" applyNumberFormat="1" applyFont="1" applyFill="1" applyBorder="1" applyAlignment="1">
      <alignment horizontal="left"/>
    </xf>
    <xf numFmtId="0" fontId="12" fillId="0" borderId="108" xfId="0" applyFont="1" applyFill="1" applyBorder="1" applyAlignment="1">
      <alignment horizontal="center" wrapText="1"/>
    </xf>
    <xf numFmtId="9" fontId="13" fillId="0" borderId="108" xfId="31878" applyNumberFormat="1" applyFont="1" applyFill="1" applyBorder="1" applyAlignment="1">
      <alignment horizontal="center"/>
    </xf>
    <xf numFmtId="9" fontId="13" fillId="0" borderId="108" xfId="31878" applyFont="1" applyFill="1" applyBorder="1" applyAlignment="1">
      <alignment horizontal="center"/>
    </xf>
    <xf numFmtId="175" fontId="12" fillId="0" borderId="110" xfId="0" applyNumberFormat="1" applyFont="1" applyFill="1" applyBorder="1" applyAlignment="1">
      <alignment horizontal="center"/>
    </xf>
    <xf numFmtId="174" fontId="95" fillId="0" borderId="107" xfId="0" applyNumberFormat="1" applyFont="1" applyFill="1" applyBorder="1" applyAlignment="1"/>
    <xf numFmtId="175" fontId="12" fillId="0" borderId="110" xfId="0" applyNumberFormat="1" applyFont="1" applyFill="1" applyBorder="1" applyAlignment="1">
      <alignment horizontal="left"/>
    </xf>
    <xf numFmtId="9" fontId="19" fillId="154" borderId="108" xfId="46933" applyFont="1" applyFill="1" applyBorder="1" applyAlignment="1">
      <alignment horizontal="center"/>
    </xf>
    <xf numFmtId="9" fontId="19" fillId="0" borderId="108" xfId="46933" applyFont="1" applyFill="1" applyBorder="1" applyAlignment="1">
      <alignment horizontal="center"/>
    </xf>
    <xf numFmtId="175" fontId="154" fillId="0" borderId="0" xfId="0" applyNumberFormat="1" applyFont="1" applyFill="1" applyBorder="1" applyAlignment="1">
      <alignment horizontal="center"/>
    </xf>
    <xf numFmtId="174" fontId="114" fillId="0" borderId="0" xfId="0" applyNumberFormat="1" applyFont="1" applyAlignment="1">
      <alignment horizontal="center"/>
    </xf>
    <xf numFmtId="175" fontId="114" fillId="0" borderId="0" xfId="0" applyNumberFormat="1" applyFont="1" applyFill="1" applyBorder="1" applyAlignment="1">
      <alignment horizontal="center"/>
    </xf>
    <xf numFmtId="175" fontId="114" fillId="0" borderId="0" xfId="0" applyNumberFormat="1" applyFont="1" applyAlignment="1">
      <alignment horizontal="center"/>
    </xf>
    <xf numFmtId="0" fontId="127" fillId="0" borderId="0" xfId="0" applyFont="1" applyFill="1" applyBorder="1" applyAlignment="1">
      <alignment vertical="center"/>
    </xf>
    <xf numFmtId="0" fontId="59" fillId="0" borderId="0" xfId="0" applyFont="1" applyFill="1" applyBorder="1" applyAlignment="1">
      <alignment horizontal="center"/>
    </xf>
    <xf numFmtId="174" fontId="12" fillId="153" borderId="0" xfId="0" applyNumberFormat="1" applyFont="1" applyFill="1" applyAlignment="1">
      <alignment horizontal="center"/>
    </xf>
    <xf numFmtId="3" fontId="0" fillId="0" borderId="0" xfId="0" applyNumberFormat="1"/>
    <xf numFmtId="0" fontId="0" fillId="153" borderId="0" xfId="0" applyFill="1" applyAlignment="1">
      <alignment horizontal="left"/>
    </xf>
    <xf numFmtId="0" fontId="120" fillId="0" borderId="108" xfId="0" applyFont="1" applyBorder="1" applyAlignment="1">
      <alignment horizontal="left"/>
    </xf>
    <xf numFmtId="188" fontId="95" fillId="0" borderId="108" xfId="0" applyNumberFormat="1" applyFont="1" applyBorder="1" applyAlignment="1">
      <alignment horizontal="center" vertical="top"/>
    </xf>
    <xf numFmtId="175" fontId="95" fillId="0" borderId="108" xfId="0" applyNumberFormat="1" applyFont="1" applyBorder="1" applyAlignment="1">
      <alignment horizontal="right"/>
    </xf>
    <xf numFmtId="1" fontId="0" fillId="0" borderId="108" xfId="0" applyNumberFormat="1" applyBorder="1" applyAlignment="1">
      <alignment horizontal="center"/>
    </xf>
    <xf numFmtId="1" fontId="0" fillId="0" borderId="108" xfId="0" applyNumberFormat="1" applyBorder="1"/>
    <xf numFmtId="1" fontId="12" fillId="0" borderId="108" xfId="0" applyNumberFormat="1" applyFont="1" applyBorder="1"/>
    <xf numFmtId="1" fontId="12" fillId="0" borderId="108" xfId="0" applyNumberFormat="1" applyFont="1" applyFill="1" applyBorder="1" applyAlignment="1"/>
    <xf numFmtId="1" fontId="12" fillId="0" borderId="108" xfId="0" applyNumberFormat="1" applyFont="1" applyFill="1" applyBorder="1"/>
    <xf numFmtId="1" fontId="129" fillId="0" borderId="108" xfId="0" applyNumberFormat="1" applyFont="1" applyFill="1" applyBorder="1"/>
    <xf numFmtId="1" fontId="129" fillId="0" borderId="108" xfId="0" applyNumberFormat="1" applyFont="1" applyBorder="1"/>
    <xf numFmtId="1" fontId="0" fillId="0" borderId="108" xfId="0" applyNumberFormat="1" applyFill="1" applyBorder="1"/>
    <xf numFmtId="175" fontId="0" fillId="0" borderId="108" xfId="0" applyNumberFormat="1" applyBorder="1"/>
    <xf numFmtId="0" fontId="0" fillId="0" borderId="108" xfId="0" applyBorder="1"/>
    <xf numFmtId="0" fontId="12" fillId="0" borderId="0" xfId="0" applyFont="1" applyAlignment="1">
      <alignment wrapText="1"/>
    </xf>
    <xf numFmtId="0" fontId="12" fillId="137" borderId="107" xfId="0" applyFont="1" applyFill="1" applyBorder="1" applyAlignment="1">
      <alignment horizontal="center"/>
    </xf>
    <xf numFmtId="175" fontId="12" fillId="137" borderId="107" xfId="0" applyNumberFormat="1" applyFont="1" applyFill="1" applyBorder="1" applyAlignment="1">
      <alignment horizontal="center"/>
    </xf>
    <xf numFmtId="175" fontId="12" fillId="137" borderId="111" xfId="0" applyNumberFormat="1" applyFont="1" applyFill="1" applyBorder="1" applyAlignment="1">
      <alignment horizontal="center"/>
    </xf>
    <xf numFmtId="175" fontId="12" fillId="137" borderId="0" xfId="0" applyNumberFormat="1" applyFont="1" applyFill="1" applyBorder="1" applyAlignment="1">
      <alignment horizontal="center"/>
    </xf>
    <xf numFmtId="174" fontId="12" fillId="137" borderId="0" xfId="0" applyNumberFormat="1" applyFont="1" applyFill="1" applyBorder="1" applyAlignment="1">
      <alignment horizontal="center"/>
    </xf>
    <xf numFmtId="175" fontId="154" fillId="137" borderId="0" xfId="0" applyNumberFormat="1" applyFont="1" applyFill="1" applyBorder="1" applyAlignment="1">
      <alignment horizontal="center"/>
    </xf>
    <xf numFmtId="9" fontId="13" fillId="0" borderId="0" xfId="46933" applyFont="1" applyAlignment="1">
      <alignment horizontal="center"/>
    </xf>
    <xf numFmtId="9" fontId="13" fillId="137" borderId="0" xfId="46933" applyFont="1" applyFill="1" applyAlignment="1">
      <alignment horizontal="center"/>
    </xf>
    <xf numFmtId="174" fontId="113" fillId="0" borderId="0" xfId="0" applyNumberFormat="1" applyFont="1" applyFill="1" applyBorder="1" applyAlignment="1">
      <alignment horizontal="center"/>
    </xf>
    <xf numFmtId="9" fontId="12" fillId="137" borderId="109" xfId="46933" applyFont="1" applyFill="1" applyBorder="1" applyAlignment="1">
      <alignment horizontal="center"/>
    </xf>
    <xf numFmtId="0" fontId="155" fillId="0" borderId="0" xfId="0" applyFont="1" applyAlignment="1">
      <alignment horizontal="left"/>
    </xf>
    <xf numFmtId="0" fontId="155" fillId="0" borderId="0" xfId="0" applyFont="1" applyAlignment="1">
      <alignment horizontal="center"/>
    </xf>
    <xf numFmtId="1" fontId="12" fillId="0" borderId="0" xfId="0" applyNumberFormat="1" applyFont="1" applyAlignment="1">
      <alignment horizontal="center"/>
    </xf>
    <xf numFmtId="9" fontId="158" fillId="2" borderId="0" xfId="0" applyNumberFormat="1" applyFont="1" applyFill="1" applyAlignment="1">
      <alignment horizontal="center"/>
    </xf>
    <xf numFmtId="0" fontId="158" fillId="2" borderId="0" xfId="0" applyFont="1" applyFill="1" applyAlignment="1">
      <alignment horizontal="center"/>
    </xf>
    <xf numFmtId="0" fontId="159" fillId="2" borderId="0" xfId="0" applyFont="1" applyFill="1" applyAlignment="1">
      <alignment horizontal="left"/>
    </xf>
    <xf numFmtId="1" fontId="10" fillId="0" borderId="0" xfId="0" applyNumberFormat="1" applyFont="1" applyAlignment="1">
      <alignment horizontal="center"/>
    </xf>
    <xf numFmtId="0" fontId="12" fillId="0" borderId="0" xfId="0" applyFont="1" applyFill="1" applyBorder="1" applyAlignment="1">
      <alignment vertical="center"/>
    </xf>
    <xf numFmtId="0" fontId="127" fillId="0" borderId="0" xfId="0" applyFont="1" applyFill="1" applyBorder="1" applyAlignment="1">
      <alignment horizontal="left" vertical="center"/>
    </xf>
    <xf numFmtId="0" fontId="137" fillId="0" borderId="0" xfId="0" applyFont="1" applyFill="1" applyBorder="1" applyAlignment="1">
      <alignment vertical="center"/>
    </xf>
    <xf numFmtId="0" fontId="146" fillId="0" borderId="0" xfId="0" applyFont="1" applyFill="1" applyBorder="1" applyAlignment="1">
      <alignment vertical="center"/>
    </xf>
    <xf numFmtId="0" fontId="147" fillId="0" borderId="0" xfId="0" applyFont="1" applyFill="1" applyBorder="1" applyAlignment="1">
      <alignment vertical="center"/>
    </xf>
    <xf numFmtId="0" fontId="127" fillId="0" borderId="0" xfId="0" applyFont="1" applyFill="1" applyAlignment="1">
      <alignment horizontal="left" vertical="center"/>
    </xf>
    <xf numFmtId="0" fontId="0" fillId="0" borderId="0" xfId="0" applyFill="1" applyBorder="1" applyAlignment="1">
      <alignment vertical="center"/>
    </xf>
    <xf numFmtId="175" fontId="128" fillId="0" borderId="116" xfId="0" applyNumberFormat="1" applyFont="1" applyFill="1" applyBorder="1" applyAlignment="1">
      <alignment horizontal="left" vertical="center" wrapText="1"/>
    </xf>
    <xf numFmtId="175" fontId="128" fillId="0" borderId="117" xfId="0" applyNumberFormat="1" applyFont="1" applyFill="1" applyBorder="1" applyAlignment="1">
      <alignment horizontal="left" vertical="center" wrapText="1"/>
    </xf>
    <xf numFmtId="175" fontId="128" fillId="0" borderId="118" xfId="0" applyNumberFormat="1" applyFont="1" applyFill="1" applyBorder="1" applyAlignment="1">
      <alignment horizontal="left" vertical="center" wrapText="1"/>
    </xf>
    <xf numFmtId="0" fontId="12" fillId="132" borderId="52" xfId="0" applyFont="1" applyFill="1" applyBorder="1" applyAlignment="1">
      <alignment vertical="center"/>
    </xf>
    <xf numFmtId="0" fontId="0" fillId="2" borderId="120" xfId="0" applyFill="1" applyBorder="1" applyAlignment="1">
      <alignment horizontal="left"/>
    </xf>
    <xf numFmtId="0" fontId="14" fillId="2" borderId="120" xfId="0" applyFont="1" applyFill="1" applyBorder="1" applyAlignment="1">
      <alignment horizontal="left" vertical="center"/>
    </xf>
    <xf numFmtId="0" fontId="0" fillId="0" borderId="120" xfId="0" applyBorder="1" applyAlignment="1">
      <alignment horizontal="left"/>
    </xf>
    <xf numFmtId="49" fontId="0" fillId="0" borderId="120" xfId="0" applyNumberFormat="1" applyBorder="1" applyAlignment="1">
      <alignment horizontal="left"/>
    </xf>
    <xf numFmtId="14" fontId="14" fillId="0" borderId="120" xfId="0" applyNumberFormat="1" applyFont="1" applyBorder="1" applyAlignment="1">
      <alignment horizontal="left"/>
    </xf>
    <xf numFmtId="14" fontId="0" fillId="0" borderId="120" xfId="0" applyNumberFormat="1" applyBorder="1" applyAlignment="1">
      <alignment horizontal="left"/>
    </xf>
    <xf numFmtId="0" fontId="0" fillId="131" borderId="120" xfId="0" applyFill="1" applyBorder="1" applyAlignment="1">
      <alignment horizontal="left"/>
    </xf>
    <xf numFmtId="49" fontId="0" fillId="131" borderId="120" xfId="0" applyNumberFormat="1" applyFill="1" applyBorder="1" applyAlignment="1">
      <alignment horizontal="left"/>
    </xf>
    <xf numFmtId="14" fontId="14" fillId="131" borderId="120" xfId="0" applyNumberFormat="1" applyFont="1" applyFill="1" applyBorder="1" applyAlignment="1">
      <alignment horizontal="left"/>
    </xf>
    <xf numFmtId="14" fontId="0" fillId="131" borderId="120" xfId="0" applyNumberFormat="1" applyFill="1" applyBorder="1" applyAlignment="1">
      <alignment horizontal="left"/>
    </xf>
    <xf numFmtId="0" fontId="14" fillId="0" borderId="120" xfId="0" applyFont="1" applyBorder="1" applyAlignment="1">
      <alignment horizontal="left"/>
    </xf>
    <xf numFmtId="0" fontId="12" fillId="131" borderId="120" xfId="0" applyFont="1" applyFill="1" applyBorder="1" applyAlignment="1">
      <alignment horizontal="left"/>
    </xf>
    <xf numFmtId="0" fontId="0" fillId="136" borderId="120" xfId="0" applyFill="1" applyBorder="1" applyAlignment="1">
      <alignment horizontal="left"/>
    </xf>
    <xf numFmtId="0" fontId="12" fillId="136" borderId="120" xfId="0" applyFont="1" applyFill="1" applyBorder="1" applyAlignment="1">
      <alignment horizontal="left"/>
    </xf>
    <xf numFmtId="0" fontId="165" fillId="0" borderId="0" xfId="0" applyFont="1" applyFill="1" applyAlignment="1">
      <alignment horizontal="left" vertical="center"/>
    </xf>
    <xf numFmtId="195" fontId="14" fillId="2" borderId="120" xfId="46936" applyNumberFormat="1" applyFont="1" applyFill="1" applyBorder="1" applyAlignment="1">
      <alignment horizontal="left" vertical="center"/>
    </xf>
    <xf numFmtId="195" fontId="0" fillId="0" borderId="120" xfId="46936" applyNumberFormat="1" applyFont="1" applyBorder="1" applyAlignment="1">
      <alignment horizontal="left"/>
    </xf>
    <xf numFmtId="196" fontId="0" fillId="0" borderId="0" xfId="46932" applyNumberFormat="1" applyFont="1" applyAlignment="1">
      <alignment horizontal="center"/>
    </xf>
    <xf numFmtId="196" fontId="12" fillId="0" borderId="0" xfId="46932" applyNumberFormat="1" applyFont="1" applyAlignment="1">
      <alignment horizontal="center"/>
    </xf>
    <xf numFmtId="196" fontId="0" fillId="0" borderId="0" xfId="46932" applyNumberFormat="1" applyFont="1"/>
    <xf numFmtId="196" fontId="12" fillId="0" borderId="0" xfId="46932" applyNumberFormat="1" applyFont="1" applyFill="1" applyBorder="1" applyAlignment="1">
      <alignment horizontal="center"/>
    </xf>
    <xf numFmtId="196" fontId="12" fillId="0" borderId="0" xfId="46932" applyNumberFormat="1" applyFont="1"/>
    <xf numFmtId="196" fontId="12" fillId="2" borderId="0" xfId="46932" applyNumberFormat="1" applyFont="1" applyFill="1" applyAlignment="1">
      <alignment horizontal="center"/>
    </xf>
    <xf numFmtId="196" fontId="0" fillId="2" borderId="0" xfId="46932" applyNumberFormat="1" applyFont="1" applyFill="1" applyAlignment="1">
      <alignment horizontal="center"/>
    </xf>
    <xf numFmtId="196" fontId="12" fillId="0" borderId="0" xfId="46932" applyNumberFormat="1" applyFont="1" applyAlignment="1">
      <alignment horizontal="left"/>
    </xf>
    <xf numFmtId="0" fontId="0" fillId="0" borderId="52" xfId="0" applyBorder="1" applyAlignment="1"/>
    <xf numFmtId="191" fontId="31" fillId="0" borderId="52" xfId="0" applyNumberFormat="1" applyFont="1" applyBorder="1" applyAlignment="1"/>
    <xf numFmtId="41" fontId="0" fillId="0" borderId="52" xfId="46936" applyNumberFormat="1" applyFont="1" applyBorder="1" applyAlignment="1">
      <alignment wrapText="1"/>
    </xf>
    <xf numFmtId="49" fontId="5" fillId="0" borderId="52" xfId="46938" applyNumberFormat="1" applyBorder="1" applyAlignment="1"/>
    <xf numFmtId="0" fontId="5" fillId="0" borderId="52" xfId="46938" applyBorder="1" applyAlignment="1">
      <alignment horizontal="right"/>
    </xf>
    <xf numFmtId="191" fontId="5" fillId="0" borderId="52" xfId="46938" applyNumberFormat="1" applyFont="1" applyBorder="1" applyAlignment="1">
      <alignment horizontal="right"/>
    </xf>
    <xf numFmtId="41" fontId="5" fillId="0" borderId="52" xfId="46936" applyNumberFormat="1" applyFont="1" applyBorder="1" applyAlignment="1">
      <alignment horizontal="right" wrapText="1"/>
    </xf>
    <xf numFmtId="0" fontId="0" fillId="0" borderId="72" xfId="0" applyBorder="1" applyAlignment="1"/>
    <xf numFmtId="0" fontId="0" fillId="0" borderId="53" xfId="0" applyBorder="1" applyAlignment="1"/>
    <xf numFmtId="191" fontId="31" fillId="0" borderId="53" xfId="0" applyNumberFormat="1" applyFont="1" applyBorder="1" applyAlignment="1"/>
    <xf numFmtId="41" fontId="0" fillId="0" borderId="53" xfId="46936" applyNumberFormat="1" applyFont="1" applyBorder="1" applyAlignment="1">
      <alignment wrapText="1"/>
    </xf>
    <xf numFmtId="49" fontId="5" fillId="0" borderId="69" xfId="46938" applyNumberFormat="1" applyBorder="1" applyAlignment="1"/>
    <xf numFmtId="0" fontId="5" fillId="0" borderId="69" xfId="46938" applyBorder="1" applyAlignment="1">
      <alignment horizontal="right"/>
    </xf>
    <xf numFmtId="191" fontId="5" fillId="0" borderId="69" xfId="46938" applyNumberFormat="1" applyFont="1" applyBorder="1" applyAlignment="1">
      <alignment horizontal="right"/>
    </xf>
    <xf numFmtId="41" fontId="5" fillId="0" borderId="69" xfId="46936" applyNumberFormat="1" applyFont="1" applyBorder="1" applyAlignment="1">
      <alignment horizontal="right" wrapText="1"/>
    </xf>
    <xf numFmtId="0" fontId="14" fillId="0" borderId="54" xfId="46938" applyFont="1" applyBorder="1" applyAlignment="1">
      <alignment horizontal="center" vertical="center"/>
    </xf>
    <xf numFmtId="0" fontId="14" fillId="0" borderId="55" xfId="46938" applyFont="1" applyBorder="1" applyAlignment="1">
      <alignment horizontal="center" vertical="center"/>
    </xf>
    <xf numFmtId="0" fontId="14" fillId="155" borderId="55" xfId="46938" applyFont="1" applyFill="1" applyBorder="1" applyAlignment="1">
      <alignment horizontal="center" vertical="center"/>
    </xf>
    <xf numFmtId="191" fontId="14" fillId="155" borderId="55" xfId="46938" applyNumberFormat="1" applyFont="1" applyFill="1" applyBorder="1" applyAlignment="1">
      <alignment horizontal="center" vertical="center"/>
    </xf>
    <xf numFmtId="41" fontId="14" fillId="155" borderId="55" xfId="46936" applyNumberFormat="1" applyFont="1" applyFill="1" applyBorder="1" applyAlignment="1">
      <alignment horizontal="center" vertical="center"/>
    </xf>
    <xf numFmtId="0" fontId="14" fillId="155" borderId="56" xfId="46938" applyFont="1" applyFill="1" applyBorder="1" applyAlignment="1">
      <alignment horizontal="center" vertical="center"/>
    </xf>
    <xf numFmtId="195" fontId="5" fillId="0" borderId="69" xfId="46936" applyNumberFormat="1" applyFont="1" applyBorder="1" applyAlignment="1">
      <alignment horizontal="right" wrapText="1"/>
    </xf>
    <xf numFmtId="0" fontId="12" fillId="0" borderId="52" xfId="0" applyFont="1" applyBorder="1" applyAlignment="1"/>
    <xf numFmtId="0" fontId="12" fillId="132" borderId="69" xfId="0" applyFont="1" applyFill="1" applyBorder="1" applyAlignment="1">
      <alignment vertical="center"/>
    </xf>
    <xf numFmtId="0" fontId="181" fillId="132" borderId="0" xfId="46973" applyFill="1"/>
    <xf numFmtId="0" fontId="0" fillId="139" borderId="0" xfId="0" applyFill="1"/>
    <xf numFmtId="0" fontId="154" fillId="132" borderId="0" xfId="0" applyFont="1" applyFill="1"/>
    <xf numFmtId="0" fontId="12" fillId="137" borderId="0" xfId="0" applyFont="1" applyFill="1"/>
    <xf numFmtId="0" fontId="0" fillId="137" borderId="0" xfId="0" applyFill="1"/>
    <xf numFmtId="0" fontId="182" fillId="0" borderId="0" xfId="0" applyFont="1"/>
    <xf numFmtId="0" fontId="181" fillId="0" borderId="0" xfId="46973"/>
    <xf numFmtId="0" fontId="181" fillId="0" borderId="0" xfId="46973"/>
    <xf numFmtId="0" fontId="181" fillId="0" borderId="0" xfId="46973"/>
    <xf numFmtId="0" fontId="181" fillId="0" borderId="0" xfId="46973"/>
    <xf numFmtId="0" fontId="12" fillId="131" borderId="0" xfId="0" applyFont="1" applyFill="1" applyAlignment="1">
      <alignment horizontal="left"/>
    </xf>
    <xf numFmtId="174" fontId="12" fillId="131" borderId="0" xfId="0" applyNumberFormat="1" applyFont="1" applyFill="1" applyAlignment="1">
      <alignment horizontal="center"/>
    </xf>
    <xf numFmtId="174" fontId="0" fillId="131" borderId="0" xfId="0" applyNumberFormat="1" applyFill="1" applyAlignment="1">
      <alignment horizontal="left"/>
    </xf>
    <xf numFmtId="174" fontId="12" fillId="0" borderId="0" xfId="0" applyNumberFormat="1" applyFont="1" applyAlignment="1">
      <alignment horizontal="left"/>
    </xf>
    <xf numFmtId="3" fontId="0" fillId="0" borderId="0" xfId="0" applyNumberFormat="1" applyFill="1" applyBorder="1" applyAlignment="1">
      <alignment horizontal="center"/>
    </xf>
    <xf numFmtId="14" fontId="154" fillId="0" borderId="0" xfId="0" applyNumberFormat="1" applyFont="1"/>
    <xf numFmtId="203" fontId="0" fillId="0" borderId="0" xfId="0" applyNumberFormat="1"/>
    <xf numFmtId="174" fontId="0" fillId="0" borderId="0" xfId="0" applyNumberFormat="1" applyFill="1" applyAlignment="1">
      <alignment horizontal="left"/>
    </xf>
    <xf numFmtId="191" fontId="0" fillId="0" borderId="0" xfId="0" applyNumberFormat="1" applyAlignment="1">
      <alignment horizontal="center"/>
    </xf>
    <xf numFmtId="191" fontId="0" fillId="0" borderId="38" xfId="0" applyNumberFormat="1" applyBorder="1" applyAlignment="1">
      <alignment horizontal="center"/>
    </xf>
    <xf numFmtId="0" fontId="0" fillId="0" borderId="130" xfId="0" applyNumberFormat="1" applyBorder="1" applyAlignment="1">
      <alignment horizontal="center"/>
    </xf>
    <xf numFmtId="191" fontId="0" fillId="0" borderId="131" xfId="0" applyNumberFormat="1" applyBorder="1" applyAlignment="1">
      <alignment horizontal="center"/>
    </xf>
    <xf numFmtId="0" fontId="0" fillId="0" borderId="133" xfId="0" applyNumberFormat="1" applyBorder="1" applyAlignment="1">
      <alignment horizontal="center"/>
    </xf>
    <xf numFmtId="0" fontId="0" fillId="0" borderId="0" xfId="0" applyNumberFormat="1" applyAlignment="1">
      <alignment horizontal="center"/>
    </xf>
    <xf numFmtId="191" fontId="12" fillId="0" borderId="0" xfId="0" applyNumberFormat="1" applyFont="1" applyAlignment="1">
      <alignment horizontal="center" wrapText="1"/>
    </xf>
    <xf numFmtId="174" fontId="154" fillId="0" borderId="0" xfId="0" applyNumberFormat="1" applyFont="1" applyAlignment="1">
      <alignment horizontal="left"/>
    </xf>
    <xf numFmtId="0" fontId="154" fillId="0" borderId="0" xfId="0" applyFont="1" applyAlignment="1">
      <alignment horizontal="center"/>
    </xf>
    <xf numFmtId="174" fontId="154" fillId="0" borderId="0" xfId="0" applyNumberFormat="1" applyFont="1" applyAlignment="1">
      <alignment horizontal="center"/>
    </xf>
    <xf numFmtId="174" fontId="154" fillId="0" borderId="0" xfId="0" applyNumberFormat="1" applyFont="1" applyFill="1" applyAlignment="1">
      <alignment horizontal="center"/>
    </xf>
    <xf numFmtId="180" fontId="187" fillId="0" borderId="147" xfId="21599" applyNumberFormat="1" applyFont="1" applyFill="1" applyBorder="1" applyAlignment="1">
      <alignment horizontal="center" vertical="center"/>
    </xf>
    <xf numFmtId="180" fontId="187" fillId="0" borderId="139" xfId="21599" applyNumberFormat="1" applyFont="1" applyFill="1" applyBorder="1" applyAlignment="1">
      <alignment horizontal="center" vertical="center"/>
    </xf>
    <xf numFmtId="180" fontId="187" fillId="0" borderId="148" xfId="21599" applyNumberFormat="1" applyFont="1" applyFill="1" applyBorder="1" applyAlignment="1">
      <alignment horizontal="center" vertical="center"/>
    </xf>
    <xf numFmtId="0" fontId="13" fillId="0" borderId="0" xfId="0" applyFont="1"/>
    <xf numFmtId="0" fontId="10" fillId="3" borderId="129" xfId="0" applyFont="1" applyFill="1" applyBorder="1" applyAlignment="1">
      <alignment horizontal="center" vertical="center" wrapText="1"/>
    </xf>
    <xf numFmtId="174" fontId="10" fillId="3" borderId="129" xfId="0" applyNumberFormat="1" applyFont="1" applyFill="1" applyBorder="1" applyAlignment="1">
      <alignment horizontal="center" vertical="center" wrapText="1"/>
    </xf>
    <xf numFmtId="174" fontId="10" fillId="3" borderId="129" xfId="0" applyNumberFormat="1" applyFont="1" applyFill="1" applyBorder="1" applyAlignment="1">
      <alignment horizontal="left" vertical="center" wrapText="1"/>
    </xf>
    <xf numFmtId="3" fontId="10" fillId="3" borderId="129" xfId="0" applyNumberFormat="1" applyFont="1" applyFill="1" applyBorder="1" applyAlignment="1">
      <alignment horizontal="center" vertical="center" wrapText="1"/>
    </xf>
    <xf numFmtId="180" fontId="99" fillId="3" borderId="129" xfId="0" applyNumberFormat="1" applyFont="1" applyFill="1" applyBorder="1" applyAlignment="1">
      <alignment horizontal="center" vertical="center" wrapText="1"/>
    </xf>
    <xf numFmtId="0" fontId="59" fillId="3" borderId="129" xfId="0" applyFont="1" applyFill="1" applyBorder="1" applyAlignment="1">
      <alignment horizontal="center" vertical="center" wrapText="1"/>
    </xf>
    <xf numFmtId="180" fontId="95" fillId="3" borderId="129" xfId="0" applyNumberFormat="1" applyFont="1" applyFill="1" applyBorder="1" applyAlignment="1">
      <alignment horizontal="center" vertical="center" wrapText="1"/>
    </xf>
    <xf numFmtId="0" fontId="59" fillId="3" borderId="137" xfId="0" applyFont="1" applyFill="1" applyBorder="1" applyAlignment="1">
      <alignment horizontal="center" vertical="center" wrapText="1"/>
    </xf>
    <xf numFmtId="0" fontId="0" fillId="0" borderId="132" xfId="0" applyFill="1" applyBorder="1" applyAlignment="1">
      <alignment horizontal="center"/>
    </xf>
    <xf numFmtId="0" fontId="12" fillId="0" borderId="132" xfId="0" applyFont="1" applyFill="1" applyBorder="1" applyAlignment="1">
      <alignment horizontal="left"/>
    </xf>
    <xf numFmtId="174" fontId="0" fillId="0" borderId="132" xfId="0" applyNumberFormat="1" applyFill="1" applyBorder="1" applyAlignment="1">
      <alignment horizontal="center"/>
    </xf>
    <xf numFmtId="174" fontId="12" fillId="0" borderId="132" xfId="0" applyNumberFormat="1" applyFont="1" applyFill="1" applyBorder="1" applyAlignment="1">
      <alignment horizontal="center"/>
    </xf>
    <xf numFmtId="0" fontId="13" fillId="0" borderId="132" xfId="0" applyFont="1" applyFill="1" applyBorder="1" applyAlignment="1">
      <alignment horizontal="center"/>
    </xf>
    <xf numFmtId="0" fontId="99" fillId="3" borderId="129" xfId="0" applyFont="1" applyFill="1" applyBorder="1" applyAlignment="1">
      <alignment vertical="center" wrapText="1"/>
    </xf>
    <xf numFmtId="0" fontId="31" fillId="0" borderId="0" xfId="0" applyFont="1" applyFill="1" applyBorder="1" applyAlignment="1"/>
    <xf numFmtId="0" fontId="191" fillId="0" borderId="0" xfId="0" applyFont="1" applyAlignment="1"/>
    <xf numFmtId="0" fontId="31" fillId="0" borderId="0" xfId="0" applyFont="1" applyAlignment="1"/>
    <xf numFmtId="0" fontId="12" fillId="131" borderId="0" xfId="0" applyFont="1" applyFill="1" applyBorder="1" applyAlignment="1">
      <alignment horizontal="left"/>
    </xf>
    <xf numFmtId="0" fontId="12" fillId="131" borderId="0" xfId="0" applyFont="1" applyFill="1" applyAlignment="1">
      <alignment horizontal="center"/>
    </xf>
    <xf numFmtId="0" fontId="12" fillId="131" borderId="0" xfId="0" applyFont="1" applyFill="1" applyBorder="1" applyAlignment="1">
      <alignment horizontal="center"/>
    </xf>
    <xf numFmtId="174" fontId="12" fillId="131" borderId="0" xfId="0" applyNumberFormat="1" applyFont="1" applyFill="1" applyBorder="1" applyAlignment="1">
      <alignment horizontal="center"/>
    </xf>
    <xf numFmtId="175" fontId="0" fillId="131" borderId="0" xfId="0" applyNumberFormat="1" applyFill="1" applyBorder="1" applyAlignment="1">
      <alignment horizontal="center"/>
    </xf>
    <xf numFmtId="3" fontId="0" fillId="131" borderId="0" xfId="0" applyNumberFormat="1" applyFill="1" applyAlignment="1">
      <alignment horizontal="center"/>
    </xf>
    <xf numFmtId="0" fontId="0" fillId="131" borderId="0" xfId="0" applyFill="1" applyAlignment="1">
      <alignment horizontal="right"/>
    </xf>
    <xf numFmtId="16" fontId="12" fillId="0" borderId="0" xfId="0" applyNumberFormat="1" applyFont="1" applyAlignment="1">
      <alignment horizontal="center"/>
    </xf>
    <xf numFmtId="204" fontId="19" fillId="0" borderId="0" xfId="0" applyNumberFormat="1" applyFont="1" applyAlignment="1">
      <alignment horizontal="center"/>
    </xf>
    <xf numFmtId="0" fontId="192" fillId="0" borderId="0" xfId="0" applyFont="1" applyFill="1" applyAlignment="1">
      <alignment horizontal="center"/>
    </xf>
    <xf numFmtId="0" fontId="145" fillId="0" borderId="132" xfId="21599" applyFont="1" applyFill="1" applyBorder="1" applyAlignment="1">
      <alignment horizontal="center" vertical="center" wrapText="1"/>
    </xf>
    <xf numFmtId="0" fontId="0" fillId="0" borderId="132" xfId="0" applyBorder="1"/>
    <xf numFmtId="175" fontId="0" fillId="0" borderId="132" xfId="0" applyNumberFormat="1" applyBorder="1"/>
    <xf numFmtId="0" fontId="96" fillId="0" borderId="0" xfId="0" applyFont="1" applyBorder="1"/>
    <xf numFmtId="0" fontId="155" fillId="0" borderId="0" xfId="0" applyFont="1" applyBorder="1" applyAlignment="1">
      <alignment horizontal="center"/>
    </xf>
    <xf numFmtId="180" fontId="127" fillId="0" borderId="0" xfId="0" applyNumberFormat="1" applyFont="1" applyFill="1" applyBorder="1" applyAlignment="1">
      <alignment horizontal="left" vertical="center"/>
    </xf>
    <xf numFmtId="0" fontId="127" fillId="0" borderId="0" xfId="0" applyFont="1" applyFill="1" applyBorder="1" applyAlignment="1">
      <alignment horizontal="left"/>
    </xf>
    <xf numFmtId="0" fontId="10" fillId="0" borderId="0" xfId="0" applyFont="1" applyAlignment="1">
      <alignment wrapText="1"/>
    </xf>
    <xf numFmtId="0" fontId="12" fillId="151" borderId="0" xfId="0" applyFont="1" applyFill="1" applyAlignment="1">
      <alignment wrapText="1"/>
    </xf>
    <xf numFmtId="183" fontId="120" fillId="0" borderId="0" xfId="46932" applyNumberFormat="1" applyFont="1" applyFill="1" applyBorder="1" applyAlignment="1">
      <alignment horizontal="center" vertical="center" wrapText="1"/>
    </xf>
    <xf numFmtId="0" fontId="13" fillId="151" borderId="0" xfId="0" applyFont="1" applyFill="1" applyAlignment="1">
      <alignment wrapText="1"/>
    </xf>
    <xf numFmtId="0" fontId="0" fillId="151" borderId="0" xfId="0" applyFill="1" applyAlignment="1">
      <alignment wrapText="1"/>
    </xf>
    <xf numFmtId="191" fontId="12" fillId="0" borderId="134" xfId="0" applyNumberFormat="1" applyFont="1" applyBorder="1" applyAlignment="1">
      <alignment horizontal="center" wrapText="1"/>
    </xf>
    <xf numFmtId="0" fontId="0" fillId="0" borderId="136" xfId="0" applyNumberFormat="1" applyBorder="1" applyAlignment="1">
      <alignment horizontal="center" wrapText="1"/>
    </xf>
    <xf numFmtId="0" fontId="0" fillId="0" borderId="0" xfId="0" applyAlignment="1">
      <alignment horizontal="center" wrapText="1"/>
    </xf>
    <xf numFmtId="191" fontId="0" fillId="0" borderId="0" xfId="0" applyNumberFormat="1" applyAlignment="1">
      <alignment horizontal="center" wrapText="1"/>
    </xf>
    <xf numFmtId="0" fontId="10" fillId="158" borderId="0" xfId="0" applyFont="1" applyFill="1" applyAlignment="1">
      <alignment wrapText="1"/>
    </xf>
    <xf numFmtId="0" fontId="0" fillId="0" borderId="0" xfId="0" applyFill="1" applyBorder="1" applyAlignment="1">
      <alignment horizontal="right"/>
    </xf>
    <xf numFmtId="0" fontId="109" fillId="0" borderId="0" xfId="0" applyFont="1" applyFill="1" applyBorder="1" applyAlignment="1">
      <alignment vertical="top"/>
    </xf>
    <xf numFmtId="0" fontId="59" fillId="151" borderId="0" xfId="0" applyFont="1" applyFill="1" applyBorder="1" applyAlignment="1">
      <alignment horizontal="center" wrapText="1"/>
    </xf>
    <xf numFmtId="3" fontId="0" fillId="0" borderId="0" xfId="5" applyNumberFormat="1" applyFont="1" applyAlignment="1">
      <alignment horizontal="center"/>
    </xf>
    <xf numFmtId="9" fontId="0" fillId="0" borderId="0" xfId="31878" applyFont="1" applyAlignment="1">
      <alignment horizontal="center"/>
    </xf>
    <xf numFmtId="0" fontId="145" fillId="0" borderId="133" xfId="48014" applyFont="1" applyFill="1" applyBorder="1" applyAlignment="1">
      <alignment horizontal="center" vertical="center"/>
    </xf>
    <xf numFmtId="0" fontId="145" fillId="0" borderId="132" xfId="48014" applyFont="1" applyFill="1" applyBorder="1" applyAlignment="1">
      <alignment horizontal="center" vertical="center"/>
    </xf>
    <xf numFmtId="0" fontId="145" fillId="0" borderId="131" xfId="48014" applyFont="1" applyFill="1" applyBorder="1" applyAlignment="1">
      <alignment horizontal="center" vertical="center"/>
    </xf>
    <xf numFmtId="0" fontId="187" fillId="0" borderId="133" xfId="48014" applyFont="1" applyFill="1" applyBorder="1" applyAlignment="1">
      <alignment horizontal="center" vertical="center"/>
    </xf>
    <xf numFmtId="0" fontId="187" fillId="0" borderId="132" xfId="48014" applyFont="1" applyFill="1" applyBorder="1" applyAlignment="1">
      <alignment horizontal="center" vertical="center"/>
    </xf>
    <xf numFmtId="0" fontId="187" fillId="0" borderId="131" xfId="48014" applyFont="1" applyFill="1" applyBorder="1" applyAlignment="1">
      <alignment horizontal="center" vertical="center"/>
    </xf>
    <xf numFmtId="0" fontId="187" fillId="0" borderId="132" xfId="48014" applyFont="1" applyFill="1" applyBorder="1" applyAlignment="1">
      <alignment horizontal="right"/>
    </xf>
    <xf numFmtId="0" fontId="187" fillId="0" borderId="0" xfId="48014" applyFont="1" applyFill="1" applyAlignment="1">
      <alignment horizontal="right"/>
    </xf>
    <xf numFmtId="180" fontId="145" fillId="0" borderId="136" xfId="48014" applyNumberFormat="1" applyFont="1" applyFill="1" applyBorder="1" applyAlignment="1">
      <alignment horizontal="center"/>
    </xf>
    <xf numFmtId="180" fontId="145" fillId="0" borderId="135" xfId="48014" applyNumberFormat="1" applyFont="1" applyFill="1" applyBorder="1" applyAlignment="1">
      <alignment horizontal="center"/>
    </xf>
    <xf numFmtId="180" fontId="145" fillId="0" borderId="134" xfId="48014" applyNumberFormat="1" applyFont="1" applyFill="1" applyBorder="1" applyAlignment="1">
      <alignment horizontal="center"/>
    </xf>
    <xf numFmtId="0" fontId="145" fillId="0" borderId="0" xfId="48014" applyFont="1" applyFill="1" applyBorder="1" applyAlignment="1">
      <alignment horizontal="right" vertical="center"/>
    </xf>
    <xf numFmtId="206" fontId="99" fillId="3" borderId="129" xfId="0" applyNumberFormat="1" applyFont="1" applyFill="1" applyBorder="1" applyAlignment="1">
      <alignment horizontal="center" vertical="center" wrapText="1"/>
    </xf>
    <xf numFmtId="191" fontId="127" fillId="0" borderId="0" xfId="0" applyNumberFormat="1" applyFont="1" applyFill="1" applyBorder="1" applyAlignment="1">
      <alignment horizontal="center" vertical="center" shrinkToFit="1"/>
    </xf>
    <xf numFmtId="191" fontId="165" fillId="0" borderId="0" xfId="0" applyNumberFormat="1" applyFont="1" applyFill="1" applyBorder="1" applyAlignment="1">
      <alignment horizontal="center" vertical="center" shrinkToFit="1"/>
    </xf>
    <xf numFmtId="191" fontId="194" fillId="0" borderId="0" xfId="0" applyNumberFormat="1" applyFont="1" applyFill="1" applyBorder="1" applyAlignment="1">
      <alignment horizontal="center" vertical="center"/>
    </xf>
    <xf numFmtId="191" fontId="194" fillId="0" borderId="0" xfId="0" applyNumberFormat="1" applyFont="1" applyFill="1" applyBorder="1" applyAlignment="1">
      <alignment horizontal="center"/>
    </xf>
    <xf numFmtId="0" fontId="0" fillId="132" borderId="52" xfId="0" applyFill="1" applyBorder="1" applyAlignment="1">
      <alignment vertical="center"/>
    </xf>
    <xf numFmtId="0" fontId="0" fillId="0" borderId="52" xfId="0" applyFill="1" applyBorder="1" applyAlignment="1">
      <alignment vertical="center"/>
    </xf>
    <xf numFmtId="49" fontId="0" fillId="132" borderId="52" xfId="0" applyNumberFormat="1" applyFill="1" applyBorder="1" applyAlignment="1" applyProtection="1">
      <alignment horizontal="left" vertical="center"/>
    </xf>
    <xf numFmtId="49" fontId="0" fillId="132" borderId="52" xfId="0" applyNumberFormat="1" applyFill="1" applyBorder="1" applyAlignment="1">
      <alignment horizontal="left" vertical="center"/>
    </xf>
    <xf numFmtId="0" fontId="0" fillId="132" borderId="69" xfId="0" applyFill="1" applyBorder="1" applyAlignment="1">
      <alignment vertical="center"/>
    </xf>
    <xf numFmtId="0" fontId="0" fillId="132" borderId="52" xfId="0" applyFill="1" applyBorder="1" applyAlignment="1">
      <alignment horizontal="left" vertical="center"/>
    </xf>
    <xf numFmtId="191" fontId="127" fillId="0" borderId="0" xfId="0" applyNumberFormat="1" applyFont="1" applyFill="1" applyBorder="1" applyAlignment="1">
      <alignment horizontal="left" vertical="center"/>
    </xf>
    <xf numFmtId="0" fontId="0" fillId="132" borderId="0" xfId="0" applyFill="1" applyBorder="1" applyAlignment="1">
      <alignment vertical="center"/>
    </xf>
    <xf numFmtId="0" fontId="169" fillId="137" borderId="0" xfId="0" applyFont="1" applyFill="1" applyAlignment="1">
      <alignment horizontal="left" vertical="center" indent="3"/>
    </xf>
    <xf numFmtId="0" fontId="172" fillId="137" borderId="0" xfId="0" applyFont="1" applyFill="1" applyAlignment="1">
      <alignment horizontal="left" vertical="center" indent="6"/>
    </xf>
    <xf numFmtId="0" fontId="197" fillId="132" borderId="0" xfId="0" applyFont="1" applyFill="1" applyAlignment="1">
      <alignment vertical="center"/>
    </xf>
    <xf numFmtId="0" fontId="166" fillId="132" borderId="0" xfId="0" applyFont="1" applyFill="1" applyAlignment="1">
      <alignment vertical="center"/>
    </xf>
    <xf numFmtId="0" fontId="167" fillId="132" borderId="0" xfId="0" applyFont="1" applyFill="1" applyAlignment="1">
      <alignment vertical="center"/>
    </xf>
    <xf numFmtId="0" fontId="168" fillId="132" borderId="0" xfId="0" applyFont="1" applyFill="1" applyAlignment="1">
      <alignment vertical="center"/>
    </xf>
    <xf numFmtId="0" fontId="169" fillId="132" borderId="0" xfId="0" applyFont="1" applyFill="1" applyAlignment="1">
      <alignment horizontal="left" vertical="center" indent="3"/>
    </xf>
    <xf numFmtId="0" fontId="172" fillId="132" borderId="0" xfId="0" applyFont="1" applyFill="1" applyAlignment="1">
      <alignment horizontal="left" vertical="center" indent="6"/>
    </xf>
    <xf numFmtId="0" fontId="176" fillId="132" borderId="0" xfId="0" applyFont="1" applyFill="1" applyAlignment="1">
      <alignment vertical="center"/>
    </xf>
    <xf numFmtId="0" fontId="173" fillId="132" borderId="0" xfId="0" applyFont="1" applyFill="1" applyAlignment="1">
      <alignment vertical="center"/>
    </xf>
    <xf numFmtId="0" fontId="177" fillId="132" borderId="0" xfId="0" applyFont="1" applyFill="1" applyAlignment="1">
      <alignment vertical="center"/>
    </xf>
    <xf numFmtId="0" fontId="171" fillId="132" borderId="0" xfId="0" applyFont="1" applyFill="1" applyAlignment="1">
      <alignment horizontal="left" vertical="center" indent="3"/>
    </xf>
    <xf numFmtId="0" fontId="173" fillId="132" borderId="0" xfId="0" applyFont="1" applyFill="1" applyAlignment="1">
      <alignment horizontal="left" vertical="center" indent="6"/>
    </xf>
    <xf numFmtId="0" fontId="178" fillId="132" borderId="0" xfId="0" applyFont="1" applyFill="1" applyAlignment="1">
      <alignment vertical="center"/>
    </xf>
    <xf numFmtId="0" fontId="169" fillId="138" borderId="0" xfId="0" applyFont="1" applyFill="1" applyAlignment="1">
      <alignment horizontal="left" vertical="center" indent="3"/>
    </xf>
    <xf numFmtId="0" fontId="0" fillId="138" borderId="0" xfId="0" applyFill="1"/>
    <xf numFmtId="0" fontId="172" fillId="138" borderId="0" xfId="0" applyFont="1" applyFill="1" applyAlignment="1">
      <alignment horizontal="left" vertical="center" indent="6"/>
    </xf>
    <xf numFmtId="0" fontId="169" fillId="2" borderId="0" xfId="0" applyFont="1" applyFill="1" applyAlignment="1">
      <alignment horizontal="left" vertical="center" indent="3"/>
    </xf>
    <xf numFmtId="0" fontId="172" fillId="2" borderId="0" xfId="0" applyFont="1" applyFill="1" applyAlignment="1">
      <alignment horizontal="left" vertical="center" indent="6"/>
    </xf>
    <xf numFmtId="0" fontId="169" fillId="130" borderId="0" xfId="0" applyFont="1" applyFill="1" applyAlignment="1">
      <alignment horizontal="left" vertical="center" indent="3"/>
    </xf>
    <xf numFmtId="0" fontId="0" fillId="130" borderId="0" xfId="0" applyFill="1"/>
    <xf numFmtId="0" fontId="172" fillId="130" borderId="0" xfId="0" applyFont="1" applyFill="1" applyAlignment="1">
      <alignment horizontal="left" vertical="center" indent="6"/>
    </xf>
    <xf numFmtId="0" fontId="0" fillId="160" borderId="0" xfId="0" applyFill="1" applyAlignment="1">
      <alignment wrapText="1"/>
    </xf>
    <xf numFmtId="0" fontId="0" fillId="160" borderId="0" xfId="0" applyFill="1"/>
    <xf numFmtId="0" fontId="0" fillId="160" borderId="0" xfId="0" applyFill="1" applyBorder="1"/>
    <xf numFmtId="0" fontId="109" fillId="160" borderId="0" xfId="0" applyFont="1" applyFill="1" applyBorder="1" applyAlignment="1">
      <alignment vertical="top"/>
    </xf>
    <xf numFmtId="183" fontId="120" fillId="160" borderId="0" xfId="46932" applyNumberFormat="1" applyFont="1" applyFill="1" applyBorder="1" applyAlignment="1">
      <alignment horizontal="center" vertical="center"/>
    </xf>
    <xf numFmtId="175" fontId="145" fillId="160" borderId="0" xfId="46932" applyNumberFormat="1" applyFont="1" applyFill="1" applyBorder="1" applyAlignment="1">
      <alignment horizontal="center" vertical="center"/>
    </xf>
    <xf numFmtId="175" fontId="128" fillId="0" borderId="116" xfId="0" applyNumberFormat="1" applyFont="1" applyFill="1" applyBorder="1" applyAlignment="1">
      <alignment horizontal="left" vertical="top" wrapText="1"/>
    </xf>
    <xf numFmtId="175" fontId="128" fillId="0" borderId="117" xfId="0" applyNumberFormat="1" applyFont="1" applyFill="1" applyBorder="1" applyAlignment="1">
      <alignment horizontal="left" vertical="top" wrapText="1"/>
    </xf>
    <xf numFmtId="0" fontId="139" fillId="0" borderId="82" xfId="0" applyFont="1" applyFill="1" applyBorder="1" applyAlignment="1">
      <alignment horizontal="left" vertical="top" wrapText="1"/>
    </xf>
    <xf numFmtId="0" fontId="139" fillId="0" borderId="82" xfId="0" applyFont="1" applyFill="1" applyBorder="1" applyAlignment="1">
      <alignment horizontal="left" vertical="center" wrapText="1"/>
    </xf>
    <xf numFmtId="0" fontId="199" fillId="131" borderId="121" xfId="0" applyFont="1" applyFill="1" applyBorder="1" applyAlignment="1">
      <alignment horizontal="left" vertical="center"/>
    </xf>
    <xf numFmtId="207" fontId="145" fillId="0" borderId="0" xfId="46932" applyNumberFormat="1" applyFont="1" applyFill="1" applyBorder="1" applyAlignment="1">
      <alignment horizontal="center" vertical="center"/>
    </xf>
    <xf numFmtId="207" fontId="137" fillId="0" borderId="0" xfId="0" applyNumberFormat="1" applyFont="1" applyFill="1" applyBorder="1" applyAlignment="1">
      <alignment vertical="center"/>
    </xf>
    <xf numFmtId="207" fontId="146" fillId="0" borderId="0" xfId="0" applyNumberFormat="1" applyFont="1" applyFill="1" applyBorder="1" applyAlignment="1">
      <alignment vertical="center"/>
    </xf>
    <xf numFmtId="207" fontId="147" fillId="0" borderId="0" xfId="0" applyNumberFormat="1" applyFont="1" applyFill="1" applyBorder="1" applyAlignment="1">
      <alignment vertical="center"/>
    </xf>
    <xf numFmtId="207" fontId="127" fillId="0" borderId="0" xfId="0" applyNumberFormat="1" applyFont="1" applyFill="1" applyBorder="1" applyAlignment="1">
      <alignment vertical="center"/>
    </xf>
    <xf numFmtId="207" fontId="0" fillId="0" borderId="0" xfId="0" applyNumberFormat="1" applyFill="1" applyBorder="1" applyAlignment="1">
      <alignment vertical="center"/>
    </xf>
    <xf numFmtId="0" fontId="133" fillId="151" borderId="0" xfId="0" applyFont="1" applyFill="1" applyBorder="1" applyAlignment="1">
      <alignment horizontal="left" vertical="center"/>
    </xf>
    <xf numFmtId="0" fontId="10" fillId="132" borderId="52" xfId="0" applyFont="1" applyFill="1" applyBorder="1" applyAlignment="1">
      <alignment vertical="center"/>
    </xf>
    <xf numFmtId="207" fontId="145" fillId="0" borderId="150" xfId="46932" applyNumberFormat="1" applyFont="1" applyFill="1" applyBorder="1" applyAlignment="1">
      <alignment horizontal="center" vertical="center"/>
    </xf>
    <xf numFmtId="207" fontId="145" fillId="161" borderId="0" xfId="46932" applyNumberFormat="1" applyFont="1" applyFill="1" applyBorder="1" applyAlignment="1">
      <alignment horizontal="center" vertical="center"/>
    </xf>
    <xf numFmtId="175" fontId="145" fillId="0" borderId="52" xfId="46932" applyNumberFormat="1" applyFont="1" applyFill="1" applyBorder="1" applyAlignment="1">
      <alignment horizontal="center" vertical="center"/>
    </xf>
    <xf numFmtId="0" fontId="179" fillId="0" borderId="0" xfId="0" applyFont="1" applyFill="1" applyBorder="1" applyAlignment="1">
      <alignment horizontal="center" wrapText="1"/>
    </xf>
    <xf numFmtId="0" fontId="180" fillId="0" borderId="0" xfId="0" applyFont="1" applyFill="1" applyAlignment="1"/>
    <xf numFmtId="0" fontId="180" fillId="0" borderId="0" xfId="0" applyFont="1" applyFill="1" applyBorder="1" applyAlignment="1"/>
    <xf numFmtId="0" fontId="180" fillId="0" borderId="0" xfId="0" applyFont="1" applyFill="1" applyBorder="1"/>
    <xf numFmtId="0" fontId="12" fillId="132" borderId="52" xfId="0" applyFont="1" applyFill="1" applyBorder="1" applyAlignment="1">
      <alignment vertical="center" wrapText="1"/>
    </xf>
    <xf numFmtId="207" fontId="145" fillId="162" borderId="0" xfId="46932" applyNumberFormat="1" applyFont="1" applyFill="1" applyBorder="1" applyAlignment="1">
      <alignment horizontal="center" vertical="center"/>
    </xf>
    <xf numFmtId="207" fontId="145" fillId="163" borderId="0" xfId="46932" applyNumberFormat="1" applyFont="1" applyFill="1" applyBorder="1" applyAlignment="1">
      <alignment horizontal="center" vertical="center"/>
    </xf>
    <xf numFmtId="175" fontId="203" fillId="0" borderId="0" xfId="0" applyNumberFormat="1" applyFont="1" applyFill="1" applyBorder="1" applyAlignment="1">
      <alignment horizontal="left" vertical="center"/>
    </xf>
    <xf numFmtId="175" fontId="203" fillId="0" borderId="0" xfId="0" applyNumberFormat="1" applyFont="1" applyFill="1" applyBorder="1" applyAlignment="1">
      <alignment horizontal="left"/>
    </xf>
    <xf numFmtId="0" fontId="13" fillId="132" borderId="0" xfId="0" applyFont="1" applyFill="1" applyBorder="1" applyAlignment="1">
      <alignment horizontal="center" vertical="center"/>
    </xf>
    <xf numFmtId="0" fontId="13" fillId="132" borderId="0" xfId="0" applyFont="1" applyFill="1" applyBorder="1" applyAlignment="1">
      <alignment horizontal="center"/>
    </xf>
    <xf numFmtId="0" fontId="148" fillId="0" borderId="0" xfId="0" applyFont="1" applyFill="1" applyBorder="1"/>
    <xf numFmtId="207" fontId="145" fillId="0" borderId="0" xfId="46932" applyNumberFormat="1" applyFont="1" applyFill="1" applyBorder="1" applyAlignment="1">
      <alignment horizontal="right" vertical="center"/>
    </xf>
    <xf numFmtId="207" fontId="145" fillId="0" borderId="0" xfId="0" applyNumberFormat="1" applyFont="1" applyFill="1" applyBorder="1" applyAlignment="1">
      <alignment horizontal="right" vertical="center"/>
    </xf>
    <xf numFmtId="209" fontId="127" fillId="0" borderId="0" xfId="0" applyNumberFormat="1" applyFont="1" applyFill="1" applyBorder="1" applyAlignment="1">
      <alignment horizontal="left" vertical="center" shrinkToFit="1"/>
    </xf>
    <xf numFmtId="209" fontId="157" fillId="0" borderId="0" xfId="0" applyNumberFormat="1" applyFont="1" applyFill="1" applyBorder="1" applyAlignment="1">
      <alignment horizontal="left" vertical="center"/>
    </xf>
    <xf numFmtId="209" fontId="157" fillId="0" borderId="0" xfId="0" applyNumberFormat="1" applyFont="1" applyFill="1" applyBorder="1" applyAlignment="1">
      <alignment horizontal="left"/>
    </xf>
    <xf numFmtId="208" fontId="133" fillId="0" borderId="0" xfId="0" applyNumberFormat="1" applyFont="1" applyFill="1" applyBorder="1" applyAlignment="1">
      <alignment horizontal="center" vertical="center" shrinkToFit="1"/>
    </xf>
    <xf numFmtId="0" fontId="149" fillId="0" borderId="0" xfId="1" applyFont="1" applyFill="1" applyBorder="1" applyAlignment="1">
      <alignment vertical="center"/>
    </xf>
    <xf numFmtId="0" fontId="149" fillId="0" borderId="0" xfId="1" applyFont="1" applyFill="1" applyBorder="1"/>
    <xf numFmtId="49" fontId="149" fillId="132" borderId="69" xfId="1" applyNumberFormat="1" applyFont="1" applyFill="1" applyBorder="1" applyAlignment="1">
      <alignment horizontal="left" vertical="center"/>
    </xf>
    <xf numFmtId="0" fontId="149" fillId="0" borderId="52" xfId="1" applyFont="1" applyFill="1" applyBorder="1" applyAlignment="1">
      <alignment vertical="center"/>
    </xf>
    <xf numFmtId="49" fontId="149" fillId="132" borderId="52" xfId="1" applyNumberFormat="1" applyFont="1" applyFill="1" applyBorder="1" applyAlignment="1">
      <alignment horizontal="left" vertical="center"/>
    </xf>
    <xf numFmtId="0" fontId="149" fillId="132" borderId="52" xfId="1" applyFont="1" applyFill="1" applyBorder="1" applyAlignment="1">
      <alignment vertical="center"/>
    </xf>
    <xf numFmtId="0" fontId="149" fillId="132" borderId="52" xfId="1" quotePrefix="1" applyFont="1" applyFill="1" applyBorder="1" applyAlignment="1">
      <alignment vertical="center"/>
    </xf>
    <xf numFmtId="49" fontId="149" fillId="0" borderId="52" xfId="1" applyNumberFormat="1" applyFont="1" applyFill="1" applyBorder="1" applyAlignment="1">
      <alignment horizontal="left" vertical="center"/>
    </xf>
    <xf numFmtId="49" fontId="149" fillId="132" borderId="52" xfId="1" applyNumberFormat="1" applyFont="1" applyFill="1" applyBorder="1" applyAlignment="1" applyProtection="1">
      <alignment horizontal="left" vertical="center"/>
    </xf>
    <xf numFmtId="0" fontId="149" fillId="132" borderId="52" xfId="1" applyFont="1" applyFill="1" applyBorder="1" applyAlignment="1">
      <alignment horizontal="left" vertical="center"/>
    </xf>
    <xf numFmtId="0" fontId="134" fillId="132" borderId="69" xfId="0" applyFont="1" applyFill="1" applyBorder="1" applyAlignment="1">
      <alignment vertical="center"/>
    </xf>
    <xf numFmtId="0" fontId="134" fillId="132" borderId="52" xfId="0" applyFont="1" applyFill="1" applyBorder="1" applyAlignment="1">
      <alignment vertical="center"/>
    </xf>
    <xf numFmtId="0" fontId="134" fillId="0" borderId="0" xfId="0" applyFont="1" applyFill="1" applyBorder="1" applyAlignment="1">
      <alignment vertical="center"/>
    </xf>
    <xf numFmtId="0" fontId="134" fillId="0" borderId="0" xfId="0" applyFont="1" applyFill="1" applyBorder="1"/>
    <xf numFmtId="180" fontId="208" fillId="131" borderId="127" xfId="0" applyNumberFormat="1" applyFont="1" applyFill="1" applyBorder="1" applyAlignment="1">
      <alignment horizontal="center"/>
    </xf>
    <xf numFmtId="175" fontId="143" fillId="151" borderId="117" xfId="1" applyNumberFormat="1" applyFont="1" applyFill="1" applyBorder="1" applyAlignment="1">
      <alignment horizontal="center" vertical="center" wrapText="1"/>
    </xf>
    <xf numFmtId="175" fontId="202" fillId="151" borderId="69" xfId="46932" applyNumberFormat="1" applyFont="1" applyFill="1" applyBorder="1" applyAlignment="1">
      <alignment horizontal="center" vertical="center" wrapText="1" shrinkToFit="1"/>
    </xf>
    <xf numFmtId="9" fontId="207" fillId="151" borderId="69" xfId="1" applyNumberFormat="1" applyFont="1" applyFill="1" applyBorder="1" applyAlignment="1">
      <alignment horizontal="right" vertical="center" shrinkToFit="1"/>
    </xf>
    <xf numFmtId="175" fontId="202" fillId="151" borderId="52" xfId="46932" applyNumberFormat="1" applyFont="1" applyFill="1" applyBorder="1" applyAlignment="1">
      <alignment horizontal="center" vertical="center" wrapText="1" shrinkToFit="1"/>
    </xf>
    <xf numFmtId="9" fontId="207" fillId="151" borderId="52" xfId="1" applyNumberFormat="1" applyFont="1" applyFill="1" applyBorder="1" applyAlignment="1">
      <alignment horizontal="right" vertical="center" shrinkToFit="1"/>
    </xf>
    <xf numFmtId="180" fontId="206" fillId="131" borderId="121" xfId="0" applyNumberFormat="1" applyFont="1" applyFill="1" applyBorder="1" applyAlignment="1">
      <alignment horizontal="center" vertical="center"/>
    </xf>
    <xf numFmtId="190" fontId="202" fillId="131" borderId="121" xfId="46932" applyNumberFormat="1" applyFont="1" applyFill="1" applyBorder="1" applyAlignment="1">
      <alignment horizontal="center" vertical="center" shrinkToFit="1"/>
    </xf>
    <xf numFmtId="0" fontId="206" fillId="131" borderId="121" xfId="0" applyFont="1" applyFill="1" applyBorder="1" applyAlignment="1">
      <alignment horizontal="center" vertical="center"/>
    </xf>
    <xf numFmtId="49" fontId="199" fillId="131" borderId="121" xfId="46935" applyNumberFormat="1" applyFont="1" applyFill="1" applyBorder="1" applyAlignment="1">
      <alignment horizontal="left" vertical="center"/>
    </xf>
    <xf numFmtId="0" fontId="208" fillId="131" borderId="0" xfId="0" applyFont="1" applyFill="1" applyBorder="1" applyAlignment="1">
      <alignment vertical="center"/>
    </xf>
    <xf numFmtId="0" fontId="208" fillId="0" borderId="0" xfId="0" applyFont="1" applyFill="1" applyBorder="1" applyAlignment="1">
      <alignment vertical="center"/>
    </xf>
    <xf numFmtId="190" fontId="143" fillId="0" borderId="0" xfId="46932" applyNumberFormat="1" applyFont="1" applyFill="1" applyBorder="1" applyAlignment="1">
      <alignment vertical="center"/>
    </xf>
    <xf numFmtId="175" fontId="143" fillId="0" borderId="0" xfId="0" applyNumberFormat="1" applyFont="1" applyAlignment="1">
      <alignment horizontal="center" vertical="center"/>
    </xf>
    <xf numFmtId="175" fontId="143" fillId="0" borderId="0" xfId="1" applyNumberFormat="1" applyFont="1" applyAlignment="1">
      <alignment horizontal="center" vertical="center"/>
    </xf>
    <xf numFmtId="9" fontId="207" fillId="0" borderId="0" xfId="1" applyNumberFormat="1" applyFont="1" applyAlignment="1">
      <alignment horizontal="right" vertical="center"/>
    </xf>
    <xf numFmtId="0" fontId="208" fillId="131" borderId="0" xfId="0" applyFont="1" applyFill="1" applyBorder="1"/>
    <xf numFmtId="0" fontId="208" fillId="0" borderId="0" xfId="0" applyFont="1" applyFill="1" applyBorder="1"/>
    <xf numFmtId="190" fontId="143" fillId="0" borderId="0" xfId="46932" applyNumberFormat="1" applyFont="1" applyFill="1" applyBorder="1"/>
    <xf numFmtId="175" fontId="143" fillId="0" borderId="0" xfId="0" applyNumberFormat="1" applyFont="1" applyAlignment="1">
      <alignment horizontal="center"/>
    </xf>
    <xf numFmtId="175" fontId="143" fillId="0" borderId="0" xfId="1" applyNumberFormat="1" applyFont="1" applyAlignment="1">
      <alignment horizontal="center"/>
    </xf>
    <xf numFmtId="9" fontId="207" fillId="0" borderId="0" xfId="1" applyNumberFormat="1" applyFont="1" applyAlignment="1">
      <alignment horizontal="right"/>
    </xf>
    <xf numFmtId="0" fontId="156" fillId="132" borderId="62" xfId="0" applyFont="1" applyFill="1" applyBorder="1" applyAlignment="1">
      <alignment horizontal="left" vertical="center"/>
    </xf>
    <xf numFmtId="0" fontId="156" fillId="132" borderId="72" xfId="0" applyFont="1" applyFill="1" applyBorder="1" applyAlignment="1">
      <alignment horizontal="left" vertical="center"/>
    </xf>
    <xf numFmtId="207" fontId="99" fillId="132" borderId="153" xfId="1" applyNumberFormat="1" applyFont="1" applyFill="1" applyBorder="1" applyAlignment="1">
      <alignment horizontal="center" vertical="center"/>
    </xf>
    <xf numFmtId="207" fontId="99" fillId="0" borderId="152" xfId="1" applyNumberFormat="1" applyFont="1" applyFill="1" applyBorder="1" applyAlignment="1">
      <alignment horizontal="center" vertical="center"/>
    </xf>
    <xf numFmtId="191" fontId="127" fillId="159" borderId="0" xfId="0" applyNumberFormat="1" applyFont="1" applyFill="1" applyBorder="1" applyAlignment="1">
      <alignment horizontal="left" vertical="center"/>
    </xf>
    <xf numFmtId="190" fontId="202" fillId="131" borderId="125" xfId="46932" applyNumberFormat="1" applyFont="1" applyFill="1" applyBorder="1" applyAlignment="1">
      <alignment horizontal="center" vertical="center" shrinkToFit="1"/>
    </xf>
    <xf numFmtId="180" fontId="206" fillId="131" borderId="125" xfId="0" applyNumberFormat="1" applyFont="1" applyFill="1" applyBorder="1" applyAlignment="1">
      <alignment horizontal="center" vertical="center" wrapText="1"/>
    </xf>
    <xf numFmtId="0" fontId="199" fillId="131" borderId="125" xfId="0" applyFont="1" applyFill="1" applyBorder="1" applyAlignment="1">
      <alignment horizontal="left" vertical="center" wrapText="1"/>
    </xf>
    <xf numFmtId="190" fontId="202" fillId="131" borderId="125" xfId="46932" applyNumberFormat="1" applyFont="1" applyFill="1" applyBorder="1" applyAlignment="1">
      <alignment horizontal="left" vertical="center" wrapText="1" shrinkToFit="1"/>
    </xf>
    <xf numFmtId="0" fontId="199" fillId="131" borderId="121" xfId="0" applyFont="1" applyFill="1" applyBorder="1" applyAlignment="1">
      <alignment horizontal="left" vertical="center" wrapText="1"/>
    </xf>
    <xf numFmtId="190" fontId="202" fillId="131" borderId="121" xfId="46932" applyNumberFormat="1" applyFont="1" applyFill="1" applyBorder="1" applyAlignment="1">
      <alignment horizontal="left" vertical="center" wrapText="1" shrinkToFit="1"/>
    </xf>
    <xf numFmtId="0" fontId="206" fillId="131" borderId="125" xfId="0" applyFont="1" applyFill="1" applyBorder="1" applyAlignment="1">
      <alignment horizontal="center" vertical="center" wrapText="1"/>
    </xf>
    <xf numFmtId="0" fontId="206" fillId="131" borderId="125" xfId="0" applyFont="1" applyFill="1" applyBorder="1" applyAlignment="1">
      <alignment horizontal="center" vertical="center"/>
    </xf>
    <xf numFmtId="180" fontId="206" fillId="131" borderId="121" xfId="0" applyNumberFormat="1" applyFont="1" applyFill="1" applyBorder="1" applyAlignment="1">
      <alignment horizontal="center" vertical="center" wrapText="1"/>
    </xf>
    <xf numFmtId="49" fontId="206" fillId="131" borderId="121" xfId="46935" applyNumberFormat="1" applyFont="1" applyFill="1" applyBorder="1" applyAlignment="1">
      <alignment horizontal="center" vertical="center"/>
    </xf>
    <xf numFmtId="0" fontId="208" fillId="0" borderId="0" xfId="0" applyFont="1" applyFill="1" applyBorder="1" applyAlignment="1">
      <alignment horizontal="center" vertical="center"/>
    </xf>
    <xf numFmtId="0" fontId="127" fillId="0" borderId="119" xfId="0" applyFont="1" applyFill="1" applyBorder="1" applyAlignment="1">
      <alignment horizontal="left" vertical="center"/>
    </xf>
    <xf numFmtId="207" fontId="99" fillId="151" borderId="152" xfId="1" applyNumberFormat="1" applyFont="1" applyFill="1" applyBorder="1" applyAlignment="1">
      <alignment horizontal="center" vertical="center"/>
    </xf>
    <xf numFmtId="0" fontId="195" fillId="151" borderId="0" xfId="0" applyFont="1" applyFill="1" applyBorder="1" applyAlignment="1">
      <alignment horizontal="center"/>
    </xf>
    <xf numFmtId="175" fontId="205" fillId="151" borderId="0" xfId="0" applyNumberFormat="1" applyFont="1" applyFill="1" applyBorder="1" applyAlignment="1">
      <alignment horizontal="left"/>
    </xf>
    <xf numFmtId="0" fontId="148" fillId="151" borderId="0" xfId="0" applyFont="1" applyFill="1" applyBorder="1"/>
    <xf numFmtId="0" fontId="149" fillId="151" borderId="0" xfId="0" applyFont="1" applyFill="1" applyBorder="1"/>
    <xf numFmtId="0" fontId="149" fillId="151" borderId="0" xfId="1" applyFont="1" applyFill="1" applyBorder="1"/>
    <xf numFmtId="0" fontId="10" fillId="151" borderId="0" xfId="0" applyFont="1" applyFill="1" applyBorder="1"/>
    <xf numFmtId="0" fontId="133" fillId="151" borderId="0" xfId="0" applyFont="1" applyFill="1" applyBorder="1" applyAlignment="1">
      <alignment horizontal="left"/>
    </xf>
    <xf numFmtId="191" fontId="133" fillId="151" borderId="0" xfId="0" applyNumberFormat="1" applyFont="1" applyFill="1" applyBorder="1" applyAlignment="1">
      <alignment horizontal="center"/>
    </xf>
    <xf numFmtId="209" fontId="133" fillId="151" borderId="0" xfId="0" applyNumberFormat="1" applyFont="1" applyFill="1" applyBorder="1" applyAlignment="1">
      <alignment horizontal="left"/>
    </xf>
    <xf numFmtId="207" fontId="99" fillId="151" borderId="152" xfId="1" applyNumberFormat="1" applyFont="1" applyFill="1" applyBorder="1" applyAlignment="1">
      <alignment horizontal="center" vertical="center" shrinkToFit="1"/>
    </xf>
    <xf numFmtId="208" fontId="133" fillId="151" borderId="0" xfId="0" applyNumberFormat="1" applyFont="1" applyFill="1" applyBorder="1" applyAlignment="1">
      <alignment horizontal="center" vertical="center" shrinkToFit="1"/>
    </xf>
    <xf numFmtId="208" fontId="204" fillId="151" borderId="0" xfId="0" applyNumberFormat="1" applyFont="1" applyFill="1" applyBorder="1" applyAlignment="1">
      <alignment horizontal="center" vertical="center" shrinkToFit="1"/>
    </xf>
    <xf numFmtId="208" fontId="127" fillId="151" borderId="0" xfId="0" applyNumberFormat="1" applyFont="1" applyFill="1" applyBorder="1" applyAlignment="1">
      <alignment horizontal="center" vertical="center" shrinkToFit="1"/>
    </xf>
    <xf numFmtId="208" fontId="134" fillId="151" borderId="0" xfId="0" applyNumberFormat="1" applyFont="1" applyFill="1" applyBorder="1" applyAlignment="1">
      <alignment horizontal="center" vertical="center" shrinkToFit="1"/>
    </xf>
    <xf numFmtId="208" fontId="12" fillId="151" borderId="0" xfId="0" applyNumberFormat="1" applyFont="1" applyFill="1" applyBorder="1" applyAlignment="1">
      <alignment horizontal="center" vertical="center" shrinkToFit="1"/>
    </xf>
    <xf numFmtId="209" fontId="127" fillId="151" borderId="0" xfId="0" applyNumberFormat="1" applyFont="1" applyFill="1" applyBorder="1" applyAlignment="1">
      <alignment horizontal="center" vertical="center" shrinkToFit="1"/>
    </xf>
    <xf numFmtId="0" fontId="13" fillId="151" borderId="0" xfId="0" applyFont="1" applyFill="1" applyBorder="1" applyAlignment="1">
      <alignment vertical="center" wrapText="1"/>
    </xf>
    <xf numFmtId="175" fontId="204" fillId="151" borderId="117" xfId="0" applyNumberFormat="1" applyFont="1" applyFill="1" applyBorder="1" applyAlignment="1">
      <alignment vertical="center" wrapText="1"/>
    </xf>
    <xf numFmtId="0" fontId="127" fillId="151" borderId="117" xfId="0" applyFont="1" applyFill="1" applyBorder="1" applyAlignment="1">
      <alignment vertical="center" wrapText="1"/>
    </xf>
    <xf numFmtId="180" fontId="134" fillId="151" borderId="0" xfId="0" applyNumberFormat="1" applyFont="1" applyFill="1" applyBorder="1" applyAlignment="1"/>
    <xf numFmtId="180" fontId="149" fillId="151" borderId="0" xfId="1" applyNumberFormat="1" applyFont="1" applyFill="1" applyBorder="1" applyAlignment="1">
      <alignment horizontal="center"/>
    </xf>
    <xf numFmtId="180" fontId="0" fillId="151" borderId="0" xfId="0" applyNumberFormat="1" applyFill="1" applyBorder="1" applyAlignment="1">
      <alignment horizontal="center"/>
    </xf>
    <xf numFmtId="180" fontId="127" fillId="151" borderId="0" xfId="0" applyNumberFormat="1" applyFont="1" applyFill="1" applyBorder="1" applyAlignment="1">
      <alignment horizontal="left"/>
    </xf>
    <xf numFmtId="191" fontId="127" fillId="151" borderId="0" xfId="0" applyNumberFormat="1" applyFont="1" applyFill="1" applyBorder="1" applyAlignment="1">
      <alignment horizontal="left"/>
    </xf>
    <xf numFmtId="209" fontId="127" fillId="151" borderId="0" xfId="0" applyNumberFormat="1" applyFont="1" applyFill="1" applyBorder="1" applyAlignment="1">
      <alignment horizontal="left"/>
    </xf>
    <xf numFmtId="180" fontId="127" fillId="151" borderId="122" xfId="0" applyNumberFormat="1" applyFont="1" applyFill="1" applyBorder="1" applyAlignment="1">
      <alignment horizontal="left" vertical="top" wrapText="1"/>
    </xf>
    <xf numFmtId="191" fontId="127" fillId="151" borderId="123" xfId="0" applyNumberFormat="1" applyFont="1" applyFill="1" applyBorder="1" applyAlignment="1">
      <alignment horizontal="left" vertical="top" wrapText="1"/>
    </xf>
    <xf numFmtId="180" fontId="206" fillId="131" borderId="154" xfId="0" applyNumberFormat="1" applyFont="1" applyFill="1" applyBorder="1" applyAlignment="1">
      <alignment horizontal="center" vertical="center" wrapText="1"/>
    </xf>
    <xf numFmtId="180" fontId="206" fillId="131" borderId="154" xfId="0" applyNumberFormat="1" applyFont="1" applyFill="1" applyBorder="1" applyAlignment="1">
      <alignment horizontal="left" vertical="center" wrapText="1"/>
    </xf>
    <xf numFmtId="180" fontId="206" fillId="131" borderId="155" xfId="0" applyNumberFormat="1" applyFont="1" applyFill="1" applyBorder="1" applyAlignment="1">
      <alignment horizontal="center" vertical="center"/>
    </xf>
    <xf numFmtId="180" fontId="206" fillId="131" borderId="155" xfId="0" applyNumberFormat="1" applyFont="1" applyFill="1" applyBorder="1" applyAlignment="1">
      <alignment horizontal="center" vertical="center" wrapText="1"/>
    </xf>
    <xf numFmtId="0" fontId="208" fillId="131" borderId="155" xfId="0" applyFont="1" applyFill="1" applyBorder="1" applyAlignment="1">
      <alignment horizontal="left" vertical="center"/>
    </xf>
    <xf numFmtId="49" fontId="208" fillId="131" borderId="155" xfId="0" applyNumberFormat="1" applyFont="1" applyFill="1" applyBorder="1" applyAlignment="1">
      <alignment horizontal="left" vertical="center"/>
    </xf>
    <xf numFmtId="180" fontId="206" fillId="131" borderId="155" xfId="0" applyNumberFormat="1" applyFont="1" applyFill="1" applyBorder="1" applyAlignment="1">
      <alignment horizontal="left" vertical="center" wrapText="1"/>
    </xf>
    <xf numFmtId="175" fontId="149" fillId="151" borderId="0" xfId="46932" applyNumberFormat="1" applyFont="1" applyFill="1" applyBorder="1" applyAlignment="1">
      <alignment horizontal="center"/>
    </xf>
    <xf numFmtId="175" fontId="134" fillId="151" borderId="0" xfId="46932" applyNumberFormat="1" applyFont="1" applyFill="1" applyBorder="1" applyAlignment="1">
      <alignment horizontal="center" vertical="center" shrinkToFit="1"/>
    </xf>
    <xf numFmtId="175" fontId="134" fillId="151" borderId="0" xfId="46932" applyNumberFormat="1" applyFont="1" applyFill="1" applyBorder="1" applyAlignment="1">
      <alignment horizontal="center"/>
    </xf>
    <xf numFmtId="175" fontId="134" fillId="0" borderId="0" xfId="46932" applyNumberFormat="1" applyFont="1" applyFill="1" applyBorder="1" applyAlignment="1">
      <alignment horizontal="center" vertical="center" shrinkToFit="1"/>
    </xf>
    <xf numFmtId="175" fontId="134" fillId="0" borderId="0" xfId="46932" applyNumberFormat="1" applyFont="1" applyFill="1" applyBorder="1" applyAlignment="1">
      <alignment horizontal="center" vertical="center"/>
    </xf>
    <xf numFmtId="175" fontId="134" fillId="0" borderId="0" xfId="46932" applyNumberFormat="1" applyFont="1" applyFill="1" applyBorder="1" applyAlignment="1">
      <alignment horizontal="center"/>
    </xf>
    <xf numFmtId="0" fontId="128" fillId="151" borderId="149" xfId="0" applyFont="1" applyFill="1" applyBorder="1" applyAlignment="1">
      <alignment horizontal="center" vertical="top" wrapText="1"/>
    </xf>
    <xf numFmtId="9" fontId="207" fillId="0" borderId="0" xfId="1" applyNumberFormat="1" applyFont="1" applyAlignment="1">
      <alignment horizontal="left" vertical="center" wrapText="1"/>
    </xf>
    <xf numFmtId="9" fontId="207" fillId="0" borderId="0" xfId="1" applyNumberFormat="1" applyFont="1" applyAlignment="1">
      <alignment horizontal="left" wrapText="1"/>
    </xf>
    <xf numFmtId="9" fontId="206" fillId="151" borderId="69" xfId="1" applyNumberFormat="1" applyFont="1" applyFill="1" applyBorder="1" applyAlignment="1">
      <alignment horizontal="left" vertical="center" wrapText="1"/>
    </xf>
    <xf numFmtId="9" fontId="206" fillId="151" borderId="69" xfId="1" applyNumberFormat="1" applyFont="1" applyFill="1" applyBorder="1" applyAlignment="1">
      <alignment horizontal="left" vertical="center" wrapText="1" shrinkToFit="1"/>
    </xf>
    <xf numFmtId="9" fontId="206" fillId="151" borderId="52" xfId="1" applyNumberFormat="1" applyFont="1" applyFill="1" applyBorder="1" applyAlignment="1">
      <alignment horizontal="left" vertical="center" wrapText="1" shrinkToFit="1"/>
    </xf>
    <xf numFmtId="9" fontId="206" fillId="0" borderId="0" xfId="1" applyNumberFormat="1" applyFont="1" applyAlignment="1">
      <alignment horizontal="left" vertical="center" wrapText="1"/>
    </xf>
    <xf numFmtId="0" fontId="168" fillId="132" borderId="0" xfId="0" applyFont="1" applyFill="1" applyAlignment="1">
      <alignment horizontal="left" vertical="center" indent="2"/>
    </xf>
    <xf numFmtId="0" fontId="169" fillId="132" borderId="0" xfId="0" applyFont="1" applyFill="1" applyAlignment="1">
      <alignment horizontal="left" vertical="center" indent="5"/>
    </xf>
    <xf numFmtId="0" fontId="166" fillId="132" borderId="0" xfId="0" applyFont="1" applyFill="1" applyAlignment="1">
      <alignment horizontal="left" vertical="center" indent="5"/>
    </xf>
    <xf numFmtId="0" fontId="172" fillId="132" borderId="0" xfId="0" applyFont="1" applyFill="1" applyAlignment="1">
      <alignment horizontal="left" vertical="center" indent="8"/>
    </xf>
    <xf numFmtId="0" fontId="176" fillId="132" borderId="0" xfId="0" applyFont="1" applyFill="1" applyAlignment="1">
      <alignment horizontal="left" vertical="center" indent="5"/>
    </xf>
    <xf numFmtId="0" fontId="176" fillId="132" borderId="0" xfId="0" applyFont="1" applyFill="1" applyAlignment="1">
      <alignment horizontal="left" vertical="center" indent="2"/>
    </xf>
    <xf numFmtId="0" fontId="173" fillId="132" borderId="0" xfId="0" applyFont="1" applyFill="1" applyAlignment="1">
      <alignment horizontal="left" vertical="center" indent="2"/>
    </xf>
    <xf numFmtId="0" fontId="177" fillId="132" borderId="0" xfId="0" applyFont="1" applyFill="1" applyAlignment="1">
      <alignment horizontal="left" vertical="center" indent="2"/>
    </xf>
    <xf numFmtId="0" fontId="173" fillId="132" borderId="0" xfId="0" applyFont="1" applyFill="1" applyAlignment="1">
      <alignment horizontal="left" vertical="center" indent="5"/>
    </xf>
    <xf numFmtId="0" fontId="174" fillId="132" borderId="0" xfId="0" applyFont="1" applyFill="1" applyAlignment="1">
      <alignment horizontal="left" vertical="center" indent="8"/>
    </xf>
    <xf numFmtId="0" fontId="173" fillId="132" borderId="0" xfId="0" applyFont="1" applyFill="1" applyAlignment="1">
      <alignment horizontal="left" vertical="center" indent="8"/>
    </xf>
    <xf numFmtId="0" fontId="216" fillId="132" borderId="0" xfId="0" applyFont="1" applyFill="1" applyAlignment="1">
      <alignment horizontal="left" vertical="center" indent="2"/>
    </xf>
    <xf numFmtId="0" fontId="217" fillId="132" borderId="0" xfId="0" applyFont="1" applyFill="1" applyAlignment="1">
      <alignment vertical="center"/>
    </xf>
    <xf numFmtId="210" fontId="218" fillId="132" borderId="0" xfId="0" applyNumberFormat="1" applyFont="1" applyFill="1" applyBorder="1" applyAlignment="1">
      <alignment horizontal="center" vertical="top"/>
    </xf>
    <xf numFmtId="0" fontId="0" fillId="2" borderId="37" xfId="0" applyFill="1" applyBorder="1" applyAlignment="1"/>
    <xf numFmtId="16" fontId="0" fillId="150" borderId="37" xfId="0" applyNumberFormat="1" applyFill="1" applyBorder="1" applyAlignment="1">
      <alignment horizontal="center" vertical="top"/>
    </xf>
    <xf numFmtId="0" fontId="0" fillId="150" borderId="37" xfId="0" applyFill="1" applyBorder="1" applyAlignment="1">
      <alignment horizontal="center" vertical="top"/>
    </xf>
    <xf numFmtId="0" fontId="0" fillId="164" borderId="37" xfId="0" applyFill="1" applyBorder="1" applyAlignment="1">
      <alignment horizontal="center" vertical="top"/>
    </xf>
    <xf numFmtId="0" fontId="0" fillId="150" borderId="37" xfId="0" applyFill="1" applyBorder="1"/>
    <xf numFmtId="210" fontId="218" fillId="132" borderId="37" xfId="0" applyNumberFormat="1" applyFont="1" applyFill="1" applyBorder="1" applyAlignment="1">
      <alignment horizontal="center" vertical="top"/>
    </xf>
    <xf numFmtId="210" fontId="218" fillId="164" borderId="37" xfId="0" applyNumberFormat="1" applyFont="1" applyFill="1" applyBorder="1" applyAlignment="1">
      <alignment horizontal="center" vertical="top"/>
    </xf>
    <xf numFmtId="210" fontId="218" fillId="2" borderId="37" xfId="0" applyNumberFormat="1" applyFont="1" applyFill="1" applyBorder="1" applyAlignment="1">
      <alignment horizontal="center" vertical="top"/>
    </xf>
    <xf numFmtId="210" fontId="0" fillId="0" borderId="37" xfId="0" applyNumberFormat="1" applyBorder="1" applyAlignment="1">
      <alignment horizontal="center" vertical="top"/>
    </xf>
    <xf numFmtId="210" fontId="0" fillId="132" borderId="37" xfId="0" applyNumberFormat="1" applyFill="1" applyBorder="1" applyAlignment="1">
      <alignment horizontal="center" vertical="top"/>
    </xf>
    <xf numFmtId="210" fontId="0" fillId="164" borderId="37" xfId="0" applyNumberFormat="1" applyFill="1" applyBorder="1" applyAlignment="1">
      <alignment horizontal="center" vertical="top"/>
    </xf>
    <xf numFmtId="210" fontId="218" fillId="0" borderId="0" xfId="0" applyNumberFormat="1" applyFont="1" applyFill="1" applyBorder="1" applyAlignment="1">
      <alignment horizontal="center" vertical="top"/>
    </xf>
    <xf numFmtId="210" fontId="0" fillId="0" borderId="0" xfId="0" applyNumberFormat="1" applyFill="1" applyBorder="1" applyAlignment="1">
      <alignment horizontal="center" vertical="top"/>
    </xf>
    <xf numFmtId="210" fontId="14" fillId="0" borderId="37" xfId="0" applyNumberFormat="1" applyFont="1" applyFill="1" applyBorder="1" applyAlignment="1">
      <alignment horizontal="center" vertical="top"/>
    </xf>
    <xf numFmtId="0" fontId="82" fillId="0" borderId="0" xfId="0" applyFont="1" applyFill="1" applyBorder="1"/>
    <xf numFmtId="211" fontId="82" fillId="0" borderId="0" xfId="0" quotePrefix="1" applyNumberFormat="1" applyFont="1" applyFill="1" applyBorder="1" applyAlignment="1">
      <alignment horizontal="center" vertical="top"/>
    </xf>
    <xf numFmtId="212" fontId="82" fillId="0" borderId="0" xfId="0" applyNumberFormat="1" applyFont="1" applyFill="1" applyBorder="1" applyAlignment="1">
      <alignment horizontal="center" vertical="top"/>
    </xf>
    <xf numFmtId="210" fontId="82" fillId="0" borderId="0" xfId="0" applyNumberFormat="1" applyFont="1" applyFill="1" applyBorder="1" applyAlignment="1">
      <alignment horizontal="center" vertical="top"/>
    </xf>
    <xf numFmtId="211" fontId="218" fillId="0" borderId="0" xfId="0" quotePrefix="1" applyNumberFormat="1" applyFont="1" applyFill="1" applyBorder="1" applyAlignment="1">
      <alignment horizontal="center" vertical="top"/>
    </xf>
    <xf numFmtId="212" fontId="218" fillId="0" borderId="0" xfId="0" applyNumberFormat="1" applyFont="1" applyFill="1" applyBorder="1" applyAlignment="1">
      <alignment horizontal="center" vertical="top"/>
    </xf>
    <xf numFmtId="210" fontId="0" fillId="0" borderId="0" xfId="0" applyNumberFormat="1" applyFill="1"/>
    <xf numFmtId="16" fontId="0" fillId="0" borderId="0" xfId="0" applyNumberFormat="1" applyFill="1"/>
    <xf numFmtId="0" fontId="218" fillId="0" borderId="0" xfId="0" applyFont="1" applyFill="1" applyAlignment="1">
      <alignment horizontal="center"/>
    </xf>
    <xf numFmtId="0" fontId="94" fillId="0" borderId="0" xfId="0" applyFont="1" applyAlignment="1">
      <alignment horizontal="left" wrapText="1"/>
    </xf>
    <xf numFmtId="0" fontId="0" fillId="0" borderId="0" xfId="0" applyAlignment="1">
      <alignment horizontal="left" wrapText="1"/>
    </xf>
    <xf numFmtId="0" fontId="219" fillId="0" borderId="0" xfId="0" applyFont="1"/>
    <xf numFmtId="0" fontId="220" fillId="0" borderId="0" xfId="0" applyFont="1"/>
    <xf numFmtId="0" fontId="13" fillId="0" borderId="0" xfId="0" applyFont="1" applyBorder="1" applyAlignment="1">
      <alignment horizontal="center"/>
    </xf>
    <xf numFmtId="0" fontId="10" fillId="0" borderId="160" xfId="0" applyFont="1" applyBorder="1" applyAlignment="1">
      <alignment horizontal="center"/>
    </xf>
    <xf numFmtId="0" fontId="10" fillId="112" borderId="37" xfId="0" applyFont="1" applyFill="1" applyBorder="1" applyAlignment="1">
      <alignment horizontal="center" vertical="top" wrapText="1"/>
    </xf>
    <xf numFmtId="0" fontId="10" fillId="112" borderId="159" xfId="0" applyFont="1" applyFill="1" applyBorder="1" applyAlignment="1">
      <alignment horizontal="center" vertical="top" wrapText="1"/>
    </xf>
    <xf numFmtId="0" fontId="10" fillId="112" borderId="156" xfId="0" applyFont="1" applyFill="1" applyBorder="1" applyAlignment="1">
      <alignment horizontal="right" vertical="top" wrapText="1"/>
    </xf>
    <xf numFmtId="0" fontId="10" fillId="0" borderId="161" xfId="0" applyFont="1" applyBorder="1" applyAlignment="1">
      <alignment horizontal="center"/>
    </xf>
    <xf numFmtId="0" fontId="10" fillId="0" borderId="162" xfId="0" applyFont="1" applyBorder="1" applyAlignment="1">
      <alignment horizontal="center"/>
    </xf>
    <xf numFmtId="0" fontId="0" fillId="0" borderId="162" xfId="0" applyBorder="1"/>
    <xf numFmtId="0" fontId="12" fillId="0" borderId="163" xfId="0" applyFont="1" applyBorder="1" applyAlignment="1">
      <alignment horizontal="center" wrapText="1"/>
    </xf>
    <xf numFmtId="213" fontId="12" fillId="0" borderId="161" xfId="0" applyNumberFormat="1" applyFont="1" applyBorder="1" applyAlignment="1">
      <alignment horizontal="center"/>
    </xf>
    <xf numFmtId="213" fontId="12" fillId="0" borderId="163" xfId="0" applyNumberFormat="1" applyFont="1" applyBorder="1" applyAlignment="1">
      <alignment horizontal="center" wrapText="1"/>
    </xf>
    <xf numFmtId="213" fontId="0" fillId="0" borderId="162" xfId="0" applyNumberFormat="1" applyBorder="1" applyAlignment="1">
      <alignment horizontal="center"/>
    </xf>
    <xf numFmtId="0" fontId="10" fillId="0" borderId="158" xfId="0" applyFont="1" applyBorder="1" applyAlignment="1">
      <alignment horizontal="center"/>
    </xf>
    <xf numFmtId="0" fontId="10" fillId="0" borderId="157" xfId="0" applyFont="1" applyBorder="1" applyAlignment="1">
      <alignment horizontal="center"/>
    </xf>
    <xf numFmtId="0" fontId="0" fillId="0" borderId="157" xfId="0" applyBorder="1"/>
    <xf numFmtId="0" fontId="12" fillId="0" borderId="158" xfId="0" applyFont="1" applyBorder="1" applyAlignment="1">
      <alignment horizontal="center"/>
    </xf>
    <xf numFmtId="213" fontId="12" fillId="0" borderId="158" xfId="0" applyNumberFormat="1" applyFont="1" applyBorder="1" applyAlignment="1">
      <alignment horizontal="center"/>
    </xf>
    <xf numFmtId="213" fontId="0" fillId="0" borderId="157" xfId="0" applyNumberFormat="1" applyBorder="1" applyAlignment="1">
      <alignment horizontal="center"/>
    </xf>
    <xf numFmtId="0" fontId="0" fillId="0" borderId="37" xfId="0" applyBorder="1" applyAlignment="1">
      <alignment horizontal="center"/>
    </xf>
    <xf numFmtId="0" fontId="12" fillId="0" borderId="37" xfId="0" applyFont="1" applyBorder="1"/>
    <xf numFmtId="0" fontId="12" fillId="0" borderId="37" xfId="0" applyFont="1" applyBorder="1" applyAlignment="1">
      <alignment horizontal="center" wrapText="1"/>
    </xf>
    <xf numFmtId="213" fontId="0" fillId="0" borderId="37" xfId="0" applyNumberFormat="1" applyBorder="1" applyAlignment="1">
      <alignment horizontal="center" wrapText="1"/>
    </xf>
    <xf numFmtId="214" fontId="12" fillId="0" borderId="37" xfId="0" applyNumberFormat="1" applyFont="1" applyBorder="1" applyAlignment="1">
      <alignment horizontal="right"/>
    </xf>
    <xf numFmtId="0" fontId="0" fillId="0" borderId="0" xfId="0" applyBorder="1" applyAlignment="1">
      <alignment horizontal="center" wrapText="1"/>
    </xf>
    <xf numFmtId="0" fontId="12" fillId="0" borderId="0" xfId="0" applyFont="1" applyBorder="1" applyAlignment="1">
      <alignment horizontal="center" wrapText="1"/>
    </xf>
    <xf numFmtId="213" fontId="0" fillId="0" borderId="0" xfId="0" applyNumberFormat="1" applyBorder="1" applyAlignment="1">
      <alignment horizontal="center" wrapText="1"/>
    </xf>
    <xf numFmtId="214" fontId="96" fillId="0" borderId="0" xfId="0" applyNumberFormat="1" applyFont="1" applyBorder="1" applyAlignment="1">
      <alignment horizontal="right"/>
    </xf>
    <xf numFmtId="214" fontId="0" fillId="0" borderId="0" xfId="0" applyNumberFormat="1"/>
    <xf numFmtId="214" fontId="0" fillId="0" borderId="0" xfId="0" applyNumberFormat="1" applyBorder="1" applyAlignment="1">
      <alignment horizontal="center" wrapText="1"/>
    </xf>
    <xf numFmtId="0" fontId="0" fillId="0" borderId="159" xfId="0" applyBorder="1" applyAlignment="1">
      <alignment horizontal="center"/>
    </xf>
    <xf numFmtId="0" fontId="0" fillId="116" borderId="158" xfId="0" applyFill="1" applyBorder="1"/>
    <xf numFmtId="0" fontId="12" fillId="0" borderId="164" xfId="0" applyFont="1" applyBorder="1" applyAlignment="1">
      <alignment horizontal="center" wrapText="1"/>
    </xf>
    <xf numFmtId="0" fontId="12" fillId="116" borderId="158" xfId="0" applyFont="1" applyFill="1" applyBorder="1"/>
    <xf numFmtId="0" fontId="0" fillId="0" borderId="165" xfId="0" applyBorder="1" applyAlignment="1">
      <alignment horizontal="center"/>
    </xf>
    <xf numFmtId="213" fontId="0" fillId="0" borderId="166" xfId="0" applyNumberFormat="1" applyBorder="1" applyAlignment="1">
      <alignment horizontal="center" wrapText="1"/>
    </xf>
    <xf numFmtId="0" fontId="0" fillId="0" borderId="167" xfId="0" applyBorder="1" applyAlignment="1">
      <alignment horizontal="center"/>
    </xf>
    <xf numFmtId="0" fontId="12" fillId="0" borderId="168" xfId="0" applyFont="1" applyBorder="1" applyAlignment="1">
      <alignment horizontal="center" wrapText="1"/>
    </xf>
    <xf numFmtId="213" fontId="0" fillId="0" borderId="2" xfId="0" applyNumberFormat="1" applyBorder="1" applyAlignment="1">
      <alignment horizontal="center" wrapText="1"/>
    </xf>
    <xf numFmtId="214" fontId="12" fillId="0" borderId="2" xfId="0" applyNumberFormat="1" applyFont="1" applyBorder="1" applyAlignment="1">
      <alignment horizontal="right"/>
    </xf>
    <xf numFmtId="0" fontId="12" fillId="0" borderId="2" xfId="0" applyFont="1" applyBorder="1"/>
    <xf numFmtId="214" fontId="10" fillId="0" borderId="0" xfId="0" applyNumberFormat="1" applyFont="1" applyBorder="1" applyAlignment="1">
      <alignment horizontal="right"/>
    </xf>
    <xf numFmtId="0" fontId="221" fillId="0" borderId="0" xfId="0" applyFont="1" applyBorder="1" applyAlignment="1">
      <alignment horizontal="right"/>
    </xf>
    <xf numFmtId="0" fontId="221" fillId="0" borderId="0" xfId="0" applyFont="1" applyBorder="1"/>
    <xf numFmtId="0" fontId="0" fillId="0" borderId="0" xfId="0" applyBorder="1" applyAlignment="1">
      <alignment horizontal="right"/>
    </xf>
    <xf numFmtId="0" fontId="10" fillId="0" borderId="0" xfId="0" applyFont="1" applyBorder="1" applyAlignment="1">
      <alignment horizontal="right"/>
    </xf>
    <xf numFmtId="0" fontId="99" fillId="0" borderId="0" xfId="0" applyFont="1" applyBorder="1" applyAlignment="1">
      <alignment horizontal="right"/>
    </xf>
    <xf numFmtId="214" fontId="213" fillId="0" borderId="0" xfId="0" applyNumberFormat="1" applyFont="1" applyBorder="1" applyAlignment="1">
      <alignment horizontal="right"/>
    </xf>
    <xf numFmtId="214" fontId="0" fillId="0" borderId="0" xfId="0" applyNumberFormat="1" applyBorder="1" applyAlignment="1">
      <alignment horizontal="right"/>
    </xf>
    <xf numFmtId="0" fontId="221" fillId="0" borderId="0" xfId="0" applyFont="1" applyFill="1" applyBorder="1"/>
    <xf numFmtId="0" fontId="221" fillId="0" borderId="0" xfId="0" applyFont="1"/>
    <xf numFmtId="0" fontId="222" fillId="0" borderId="0" xfId="0" applyFont="1" applyAlignment="1">
      <alignment vertical="center"/>
    </xf>
    <xf numFmtId="0" fontId="201" fillId="0" borderId="0" xfId="0" applyFont="1" applyAlignment="1">
      <alignment vertical="center"/>
    </xf>
    <xf numFmtId="0" fontId="201" fillId="0" borderId="173" xfId="0" applyFont="1" applyBorder="1" applyAlignment="1">
      <alignment vertical="center" wrapText="1"/>
    </xf>
    <xf numFmtId="0" fontId="201" fillId="165" borderId="173" xfId="0" applyFont="1" applyFill="1" applyBorder="1" applyAlignment="1">
      <alignment vertical="center" wrapText="1"/>
    </xf>
    <xf numFmtId="0" fontId="201" fillId="165" borderId="174" xfId="0" applyFont="1" applyFill="1" applyBorder="1" applyAlignment="1">
      <alignment vertical="center" wrapText="1"/>
    </xf>
    <xf numFmtId="0" fontId="225" fillId="0" borderId="173" xfId="0" applyFont="1" applyBorder="1" applyAlignment="1">
      <alignment vertical="center" wrapText="1"/>
    </xf>
    <xf numFmtId="0" fontId="225" fillId="0" borderId="174" xfId="0" applyFont="1" applyBorder="1" applyAlignment="1">
      <alignment vertical="center" wrapText="1"/>
    </xf>
    <xf numFmtId="0" fontId="181" fillId="0" borderId="174" xfId="46973" applyBorder="1" applyAlignment="1">
      <alignment vertical="center" wrapText="1"/>
    </xf>
    <xf numFmtId="0" fontId="226" fillId="0" borderId="0" xfId="0" applyFont="1"/>
    <xf numFmtId="0" fontId="0" fillId="150" borderId="37" xfId="0" applyFill="1" applyBorder="1" applyAlignment="1">
      <alignment horizontal="left" vertical="top"/>
    </xf>
    <xf numFmtId="0" fontId="0" fillId="0" borderId="37" xfId="0" applyBorder="1" applyAlignment="1">
      <alignment horizontal="left"/>
    </xf>
    <xf numFmtId="0" fontId="0" fillId="0" borderId="0" xfId="0" applyFill="1" applyBorder="1" applyAlignment="1">
      <alignment horizontal="left"/>
    </xf>
    <xf numFmtId="0" fontId="82" fillId="0" borderId="0" xfId="0" applyFont="1" applyFill="1" applyBorder="1" applyAlignment="1">
      <alignment horizontal="left"/>
    </xf>
    <xf numFmtId="15" fontId="201" fillId="0" borderId="174" xfId="0" applyNumberFormat="1" applyFont="1" applyBorder="1" applyAlignment="1">
      <alignment horizontal="left" vertical="center" wrapText="1"/>
    </xf>
    <xf numFmtId="0" fontId="201" fillId="0" borderId="174" xfId="0" applyFont="1" applyBorder="1" applyAlignment="1">
      <alignment horizontal="left" vertical="center" wrapText="1"/>
    </xf>
    <xf numFmtId="0" fontId="201" fillId="165" borderId="174" xfId="0" applyFont="1" applyFill="1" applyBorder="1" applyAlignment="1">
      <alignment horizontal="left" vertical="center" wrapText="1"/>
    </xf>
    <xf numFmtId="0" fontId="225" fillId="0" borderId="174" xfId="0" applyFont="1" applyBorder="1" applyAlignment="1">
      <alignment horizontal="left" vertical="center" wrapText="1"/>
    </xf>
    <xf numFmtId="0" fontId="0" fillId="0" borderId="0" xfId="0" applyFill="1" applyAlignment="1">
      <alignment horizontal="left"/>
    </xf>
    <xf numFmtId="0" fontId="201" fillId="0" borderId="173" xfId="0" applyFont="1" applyBorder="1" applyAlignment="1">
      <alignment horizontal="left" vertical="center" wrapText="1" indent="1"/>
    </xf>
    <xf numFmtId="0" fontId="200" fillId="0" borderId="174" xfId="0" applyFont="1" applyBorder="1" applyAlignment="1">
      <alignment vertical="center" wrapText="1"/>
    </xf>
    <xf numFmtId="0" fontId="223" fillId="165" borderId="170" xfId="0" applyFont="1" applyFill="1" applyBorder="1" applyAlignment="1">
      <alignment vertical="center" wrapText="1"/>
    </xf>
    <xf numFmtId="0" fontId="200" fillId="0" borderId="176" xfId="0" applyFont="1" applyBorder="1" applyAlignment="1">
      <alignment vertical="center" wrapText="1"/>
    </xf>
    <xf numFmtId="0" fontId="201" fillId="0" borderId="176" xfId="0" applyFont="1" applyBorder="1" applyAlignment="1">
      <alignment vertical="center" wrapText="1"/>
    </xf>
    <xf numFmtId="0" fontId="227" fillId="0" borderId="176" xfId="0" applyFont="1" applyBorder="1" applyAlignment="1">
      <alignment horizontal="left" vertical="center" wrapText="1" indent="2"/>
    </xf>
    <xf numFmtId="0" fontId="200" fillId="0" borderId="176" xfId="0" applyFont="1" applyBorder="1" applyAlignment="1">
      <alignment horizontal="left" vertical="center" wrapText="1" indent="2"/>
    </xf>
    <xf numFmtId="0" fontId="228" fillId="0" borderId="176" xfId="0" applyFont="1" applyBorder="1" applyAlignment="1">
      <alignment horizontal="left" vertical="center" wrapText="1" indent="5"/>
    </xf>
    <xf numFmtId="0" fontId="229" fillId="0" borderId="176" xfId="0" applyFont="1" applyBorder="1" applyAlignment="1">
      <alignment horizontal="left" vertical="center" wrapText="1" indent="9"/>
    </xf>
    <xf numFmtId="0" fontId="201" fillId="0" borderId="173" xfId="0" applyFont="1" applyBorder="1" applyAlignment="1">
      <alignment horizontal="left" vertical="center" wrapText="1" indent="4"/>
    </xf>
    <xf numFmtId="0" fontId="0" fillId="0" borderId="176" xfId="0" applyBorder="1" applyAlignment="1">
      <alignment vertical="center" wrapText="1"/>
    </xf>
    <xf numFmtId="0" fontId="230" fillId="0" borderId="176" xfId="0" applyFont="1" applyBorder="1" applyAlignment="1">
      <alignment horizontal="left" vertical="center" wrapText="1" indent="13"/>
    </xf>
    <xf numFmtId="0" fontId="228" fillId="0" borderId="173" xfId="0" applyFont="1" applyBorder="1" applyAlignment="1">
      <alignment horizontal="left" vertical="center" wrapText="1" indent="5"/>
    </xf>
    <xf numFmtId="0" fontId="199" fillId="131" borderId="0" xfId="0" applyFont="1" applyFill="1" applyBorder="1" applyAlignment="1">
      <alignment horizontal="left" vertical="center" wrapText="1"/>
    </xf>
    <xf numFmtId="180" fontId="206" fillId="131" borderId="0" xfId="0" applyNumberFormat="1" applyFont="1" applyFill="1" applyBorder="1" applyAlignment="1">
      <alignment horizontal="center" vertical="center" wrapText="1"/>
    </xf>
    <xf numFmtId="190" fontId="202" fillId="131" borderId="0" xfId="46932" applyNumberFormat="1" applyFont="1" applyFill="1" applyBorder="1" applyAlignment="1">
      <alignment horizontal="left" vertical="center" wrapText="1" shrinkToFit="1"/>
    </xf>
    <xf numFmtId="0" fontId="199" fillId="131" borderId="125" xfId="0" applyFont="1" applyFill="1" applyBorder="1" applyAlignment="1">
      <alignment horizontal="left" vertical="center"/>
    </xf>
    <xf numFmtId="0" fontId="13" fillId="0" borderId="0" xfId="0" applyFont="1" applyBorder="1" applyAlignment="1">
      <alignment horizontal="center"/>
    </xf>
    <xf numFmtId="208" fontId="208" fillId="131" borderId="0" xfId="0" applyNumberFormat="1" applyFont="1" applyFill="1" applyBorder="1" applyAlignment="1">
      <alignment horizontal="center" vertical="center" shrinkToFit="1"/>
    </xf>
    <xf numFmtId="208" fontId="206" fillId="131" borderId="178" xfId="46932" applyNumberFormat="1" applyFont="1" applyFill="1" applyBorder="1" applyAlignment="1">
      <alignment horizontal="center" vertical="center" shrinkToFit="1"/>
    </xf>
    <xf numFmtId="208" fontId="206" fillId="151" borderId="0" xfId="0" applyNumberFormat="1" applyFont="1" applyFill="1" applyBorder="1" applyAlignment="1">
      <alignment vertical="center" shrinkToFit="1"/>
    </xf>
    <xf numFmtId="180" fontId="208" fillId="131" borderId="127" xfId="0" applyNumberFormat="1" applyFont="1" applyFill="1" applyBorder="1" applyAlignment="1"/>
    <xf numFmtId="180" fontId="208" fillId="131" borderId="127" xfId="0" applyNumberFormat="1" applyFont="1" applyFill="1" applyBorder="1" applyAlignment="1">
      <alignment horizontal="center" vertical="center"/>
    </xf>
    <xf numFmtId="190" fontId="209" fillId="131" borderId="128" xfId="46932" applyNumberFormat="1" applyFont="1" applyFill="1" applyBorder="1" applyAlignment="1"/>
    <xf numFmtId="180" fontId="210" fillId="151" borderId="124" xfId="0" applyNumberFormat="1" applyFont="1" applyFill="1" applyBorder="1" applyAlignment="1"/>
    <xf numFmtId="0" fontId="179" fillId="151" borderId="0" xfId="0" applyFont="1" applyFill="1" applyBorder="1" applyAlignment="1">
      <alignment horizontal="center" wrapText="1"/>
    </xf>
    <xf numFmtId="0" fontId="179" fillId="151" borderId="0" xfId="0" applyFont="1" applyFill="1" applyBorder="1" applyAlignment="1">
      <alignment horizontal="left" wrapText="1"/>
    </xf>
    <xf numFmtId="0" fontId="0" fillId="151" borderId="0" xfId="0" applyFill="1" applyBorder="1" applyAlignment="1">
      <alignment wrapText="1"/>
    </xf>
    <xf numFmtId="0" fontId="180" fillId="151" borderId="0" xfId="0" applyFont="1" applyFill="1" applyBorder="1" applyAlignment="1">
      <alignment horizontal="center"/>
    </xf>
    <xf numFmtId="0" fontId="180" fillId="151" borderId="0" xfId="0" applyFont="1" applyFill="1" applyBorder="1" applyAlignment="1">
      <alignment horizontal="left"/>
    </xf>
    <xf numFmtId="207" fontId="145" fillId="151" borderId="0" xfId="46932" applyNumberFormat="1" applyFont="1" applyFill="1" applyBorder="1" applyAlignment="1">
      <alignment horizontal="center" vertical="center"/>
    </xf>
    <xf numFmtId="0" fontId="207" fillId="151" borderId="126" xfId="1" applyNumberFormat="1" applyFont="1" applyFill="1" applyBorder="1" applyAlignment="1">
      <alignment horizontal="center"/>
    </xf>
    <xf numFmtId="180" fontId="207" fillId="151" borderId="127" xfId="1" applyNumberFormat="1" applyFont="1" applyFill="1" applyBorder="1" applyAlignment="1">
      <alignment horizontal="center"/>
    </xf>
    <xf numFmtId="208" fontId="207" fillId="151" borderId="177" xfId="1" applyNumberFormat="1" applyFont="1" applyFill="1" applyBorder="1" applyAlignment="1">
      <alignment horizontal="center" vertical="center" shrinkToFit="1"/>
    </xf>
    <xf numFmtId="208" fontId="207" fillId="151" borderId="0" xfId="1" applyNumberFormat="1" applyFont="1" applyFill="1" applyBorder="1" applyAlignment="1">
      <alignment horizontal="center" vertical="center" shrinkToFit="1"/>
    </xf>
    <xf numFmtId="0" fontId="207" fillId="151" borderId="52" xfId="1" applyNumberFormat="1" applyFont="1" applyFill="1" applyBorder="1" applyAlignment="1">
      <alignment horizontal="center" vertical="center"/>
    </xf>
    <xf numFmtId="0" fontId="206" fillId="151" borderId="52" xfId="1" applyFont="1" applyFill="1" applyBorder="1" applyAlignment="1">
      <alignment horizontal="left" vertical="center"/>
    </xf>
    <xf numFmtId="49" fontId="206" fillId="151" borderId="52" xfId="1" applyNumberFormat="1" applyFont="1" applyFill="1" applyBorder="1" applyAlignment="1">
      <alignment horizontal="left" vertical="center"/>
    </xf>
    <xf numFmtId="0" fontId="207" fillId="0" borderId="0" xfId="1" applyNumberFormat="1" applyFont="1" applyFill="1" applyBorder="1" applyAlignment="1">
      <alignment horizontal="center" vertical="center"/>
    </xf>
    <xf numFmtId="0" fontId="207" fillId="0" borderId="0" xfId="1" applyFont="1" applyFill="1" applyBorder="1" applyAlignment="1">
      <alignment vertical="center"/>
    </xf>
    <xf numFmtId="0" fontId="207" fillId="0" borderId="0" xfId="1" applyNumberFormat="1" applyFont="1" applyFill="1" applyBorder="1" applyAlignment="1">
      <alignment horizontal="center"/>
    </xf>
    <xf numFmtId="0" fontId="207" fillId="0" borderId="0" xfId="1" applyFont="1" applyFill="1" applyBorder="1"/>
    <xf numFmtId="205" fontId="128" fillId="151" borderId="72" xfId="0" applyNumberFormat="1" applyFont="1" applyFill="1" applyBorder="1" applyAlignment="1">
      <alignment horizontal="center" vertical="center" shrinkToFit="1"/>
    </xf>
    <xf numFmtId="175" fontId="12" fillId="151" borderId="0" xfId="1" applyNumberFormat="1" applyFont="1" applyFill="1" applyBorder="1" applyAlignment="1">
      <alignment horizontal="center" vertical="center"/>
    </xf>
    <xf numFmtId="208" fontId="231" fillId="151" borderId="0" xfId="0" applyNumberFormat="1" applyFont="1" applyFill="1" applyBorder="1" applyAlignment="1">
      <alignment horizontal="center" vertical="center" shrinkToFit="1"/>
    </xf>
    <xf numFmtId="208" fontId="12" fillId="151" borderId="0" xfId="1" applyNumberFormat="1" applyFont="1" applyFill="1" applyBorder="1" applyAlignment="1">
      <alignment horizontal="center" vertical="center" shrinkToFit="1"/>
    </xf>
    <xf numFmtId="180" fontId="231" fillId="151" borderId="0" xfId="0" applyNumberFormat="1" applyFont="1" applyFill="1" applyBorder="1" applyAlignment="1">
      <alignment vertical="center"/>
    </xf>
    <xf numFmtId="180" fontId="12" fillId="151" borderId="0" xfId="1" applyNumberFormat="1" applyFont="1" applyFill="1" applyBorder="1" applyAlignment="1">
      <alignment vertical="center"/>
    </xf>
    <xf numFmtId="0" fontId="231" fillId="132" borderId="71" xfId="0" applyFont="1" applyFill="1" applyBorder="1" applyAlignment="1">
      <alignment vertical="center"/>
    </xf>
    <xf numFmtId="0" fontId="12" fillId="132" borderId="52" xfId="1" applyFont="1" applyFill="1" applyBorder="1" applyAlignment="1">
      <alignment horizontal="center" vertical="center"/>
    </xf>
    <xf numFmtId="0" fontId="231" fillId="0" borderId="0" xfId="0" applyFont="1" applyFill="1" applyBorder="1" applyAlignment="1">
      <alignment vertical="center"/>
    </xf>
    <xf numFmtId="0" fontId="12" fillId="0" borderId="0" xfId="1" applyFont="1" applyFill="1" applyBorder="1" applyAlignment="1">
      <alignment vertical="center"/>
    </xf>
    <xf numFmtId="16" fontId="0" fillId="0" borderId="0" xfId="0" applyNumberFormat="1"/>
    <xf numFmtId="0" fontId="1" fillId="0" borderId="0" xfId="48080"/>
    <xf numFmtId="0" fontId="1" fillId="2" borderId="37" xfId="48080" applyFill="1" applyBorder="1" applyAlignment="1"/>
    <xf numFmtId="16" fontId="1" fillId="150" borderId="37" xfId="48080" applyNumberFormat="1" applyFill="1" applyBorder="1" applyAlignment="1">
      <alignment horizontal="center" vertical="top"/>
    </xf>
    <xf numFmtId="0" fontId="1" fillId="150" borderId="37" xfId="48080" applyFill="1" applyBorder="1" applyAlignment="1">
      <alignment horizontal="center" vertical="top"/>
    </xf>
    <xf numFmtId="0" fontId="1" fillId="150" borderId="37" xfId="48080" applyFill="1" applyBorder="1"/>
    <xf numFmtId="0" fontId="1" fillId="0" borderId="37" xfId="48080" applyBorder="1"/>
    <xf numFmtId="210" fontId="218" fillId="132" borderId="37" xfId="48080" applyNumberFormat="1" applyFont="1" applyFill="1" applyBorder="1" applyAlignment="1">
      <alignment horizontal="center" vertical="top"/>
    </xf>
    <xf numFmtId="210" fontId="218" fillId="2" borderId="37" xfId="48080" applyNumberFormat="1" applyFont="1" applyFill="1" applyBorder="1" applyAlignment="1">
      <alignment horizontal="center" vertical="top"/>
    </xf>
    <xf numFmtId="210" fontId="1" fillId="0" borderId="37" xfId="48080" applyNumberFormat="1" applyBorder="1" applyAlignment="1">
      <alignment horizontal="center" vertical="top"/>
    </xf>
    <xf numFmtId="0" fontId="1" fillId="132" borderId="0" xfId="48080" applyFill="1" applyBorder="1"/>
    <xf numFmtId="210" fontId="1" fillId="132" borderId="0" xfId="48080" applyNumberFormat="1" applyFill="1" applyBorder="1" applyAlignment="1">
      <alignment horizontal="center" vertical="top"/>
    </xf>
    <xf numFmtId="210" fontId="218" fillId="132" borderId="0" xfId="48080" applyNumberFormat="1" applyFont="1" applyFill="1" applyBorder="1" applyAlignment="1">
      <alignment horizontal="center" vertical="top"/>
    </xf>
    <xf numFmtId="210" fontId="14" fillId="0" borderId="37" xfId="48080" applyNumberFormat="1" applyFont="1" applyBorder="1" applyAlignment="1">
      <alignment horizontal="center" vertical="top"/>
    </xf>
    <xf numFmtId="0" fontId="13" fillId="0" borderId="0" xfId="0" applyFont="1" applyBorder="1" applyAlignment="1">
      <alignment horizontal="left"/>
    </xf>
    <xf numFmtId="0" fontId="10" fillId="112" borderId="167" xfId="0" applyFont="1" applyFill="1" applyBorder="1" applyAlignment="1">
      <alignment horizontal="center" vertical="top" wrapText="1"/>
    </xf>
    <xf numFmtId="0" fontId="10" fillId="112" borderId="169" xfId="0" applyFont="1" applyFill="1" applyBorder="1" applyAlignment="1">
      <alignment horizontal="right" vertical="top" wrapText="1"/>
    </xf>
    <xf numFmtId="0" fontId="12" fillId="116" borderId="37" xfId="0" applyFont="1" applyFill="1" applyBorder="1"/>
    <xf numFmtId="175" fontId="232" fillId="151" borderId="55" xfId="0" applyNumberFormat="1" applyFont="1" applyFill="1" applyBorder="1" applyAlignment="1">
      <alignment horizontal="left" vertical="top" wrapText="1"/>
    </xf>
    <xf numFmtId="0" fontId="232" fillId="151" borderId="55" xfId="0" applyFont="1" applyFill="1" applyBorder="1" applyAlignment="1">
      <alignment horizontal="left" vertical="top" wrapText="1"/>
    </xf>
    <xf numFmtId="175" fontId="233" fillId="151" borderId="69" xfId="0" applyNumberFormat="1" applyFont="1" applyFill="1" applyBorder="1" applyAlignment="1">
      <alignment horizontal="center" vertical="center"/>
    </xf>
    <xf numFmtId="0" fontId="233" fillId="151" borderId="69" xfId="0" applyFont="1" applyFill="1" applyBorder="1" applyAlignment="1">
      <alignment horizontal="center" vertical="center"/>
    </xf>
    <xf numFmtId="175" fontId="233" fillId="151" borderId="52" xfId="0" applyNumberFormat="1" applyFont="1" applyFill="1" applyBorder="1" applyAlignment="1">
      <alignment horizontal="center" vertical="center"/>
    </xf>
    <xf numFmtId="0" fontId="233" fillId="151" borderId="52" xfId="0" applyFont="1" applyFill="1" applyBorder="1" applyAlignment="1">
      <alignment horizontal="center" vertical="center"/>
    </xf>
    <xf numFmtId="0" fontId="211" fillId="132" borderId="52" xfId="1" applyFont="1" applyFill="1" applyBorder="1" applyAlignment="1">
      <alignment vertical="center"/>
    </xf>
    <xf numFmtId="49" fontId="204" fillId="0" borderId="0" xfId="46935" applyNumberFormat="1" applyFont="1" applyFill="1" applyBorder="1" applyAlignment="1">
      <alignment horizontal="center" vertical="center" wrapText="1"/>
    </xf>
    <xf numFmtId="0" fontId="204" fillId="0" borderId="0" xfId="0" applyFont="1" applyFill="1" applyAlignment="1">
      <alignment horizontal="center" vertical="center"/>
    </xf>
    <xf numFmtId="0" fontId="204" fillId="0" borderId="0" xfId="0" applyFont="1" applyFill="1" applyAlignment="1">
      <alignment horizontal="center" vertical="top" wrapText="1"/>
    </xf>
    <xf numFmtId="0" fontId="204" fillId="0" borderId="0" xfId="0" applyFont="1" applyFill="1" applyAlignment="1">
      <alignment horizontal="center" vertical="center" wrapText="1"/>
    </xf>
    <xf numFmtId="0" fontId="204" fillId="0" borderId="0" xfId="0" applyFont="1" applyFill="1" applyAlignment="1">
      <alignment horizontal="left" vertical="center"/>
    </xf>
    <xf numFmtId="180" fontId="203" fillId="151" borderId="123" xfId="0" applyNumberFormat="1" applyFont="1" applyFill="1" applyBorder="1" applyAlignment="1">
      <alignment horizontal="center" vertical="top" wrapText="1"/>
    </xf>
    <xf numFmtId="0" fontId="156" fillId="132" borderId="52" xfId="0" applyFont="1" applyFill="1" applyBorder="1" applyAlignment="1">
      <alignment horizontal="left" vertical="center"/>
    </xf>
    <xf numFmtId="191" fontId="127" fillId="0" borderId="52" xfId="0" applyNumberFormat="1" applyFont="1" applyFill="1" applyBorder="1" applyAlignment="1">
      <alignment horizontal="left" vertical="center"/>
    </xf>
    <xf numFmtId="180" fontId="206" fillId="131" borderId="125" xfId="0" applyNumberFormat="1" applyFont="1" applyFill="1" applyBorder="1" applyAlignment="1">
      <alignment horizontal="left" vertical="center" wrapText="1"/>
    </xf>
    <xf numFmtId="175" fontId="199" fillId="151" borderId="69" xfId="1" applyNumberFormat="1" applyFont="1" applyFill="1" applyBorder="1" applyAlignment="1">
      <alignment vertical="top" wrapText="1"/>
    </xf>
    <xf numFmtId="175" fontId="207" fillId="151" borderId="69" xfId="1" applyNumberFormat="1" applyFont="1" applyFill="1" applyBorder="1" applyAlignment="1">
      <alignment vertical="top" wrapText="1"/>
    </xf>
    <xf numFmtId="175" fontId="212" fillId="151" borderId="69" xfId="1" applyNumberFormat="1" applyFont="1" applyFill="1" applyBorder="1" applyAlignment="1">
      <alignment vertical="top" wrapText="1"/>
    </xf>
    <xf numFmtId="175" fontId="212" fillId="151" borderId="52" xfId="1" applyNumberFormat="1" applyFont="1" applyFill="1" applyBorder="1" applyAlignment="1">
      <alignment vertical="top" wrapText="1"/>
    </xf>
    <xf numFmtId="175" fontId="199" fillId="151" borderId="52" xfId="1" applyNumberFormat="1" applyFont="1" applyFill="1" applyBorder="1" applyAlignment="1">
      <alignment vertical="top" wrapText="1"/>
    </xf>
    <xf numFmtId="175" fontId="207" fillId="151" borderId="52" xfId="1" applyNumberFormat="1" applyFont="1" applyFill="1" applyBorder="1" applyAlignment="1">
      <alignment vertical="top" wrapText="1"/>
    </xf>
    <xf numFmtId="175" fontId="199" fillId="0" borderId="0" xfId="1" applyNumberFormat="1" applyFont="1" applyAlignment="1">
      <alignment vertical="top" wrapText="1"/>
    </xf>
    <xf numFmtId="175" fontId="207" fillId="0" borderId="0" xfId="1" applyNumberFormat="1" applyFont="1" applyAlignment="1">
      <alignment vertical="top" wrapText="1"/>
    </xf>
    <xf numFmtId="0" fontId="134" fillId="151" borderId="180" xfId="0" applyFont="1" applyFill="1" applyBorder="1" applyAlignment="1">
      <alignment horizontal="center" vertical="top" wrapText="1"/>
    </xf>
    <xf numFmtId="209" fontId="127" fillId="151" borderId="151" xfId="0" applyNumberFormat="1" applyFont="1" applyFill="1" applyBorder="1" applyAlignment="1">
      <alignment horizontal="left" vertical="top" wrapText="1"/>
    </xf>
    <xf numFmtId="0" fontId="156" fillId="151" borderId="149" xfId="0" applyFont="1" applyFill="1" applyBorder="1" applyAlignment="1">
      <alignment horizontal="center" vertical="top" wrapText="1"/>
    </xf>
    <xf numFmtId="180" fontId="12" fillId="151" borderId="149" xfId="0" applyNumberFormat="1" applyFont="1" applyFill="1" applyBorder="1" applyAlignment="1">
      <alignment horizontal="left" vertical="top" wrapText="1"/>
    </xf>
    <xf numFmtId="175" fontId="94" fillId="151" borderId="66" xfId="46932" applyNumberFormat="1" applyFont="1" applyFill="1" applyBorder="1" applyAlignment="1">
      <alignment horizontal="center" vertical="top" wrapText="1"/>
    </xf>
    <xf numFmtId="0" fontId="207" fillId="151" borderId="177" xfId="1" applyNumberFormat="1" applyFont="1" applyFill="1" applyBorder="1" applyAlignment="1">
      <alignment horizontal="center"/>
    </xf>
    <xf numFmtId="180" fontId="207" fillId="151" borderId="0" xfId="1" applyNumberFormat="1" applyFont="1" applyFill="1" applyBorder="1" applyAlignment="1"/>
    <xf numFmtId="180" fontId="208" fillId="131" borderId="0" xfId="0" applyNumberFormat="1" applyFont="1" applyFill="1" applyBorder="1" applyAlignment="1"/>
    <xf numFmtId="180" fontId="208" fillId="131" borderId="0" xfId="0" applyNumberFormat="1" applyFont="1" applyFill="1" applyBorder="1" applyAlignment="1">
      <alignment horizontal="center" vertical="center"/>
    </xf>
    <xf numFmtId="190" fontId="206" fillId="131" borderId="178" xfId="46932" applyNumberFormat="1" applyFont="1" applyFill="1" applyBorder="1" applyAlignment="1">
      <alignment horizontal="center"/>
    </xf>
    <xf numFmtId="175" fontId="143" fillId="151" borderId="0" xfId="0" applyNumberFormat="1" applyFont="1" applyFill="1" applyBorder="1" applyAlignment="1">
      <alignment horizontal="center" vertical="center" wrapText="1"/>
    </xf>
    <xf numFmtId="175" fontId="207" fillId="151" borderId="179" xfId="1" applyNumberFormat="1" applyFont="1" applyFill="1" applyBorder="1" applyAlignment="1">
      <alignment vertical="top" wrapText="1"/>
    </xf>
    <xf numFmtId="207" fontId="99" fillId="132" borderId="181" xfId="1" applyNumberFormat="1" applyFont="1" applyFill="1" applyBorder="1" applyAlignment="1">
      <alignment horizontal="center" vertical="center"/>
    </xf>
    <xf numFmtId="0" fontId="231" fillId="132" borderId="61" xfId="0" applyFont="1" applyFill="1" applyBorder="1" applyAlignment="1">
      <alignment vertical="center"/>
    </xf>
    <xf numFmtId="0" fontId="12" fillId="132" borderId="69" xfId="1" applyFont="1" applyFill="1" applyBorder="1" applyAlignment="1">
      <alignment horizontal="center" vertical="center"/>
    </xf>
    <xf numFmtId="0" fontId="207" fillId="151" borderId="69" xfId="1" applyNumberFormat="1" applyFont="1" applyFill="1" applyBorder="1" applyAlignment="1">
      <alignment horizontal="center" vertical="center"/>
    </xf>
    <xf numFmtId="0" fontId="206" fillId="151" borderId="69" xfId="1" applyFont="1" applyFill="1" applyBorder="1" applyAlignment="1">
      <alignment horizontal="left" vertical="center"/>
    </xf>
    <xf numFmtId="9" fontId="207" fillId="151" borderId="124" xfId="1" applyNumberFormat="1" applyFont="1" applyFill="1" applyBorder="1" applyAlignment="1">
      <alignment horizontal="right"/>
    </xf>
    <xf numFmtId="190" fontId="207" fillId="151" borderId="0" xfId="1" applyNumberFormat="1" applyFont="1" applyFill="1" applyBorder="1" applyAlignment="1">
      <alignment horizontal="right" vertical="center" wrapText="1"/>
    </xf>
    <xf numFmtId="208" fontId="207" fillId="151" borderId="179" xfId="1" applyNumberFormat="1" applyFont="1" applyFill="1" applyBorder="1" applyAlignment="1">
      <alignment vertical="top" wrapText="1"/>
    </xf>
    <xf numFmtId="207" fontId="31" fillId="151" borderId="47" xfId="1" applyNumberFormat="1" applyFont="1" applyFill="1" applyBorder="1" applyAlignment="1">
      <alignment horizontal="center" vertical="top" wrapText="1"/>
    </xf>
    <xf numFmtId="0" fontId="134" fillId="151" borderId="47" xfId="0" applyFont="1" applyFill="1" applyBorder="1" applyAlignment="1">
      <alignment horizontal="center" vertical="top" wrapText="1"/>
    </xf>
    <xf numFmtId="0" fontId="12" fillId="151" borderId="47" xfId="1" applyFont="1" applyFill="1" applyBorder="1" applyAlignment="1">
      <alignment horizontal="center" vertical="top" wrapText="1"/>
    </xf>
    <xf numFmtId="180" fontId="134" fillId="151" borderId="47" xfId="0" applyNumberFormat="1" applyFont="1" applyFill="1" applyBorder="1" applyAlignment="1">
      <alignment horizontal="center" vertical="top" wrapText="1"/>
    </xf>
    <xf numFmtId="180" fontId="134" fillId="151" borderId="47" xfId="1" applyNumberFormat="1" applyFont="1" applyFill="1" applyBorder="1" applyAlignment="1">
      <alignment horizontal="center" vertical="top" wrapText="1"/>
    </xf>
    <xf numFmtId="175" fontId="134" fillId="151" borderId="47" xfId="46932" applyNumberFormat="1" applyFont="1" applyFill="1" applyBorder="1" applyAlignment="1">
      <alignment horizontal="left" vertical="top" wrapText="1"/>
    </xf>
    <xf numFmtId="0" fontId="134" fillId="151" borderId="47" xfId="1" applyNumberFormat="1" applyFont="1" applyFill="1" applyBorder="1" applyAlignment="1">
      <alignment horizontal="center" vertical="top" wrapText="1"/>
    </xf>
    <xf numFmtId="180" fontId="127" fillId="131" borderId="47" xfId="0" applyNumberFormat="1" applyFont="1" applyFill="1" applyBorder="1" applyAlignment="1">
      <alignment horizontal="left" vertical="top" wrapText="1"/>
    </xf>
    <xf numFmtId="180" fontId="127" fillId="131" borderId="47" xfId="0" applyNumberFormat="1" applyFont="1" applyFill="1" applyBorder="1" applyAlignment="1">
      <alignment horizontal="center" vertical="top" wrapText="1"/>
    </xf>
    <xf numFmtId="190" fontId="12" fillId="131" borderId="47" xfId="46932" applyNumberFormat="1" applyFont="1" applyFill="1" applyBorder="1" applyAlignment="1">
      <alignment horizontal="left" vertical="top" wrapText="1"/>
    </xf>
    <xf numFmtId="175" fontId="94" fillId="151" borderId="47" xfId="46932" applyNumberFormat="1" applyFont="1" applyFill="1" applyBorder="1" applyAlignment="1">
      <alignment horizontal="center" vertical="top" wrapText="1"/>
    </xf>
    <xf numFmtId="9" fontId="134" fillId="151" borderId="47" xfId="1" applyNumberFormat="1" applyFont="1" applyFill="1" applyBorder="1" applyAlignment="1">
      <alignment horizontal="center" vertical="top" wrapText="1"/>
    </xf>
    <xf numFmtId="9" fontId="134" fillId="151" borderId="47" xfId="1" applyNumberFormat="1" applyFont="1" applyFill="1" applyBorder="1" applyAlignment="1">
      <alignment horizontal="left" vertical="top" wrapText="1"/>
    </xf>
    <xf numFmtId="175" fontId="163" fillId="151" borderId="47" xfId="1" applyNumberFormat="1" applyFont="1" applyFill="1" applyBorder="1" applyAlignment="1">
      <alignment vertical="top" wrapText="1"/>
    </xf>
    <xf numFmtId="0" fontId="196" fillId="132" borderId="0" xfId="0" applyFont="1" applyFill="1" applyBorder="1" applyAlignment="1">
      <alignment vertical="center" wrapText="1"/>
    </xf>
    <xf numFmtId="0" fontId="214" fillId="132" borderId="52" xfId="1" applyFont="1" applyFill="1" applyBorder="1" applyAlignment="1">
      <alignment vertical="center"/>
    </xf>
    <xf numFmtId="208" fontId="149" fillId="151" borderId="0" xfId="1" applyNumberFormat="1" applyFont="1" applyFill="1" applyBorder="1" applyAlignment="1">
      <alignment horizontal="left" vertical="center" shrinkToFit="1"/>
    </xf>
    <xf numFmtId="191" fontId="127" fillId="0" borderId="69" xfId="0" applyNumberFormat="1" applyFont="1" applyFill="1" applyBorder="1" applyAlignment="1">
      <alignment horizontal="left" vertical="center"/>
    </xf>
    <xf numFmtId="0" fontId="208" fillId="131" borderId="155" xfId="0" applyFont="1" applyFill="1" applyBorder="1" applyAlignment="1">
      <alignment horizontal="center" vertical="center"/>
    </xf>
    <xf numFmtId="180" fontId="208" fillId="151" borderId="124" xfId="0" applyNumberFormat="1" applyFont="1" applyFill="1" applyBorder="1" applyAlignment="1"/>
    <xf numFmtId="209" fontId="206" fillId="151" borderId="0" xfId="0" applyNumberFormat="1" applyFont="1" applyFill="1" applyBorder="1" applyAlignment="1">
      <alignment horizontal="left" vertical="center"/>
    </xf>
    <xf numFmtId="209" fontId="206" fillId="151" borderId="0" xfId="0" applyNumberFormat="1" applyFont="1" applyFill="1" applyBorder="1" applyAlignment="1">
      <alignment horizontal="left" vertical="center" wrapText="1"/>
    </xf>
    <xf numFmtId="209" fontId="127" fillId="151" borderId="47" xfId="0" applyNumberFormat="1" applyFont="1" applyFill="1" applyBorder="1" applyAlignment="1">
      <alignment horizontal="left" vertical="top" wrapText="1"/>
    </xf>
    <xf numFmtId="209" fontId="206" fillId="151" borderId="69" xfId="0" applyNumberFormat="1" applyFont="1" applyFill="1" applyBorder="1" applyAlignment="1">
      <alignment horizontal="left" vertical="center"/>
    </xf>
    <xf numFmtId="209" fontId="206" fillId="151" borderId="69" xfId="0" applyNumberFormat="1" applyFont="1" applyFill="1" applyBorder="1" applyAlignment="1">
      <alignment horizontal="left" vertical="center" shrinkToFit="1"/>
    </xf>
    <xf numFmtId="209" fontId="206" fillId="151" borderId="52" xfId="0" applyNumberFormat="1" applyFont="1" applyFill="1" applyBorder="1" applyAlignment="1">
      <alignment horizontal="left" vertical="center" shrinkToFit="1"/>
    </xf>
    <xf numFmtId="209" fontId="206" fillId="151" borderId="52" xfId="0" applyNumberFormat="1" applyFont="1" applyFill="1" applyBorder="1" applyAlignment="1">
      <alignment horizontal="left" vertical="center"/>
    </xf>
    <xf numFmtId="209" fontId="206" fillId="0" borderId="0" xfId="0" applyNumberFormat="1" applyFont="1" applyFill="1" applyBorder="1" applyAlignment="1">
      <alignment horizontal="left" vertical="center"/>
    </xf>
    <xf numFmtId="209" fontId="206" fillId="0" borderId="0" xfId="0" applyNumberFormat="1" applyFont="1" applyAlignment="1">
      <alignment horizontal="left" vertical="center"/>
    </xf>
    <xf numFmtId="209" fontId="206" fillId="0" borderId="0" xfId="0" applyNumberFormat="1" applyFont="1" applyFill="1" applyBorder="1" applyAlignment="1">
      <alignment horizontal="left"/>
    </xf>
    <xf numFmtId="209" fontId="206" fillId="0" borderId="0" xfId="0" applyNumberFormat="1" applyFont="1" applyAlignment="1">
      <alignment horizontal="left"/>
    </xf>
    <xf numFmtId="0" fontId="206" fillId="131" borderId="154" xfId="0" applyFont="1" applyFill="1" applyBorder="1" applyAlignment="1">
      <alignment horizontal="center" vertical="center" wrapText="1"/>
    </xf>
    <xf numFmtId="0" fontId="134" fillId="0" borderId="52" xfId="0" applyFont="1" applyFill="1" applyBorder="1" applyAlignment="1">
      <alignment vertical="center"/>
    </xf>
    <xf numFmtId="0" fontId="127" fillId="0" borderId="52" xfId="0" applyFont="1" applyFill="1" applyBorder="1" applyAlignment="1">
      <alignment horizontal="left" vertical="center"/>
    </xf>
    <xf numFmtId="0" fontId="208" fillId="131" borderId="154" xfId="0" applyFont="1" applyFill="1" applyBorder="1" applyAlignment="1">
      <alignment horizontal="left" vertical="center"/>
    </xf>
    <xf numFmtId="175" fontId="12" fillId="151" borderId="0" xfId="1" applyNumberFormat="1" applyFont="1" applyFill="1" applyBorder="1" applyAlignment="1">
      <alignment horizontal="center" vertical="center" shrinkToFit="1"/>
    </xf>
    <xf numFmtId="175" fontId="12" fillId="151" borderId="0" xfId="1" applyNumberFormat="1" applyFont="1" applyFill="1" applyBorder="1" applyAlignment="1">
      <alignment vertical="center"/>
    </xf>
    <xf numFmtId="175" fontId="13" fillId="151" borderId="47" xfId="1" applyNumberFormat="1" applyFont="1" applyFill="1" applyBorder="1" applyAlignment="1">
      <alignment horizontal="center" vertical="top" wrapText="1"/>
    </xf>
    <xf numFmtId="175" fontId="12" fillId="132" borderId="69" xfId="1" applyNumberFormat="1" applyFont="1" applyFill="1" applyBorder="1" applyAlignment="1">
      <alignment horizontal="center" vertical="center"/>
    </xf>
    <xf numFmtId="175" fontId="12" fillId="132" borderId="52" xfId="1" applyNumberFormat="1" applyFont="1" applyFill="1" applyBorder="1" applyAlignment="1">
      <alignment horizontal="center" vertical="center"/>
    </xf>
    <xf numFmtId="175" fontId="12" fillId="0" borderId="0" xfId="1" applyNumberFormat="1" applyFont="1" applyFill="1" applyBorder="1" applyAlignment="1">
      <alignment vertical="center"/>
    </xf>
    <xf numFmtId="215" fontId="237" fillId="151" borderId="0" xfId="0" applyNumberFormat="1" applyFont="1" applyFill="1" applyBorder="1" applyAlignment="1">
      <alignment horizontal="left"/>
    </xf>
    <xf numFmtId="215" fontId="238" fillId="151" borderId="0" xfId="0" applyNumberFormat="1" applyFont="1" applyFill="1" applyBorder="1" applyAlignment="1">
      <alignment horizontal="center" vertical="center" shrinkToFit="1"/>
    </xf>
    <xf numFmtId="215" fontId="238" fillId="151" borderId="0" xfId="0" applyNumberFormat="1" applyFont="1" applyFill="1" applyBorder="1" applyAlignment="1">
      <alignment horizontal="left"/>
    </xf>
    <xf numFmtId="215" fontId="238" fillId="151" borderId="123" xfId="0" applyNumberFormat="1" applyFont="1" applyFill="1" applyBorder="1" applyAlignment="1">
      <alignment horizontal="center" vertical="top" wrapText="1"/>
    </xf>
    <xf numFmtId="216" fontId="238" fillId="0" borderId="0" xfId="46935" applyNumberFormat="1" applyFont="1" applyFill="1" applyBorder="1" applyAlignment="1">
      <alignment horizontal="center" vertical="center" wrapText="1"/>
    </xf>
    <xf numFmtId="215" fontId="238" fillId="0" borderId="0" xfId="0" applyNumberFormat="1" applyFont="1" applyFill="1" applyAlignment="1">
      <alignment horizontal="left" vertical="center"/>
    </xf>
    <xf numFmtId="215" fontId="238" fillId="0" borderId="0" xfId="0" applyNumberFormat="1" applyFont="1" applyFill="1" applyAlignment="1">
      <alignment horizontal="center" vertical="center"/>
    </xf>
    <xf numFmtId="215" fontId="238" fillId="0" borderId="0" xfId="0" applyNumberFormat="1" applyFont="1" applyFill="1" applyAlignment="1">
      <alignment horizontal="center" vertical="top" wrapText="1"/>
    </xf>
    <xf numFmtId="215" fontId="238" fillId="0" borderId="0" xfId="0" applyNumberFormat="1" applyFont="1" applyFill="1" applyAlignment="1">
      <alignment horizontal="center" vertical="center" wrapText="1"/>
    </xf>
    <xf numFmtId="215" fontId="238" fillId="0" borderId="0" xfId="0" applyNumberFormat="1" applyFont="1" applyFill="1" applyBorder="1" applyAlignment="1">
      <alignment horizontal="left" vertical="center"/>
    </xf>
    <xf numFmtId="215" fontId="238" fillId="0" borderId="0" xfId="0" applyNumberFormat="1" applyFont="1" applyFill="1" applyBorder="1" applyAlignment="1">
      <alignment horizontal="left"/>
    </xf>
    <xf numFmtId="208" fontId="206" fillId="151" borderId="177" xfId="0" applyNumberFormat="1" applyFont="1" applyFill="1" applyBorder="1" applyAlignment="1">
      <alignment horizontal="left" vertical="center" indent="4" shrinkToFit="1"/>
    </xf>
    <xf numFmtId="208" fontId="206" fillId="151" borderId="0" xfId="0" applyNumberFormat="1" applyFont="1" applyFill="1" applyBorder="1" applyAlignment="1">
      <alignment horizontal="left" vertical="center" indent="4" shrinkToFit="1"/>
    </xf>
    <xf numFmtId="190" fontId="199" fillId="151" borderId="0" xfId="1" applyNumberFormat="1" applyFont="1" applyFill="1" applyBorder="1" applyAlignment="1">
      <alignment horizontal="center" vertical="center" wrapText="1"/>
    </xf>
    <xf numFmtId="174" fontId="99" fillId="131" borderId="92" xfId="0" applyNumberFormat="1" applyFont="1" applyFill="1" applyBorder="1" applyAlignment="1">
      <alignment horizontal="center"/>
    </xf>
    <xf numFmtId="174" fontId="99" fillId="131" borderId="93" xfId="0" applyNumberFormat="1" applyFont="1" applyFill="1" applyBorder="1" applyAlignment="1">
      <alignment horizontal="center"/>
    </xf>
    <xf numFmtId="174" fontId="99" fillId="131" borderId="94" xfId="0" applyNumberFormat="1" applyFont="1" applyFill="1" applyBorder="1" applyAlignment="1">
      <alignment horizontal="center"/>
    </xf>
    <xf numFmtId="174" fontId="99" fillId="131" borderId="95" xfId="0" applyNumberFormat="1" applyFont="1" applyFill="1" applyBorder="1" applyAlignment="1">
      <alignment horizontal="center"/>
    </xf>
    <xf numFmtId="174" fontId="99" fillId="131" borderId="82" xfId="0" applyNumberFormat="1" applyFont="1" applyFill="1" applyBorder="1" applyAlignment="1">
      <alignment horizontal="center"/>
    </xf>
    <xf numFmtId="174" fontId="99" fillId="131" borderId="88" xfId="0" applyNumberFormat="1" applyFont="1" applyFill="1" applyBorder="1" applyAlignment="1">
      <alignment horizontal="center"/>
    </xf>
    <xf numFmtId="0" fontId="188" fillId="157" borderId="145" xfId="21599" applyFont="1" applyFill="1" applyBorder="1" applyAlignment="1">
      <alignment horizontal="center" vertical="center" wrapText="1"/>
    </xf>
    <xf numFmtId="0" fontId="188" fillId="157" borderId="138" xfId="21599" applyFont="1" applyFill="1" applyBorder="1" applyAlignment="1">
      <alignment horizontal="center" vertical="center" wrapText="1"/>
    </xf>
    <xf numFmtId="0" fontId="188" fillId="157" borderId="146" xfId="21599" applyFont="1" applyFill="1" applyBorder="1" applyAlignment="1">
      <alignment horizontal="center" vertical="center" wrapText="1"/>
    </xf>
    <xf numFmtId="175" fontId="134" fillId="132" borderId="89" xfId="0" applyNumberFormat="1" applyFont="1" applyFill="1" applyBorder="1" applyAlignment="1">
      <alignment horizontal="center" vertical="center" wrapText="1"/>
    </xf>
    <xf numFmtId="175" fontId="134" fillId="132" borderId="90" xfId="0" applyNumberFormat="1" applyFont="1" applyFill="1" applyBorder="1" applyAlignment="1">
      <alignment horizontal="center" vertical="center" wrapText="1"/>
    </xf>
    <xf numFmtId="175" fontId="134" fillId="132" borderId="91" xfId="0" applyNumberFormat="1" applyFont="1" applyFill="1" applyBorder="1" applyAlignment="1">
      <alignment horizontal="center" vertical="center" wrapText="1"/>
    </xf>
    <xf numFmtId="1" fontId="134" fillId="150" borderId="89" xfId="0" applyNumberFormat="1" applyFont="1" applyFill="1" applyBorder="1" applyAlignment="1">
      <alignment horizontal="center" vertical="center" wrapText="1"/>
    </xf>
    <xf numFmtId="1" fontId="134" fillId="150" borderId="90" xfId="0" applyNumberFormat="1" applyFont="1" applyFill="1" applyBorder="1" applyAlignment="1">
      <alignment horizontal="center" vertical="center" wrapText="1"/>
    </xf>
    <xf numFmtId="1" fontId="134" fillId="150" borderId="91" xfId="0" applyNumberFormat="1" applyFont="1" applyFill="1" applyBorder="1" applyAlignment="1">
      <alignment horizontal="center" vertical="center" wrapText="1"/>
    </xf>
    <xf numFmtId="1" fontId="134" fillId="150" borderId="53" xfId="0" applyNumberFormat="1" applyFont="1" applyFill="1" applyBorder="1" applyAlignment="1">
      <alignment horizontal="center" wrapText="1"/>
    </xf>
    <xf numFmtId="1" fontId="134" fillId="131" borderId="89" xfId="0" applyNumberFormat="1" applyFont="1" applyFill="1" applyBorder="1" applyAlignment="1">
      <alignment horizontal="center" vertical="top" wrapText="1"/>
    </xf>
    <xf numFmtId="1" fontId="134" fillId="131" borderId="90" xfId="0" applyNumberFormat="1" applyFont="1" applyFill="1" applyBorder="1" applyAlignment="1">
      <alignment horizontal="center" vertical="top" wrapText="1"/>
    </xf>
    <xf numFmtId="1" fontId="134" fillId="131" borderId="91" xfId="0" applyNumberFormat="1" applyFont="1" applyFill="1" applyBorder="1" applyAlignment="1">
      <alignment horizontal="center" vertical="top" wrapText="1"/>
    </xf>
    <xf numFmtId="1" fontId="134" fillId="131" borderId="89" xfId="0" applyNumberFormat="1" applyFont="1" applyFill="1" applyBorder="1" applyAlignment="1">
      <alignment horizontal="center" vertical="center" wrapText="1"/>
    </xf>
    <xf numFmtId="1" fontId="134" fillId="131" borderId="90" xfId="0" applyNumberFormat="1" applyFont="1" applyFill="1" applyBorder="1" applyAlignment="1">
      <alignment horizontal="center" vertical="center" wrapText="1"/>
    </xf>
    <xf numFmtId="1" fontId="134" fillId="131" borderId="91" xfId="0" applyNumberFormat="1" applyFont="1" applyFill="1" applyBorder="1" applyAlignment="1">
      <alignment horizontal="center" vertical="center" wrapText="1"/>
    </xf>
    <xf numFmtId="1" fontId="12" fillId="3" borderId="57" xfId="0" applyNumberFormat="1" applyFont="1" applyFill="1" applyBorder="1" applyAlignment="1">
      <alignment horizontal="center" wrapText="1"/>
    </xf>
    <xf numFmtId="1" fontId="12" fillId="3" borderId="58" xfId="0" applyNumberFormat="1" applyFont="1" applyFill="1" applyBorder="1" applyAlignment="1">
      <alignment horizontal="center" wrapText="1"/>
    </xf>
    <xf numFmtId="1" fontId="12" fillId="3" borderId="59" xfId="0" applyNumberFormat="1" applyFont="1" applyFill="1" applyBorder="1" applyAlignment="1">
      <alignment horizontal="center" wrapText="1"/>
    </xf>
    <xf numFmtId="1" fontId="12" fillId="0" borderId="70" xfId="0" applyNumberFormat="1" applyFont="1" applyBorder="1" applyAlignment="1">
      <alignment horizontal="center" wrapText="1"/>
    </xf>
    <xf numFmtId="1" fontId="12" fillId="0" borderId="71" xfId="0" applyNumberFormat="1" applyFont="1" applyBorder="1" applyAlignment="1">
      <alignment horizontal="center" wrapText="1"/>
    </xf>
    <xf numFmtId="1" fontId="12" fillId="0" borderId="72" xfId="0" applyNumberFormat="1" applyFont="1" applyBorder="1" applyAlignment="1">
      <alignment horizontal="center" wrapText="1"/>
    </xf>
    <xf numFmtId="1" fontId="12" fillId="140" borderId="57" xfId="0" applyNumberFormat="1" applyFont="1" applyFill="1" applyBorder="1" applyAlignment="1">
      <alignment horizontal="left" vertical="center" wrapText="1"/>
    </xf>
    <xf numFmtId="1" fontId="12" fillId="140" borderId="58" xfId="0" applyNumberFormat="1" applyFont="1" applyFill="1" applyBorder="1" applyAlignment="1">
      <alignment horizontal="left" vertical="center" wrapText="1"/>
    </xf>
    <xf numFmtId="1" fontId="12" fillId="140" borderId="59" xfId="0" applyNumberFormat="1" applyFont="1" applyFill="1" applyBorder="1" applyAlignment="1">
      <alignment horizontal="left" vertical="center" wrapText="1"/>
    </xf>
    <xf numFmtId="1" fontId="12" fillId="135" borderId="57" xfId="0" applyNumberFormat="1" applyFont="1" applyFill="1" applyBorder="1" applyAlignment="1">
      <alignment horizontal="center" wrapText="1"/>
    </xf>
    <xf numFmtId="1" fontId="12" fillId="135" borderId="58" xfId="0" applyNumberFormat="1" applyFont="1" applyFill="1" applyBorder="1" applyAlignment="1">
      <alignment horizontal="center" wrapText="1"/>
    </xf>
    <xf numFmtId="1" fontId="12" fillId="135" borderId="59" xfId="0" applyNumberFormat="1" applyFont="1" applyFill="1" applyBorder="1" applyAlignment="1">
      <alignment horizontal="center" wrapText="1"/>
    </xf>
    <xf numFmtId="0" fontId="94" fillId="0" borderId="0" xfId="0" applyFont="1" applyBorder="1" applyAlignment="1">
      <alignment horizontal="left" wrapText="1"/>
    </xf>
    <xf numFmtId="0" fontId="0" fillId="0" borderId="0" xfId="0" applyBorder="1" applyAlignment="1">
      <alignment horizontal="left" wrapText="1"/>
    </xf>
    <xf numFmtId="0" fontId="110" fillId="0" borderId="0" xfId="0" applyFont="1" applyAlignment="1">
      <alignment horizontal="center" wrapText="1"/>
    </xf>
    <xf numFmtId="0" fontId="13" fillId="0" borderId="0" xfId="0" applyFont="1" applyBorder="1" applyAlignment="1">
      <alignment horizontal="center"/>
    </xf>
    <xf numFmtId="0" fontId="130" fillId="0" borderId="0" xfId="0" applyFont="1" applyAlignment="1">
      <alignment horizontal="center" wrapText="1"/>
    </xf>
    <xf numFmtId="0" fontId="11" fillId="112" borderId="167" xfId="0" applyFont="1" applyFill="1" applyBorder="1" applyAlignment="1">
      <alignment horizontal="center" wrapText="1"/>
    </xf>
    <xf numFmtId="0" fontId="11" fillId="112" borderId="168" xfId="0" applyFont="1" applyFill="1" applyBorder="1" applyAlignment="1">
      <alignment horizontal="center" wrapText="1"/>
    </xf>
    <xf numFmtId="0" fontId="11" fillId="112" borderId="169" xfId="0" applyFont="1" applyFill="1" applyBorder="1" applyAlignment="1">
      <alignment horizontal="center" wrapText="1"/>
    </xf>
    <xf numFmtId="0" fontId="0" fillId="2" borderId="159" xfId="0" applyFill="1" applyBorder="1" applyAlignment="1">
      <alignment horizontal="center"/>
    </xf>
    <xf numFmtId="0" fontId="0" fillId="2" borderId="156" xfId="0" applyFill="1" applyBorder="1" applyAlignment="1">
      <alignment horizontal="center"/>
    </xf>
    <xf numFmtId="0" fontId="224" fillId="165" borderId="171" xfId="0" applyFont="1" applyFill="1" applyBorder="1" applyAlignment="1">
      <alignment vertical="center" wrapText="1"/>
    </xf>
    <xf numFmtId="0" fontId="224" fillId="165" borderId="172" xfId="0" applyFont="1" applyFill="1" applyBorder="1" applyAlignment="1">
      <alignment vertical="center" wrapText="1"/>
    </xf>
    <xf numFmtId="0" fontId="224" fillId="165" borderId="175" xfId="0" applyFont="1" applyFill="1" applyBorder="1" applyAlignment="1">
      <alignment vertical="center" wrapText="1"/>
    </xf>
    <xf numFmtId="0" fontId="223" fillId="165" borderId="171" xfId="0" applyFont="1" applyFill="1" applyBorder="1" applyAlignment="1">
      <alignment vertical="center" wrapText="1"/>
    </xf>
    <xf numFmtId="0" fontId="223" fillId="165" borderId="172" xfId="0" applyFont="1" applyFill="1" applyBorder="1" applyAlignment="1">
      <alignment vertical="center" wrapText="1"/>
    </xf>
    <xf numFmtId="0" fontId="12" fillId="0" borderId="0" xfId="0" applyFont="1" applyAlignment="1">
      <alignment horizontal="center" wrapText="1"/>
    </xf>
    <xf numFmtId="0" fontId="99" fillId="112" borderId="159" xfId="0" applyFont="1" applyFill="1" applyBorder="1" applyAlignment="1">
      <alignment horizontal="center"/>
    </xf>
    <xf numFmtId="0" fontId="99" fillId="112" borderId="164" xfId="0" applyFont="1" applyFill="1" applyBorder="1" applyAlignment="1">
      <alignment horizontal="center"/>
    </xf>
    <xf numFmtId="0" fontId="99" fillId="112" borderId="156" xfId="0" applyFont="1" applyFill="1" applyBorder="1" applyAlignment="1">
      <alignment horizontal="center"/>
    </xf>
    <xf numFmtId="0" fontId="11" fillId="112" borderId="159" xfId="0" applyFont="1" applyFill="1" applyBorder="1" applyAlignment="1">
      <alignment horizontal="center" wrapText="1"/>
    </xf>
    <xf numFmtId="0" fontId="11" fillId="112" borderId="164" xfId="0" applyFont="1" applyFill="1" applyBorder="1" applyAlignment="1">
      <alignment horizontal="center" wrapText="1"/>
    </xf>
    <xf numFmtId="0" fontId="11" fillId="112" borderId="156" xfId="0" applyFont="1" applyFill="1" applyBorder="1" applyAlignment="1">
      <alignment horizontal="center" wrapText="1"/>
    </xf>
    <xf numFmtId="0" fontId="148" fillId="0" borderId="65" xfId="0" applyFont="1" applyFill="1" applyBorder="1" applyAlignment="1">
      <alignment horizontal="center"/>
    </xf>
    <xf numFmtId="0" fontId="148" fillId="0" borderId="66" xfId="0" applyFont="1" applyFill="1" applyBorder="1" applyAlignment="1">
      <alignment horizontal="center"/>
    </xf>
    <xf numFmtId="0" fontId="148" fillId="0" borderId="67" xfId="0" applyFont="1" applyFill="1" applyBorder="1" applyAlignment="1">
      <alignment horizontal="center"/>
    </xf>
    <xf numFmtId="0" fontId="148" fillId="0" borderId="65" xfId="0" applyFont="1" applyFill="1" applyBorder="1" applyAlignment="1">
      <alignment horizontal="center"/>
    </xf>
    <xf numFmtId="208" fontId="127" fillId="0" borderId="113" xfId="0" applyNumberFormat="1" applyFont="1" applyFill="1" applyBorder="1" applyAlignment="1">
      <alignment horizontal="center" vertical="center" shrinkToFit="1"/>
    </xf>
    <xf numFmtId="208" fontId="127" fillId="0" borderId="69" xfId="0" applyNumberFormat="1" applyFont="1" applyFill="1" applyBorder="1" applyAlignment="1">
      <alignment horizontal="center" vertical="center" shrinkToFit="1"/>
    </xf>
    <xf numFmtId="208" fontId="127" fillId="0" borderId="112" xfId="0" applyNumberFormat="1" applyFont="1" applyFill="1" applyBorder="1" applyAlignment="1">
      <alignment horizontal="center" vertical="center" shrinkToFit="1"/>
    </xf>
    <xf numFmtId="194" fontId="163" fillId="0" borderId="114" xfId="0" applyNumberFormat="1" applyFont="1" applyFill="1" applyBorder="1" applyAlignment="1">
      <alignment horizontal="center"/>
    </xf>
    <xf numFmtId="194" fontId="163" fillId="0" borderId="52" xfId="0" applyNumberFormat="1" applyFont="1" applyFill="1" applyBorder="1" applyAlignment="1">
      <alignment horizontal="center"/>
    </xf>
    <xf numFmtId="194" fontId="163" fillId="0" borderId="115" xfId="0" applyNumberFormat="1" applyFont="1" applyFill="1" applyBorder="1" applyAlignment="1">
      <alignment horizontal="center"/>
    </xf>
    <xf numFmtId="0" fontId="136" fillId="0" borderId="65" xfId="0" applyFont="1" applyFill="1" applyBorder="1" applyAlignment="1">
      <alignment horizontal="center"/>
    </xf>
    <xf numFmtId="0" fontId="136" fillId="0" borderId="66" xfId="0" applyFont="1" applyFill="1" applyBorder="1" applyAlignment="1">
      <alignment horizontal="center"/>
    </xf>
    <xf numFmtId="0" fontId="136" fillId="0" borderId="67" xfId="0" applyFont="1" applyFill="1" applyBorder="1" applyAlignment="1">
      <alignment horizontal="center"/>
    </xf>
    <xf numFmtId="0" fontId="136" fillId="0" borderId="65" xfId="0" applyFont="1" applyFill="1" applyBorder="1" applyAlignment="1">
      <alignment horizontal="left"/>
    </xf>
    <xf numFmtId="0" fontId="136" fillId="0" borderId="66" xfId="0" applyFont="1" applyFill="1" applyBorder="1" applyAlignment="1">
      <alignment horizontal="left"/>
    </xf>
    <xf numFmtId="0" fontId="136" fillId="0" borderId="67" xfId="0" applyFont="1" applyFill="1" applyBorder="1" applyAlignment="1">
      <alignment horizontal="left"/>
    </xf>
    <xf numFmtId="49" fontId="136" fillId="0" borderId="65" xfId="0" applyNumberFormat="1" applyFont="1" applyFill="1" applyBorder="1" applyAlignment="1">
      <alignment horizontal="center"/>
    </xf>
    <xf numFmtId="49" fontId="136" fillId="0" borderId="66" xfId="0" applyNumberFormat="1" applyFont="1" applyFill="1" applyBorder="1" applyAlignment="1">
      <alignment horizontal="center"/>
    </xf>
    <xf numFmtId="49" fontId="136" fillId="0" borderId="67" xfId="0" applyNumberFormat="1" applyFont="1" applyFill="1" applyBorder="1" applyAlignment="1">
      <alignment horizontal="center"/>
    </xf>
    <xf numFmtId="208" fontId="133" fillId="0" borderId="113" xfId="0" applyNumberFormat="1" applyFont="1" applyFill="1" applyBorder="1" applyAlignment="1">
      <alignment horizontal="center" vertical="center" shrinkToFit="1"/>
    </xf>
    <xf numFmtId="208" fontId="133" fillId="0" borderId="69" xfId="0" applyNumberFormat="1" applyFont="1" applyFill="1" applyBorder="1" applyAlignment="1">
      <alignment horizontal="center" vertical="center" shrinkToFit="1"/>
    </xf>
    <xf numFmtId="208" fontId="133" fillId="0" borderId="112" xfId="0" applyNumberFormat="1" applyFont="1" applyFill="1" applyBorder="1" applyAlignment="1">
      <alignment horizontal="center" vertical="center" shrinkToFit="1"/>
    </xf>
    <xf numFmtId="208" fontId="133" fillId="0" borderId="60" xfId="0" applyNumberFormat="1" applyFont="1" applyFill="1" applyBorder="1" applyAlignment="1">
      <alignment horizontal="center" vertical="center" shrinkToFit="1"/>
    </xf>
    <xf numFmtId="194" fontId="156" fillId="0" borderId="114" xfId="0" applyNumberFormat="1" applyFont="1" applyFill="1" applyBorder="1" applyAlignment="1">
      <alignment horizontal="center"/>
    </xf>
    <xf numFmtId="194" fontId="156" fillId="0" borderId="52" xfId="0" applyNumberFormat="1" applyFont="1" applyFill="1" applyBorder="1" applyAlignment="1">
      <alignment horizontal="center"/>
    </xf>
    <xf numFmtId="194" fontId="156" fillId="0" borderId="115" xfId="0" applyNumberFormat="1" applyFont="1" applyFill="1" applyBorder="1" applyAlignment="1">
      <alignment horizontal="center"/>
    </xf>
    <xf numFmtId="194" fontId="156" fillId="0" borderId="70" xfId="0" applyNumberFormat="1" applyFont="1" applyFill="1" applyBorder="1" applyAlignment="1">
      <alignment horizontal="center"/>
    </xf>
    <xf numFmtId="175" fontId="128" fillId="0" borderId="116" xfId="0" applyNumberFormat="1" applyFont="1" applyFill="1" applyBorder="1" applyAlignment="1">
      <alignment horizontal="center" vertical="top" wrapText="1"/>
    </xf>
    <xf numFmtId="175" fontId="128" fillId="0" borderId="117" xfId="0" applyNumberFormat="1" applyFont="1" applyFill="1" applyBorder="1" applyAlignment="1">
      <alignment horizontal="center" vertical="top" wrapText="1"/>
    </xf>
    <xf numFmtId="175" fontId="128" fillId="0" borderId="118" xfId="0" applyNumberFormat="1" applyFont="1" applyFill="1" applyBorder="1" applyAlignment="1">
      <alignment horizontal="center" vertical="top" wrapText="1"/>
    </xf>
  </cellXfs>
  <cellStyles count="48081">
    <cellStyle name="20% - Accent1" xfId="46900" builtinId="30" customBuiltin="1"/>
    <cellStyle name="20% - Accent1 10" xfId="12"/>
    <cellStyle name="20% - Accent1 11" xfId="13"/>
    <cellStyle name="20% - Accent1 12" xfId="14"/>
    <cellStyle name="20% - Accent1 13" xfId="15"/>
    <cellStyle name="20% - Accent1 14" xfId="16"/>
    <cellStyle name="20% - Accent1 15" xfId="17"/>
    <cellStyle name="20% - Accent1 16" xfId="18"/>
    <cellStyle name="20% - Accent1 17" xfId="19"/>
    <cellStyle name="20% - Accent1 18" xfId="20"/>
    <cellStyle name="20% - Accent1 19" xfId="21"/>
    <cellStyle name="20% - Accent1 2" xfId="22"/>
    <cellStyle name="20% - Accent1 2 2" xfId="23"/>
    <cellStyle name="20% - Accent1 2 2 2" xfId="24"/>
    <cellStyle name="20% - Accent1 2 2 2 2" xfId="25"/>
    <cellStyle name="20% - Accent1 2 2 3" xfId="26"/>
    <cellStyle name="20% - Accent1 2 3" xfId="27"/>
    <cellStyle name="20% - Accent1 2 4" xfId="28"/>
    <cellStyle name="20% - Accent1 2 4 2" xfId="29"/>
    <cellStyle name="20% - Accent1 2 5" xfId="30"/>
    <cellStyle name="20% - Accent1 2 6" xfId="46671"/>
    <cellStyle name="20% - Accent1 20" xfId="31"/>
    <cellStyle name="20% - Accent1 21" xfId="32"/>
    <cellStyle name="20% - Accent1 22" xfId="33"/>
    <cellStyle name="20% - Accent1 23" xfId="34"/>
    <cellStyle name="20% - Accent1 24" xfId="35"/>
    <cellStyle name="20% - Accent1 25" xfId="46940"/>
    <cellStyle name="20% - Accent1 26" xfId="46960"/>
    <cellStyle name="20% - Accent1 3" xfId="36"/>
    <cellStyle name="20% - Accent1 3 2" xfId="37"/>
    <cellStyle name="20% - Accent1 3 2 2" xfId="38"/>
    <cellStyle name="20% - Accent1 3 2 2 2" xfId="39"/>
    <cellStyle name="20% - Accent1 3 2 3" xfId="40"/>
    <cellStyle name="20% - Accent1 3 3" xfId="41"/>
    <cellStyle name="20% - Accent1 3 4" xfId="42"/>
    <cellStyle name="20% - Accent1 3 4 2" xfId="43"/>
    <cellStyle name="20% - Accent1 3 5" xfId="44"/>
    <cellStyle name="20% - Accent1 4" xfId="45"/>
    <cellStyle name="20% - Accent1 4 2" xfId="46"/>
    <cellStyle name="20% - Accent1 4 2 2" xfId="47"/>
    <cellStyle name="20% - Accent1 4 3" xfId="48"/>
    <cellStyle name="20% - Accent1 4 3 2" xfId="49"/>
    <cellStyle name="20% - Accent1 4 4" xfId="50"/>
    <cellStyle name="20% - Accent1 5" xfId="51"/>
    <cellStyle name="20% - Accent1 5 2" xfId="52"/>
    <cellStyle name="20% - Accent1 5 3" xfId="53"/>
    <cellStyle name="20% - Accent1 5 4" xfId="54"/>
    <cellStyle name="20% - Accent1 5 4 2" xfId="55"/>
    <cellStyle name="20% - Accent1 5 5" xfId="56"/>
    <cellStyle name="20% - Accent1 6" xfId="57"/>
    <cellStyle name="20% - Accent1 6 2" xfId="58"/>
    <cellStyle name="20% - Accent1 6 3" xfId="59"/>
    <cellStyle name="20% - Accent1 7" xfId="60"/>
    <cellStyle name="20% - Accent1 7 2" xfId="61"/>
    <cellStyle name="20% - Accent1 8" xfId="62"/>
    <cellStyle name="20% - Accent1 9" xfId="63"/>
    <cellStyle name="20% - Accent2" xfId="46904" builtinId="34" customBuiltin="1"/>
    <cellStyle name="20% - Accent2 10" xfId="64"/>
    <cellStyle name="20% - Accent2 11" xfId="65"/>
    <cellStyle name="20% - Accent2 12" xfId="66"/>
    <cellStyle name="20% - Accent2 13" xfId="67"/>
    <cellStyle name="20% - Accent2 14" xfId="68"/>
    <cellStyle name="20% - Accent2 15" xfId="69"/>
    <cellStyle name="20% - Accent2 16" xfId="70"/>
    <cellStyle name="20% - Accent2 17" xfId="71"/>
    <cellStyle name="20% - Accent2 18" xfId="72"/>
    <cellStyle name="20% - Accent2 19" xfId="73"/>
    <cellStyle name="20% - Accent2 2" xfId="74"/>
    <cellStyle name="20% - Accent2 2 2" xfId="75"/>
    <cellStyle name="20% - Accent2 2 2 2" xfId="76"/>
    <cellStyle name="20% - Accent2 2 2 2 2" xfId="77"/>
    <cellStyle name="20% - Accent2 2 2 3" xfId="78"/>
    <cellStyle name="20% - Accent2 2 3" xfId="79"/>
    <cellStyle name="20% - Accent2 2 4" xfId="80"/>
    <cellStyle name="20% - Accent2 2 4 2" xfId="81"/>
    <cellStyle name="20% - Accent2 2 5" xfId="82"/>
    <cellStyle name="20% - Accent2 2 6" xfId="46672"/>
    <cellStyle name="20% - Accent2 20" xfId="83"/>
    <cellStyle name="20% - Accent2 21" xfId="84"/>
    <cellStyle name="20% - Accent2 22" xfId="85"/>
    <cellStyle name="20% - Accent2 23" xfId="86"/>
    <cellStyle name="20% - Accent2 24" xfId="87"/>
    <cellStyle name="20% - Accent2 25" xfId="46498"/>
    <cellStyle name="20% - Accent2 26" xfId="46942"/>
    <cellStyle name="20% - Accent2 27" xfId="46963"/>
    <cellStyle name="20% - Accent2 3" xfId="88"/>
    <cellStyle name="20% - Accent2 3 2" xfId="89"/>
    <cellStyle name="20% - Accent2 3 2 2" xfId="90"/>
    <cellStyle name="20% - Accent2 3 2 2 2" xfId="91"/>
    <cellStyle name="20% - Accent2 3 2 3" xfId="92"/>
    <cellStyle name="20% - Accent2 3 3" xfId="93"/>
    <cellStyle name="20% - Accent2 3 4" xfId="94"/>
    <cellStyle name="20% - Accent2 3 4 2" xfId="95"/>
    <cellStyle name="20% - Accent2 3 5" xfId="96"/>
    <cellStyle name="20% - Accent2 4" xfId="97"/>
    <cellStyle name="20% - Accent2 4 2" xfId="98"/>
    <cellStyle name="20% - Accent2 4 2 2" xfId="99"/>
    <cellStyle name="20% - Accent2 4 3" xfId="100"/>
    <cellStyle name="20% - Accent2 4 3 2" xfId="101"/>
    <cellStyle name="20% - Accent2 4 4" xfId="102"/>
    <cellStyle name="20% - Accent2 5" xfId="103"/>
    <cellStyle name="20% - Accent2 5 2" xfId="104"/>
    <cellStyle name="20% - Accent2 5 3" xfId="105"/>
    <cellStyle name="20% - Accent2 5 4" xfId="106"/>
    <cellStyle name="20% - Accent2 5 4 2" xfId="107"/>
    <cellStyle name="20% - Accent2 5 5" xfId="108"/>
    <cellStyle name="20% - Accent2 6" xfId="109"/>
    <cellStyle name="20% - Accent2 6 2" xfId="110"/>
    <cellStyle name="20% - Accent2 6 3" xfId="111"/>
    <cellStyle name="20% - Accent2 7" xfId="112"/>
    <cellStyle name="20% - Accent2 7 2" xfId="113"/>
    <cellStyle name="20% - Accent2 8" xfId="114"/>
    <cellStyle name="20% - Accent2 9" xfId="115"/>
    <cellStyle name="20% - Accent3" xfId="46908" builtinId="38" customBuiltin="1"/>
    <cellStyle name="20% - Accent3 10" xfId="116"/>
    <cellStyle name="20% - Accent3 11" xfId="117"/>
    <cellStyle name="20% - Accent3 12" xfId="118"/>
    <cellStyle name="20% - Accent3 13" xfId="119"/>
    <cellStyle name="20% - Accent3 14" xfId="120"/>
    <cellStyle name="20% - Accent3 15" xfId="121"/>
    <cellStyle name="20% - Accent3 16" xfId="122"/>
    <cellStyle name="20% - Accent3 17" xfId="123"/>
    <cellStyle name="20% - Accent3 18" xfId="124"/>
    <cellStyle name="20% - Accent3 19" xfId="125"/>
    <cellStyle name="20% - Accent3 2" xfId="126"/>
    <cellStyle name="20% - Accent3 2 2" xfId="127"/>
    <cellStyle name="20% - Accent3 2 2 2" xfId="128"/>
    <cellStyle name="20% - Accent3 2 2 2 2" xfId="129"/>
    <cellStyle name="20% - Accent3 2 2 3" xfId="130"/>
    <cellStyle name="20% - Accent3 2 3" xfId="131"/>
    <cellStyle name="20% - Accent3 2 4" xfId="132"/>
    <cellStyle name="20% - Accent3 2 4 2" xfId="133"/>
    <cellStyle name="20% - Accent3 2 5" xfId="134"/>
    <cellStyle name="20% - Accent3 2 6" xfId="46673"/>
    <cellStyle name="20% - Accent3 20" xfId="135"/>
    <cellStyle name="20% - Accent3 21" xfId="136"/>
    <cellStyle name="20% - Accent3 22" xfId="137"/>
    <cellStyle name="20% - Accent3 23" xfId="138"/>
    <cellStyle name="20% - Accent3 24" xfId="139"/>
    <cellStyle name="20% - Accent3 25" xfId="46499"/>
    <cellStyle name="20% - Accent3 26" xfId="46944"/>
    <cellStyle name="20% - Accent3 27" xfId="46965"/>
    <cellStyle name="20% - Accent3 3" xfId="140"/>
    <cellStyle name="20% - Accent3 3 2" xfId="141"/>
    <cellStyle name="20% - Accent3 3 2 2" xfId="142"/>
    <cellStyle name="20% - Accent3 3 2 2 2" xfId="143"/>
    <cellStyle name="20% - Accent3 3 2 3" xfId="144"/>
    <cellStyle name="20% - Accent3 3 3" xfId="145"/>
    <cellStyle name="20% - Accent3 3 4" xfId="146"/>
    <cellStyle name="20% - Accent3 3 4 2" xfId="147"/>
    <cellStyle name="20% - Accent3 3 5" xfId="148"/>
    <cellStyle name="20% - Accent3 4" xfId="149"/>
    <cellStyle name="20% - Accent3 4 2" xfId="150"/>
    <cellStyle name="20% - Accent3 4 2 2" xfId="151"/>
    <cellStyle name="20% - Accent3 4 3" xfId="152"/>
    <cellStyle name="20% - Accent3 4 3 2" xfId="153"/>
    <cellStyle name="20% - Accent3 4 4" xfId="154"/>
    <cellStyle name="20% - Accent3 5" xfId="155"/>
    <cellStyle name="20% - Accent3 5 2" xfId="156"/>
    <cellStyle name="20% - Accent3 5 3" xfId="157"/>
    <cellStyle name="20% - Accent3 5 4" xfId="158"/>
    <cellStyle name="20% - Accent3 5 4 2" xfId="159"/>
    <cellStyle name="20% - Accent3 5 5" xfId="160"/>
    <cellStyle name="20% - Accent3 6" xfId="161"/>
    <cellStyle name="20% - Accent3 6 2" xfId="162"/>
    <cellStyle name="20% - Accent3 6 3" xfId="163"/>
    <cellStyle name="20% - Accent3 7" xfId="164"/>
    <cellStyle name="20% - Accent3 7 2" xfId="165"/>
    <cellStyle name="20% - Accent3 8" xfId="166"/>
    <cellStyle name="20% - Accent3 9" xfId="167"/>
    <cellStyle name="20% - Accent4" xfId="46912" builtinId="42" customBuiltin="1"/>
    <cellStyle name="20% - Accent4 10" xfId="168"/>
    <cellStyle name="20% - Accent4 11" xfId="169"/>
    <cellStyle name="20% - Accent4 12" xfId="170"/>
    <cellStyle name="20% - Accent4 13" xfId="171"/>
    <cellStyle name="20% - Accent4 14" xfId="172"/>
    <cellStyle name="20% - Accent4 15" xfId="173"/>
    <cellStyle name="20% - Accent4 16" xfId="174"/>
    <cellStyle name="20% - Accent4 17" xfId="175"/>
    <cellStyle name="20% - Accent4 18" xfId="176"/>
    <cellStyle name="20% - Accent4 19" xfId="177"/>
    <cellStyle name="20% - Accent4 2" xfId="178"/>
    <cellStyle name="20% - Accent4 2 2" xfId="179"/>
    <cellStyle name="20% - Accent4 2 2 2" xfId="180"/>
    <cellStyle name="20% - Accent4 2 2 2 2" xfId="181"/>
    <cellStyle name="20% - Accent4 2 2 3" xfId="182"/>
    <cellStyle name="20% - Accent4 2 3" xfId="183"/>
    <cellStyle name="20% - Accent4 2 4" xfId="184"/>
    <cellStyle name="20% - Accent4 2 4 2" xfId="185"/>
    <cellStyle name="20% - Accent4 2 5" xfId="186"/>
    <cellStyle name="20% - Accent4 2 6" xfId="46674"/>
    <cellStyle name="20% - Accent4 20" xfId="187"/>
    <cellStyle name="20% - Accent4 21" xfId="188"/>
    <cellStyle name="20% - Accent4 22" xfId="189"/>
    <cellStyle name="20% - Accent4 23" xfId="190"/>
    <cellStyle name="20% - Accent4 24" xfId="191"/>
    <cellStyle name="20% - Accent4 25" xfId="46500"/>
    <cellStyle name="20% - Accent4 26" xfId="46946"/>
    <cellStyle name="20% - Accent4 27" xfId="46967"/>
    <cellStyle name="20% - Accent4 3" xfId="192"/>
    <cellStyle name="20% - Accent4 3 2" xfId="193"/>
    <cellStyle name="20% - Accent4 3 2 2" xfId="194"/>
    <cellStyle name="20% - Accent4 3 2 2 2" xfId="195"/>
    <cellStyle name="20% - Accent4 3 2 3" xfId="196"/>
    <cellStyle name="20% - Accent4 3 3" xfId="197"/>
    <cellStyle name="20% - Accent4 3 4" xfId="198"/>
    <cellStyle name="20% - Accent4 3 4 2" xfId="199"/>
    <cellStyle name="20% - Accent4 3 5" xfId="200"/>
    <cellStyle name="20% - Accent4 4" xfId="201"/>
    <cellStyle name="20% - Accent4 4 2" xfId="202"/>
    <cellStyle name="20% - Accent4 4 2 2" xfId="203"/>
    <cellStyle name="20% - Accent4 4 3" xfId="204"/>
    <cellStyle name="20% - Accent4 4 3 2" xfId="205"/>
    <cellStyle name="20% - Accent4 4 4" xfId="206"/>
    <cellStyle name="20% - Accent4 5" xfId="207"/>
    <cellStyle name="20% - Accent4 5 2" xfId="208"/>
    <cellStyle name="20% - Accent4 5 3" xfId="209"/>
    <cellStyle name="20% - Accent4 5 4" xfId="210"/>
    <cellStyle name="20% - Accent4 5 4 2" xfId="211"/>
    <cellStyle name="20% - Accent4 5 5" xfId="212"/>
    <cellStyle name="20% - Accent4 6" xfId="213"/>
    <cellStyle name="20% - Accent4 6 2" xfId="214"/>
    <cellStyle name="20% - Accent4 6 3" xfId="215"/>
    <cellStyle name="20% - Accent4 7" xfId="216"/>
    <cellStyle name="20% - Accent4 7 2" xfId="217"/>
    <cellStyle name="20% - Accent4 8" xfId="218"/>
    <cellStyle name="20% - Accent4 9" xfId="219"/>
    <cellStyle name="20% - Accent5" xfId="46916" builtinId="46" customBuiltin="1"/>
    <cellStyle name="20% - Accent5 10" xfId="220"/>
    <cellStyle name="20% - Accent5 11" xfId="221"/>
    <cellStyle name="20% - Accent5 12" xfId="222"/>
    <cellStyle name="20% - Accent5 13" xfId="223"/>
    <cellStyle name="20% - Accent5 14" xfId="224"/>
    <cellStyle name="20% - Accent5 15" xfId="225"/>
    <cellStyle name="20% - Accent5 16" xfId="226"/>
    <cellStyle name="20% - Accent5 17" xfId="227"/>
    <cellStyle name="20% - Accent5 18" xfId="228"/>
    <cellStyle name="20% - Accent5 19" xfId="229"/>
    <cellStyle name="20% - Accent5 2" xfId="230"/>
    <cellStyle name="20% - Accent5 2 2" xfId="231"/>
    <cellStyle name="20% - Accent5 2 2 2" xfId="232"/>
    <cellStyle name="20% - Accent5 2 2 2 2" xfId="233"/>
    <cellStyle name="20% - Accent5 2 2 3" xfId="234"/>
    <cellStyle name="20% - Accent5 2 3" xfId="235"/>
    <cellStyle name="20% - Accent5 2 4" xfId="236"/>
    <cellStyle name="20% - Accent5 2 4 2" xfId="237"/>
    <cellStyle name="20% - Accent5 2 5" xfId="238"/>
    <cellStyle name="20% - Accent5 2 6" xfId="46675"/>
    <cellStyle name="20% - Accent5 20" xfId="239"/>
    <cellStyle name="20% - Accent5 21" xfId="240"/>
    <cellStyle name="20% - Accent5 22" xfId="241"/>
    <cellStyle name="20% - Accent5 23" xfId="242"/>
    <cellStyle name="20% - Accent5 24" xfId="243"/>
    <cellStyle name="20% - Accent5 25" xfId="46501"/>
    <cellStyle name="20% - Accent5 26" xfId="46948"/>
    <cellStyle name="20% - Accent5 27" xfId="46969"/>
    <cellStyle name="20% - Accent5 3" xfId="244"/>
    <cellStyle name="20% - Accent5 3 2" xfId="245"/>
    <cellStyle name="20% - Accent5 3 2 2" xfId="246"/>
    <cellStyle name="20% - Accent5 3 2 2 2" xfId="247"/>
    <cellStyle name="20% - Accent5 3 2 3" xfId="248"/>
    <cellStyle name="20% - Accent5 3 3" xfId="249"/>
    <cellStyle name="20% - Accent5 3 4" xfId="250"/>
    <cellStyle name="20% - Accent5 3 4 2" xfId="251"/>
    <cellStyle name="20% - Accent5 3 5" xfId="252"/>
    <cellStyle name="20% - Accent5 4" xfId="253"/>
    <cellStyle name="20% - Accent5 4 2" xfId="254"/>
    <cellStyle name="20% - Accent5 4 2 2" xfId="255"/>
    <cellStyle name="20% - Accent5 4 3" xfId="256"/>
    <cellStyle name="20% - Accent5 4 3 2" xfId="257"/>
    <cellStyle name="20% - Accent5 4 4" xfId="258"/>
    <cellStyle name="20% - Accent5 5" xfId="259"/>
    <cellStyle name="20% - Accent5 5 2" xfId="260"/>
    <cellStyle name="20% - Accent5 5 3" xfId="261"/>
    <cellStyle name="20% - Accent5 5 4" xfId="262"/>
    <cellStyle name="20% - Accent5 5 4 2" xfId="263"/>
    <cellStyle name="20% - Accent5 5 5" xfId="264"/>
    <cellStyle name="20% - Accent5 6" xfId="265"/>
    <cellStyle name="20% - Accent5 6 2" xfId="266"/>
    <cellStyle name="20% - Accent5 6 3" xfId="267"/>
    <cellStyle name="20% - Accent5 7" xfId="268"/>
    <cellStyle name="20% - Accent5 7 2" xfId="269"/>
    <cellStyle name="20% - Accent5 8" xfId="270"/>
    <cellStyle name="20% - Accent5 9" xfId="271"/>
    <cellStyle name="20% - Accent6" xfId="46920" builtinId="50" customBuiltin="1"/>
    <cellStyle name="20% - Accent6 10" xfId="272"/>
    <cellStyle name="20% - Accent6 11" xfId="273"/>
    <cellStyle name="20% - Accent6 12" xfId="274"/>
    <cellStyle name="20% - Accent6 13" xfId="275"/>
    <cellStyle name="20% - Accent6 14" xfId="276"/>
    <cellStyle name="20% - Accent6 15" xfId="277"/>
    <cellStyle name="20% - Accent6 16" xfId="278"/>
    <cellStyle name="20% - Accent6 17" xfId="279"/>
    <cellStyle name="20% - Accent6 18" xfId="280"/>
    <cellStyle name="20% - Accent6 19" xfId="281"/>
    <cellStyle name="20% - Accent6 2" xfId="282"/>
    <cellStyle name="20% - Accent6 2 2" xfId="283"/>
    <cellStyle name="20% - Accent6 2 2 2" xfId="284"/>
    <cellStyle name="20% - Accent6 2 2 2 2" xfId="285"/>
    <cellStyle name="20% - Accent6 2 2 3" xfId="286"/>
    <cellStyle name="20% - Accent6 2 3" xfId="287"/>
    <cellStyle name="20% - Accent6 2 4" xfId="288"/>
    <cellStyle name="20% - Accent6 2 4 2" xfId="289"/>
    <cellStyle name="20% - Accent6 2 5" xfId="290"/>
    <cellStyle name="20% - Accent6 2 6" xfId="46676"/>
    <cellStyle name="20% - Accent6 20" xfId="291"/>
    <cellStyle name="20% - Accent6 21" xfId="292"/>
    <cellStyle name="20% - Accent6 22" xfId="293"/>
    <cellStyle name="20% - Accent6 23" xfId="294"/>
    <cellStyle name="20% - Accent6 24" xfId="295"/>
    <cellStyle name="20% - Accent6 25" xfId="46502"/>
    <cellStyle name="20% - Accent6 26" xfId="46950"/>
    <cellStyle name="20% - Accent6 27" xfId="46971"/>
    <cellStyle name="20% - Accent6 3" xfId="296"/>
    <cellStyle name="20% - Accent6 3 2" xfId="297"/>
    <cellStyle name="20% - Accent6 3 2 2" xfId="298"/>
    <cellStyle name="20% - Accent6 3 2 2 2" xfId="299"/>
    <cellStyle name="20% - Accent6 3 2 3" xfId="300"/>
    <cellStyle name="20% - Accent6 3 3" xfId="301"/>
    <cellStyle name="20% - Accent6 3 4" xfId="302"/>
    <cellStyle name="20% - Accent6 3 4 2" xfId="303"/>
    <cellStyle name="20% - Accent6 3 5" xfId="304"/>
    <cellStyle name="20% - Accent6 4" xfId="305"/>
    <cellStyle name="20% - Accent6 4 2" xfId="306"/>
    <cellStyle name="20% - Accent6 4 2 2" xfId="307"/>
    <cellStyle name="20% - Accent6 4 3" xfId="308"/>
    <cellStyle name="20% - Accent6 4 3 2" xfId="309"/>
    <cellStyle name="20% - Accent6 4 4" xfId="310"/>
    <cellStyle name="20% - Accent6 5" xfId="311"/>
    <cellStyle name="20% - Accent6 5 2" xfId="312"/>
    <cellStyle name="20% - Accent6 5 3" xfId="313"/>
    <cellStyle name="20% - Accent6 5 4" xfId="314"/>
    <cellStyle name="20% - Accent6 5 4 2" xfId="315"/>
    <cellStyle name="20% - Accent6 5 5" xfId="316"/>
    <cellStyle name="20% - Accent6 6" xfId="317"/>
    <cellStyle name="20% - Accent6 6 2" xfId="318"/>
    <cellStyle name="20% - Accent6 6 3" xfId="319"/>
    <cellStyle name="20% - Accent6 7" xfId="320"/>
    <cellStyle name="20% - Accent6 7 2" xfId="321"/>
    <cellStyle name="20% - Accent6 8" xfId="322"/>
    <cellStyle name="20% - Accent6 9" xfId="323"/>
    <cellStyle name="40% - Accent1" xfId="46901" builtinId="31" customBuiltin="1"/>
    <cellStyle name="40% - Accent1 10" xfId="324"/>
    <cellStyle name="40% - Accent1 11" xfId="325"/>
    <cellStyle name="40% - Accent1 12" xfId="326"/>
    <cellStyle name="40% - Accent1 13" xfId="327"/>
    <cellStyle name="40% - Accent1 14" xfId="328"/>
    <cellStyle name="40% - Accent1 15" xfId="329"/>
    <cellStyle name="40% - Accent1 16" xfId="330"/>
    <cellStyle name="40% - Accent1 17" xfId="331"/>
    <cellStyle name="40% - Accent1 18" xfId="332"/>
    <cellStyle name="40% - Accent1 19" xfId="333"/>
    <cellStyle name="40% - Accent1 2" xfId="334"/>
    <cellStyle name="40% - Accent1 2 2" xfId="335"/>
    <cellStyle name="40% - Accent1 2 2 2" xfId="336"/>
    <cellStyle name="40% - Accent1 2 2 2 2" xfId="337"/>
    <cellStyle name="40% - Accent1 2 2 3" xfId="338"/>
    <cellStyle name="40% - Accent1 2 3" xfId="339"/>
    <cellStyle name="40% - Accent1 2 4" xfId="340"/>
    <cellStyle name="40% - Accent1 2 4 2" xfId="341"/>
    <cellStyle name="40% - Accent1 2 5" xfId="342"/>
    <cellStyle name="40% - Accent1 2 6" xfId="46677"/>
    <cellStyle name="40% - Accent1 20" xfId="343"/>
    <cellStyle name="40% - Accent1 21" xfId="344"/>
    <cellStyle name="40% - Accent1 22" xfId="345"/>
    <cellStyle name="40% - Accent1 23" xfId="346"/>
    <cellStyle name="40% - Accent1 24" xfId="347"/>
    <cellStyle name="40% - Accent1 25" xfId="46503"/>
    <cellStyle name="40% - Accent1 26" xfId="46941"/>
    <cellStyle name="40% - Accent1 27" xfId="46961"/>
    <cellStyle name="40% - Accent1 3" xfId="348"/>
    <cellStyle name="40% - Accent1 3 2" xfId="349"/>
    <cellStyle name="40% - Accent1 3 2 2" xfId="350"/>
    <cellStyle name="40% - Accent1 3 2 2 2" xfId="351"/>
    <cellStyle name="40% - Accent1 3 2 3" xfId="352"/>
    <cellStyle name="40% - Accent1 3 3" xfId="353"/>
    <cellStyle name="40% - Accent1 3 4" xfId="354"/>
    <cellStyle name="40% - Accent1 3 4 2" xfId="355"/>
    <cellStyle name="40% - Accent1 3 5" xfId="356"/>
    <cellStyle name="40% - Accent1 4" xfId="357"/>
    <cellStyle name="40% - Accent1 4 2" xfId="358"/>
    <cellStyle name="40% - Accent1 4 2 2" xfId="359"/>
    <cellStyle name="40% - Accent1 4 3" xfId="360"/>
    <cellStyle name="40% - Accent1 4 3 2" xfId="361"/>
    <cellStyle name="40% - Accent1 4 4" xfId="362"/>
    <cellStyle name="40% - Accent1 5" xfId="363"/>
    <cellStyle name="40% - Accent1 5 2" xfId="364"/>
    <cellStyle name="40% - Accent1 5 3" xfId="365"/>
    <cellStyle name="40% - Accent1 5 4" xfId="366"/>
    <cellStyle name="40% - Accent1 5 4 2" xfId="367"/>
    <cellStyle name="40% - Accent1 5 5" xfId="368"/>
    <cellStyle name="40% - Accent1 6" xfId="369"/>
    <cellStyle name="40% - Accent1 6 2" xfId="370"/>
    <cellStyle name="40% - Accent1 6 3" xfId="371"/>
    <cellStyle name="40% - Accent1 7" xfId="372"/>
    <cellStyle name="40% - Accent1 7 2" xfId="373"/>
    <cellStyle name="40% - Accent1 8" xfId="374"/>
    <cellStyle name="40% - Accent1 9" xfId="375"/>
    <cellStyle name="40% - Accent2" xfId="46905" builtinId="35" customBuiltin="1"/>
    <cellStyle name="40% - Accent2 10" xfId="376"/>
    <cellStyle name="40% - Accent2 11" xfId="377"/>
    <cellStyle name="40% - Accent2 12" xfId="378"/>
    <cellStyle name="40% - Accent2 13" xfId="379"/>
    <cellStyle name="40% - Accent2 14" xfId="380"/>
    <cellStyle name="40% - Accent2 15" xfId="381"/>
    <cellStyle name="40% - Accent2 16" xfId="382"/>
    <cellStyle name="40% - Accent2 17" xfId="383"/>
    <cellStyle name="40% - Accent2 18" xfId="384"/>
    <cellStyle name="40% - Accent2 19" xfId="385"/>
    <cellStyle name="40% - Accent2 2" xfId="386"/>
    <cellStyle name="40% - Accent2 2 2" xfId="387"/>
    <cellStyle name="40% - Accent2 2 2 2" xfId="388"/>
    <cellStyle name="40% - Accent2 2 2 2 2" xfId="389"/>
    <cellStyle name="40% - Accent2 2 2 3" xfId="390"/>
    <cellStyle name="40% - Accent2 2 3" xfId="391"/>
    <cellStyle name="40% - Accent2 2 4" xfId="392"/>
    <cellStyle name="40% - Accent2 2 4 2" xfId="393"/>
    <cellStyle name="40% - Accent2 2 5" xfId="394"/>
    <cellStyle name="40% - Accent2 2 6" xfId="46678"/>
    <cellStyle name="40% - Accent2 20" xfId="395"/>
    <cellStyle name="40% - Accent2 21" xfId="396"/>
    <cellStyle name="40% - Accent2 22" xfId="397"/>
    <cellStyle name="40% - Accent2 23" xfId="398"/>
    <cellStyle name="40% - Accent2 24" xfId="399"/>
    <cellStyle name="40% - Accent2 25" xfId="46943"/>
    <cellStyle name="40% - Accent2 26" xfId="46964"/>
    <cellStyle name="40% - Accent2 3" xfId="400"/>
    <cellStyle name="40% - Accent2 3 2" xfId="401"/>
    <cellStyle name="40% - Accent2 3 2 2" xfId="402"/>
    <cellStyle name="40% - Accent2 3 2 2 2" xfId="403"/>
    <cellStyle name="40% - Accent2 3 2 3" xfId="404"/>
    <cellStyle name="40% - Accent2 3 3" xfId="405"/>
    <cellStyle name="40% - Accent2 3 4" xfId="406"/>
    <cellStyle name="40% - Accent2 3 4 2" xfId="407"/>
    <cellStyle name="40% - Accent2 3 5" xfId="408"/>
    <cellStyle name="40% - Accent2 4" xfId="409"/>
    <cellStyle name="40% - Accent2 4 2" xfId="410"/>
    <cellStyle name="40% - Accent2 4 2 2" xfId="411"/>
    <cellStyle name="40% - Accent2 4 3" xfId="412"/>
    <cellStyle name="40% - Accent2 4 3 2" xfId="413"/>
    <cellStyle name="40% - Accent2 4 4" xfId="414"/>
    <cellStyle name="40% - Accent2 5" xfId="415"/>
    <cellStyle name="40% - Accent2 5 2" xfId="416"/>
    <cellStyle name="40% - Accent2 5 3" xfId="417"/>
    <cellStyle name="40% - Accent2 5 4" xfId="418"/>
    <cellStyle name="40% - Accent2 5 4 2" xfId="419"/>
    <cellStyle name="40% - Accent2 5 5" xfId="420"/>
    <cellStyle name="40% - Accent2 6" xfId="421"/>
    <cellStyle name="40% - Accent2 6 2" xfId="422"/>
    <cellStyle name="40% - Accent2 6 3" xfId="423"/>
    <cellStyle name="40% - Accent2 7" xfId="424"/>
    <cellStyle name="40% - Accent2 7 2" xfId="425"/>
    <cellStyle name="40% - Accent2 8" xfId="426"/>
    <cellStyle name="40% - Accent2 9" xfId="427"/>
    <cellStyle name="40% - Accent3" xfId="46909" builtinId="39" customBuiltin="1"/>
    <cellStyle name="40% - Accent3 10" xfId="428"/>
    <cellStyle name="40% - Accent3 11" xfId="429"/>
    <cellStyle name="40% - Accent3 12" xfId="430"/>
    <cellStyle name="40% - Accent3 13" xfId="431"/>
    <cellStyle name="40% - Accent3 14" xfId="432"/>
    <cellStyle name="40% - Accent3 15" xfId="433"/>
    <cellStyle name="40% - Accent3 16" xfId="434"/>
    <cellStyle name="40% - Accent3 17" xfId="435"/>
    <cellStyle name="40% - Accent3 18" xfId="436"/>
    <cellStyle name="40% - Accent3 19" xfId="437"/>
    <cellStyle name="40% - Accent3 2" xfId="438"/>
    <cellStyle name="40% - Accent3 2 2" xfId="439"/>
    <cellStyle name="40% - Accent3 2 2 2" xfId="440"/>
    <cellStyle name="40% - Accent3 2 2 2 2" xfId="441"/>
    <cellStyle name="40% - Accent3 2 2 3" xfId="442"/>
    <cellStyle name="40% - Accent3 2 3" xfId="443"/>
    <cellStyle name="40% - Accent3 2 4" xfId="444"/>
    <cellStyle name="40% - Accent3 2 4 2" xfId="445"/>
    <cellStyle name="40% - Accent3 2 5" xfId="446"/>
    <cellStyle name="40% - Accent3 2 6" xfId="46679"/>
    <cellStyle name="40% - Accent3 20" xfId="447"/>
    <cellStyle name="40% - Accent3 21" xfId="448"/>
    <cellStyle name="40% - Accent3 22" xfId="449"/>
    <cellStyle name="40% - Accent3 23" xfId="450"/>
    <cellStyle name="40% - Accent3 24" xfId="451"/>
    <cellStyle name="40% - Accent3 25" xfId="46504"/>
    <cellStyle name="40% - Accent3 26" xfId="46945"/>
    <cellStyle name="40% - Accent3 27" xfId="46966"/>
    <cellStyle name="40% - Accent3 3" xfId="452"/>
    <cellStyle name="40% - Accent3 3 2" xfId="453"/>
    <cellStyle name="40% - Accent3 3 2 2" xfId="454"/>
    <cellStyle name="40% - Accent3 3 2 2 2" xfId="455"/>
    <cellStyle name="40% - Accent3 3 2 3" xfId="456"/>
    <cellStyle name="40% - Accent3 3 3" xfId="457"/>
    <cellStyle name="40% - Accent3 3 4" xfId="458"/>
    <cellStyle name="40% - Accent3 3 4 2" xfId="459"/>
    <cellStyle name="40% - Accent3 3 5" xfId="460"/>
    <cellStyle name="40% - Accent3 4" xfId="461"/>
    <cellStyle name="40% - Accent3 4 2" xfId="462"/>
    <cellStyle name="40% - Accent3 4 2 2" xfId="463"/>
    <cellStyle name="40% - Accent3 4 3" xfId="464"/>
    <cellStyle name="40% - Accent3 4 3 2" xfId="465"/>
    <cellStyle name="40% - Accent3 4 4" xfId="466"/>
    <cellStyle name="40% - Accent3 5" xfId="467"/>
    <cellStyle name="40% - Accent3 5 2" xfId="468"/>
    <cellStyle name="40% - Accent3 5 3" xfId="469"/>
    <cellStyle name="40% - Accent3 5 4" xfId="470"/>
    <cellStyle name="40% - Accent3 5 4 2" xfId="471"/>
    <cellStyle name="40% - Accent3 5 5" xfId="472"/>
    <cellStyle name="40% - Accent3 6" xfId="473"/>
    <cellStyle name="40% - Accent3 6 2" xfId="474"/>
    <cellStyle name="40% - Accent3 6 3" xfId="475"/>
    <cellStyle name="40% - Accent3 7" xfId="476"/>
    <cellStyle name="40% - Accent3 7 2" xfId="477"/>
    <cellStyle name="40% - Accent3 8" xfId="478"/>
    <cellStyle name="40% - Accent3 9" xfId="479"/>
    <cellStyle name="40% - Accent4" xfId="46913" builtinId="43" customBuiltin="1"/>
    <cellStyle name="40% - Accent4 10" xfId="480"/>
    <cellStyle name="40% - Accent4 11" xfId="481"/>
    <cellStyle name="40% - Accent4 12" xfId="482"/>
    <cellStyle name="40% - Accent4 13" xfId="483"/>
    <cellStyle name="40% - Accent4 14" xfId="484"/>
    <cellStyle name="40% - Accent4 15" xfId="485"/>
    <cellStyle name="40% - Accent4 16" xfId="486"/>
    <cellStyle name="40% - Accent4 17" xfId="487"/>
    <cellStyle name="40% - Accent4 18" xfId="488"/>
    <cellStyle name="40% - Accent4 19" xfId="489"/>
    <cellStyle name="40% - Accent4 2" xfId="490"/>
    <cellStyle name="40% - Accent4 2 2" xfId="491"/>
    <cellStyle name="40% - Accent4 2 2 2" xfId="492"/>
    <cellStyle name="40% - Accent4 2 2 2 2" xfId="493"/>
    <cellStyle name="40% - Accent4 2 2 3" xfId="494"/>
    <cellStyle name="40% - Accent4 2 3" xfId="495"/>
    <cellStyle name="40% - Accent4 2 4" xfId="496"/>
    <cellStyle name="40% - Accent4 2 4 2" xfId="497"/>
    <cellStyle name="40% - Accent4 2 5" xfId="498"/>
    <cellStyle name="40% - Accent4 2 6" xfId="46680"/>
    <cellStyle name="40% - Accent4 20" xfId="499"/>
    <cellStyle name="40% - Accent4 21" xfId="500"/>
    <cellStyle name="40% - Accent4 22" xfId="501"/>
    <cellStyle name="40% - Accent4 23" xfId="502"/>
    <cellStyle name="40% - Accent4 24" xfId="503"/>
    <cellStyle name="40% - Accent4 25" xfId="46505"/>
    <cellStyle name="40% - Accent4 26" xfId="46947"/>
    <cellStyle name="40% - Accent4 27" xfId="46968"/>
    <cellStyle name="40% - Accent4 3" xfId="504"/>
    <cellStyle name="40% - Accent4 3 2" xfId="505"/>
    <cellStyle name="40% - Accent4 3 2 2" xfId="506"/>
    <cellStyle name="40% - Accent4 3 2 2 2" xfId="507"/>
    <cellStyle name="40% - Accent4 3 2 3" xfId="508"/>
    <cellStyle name="40% - Accent4 3 3" xfId="509"/>
    <cellStyle name="40% - Accent4 3 4" xfId="510"/>
    <cellStyle name="40% - Accent4 3 4 2" xfId="511"/>
    <cellStyle name="40% - Accent4 3 5" xfId="512"/>
    <cellStyle name="40% - Accent4 4" xfId="513"/>
    <cellStyle name="40% - Accent4 4 2" xfId="514"/>
    <cellStyle name="40% - Accent4 4 2 2" xfId="515"/>
    <cellStyle name="40% - Accent4 4 3" xfId="516"/>
    <cellStyle name="40% - Accent4 4 3 2" xfId="517"/>
    <cellStyle name="40% - Accent4 4 4" xfId="518"/>
    <cellStyle name="40% - Accent4 5" xfId="519"/>
    <cellStyle name="40% - Accent4 5 2" xfId="520"/>
    <cellStyle name="40% - Accent4 5 3" xfId="521"/>
    <cellStyle name="40% - Accent4 5 4" xfId="522"/>
    <cellStyle name="40% - Accent4 5 4 2" xfId="523"/>
    <cellStyle name="40% - Accent4 5 5" xfId="524"/>
    <cellStyle name="40% - Accent4 6" xfId="525"/>
    <cellStyle name="40% - Accent4 6 2" xfId="526"/>
    <cellStyle name="40% - Accent4 6 3" xfId="527"/>
    <cellStyle name="40% - Accent4 7" xfId="528"/>
    <cellStyle name="40% - Accent4 7 2" xfId="529"/>
    <cellStyle name="40% - Accent4 8" xfId="530"/>
    <cellStyle name="40% - Accent4 9" xfId="531"/>
    <cellStyle name="40% - Accent5" xfId="46917" builtinId="47" customBuiltin="1"/>
    <cellStyle name="40% - Accent5 10" xfId="532"/>
    <cellStyle name="40% - Accent5 11" xfId="533"/>
    <cellStyle name="40% - Accent5 12" xfId="534"/>
    <cellStyle name="40% - Accent5 13" xfId="535"/>
    <cellStyle name="40% - Accent5 14" xfId="536"/>
    <cellStyle name="40% - Accent5 15" xfId="537"/>
    <cellStyle name="40% - Accent5 16" xfId="538"/>
    <cellStyle name="40% - Accent5 17" xfId="539"/>
    <cellStyle name="40% - Accent5 18" xfId="540"/>
    <cellStyle name="40% - Accent5 19" xfId="541"/>
    <cellStyle name="40% - Accent5 2" xfId="542"/>
    <cellStyle name="40% - Accent5 2 2" xfId="543"/>
    <cellStyle name="40% - Accent5 2 2 2" xfId="544"/>
    <cellStyle name="40% - Accent5 2 2 2 2" xfId="545"/>
    <cellStyle name="40% - Accent5 2 2 3" xfId="546"/>
    <cellStyle name="40% - Accent5 2 3" xfId="547"/>
    <cellStyle name="40% - Accent5 2 4" xfId="548"/>
    <cellStyle name="40% - Accent5 2 4 2" xfId="549"/>
    <cellStyle name="40% - Accent5 2 5" xfId="550"/>
    <cellStyle name="40% - Accent5 2 6" xfId="46681"/>
    <cellStyle name="40% - Accent5 20" xfId="551"/>
    <cellStyle name="40% - Accent5 21" xfId="552"/>
    <cellStyle name="40% - Accent5 22" xfId="553"/>
    <cellStyle name="40% - Accent5 23" xfId="554"/>
    <cellStyle name="40% - Accent5 24" xfId="555"/>
    <cellStyle name="40% - Accent5 25" xfId="46506"/>
    <cellStyle name="40% - Accent5 26" xfId="46949"/>
    <cellStyle name="40% - Accent5 27" xfId="46970"/>
    <cellStyle name="40% - Accent5 3" xfId="556"/>
    <cellStyle name="40% - Accent5 3 2" xfId="557"/>
    <cellStyle name="40% - Accent5 3 2 2" xfId="558"/>
    <cellStyle name="40% - Accent5 3 2 2 2" xfId="559"/>
    <cellStyle name="40% - Accent5 3 2 3" xfId="560"/>
    <cellStyle name="40% - Accent5 3 3" xfId="561"/>
    <cellStyle name="40% - Accent5 3 4" xfId="562"/>
    <cellStyle name="40% - Accent5 3 4 2" xfId="563"/>
    <cellStyle name="40% - Accent5 3 5" xfId="564"/>
    <cellStyle name="40% - Accent5 4" xfId="565"/>
    <cellStyle name="40% - Accent5 4 2" xfId="566"/>
    <cellStyle name="40% - Accent5 4 2 2" xfId="567"/>
    <cellStyle name="40% - Accent5 4 3" xfId="568"/>
    <cellStyle name="40% - Accent5 4 3 2" xfId="569"/>
    <cellStyle name="40% - Accent5 4 4" xfId="570"/>
    <cellStyle name="40% - Accent5 5" xfId="571"/>
    <cellStyle name="40% - Accent5 5 2" xfId="572"/>
    <cellStyle name="40% - Accent5 5 3" xfId="573"/>
    <cellStyle name="40% - Accent5 5 4" xfId="574"/>
    <cellStyle name="40% - Accent5 5 4 2" xfId="575"/>
    <cellStyle name="40% - Accent5 5 5" xfId="576"/>
    <cellStyle name="40% - Accent5 6" xfId="577"/>
    <cellStyle name="40% - Accent5 6 2" xfId="578"/>
    <cellStyle name="40% - Accent5 6 3" xfId="579"/>
    <cellStyle name="40% - Accent5 7" xfId="580"/>
    <cellStyle name="40% - Accent5 7 2" xfId="581"/>
    <cellStyle name="40% - Accent5 8" xfId="582"/>
    <cellStyle name="40% - Accent5 9" xfId="583"/>
    <cellStyle name="40% - Accent6" xfId="46921" builtinId="51" customBuiltin="1"/>
    <cellStyle name="40% - Accent6 10" xfId="584"/>
    <cellStyle name="40% - Accent6 11" xfId="585"/>
    <cellStyle name="40% - Accent6 12" xfId="586"/>
    <cellStyle name="40% - Accent6 13" xfId="587"/>
    <cellStyle name="40% - Accent6 14" xfId="588"/>
    <cellStyle name="40% - Accent6 15" xfId="589"/>
    <cellStyle name="40% - Accent6 16" xfId="590"/>
    <cellStyle name="40% - Accent6 17" xfId="591"/>
    <cellStyle name="40% - Accent6 18" xfId="592"/>
    <cellStyle name="40% - Accent6 19" xfId="593"/>
    <cellStyle name="40% - Accent6 2" xfId="594"/>
    <cellStyle name="40% - Accent6 2 2" xfId="595"/>
    <cellStyle name="40% - Accent6 2 2 2" xfId="596"/>
    <cellStyle name="40% - Accent6 2 2 2 2" xfId="597"/>
    <cellStyle name="40% - Accent6 2 2 3" xfId="598"/>
    <cellStyle name="40% - Accent6 2 3" xfId="599"/>
    <cellStyle name="40% - Accent6 2 4" xfId="600"/>
    <cellStyle name="40% - Accent6 2 4 2" xfId="601"/>
    <cellStyle name="40% - Accent6 2 5" xfId="602"/>
    <cellStyle name="40% - Accent6 2 6" xfId="46682"/>
    <cellStyle name="40% - Accent6 20" xfId="603"/>
    <cellStyle name="40% - Accent6 21" xfId="604"/>
    <cellStyle name="40% - Accent6 22" xfId="605"/>
    <cellStyle name="40% - Accent6 23" xfId="606"/>
    <cellStyle name="40% - Accent6 24" xfId="607"/>
    <cellStyle name="40% - Accent6 25" xfId="46507"/>
    <cellStyle name="40% - Accent6 26" xfId="46951"/>
    <cellStyle name="40% - Accent6 27" xfId="46972"/>
    <cellStyle name="40% - Accent6 3" xfId="608"/>
    <cellStyle name="40% - Accent6 3 2" xfId="609"/>
    <cellStyle name="40% - Accent6 3 2 2" xfId="610"/>
    <cellStyle name="40% - Accent6 3 2 2 2" xfId="611"/>
    <cellStyle name="40% - Accent6 3 2 3" xfId="612"/>
    <cellStyle name="40% - Accent6 3 3" xfId="613"/>
    <cellStyle name="40% - Accent6 3 4" xfId="614"/>
    <cellStyle name="40% - Accent6 3 4 2" xfId="615"/>
    <cellStyle name="40% - Accent6 3 5" xfId="616"/>
    <cellStyle name="40% - Accent6 4" xfId="617"/>
    <cellStyle name="40% - Accent6 4 2" xfId="618"/>
    <cellStyle name="40% - Accent6 4 2 2" xfId="619"/>
    <cellStyle name="40% - Accent6 4 3" xfId="620"/>
    <cellStyle name="40% - Accent6 4 3 2" xfId="621"/>
    <cellStyle name="40% - Accent6 4 4" xfId="622"/>
    <cellStyle name="40% - Accent6 5" xfId="623"/>
    <cellStyle name="40% - Accent6 5 2" xfId="624"/>
    <cellStyle name="40% - Accent6 5 3" xfId="625"/>
    <cellStyle name="40% - Accent6 5 4" xfId="626"/>
    <cellStyle name="40% - Accent6 5 4 2" xfId="627"/>
    <cellStyle name="40% - Accent6 5 5" xfId="628"/>
    <cellStyle name="40% - Accent6 6" xfId="629"/>
    <cellStyle name="40% - Accent6 6 2" xfId="630"/>
    <cellStyle name="40% - Accent6 6 3" xfId="631"/>
    <cellStyle name="40% - Accent6 7" xfId="632"/>
    <cellStyle name="40% - Accent6 7 2" xfId="633"/>
    <cellStyle name="40% - Accent6 8" xfId="634"/>
    <cellStyle name="40% - Accent6 9" xfId="635"/>
    <cellStyle name="60% - Accent1" xfId="46902" builtinId="32" customBuiltin="1"/>
    <cellStyle name="60% - Accent1 10" xfId="636"/>
    <cellStyle name="60% - Accent1 11" xfId="637"/>
    <cellStyle name="60% - Accent1 12" xfId="638"/>
    <cellStyle name="60% - Accent1 13" xfId="639"/>
    <cellStyle name="60% - Accent1 14" xfId="640"/>
    <cellStyle name="60% - Accent1 15" xfId="641"/>
    <cellStyle name="60% - Accent1 16" xfId="642"/>
    <cellStyle name="60% - Accent1 17" xfId="643"/>
    <cellStyle name="60% - Accent1 18" xfId="644"/>
    <cellStyle name="60% - Accent1 19" xfId="645"/>
    <cellStyle name="60% - Accent1 2" xfId="646"/>
    <cellStyle name="60% - Accent1 2 2" xfId="647"/>
    <cellStyle name="60% - Accent1 20" xfId="648"/>
    <cellStyle name="60% - Accent1 21" xfId="649"/>
    <cellStyle name="60% - Accent1 22" xfId="650"/>
    <cellStyle name="60% - Accent1 23" xfId="651"/>
    <cellStyle name="60% - Accent1 24" xfId="652"/>
    <cellStyle name="60% - Accent1 25" xfId="46508"/>
    <cellStyle name="60% - Accent1 3" xfId="653"/>
    <cellStyle name="60% - Accent1 3 2" xfId="654"/>
    <cellStyle name="60% - Accent1 4" xfId="655"/>
    <cellStyle name="60% - Accent1 4 2" xfId="656"/>
    <cellStyle name="60% - Accent1 5" xfId="657"/>
    <cellStyle name="60% - Accent1 5 2" xfId="658"/>
    <cellStyle name="60% - Accent1 5 3" xfId="659"/>
    <cellStyle name="60% - Accent1 6" xfId="660"/>
    <cellStyle name="60% - Accent1 6 2" xfId="661"/>
    <cellStyle name="60% - Accent1 6 3" xfId="662"/>
    <cellStyle name="60% - Accent1 7" xfId="663"/>
    <cellStyle name="60% - Accent1 8" xfId="664"/>
    <cellStyle name="60% - Accent1 9" xfId="665"/>
    <cellStyle name="60% - Accent2" xfId="46906" builtinId="36" customBuiltin="1"/>
    <cellStyle name="60% - Accent2 10" xfId="666"/>
    <cellStyle name="60% - Accent2 11" xfId="667"/>
    <cellStyle name="60% - Accent2 12" xfId="668"/>
    <cellStyle name="60% - Accent2 13" xfId="669"/>
    <cellStyle name="60% - Accent2 14" xfId="670"/>
    <cellStyle name="60% - Accent2 15" xfId="671"/>
    <cellStyle name="60% - Accent2 16" xfId="672"/>
    <cellStyle name="60% - Accent2 17" xfId="673"/>
    <cellStyle name="60% - Accent2 18" xfId="674"/>
    <cellStyle name="60% - Accent2 19" xfId="675"/>
    <cellStyle name="60% - Accent2 2" xfId="676"/>
    <cellStyle name="60% - Accent2 2 2" xfId="677"/>
    <cellStyle name="60% - Accent2 20" xfId="678"/>
    <cellStyle name="60% - Accent2 21" xfId="679"/>
    <cellStyle name="60% - Accent2 22" xfId="680"/>
    <cellStyle name="60% - Accent2 23" xfId="681"/>
    <cellStyle name="60% - Accent2 24" xfId="682"/>
    <cellStyle name="60% - Accent2 3" xfId="683"/>
    <cellStyle name="60% - Accent2 3 2" xfId="684"/>
    <cellStyle name="60% - Accent2 4" xfId="685"/>
    <cellStyle name="60% - Accent2 4 2" xfId="686"/>
    <cellStyle name="60% - Accent2 5" xfId="687"/>
    <cellStyle name="60% - Accent2 5 2" xfId="688"/>
    <cellStyle name="60% - Accent2 5 3" xfId="689"/>
    <cellStyle name="60% - Accent2 6" xfId="690"/>
    <cellStyle name="60% - Accent2 6 2" xfId="691"/>
    <cellStyle name="60% - Accent2 6 3" xfId="692"/>
    <cellStyle name="60% - Accent2 7" xfId="693"/>
    <cellStyle name="60% - Accent2 8" xfId="694"/>
    <cellStyle name="60% - Accent2 9" xfId="695"/>
    <cellStyle name="60% - Accent3" xfId="46910" builtinId="40" customBuiltin="1"/>
    <cellStyle name="60% - Accent3 10" xfId="696"/>
    <cellStyle name="60% - Accent3 11" xfId="697"/>
    <cellStyle name="60% - Accent3 12" xfId="698"/>
    <cellStyle name="60% - Accent3 13" xfId="699"/>
    <cellStyle name="60% - Accent3 14" xfId="700"/>
    <cellStyle name="60% - Accent3 15" xfId="701"/>
    <cellStyle name="60% - Accent3 16" xfId="702"/>
    <cellStyle name="60% - Accent3 17" xfId="703"/>
    <cellStyle name="60% - Accent3 18" xfId="704"/>
    <cellStyle name="60% - Accent3 19" xfId="705"/>
    <cellStyle name="60% - Accent3 2" xfId="706"/>
    <cellStyle name="60% - Accent3 2 2" xfId="707"/>
    <cellStyle name="60% - Accent3 20" xfId="708"/>
    <cellStyle name="60% - Accent3 21" xfId="709"/>
    <cellStyle name="60% - Accent3 22" xfId="710"/>
    <cellStyle name="60% - Accent3 23" xfId="711"/>
    <cellStyle name="60% - Accent3 24" xfId="712"/>
    <cellStyle name="60% - Accent3 25" xfId="46509"/>
    <cellStyle name="60% - Accent3 3" xfId="713"/>
    <cellStyle name="60% - Accent3 3 2" xfId="714"/>
    <cellStyle name="60% - Accent3 4" xfId="715"/>
    <cellStyle name="60% - Accent3 4 2" xfId="716"/>
    <cellStyle name="60% - Accent3 5" xfId="717"/>
    <cellStyle name="60% - Accent3 5 2" xfId="718"/>
    <cellStyle name="60% - Accent3 5 3" xfId="719"/>
    <cellStyle name="60% - Accent3 6" xfId="720"/>
    <cellStyle name="60% - Accent3 6 2" xfId="721"/>
    <cellStyle name="60% - Accent3 6 3" xfId="722"/>
    <cellStyle name="60% - Accent3 7" xfId="723"/>
    <cellStyle name="60% - Accent3 8" xfId="724"/>
    <cellStyle name="60% - Accent3 9" xfId="725"/>
    <cellStyle name="60% - Accent4" xfId="46914" builtinId="44" customBuiltin="1"/>
    <cellStyle name="60% - Accent4 10" xfId="726"/>
    <cellStyle name="60% - Accent4 11" xfId="727"/>
    <cellStyle name="60% - Accent4 12" xfId="728"/>
    <cellStyle name="60% - Accent4 13" xfId="729"/>
    <cellStyle name="60% - Accent4 14" xfId="730"/>
    <cellStyle name="60% - Accent4 15" xfId="731"/>
    <cellStyle name="60% - Accent4 16" xfId="732"/>
    <cellStyle name="60% - Accent4 17" xfId="733"/>
    <cellStyle name="60% - Accent4 18" xfId="734"/>
    <cellStyle name="60% - Accent4 19" xfId="735"/>
    <cellStyle name="60% - Accent4 2" xfId="736"/>
    <cellStyle name="60% - Accent4 2 2" xfId="737"/>
    <cellStyle name="60% - Accent4 20" xfId="738"/>
    <cellStyle name="60% - Accent4 21" xfId="739"/>
    <cellStyle name="60% - Accent4 22" xfId="740"/>
    <cellStyle name="60% - Accent4 23" xfId="741"/>
    <cellStyle name="60% - Accent4 24" xfId="742"/>
    <cellStyle name="60% - Accent4 25" xfId="46510"/>
    <cellStyle name="60% - Accent4 3" xfId="743"/>
    <cellStyle name="60% - Accent4 3 2" xfId="744"/>
    <cellStyle name="60% - Accent4 4" xfId="745"/>
    <cellStyle name="60% - Accent4 4 2" xfId="746"/>
    <cellStyle name="60% - Accent4 5" xfId="747"/>
    <cellStyle name="60% - Accent4 5 2" xfId="748"/>
    <cellStyle name="60% - Accent4 5 3" xfId="749"/>
    <cellStyle name="60% - Accent4 6" xfId="750"/>
    <cellStyle name="60% - Accent4 6 2" xfId="751"/>
    <cellStyle name="60% - Accent4 6 3" xfId="752"/>
    <cellStyle name="60% - Accent4 7" xfId="753"/>
    <cellStyle name="60% - Accent4 8" xfId="754"/>
    <cellStyle name="60% - Accent4 9" xfId="755"/>
    <cellStyle name="60% - Accent5" xfId="46918" builtinId="48" customBuiltin="1"/>
    <cellStyle name="60% - Accent5 10" xfId="756"/>
    <cellStyle name="60% - Accent5 11" xfId="757"/>
    <cellStyle name="60% - Accent5 12" xfId="758"/>
    <cellStyle name="60% - Accent5 13" xfId="759"/>
    <cellStyle name="60% - Accent5 14" xfId="760"/>
    <cellStyle name="60% - Accent5 15" xfId="761"/>
    <cellStyle name="60% - Accent5 16" xfId="762"/>
    <cellStyle name="60% - Accent5 17" xfId="763"/>
    <cellStyle name="60% - Accent5 18" xfId="764"/>
    <cellStyle name="60% - Accent5 19" xfId="765"/>
    <cellStyle name="60% - Accent5 2" xfId="766"/>
    <cellStyle name="60% - Accent5 2 2" xfId="767"/>
    <cellStyle name="60% - Accent5 20" xfId="768"/>
    <cellStyle name="60% - Accent5 21" xfId="769"/>
    <cellStyle name="60% - Accent5 22" xfId="770"/>
    <cellStyle name="60% - Accent5 23" xfId="771"/>
    <cellStyle name="60% - Accent5 24" xfId="772"/>
    <cellStyle name="60% - Accent5 3" xfId="773"/>
    <cellStyle name="60% - Accent5 3 2" xfId="774"/>
    <cellStyle name="60% - Accent5 4" xfId="775"/>
    <cellStyle name="60% - Accent5 4 2" xfId="776"/>
    <cellStyle name="60% - Accent5 5" xfId="777"/>
    <cellStyle name="60% - Accent5 5 2" xfId="778"/>
    <cellStyle name="60% - Accent5 5 3" xfId="779"/>
    <cellStyle name="60% - Accent5 6" xfId="780"/>
    <cellStyle name="60% - Accent5 6 2" xfId="781"/>
    <cellStyle name="60% - Accent5 6 3" xfId="782"/>
    <cellStyle name="60% - Accent5 7" xfId="783"/>
    <cellStyle name="60% - Accent5 8" xfId="784"/>
    <cellStyle name="60% - Accent5 9" xfId="785"/>
    <cellStyle name="60% - Accent6" xfId="46922" builtinId="52" customBuiltin="1"/>
    <cellStyle name="60% - Accent6 10" xfId="786"/>
    <cellStyle name="60% - Accent6 11" xfId="787"/>
    <cellStyle name="60% - Accent6 12" xfId="788"/>
    <cellStyle name="60% - Accent6 13" xfId="789"/>
    <cellStyle name="60% - Accent6 14" xfId="790"/>
    <cellStyle name="60% - Accent6 15" xfId="791"/>
    <cellStyle name="60% - Accent6 16" xfId="792"/>
    <cellStyle name="60% - Accent6 17" xfId="793"/>
    <cellStyle name="60% - Accent6 18" xfId="794"/>
    <cellStyle name="60% - Accent6 19" xfId="795"/>
    <cellStyle name="60% - Accent6 2" xfId="796"/>
    <cellStyle name="60% - Accent6 2 2" xfId="797"/>
    <cellStyle name="60% - Accent6 20" xfId="798"/>
    <cellStyle name="60% - Accent6 21" xfId="799"/>
    <cellStyle name="60% - Accent6 22" xfId="800"/>
    <cellStyle name="60% - Accent6 23" xfId="801"/>
    <cellStyle name="60% - Accent6 24" xfId="802"/>
    <cellStyle name="60% - Accent6 25" xfId="46511"/>
    <cellStyle name="60% - Accent6 3" xfId="803"/>
    <cellStyle name="60% - Accent6 3 2" xfId="804"/>
    <cellStyle name="60% - Accent6 4" xfId="805"/>
    <cellStyle name="60% - Accent6 4 2" xfId="806"/>
    <cellStyle name="60% - Accent6 5" xfId="807"/>
    <cellStyle name="60% - Accent6 5 2" xfId="808"/>
    <cellStyle name="60% - Accent6 5 3" xfId="809"/>
    <cellStyle name="60% - Accent6 6" xfId="810"/>
    <cellStyle name="60% - Accent6 6 2" xfId="811"/>
    <cellStyle name="60% - Accent6 6 3" xfId="812"/>
    <cellStyle name="60% - Accent6 7" xfId="813"/>
    <cellStyle name="60% - Accent6 8" xfId="814"/>
    <cellStyle name="60% - Accent6 9" xfId="815"/>
    <cellStyle name="Accent1" xfId="46899" builtinId="29" customBuiltin="1"/>
    <cellStyle name="Accent1 - 20%" xfId="816"/>
    <cellStyle name="Accent1 - 20% 10" xfId="817"/>
    <cellStyle name="Accent1 - 20% 10 2" xfId="46683"/>
    <cellStyle name="Accent1 - 20% 11" xfId="818"/>
    <cellStyle name="Accent1 - 20% 11 2" xfId="46684"/>
    <cellStyle name="Accent1 - 20% 12" xfId="819"/>
    <cellStyle name="Accent1 - 20% 12 2" xfId="46685"/>
    <cellStyle name="Accent1 - 20% 13" xfId="820"/>
    <cellStyle name="Accent1 - 20% 13 2" xfId="46686"/>
    <cellStyle name="Accent1 - 20% 14" xfId="821"/>
    <cellStyle name="Accent1 - 20% 14 2" xfId="46687"/>
    <cellStyle name="Accent1 - 20% 15" xfId="822"/>
    <cellStyle name="Accent1 - 20% 15 2" xfId="46688"/>
    <cellStyle name="Accent1 - 20% 16" xfId="823"/>
    <cellStyle name="Accent1 - 20% 16 2" xfId="46689"/>
    <cellStyle name="Accent1 - 20% 17" xfId="824"/>
    <cellStyle name="Accent1 - 20% 17 2" xfId="46690"/>
    <cellStyle name="Accent1 - 20% 18" xfId="825"/>
    <cellStyle name="Accent1 - 20% 18 2" xfId="46691"/>
    <cellStyle name="Accent1 - 20% 19" xfId="826"/>
    <cellStyle name="Accent1 - 20% 19 2" xfId="46692"/>
    <cellStyle name="Accent1 - 20% 2" xfId="827"/>
    <cellStyle name="Accent1 - 20% 2 2" xfId="828"/>
    <cellStyle name="Accent1 - 20% 2 2 2" xfId="829"/>
    <cellStyle name="Accent1 - 20% 2 3" xfId="830"/>
    <cellStyle name="Accent1 - 20% 2 3 2" xfId="831"/>
    <cellStyle name="Accent1 - 20% 2 4" xfId="832"/>
    <cellStyle name="Accent1 - 20% 2 5" xfId="833"/>
    <cellStyle name="Accent1 - 20% 2 6" xfId="834"/>
    <cellStyle name="Accent1 - 20% 2 7" xfId="835"/>
    <cellStyle name="Accent1 - 20% 20" xfId="836"/>
    <cellStyle name="Accent1 - 20% 20 2" xfId="46693"/>
    <cellStyle name="Accent1 - 20% 20 3" xfId="46513"/>
    <cellStyle name="Accent1 - 20% 21" xfId="837"/>
    <cellStyle name="Accent1 - 20% 21 2" xfId="46694"/>
    <cellStyle name="Accent1 - 20% 21 3" xfId="46514"/>
    <cellStyle name="Accent1 - 20% 22" xfId="838"/>
    <cellStyle name="Accent1 - 20% 22 2" xfId="46695"/>
    <cellStyle name="Accent1 - 20% 22 3" xfId="46515"/>
    <cellStyle name="Accent1 - 20% 23" xfId="839"/>
    <cellStyle name="Accent1 - 20% 23 2" xfId="46696"/>
    <cellStyle name="Accent1 - 20% 23 3" xfId="46516"/>
    <cellStyle name="Accent1 - 20% 24" xfId="840"/>
    <cellStyle name="Accent1 - 20% 25" xfId="841"/>
    <cellStyle name="Accent1 - 20% 26" xfId="842"/>
    <cellStyle name="Accent1 - 20% 27" xfId="843"/>
    <cellStyle name="Accent1 - 20% 28" xfId="844"/>
    <cellStyle name="Accent1 - 20% 29" xfId="845"/>
    <cellStyle name="Accent1 - 20% 3" xfId="846"/>
    <cellStyle name="Accent1 - 20% 3 2" xfId="847"/>
    <cellStyle name="Accent1 - 20% 3 3" xfId="848"/>
    <cellStyle name="Accent1 - 20% 3 4" xfId="849"/>
    <cellStyle name="Accent1 - 20% 30" xfId="850"/>
    <cellStyle name="Accent1 - 20% 31" xfId="851"/>
    <cellStyle name="Accent1 - 20% 32" xfId="852"/>
    <cellStyle name="Accent1 - 20% 33" xfId="853"/>
    <cellStyle name="Accent1 - 20% 34" xfId="854"/>
    <cellStyle name="Accent1 - 20% 35" xfId="855"/>
    <cellStyle name="Accent1 - 20% 36" xfId="856"/>
    <cellStyle name="Accent1 - 20% 37" xfId="857"/>
    <cellStyle name="Accent1 - 20% 38" xfId="858"/>
    <cellStyle name="Accent1 - 20% 39" xfId="859"/>
    <cellStyle name="Accent1 - 20% 4" xfId="860"/>
    <cellStyle name="Accent1 - 20% 4 2" xfId="861"/>
    <cellStyle name="Accent1 - 20% 4 3" xfId="862"/>
    <cellStyle name="Accent1 - 20% 4 4" xfId="863"/>
    <cellStyle name="Accent1 - 20% 40" xfId="864"/>
    <cellStyle name="Accent1 - 20% 41" xfId="865"/>
    <cellStyle name="Accent1 - 20% 42" xfId="866"/>
    <cellStyle name="Accent1 - 20% 5" xfId="867"/>
    <cellStyle name="Accent1 - 20% 5 2" xfId="868"/>
    <cellStyle name="Accent1 - 20% 5 2 2" xfId="46697"/>
    <cellStyle name="Accent1 - 20% 6" xfId="869"/>
    <cellStyle name="Accent1 - 20% 6 2" xfId="46698"/>
    <cellStyle name="Accent1 - 20% 7" xfId="870"/>
    <cellStyle name="Accent1 - 20% 7 2" xfId="46699"/>
    <cellStyle name="Accent1 - 20% 8" xfId="871"/>
    <cellStyle name="Accent1 - 20% 8 2" xfId="46700"/>
    <cellStyle name="Accent1 - 20% 9" xfId="872"/>
    <cellStyle name="Accent1 - 20% 9 2" xfId="46701"/>
    <cellStyle name="Accent1 - 40%" xfId="873"/>
    <cellStyle name="Accent1 - 40% 10" xfId="874"/>
    <cellStyle name="Accent1 - 40% 10 2" xfId="46702"/>
    <cellStyle name="Accent1 - 40% 11" xfId="875"/>
    <cellStyle name="Accent1 - 40% 11 2" xfId="46703"/>
    <cellStyle name="Accent1 - 40% 12" xfId="876"/>
    <cellStyle name="Accent1 - 40% 12 2" xfId="46704"/>
    <cellStyle name="Accent1 - 40% 13" xfId="877"/>
    <cellStyle name="Accent1 - 40% 13 2" xfId="46705"/>
    <cellStyle name="Accent1 - 40% 14" xfId="878"/>
    <cellStyle name="Accent1 - 40% 14 2" xfId="46706"/>
    <cellStyle name="Accent1 - 40% 15" xfId="879"/>
    <cellStyle name="Accent1 - 40% 15 2" xfId="46707"/>
    <cellStyle name="Accent1 - 40% 16" xfId="880"/>
    <cellStyle name="Accent1 - 40% 16 2" xfId="46708"/>
    <cellStyle name="Accent1 - 40% 17" xfId="881"/>
    <cellStyle name="Accent1 - 40% 17 2" xfId="46709"/>
    <cellStyle name="Accent1 - 40% 18" xfId="882"/>
    <cellStyle name="Accent1 - 40% 18 2" xfId="46710"/>
    <cellStyle name="Accent1 - 40% 19" xfId="883"/>
    <cellStyle name="Accent1 - 40% 19 2" xfId="46711"/>
    <cellStyle name="Accent1 - 40% 2" xfId="884"/>
    <cellStyle name="Accent1 - 40% 2 2" xfId="885"/>
    <cellStyle name="Accent1 - 40% 2 2 2" xfId="886"/>
    <cellStyle name="Accent1 - 40% 2 3" xfId="887"/>
    <cellStyle name="Accent1 - 40% 2 3 2" xfId="888"/>
    <cellStyle name="Accent1 - 40% 2 4" xfId="889"/>
    <cellStyle name="Accent1 - 40% 2 5" xfId="890"/>
    <cellStyle name="Accent1 - 40% 2 6" xfId="891"/>
    <cellStyle name="Accent1 - 40% 2 7" xfId="892"/>
    <cellStyle name="Accent1 - 40% 20" xfId="893"/>
    <cellStyle name="Accent1 - 40% 20 2" xfId="46712"/>
    <cellStyle name="Accent1 - 40% 20 3" xfId="46517"/>
    <cellStyle name="Accent1 - 40% 21" xfId="894"/>
    <cellStyle name="Accent1 - 40% 21 2" xfId="46713"/>
    <cellStyle name="Accent1 - 40% 21 3" xfId="46518"/>
    <cellStyle name="Accent1 - 40% 22" xfId="895"/>
    <cellStyle name="Accent1 - 40% 22 2" xfId="46714"/>
    <cellStyle name="Accent1 - 40% 22 3" xfId="46519"/>
    <cellStyle name="Accent1 - 40% 23" xfId="896"/>
    <cellStyle name="Accent1 - 40% 23 2" xfId="46715"/>
    <cellStyle name="Accent1 - 40% 23 3" xfId="46520"/>
    <cellStyle name="Accent1 - 40% 24" xfId="897"/>
    <cellStyle name="Accent1 - 40% 25" xfId="898"/>
    <cellStyle name="Accent1 - 40% 26" xfId="899"/>
    <cellStyle name="Accent1 - 40% 27" xfId="900"/>
    <cellStyle name="Accent1 - 40% 28" xfId="901"/>
    <cellStyle name="Accent1 - 40% 29" xfId="902"/>
    <cellStyle name="Accent1 - 40% 3" xfId="903"/>
    <cellStyle name="Accent1 - 40% 3 2" xfId="904"/>
    <cellStyle name="Accent1 - 40% 3 3" xfId="905"/>
    <cellStyle name="Accent1 - 40% 3 4" xfId="906"/>
    <cellStyle name="Accent1 - 40% 30" xfId="907"/>
    <cellStyle name="Accent1 - 40% 31" xfId="908"/>
    <cellStyle name="Accent1 - 40% 32" xfId="909"/>
    <cellStyle name="Accent1 - 40% 33" xfId="910"/>
    <cellStyle name="Accent1 - 40% 34" xfId="911"/>
    <cellStyle name="Accent1 - 40% 35" xfId="912"/>
    <cellStyle name="Accent1 - 40% 36" xfId="913"/>
    <cellStyle name="Accent1 - 40% 37" xfId="914"/>
    <cellStyle name="Accent1 - 40% 38" xfId="915"/>
    <cellStyle name="Accent1 - 40% 39" xfId="916"/>
    <cellStyle name="Accent1 - 40% 4" xfId="917"/>
    <cellStyle name="Accent1 - 40% 4 2" xfId="918"/>
    <cellStyle name="Accent1 - 40% 4 3" xfId="919"/>
    <cellStyle name="Accent1 - 40% 4 4" xfId="920"/>
    <cellStyle name="Accent1 - 40% 40" xfId="921"/>
    <cellStyle name="Accent1 - 40% 41" xfId="922"/>
    <cellStyle name="Accent1 - 40% 42" xfId="923"/>
    <cellStyle name="Accent1 - 40% 5" xfId="924"/>
    <cellStyle name="Accent1 - 40% 5 2" xfId="925"/>
    <cellStyle name="Accent1 - 40% 5 2 2" xfId="46716"/>
    <cellStyle name="Accent1 - 40% 6" xfId="926"/>
    <cellStyle name="Accent1 - 40% 6 2" xfId="46717"/>
    <cellStyle name="Accent1 - 40% 7" xfId="927"/>
    <cellStyle name="Accent1 - 40% 7 2" xfId="46718"/>
    <cellStyle name="Accent1 - 40% 8" xfId="928"/>
    <cellStyle name="Accent1 - 40% 8 2" xfId="46719"/>
    <cellStyle name="Accent1 - 40% 9" xfId="929"/>
    <cellStyle name="Accent1 - 40% 9 2" xfId="46720"/>
    <cellStyle name="Accent1 - 60%" xfId="930"/>
    <cellStyle name="Accent1 - 60% 10" xfId="931"/>
    <cellStyle name="Accent1 - 60% 11" xfId="932"/>
    <cellStyle name="Accent1 - 60% 12" xfId="933"/>
    <cellStyle name="Accent1 - 60% 13" xfId="934"/>
    <cellStyle name="Accent1 - 60% 14" xfId="935"/>
    <cellStyle name="Accent1 - 60% 15" xfId="936"/>
    <cellStyle name="Accent1 - 60% 16" xfId="937"/>
    <cellStyle name="Accent1 - 60% 17" xfId="938"/>
    <cellStyle name="Accent1 - 60% 18" xfId="939"/>
    <cellStyle name="Accent1 - 60% 19" xfId="940"/>
    <cellStyle name="Accent1 - 60% 2" xfId="941"/>
    <cellStyle name="Accent1 - 60% 2 2" xfId="942"/>
    <cellStyle name="Accent1 - 60% 2 3" xfId="943"/>
    <cellStyle name="Accent1 - 60% 2 3 2" xfId="944"/>
    <cellStyle name="Accent1 - 60% 2 4" xfId="945"/>
    <cellStyle name="Accent1 - 60% 2 5" xfId="946"/>
    <cellStyle name="Accent1 - 60% 2 6" xfId="947"/>
    <cellStyle name="Accent1 - 60% 2 7" xfId="948"/>
    <cellStyle name="Accent1 - 60% 2 8" xfId="949"/>
    <cellStyle name="Accent1 - 60% 20" xfId="950"/>
    <cellStyle name="Accent1 - 60% 21" xfId="951"/>
    <cellStyle name="Accent1 - 60% 22" xfId="952"/>
    <cellStyle name="Accent1 - 60% 23" xfId="953"/>
    <cellStyle name="Accent1 - 60% 24" xfId="954"/>
    <cellStyle name="Accent1 - 60% 25" xfId="955"/>
    <cellStyle name="Accent1 - 60% 26" xfId="956"/>
    <cellStyle name="Accent1 - 60% 27" xfId="957"/>
    <cellStyle name="Accent1 - 60% 28" xfId="958"/>
    <cellStyle name="Accent1 - 60% 29" xfId="959"/>
    <cellStyle name="Accent1 - 60% 3" xfId="960"/>
    <cellStyle name="Accent1 - 60% 3 2" xfId="961"/>
    <cellStyle name="Accent1 - 60% 3 3" xfId="962"/>
    <cellStyle name="Accent1 - 60% 3 4" xfId="963"/>
    <cellStyle name="Accent1 - 60% 30" xfId="964"/>
    <cellStyle name="Accent1 - 60% 31" xfId="965"/>
    <cellStyle name="Accent1 - 60% 32" xfId="966"/>
    <cellStyle name="Accent1 - 60% 33" xfId="967"/>
    <cellStyle name="Accent1 - 60% 34" xfId="968"/>
    <cellStyle name="Accent1 - 60% 35" xfId="969"/>
    <cellStyle name="Accent1 - 60% 36" xfId="970"/>
    <cellStyle name="Accent1 - 60% 37" xfId="971"/>
    <cellStyle name="Accent1 - 60% 38" xfId="972"/>
    <cellStyle name="Accent1 - 60% 39" xfId="973"/>
    <cellStyle name="Accent1 - 60% 4" xfId="974"/>
    <cellStyle name="Accent1 - 60% 4 2" xfId="975"/>
    <cellStyle name="Accent1 - 60% 4 3" xfId="976"/>
    <cellStyle name="Accent1 - 60% 4 4" xfId="977"/>
    <cellStyle name="Accent1 - 60% 40" xfId="978"/>
    <cellStyle name="Accent1 - 60% 41" xfId="979"/>
    <cellStyle name="Accent1 - 60% 42" xfId="980"/>
    <cellStyle name="Accent1 - 60% 5" xfId="981"/>
    <cellStyle name="Accent1 - 60% 5 2" xfId="982"/>
    <cellStyle name="Accent1 - 60% 6" xfId="983"/>
    <cellStyle name="Accent1 - 60% 7" xfId="984"/>
    <cellStyle name="Accent1 - 60% 8" xfId="985"/>
    <cellStyle name="Accent1 - 60% 9" xfId="986"/>
    <cellStyle name="Accent1 10" xfId="987"/>
    <cellStyle name="Accent1 10 2" xfId="46397"/>
    <cellStyle name="Accent1 11" xfId="988"/>
    <cellStyle name="Accent1 11 2" xfId="46398"/>
    <cellStyle name="Accent1 12" xfId="989"/>
    <cellStyle name="Accent1 12 2" xfId="46399"/>
    <cellStyle name="Accent1 13" xfId="990"/>
    <cellStyle name="Accent1 13 2" xfId="46400"/>
    <cellStyle name="Accent1 14" xfId="991"/>
    <cellStyle name="Accent1 14 2" xfId="46401"/>
    <cellStyle name="Accent1 15" xfId="992"/>
    <cellStyle name="Accent1 15 2" xfId="46402"/>
    <cellStyle name="Accent1 16" xfId="993"/>
    <cellStyle name="Accent1 16 2" xfId="46403"/>
    <cellStyle name="Accent1 17" xfId="994"/>
    <cellStyle name="Accent1 17 2" xfId="46404"/>
    <cellStyle name="Accent1 18" xfId="995"/>
    <cellStyle name="Accent1 18 2" xfId="46405"/>
    <cellStyle name="Accent1 19" xfId="996"/>
    <cellStyle name="Accent1 19 2" xfId="46406"/>
    <cellStyle name="Accent1 2" xfId="997"/>
    <cellStyle name="Accent1 2 2" xfId="998"/>
    <cellStyle name="Accent1 2 2 2" xfId="999"/>
    <cellStyle name="Accent1 2 2 3" xfId="1000"/>
    <cellStyle name="Accent1 2 3" xfId="1001"/>
    <cellStyle name="Accent1 2 4" xfId="1002"/>
    <cellStyle name="Accent1 20" xfId="1003"/>
    <cellStyle name="Accent1 20 2" xfId="46407"/>
    <cellStyle name="Accent1 21" xfId="1004"/>
    <cellStyle name="Accent1 21 2" xfId="46408"/>
    <cellStyle name="Accent1 22" xfId="1005"/>
    <cellStyle name="Accent1 22 2" xfId="46409"/>
    <cellStyle name="Accent1 23" xfId="1006"/>
    <cellStyle name="Accent1 23 2" xfId="46410"/>
    <cellStyle name="Accent1 24" xfId="1007"/>
    <cellStyle name="Accent1 24 2" xfId="46411"/>
    <cellStyle name="Accent1 25" xfId="1008"/>
    <cellStyle name="Accent1 25 2" xfId="46412"/>
    <cellStyle name="Accent1 26" xfId="1009"/>
    <cellStyle name="Accent1 26 2" xfId="46413"/>
    <cellStyle name="Accent1 27" xfId="1010"/>
    <cellStyle name="Accent1 27 2" xfId="46414"/>
    <cellStyle name="Accent1 28" xfId="1011"/>
    <cellStyle name="Accent1 28 2" xfId="46415"/>
    <cellStyle name="Accent1 29" xfId="1012"/>
    <cellStyle name="Accent1 29 2" xfId="46416"/>
    <cellStyle name="Accent1 3" xfId="1013"/>
    <cellStyle name="Accent1 3 2" xfId="1014"/>
    <cellStyle name="Accent1 3 2 2" xfId="1015"/>
    <cellStyle name="Accent1 3 3" xfId="1016"/>
    <cellStyle name="Accent1 3 4" xfId="1017"/>
    <cellStyle name="Accent1 30" xfId="1018"/>
    <cellStyle name="Accent1 30 2" xfId="46417"/>
    <cellStyle name="Accent1 31" xfId="1019"/>
    <cellStyle name="Accent1 31 2" xfId="46418"/>
    <cellStyle name="Accent1 32" xfId="1020"/>
    <cellStyle name="Accent1 33" xfId="1021"/>
    <cellStyle name="Accent1 34" xfId="1022"/>
    <cellStyle name="Accent1 35" xfId="1023"/>
    <cellStyle name="Accent1 36" xfId="1024"/>
    <cellStyle name="Accent1 37" xfId="1025"/>
    <cellStyle name="Accent1 38" xfId="1026"/>
    <cellStyle name="Accent1 39" xfId="1027"/>
    <cellStyle name="Accent1 4" xfId="1028"/>
    <cellStyle name="Accent1 4 2" xfId="1029"/>
    <cellStyle name="Accent1 4 2 2" xfId="1030"/>
    <cellStyle name="Accent1 4 3" xfId="1031"/>
    <cellStyle name="Accent1 4 4" xfId="1032"/>
    <cellStyle name="Accent1 40" xfId="46512"/>
    <cellStyle name="Accent1 5" xfId="1033"/>
    <cellStyle name="Accent1 5 2" xfId="1034"/>
    <cellStyle name="Accent1 6" xfId="1035"/>
    <cellStyle name="Accent1 6 2" xfId="1036"/>
    <cellStyle name="Accent1 7" xfId="1037"/>
    <cellStyle name="Accent1 7 2" xfId="1038"/>
    <cellStyle name="Accent1 8" xfId="1039"/>
    <cellStyle name="Accent1 8 2" xfId="46419"/>
    <cellStyle name="Accent1 9" xfId="1040"/>
    <cellStyle name="Accent1 9 2" xfId="46420"/>
    <cellStyle name="Accent2" xfId="46903" builtinId="33" customBuiltin="1"/>
    <cellStyle name="Accent2 - 20%" xfId="1041"/>
    <cellStyle name="Accent2 - 20% 10" xfId="1042"/>
    <cellStyle name="Accent2 - 20% 10 2" xfId="46721"/>
    <cellStyle name="Accent2 - 20% 11" xfId="1043"/>
    <cellStyle name="Accent2 - 20% 11 2" xfId="46722"/>
    <cellStyle name="Accent2 - 20% 12" xfId="1044"/>
    <cellStyle name="Accent2 - 20% 12 2" xfId="46723"/>
    <cellStyle name="Accent2 - 20% 13" xfId="1045"/>
    <cellStyle name="Accent2 - 20% 13 2" xfId="46724"/>
    <cellStyle name="Accent2 - 20% 14" xfId="1046"/>
    <cellStyle name="Accent2 - 20% 14 2" xfId="46725"/>
    <cellStyle name="Accent2 - 20% 15" xfId="1047"/>
    <cellStyle name="Accent2 - 20% 15 2" xfId="46726"/>
    <cellStyle name="Accent2 - 20% 16" xfId="1048"/>
    <cellStyle name="Accent2 - 20% 16 2" xfId="46727"/>
    <cellStyle name="Accent2 - 20% 17" xfId="1049"/>
    <cellStyle name="Accent2 - 20% 17 2" xfId="46728"/>
    <cellStyle name="Accent2 - 20% 18" xfId="1050"/>
    <cellStyle name="Accent2 - 20% 18 2" xfId="46729"/>
    <cellStyle name="Accent2 - 20% 19" xfId="1051"/>
    <cellStyle name="Accent2 - 20% 19 2" xfId="46730"/>
    <cellStyle name="Accent2 - 20% 2" xfId="1052"/>
    <cellStyle name="Accent2 - 20% 2 2" xfId="1053"/>
    <cellStyle name="Accent2 - 20% 2 2 2" xfId="1054"/>
    <cellStyle name="Accent2 - 20% 2 3" xfId="1055"/>
    <cellStyle name="Accent2 - 20% 2 3 2" xfId="1056"/>
    <cellStyle name="Accent2 - 20% 2 4" xfId="1057"/>
    <cellStyle name="Accent2 - 20% 2 5" xfId="1058"/>
    <cellStyle name="Accent2 - 20% 2 6" xfId="1059"/>
    <cellStyle name="Accent2 - 20% 2 7" xfId="1060"/>
    <cellStyle name="Accent2 - 20% 20" xfId="1061"/>
    <cellStyle name="Accent2 - 20% 20 2" xfId="46731"/>
    <cellStyle name="Accent2 - 20% 20 3" xfId="46522"/>
    <cellStyle name="Accent2 - 20% 21" xfId="1062"/>
    <cellStyle name="Accent2 - 20% 21 2" xfId="46732"/>
    <cellStyle name="Accent2 - 20% 21 3" xfId="46523"/>
    <cellStyle name="Accent2 - 20% 22" xfId="1063"/>
    <cellStyle name="Accent2 - 20% 22 2" xfId="46733"/>
    <cellStyle name="Accent2 - 20% 22 3" xfId="46524"/>
    <cellStyle name="Accent2 - 20% 23" xfId="1064"/>
    <cellStyle name="Accent2 - 20% 23 2" xfId="46734"/>
    <cellStyle name="Accent2 - 20% 23 3" xfId="46525"/>
    <cellStyle name="Accent2 - 20% 24" xfId="1065"/>
    <cellStyle name="Accent2 - 20% 25" xfId="1066"/>
    <cellStyle name="Accent2 - 20% 26" xfId="1067"/>
    <cellStyle name="Accent2 - 20% 27" xfId="1068"/>
    <cellStyle name="Accent2 - 20% 28" xfId="1069"/>
    <cellStyle name="Accent2 - 20% 29" xfId="1070"/>
    <cellStyle name="Accent2 - 20% 3" xfId="1071"/>
    <cellStyle name="Accent2 - 20% 3 2" xfId="1072"/>
    <cellStyle name="Accent2 - 20% 3 3" xfId="1073"/>
    <cellStyle name="Accent2 - 20% 3 4" xfId="1074"/>
    <cellStyle name="Accent2 - 20% 30" xfId="1075"/>
    <cellStyle name="Accent2 - 20% 31" xfId="1076"/>
    <cellStyle name="Accent2 - 20% 32" xfId="1077"/>
    <cellStyle name="Accent2 - 20% 33" xfId="1078"/>
    <cellStyle name="Accent2 - 20% 34" xfId="1079"/>
    <cellStyle name="Accent2 - 20% 35" xfId="1080"/>
    <cellStyle name="Accent2 - 20% 36" xfId="1081"/>
    <cellStyle name="Accent2 - 20% 37" xfId="1082"/>
    <cellStyle name="Accent2 - 20% 38" xfId="1083"/>
    <cellStyle name="Accent2 - 20% 39" xfId="1084"/>
    <cellStyle name="Accent2 - 20% 4" xfId="1085"/>
    <cellStyle name="Accent2 - 20% 4 2" xfId="1086"/>
    <cellStyle name="Accent2 - 20% 4 3" xfId="1087"/>
    <cellStyle name="Accent2 - 20% 4 4" xfId="1088"/>
    <cellStyle name="Accent2 - 20% 40" xfId="1089"/>
    <cellStyle name="Accent2 - 20% 41" xfId="1090"/>
    <cellStyle name="Accent2 - 20% 42" xfId="1091"/>
    <cellStyle name="Accent2 - 20% 5" xfId="1092"/>
    <cellStyle name="Accent2 - 20% 5 2" xfId="1093"/>
    <cellStyle name="Accent2 - 20% 5 2 2" xfId="46735"/>
    <cellStyle name="Accent2 - 20% 6" xfId="1094"/>
    <cellStyle name="Accent2 - 20% 6 2" xfId="46736"/>
    <cellStyle name="Accent2 - 20% 7" xfId="1095"/>
    <cellStyle name="Accent2 - 20% 7 2" xfId="46737"/>
    <cellStyle name="Accent2 - 20% 8" xfId="1096"/>
    <cellStyle name="Accent2 - 20% 8 2" xfId="46738"/>
    <cellStyle name="Accent2 - 20% 9" xfId="1097"/>
    <cellStyle name="Accent2 - 20% 9 2" xfId="46739"/>
    <cellStyle name="Accent2 - 40%" xfId="1098"/>
    <cellStyle name="Accent2 - 40% 10" xfId="1099"/>
    <cellStyle name="Accent2 - 40% 10 2" xfId="46740"/>
    <cellStyle name="Accent2 - 40% 11" xfId="1100"/>
    <cellStyle name="Accent2 - 40% 11 2" xfId="46741"/>
    <cellStyle name="Accent2 - 40% 12" xfId="1101"/>
    <cellStyle name="Accent2 - 40% 12 2" xfId="46742"/>
    <cellStyle name="Accent2 - 40% 13" xfId="1102"/>
    <cellStyle name="Accent2 - 40% 13 2" xfId="46743"/>
    <cellStyle name="Accent2 - 40% 14" xfId="1103"/>
    <cellStyle name="Accent2 - 40% 14 2" xfId="46744"/>
    <cellStyle name="Accent2 - 40% 15" xfId="1104"/>
    <cellStyle name="Accent2 - 40% 15 2" xfId="46745"/>
    <cellStyle name="Accent2 - 40% 16" xfId="1105"/>
    <cellStyle name="Accent2 - 40% 16 2" xfId="46746"/>
    <cellStyle name="Accent2 - 40% 17" xfId="1106"/>
    <cellStyle name="Accent2 - 40% 17 2" xfId="46747"/>
    <cellStyle name="Accent2 - 40% 18" xfId="1107"/>
    <cellStyle name="Accent2 - 40% 18 2" xfId="46748"/>
    <cellStyle name="Accent2 - 40% 19" xfId="1108"/>
    <cellStyle name="Accent2 - 40% 19 2" xfId="46749"/>
    <cellStyle name="Accent2 - 40% 2" xfId="1109"/>
    <cellStyle name="Accent2 - 40% 2 2" xfId="1110"/>
    <cellStyle name="Accent2 - 40% 2 2 2" xfId="1111"/>
    <cellStyle name="Accent2 - 40% 2 3" xfId="1112"/>
    <cellStyle name="Accent2 - 40% 2 3 2" xfId="1113"/>
    <cellStyle name="Accent2 - 40% 2 4" xfId="1114"/>
    <cellStyle name="Accent2 - 40% 2 5" xfId="1115"/>
    <cellStyle name="Accent2 - 40% 2 6" xfId="1116"/>
    <cellStyle name="Accent2 - 40% 2 7" xfId="1117"/>
    <cellStyle name="Accent2 - 40% 20" xfId="1118"/>
    <cellStyle name="Accent2 - 40% 20 2" xfId="46750"/>
    <cellStyle name="Accent2 - 40% 20 3" xfId="46526"/>
    <cellStyle name="Accent2 - 40% 21" xfId="1119"/>
    <cellStyle name="Accent2 - 40% 21 2" xfId="46751"/>
    <cellStyle name="Accent2 - 40% 21 3" xfId="46527"/>
    <cellStyle name="Accent2 - 40% 22" xfId="1120"/>
    <cellStyle name="Accent2 - 40% 22 2" xfId="46752"/>
    <cellStyle name="Accent2 - 40% 22 3" xfId="46528"/>
    <cellStyle name="Accent2 - 40% 23" xfId="1121"/>
    <cellStyle name="Accent2 - 40% 23 2" xfId="46753"/>
    <cellStyle name="Accent2 - 40% 23 3" xfId="46529"/>
    <cellStyle name="Accent2 - 40% 24" xfId="1122"/>
    <cellStyle name="Accent2 - 40% 25" xfId="1123"/>
    <cellStyle name="Accent2 - 40% 26" xfId="1124"/>
    <cellStyle name="Accent2 - 40% 27" xfId="1125"/>
    <cellStyle name="Accent2 - 40% 28" xfId="1126"/>
    <cellStyle name="Accent2 - 40% 29" xfId="1127"/>
    <cellStyle name="Accent2 - 40% 3" xfId="1128"/>
    <cellStyle name="Accent2 - 40% 3 2" xfId="1129"/>
    <cellStyle name="Accent2 - 40% 3 3" xfId="1130"/>
    <cellStyle name="Accent2 - 40% 3 4" xfId="1131"/>
    <cellStyle name="Accent2 - 40% 30" xfId="1132"/>
    <cellStyle name="Accent2 - 40% 31" xfId="1133"/>
    <cellStyle name="Accent2 - 40% 32" xfId="1134"/>
    <cellStyle name="Accent2 - 40% 33" xfId="1135"/>
    <cellStyle name="Accent2 - 40% 34" xfId="1136"/>
    <cellStyle name="Accent2 - 40% 35" xfId="1137"/>
    <cellStyle name="Accent2 - 40% 36" xfId="1138"/>
    <cellStyle name="Accent2 - 40% 37" xfId="1139"/>
    <cellStyle name="Accent2 - 40% 38" xfId="1140"/>
    <cellStyle name="Accent2 - 40% 39" xfId="1141"/>
    <cellStyle name="Accent2 - 40% 4" xfId="1142"/>
    <cellStyle name="Accent2 - 40% 4 2" xfId="1143"/>
    <cellStyle name="Accent2 - 40% 4 3" xfId="1144"/>
    <cellStyle name="Accent2 - 40% 4 4" xfId="1145"/>
    <cellStyle name="Accent2 - 40% 40" xfId="1146"/>
    <cellStyle name="Accent2 - 40% 41" xfId="1147"/>
    <cellStyle name="Accent2 - 40% 42" xfId="1148"/>
    <cellStyle name="Accent2 - 40% 5" xfId="1149"/>
    <cellStyle name="Accent2 - 40% 5 2" xfId="1150"/>
    <cellStyle name="Accent2 - 40% 5 2 2" xfId="46754"/>
    <cellStyle name="Accent2 - 40% 6" xfId="1151"/>
    <cellStyle name="Accent2 - 40% 6 2" xfId="46755"/>
    <cellStyle name="Accent2 - 40% 7" xfId="1152"/>
    <cellStyle name="Accent2 - 40% 7 2" xfId="46756"/>
    <cellStyle name="Accent2 - 40% 8" xfId="1153"/>
    <cellStyle name="Accent2 - 40% 8 2" xfId="46757"/>
    <cellStyle name="Accent2 - 40% 9" xfId="1154"/>
    <cellStyle name="Accent2 - 40% 9 2" xfId="46758"/>
    <cellStyle name="Accent2 - 60%" xfId="1155"/>
    <cellStyle name="Accent2 - 60% 10" xfId="1156"/>
    <cellStyle name="Accent2 - 60% 11" xfId="1157"/>
    <cellStyle name="Accent2 - 60% 12" xfId="1158"/>
    <cellStyle name="Accent2 - 60% 13" xfId="1159"/>
    <cellStyle name="Accent2 - 60% 14" xfId="1160"/>
    <cellStyle name="Accent2 - 60% 15" xfId="1161"/>
    <cellStyle name="Accent2 - 60% 16" xfId="1162"/>
    <cellStyle name="Accent2 - 60% 17" xfId="1163"/>
    <cellStyle name="Accent2 - 60% 18" xfId="1164"/>
    <cellStyle name="Accent2 - 60% 19" xfId="1165"/>
    <cellStyle name="Accent2 - 60% 2" xfId="1166"/>
    <cellStyle name="Accent2 - 60% 2 2" xfId="1167"/>
    <cellStyle name="Accent2 - 60% 2 3" xfId="1168"/>
    <cellStyle name="Accent2 - 60% 2 3 2" xfId="1169"/>
    <cellStyle name="Accent2 - 60% 2 4" xfId="1170"/>
    <cellStyle name="Accent2 - 60% 2 5" xfId="1171"/>
    <cellStyle name="Accent2 - 60% 2 6" xfId="1172"/>
    <cellStyle name="Accent2 - 60% 2 7" xfId="1173"/>
    <cellStyle name="Accent2 - 60% 2 8" xfId="1174"/>
    <cellStyle name="Accent2 - 60% 20" xfId="1175"/>
    <cellStyle name="Accent2 - 60% 21" xfId="1176"/>
    <cellStyle name="Accent2 - 60% 22" xfId="1177"/>
    <cellStyle name="Accent2 - 60% 23" xfId="1178"/>
    <cellStyle name="Accent2 - 60% 24" xfId="1179"/>
    <cellStyle name="Accent2 - 60% 25" xfId="1180"/>
    <cellStyle name="Accent2 - 60% 26" xfId="1181"/>
    <cellStyle name="Accent2 - 60% 27" xfId="1182"/>
    <cellStyle name="Accent2 - 60% 28" xfId="1183"/>
    <cellStyle name="Accent2 - 60% 29" xfId="1184"/>
    <cellStyle name="Accent2 - 60% 3" xfId="1185"/>
    <cellStyle name="Accent2 - 60% 3 2" xfId="1186"/>
    <cellStyle name="Accent2 - 60% 3 3" xfId="1187"/>
    <cellStyle name="Accent2 - 60% 3 4" xfId="1188"/>
    <cellStyle name="Accent2 - 60% 30" xfId="1189"/>
    <cellStyle name="Accent2 - 60% 31" xfId="1190"/>
    <cellStyle name="Accent2 - 60% 32" xfId="1191"/>
    <cellStyle name="Accent2 - 60% 33" xfId="1192"/>
    <cellStyle name="Accent2 - 60% 34" xfId="1193"/>
    <cellStyle name="Accent2 - 60% 35" xfId="1194"/>
    <cellStyle name="Accent2 - 60% 36" xfId="1195"/>
    <cellStyle name="Accent2 - 60% 37" xfId="1196"/>
    <cellStyle name="Accent2 - 60% 38" xfId="1197"/>
    <cellStyle name="Accent2 - 60% 39" xfId="1198"/>
    <cellStyle name="Accent2 - 60% 4" xfId="1199"/>
    <cellStyle name="Accent2 - 60% 4 2" xfId="1200"/>
    <cellStyle name="Accent2 - 60% 4 3" xfId="1201"/>
    <cellStyle name="Accent2 - 60% 4 4" xfId="1202"/>
    <cellStyle name="Accent2 - 60% 40" xfId="1203"/>
    <cellStyle name="Accent2 - 60% 41" xfId="1204"/>
    <cellStyle name="Accent2 - 60% 42" xfId="1205"/>
    <cellStyle name="Accent2 - 60% 5" xfId="1206"/>
    <cellStyle name="Accent2 - 60% 5 2" xfId="1207"/>
    <cellStyle name="Accent2 - 60% 6" xfId="1208"/>
    <cellStyle name="Accent2 - 60% 7" xfId="1209"/>
    <cellStyle name="Accent2 - 60% 8" xfId="1210"/>
    <cellStyle name="Accent2 - 60% 9" xfId="1211"/>
    <cellStyle name="Accent2 10" xfId="1212"/>
    <cellStyle name="Accent2 10 2" xfId="46421"/>
    <cellStyle name="Accent2 11" xfId="1213"/>
    <cellStyle name="Accent2 11 2" xfId="46422"/>
    <cellStyle name="Accent2 12" xfId="1214"/>
    <cellStyle name="Accent2 12 2" xfId="46423"/>
    <cellStyle name="Accent2 13" xfId="1215"/>
    <cellStyle name="Accent2 13 2" xfId="46424"/>
    <cellStyle name="Accent2 14" xfId="1216"/>
    <cellStyle name="Accent2 14 2" xfId="46425"/>
    <cellStyle name="Accent2 15" xfId="1217"/>
    <cellStyle name="Accent2 15 2" xfId="46426"/>
    <cellStyle name="Accent2 16" xfId="1218"/>
    <cellStyle name="Accent2 16 2" xfId="46427"/>
    <cellStyle name="Accent2 17" xfId="1219"/>
    <cellStyle name="Accent2 17 2" xfId="46428"/>
    <cellStyle name="Accent2 18" xfId="1220"/>
    <cellStyle name="Accent2 18 2" xfId="46429"/>
    <cellStyle name="Accent2 19" xfId="1221"/>
    <cellStyle name="Accent2 19 2" xfId="46430"/>
    <cellStyle name="Accent2 2" xfId="1222"/>
    <cellStyle name="Accent2 2 2" xfId="1223"/>
    <cellStyle name="Accent2 2 2 2" xfId="1224"/>
    <cellStyle name="Accent2 2 2 3" xfId="1225"/>
    <cellStyle name="Accent2 2 3" xfId="1226"/>
    <cellStyle name="Accent2 2 4" xfId="1227"/>
    <cellStyle name="Accent2 20" xfId="1228"/>
    <cellStyle name="Accent2 20 2" xfId="46431"/>
    <cellStyle name="Accent2 21" xfId="1229"/>
    <cellStyle name="Accent2 21 2" xfId="46432"/>
    <cellStyle name="Accent2 22" xfId="1230"/>
    <cellStyle name="Accent2 22 2" xfId="46433"/>
    <cellStyle name="Accent2 23" xfId="1231"/>
    <cellStyle name="Accent2 23 2" xfId="46434"/>
    <cellStyle name="Accent2 24" xfId="1232"/>
    <cellStyle name="Accent2 24 2" xfId="46435"/>
    <cellStyle name="Accent2 25" xfId="1233"/>
    <cellStyle name="Accent2 25 2" xfId="46436"/>
    <cellStyle name="Accent2 26" xfId="1234"/>
    <cellStyle name="Accent2 26 2" xfId="46437"/>
    <cellStyle name="Accent2 27" xfId="1235"/>
    <cellStyle name="Accent2 27 2" xfId="46438"/>
    <cellStyle name="Accent2 28" xfId="1236"/>
    <cellStyle name="Accent2 28 2" xfId="46439"/>
    <cellStyle name="Accent2 29" xfId="1237"/>
    <cellStyle name="Accent2 29 2" xfId="46440"/>
    <cellStyle name="Accent2 3" xfId="1238"/>
    <cellStyle name="Accent2 3 2" xfId="1239"/>
    <cellStyle name="Accent2 3 2 2" xfId="1240"/>
    <cellStyle name="Accent2 3 3" xfId="1241"/>
    <cellStyle name="Accent2 3 4" xfId="1242"/>
    <cellStyle name="Accent2 30" xfId="1243"/>
    <cellStyle name="Accent2 30 2" xfId="46441"/>
    <cellStyle name="Accent2 31" xfId="1244"/>
    <cellStyle name="Accent2 31 2" xfId="46442"/>
    <cellStyle name="Accent2 32" xfId="1245"/>
    <cellStyle name="Accent2 33" xfId="1246"/>
    <cellStyle name="Accent2 34" xfId="1247"/>
    <cellStyle name="Accent2 35" xfId="1248"/>
    <cellStyle name="Accent2 36" xfId="1249"/>
    <cellStyle name="Accent2 37" xfId="1250"/>
    <cellStyle name="Accent2 38" xfId="1251"/>
    <cellStyle name="Accent2 39" xfId="1252"/>
    <cellStyle name="Accent2 4" xfId="1253"/>
    <cellStyle name="Accent2 4 2" xfId="1254"/>
    <cellStyle name="Accent2 4 2 2" xfId="1255"/>
    <cellStyle name="Accent2 4 3" xfId="1256"/>
    <cellStyle name="Accent2 4 4" xfId="1257"/>
    <cellStyle name="Accent2 40" xfId="46521"/>
    <cellStyle name="Accent2 5" xfId="1258"/>
    <cellStyle name="Accent2 5 2" xfId="1259"/>
    <cellStyle name="Accent2 6" xfId="1260"/>
    <cellStyle name="Accent2 6 2" xfId="1261"/>
    <cellStyle name="Accent2 7" xfId="1262"/>
    <cellStyle name="Accent2 7 2" xfId="1263"/>
    <cellStyle name="Accent2 8" xfId="1264"/>
    <cellStyle name="Accent2 8 2" xfId="46443"/>
    <cellStyle name="Accent2 9" xfId="1265"/>
    <cellStyle name="Accent2 9 2" xfId="46444"/>
    <cellStyle name="Accent3" xfId="46907" builtinId="37" customBuiltin="1"/>
    <cellStyle name="Accent3 - 20%" xfId="1266"/>
    <cellStyle name="Accent3 - 20% 10" xfId="1267"/>
    <cellStyle name="Accent3 - 20% 10 2" xfId="46759"/>
    <cellStyle name="Accent3 - 20% 11" xfId="1268"/>
    <cellStyle name="Accent3 - 20% 11 2" xfId="46760"/>
    <cellStyle name="Accent3 - 20% 12" xfId="1269"/>
    <cellStyle name="Accent3 - 20% 12 2" xfId="46761"/>
    <cellStyle name="Accent3 - 20% 13" xfId="1270"/>
    <cellStyle name="Accent3 - 20% 13 2" xfId="46762"/>
    <cellStyle name="Accent3 - 20% 14" xfId="1271"/>
    <cellStyle name="Accent3 - 20% 14 2" xfId="46763"/>
    <cellStyle name="Accent3 - 20% 15" xfId="1272"/>
    <cellStyle name="Accent3 - 20% 15 2" xfId="46764"/>
    <cellStyle name="Accent3 - 20% 16" xfId="1273"/>
    <cellStyle name="Accent3 - 20% 16 2" xfId="46765"/>
    <cellStyle name="Accent3 - 20% 17" xfId="1274"/>
    <cellStyle name="Accent3 - 20% 17 2" xfId="46766"/>
    <cellStyle name="Accent3 - 20% 18" xfId="1275"/>
    <cellStyle name="Accent3 - 20% 18 2" xfId="46767"/>
    <cellStyle name="Accent3 - 20% 19" xfId="1276"/>
    <cellStyle name="Accent3 - 20% 19 2" xfId="46768"/>
    <cellStyle name="Accent3 - 20% 2" xfId="1277"/>
    <cellStyle name="Accent3 - 20% 2 2" xfId="1278"/>
    <cellStyle name="Accent3 - 20% 2 2 2" xfId="1279"/>
    <cellStyle name="Accent3 - 20% 2 3" xfId="1280"/>
    <cellStyle name="Accent3 - 20% 2 3 2" xfId="1281"/>
    <cellStyle name="Accent3 - 20% 2 4" xfId="1282"/>
    <cellStyle name="Accent3 - 20% 2 5" xfId="1283"/>
    <cellStyle name="Accent3 - 20% 2 6" xfId="1284"/>
    <cellStyle name="Accent3 - 20% 2 7" xfId="1285"/>
    <cellStyle name="Accent3 - 20% 20" xfId="1286"/>
    <cellStyle name="Accent3 - 20% 20 2" xfId="46769"/>
    <cellStyle name="Accent3 - 20% 20 3" xfId="46531"/>
    <cellStyle name="Accent3 - 20% 21" xfId="1287"/>
    <cellStyle name="Accent3 - 20% 21 2" xfId="46770"/>
    <cellStyle name="Accent3 - 20% 21 3" xfId="46532"/>
    <cellStyle name="Accent3 - 20% 22" xfId="1288"/>
    <cellStyle name="Accent3 - 20% 22 2" xfId="46771"/>
    <cellStyle name="Accent3 - 20% 22 3" xfId="46533"/>
    <cellStyle name="Accent3 - 20% 23" xfId="1289"/>
    <cellStyle name="Accent3 - 20% 23 2" xfId="46772"/>
    <cellStyle name="Accent3 - 20% 23 3" xfId="46534"/>
    <cellStyle name="Accent3 - 20% 24" xfId="1290"/>
    <cellStyle name="Accent3 - 20% 25" xfId="1291"/>
    <cellStyle name="Accent3 - 20% 26" xfId="1292"/>
    <cellStyle name="Accent3 - 20% 27" xfId="1293"/>
    <cellStyle name="Accent3 - 20% 28" xfId="1294"/>
    <cellStyle name="Accent3 - 20% 29" xfId="1295"/>
    <cellStyle name="Accent3 - 20% 3" xfId="1296"/>
    <cellStyle name="Accent3 - 20% 3 2" xfId="1297"/>
    <cellStyle name="Accent3 - 20% 3 3" xfId="1298"/>
    <cellStyle name="Accent3 - 20% 3 4" xfId="1299"/>
    <cellStyle name="Accent3 - 20% 30" xfId="1300"/>
    <cellStyle name="Accent3 - 20% 31" xfId="1301"/>
    <cellStyle name="Accent3 - 20% 32" xfId="1302"/>
    <cellStyle name="Accent3 - 20% 33" xfId="1303"/>
    <cellStyle name="Accent3 - 20% 34" xfId="1304"/>
    <cellStyle name="Accent3 - 20% 35" xfId="1305"/>
    <cellStyle name="Accent3 - 20% 36" xfId="1306"/>
    <cellStyle name="Accent3 - 20% 37" xfId="1307"/>
    <cellStyle name="Accent3 - 20% 38" xfId="1308"/>
    <cellStyle name="Accent3 - 20% 39" xfId="1309"/>
    <cellStyle name="Accent3 - 20% 4" xfId="1310"/>
    <cellStyle name="Accent3 - 20% 4 2" xfId="1311"/>
    <cellStyle name="Accent3 - 20% 4 3" xfId="1312"/>
    <cellStyle name="Accent3 - 20% 4 4" xfId="1313"/>
    <cellStyle name="Accent3 - 20% 40" xfId="1314"/>
    <cellStyle name="Accent3 - 20% 41" xfId="1315"/>
    <cellStyle name="Accent3 - 20% 42" xfId="1316"/>
    <cellStyle name="Accent3 - 20% 5" xfId="1317"/>
    <cellStyle name="Accent3 - 20% 5 2" xfId="1318"/>
    <cellStyle name="Accent3 - 20% 5 2 2" xfId="46773"/>
    <cellStyle name="Accent3 - 20% 6" xfId="1319"/>
    <cellStyle name="Accent3 - 20% 6 2" xfId="46774"/>
    <cellStyle name="Accent3 - 20% 7" xfId="1320"/>
    <cellStyle name="Accent3 - 20% 7 2" xfId="46775"/>
    <cellStyle name="Accent3 - 20% 8" xfId="1321"/>
    <cellStyle name="Accent3 - 20% 8 2" xfId="46776"/>
    <cellStyle name="Accent3 - 20% 9" xfId="1322"/>
    <cellStyle name="Accent3 - 20% 9 2" xfId="46777"/>
    <cellStyle name="Accent3 - 40%" xfId="1323"/>
    <cellStyle name="Accent3 - 40% 10" xfId="1324"/>
    <cellStyle name="Accent3 - 40% 10 2" xfId="46778"/>
    <cellStyle name="Accent3 - 40% 11" xfId="1325"/>
    <cellStyle name="Accent3 - 40% 11 2" xfId="46779"/>
    <cellStyle name="Accent3 - 40% 12" xfId="1326"/>
    <cellStyle name="Accent3 - 40% 12 2" xfId="46780"/>
    <cellStyle name="Accent3 - 40% 13" xfId="1327"/>
    <cellStyle name="Accent3 - 40% 13 2" xfId="46781"/>
    <cellStyle name="Accent3 - 40% 14" xfId="1328"/>
    <cellStyle name="Accent3 - 40% 14 2" xfId="46782"/>
    <cellStyle name="Accent3 - 40% 15" xfId="1329"/>
    <cellStyle name="Accent3 - 40% 15 2" xfId="46783"/>
    <cellStyle name="Accent3 - 40% 16" xfId="1330"/>
    <cellStyle name="Accent3 - 40% 16 2" xfId="46784"/>
    <cellStyle name="Accent3 - 40% 17" xfId="1331"/>
    <cellStyle name="Accent3 - 40% 17 2" xfId="46785"/>
    <cellStyle name="Accent3 - 40% 18" xfId="1332"/>
    <cellStyle name="Accent3 - 40% 18 2" xfId="46786"/>
    <cellStyle name="Accent3 - 40% 19" xfId="1333"/>
    <cellStyle name="Accent3 - 40% 19 2" xfId="46787"/>
    <cellStyle name="Accent3 - 40% 2" xfId="1334"/>
    <cellStyle name="Accent3 - 40% 2 2" xfId="1335"/>
    <cellStyle name="Accent3 - 40% 2 2 2" xfId="1336"/>
    <cellStyle name="Accent3 - 40% 2 3" xfId="1337"/>
    <cellStyle name="Accent3 - 40% 2 3 2" xfId="1338"/>
    <cellStyle name="Accent3 - 40% 2 4" xfId="1339"/>
    <cellStyle name="Accent3 - 40% 2 5" xfId="1340"/>
    <cellStyle name="Accent3 - 40% 2 6" xfId="1341"/>
    <cellStyle name="Accent3 - 40% 2 7" xfId="1342"/>
    <cellStyle name="Accent3 - 40% 20" xfId="1343"/>
    <cellStyle name="Accent3 - 40% 20 2" xfId="46788"/>
    <cellStyle name="Accent3 - 40% 20 3" xfId="46535"/>
    <cellStyle name="Accent3 - 40% 21" xfId="1344"/>
    <cellStyle name="Accent3 - 40% 21 2" xfId="46789"/>
    <cellStyle name="Accent3 - 40% 21 3" xfId="46536"/>
    <cellStyle name="Accent3 - 40% 22" xfId="1345"/>
    <cellStyle name="Accent3 - 40% 22 2" xfId="46790"/>
    <cellStyle name="Accent3 - 40% 22 3" xfId="46537"/>
    <cellStyle name="Accent3 - 40% 23" xfId="1346"/>
    <cellStyle name="Accent3 - 40% 23 2" xfId="46791"/>
    <cellStyle name="Accent3 - 40% 23 3" xfId="46538"/>
    <cellStyle name="Accent3 - 40% 24" xfId="1347"/>
    <cellStyle name="Accent3 - 40% 25" xfId="1348"/>
    <cellStyle name="Accent3 - 40% 26" xfId="1349"/>
    <cellStyle name="Accent3 - 40% 27" xfId="1350"/>
    <cellStyle name="Accent3 - 40% 28" xfId="1351"/>
    <cellStyle name="Accent3 - 40% 29" xfId="1352"/>
    <cellStyle name="Accent3 - 40% 3" xfId="1353"/>
    <cellStyle name="Accent3 - 40% 3 2" xfId="1354"/>
    <cellStyle name="Accent3 - 40% 3 3" xfId="1355"/>
    <cellStyle name="Accent3 - 40% 3 4" xfId="1356"/>
    <cellStyle name="Accent3 - 40% 30" xfId="1357"/>
    <cellStyle name="Accent3 - 40% 31" xfId="1358"/>
    <cellStyle name="Accent3 - 40% 32" xfId="1359"/>
    <cellStyle name="Accent3 - 40% 33" xfId="1360"/>
    <cellStyle name="Accent3 - 40% 34" xfId="1361"/>
    <cellStyle name="Accent3 - 40% 35" xfId="1362"/>
    <cellStyle name="Accent3 - 40% 36" xfId="1363"/>
    <cellStyle name="Accent3 - 40% 37" xfId="1364"/>
    <cellStyle name="Accent3 - 40% 38" xfId="1365"/>
    <cellStyle name="Accent3 - 40% 39" xfId="1366"/>
    <cellStyle name="Accent3 - 40% 4" xfId="1367"/>
    <cellStyle name="Accent3 - 40% 4 2" xfId="1368"/>
    <cellStyle name="Accent3 - 40% 4 3" xfId="1369"/>
    <cellStyle name="Accent3 - 40% 4 4" xfId="1370"/>
    <cellStyle name="Accent3 - 40% 40" xfId="1371"/>
    <cellStyle name="Accent3 - 40% 41" xfId="1372"/>
    <cellStyle name="Accent3 - 40% 42" xfId="1373"/>
    <cellStyle name="Accent3 - 40% 5" xfId="1374"/>
    <cellStyle name="Accent3 - 40% 5 2" xfId="1375"/>
    <cellStyle name="Accent3 - 40% 5 2 2" xfId="46792"/>
    <cellStyle name="Accent3 - 40% 6" xfId="1376"/>
    <cellStyle name="Accent3 - 40% 6 2" xfId="46793"/>
    <cellStyle name="Accent3 - 40% 7" xfId="1377"/>
    <cellStyle name="Accent3 - 40% 7 2" xfId="46794"/>
    <cellStyle name="Accent3 - 40% 8" xfId="1378"/>
    <cellStyle name="Accent3 - 40% 8 2" xfId="46795"/>
    <cellStyle name="Accent3 - 40% 9" xfId="1379"/>
    <cellStyle name="Accent3 - 40% 9 2" xfId="46796"/>
    <cellStyle name="Accent3 - 60%" xfId="1380"/>
    <cellStyle name="Accent3 - 60% 10" xfId="1381"/>
    <cellStyle name="Accent3 - 60% 11" xfId="1382"/>
    <cellStyle name="Accent3 - 60% 12" xfId="1383"/>
    <cellStyle name="Accent3 - 60% 13" xfId="1384"/>
    <cellStyle name="Accent3 - 60% 14" xfId="1385"/>
    <cellStyle name="Accent3 - 60% 15" xfId="1386"/>
    <cellStyle name="Accent3 - 60% 16" xfId="1387"/>
    <cellStyle name="Accent3 - 60% 17" xfId="1388"/>
    <cellStyle name="Accent3 - 60% 18" xfId="1389"/>
    <cellStyle name="Accent3 - 60% 19" xfId="1390"/>
    <cellStyle name="Accent3 - 60% 2" xfId="1391"/>
    <cellStyle name="Accent3 - 60% 2 2" xfId="1392"/>
    <cellStyle name="Accent3 - 60% 2 3" xfId="1393"/>
    <cellStyle name="Accent3 - 60% 2 3 2" xfId="1394"/>
    <cellStyle name="Accent3 - 60% 2 4" xfId="1395"/>
    <cellStyle name="Accent3 - 60% 2 5" xfId="1396"/>
    <cellStyle name="Accent3 - 60% 2 6" xfId="1397"/>
    <cellStyle name="Accent3 - 60% 2 7" xfId="1398"/>
    <cellStyle name="Accent3 - 60% 2 8" xfId="1399"/>
    <cellStyle name="Accent3 - 60% 20" xfId="1400"/>
    <cellStyle name="Accent3 - 60% 21" xfId="1401"/>
    <cellStyle name="Accent3 - 60% 22" xfId="1402"/>
    <cellStyle name="Accent3 - 60% 23" xfId="1403"/>
    <cellStyle name="Accent3 - 60% 24" xfId="1404"/>
    <cellStyle name="Accent3 - 60% 25" xfId="1405"/>
    <cellStyle name="Accent3 - 60% 26" xfId="1406"/>
    <cellStyle name="Accent3 - 60% 27" xfId="1407"/>
    <cellStyle name="Accent3 - 60% 28" xfId="1408"/>
    <cellStyle name="Accent3 - 60% 29" xfId="1409"/>
    <cellStyle name="Accent3 - 60% 3" xfId="1410"/>
    <cellStyle name="Accent3 - 60% 3 2" xfId="1411"/>
    <cellStyle name="Accent3 - 60% 3 3" xfId="1412"/>
    <cellStyle name="Accent3 - 60% 3 4" xfId="1413"/>
    <cellStyle name="Accent3 - 60% 30" xfId="1414"/>
    <cellStyle name="Accent3 - 60% 31" xfId="1415"/>
    <cellStyle name="Accent3 - 60% 32" xfId="1416"/>
    <cellStyle name="Accent3 - 60% 33" xfId="1417"/>
    <cellStyle name="Accent3 - 60% 34" xfId="1418"/>
    <cellStyle name="Accent3 - 60% 35" xfId="1419"/>
    <cellStyle name="Accent3 - 60% 36" xfId="1420"/>
    <cellStyle name="Accent3 - 60% 37" xfId="1421"/>
    <cellStyle name="Accent3 - 60% 38" xfId="1422"/>
    <cellStyle name="Accent3 - 60% 39" xfId="1423"/>
    <cellStyle name="Accent3 - 60% 4" xfId="1424"/>
    <cellStyle name="Accent3 - 60% 4 2" xfId="1425"/>
    <cellStyle name="Accent3 - 60% 4 3" xfId="1426"/>
    <cellStyle name="Accent3 - 60% 4 4" xfId="1427"/>
    <cellStyle name="Accent3 - 60% 40" xfId="1428"/>
    <cellStyle name="Accent3 - 60% 41" xfId="1429"/>
    <cellStyle name="Accent3 - 60% 42" xfId="1430"/>
    <cellStyle name="Accent3 - 60% 5" xfId="1431"/>
    <cellStyle name="Accent3 - 60% 5 2" xfId="1432"/>
    <cellStyle name="Accent3 - 60% 6" xfId="1433"/>
    <cellStyle name="Accent3 - 60% 7" xfId="1434"/>
    <cellStyle name="Accent3 - 60% 8" xfId="1435"/>
    <cellStyle name="Accent3 - 60% 9" xfId="1436"/>
    <cellStyle name="Accent3 10" xfId="1437"/>
    <cellStyle name="Accent3 10 2" xfId="1438"/>
    <cellStyle name="Accent3 10 3" xfId="1439"/>
    <cellStyle name="Accent3 11" xfId="1440"/>
    <cellStyle name="Accent3 11 2" xfId="1441"/>
    <cellStyle name="Accent3 11 3" xfId="1442"/>
    <cellStyle name="Accent3 12" xfId="1443"/>
    <cellStyle name="Accent3 12 2" xfId="1444"/>
    <cellStyle name="Accent3 12 3" xfId="1445"/>
    <cellStyle name="Accent3 13" xfId="1446"/>
    <cellStyle name="Accent3 13 2" xfId="1447"/>
    <cellStyle name="Accent3 13 3" xfId="1448"/>
    <cellStyle name="Accent3 14" xfId="1449"/>
    <cellStyle name="Accent3 14 2" xfId="1450"/>
    <cellStyle name="Accent3 14 3" xfId="1451"/>
    <cellStyle name="Accent3 15" xfId="1452"/>
    <cellStyle name="Accent3 15 2" xfId="1453"/>
    <cellStyle name="Accent3 15 3" xfId="1454"/>
    <cellStyle name="Accent3 16" xfId="1455"/>
    <cellStyle name="Accent3 16 2" xfId="1456"/>
    <cellStyle name="Accent3 16 3" xfId="1457"/>
    <cellStyle name="Accent3 17" xfId="1458"/>
    <cellStyle name="Accent3 17 2" xfId="1459"/>
    <cellStyle name="Accent3 17 3" xfId="1460"/>
    <cellStyle name="Accent3 18" xfId="1461"/>
    <cellStyle name="Accent3 18 2" xfId="1462"/>
    <cellStyle name="Accent3 18 3" xfId="1463"/>
    <cellStyle name="Accent3 19" xfId="1464"/>
    <cellStyle name="Accent3 19 2" xfId="1465"/>
    <cellStyle name="Accent3 19 3" xfId="1466"/>
    <cellStyle name="Accent3 2" xfId="1467"/>
    <cellStyle name="Accent3 2 10" xfId="1468"/>
    <cellStyle name="Accent3 2 11" xfId="1469"/>
    <cellStyle name="Accent3 2 12" xfId="1470"/>
    <cellStyle name="Accent3 2 13" xfId="1471"/>
    <cellStyle name="Accent3 2 14" xfId="1472"/>
    <cellStyle name="Accent3 2 15" xfId="1473"/>
    <cellStyle name="Accent3 2 16" xfId="1474"/>
    <cellStyle name="Accent3 2 17" xfId="1475"/>
    <cellStyle name="Accent3 2 18" xfId="1476"/>
    <cellStyle name="Accent3 2 19" xfId="1477"/>
    <cellStyle name="Accent3 2 2" xfId="1478"/>
    <cellStyle name="Accent3 2 2 2" xfId="1479"/>
    <cellStyle name="Accent3 2 2 3" xfId="1480"/>
    <cellStyle name="Accent3 2 3" xfId="1481"/>
    <cellStyle name="Accent3 2 3 2" xfId="1482"/>
    <cellStyle name="Accent3 2 3 3" xfId="1483"/>
    <cellStyle name="Accent3 2 4" xfId="1484"/>
    <cellStyle name="Accent3 2 4 2" xfId="46539"/>
    <cellStyle name="Accent3 2 5" xfId="1485"/>
    <cellStyle name="Accent3 2 6" xfId="1486"/>
    <cellStyle name="Accent3 2 7" xfId="1487"/>
    <cellStyle name="Accent3 2 8" xfId="1488"/>
    <cellStyle name="Accent3 2 9" xfId="1489"/>
    <cellStyle name="Accent3 20" xfId="1490"/>
    <cellStyle name="Accent3 20 2" xfId="1491"/>
    <cellStyle name="Accent3 20 3" xfId="1492"/>
    <cellStyle name="Accent3 21" xfId="1493"/>
    <cellStyle name="Accent3 21 2" xfId="1494"/>
    <cellStyle name="Accent3 21 3" xfId="1495"/>
    <cellStyle name="Accent3 22" xfId="1496"/>
    <cellStyle name="Accent3 22 2" xfId="1497"/>
    <cellStyle name="Accent3 22 3" xfId="1498"/>
    <cellStyle name="Accent3 23" xfId="1499"/>
    <cellStyle name="Accent3 23 2" xfId="1500"/>
    <cellStyle name="Accent3 23 3" xfId="1501"/>
    <cellStyle name="Accent3 24" xfId="1502"/>
    <cellStyle name="Accent3 24 2" xfId="1503"/>
    <cellStyle name="Accent3 24 3" xfId="1504"/>
    <cellStyle name="Accent3 25" xfId="1505"/>
    <cellStyle name="Accent3 25 2" xfId="1506"/>
    <cellStyle name="Accent3 25 3" xfId="1507"/>
    <cellStyle name="Accent3 26" xfId="1508"/>
    <cellStyle name="Accent3 26 2" xfId="1509"/>
    <cellStyle name="Accent3 26 3" xfId="1510"/>
    <cellStyle name="Accent3 27" xfId="1511"/>
    <cellStyle name="Accent3 27 2" xfId="1512"/>
    <cellStyle name="Accent3 27 3" xfId="1513"/>
    <cellStyle name="Accent3 28" xfId="1514"/>
    <cellStyle name="Accent3 28 2" xfId="1515"/>
    <cellStyle name="Accent3 28 3" xfId="1516"/>
    <cellStyle name="Accent3 29" xfId="1517"/>
    <cellStyle name="Accent3 29 2" xfId="1518"/>
    <cellStyle name="Accent3 29 3" xfId="1519"/>
    <cellStyle name="Accent3 3" xfId="1520"/>
    <cellStyle name="Accent3 3 2" xfId="1521"/>
    <cellStyle name="Accent3 3 2 2" xfId="1522"/>
    <cellStyle name="Accent3 3 2 3" xfId="1523"/>
    <cellStyle name="Accent3 3 3" xfId="1524"/>
    <cellStyle name="Accent3 3 4" xfId="1525"/>
    <cellStyle name="Accent3 30" xfId="1526"/>
    <cellStyle name="Accent3 30 2" xfId="1527"/>
    <cellStyle name="Accent3 30 3" xfId="1528"/>
    <cellStyle name="Accent3 31" xfId="1529"/>
    <cellStyle name="Accent3 31 2" xfId="1530"/>
    <cellStyle name="Accent3 31 3" xfId="1531"/>
    <cellStyle name="Accent3 32" xfId="1532"/>
    <cellStyle name="Accent3 32 2" xfId="1533"/>
    <cellStyle name="Accent3 32 3" xfId="1534"/>
    <cellStyle name="Accent3 33" xfId="1535"/>
    <cellStyle name="Accent3 33 2" xfId="1536"/>
    <cellStyle name="Accent3 33 3" xfId="1537"/>
    <cellStyle name="Accent3 34" xfId="1538"/>
    <cellStyle name="Accent3 34 2" xfId="1539"/>
    <cellStyle name="Accent3 34 3" xfId="1540"/>
    <cellStyle name="Accent3 35" xfId="1541"/>
    <cellStyle name="Accent3 35 2" xfId="1542"/>
    <cellStyle name="Accent3 35 3" xfId="1543"/>
    <cellStyle name="Accent3 36" xfId="1544"/>
    <cellStyle name="Accent3 36 2" xfId="1545"/>
    <cellStyle name="Accent3 36 3" xfId="1546"/>
    <cellStyle name="Accent3 37" xfId="1547"/>
    <cellStyle name="Accent3 38" xfId="1548"/>
    <cellStyle name="Accent3 39" xfId="1549"/>
    <cellStyle name="Accent3 4" xfId="1550"/>
    <cellStyle name="Accent3 4 2" xfId="1551"/>
    <cellStyle name="Accent3 4 2 2" xfId="1552"/>
    <cellStyle name="Accent3 4 2 3" xfId="1553"/>
    <cellStyle name="Accent3 4 3" xfId="1554"/>
    <cellStyle name="Accent3 4 4" xfId="1555"/>
    <cellStyle name="Accent3 40" xfId="1556"/>
    <cellStyle name="Accent3 41" xfId="1557"/>
    <cellStyle name="Accent3 42" xfId="1558"/>
    <cellStyle name="Accent3 43" xfId="1559"/>
    <cellStyle name="Accent3 44" xfId="1560"/>
    <cellStyle name="Accent3 45" xfId="1561"/>
    <cellStyle name="Accent3 46" xfId="1562"/>
    <cellStyle name="Accent3 47" xfId="1563"/>
    <cellStyle name="Accent3 48" xfId="1564"/>
    <cellStyle name="Accent3 49" xfId="1565"/>
    <cellStyle name="Accent3 5" xfId="1566"/>
    <cellStyle name="Accent3 5 2" xfId="1567"/>
    <cellStyle name="Accent3 5 2 2" xfId="1568"/>
    <cellStyle name="Accent3 5 3" xfId="1569"/>
    <cellStyle name="Accent3 50" xfId="1570"/>
    <cellStyle name="Accent3 51" xfId="1571"/>
    <cellStyle name="Accent3 52" xfId="1572"/>
    <cellStyle name="Accent3 53" xfId="1573"/>
    <cellStyle name="Accent3 54" xfId="1574"/>
    <cellStyle name="Accent3 55" xfId="1575"/>
    <cellStyle name="Accent3 56" xfId="1576"/>
    <cellStyle name="Accent3 57" xfId="1577"/>
    <cellStyle name="Accent3 58" xfId="1578"/>
    <cellStyle name="Accent3 59" xfId="1579"/>
    <cellStyle name="Accent3 6" xfId="1580"/>
    <cellStyle name="Accent3 6 2" xfId="1581"/>
    <cellStyle name="Accent3 6 3" xfId="1582"/>
    <cellStyle name="Accent3 60" xfId="1583"/>
    <cellStyle name="Accent3 61" xfId="1584"/>
    <cellStyle name="Accent3 62" xfId="1585"/>
    <cellStyle name="Accent3 63" xfId="1586"/>
    <cellStyle name="Accent3 64" xfId="1587"/>
    <cellStyle name="Accent3 65" xfId="1588"/>
    <cellStyle name="Accent3 66" xfId="1589"/>
    <cellStyle name="Accent3 67" xfId="1590"/>
    <cellStyle name="Accent3 68" xfId="1591"/>
    <cellStyle name="Accent3 69" xfId="1592"/>
    <cellStyle name="Accent3 7" xfId="1593"/>
    <cellStyle name="Accent3 7 2" xfId="1594"/>
    <cellStyle name="Accent3 7 3" xfId="1595"/>
    <cellStyle name="Accent3 70" xfId="1596"/>
    <cellStyle name="Accent3 71" xfId="1597"/>
    <cellStyle name="Accent3 72" xfId="1598"/>
    <cellStyle name="Accent3 73" xfId="1599"/>
    <cellStyle name="Accent3 74" xfId="1600"/>
    <cellStyle name="Accent3 75" xfId="1601"/>
    <cellStyle name="Accent3 76" xfId="1602"/>
    <cellStyle name="Accent3 77" xfId="1603"/>
    <cellStyle name="Accent3 78" xfId="1604"/>
    <cellStyle name="Accent3 79" xfId="1605"/>
    <cellStyle name="Accent3 8" xfId="1606"/>
    <cellStyle name="Accent3 8 2" xfId="1607"/>
    <cellStyle name="Accent3 8 3" xfId="1608"/>
    <cellStyle name="Accent3 80" xfId="46530"/>
    <cellStyle name="Accent3 9" xfId="1609"/>
    <cellStyle name="Accent3 9 2" xfId="1610"/>
    <cellStyle name="Accent3 9 3" xfId="1611"/>
    <cellStyle name="Accent4" xfId="46911" builtinId="41" customBuiltin="1"/>
    <cellStyle name="Accent4 - 20%" xfId="1612"/>
    <cellStyle name="Accent4 - 20% 10" xfId="1613"/>
    <cellStyle name="Accent4 - 20% 10 2" xfId="46797"/>
    <cellStyle name="Accent4 - 20% 11" xfId="1614"/>
    <cellStyle name="Accent4 - 20% 11 2" xfId="46798"/>
    <cellStyle name="Accent4 - 20% 12" xfId="1615"/>
    <cellStyle name="Accent4 - 20% 12 2" xfId="46799"/>
    <cellStyle name="Accent4 - 20% 13" xfId="1616"/>
    <cellStyle name="Accent4 - 20% 13 2" xfId="46800"/>
    <cellStyle name="Accent4 - 20% 14" xfId="1617"/>
    <cellStyle name="Accent4 - 20% 14 2" xfId="46801"/>
    <cellStyle name="Accent4 - 20% 15" xfId="1618"/>
    <cellStyle name="Accent4 - 20% 15 2" xfId="46802"/>
    <cellStyle name="Accent4 - 20% 16" xfId="1619"/>
    <cellStyle name="Accent4 - 20% 16 2" xfId="46803"/>
    <cellStyle name="Accent4 - 20% 17" xfId="1620"/>
    <cellStyle name="Accent4 - 20% 17 2" xfId="46804"/>
    <cellStyle name="Accent4 - 20% 18" xfId="1621"/>
    <cellStyle name="Accent4 - 20% 18 2" xfId="46805"/>
    <cellStyle name="Accent4 - 20% 19" xfId="1622"/>
    <cellStyle name="Accent4 - 20% 19 2" xfId="46806"/>
    <cellStyle name="Accent4 - 20% 2" xfId="1623"/>
    <cellStyle name="Accent4 - 20% 2 2" xfId="1624"/>
    <cellStyle name="Accent4 - 20% 2 2 2" xfId="1625"/>
    <cellStyle name="Accent4 - 20% 2 3" xfId="1626"/>
    <cellStyle name="Accent4 - 20% 2 3 2" xfId="1627"/>
    <cellStyle name="Accent4 - 20% 2 4" xfId="1628"/>
    <cellStyle name="Accent4 - 20% 2 5" xfId="1629"/>
    <cellStyle name="Accent4 - 20% 2 6" xfId="1630"/>
    <cellStyle name="Accent4 - 20% 2 7" xfId="1631"/>
    <cellStyle name="Accent4 - 20% 20" xfId="1632"/>
    <cellStyle name="Accent4 - 20% 20 2" xfId="46807"/>
    <cellStyle name="Accent4 - 20% 20 3" xfId="46541"/>
    <cellStyle name="Accent4 - 20% 21" xfId="1633"/>
    <cellStyle name="Accent4 - 20% 21 2" xfId="46808"/>
    <cellStyle name="Accent4 - 20% 21 3" xfId="46542"/>
    <cellStyle name="Accent4 - 20% 22" xfId="1634"/>
    <cellStyle name="Accent4 - 20% 22 2" xfId="46809"/>
    <cellStyle name="Accent4 - 20% 22 3" xfId="46543"/>
    <cellStyle name="Accent4 - 20% 23" xfId="1635"/>
    <cellStyle name="Accent4 - 20% 23 2" xfId="46810"/>
    <cellStyle name="Accent4 - 20% 23 3" xfId="46544"/>
    <cellStyle name="Accent4 - 20% 24" xfId="1636"/>
    <cellStyle name="Accent4 - 20% 25" xfId="1637"/>
    <cellStyle name="Accent4 - 20% 26" xfId="1638"/>
    <cellStyle name="Accent4 - 20% 27" xfId="1639"/>
    <cellStyle name="Accent4 - 20% 28" xfId="1640"/>
    <cellStyle name="Accent4 - 20% 29" xfId="1641"/>
    <cellStyle name="Accent4 - 20% 3" xfId="1642"/>
    <cellStyle name="Accent4 - 20% 3 2" xfId="1643"/>
    <cellStyle name="Accent4 - 20% 3 3" xfId="1644"/>
    <cellStyle name="Accent4 - 20% 3 4" xfId="1645"/>
    <cellStyle name="Accent4 - 20% 30" xfId="1646"/>
    <cellStyle name="Accent4 - 20% 31" xfId="1647"/>
    <cellStyle name="Accent4 - 20% 32" xfId="1648"/>
    <cellStyle name="Accent4 - 20% 33" xfId="1649"/>
    <cellStyle name="Accent4 - 20% 34" xfId="1650"/>
    <cellStyle name="Accent4 - 20% 35" xfId="1651"/>
    <cellStyle name="Accent4 - 20% 36" xfId="1652"/>
    <cellStyle name="Accent4 - 20% 37" xfId="1653"/>
    <cellStyle name="Accent4 - 20% 38" xfId="1654"/>
    <cellStyle name="Accent4 - 20% 39" xfId="1655"/>
    <cellStyle name="Accent4 - 20% 4" xfId="1656"/>
    <cellStyle name="Accent4 - 20% 4 2" xfId="1657"/>
    <cellStyle name="Accent4 - 20% 4 3" xfId="1658"/>
    <cellStyle name="Accent4 - 20% 4 4" xfId="1659"/>
    <cellStyle name="Accent4 - 20% 40" xfId="1660"/>
    <cellStyle name="Accent4 - 20% 41" xfId="1661"/>
    <cellStyle name="Accent4 - 20% 42" xfId="1662"/>
    <cellStyle name="Accent4 - 20% 5" xfId="1663"/>
    <cellStyle name="Accent4 - 20% 5 2" xfId="1664"/>
    <cellStyle name="Accent4 - 20% 5 2 2" xfId="46811"/>
    <cellStyle name="Accent4 - 20% 6" xfId="1665"/>
    <cellStyle name="Accent4 - 20% 6 2" xfId="46812"/>
    <cellStyle name="Accent4 - 20% 7" xfId="1666"/>
    <cellStyle name="Accent4 - 20% 7 2" xfId="46813"/>
    <cellStyle name="Accent4 - 20% 8" xfId="1667"/>
    <cellStyle name="Accent4 - 20% 8 2" xfId="46814"/>
    <cellStyle name="Accent4 - 20% 9" xfId="1668"/>
    <cellStyle name="Accent4 - 20% 9 2" xfId="46815"/>
    <cellStyle name="Accent4 - 40%" xfId="1669"/>
    <cellStyle name="Accent4 - 40% 10" xfId="1670"/>
    <cellStyle name="Accent4 - 40% 10 2" xfId="46816"/>
    <cellStyle name="Accent4 - 40% 11" xfId="1671"/>
    <cellStyle name="Accent4 - 40% 11 2" xfId="46817"/>
    <cellStyle name="Accent4 - 40% 12" xfId="1672"/>
    <cellStyle name="Accent4 - 40% 12 2" xfId="46818"/>
    <cellStyle name="Accent4 - 40% 13" xfId="1673"/>
    <cellStyle name="Accent4 - 40% 13 2" xfId="46819"/>
    <cellStyle name="Accent4 - 40% 14" xfId="1674"/>
    <cellStyle name="Accent4 - 40% 14 2" xfId="46820"/>
    <cellStyle name="Accent4 - 40% 15" xfId="1675"/>
    <cellStyle name="Accent4 - 40% 15 2" xfId="46821"/>
    <cellStyle name="Accent4 - 40% 16" xfId="1676"/>
    <cellStyle name="Accent4 - 40% 16 2" xfId="46822"/>
    <cellStyle name="Accent4 - 40% 17" xfId="1677"/>
    <cellStyle name="Accent4 - 40% 17 2" xfId="46823"/>
    <cellStyle name="Accent4 - 40% 18" xfId="1678"/>
    <cellStyle name="Accent4 - 40% 18 2" xfId="46824"/>
    <cellStyle name="Accent4 - 40% 19" xfId="1679"/>
    <cellStyle name="Accent4 - 40% 19 2" xfId="46825"/>
    <cellStyle name="Accent4 - 40% 2" xfId="1680"/>
    <cellStyle name="Accent4 - 40% 2 2" xfId="1681"/>
    <cellStyle name="Accent4 - 40% 2 2 2" xfId="1682"/>
    <cellStyle name="Accent4 - 40% 2 3" xfId="1683"/>
    <cellStyle name="Accent4 - 40% 2 3 2" xfId="1684"/>
    <cellStyle name="Accent4 - 40% 2 4" xfId="1685"/>
    <cellStyle name="Accent4 - 40% 2 5" xfId="1686"/>
    <cellStyle name="Accent4 - 40% 2 6" xfId="1687"/>
    <cellStyle name="Accent4 - 40% 2 7" xfId="1688"/>
    <cellStyle name="Accent4 - 40% 20" xfId="1689"/>
    <cellStyle name="Accent4 - 40% 20 2" xfId="46826"/>
    <cellStyle name="Accent4 - 40% 20 3" xfId="46545"/>
    <cellStyle name="Accent4 - 40% 21" xfId="1690"/>
    <cellStyle name="Accent4 - 40% 21 2" xfId="46827"/>
    <cellStyle name="Accent4 - 40% 21 3" xfId="46546"/>
    <cellStyle name="Accent4 - 40% 22" xfId="1691"/>
    <cellStyle name="Accent4 - 40% 22 2" xfId="46828"/>
    <cellStyle name="Accent4 - 40% 22 3" xfId="46547"/>
    <cellStyle name="Accent4 - 40% 23" xfId="1692"/>
    <cellStyle name="Accent4 - 40% 23 2" xfId="46829"/>
    <cellStyle name="Accent4 - 40% 23 3" xfId="46548"/>
    <cellStyle name="Accent4 - 40% 24" xfId="1693"/>
    <cellStyle name="Accent4 - 40% 25" xfId="1694"/>
    <cellStyle name="Accent4 - 40% 26" xfId="1695"/>
    <cellStyle name="Accent4 - 40% 27" xfId="1696"/>
    <cellStyle name="Accent4 - 40% 28" xfId="1697"/>
    <cellStyle name="Accent4 - 40% 29" xfId="1698"/>
    <cellStyle name="Accent4 - 40% 3" xfId="1699"/>
    <cellStyle name="Accent4 - 40% 3 2" xfId="1700"/>
    <cellStyle name="Accent4 - 40% 3 3" xfId="1701"/>
    <cellStyle name="Accent4 - 40% 3 4" xfId="1702"/>
    <cellStyle name="Accent4 - 40% 30" xfId="1703"/>
    <cellStyle name="Accent4 - 40% 31" xfId="1704"/>
    <cellStyle name="Accent4 - 40% 32" xfId="1705"/>
    <cellStyle name="Accent4 - 40% 33" xfId="1706"/>
    <cellStyle name="Accent4 - 40% 34" xfId="1707"/>
    <cellStyle name="Accent4 - 40% 35" xfId="1708"/>
    <cellStyle name="Accent4 - 40% 36" xfId="1709"/>
    <cellStyle name="Accent4 - 40% 37" xfId="1710"/>
    <cellStyle name="Accent4 - 40% 38" xfId="1711"/>
    <cellStyle name="Accent4 - 40% 39" xfId="1712"/>
    <cellStyle name="Accent4 - 40% 4" xfId="1713"/>
    <cellStyle name="Accent4 - 40% 4 2" xfId="1714"/>
    <cellStyle name="Accent4 - 40% 4 3" xfId="1715"/>
    <cellStyle name="Accent4 - 40% 4 4" xfId="1716"/>
    <cellStyle name="Accent4 - 40% 40" xfId="1717"/>
    <cellStyle name="Accent4 - 40% 41" xfId="1718"/>
    <cellStyle name="Accent4 - 40% 42" xfId="1719"/>
    <cellStyle name="Accent4 - 40% 5" xfId="1720"/>
    <cellStyle name="Accent4 - 40% 5 2" xfId="1721"/>
    <cellStyle name="Accent4 - 40% 5 2 2" xfId="46830"/>
    <cellStyle name="Accent4 - 40% 6" xfId="1722"/>
    <cellStyle name="Accent4 - 40% 6 2" xfId="46831"/>
    <cellStyle name="Accent4 - 40% 7" xfId="1723"/>
    <cellStyle name="Accent4 - 40% 7 2" xfId="46832"/>
    <cellStyle name="Accent4 - 40% 8" xfId="1724"/>
    <cellStyle name="Accent4 - 40% 8 2" xfId="46833"/>
    <cellStyle name="Accent4 - 40% 9" xfId="1725"/>
    <cellStyle name="Accent4 - 40% 9 2" xfId="46834"/>
    <cellStyle name="Accent4 - 60%" xfId="1726"/>
    <cellStyle name="Accent4 - 60% 10" xfId="1727"/>
    <cellStyle name="Accent4 - 60% 11" xfId="1728"/>
    <cellStyle name="Accent4 - 60% 12" xfId="1729"/>
    <cellStyle name="Accent4 - 60% 13" xfId="1730"/>
    <cellStyle name="Accent4 - 60% 14" xfId="1731"/>
    <cellStyle name="Accent4 - 60% 15" xfId="1732"/>
    <cellStyle name="Accent4 - 60% 16" xfId="1733"/>
    <cellStyle name="Accent4 - 60% 17" xfId="1734"/>
    <cellStyle name="Accent4 - 60% 18" xfId="1735"/>
    <cellStyle name="Accent4 - 60% 19" xfId="1736"/>
    <cellStyle name="Accent4 - 60% 2" xfId="1737"/>
    <cellStyle name="Accent4 - 60% 2 2" xfId="1738"/>
    <cellStyle name="Accent4 - 60% 2 3" xfId="1739"/>
    <cellStyle name="Accent4 - 60% 2 3 2" xfId="1740"/>
    <cellStyle name="Accent4 - 60% 2 4" xfId="1741"/>
    <cellStyle name="Accent4 - 60% 2 5" xfId="1742"/>
    <cellStyle name="Accent4 - 60% 2 6" xfId="1743"/>
    <cellStyle name="Accent4 - 60% 2 7" xfId="1744"/>
    <cellStyle name="Accent4 - 60% 2 8" xfId="1745"/>
    <cellStyle name="Accent4 - 60% 20" xfId="1746"/>
    <cellStyle name="Accent4 - 60% 21" xfId="1747"/>
    <cellStyle name="Accent4 - 60% 22" xfId="1748"/>
    <cellStyle name="Accent4 - 60% 23" xfId="1749"/>
    <cellStyle name="Accent4 - 60% 24" xfId="1750"/>
    <cellStyle name="Accent4 - 60% 25" xfId="1751"/>
    <cellStyle name="Accent4 - 60% 26" xfId="1752"/>
    <cellStyle name="Accent4 - 60% 27" xfId="1753"/>
    <cellStyle name="Accent4 - 60% 28" xfId="1754"/>
    <cellStyle name="Accent4 - 60% 29" xfId="1755"/>
    <cellStyle name="Accent4 - 60% 3" xfId="1756"/>
    <cellStyle name="Accent4 - 60% 3 2" xfId="1757"/>
    <cellStyle name="Accent4 - 60% 3 3" xfId="1758"/>
    <cellStyle name="Accent4 - 60% 3 4" xfId="1759"/>
    <cellStyle name="Accent4 - 60% 30" xfId="1760"/>
    <cellStyle name="Accent4 - 60% 31" xfId="1761"/>
    <cellStyle name="Accent4 - 60% 32" xfId="1762"/>
    <cellStyle name="Accent4 - 60% 33" xfId="1763"/>
    <cellStyle name="Accent4 - 60% 34" xfId="1764"/>
    <cellStyle name="Accent4 - 60% 35" xfId="1765"/>
    <cellStyle name="Accent4 - 60% 36" xfId="1766"/>
    <cellStyle name="Accent4 - 60% 37" xfId="1767"/>
    <cellStyle name="Accent4 - 60% 38" xfId="1768"/>
    <cellStyle name="Accent4 - 60% 39" xfId="1769"/>
    <cellStyle name="Accent4 - 60% 4" xfId="1770"/>
    <cellStyle name="Accent4 - 60% 4 2" xfId="1771"/>
    <cellStyle name="Accent4 - 60% 4 3" xfId="1772"/>
    <cellStyle name="Accent4 - 60% 4 4" xfId="1773"/>
    <cellStyle name="Accent4 - 60% 40" xfId="1774"/>
    <cellStyle name="Accent4 - 60% 41" xfId="1775"/>
    <cellStyle name="Accent4 - 60% 42" xfId="1776"/>
    <cellStyle name="Accent4 - 60% 5" xfId="1777"/>
    <cellStyle name="Accent4 - 60% 5 2" xfId="1778"/>
    <cellStyle name="Accent4 - 60% 6" xfId="1779"/>
    <cellStyle name="Accent4 - 60% 7" xfId="1780"/>
    <cellStyle name="Accent4 - 60% 8" xfId="1781"/>
    <cellStyle name="Accent4 - 60% 9" xfId="1782"/>
    <cellStyle name="Accent4 10" xfId="1783"/>
    <cellStyle name="Accent4 10 2" xfId="1784"/>
    <cellStyle name="Accent4 10 3" xfId="1785"/>
    <cellStyle name="Accent4 11" xfId="1786"/>
    <cellStyle name="Accent4 11 2" xfId="1787"/>
    <cellStyle name="Accent4 11 3" xfId="1788"/>
    <cellStyle name="Accent4 12" xfId="1789"/>
    <cellStyle name="Accent4 12 2" xfId="1790"/>
    <cellStyle name="Accent4 12 3" xfId="1791"/>
    <cellStyle name="Accent4 13" xfId="1792"/>
    <cellStyle name="Accent4 13 2" xfId="1793"/>
    <cellStyle name="Accent4 13 3" xfId="1794"/>
    <cellStyle name="Accent4 14" xfId="1795"/>
    <cellStyle name="Accent4 14 2" xfId="1796"/>
    <cellStyle name="Accent4 14 3" xfId="1797"/>
    <cellStyle name="Accent4 15" xfId="1798"/>
    <cellStyle name="Accent4 15 2" xfId="1799"/>
    <cellStyle name="Accent4 15 3" xfId="1800"/>
    <cellStyle name="Accent4 16" xfId="1801"/>
    <cellStyle name="Accent4 16 2" xfId="1802"/>
    <cellStyle name="Accent4 16 3" xfId="1803"/>
    <cellStyle name="Accent4 17" xfId="1804"/>
    <cellStyle name="Accent4 17 2" xfId="1805"/>
    <cellStyle name="Accent4 17 3" xfId="1806"/>
    <cellStyle name="Accent4 18" xfId="1807"/>
    <cellStyle name="Accent4 18 2" xfId="1808"/>
    <cellStyle name="Accent4 18 3" xfId="1809"/>
    <cellStyle name="Accent4 19" xfId="1810"/>
    <cellStyle name="Accent4 19 2" xfId="1811"/>
    <cellStyle name="Accent4 19 3" xfId="1812"/>
    <cellStyle name="Accent4 2" xfId="1813"/>
    <cellStyle name="Accent4 2 10" xfId="1814"/>
    <cellStyle name="Accent4 2 11" xfId="1815"/>
    <cellStyle name="Accent4 2 12" xfId="1816"/>
    <cellStyle name="Accent4 2 13" xfId="1817"/>
    <cellStyle name="Accent4 2 14" xfId="1818"/>
    <cellStyle name="Accent4 2 15" xfId="1819"/>
    <cellStyle name="Accent4 2 16" xfId="1820"/>
    <cellStyle name="Accent4 2 17" xfId="1821"/>
    <cellStyle name="Accent4 2 18" xfId="1822"/>
    <cellStyle name="Accent4 2 19" xfId="1823"/>
    <cellStyle name="Accent4 2 2" xfId="1824"/>
    <cellStyle name="Accent4 2 2 2" xfId="1825"/>
    <cellStyle name="Accent4 2 2 3" xfId="1826"/>
    <cellStyle name="Accent4 2 3" xfId="1827"/>
    <cellStyle name="Accent4 2 3 2" xfId="1828"/>
    <cellStyle name="Accent4 2 3 3" xfId="1829"/>
    <cellStyle name="Accent4 2 4" xfId="1830"/>
    <cellStyle name="Accent4 2 4 2" xfId="46549"/>
    <cellStyle name="Accent4 2 5" xfId="1831"/>
    <cellStyle name="Accent4 2 6" xfId="1832"/>
    <cellStyle name="Accent4 2 7" xfId="1833"/>
    <cellStyle name="Accent4 2 8" xfId="1834"/>
    <cellStyle name="Accent4 2 9" xfId="1835"/>
    <cellStyle name="Accent4 20" xfId="1836"/>
    <cellStyle name="Accent4 20 2" xfId="1837"/>
    <cellStyle name="Accent4 20 3" xfId="1838"/>
    <cellStyle name="Accent4 21" xfId="1839"/>
    <cellStyle name="Accent4 21 2" xfId="1840"/>
    <cellStyle name="Accent4 21 3" xfId="1841"/>
    <cellStyle name="Accent4 22" xfId="1842"/>
    <cellStyle name="Accent4 22 2" xfId="1843"/>
    <cellStyle name="Accent4 22 3" xfId="1844"/>
    <cellStyle name="Accent4 23" xfId="1845"/>
    <cellStyle name="Accent4 23 2" xfId="1846"/>
    <cellStyle name="Accent4 23 3" xfId="1847"/>
    <cellStyle name="Accent4 24" xfId="1848"/>
    <cellStyle name="Accent4 24 2" xfId="1849"/>
    <cellStyle name="Accent4 24 3" xfId="1850"/>
    <cellStyle name="Accent4 25" xfId="1851"/>
    <cellStyle name="Accent4 25 2" xfId="1852"/>
    <cellStyle name="Accent4 25 3" xfId="1853"/>
    <cellStyle name="Accent4 26" xfId="1854"/>
    <cellStyle name="Accent4 26 2" xfId="1855"/>
    <cellStyle name="Accent4 26 3" xfId="1856"/>
    <cellStyle name="Accent4 27" xfId="1857"/>
    <cellStyle name="Accent4 27 2" xfId="1858"/>
    <cellStyle name="Accent4 27 3" xfId="1859"/>
    <cellStyle name="Accent4 28" xfId="1860"/>
    <cellStyle name="Accent4 28 2" xfId="1861"/>
    <cellStyle name="Accent4 28 3" xfId="1862"/>
    <cellStyle name="Accent4 29" xfId="1863"/>
    <cellStyle name="Accent4 29 2" xfId="1864"/>
    <cellStyle name="Accent4 29 3" xfId="1865"/>
    <cellStyle name="Accent4 3" xfId="1866"/>
    <cellStyle name="Accent4 3 2" xfId="1867"/>
    <cellStyle name="Accent4 3 2 2" xfId="1868"/>
    <cellStyle name="Accent4 3 2 3" xfId="1869"/>
    <cellStyle name="Accent4 3 3" xfId="1870"/>
    <cellStyle name="Accent4 3 4" xfId="1871"/>
    <cellStyle name="Accent4 30" xfId="1872"/>
    <cellStyle name="Accent4 30 2" xfId="1873"/>
    <cellStyle name="Accent4 30 3" xfId="1874"/>
    <cellStyle name="Accent4 31" xfId="1875"/>
    <cellStyle name="Accent4 31 2" xfId="1876"/>
    <cellStyle name="Accent4 31 3" xfId="1877"/>
    <cellStyle name="Accent4 32" xfId="1878"/>
    <cellStyle name="Accent4 32 2" xfId="1879"/>
    <cellStyle name="Accent4 32 3" xfId="1880"/>
    <cellStyle name="Accent4 33" xfId="1881"/>
    <cellStyle name="Accent4 33 2" xfId="1882"/>
    <cellStyle name="Accent4 33 3" xfId="1883"/>
    <cellStyle name="Accent4 34" xfId="1884"/>
    <cellStyle name="Accent4 34 2" xfId="1885"/>
    <cellStyle name="Accent4 34 3" xfId="1886"/>
    <cellStyle name="Accent4 35" xfId="1887"/>
    <cellStyle name="Accent4 35 2" xfId="1888"/>
    <cellStyle name="Accent4 35 3" xfId="1889"/>
    <cellStyle name="Accent4 36" xfId="1890"/>
    <cellStyle name="Accent4 36 2" xfId="1891"/>
    <cellStyle name="Accent4 36 3" xfId="1892"/>
    <cellStyle name="Accent4 37" xfId="1893"/>
    <cellStyle name="Accent4 38" xfId="1894"/>
    <cellStyle name="Accent4 39" xfId="1895"/>
    <cellStyle name="Accent4 4" xfId="1896"/>
    <cellStyle name="Accent4 4 2" xfId="1897"/>
    <cellStyle name="Accent4 4 2 2" xfId="1898"/>
    <cellStyle name="Accent4 4 2 3" xfId="1899"/>
    <cellStyle name="Accent4 4 3" xfId="1900"/>
    <cellStyle name="Accent4 4 4" xfId="1901"/>
    <cellStyle name="Accent4 40" xfId="1902"/>
    <cellStyle name="Accent4 41" xfId="1903"/>
    <cellStyle name="Accent4 42" xfId="1904"/>
    <cellStyle name="Accent4 43" xfId="1905"/>
    <cellStyle name="Accent4 44" xfId="1906"/>
    <cellStyle name="Accent4 45" xfId="1907"/>
    <cellStyle name="Accent4 46" xfId="1908"/>
    <cellStyle name="Accent4 47" xfId="1909"/>
    <cellStyle name="Accent4 48" xfId="1910"/>
    <cellStyle name="Accent4 49" xfId="1911"/>
    <cellStyle name="Accent4 5" xfId="1912"/>
    <cellStyle name="Accent4 5 2" xfId="1913"/>
    <cellStyle name="Accent4 5 2 2" xfId="1914"/>
    <cellStyle name="Accent4 5 3" xfId="1915"/>
    <cellStyle name="Accent4 50" xfId="1916"/>
    <cellStyle name="Accent4 51" xfId="1917"/>
    <cellStyle name="Accent4 52" xfId="1918"/>
    <cellStyle name="Accent4 53" xfId="1919"/>
    <cellStyle name="Accent4 54" xfId="1920"/>
    <cellStyle name="Accent4 55" xfId="1921"/>
    <cellStyle name="Accent4 56" xfId="1922"/>
    <cellStyle name="Accent4 57" xfId="1923"/>
    <cellStyle name="Accent4 58" xfId="1924"/>
    <cellStyle name="Accent4 59" xfId="1925"/>
    <cellStyle name="Accent4 6" xfId="1926"/>
    <cellStyle name="Accent4 6 2" xfId="1927"/>
    <cellStyle name="Accent4 6 3" xfId="1928"/>
    <cellStyle name="Accent4 60" xfId="1929"/>
    <cellStyle name="Accent4 61" xfId="1930"/>
    <cellStyle name="Accent4 62" xfId="1931"/>
    <cellStyle name="Accent4 63" xfId="1932"/>
    <cellStyle name="Accent4 64" xfId="1933"/>
    <cellStyle name="Accent4 65" xfId="1934"/>
    <cellStyle name="Accent4 66" xfId="1935"/>
    <cellStyle name="Accent4 67" xfId="1936"/>
    <cellStyle name="Accent4 68" xfId="1937"/>
    <cellStyle name="Accent4 69" xfId="1938"/>
    <cellStyle name="Accent4 7" xfId="1939"/>
    <cellStyle name="Accent4 7 2" xfId="1940"/>
    <cellStyle name="Accent4 7 3" xfId="1941"/>
    <cellStyle name="Accent4 70" xfId="1942"/>
    <cellStyle name="Accent4 71" xfId="1943"/>
    <cellStyle name="Accent4 72" xfId="1944"/>
    <cellStyle name="Accent4 73" xfId="1945"/>
    <cellStyle name="Accent4 74" xfId="1946"/>
    <cellStyle name="Accent4 75" xfId="1947"/>
    <cellStyle name="Accent4 76" xfId="1948"/>
    <cellStyle name="Accent4 77" xfId="1949"/>
    <cellStyle name="Accent4 78" xfId="1950"/>
    <cellStyle name="Accent4 79" xfId="1951"/>
    <cellStyle name="Accent4 8" xfId="1952"/>
    <cellStyle name="Accent4 8 2" xfId="1953"/>
    <cellStyle name="Accent4 8 3" xfId="1954"/>
    <cellStyle name="Accent4 80" xfId="46540"/>
    <cellStyle name="Accent4 9" xfId="1955"/>
    <cellStyle name="Accent4 9 2" xfId="1956"/>
    <cellStyle name="Accent4 9 3" xfId="1957"/>
    <cellStyle name="Accent5" xfId="46915" builtinId="45" customBuiltin="1"/>
    <cellStyle name="Accent5 - 20%" xfId="1958"/>
    <cellStyle name="Accent5 - 20% 10" xfId="1959"/>
    <cellStyle name="Accent5 - 20% 10 2" xfId="46835"/>
    <cellStyle name="Accent5 - 20% 11" xfId="1960"/>
    <cellStyle name="Accent5 - 20% 11 2" xfId="46836"/>
    <cellStyle name="Accent5 - 20% 12" xfId="1961"/>
    <cellStyle name="Accent5 - 20% 12 2" xfId="46837"/>
    <cellStyle name="Accent5 - 20% 13" xfId="1962"/>
    <cellStyle name="Accent5 - 20% 13 2" xfId="46838"/>
    <cellStyle name="Accent5 - 20% 14" xfId="1963"/>
    <cellStyle name="Accent5 - 20% 14 2" xfId="46839"/>
    <cellStyle name="Accent5 - 20% 15" xfId="1964"/>
    <cellStyle name="Accent5 - 20% 15 2" xfId="46840"/>
    <cellStyle name="Accent5 - 20% 16" xfId="1965"/>
    <cellStyle name="Accent5 - 20% 16 2" xfId="46841"/>
    <cellStyle name="Accent5 - 20% 17" xfId="1966"/>
    <cellStyle name="Accent5 - 20% 17 2" xfId="46842"/>
    <cellStyle name="Accent5 - 20% 18" xfId="1967"/>
    <cellStyle name="Accent5 - 20% 18 2" xfId="46843"/>
    <cellStyle name="Accent5 - 20% 19" xfId="1968"/>
    <cellStyle name="Accent5 - 20% 19 2" xfId="46844"/>
    <cellStyle name="Accent5 - 20% 2" xfId="1969"/>
    <cellStyle name="Accent5 - 20% 2 2" xfId="1970"/>
    <cellStyle name="Accent5 - 20% 2 2 2" xfId="1971"/>
    <cellStyle name="Accent5 - 20% 2 3" xfId="1972"/>
    <cellStyle name="Accent5 - 20% 2 3 2" xfId="1973"/>
    <cellStyle name="Accent5 - 20% 2 4" xfId="1974"/>
    <cellStyle name="Accent5 - 20% 2 5" xfId="1975"/>
    <cellStyle name="Accent5 - 20% 2 6" xfId="1976"/>
    <cellStyle name="Accent5 - 20% 2 7" xfId="1977"/>
    <cellStyle name="Accent5 - 20% 20" xfId="1978"/>
    <cellStyle name="Accent5 - 20% 20 2" xfId="46845"/>
    <cellStyle name="Accent5 - 20% 20 3" xfId="46551"/>
    <cellStyle name="Accent5 - 20% 21" xfId="1979"/>
    <cellStyle name="Accent5 - 20% 21 2" xfId="46846"/>
    <cellStyle name="Accent5 - 20% 21 3" xfId="46552"/>
    <cellStyle name="Accent5 - 20% 22" xfId="1980"/>
    <cellStyle name="Accent5 - 20% 22 2" xfId="46847"/>
    <cellStyle name="Accent5 - 20% 22 3" xfId="46553"/>
    <cellStyle name="Accent5 - 20% 23" xfId="1981"/>
    <cellStyle name="Accent5 - 20% 23 2" xfId="46848"/>
    <cellStyle name="Accent5 - 20% 23 3" xfId="46554"/>
    <cellStyle name="Accent5 - 20% 24" xfId="1982"/>
    <cellStyle name="Accent5 - 20% 25" xfId="1983"/>
    <cellStyle name="Accent5 - 20% 26" xfId="1984"/>
    <cellStyle name="Accent5 - 20% 27" xfId="1985"/>
    <cellStyle name="Accent5 - 20% 28" xfId="1986"/>
    <cellStyle name="Accent5 - 20% 29" xfId="1987"/>
    <cellStyle name="Accent5 - 20% 3" xfId="1988"/>
    <cellStyle name="Accent5 - 20% 3 2" xfId="1989"/>
    <cellStyle name="Accent5 - 20% 3 3" xfId="1990"/>
    <cellStyle name="Accent5 - 20% 3 4" xfId="1991"/>
    <cellStyle name="Accent5 - 20% 30" xfId="1992"/>
    <cellStyle name="Accent5 - 20% 31" xfId="1993"/>
    <cellStyle name="Accent5 - 20% 32" xfId="1994"/>
    <cellStyle name="Accent5 - 20% 33" xfId="1995"/>
    <cellStyle name="Accent5 - 20% 34" xfId="1996"/>
    <cellStyle name="Accent5 - 20% 35" xfId="1997"/>
    <cellStyle name="Accent5 - 20% 36" xfId="1998"/>
    <cellStyle name="Accent5 - 20% 37" xfId="1999"/>
    <cellStyle name="Accent5 - 20% 38" xfId="2000"/>
    <cellStyle name="Accent5 - 20% 39" xfId="2001"/>
    <cellStyle name="Accent5 - 20% 4" xfId="2002"/>
    <cellStyle name="Accent5 - 20% 4 2" xfId="2003"/>
    <cellStyle name="Accent5 - 20% 4 3" xfId="2004"/>
    <cellStyle name="Accent5 - 20% 4 4" xfId="2005"/>
    <cellStyle name="Accent5 - 20% 40" xfId="2006"/>
    <cellStyle name="Accent5 - 20% 41" xfId="2007"/>
    <cellStyle name="Accent5 - 20% 42" xfId="2008"/>
    <cellStyle name="Accent5 - 20% 5" xfId="2009"/>
    <cellStyle name="Accent5 - 20% 5 2" xfId="2010"/>
    <cellStyle name="Accent5 - 20% 5 2 2" xfId="46849"/>
    <cellStyle name="Accent5 - 20% 6" xfId="2011"/>
    <cellStyle name="Accent5 - 20% 6 2" xfId="46850"/>
    <cellStyle name="Accent5 - 20% 7" xfId="2012"/>
    <cellStyle name="Accent5 - 20% 7 2" xfId="46851"/>
    <cellStyle name="Accent5 - 20% 8" xfId="2013"/>
    <cellStyle name="Accent5 - 20% 8 2" xfId="46852"/>
    <cellStyle name="Accent5 - 20% 9" xfId="2014"/>
    <cellStyle name="Accent5 - 20% 9 2" xfId="46853"/>
    <cellStyle name="Accent5 - 40%" xfId="2015"/>
    <cellStyle name="Accent5 - 40% 10" xfId="2016"/>
    <cellStyle name="Accent5 - 40% 11" xfId="2017"/>
    <cellStyle name="Accent5 - 40% 12" xfId="2018"/>
    <cellStyle name="Accent5 - 40% 13" xfId="2019"/>
    <cellStyle name="Accent5 - 40% 14" xfId="2020"/>
    <cellStyle name="Accent5 - 40% 15" xfId="2021"/>
    <cellStyle name="Accent5 - 40% 16" xfId="2022"/>
    <cellStyle name="Accent5 - 40% 17" xfId="2023"/>
    <cellStyle name="Accent5 - 40% 18" xfId="2024"/>
    <cellStyle name="Accent5 - 40% 19" xfId="2025"/>
    <cellStyle name="Accent5 - 40% 2" xfId="2026"/>
    <cellStyle name="Accent5 - 40% 2 2" xfId="2027"/>
    <cellStyle name="Accent5 - 40% 2 3" xfId="2028"/>
    <cellStyle name="Accent5 - 40% 20" xfId="2029"/>
    <cellStyle name="Accent5 - 40% 21" xfId="2030"/>
    <cellStyle name="Accent5 - 40% 22" xfId="2031"/>
    <cellStyle name="Accent5 - 40% 23" xfId="2032"/>
    <cellStyle name="Accent5 - 40% 24" xfId="2033"/>
    <cellStyle name="Accent5 - 40% 25" xfId="2034"/>
    <cellStyle name="Accent5 - 40% 26" xfId="2035"/>
    <cellStyle name="Accent5 - 40% 27" xfId="2036"/>
    <cellStyle name="Accent5 - 40% 28" xfId="2037"/>
    <cellStyle name="Accent5 - 40% 29" xfId="2038"/>
    <cellStyle name="Accent5 - 40% 3" xfId="2039"/>
    <cellStyle name="Accent5 - 40% 3 2" xfId="2040"/>
    <cellStyle name="Accent5 - 40% 3 3" xfId="2041"/>
    <cellStyle name="Accent5 - 40% 30" xfId="2042"/>
    <cellStyle name="Accent5 - 40% 31" xfId="2043"/>
    <cellStyle name="Accent5 - 40% 32" xfId="2044"/>
    <cellStyle name="Accent5 - 40% 33" xfId="2045"/>
    <cellStyle name="Accent5 - 40% 34" xfId="2046"/>
    <cellStyle name="Accent5 - 40% 35" xfId="2047"/>
    <cellStyle name="Accent5 - 40% 36" xfId="2048"/>
    <cellStyle name="Accent5 - 40% 37" xfId="2049"/>
    <cellStyle name="Accent5 - 40% 4" xfId="2050"/>
    <cellStyle name="Accent5 - 40% 4 2" xfId="2051"/>
    <cellStyle name="Accent5 - 40% 4 3" xfId="2052"/>
    <cellStyle name="Accent5 - 40% 5" xfId="2053"/>
    <cellStyle name="Accent5 - 40% 6" xfId="2054"/>
    <cellStyle name="Accent5 - 40% 7" xfId="2055"/>
    <cellStyle name="Accent5 - 40% 8" xfId="2056"/>
    <cellStyle name="Accent5 - 40% 9" xfId="2057"/>
    <cellStyle name="Accent5 - 60%" xfId="2058"/>
    <cellStyle name="Accent5 - 60% 10" xfId="2059"/>
    <cellStyle name="Accent5 - 60% 11" xfId="2060"/>
    <cellStyle name="Accent5 - 60% 12" xfId="2061"/>
    <cellStyle name="Accent5 - 60% 13" xfId="2062"/>
    <cellStyle name="Accent5 - 60% 14" xfId="2063"/>
    <cellStyle name="Accent5 - 60% 15" xfId="2064"/>
    <cellStyle name="Accent5 - 60% 16" xfId="2065"/>
    <cellStyle name="Accent5 - 60% 17" xfId="2066"/>
    <cellStyle name="Accent5 - 60% 18" xfId="2067"/>
    <cellStyle name="Accent5 - 60% 19" xfId="2068"/>
    <cellStyle name="Accent5 - 60% 2" xfId="2069"/>
    <cellStyle name="Accent5 - 60% 2 2" xfId="2070"/>
    <cellStyle name="Accent5 - 60% 2 3" xfId="2071"/>
    <cellStyle name="Accent5 - 60% 2 3 2" xfId="2072"/>
    <cellStyle name="Accent5 - 60% 2 4" xfId="2073"/>
    <cellStyle name="Accent5 - 60% 2 5" xfId="2074"/>
    <cellStyle name="Accent5 - 60% 2 6" xfId="2075"/>
    <cellStyle name="Accent5 - 60% 2 7" xfId="2076"/>
    <cellStyle name="Accent5 - 60% 2 8" xfId="2077"/>
    <cellStyle name="Accent5 - 60% 20" xfId="2078"/>
    <cellStyle name="Accent5 - 60% 21" xfId="2079"/>
    <cellStyle name="Accent5 - 60% 22" xfId="2080"/>
    <cellStyle name="Accent5 - 60% 23" xfId="2081"/>
    <cellStyle name="Accent5 - 60% 24" xfId="2082"/>
    <cellStyle name="Accent5 - 60% 25" xfId="2083"/>
    <cellStyle name="Accent5 - 60% 26" xfId="2084"/>
    <cellStyle name="Accent5 - 60% 27" xfId="2085"/>
    <cellStyle name="Accent5 - 60% 28" xfId="2086"/>
    <cellStyle name="Accent5 - 60% 29" xfId="2087"/>
    <cellStyle name="Accent5 - 60% 3" xfId="2088"/>
    <cellStyle name="Accent5 - 60% 3 2" xfId="2089"/>
    <cellStyle name="Accent5 - 60% 3 3" xfId="2090"/>
    <cellStyle name="Accent5 - 60% 3 4" xfId="2091"/>
    <cellStyle name="Accent5 - 60% 30" xfId="2092"/>
    <cellStyle name="Accent5 - 60% 31" xfId="2093"/>
    <cellStyle name="Accent5 - 60% 32" xfId="2094"/>
    <cellStyle name="Accent5 - 60% 33" xfId="2095"/>
    <cellStyle name="Accent5 - 60% 34" xfId="2096"/>
    <cellStyle name="Accent5 - 60% 35" xfId="2097"/>
    <cellStyle name="Accent5 - 60% 36" xfId="2098"/>
    <cellStyle name="Accent5 - 60% 37" xfId="2099"/>
    <cellStyle name="Accent5 - 60% 38" xfId="2100"/>
    <cellStyle name="Accent5 - 60% 39" xfId="2101"/>
    <cellStyle name="Accent5 - 60% 4" xfId="2102"/>
    <cellStyle name="Accent5 - 60% 4 2" xfId="2103"/>
    <cellStyle name="Accent5 - 60% 4 3" xfId="2104"/>
    <cellStyle name="Accent5 - 60% 4 4" xfId="2105"/>
    <cellStyle name="Accent5 - 60% 40" xfId="2106"/>
    <cellStyle name="Accent5 - 60% 41" xfId="2107"/>
    <cellStyle name="Accent5 - 60% 42" xfId="2108"/>
    <cellStyle name="Accent5 - 60% 5" xfId="2109"/>
    <cellStyle name="Accent5 - 60% 5 2" xfId="2110"/>
    <cellStyle name="Accent5 - 60% 6" xfId="2111"/>
    <cellStyle name="Accent5 - 60% 7" xfId="2112"/>
    <cellStyle name="Accent5 - 60% 8" xfId="2113"/>
    <cellStyle name="Accent5 - 60% 9" xfId="2114"/>
    <cellStyle name="Accent5 10" xfId="2115"/>
    <cellStyle name="Accent5 10 2" xfId="2116"/>
    <cellStyle name="Accent5 10 3" xfId="2117"/>
    <cellStyle name="Accent5 11" xfId="2118"/>
    <cellStyle name="Accent5 11 2" xfId="2119"/>
    <cellStyle name="Accent5 11 3" xfId="2120"/>
    <cellStyle name="Accent5 12" xfId="2121"/>
    <cellStyle name="Accent5 12 2" xfId="2122"/>
    <cellStyle name="Accent5 12 3" xfId="2123"/>
    <cellStyle name="Accent5 13" xfId="2124"/>
    <cellStyle name="Accent5 13 2" xfId="2125"/>
    <cellStyle name="Accent5 13 3" xfId="2126"/>
    <cellStyle name="Accent5 14" xfId="2127"/>
    <cellStyle name="Accent5 14 2" xfId="2128"/>
    <cellStyle name="Accent5 14 3" xfId="2129"/>
    <cellStyle name="Accent5 15" xfId="2130"/>
    <cellStyle name="Accent5 15 2" xfId="2131"/>
    <cellStyle name="Accent5 15 3" xfId="2132"/>
    <cellStyle name="Accent5 16" xfId="2133"/>
    <cellStyle name="Accent5 16 2" xfId="2134"/>
    <cellStyle name="Accent5 16 3" xfId="2135"/>
    <cellStyle name="Accent5 17" xfId="2136"/>
    <cellStyle name="Accent5 17 2" xfId="2137"/>
    <cellStyle name="Accent5 17 3" xfId="2138"/>
    <cellStyle name="Accent5 18" xfId="2139"/>
    <cellStyle name="Accent5 18 2" xfId="2140"/>
    <cellStyle name="Accent5 18 3" xfId="2141"/>
    <cellStyle name="Accent5 19" xfId="2142"/>
    <cellStyle name="Accent5 19 2" xfId="2143"/>
    <cellStyle name="Accent5 19 3" xfId="2144"/>
    <cellStyle name="Accent5 2" xfId="2145"/>
    <cellStyle name="Accent5 2 10" xfId="2146"/>
    <cellStyle name="Accent5 2 11" xfId="2147"/>
    <cellStyle name="Accent5 2 12" xfId="2148"/>
    <cellStyle name="Accent5 2 13" xfId="2149"/>
    <cellStyle name="Accent5 2 14" xfId="2150"/>
    <cellStyle name="Accent5 2 15" xfId="2151"/>
    <cellStyle name="Accent5 2 16" xfId="2152"/>
    <cellStyle name="Accent5 2 17" xfId="2153"/>
    <cellStyle name="Accent5 2 18" xfId="2154"/>
    <cellStyle name="Accent5 2 19" xfId="2155"/>
    <cellStyle name="Accent5 2 2" xfId="2156"/>
    <cellStyle name="Accent5 2 2 2" xfId="2157"/>
    <cellStyle name="Accent5 2 2 3" xfId="2158"/>
    <cellStyle name="Accent5 2 3" xfId="2159"/>
    <cellStyle name="Accent5 2 3 2" xfId="2160"/>
    <cellStyle name="Accent5 2 3 3" xfId="2161"/>
    <cellStyle name="Accent5 2 4" xfId="2162"/>
    <cellStyle name="Accent5 2 4 2" xfId="46555"/>
    <cellStyle name="Accent5 2 5" xfId="2163"/>
    <cellStyle name="Accent5 2 6" xfId="2164"/>
    <cellStyle name="Accent5 2 7" xfId="2165"/>
    <cellStyle name="Accent5 2 8" xfId="2166"/>
    <cellStyle name="Accent5 2 9" xfId="2167"/>
    <cellStyle name="Accent5 20" xfId="2168"/>
    <cellStyle name="Accent5 20 2" xfId="2169"/>
    <cellStyle name="Accent5 20 3" xfId="2170"/>
    <cellStyle name="Accent5 21" xfId="2171"/>
    <cellStyle name="Accent5 21 2" xfId="2172"/>
    <cellStyle name="Accent5 21 3" xfId="2173"/>
    <cellStyle name="Accent5 22" xfId="2174"/>
    <cellStyle name="Accent5 22 2" xfId="2175"/>
    <cellStyle name="Accent5 22 3" xfId="2176"/>
    <cellStyle name="Accent5 23" xfId="2177"/>
    <cellStyle name="Accent5 23 2" xfId="2178"/>
    <cellStyle name="Accent5 23 3" xfId="2179"/>
    <cellStyle name="Accent5 24" xfId="2180"/>
    <cellStyle name="Accent5 24 2" xfId="2181"/>
    <cellStyle name="Accent5 24 3" xfId="2182"/>
    <cellStyle name="Accent5 25" xfId="2183"/>
    <cellStyle name="Accent5 25 2" xfId="2184"/>
    <cellStyle name="Accent5 25 3" xfId="2185"/>
    <cellStyle name="Accent5 26" xfId="2186"/>
    <cellStyle name="Accent5 26 2" xfId="2187"/>
    <cellStyle name="Accent5 26 3" xfId="2188"/>
    <cellStyle name="Accent5 27" xfId="2189"/>
    <cellStyle name="Accent5 27 2" xfId="2190"/>
    <cellStyle name="Accent5 27 3" xfId="2191"/>
    <cellStyle name="Accent5 28" xfId="2192"/>
    <cellStyle name="Accent5 28 2" xfId="2193"/>
    <cellStyle name="Accent5 28 3" xfId="2194"/>
    <cellStyle name="Accent5 29" xfId="2195"/>
    <cellStyle name="Accent5 29 2" xfId="2196"/>
    <cellStyle name="Accent5 29 3" xfId="2197"/>
    <cellStyle name="Accent5 3" xfId="2198"/>
    <cellStyle name="Accent5 3 2" xfId="2199"/>
    <cellStyle name="Accent5 3 2 2" xfId="2200"/>
    <cellStyle name="Accent5 3 2 3" xfId="2201"/>
    <cellStyle name="Accent5 3 3" xfId="2202"/>
    <cellStyle name="Accent5 3 4" xfId="2203"/>
    <cellStyle name="Accent5 30" xfId="2204"/>
    <cellStyle name="Accent5 30 2" xfId="2205"/>
    <cellStyle name="Accent5 30 3" xfId="2206"/>
    <cellStyle name="Accent5 31" xfId="2207"/>
    <cellStyle name="Accent5 31 2" xfId="2208"/>
    <cellStyle name="Accent5 31 3" xfId="2209"/>
    <cellStyle name="Accent5 32" xfId="2210"/>
    <cellStyle name="Accent5 32 2" xfId="2211"/>
    <cellStyle name="Accent5 32 3" xfId="2212"/>
    <cellStyle name="Accent5 33" xfId="2213"/>
    <cellStyle name="Accent5 33 2" xfId="2214"/>
    <cellStyle name="Accent5 33 3" xfId="2215"/>
    <cellStyle name="Accent5 34" xfId="2216"/>
    <cellStyle name="Accent5 34 2" xfId="2217"/>
    <cellStyle name="Accent5 34 3" xfId="2218"/>
    <cellStyle name="Accent5 35" xfId="2219"/>
    <cellStyle name="Accent5 35 2" xfId="2220"/>
    <cellStyle name="Accent5 35 3" xfId="2221"/>
    <cellStyle name="Accent5 36" xfId="2222"/>
    <cellStyle name="Accent5 36 2" xfId="2223"/>
    <cellStyle name="Accent5 36 3" xfId="2224"/>
    <cellStyle name="Accent5 37" xfId="2225"/>
    <cellStyle name="Accent5 38" xfId="2226"/>
    <cellStyle name="Accent5 39" xfId="2227"/>
    <cellStyle name="Accent5 4" xfId="2228"/>
    <cellStyle name="Accent5 4 2" xfId="2229"/>
    <cellStyle name="Accent5 4 2 2" xfId="2230"/>
    <cellStyle name="Accent5 4 2 3" xfId="2231"/>
    <cellStyle name="Accent5 4 3" xfId="2232"/>
    <cellStyle name="Accent5 4 4" xfId="2233"/>
    <cellStyle name="Accent5 40" xfId="2234"/>
    <cellStyle name="Accent5 41" xfId="2235"/>
    <cellStyle name="Accent5 42" xfId="2236"/>
    <cellStyle name="Accent5 43" xfId="2237"/>
    <cellStyle name="Accent5 44" xfId="2238"/>
    <cellStyle name="Accent5 45" xfId="2239"/>
    <cellStyle name="Accent5 46" xfId="2240"/>
    <cellStyle name="Accent5 47" xfId="2241"/>
    <cellStyle name="Accent5 48" xfId="2242"/>
    <cellStyle name="Accent5 49" xfId="2243"/>
    <cellStyle name="Accent5 5" xfId="2244"/>
    <cellStyle name="Accent5 5 2" xfId="2245"/>
    <cellStyle name="Accent5 5 2 2" xfId="2246"/>
    <cellStyle name="Accent5 5 3" xfId="2247"/>
    <cellStyle name="Accent5 50" xfId="2248"/>
    <cellStyle name="Accent5 51" xfId="2249"/>
    <cellStyle name="Accent5 52" xfId="2250"/>
    <cellStyle name="Accent5 53" xfId="2251"/>
    <cellStyle name="Accent5 54" xfId="2252"/>
    <cellStyle name="Accent5 55" xfId="2253"/>
    <cellStyle name="Accent5 56" xfId="2254"/>
    <cellStyle name="Accent5 57" xfId="2255"/>
    <cellStyle name="Accent5 58" xfId="2256"/>
    <cellStyle name="Accent5 59" xfId="2257"/>
    <cellStyle name="Accent5 6" xfId="2258"/>
    <cellStyle name="Accent5 6 2" xfId="2259"/>
    <cellStyle name="Accent5 6 3" xfId="2260"/>
    <cellStyle name="Accent5 60" xfId="2261"/>
    <cellStyle name="Accent5 61" xfId="2262"/>
    <cellStyle name="Accent5 62" xfId="2263"/>
    <cellStyle name="Accent5 63" xfId="2264"/>
    <cellStyle name="Accent5 64" xfId="2265"/>
    <cellStyle name="Accent5 65" xfId="2266"/>
    <cellStyle name="Accent5 66" xfId="2267"/>
    <cellStyle name="Accent5 67" xfId="2268"/>
    <cellStyle name="Accent5 68" xfId="2269"/>
    <cellStyle name="Accent5 69" xfId="2270"/>
    <cellStyle name="Accent5 7" xfId="2271"/>
    <cellStyle name="Accent5 7 2" xfId="2272"/>
    <cellStyle name="Accent5 7 3" xfId="2273"/>
    <cellStyle name="Accent5 70" xfId="2274"/>
    <cellStyle name="Accent5 71" xfId="2275"/>
    <cellStyle name="Accent5 72" xfId="2276"/>
    <cellStyle name="Accent5 73" xfId="2277"/>
    <cellStyle name="Accent5 74" xfId="2278"/>
    <cellStyle name="Accent5 75" xfId="2279"/>
    <cellStyle name="Accent5 76" xfId="2280"/>
    <cellStyle name="Accent5 77" xfId="2281"/>
    <cellStyle name="Accent5 78" xfId="2282"/>
    <cellStyle name="Accent5 79" xfId="2283"/>
    <cellStyle name="Accent5 8" xfId="2284"/>
    <cellStyle name="Accent5 8 2" xfId="2285"/>
    <cellStyle name="Accent5 8 3" xfId="2286"/>
    <cellStyle name="Accent5 80" xfId="46550"/>
    <cellStyle name="Accent5 9" xfId="2287"/>
    <cellStyle name="Accent5 9 2" xfId="2288"/>
    <cellStyle name="Accent5 9 3" xfId="2289"/>
    <cellStyle name="Accent6" xfId="46919" builtinId="49" customBuiltin="1"/>
    <cellStyle name="Accent6 - 20%" xfId="2290"/>
    <cellStyle name="Accent6 - 20% 10" xfId="2291"/>
    <cellStyle name="Accent6 - 20% 11" xfId="2292"/>
    <cellStyle name="Accent6 - 20% 12" xfId="2293"/>
    <cellStyle name="Accent6 - 20% 13" xfId="2294"/>
    <cellStyle name="Accent6 - 20% 14" xfId="2295"/>
    <cellStyle name="Accent6 - 20% 15" xfId="2296"/>
    <cellStyle name="Accent6 - 20% 16" xfId="2297"/>
    <cellStyle name="Accent6 - 20% 17" xfId="2298"/>
    <cellStyle name="Accent6 - 20% 18" xfId="2299"/>
    <cellStyle name="Accent6 - 20% 19" xfId="2300"/>
    <cellStyle name="Accent6 - 20% 2" xfId="2301"/>
    <cellStyle name="Accent6 - 20% 2 2" xfId="2302"/>
    <cellStyle name="Accent6 - 20% 2 3" xfId="2303"/>
    <cellStyle name="Accent6 - 20% 20" xfId="2304"/>
    <cellStyle name="Accent6 - 20% 21" xfId="2305"/>
    <cellStyle name="Accent6 - 20% 22" xfId="2306"/>
    <cellStyle name="Accent6 - 20% 23" xfId="2307"/>
    <cellStyle name="Accent6 - 20% 24" xfId="2308"/>
    <cellStyle name="Accent6 - 20% 25" xfId="2309"/>
    <cellStyle name="Accent6 - 20% 26" xfId="2310"/>
    <cellStyle name="Accent6 - 20% 27" xfId="2311"/>
    <cellStyle name="Accent6 - 20% 28" xfId="2312"/>
    <cellStyle name="Accent6 - 20% 29" xfId="2313"/>
    <cellStyle name="Accent6 - 20% 3" xfId="2314"/>
    <cellStyle name="Accent6 - 20% 3 2" xfId="2315"/>
    <cellStyle name="Accent6 - 20% 3 3" xfId="2316"/>
    <cellStyle name="Accent6 - 20% 30" xfId="2317"/>
    <cellStyle name="Accent6 - 20% 31" xfId="2318"/>
    <cellStyle name="Accent6 - 20% 32" xfId="2319"/>
    <cellStyle name="Accent6 - 20% 33" xfId="2320"/>
    <cellStyle name="Accent6 - 20% 34" xfId="2321"/>
    <cellStyle name="Accent6 - 20% 35" xfId="2322"/>
    <cellStyle name="Accent6 - 20% 36" xfId="2323"/>
    <cellStyle name="Accent6 - 20% 37" xfId="2324"/>
    <cellStyle name="Accent6 - 20% 4" xfId="2325"/>
    <cellStyle name="Accent6 - 20% 4 2" xfId="2326"/>
    <cellStyle name="Accent6 - 20% 4 3" xfId="2327"/>
    <cellStyle name="Accent6 - 20% 5" xfId="2328"/>
    <cellStyle name="Accent6 - 20% 6" xfId="2329"/>
    <cellStyle name="Accent6 - 20% 7" xfId="2330"/>
    <cellStyle name="Accent6 - 20% 8" xfId="2331"/>
    <cellStyle name="Accent6 - 20% 9" xfId="2332"/>
    <cellStyle name="Accent6 - 40%" xfId="2333"/>
    <cellStyle name="Accent6 - 40% 10" xfId="2334"/>
    <cellStyle name="Accent6 - 40% 10 2" xfId="46854"/>
    <cellStyle name="Accent6 - 40% 11" xfId="2335"/>
    <cellStyle name="Accent6 - 40% 11 2" xfId="46855"/>
    <cellStyle name="Accent6 - 40% 12" xfId="2336"/>
    <cellStyle name="Accent6 - 40% 12 2" xfId="46856"/>
    <cellStyle name="Accent6 - 40% 13" xfId="2337"/>
    <cellStyle name="Accent6 - 40% 13 2" xfId="46857"/>
    <cellStyle name="Accent6 - 40% 14" xfId="2338"/>
    <cellStyle name="Accent6 - 40% 14 2" xfId="46858"/>
    <cellStyle name="Accent6 - 40% 15" xfId="2339"/>
    <cellStyle name="Accent6 - 40% 15 2" xfId="46859"/>
    <cellStyle name="Accent6 - 40% 16" xfId="2340"/>
    <cellStyle name="Accent6 - 40% 16 2" xfId="46860"/>
    <cellStyle name="Accent6 - 40% 17" xfId="2341"/>
    <cellStyle name="Accent6 - 40% 17 2" xfId="46861"/>
    <cellStyle name="Accent6 - 40% 18" xfId="2342"/>
    <cellStyle name="Accent6 - 40% 18 2" xfId="46862"/>
    <cellStyle name="Accent6 - 40% 19" xfId="2343"/>
    <cellStyle name="Accent6 - 40% 19 2" xfId="46863"/>
    <cellStyle name="Accent6 - 40% 2" xfId="2344"/>
    <cellStyle name="Accent6 - 40% 2 2" xfId="2345"/>
    <cellStyle name="Accent6 - 40% 2 2 2" xfId="2346"/>
    <cellStyle name="Accent6 - 40% 2 3" xfId="2347"/>
    <cellStyle name="Accent6 - 40% 2 3 2" xfId="2348"/>
    <cellStyle name="Accent6 - 40% 2 4" xfId="2349"/>
    <cellStyle name="Accent6 - 40% 2 5" xfId="2350"/>
    <cellStyle name="Accent6 - 40% 2 6" xfId="2351"/>
    <cellStyle name="Accent6 - 40% 2 7" xfId="2352"/>
    <cellStyle name="Accent6 - 40% 20" xfId="2353"/>
    <cellStyle name="Accent6 - 40% 20 2" xfId="46864"/>
    <cellStyle name="Accent6 - 40% 20 3" xfId="46557"/>
    <cellStyle name="Accent6 - 40% 21" xfId="2354"/>
    <cellStyle name="Accent6 - 40% 21 2" xfId="46865"/>
    <cellStyle name="Accent6 - 40% 21 3" xfId="46558"/>
    <cellStyle name="Accent6 - 40% 22" xfId="2355"/>
    <cellStyle name="Accent6 - 40% 22 2" xfId="46866"/>
    <cellStyle name="Accent6 - 40% 22 3" xfId="46559"/>
    <cellStyle name="Accent6 - 40% 23" xfId="2356"/>
    <cellStyle name="Accent6 - 40% 23 2" xfId="46867"/>
    <cellStyle name="Accent6 - 40% 23 3" xfId="46560"/>
    <cellStyle name="Accent6 - 40% 24" xfId="2357"/>
    <cellStyle name="Accent6 - 40% 25" xfId="2358"/>
    <cellStyle name="Accent6 - 40% 26" xfId="2359"/>
    <cellStyle name="Accent6 - 40% 27" xfId="2360"/>
    <cellStyle name="Accent6 - 40% 28" xfId="2361"/>
    <cellStyle name="Accent6 - 40% 29" xfId="2362"/>
    <cellStyle name="Accent6 - 40% 3" xfId="2363"/>
    <cellStyle name="Accent6 - 40% 3 2" xfId="2364"/>
    <cellStyle name="Accent6 - 40% 3 3" xfId="2365"/>
    <cellStyle name="Accent6 - 40% 3 4" xfId="2366"/>
    <cellStyle name="Accent6 - 40% 30" xfId="2367"/>
    <cellStyle name="Accent6 - 40% 31" xfId="2368"/>
    <cellStyle name="Accent6 - 40% 32" xfId="2369"/>
    <cellStyle name="Accent6 - 40% 33" xfId="2370"/>
    <cellStyle name="Accent6 - 40% 34" xfId="2371"/>
    <cellStyle name="Accent6 - 40% 35" xfId="2372"/>
    <cellStyle name="Accent6 - 40% 36" xfId="2373"/>
    <cellStyle name="Accent6 - 40% 37" xfId="2374"/>
    <cellStyle name="Accent6 - 40% 38" xfId="2375"/>
    <cellStyle name="Accent6 - 40% 39" xfId="2376"/>
    <cellStyle name="Accent6 - 40% 4" xfId="2377"/>
    <cellStyle name="Accent6 - 40% 4 2" xfId="2378"/>
    <cellStyle name="Accent6 - 40% 4 3" xfId="2379"/>
    <cellStyle name="Accent6 - 40% 4 4" xfId="2380"/>
    <cellStyle name="Accent6 - 40% 40" xfId="2381"/>
    <cellStyle name="Accent6 - 40% 41" xfId="2382"/>
    <cellStyle name="Accent6 - 40% 42" xfId="2383"/>
    <cellStyle name="Accent6 - 40% 5" xfId="2384"/>
    <cellStyle name="Accent6 - 40% 5 2" xfId="2385"/>
    <cellStyle name="Accent6 - 40% 5 2 2" xfId="46868"/>
    <cellStyle name="Accent6 - 40% 6" xfId="2386"/>
    <cellStyle name="Accent6 - 40% 6 2" xfId="46869"/>
    <cellStyle name="Accent6 - 40% 7" xfId="2387"/>
    <cellStyle name="Accent6 - 40% 7 2" xfId="46870"/>
    <cellStyle name="Accent6 - 40% 8" xfId="2388"/>
    <cellStyle name="Accent6 - 40% 8 2" xfId="46871"/>
    <cellStyle name="Accent6 - 40% 9" xfId="2389"/>
    <cellStyle name="Accent6 - 40% 9 2" xfId="46872"/>
    <cellStyle name="Accent6 - 60%" xfId="2390"/>
    <cellStyle name="Accent6 - 60% 10" xfId="2391"/>
    <cellStyle name="Accent6 - 60% 11" xfId="2392"/>
    <cellStyle name="Accent6 - 60% 12" xfId="2393"/>
    <cellStyle name="Accent6 - 60% 13" xfId="2394"/>
    <cellStyle name="Accent6 - 60% 14" xfId="2395"/>
    <cellStyle name="Accent6 - 60% 15" xfId="2396"/>
    <cellStyle name="Accent6 - 60% 16" xfId="2397"/>
    <cellStyle name="Accent6 - 60% 17" xfId="2398"/>
    <cellStyle name="Accent6 - 60% 18" xfId="2399"/>
    <cellStyle name="Accent6 - 60% 19" xfId="2400"/>
    <cellStyle name="Accent6 - 60% 2" xfId="2401"/>
    <cellStyle name="Accent6 - 60% 2 2" xfId="2402"/>
    <cellStyle name="Accent6 - 60% 2 3" xfId="2403"/>
    <cellStyle name="Accent6 - 60% 2 3 2" xfId="2404"/>
    <cellStyle name="Accent6 - 60% 2 4" xfId="2405"/>
    <cellStyle name="Accent6 - 60% 2 5" xfId="2406"/>
    <cellStyle name="Accent6 - 60% 2 6" xfId="2407"/>
    <cellStyle name="Accent6 - 60% 2 7" xfId="2408"/>
    <cellStyle name="Accent6 - 60% 2 8" xfId="2409"/>
    <cellStyle name="Accent6 - 60% 20" xfId="2410"/>
    <cellStyle name="Accent6 - 60% 21" xfId="2411"/>
    <cellStyle name="Accent6 - 60% 22" xfId="2412"/>
    <cellStyle name="Accent6 - 60% 23" xfId="2413"/>
    <cellStyle name="Accent6 - 60% 24" xfId="2414"/>
    <cellStyle name="Accent6 - 60% 25" xfId="2415"/>
    <cellStyle name="Accent6 - 60% 26" xfId="2416"/>
    <cellStyle name="Accent6 - 60% 27" xfId="2417"/>
    <cellStyle name="Accent6 - 60% 28" xfId="2418"/>
    <cellStyle name="Accent6 - 60% 29" xfId="2419"/>
    <cellStyle name="Accent6 - 60% 3" xfId="2420"/>
    <cellStyle name="Accent6 - 60% 3 2" xfId="2421"/>
    <cellStyle name="Accent6 - 60% 3 3" xfId="2422"/>
    <cellStyle name="Accent6 - 60% 3 4" xfId="2423"/>
    <cellStyle name="Accent6 - 60% 30" xfId="2424"/>
    <cellStyle name="Accent6 - 60% 31" xfId="2425"/>
    <cellStyle name="Accent6 - 60% 32" xfId="2426"/>
    <cellStyle name="Accent6 - 60% 33" xfId="2427"/>
    <cellStyle name="Accent6 - 60% 34" xfId="2428"/>
    <cellStyle name="Accent6 - 60% 35" xfId="2429"/>
    <cellStyle name="Accent6 - 60% 36" xfId="2430"/>
    <cellStyle name="Accent6 - 60% 37" xfId="2431"/>
    <cellStyle name="Accent6 - 60% 38" xfId="2432"/>
    <cellStyle name="Accent6 - 60% 39" xfId="2433"/>
    <cellStyle name="Accent6 - 60% 4" xfId="2434"/>
    <cellStyle name="Accent6 - 60% 4 2" xfId="2435"/>
    <cellStyle name="Accent6 - 60% 4 3" xfId="2436"/>
    <cellStyle name="Accent6 - 60% 4 4" xfId="2437"/>
    <cellStyle name="Accent6 - 60% 40" xfId="2438"/>
    <cellStyle name="Accent6 - 60% 41" xfId="2439"/>
    <cellStyle name="Accent6 - 60% 42" xfId="2440"/>
    <cellStyle name="Accent6 - 60% 5" xfId="2441"/>
    <cellStyle name="Accent6 - 60% 5 2" xfId="2442"/>
    <cellStyle name="Accent6 - 60% 6" xfId="2443"/>
    <cellStyle name="Accent6 - 60% 7" xfId="2444"/>
    <cellStyle name="Accent6 - 60% 8" xfId="2445"/>
    <cellStyle name="Accent6 - 60% 9" xfId="2446"/>
    <cellStyle name="Accent6 10" xfId="2447"/>
    <cellStyle name="Accent6 10 2" xfId="2448"/>
    <cellStyle name="Accent6 10 3" xfId="2449"/>
    <cellStyle name="Accent6 11" xfId="2450"/>
    <cellStyle name="Accent6 11 2" xfId="2451"/>
    <cellStyle name="Accent6 11 3" xfId="2452"/>
    <cellStyle name="Accent6 12" xfId="2453"/>
    <cellStyle name="Accent6 12 2" xfId="2454"/>
    <cellStyle name="Accent6 12 3" xfId="2455"/>
    <cellStyle name="Accent6 13" xfId="2456"/>
    <cellStyle name="Accent6 13 2" xfId="2457"/>
    <cellStyle name="Accent6 13 3" xfId="2458"/>
    <cellStyle name="Accent6 14" xfId="2459"/>
    <cellStyle name="Accent6 14 2" xfId="2460"/>
    <cellStyle name="Accent6 14 3" xfId="2461"/>
    <cellStyle name="Accent6 15" xfId="2462"/>
    <cellStyle name="Accent6 15 2" xfId="2463"/>
    <cellStyle name="Accent6 15 3" xfId="2464"/>
    <cellStyle name="Accent6 16" xfId="2465"/>
    <cellStyle name="Accent6 16 2" xfId="2466"/>
    <cellStyle name="Accent6 16 3" xfId="2467"/>
    <cellStyle name="Accent6 17" xfId="2468"/>
    <cellStyle name="Accent6 17 2" xfId="2469"/>
    <cellStyle name="Accent6 17 3" xfId="2470"/>
    <cellStyle name="Accent6 18" xfId="2471"/>
    <cellStyle name="Accent6 18 2" xfId="2472"/>
    <cellStyle name="Accent6 18 3" xfId="2473"/>
    <cellStyle name="Accent6 19" xfId="2474"/>
    <cellStyle name="Accent6 19 2" xfId="2475"/>
    <cellStyle name="Accent6 19 3" xfId="2476"/>
    <cellStyle name="Accent6 2" xfId="2477"/>
    <cellStyle name="Accent6 2 10" xfId="2478"/>
    <cellStyle name="Accent6 2 11" xfId="2479"/>
    <cellStyle name="Accent6 2 12" xfId="2480"/>
    <cellStyle name="Accent6 2 13" xfId="2481"/>
    <cellStyle name="Accent6 2 14" xfId="2482"/>
    <cellStyle name="Accent6 2 15" xfId="2483"/>
    <cellStyle name="Accent6 2 16" xfId="2484"/>
    <cellStyle name="Accent6 2 17" xfId="2485"/>
    <cellStyle name="Accent6 2 18" xfId="2486"/>
    <cellStyle name="Accent6 2 19" xfId="2487"/>
    <cellStyle name="Accent6 2 2" xfId="2488"/>
    <cellStyle name="Accent6 2 2 2" xfId="2489"/>
    <cellStyle name="Accent6 2 2 3" xfId="2490"/>
    <cellStyle name="Accent6 2 3" xfId="2491"/>
    <cellStyle name="Accent6 2 3 2" xfId="2492"/>
    <cellStyle name="Accent6 2 3 3" xfId="2493"/>
    <cellStyle name="Accent6 2 4" xfId="2494"/>
    <cellStyle name="Accent6 2 4 2" xfId="46561"/>
    <cellStyle name="Accent6 2 5" xfId="2495"/>
    <cellStyle name="Accent6 2 6" xfId="2496"/>
    <cellStyle name="Accent6 2 7" xfId="2497"/>
    <cellStyle name="Accent6 2 8" xfId="2498"/>
    <cellStyle name="Accent6 2 9" xfId="2499"/>
    <cellStyle name="Accent6 20" xfId="2500"/>
    <cellStyle name="Accent6 20 2" xfId="2501"/>
    <cellStyle name="Accent6 20 3" xfId="2502"/>
    <cellStyle name="Accent6 21" xfId="2503"/>
    <cellStyle name="Accent6 21 2" xfId="2504"/>
    <cellStyle name="Accent6 21 3" xfId="2505"/>
    <cellStyle name="Accent6 22" xfId="2506"/>
    <cellStyle name="Accent6 22 2" xfId="2507"/>
    <cellStyle name="Accent6 22 3" xfId="2508"/>
    <cellStyle name="Accent6 23" xfId="2509"/>
    <cellStyle name="Accent6 23 2" xfId="2510"/>
    <cellStyle name="Accent6 23 3" xfId="2511"/>
    <cellStyle name="Accent6 24" xfId="2512"/>
    <cellStyle name="Accent6 24 2" xfId="2513"/>
    <cellStyle name="Accent6 24 3" xfId="2514"/>
    <cellStyle name="Accent6 25" xfId="2515"/>
    <cellStyle name="Accent6 25 2" xfId="2516"/>
    <cellStyle name="Accent6 25 3" xfId="2517"/>
    <cellStyle name="Accent6 26" xfId="2518"/>
    <cellStyle name="Accent6 26 2" xfId="2519"/>
    <cellStyle name="Accent6 26 3" xfId="2520"/>
    <cellStyle name="Accent6 27" xfId="2521"/>
    <cellStyle name="Accent6 27 2" xfId="2522"/>
    <cellStyle name="Accent6 27 3" xfId="2523"/>
    <cellStyle name="Accent6 28" xfId="2524"/>
    <cellStyle name="Accent6 28 2" xfId="2525"/>
    <cellStyle name="Accent6 28 3" xfId="2526"/>
    <cellStyle name="Accent6 29" xfId="2527"/>
    <cellStyle name="Accent6 29 2" xfId="2528"/>
    <cellStyle name="Accent6 29 3" xfId="2529"/>
    <cellStyle name="Accent6 3" xfId="2530"/>
    <cellStyle name="Accent6 3 2" xfId="2531"/>
    <cellStyle name="Accent6 3 2 2" xfId="2532"/>
    <cellStyle name="Accent6 3 2 3" xfId="2533"/>
    <cellStyle name="Accent6 3 3" xfId="2534"/>
    <cellStyle name="Accent6 3 4" xfId="2535"/>
    <cellStyle name="Accent6 30" xfId="2536"/>
    <cellStyle name="Accent6 30 2" xfId="2537"/>
    <cellStyle name="Accent6 30 3" xfId="2538"/>
    <cellStyle name="Accent6 31" xfId="2539"/>
    <cellStyle name="Accent6 31 2" xfId="2540"/>
    <cellStyle name="Accent6 31 3" xfId="2541"/>
    <cellStyle name="Accent6 32" xfId="2542"/>
    <cellStyle name="Accent6 32 2" xfId="2543"/>
    <cellStyle name="Accent6 32 3" xfId="2544"/>
    <cellStyle name="Accent6 33" xfId="2545"/>
    <cellStyle name="Accent6 33 2" xfId="2546"/>
    <cellStyle name="Accent6 33 3" xfId="2547"/>
    <cellStyle name="Accent6 34" xfId="2548"/>
    <cellStyle name="Accent6 34 2" xfId="2549"/>
    <cellStyle name="Accent6 34 3" xfId="2550"/>
    <cellStyle name="Accent6 35" xfId="2551"/>
    <cellStyle name="Accent6 35 2" xfId="2552"/>
    <cellStyle name="Accent6 35 3" xfId="2553"/>
    <cellStyle name="Accent6 36" xfId="2554"/>
    <cellStyle name="Accent6 36 2" xfId="2555"/>
    <cellStyle name="Accent6 36 3" xfId="2556"/>
    <cellStyle name="Accent6 37" xfId="2557"/>
    <cellStyle name="Accent6 38" xfId="2558"/>
    <cellStyle name="Accent6 39" xfId="2559"/>
    <cellStyle name="Accent6 4" xfId="2560"/>
    <cellStyle name="Accent6 4 2" xfId="2561"/>
    <cellStyle name="Accent6 4 2 2" xfId="2562"/>
    <cellStyle name="Accent6 4 2 3" xfId="2563"/>
    <cellStyle name="Accent6 4 3" xfId="2564"/>
    <cellStyle name="Accent6 4 4" xfId="2565"/>
    <cellStyle name="Accent6 40" xfId="2566"/>
    <cellStyle name="Accent6 41" xfId="2567"/>
    <cellStyle name="Accent6 42" xfId="2568"/>
    <cellStyle name="Accent6 43" xfId="2569"/>
    <cellStyle name="Accent6 44" xfId="2570"/>
    <cellStyle name="Accent6 45" xfId="2571"/>
    <cellStyle name="Accent6 46" xfId="2572"/>
    <cellStyle name="Accent6 47" xfId="2573"/>
    <cellStyle name="Accent6 48" xfId="2574"/>
    <cellStyle name="Accent6 49" xfId="2575"/>
    <cellStyle name="Accent6 5" xfId="2576"/>
    <cellStyle name="Accent6 5 2" xfId="2577"/>
    <cellStyle name="Accent6 5 2 2" xfId="2578"/>
    <cellStyle name="Accent6 5 3" xfId="2579"/>
    <cellStyle name="Accent6 50" xfId="2580"/>
    <cellStyle name="Accent6 51" xfId="2581"/>
    <cellStyle name="Accent6 52" xfId="2582"/>
    <cellStyle name="Accent6 53" xfId="2583"/>
    <cellStyle name="Accent6 54" xfId="2584"/>
    <cellStyle name="Accent6 55" xfId="2585"/>
    <cellStyle name="Accent6 56" xfId="2586"/>
    <cellStyle name="Accent6 57" xfId="2587"/>
    <cellStyle name="Accent6 58" xfId="2588"/>
    <cellStyle name="Accent6 59" xfId="2589"/>
    <cellStyle name="Accent6 6" xfId="2590"/>
    <cellStyle name="Accent6 6 2" xfId="2591"/>
    <cellStyle name="Accent6 6 3" xfId="2592"/>
    <cellStyle name="Accent6 60" xfId="2593"/>
    <cellStyle name="Accent6 61" xfId="2594"/>
    <cellStyle name="Accent6 62" xfId="2595"/>
    <cellStyle name="Accent6 63" xfId="2596"/>
    <cellStyle name="Accent6 64" xfId="2597"/>
    <cellStyle name="Accent6 65" xfId="2598"/>
    <cellStyle name="Accent6 66" xfId="2599"/>
    <cellStyle name="Accent6 67" xfId="2600"/>
    <cellStyle name="Accent6 68" xfId="2601"/>
    <cellStyle name="Accent6 69" xfId="2602"/>
    <cellStyle name="Accent6 7" xfId="2603"/>
    <cellStyle name="Accent6 7 2" xfId="2604"/>
    <cellStyle name="Accent6 7 3" xfId="2605"/>
    <cellStyle name="Accent6 70" xfId="2606"/>
    <cellStyle name="Accent6 71" xfId="2607"/>
    <cellStyle name="Accent6 72" xfId="2608"/>
    <cellStyle name="Accent6 73" xfId="2609"/>
    <cellStyle name="Accent6 74" xfId="2610"/>
    <cellStyle name="Accent6 75" xfId="2611"/>
    <cellStyle name="Accent6 76" xfId="2612"/>
    <cellStyle name="Accent6 77" xfId="2613"/>
    <cellStyle name="Accent6 78" xfId="2614"/>
    <cellStyle name="Accent6 79" xfId="2615"/>
    <cellStyle name="Accent6 8" xfId="2616"/>
    <cellStyle name="Accent6 8 2" xfId="2617"/>
    <cellStyle name="Accent6 8 3" xfId="2618"/>
    <cellStyle name="Accent6 80" xfId="46556"/>
    <cellStyle name="Accent6 9" xfId="2619"/>
    <cellStyle name="Accent6 9 2" xfId="2620"/>
    <cellStyle name="Accent6 9 3" xfId="2621"/>
    <cellStyle name="AMAZON" xfId="46995"/>
    <cellStyle name="Bad" xfId="46889" builtinId="27" customBuiltin="1"/>
    <cellStyle name="Bad 10" xfId="2622"/>
    <cellStyle name="Bad 10 2" xfId="2623"/>
    <cellStyle name="Bad 10 3" xfId="2624"/>
    <cellStyle name="Bad 11" xfId="2625"/>
    <cellStyle name="Bad 11 2" xfId="2626"/>
    <cellStyle name="Bad 11 3" xfId="2627"/>
    <cellStyle name="Bad 12" xfId="2628"/>
    <cellStyle name="Bad 12 2" xfId="2629"/>
    <cellStyle name="Bad 12 3" xfId="2630"/>
    <cellStyle name="Bad 13" xfId="2631"/>
    <cellStyle name="Bad 13 2" xfId="2632"/>
    <cellStyle name="Bad 13 3" xfId="2633"/>
    <cellStyle name="Bad 14" xfId="2634"/>
    <cellStyle name="Bad 14 2" xfId="2635"/>
    <cellStyle name="Bad 14 3" xfId="2636"/>
    <cellStyle name="Bad 15" xfId="2637"/>
    <cellStyle name="Bad 15 2" xfId="2638"/>
    <cellStyle name="Bad 15 3" xfId="2639"/>
    <cellStyle name="Bad 16" xfId="2640"/>
    <cellStyle name="Bad 16 2" xfId="2641"/>
    <cellStyle name="Bad 16 3" xfId="2642"/>
    <cellStyle name="Bad 17" xfId="2643"/>
    <cellStyle name="Bad 17 2" xfId="2644"/>
    <cellStyle name="Bad 17 3" xfId="2645"/>
    <cellStyle name="Bad 18" xfId="2646"/>
    <cellStyle name="Bad 18 2" xfId="2647"/>
    <cellStyle name="Bad 18 3" xfId="2648"/>
    <cellStyle name="Bad 19" xfId="2649"/>
    <cellStyle name="Bad 19 2" xfId="2650"/>
    <cellStyle name="Bad 19 3" xfId="2651"/>
    <cellStyle name="Bad 2" xfId="2652"/>
    <cellStyle name="Bad 2 10" xfId="2653"/>
    <cellStyle name="Bad 2 11" xfId="2654"/>
    <cellStyle name="Bad 2 12" xfId="2655"/>
    <cellStyle name="Bad 2 13" xfId="2656"/>
    <cellStyle name="Bad 2 14" xfId="2657"/>
    <cellStyle name="Bad 2 15" xfId="2658"/>
    <cellStyle name="Bad 2 16" xfId="2659"/>
    <cellStyle name="Bad 2 17" xfId="2660"/>
    <cellStyle name="Bad 2 18" xfId="2661"/>
    <cellStyle name="Bad 2 19" xfId="2662"/>
    <cellStyle name="Bad 2 2" xfId="2663"/>
    <cellStyle name="Bad 2 2 2" xfId="2664"/>
    <cellStyle name="Bad 2 2 3" xfId="2665"/>
    <cellStyle name="Bad 2 3" xfId="2666"/>
    <cellStyle name="Bad 2 3 2" xfId="2667"/>
    <cellStyle name="Bad 2 3 3" xfId="2668"/>
    <cellStyle name="Bad 2 4" xfId="2669"/>
    <cellStyle name="Bad 2 4 2" xfId="46563"/>
    <cellStyle name="Bad 2 5" xfId="2670"/>
    <cellStyle name="Bad 2 6" xfId="2671"/>
    <cellStyle name="Bad 2 7" xfId="2672"/>
    <cellStyle name="Bad 2 8" xfId="2673"/>
    <cellStyle name="Bad 2 9" xfId="2674"/>
    <cellStyle name="Bad 20" xfId="2675"/>
    <cellStyle name="Bad 20 2" xfId="2676"/>
    <cellStyle name="Bad 20 3" xfId="2677"/>
    <cellStyle name="Bad 21" xfId="2678"/>
    <cellStyle name="Bad 21 2" xfId="2679"/>
    <cellStyle name="Bad 21 3" xfId="2680"/>
    <cellStyle name="Bad 22" xfId="2681"/>
    <cellStyle name="Bad 22 2" xfId="2682"/>
    <cellStyle name="Bad 22 3" xfId="2683"/>
    <cellStyle name="Bad 23" xfId="2684"/>
    <cellStyle name="Bad 23 2" xfId="2685"/>
    <cellStyle name="Bad 23 3" xfId="2686"/>
    <cellStyle name="Bad 24" xfId="2687"/>
    <cellStyle name="Bad 24 2" xfId="2688"/>
    <cellStyle name="Bad 24 3" xfId="2689"/>
    <cellStyle name="Bad 25" xfId="2690"/>
    <cellStyle name="Bad 25 2" xfId="2691"/>
    <cellStyle name="Bad 25 3" xfId="2692"/>
    <cellStyle name="Bad 26" xfId="2693"/>
    <cellStyle name="Bad 26 2" xfId="2694"/>
    <cellStyle name="Bad 26 3" xfId="2695"/>
    <cellStyle name="Bad 27" xfId="2696"/>
    <cellStyle name="Bad 27 2" xfId="2697"/>
    <cellStyle name="Bad 27 3" xfId="2698"/>
    <cellStyle name="Bad 28" xfId="2699"/>
    <cellStyle name="Bad 28 2" xfId="2700"/>
    <cellStyle name="Bad 28 3" xfId="2701"/>
    <cellStyle name="Bad 29" xfId="2702"/>
    <cellStyle name="Bad 29 2" xfId="2703"/>
    <cellStyle name="Bad 29 3" xfId="2704"/>
    <cellStyle name="Bad 3" xfId="2705"/>
    <cellStyle name="Bad 3 2" xfId="2706"/>
    <cellStyle name="Bad 3 2 2" xfId="2707"/>
    <cellStyle name="Bad 3 2 3" xfId="2708"/>
    <cellStyle name="Bad 3 3" xfId="2709"/>
    <cellStyle name="Bad 3 4" xfId="2710"/>
    <cellStyle name="Bad 30" xfId="2711"/>
    <cellStyle name="Bad 30 2" xfId="2712"/>
    <cellStyle name="Bad 30 3" xfId="2713"/>
    <cellStyle name="Bad 31" xfId="2714"/>
    <cellStyle name="Bad 31 2" xfId="2715"/>
    <cellStyle name="Bad 31 3" xfId="2716"/>
    <cellStyle name="Bad 32" xfId="2717"/>
    <cellStyle name="Bad 32 2" xfId="2718"/>
    <cellStyle name="Bad 32 3" xfId="2719"/>
    <cellStyle name="Bad 33" xfId="2720"/>
    <cellStyle name="Bad 33 2" xfId="2721"/>
    <cellStyle name="Bad 33 3" xfId="2722"/>
    <cellStyle name="Bad 34" xfId="2723"/>
    <cellStyle name="Bad 35" xfId="2724"/>
    <cellStyle name="Bad 36" xfId="2725"/>
    <cellStyle name="Bad 37" xfId="2726"/>
    <cellStyle name="Bad 38" xfId="2727"/>
    <cellStyle name="Bad 39" xfId="2728"/>
    <cellStyle name="Bad 4" xfId="2729"/>
    <cellStyle name="Bad 4 2" xfId="2730"/>
    <cellStyle name="Bad 4 2 2" xfId="2731"/>
    <cellStyle name="Bad 4 2 3" xfId="2732"/>
    <cellStyle name="Bad 4 3" xfId="2733"/>
    <cellStyle name="Bad 4 4" xfId="2734"/>
    <cellStyle name="Bad 40" xfId="2735"/>
    <cellStyle name="Bad 41" xfId="2736"/>
    <cellStyle name="Bad 42" xfId="2737"/>
    <cellStyle name="Bad 43" xfId="2738"/>
    <cellStyle name="Bad 44" xfId="46562"/>
    <cellStyle name="Bad 5" xfId="2739"/>
    <cellStyle name="Bad 5 2" xfId="2740"/>
    <cellStyle name="Bad 5 3" xfId="2741"/>
    <cellStyle name="Bad 6" xfId="2742"/>
    <cellStyle name="Bad 6 2" xfId="2743"/>
    <cellStyle name="Bad 6 3" xfId="2744"/>
    <cellStyle name="Bad 7" xfId="2745"/>
    <cellStyle name="Bad 7 2" xfId="2746"/>
    <cellStyle name="Bad 7 3" xfId="2747"/>
    <cellStyle name="Bad 8" xfId="2748"/>
    <cellStyle name="Bad 8 2" xfId="2749"/>
    <cellStyle name="Bad 8 3" xfId="2750"/>
    <cellStyle name="Bad 9" xfId="2751"/>
    <cellStyle name="Bad 9 2" xfId="2752"/>
    <cellStyle name="Bad 9 3" xfId="2753"/>
    <cellStyle name="BOLD - Style2" xfId="2754"/>
    <cellStyle name="BOLD - Style2 2" xfId="2755"/>
    <cellStyle name="BOLD - Style2 3" xfId="2756"/>
    <cellStyle name="BOLD - Style2 4" xfId="2757"/>
    <cellStyle name="Calculation" xfId="46893" builtinId="22" customBuiltin="1"/>
    <cellStyle name="Calculation 10" xfId="2758"/>
    <cellStyle name="Calculation 10 2" xfId="2759"/>
    <cellStyle name="Calculation 10 2 2" xfId="2760"/>
    <cellStyle name="Calculation 10 3" xfId="2761"/>
    <cellStyle name="Calculation 10 4" xfId="2762"/>
    <cellStyle name="Calculation 10 5" xfId="2763"/>
    <cellStyle name="Calculation 11" xfId="2764"/>
    <cellStyle name="Calculation 11 2" xfId="2765"/>
    <cellStyle name="Calculation 11 2 2" xfId="2766"/>
    <cellStyle name="Calculation 11 3" xfId="2767"/>
    <cellStyle name="Calculation 11 4" xfId="2768"/>
    <cellStyle name="Calculation 11 5" xfId="2769"/>
    <cellStyle name="Calculation 12" xfId="2770"/>
    <cellStyle name="Calculation 12 2" xfId="2771"/>
    <cellStyle name="Calculation 12 2 2" xfId="2772"/>
    <cellStyle name="Calculation 12 3" xfId="2773"/>
    <cellStyle name="Calculation 12 4" xfId="2774"/>
    <cellStyle name="Calculation 12 5" xfId="2775"/>
    <cellStyle name="Calculation 13" xfId="2776"/>
    <cellStyle name="Calculation 13 2" xfId="2777"/>
    <cellStyle name="Calculation 13 2 2" xfId="2778"/>
    <cellStyle name="Calculation 13 3" xfId="2779"/>
    <cellStyle name="Calculation 13 4" xfId="2780"/>
    <cellStyle name="Calculation 13 5" xfId="2781"/>
    <cellStyle name="Calculation 14" xfId="2782"/>
    <cellStyle name="Calculation 14 2" xfId="2783"/>
    <cellStyle name="Calculation 14 2 2" xfId="2784"/>
    <cellStyle name="Calculation 14 3" xfId="2785"/>
    <cellStyle name="Calculation 14 4" xfId="2786"/>
    <cellStyle name="Calculation 14 5" xfId="2787"/>
    <cellStyle name="Calculation 15" xfId="2788"/>
    <cellStyle name="Calculation 15 2" xfId="2789"/>
    <cellStyle name="Calculation 15 2 2" xfId="2790"/>
    <cellStyle name="Calculation 15 3" xfId="2791"/>
    <cellStyle name="Calculation 15 4" xfId="2792"/>
    <cellStyle name="Calculation 15 5" xfId="2793"/>
    <cellStyle name="Calculation 16" xfId="2794"/>
    <cellStyle name="Calculation 16 2" xfId="2795"/>
    <cellStyle name="Calculation 16 2 2" xfId="2796"/>
    <cellStyle name="Calculation 16 3" xfId="2797"/>
    <cellStyle name="Calculation 16 4" xfId="2798"/>
    <cellStyle name="Calculation 16 5" xfId="2799"/>
    <cellStyle name="Calculation 17" xfId="2800"/>
    <cellStyle name="Calculation 17 2" xfId="2801"/>
    <cellStyle name="Calculation 17 2 2" xfId="2802"/>
    <cellStyle name="Calculation 17 3" xfId="2803"/>
    <cellStyle name="Calculation 17 4" xfId="2804"/>
    <cellStyle name="Calculation 17 5" xfId="2805"/>
    <cellStyle name="Calculation 18" xfId="2806"/>
    <cellStyle name="Calculation 18 2" xfId="2807"/>
    <cellStyle name="Calculation 18 2 2" xfId="2808"/>
    <cellStyle name="Calculation 18 3" xfId="2809"/>
    <cellStyle name="Calculation 18 4" xfId="2810"/>
    <cellStyle name="Calculation 18 5" xfId="2811"/>
    <cellStyle name="Calculation 19" xfId="2812"/>
    <cellStyle name="Calculation 19 2" xfId="2813"/>
    <cellStyle name="Calculation 19 2 2" xfId="2814"/>
    <cellStyle name="Calculation 19 3" xfId="2815"/>
    <cellStyle name="Calculation 19 4" xfId="2816"/>
    <cellStyle name="Calculation 19 5" xfId="2817"/>
    <cellStyle name="Calculation 2" xfId="2818"/>
    <cellStyle name="Calculation 2 10" xfId="2819"/>
    <cellStyle name="Calculation 2 10 2" xfId="2820"/>
    <cellStyle name="Calculation 2 11" xfId="2821"/>
    <cellStyle name="Calculation 2 11 2" xfId="2822"/>
    <cellStyle name="Calculation 2 12" xfId="2823"/>
    <cellStyle name="Calculation 2 12 2" xfId="2824"/>
    <cellStyle name="Calculation 2 13" xfId="2825"/>
    <cellStyle name="Calculation 2 13 2" xfId="2826"/>
    <cellStyle name="Calculation 2 14" xfId="2827"/>
    <cellStyle name="Calculation 2 14 2" xfId="2828"/>
    <cellStyle name="Calculation 2 15" xfId="2829"/>
    <cellStyle name="Calculation 2 15 2" xfId="2830"/>
    <cellStyle name="Calculation 2 16" xfId="2831"/>
    <cellStyle name="Calculation 2 16 2" xfId="2832"/>
    <cellStyle name="Calculation 2 17" xfId="2833"/>
    <cellStyle name="Calculation 2 17 2" xfId="2834"/>
    <cellStyle name="Calculation 2 18" xfId="2835"/>
    <cellStyle name="Calculation 2 18 2" xfId="2836"/>
    <cellStyle name="Calculation 2 19" xfId="2837"/>
    <cellStyle name="Calculation 2 19 2" xfId="2838"/>
    <cellStyle name="Calculation 2 2" xfId="2839"/>
    <cellStyle name="Calculation 2 2 2" xfId="2840"/>
    <cellStyle name="Calculation 2 2 2 2" xfId="2841"/>
    <cellStyle name="Calculation 2 2 2 3" xfId="46998"/>
    <cellStyle name="Calculation 2 2 3" xfId="2842"/>
    <cellStyle name="Calculation 2 2 3 2" xfId="2843"/>
    <cellStyle name="Calculation 2 2 4" xfId="2844"/>
    <cellStyle name="Calculation 2 2 5" xfId="46997"/>
    <cellStyle name="Calculation 2 20" xfId="2845"/>
    <cellStyle name="Calculation 2 21" xfId="46996"/>
    <cellStyle name="Calculation 2 3" xfId="2846"/>
    <cellStyle name="Calculation 2 3 2" xfId="2847"/>
    <cellStyle name="Calculation 2 3 2 2" xfId="2848"/>
    <cellStyle name="Calculation 2 3 3" xfId="2849"/>
    <cellStyle name="Calculation 2 3 4" xfId="2850"/>
    <cellStyle name="Calculation 2 3 5" xfId="46999"/>
    <cellStyle name="Calculation 2 4" xfId="2851"/>
    <cellStyle name="Calculation 2 4 2" xfId="2852"/>
    <cellStyle name="Calculation 2 4 3" xfId="46565"/>
    <cellStyle name="Calculation 2 5" xfId="2853"/>
    <cellStyle name="Calculation 2 5 2" xfId="2854"/>
    <cellStyle name="Calculation 2 6" xfId="2855"/>
    <cellStyle name="Calculation 2 6 2" xfId="2856"/>
    <cellStyle name="Calculation 2 7" xfId="2857"/>
    <cellStyle name="Calculation 2 7 2" xfId="2858"/>
    <cellStyle name="Calculation 2 8" xfId="2859"/>
    <cellStyle name="Calculation 2 8 2" xfId="2860"/>
    <cellStyle name="Calculation 2 9" xfId="2861"/>
    <cellStyle name="Calculation 2 9 2" xfId="2862"/>
    <cellStyle name="Calculation 20" xfId="2863"/>
    <cellStyle name="Calculation 20 2" xfId="2864"/>
    <cellStyle name="Calculation 20 2 2" xfId="2865"/>
    <cellStyle name="Calculation 20 3" xfId="2866"/>
    <cellStyle name="Calculation 20 4" xfId="2867"/>
    <cellStyle name="Calculation 20 5" xfId="2868"/>
    <cellStyle name="Calculation 21" xfId="2869"/>
    <cellStyle name="Calculation 21 2" xfId="2870"/>
    <cellStyle name="Calculation 21 2 2" xfId="2871"/>
    <cellStyle name="Calculation 21 3" xfId="2872"/>
    <cellStyle name="Calculation 21 4" xfId="2873"/>
    <cellStyle name="Calculation 21 5" xfId="2874"/>
    <cellStyle name="Calculation 22" xfId="2875"/>
    <cellStyle name="Calculation 22 2" xfId="2876"/>
    <cellStyle name="Calculation 22 2 2" xfId="2877"/>
    <cellStyle name="Calculation 22 3" xfId="2878"/>
    <cellStyle name="Calculation 22 4" xfId="2879"/>
    <cellStyle name="Calculation 22 5" xfId="2880"/>
    <cellStyle name="Calculation 23" xfId="2881"/>
    <cellStyle name="Calculation 23 2" xfId="2882"/>
    <cellStyle name="Calculation 23 2 2" xfId="2883"/>
    <cellStyle name="Calculation 23 3" xfId="2884"/>
    <cellStyle name="Calculation 23 4" xfId="2885"/>
    <cellStyle name="Calculation 23 5" xfId="2886"/>
    <cellStyle name="Calculation 24" xfId="2887"/>
    <cellStyle name="Calculation 24 2" xfId="2888"/>
    <cellStyle name="Calculation 24 2 2" xfId="2889"/>
    <cellStyle name="Calculation 24 3" xfId="2890"/>
    <cellStyle name="Calculation 24 4" xfId="2891"/>
    <cellStyle name="Calculation 24 5" xfId="2892"/>
    <cellStyle name="Calculation 25" xfId="2893"/>
    <cellStyle name="Calculation 25 2" xfId="2894"/>
    <cellStyle name="Calculation 25 2 2" xfId="2895"/>
    <cellStyle name="Calculation 25 3" xfId="2896"/>
    <cellStyle name="Calculation 25 4" xfId="2897"/>
    <cellStyle name="Calculation 26" xfId="2898"/>
    <cellStyle name="Calculation 26 2" xfId="2899"/>
    <cellStyle name="Calculation 26 2 2" xfId="2900"/>
    <cellStyle name="Calculation 26 3" xfId="2901"/>
    <cellStyle name="Calculation 26 4" xfId="2902"/>
    <cellStyle name="Calculation 27" xfId="2903"/>
    <cellStyle name="Calculation 27 2" xfId="2904"/>
    <cellStyle name="Calculation 27 2 2" xfId="2905"/>
    <cellStyle name="Calculation 27 3" xfId="2906"/>
    <cellStyle name="Calculation 27 4" xfId="2907"/>
    <cellStyle name="Calculation 28" xfId="2908"/>
    <cellStyle name="Calculation 28 2" xfId="2909"/>
    <cellStyle name="Calculation 28 2 2" xfId="2910"/>
    <cellStyle name="Calculation 28 3" xfId="2911"/>
    <cellStyle name="Calculation 28 4" xfId="2912"/>
    <cellStyle name="Calculation 29" xfId="2913"/>
    <cellStyle name="Calculation 29 2" xfId="2914"/>
    <cellStyle name="Calculation 29 2 2" xfId="2915"/>
    <cellStyle name="Calculation 29 3" xfId="2916"/>
    <cellStyle name="Calculation 29 4" xfId="2917"/>
    <cellStyle name="Calculation 3" xfId="2918"/>
    <cellStyle name="Calculation 3 2" xfId="2919"/>
    <cellStyle name="Calculation 3 2 2" xfId="2920"/>
    <cellStyle name="Calculation 3 2 2 2" xfId="2921"/>
    <cellStyle name="Calculation 3 2 2 3" xfId="47002"/>
    <cellStyle name="Calculation 3 2 3" xfId="2922"/>
    <cellStyle name="Calculation 3 2 4" xfId="2923"/>
    <cellStyle name="Calculation 3 2 5" xfId="47001"/>
    <cellStyle name="Calculation 3 3" xfId="2924"/>
    <cellStyle name="Calculation 3 3 2" xfId="2925"/>
    <cellStyle name="Calculation 3 3 3" xfId="47003"/>
    <cellStyle name="Calculation 3 4" xfId="2926"/>
    <cellStyle name="Calculation 3 4 2" xfId="2927"/>
    <cellStyle name="Calculation 3 5" xfId="2928"/>
    <cellStyle name="Calculation 3 6" xfId="47000"/>
    <cellStyle name="Calculation 30" xfId="2929"/>
    <cellStyle name="Calculation 30 2" xfId="2930"/>
    <cellStyle name="Calculation 30 2 2" xfId="2931"/>
    <cellStyle name="Calculation 30 3" xfId="2932"/>
    <cellStyle name="Calculation 30 4" xfId="2933"/>
    <cellStyle name="Calculation 31" xfId="2934"/>
    <cellStyle name="Calculation 31 2" xfId="2935"/>
    <cellStyle name="Calculation 31 2 2" xfId="2936"/>
    <cellStyle name="Calculation 31 3" xfId="2937"/>
    <cellStyle name="Calculation 31 4" xfId="2938"/>
    <cellStyle name="Calculation 32" xfId="2939"/>
    <cellStyle name="Calculation 32 2" xfId="2940"/>
    <cellStyle name="Calculation 32 2 2" xfId="2941"/>
    <cellStyle name="Calculation 32 3" xfId="2942"/>
    <cellStyle name="Calculation 32 4" xfId="2943"/>
    <cellStyle name="Calculation 33" xfId="2944"/>
    <cellStyle name="Calculation 33 2" xfId="2945"/>
    <cellStyle name="Calculation 33 2 2" xfId="2946"/>
    <cellStyle name="Calculation 33 3" xfId="2947"/>
    <cellStyle name="Calculation 33 4" xfId="2948"/>
    <cellStyle name="Calculation 34" xfId="2949"/>
    <cellStyle name="Calculation 34 2" xfId="2950"/>
    <cellStyle name="Calculation 35" xfId="2951"/>
    <cellStyle name="Calculation 35 2" xfId="2952"/>
    <cellStyle name="Calculation 36" xfId="2953"/>
    <cellStyle name="Calculation 36 2" xfId="2954"/>
    <cellStyle name="Calculation 37" xfId="2955"/>
    <cellStyle name="Calculation 37 2" xfId="2956"/>
    <cellStyle name="Calculation 38" xfId="2957"/>
    <cellStyle name="Calculation 38 2" xfId="2958"/>
    <cellStyle name="Calculation 39" xfId="2959"/>
    <cellStyle name="Calculation 39 2" xfId="2960"/>
    <cellStyle name="Calculation 4" xfId="2961"/>
    <cellStyle name="Calculation 4 2" xfId="2962"/>
    <cellStyle name="Calculation 4 2 2" xfId="2963"/>
    <cellStyle name="Calculation 4 2 2 2" xfId="2964"/>
    <cellStyle name="Calculation 4 2 2 3" xfId="47006"/>
    <cellStyle name="Calculation 4 2 3" xfId="2965"/>
    <cellStyle name="Calculation 4 2 4" xfId="2966"/>
    <cellStyle name="Calculation 4 2 5" xfId="47005"/>
    <cellStyle name="Calculation 4 3" xfId="2967"/>
    <cellStyle name="Calculation 4 3 2" xfId="2968"/>
    <cellStyle name="Calculation 4 3 3" xfId="47007"/>
    <cellStyle name="Calculation 4 4" xfId="2969"/>
    <cellStyle name="Calculation 4 4 2" xfId="2970"/>
    <cellStyle name="Calculation 4 5" xfId="2971"/>
    <cellStyle name="Calculation 4 6" xfId="47004"/>
    <cellStyle name="Calculation 40" xfId="2972"/>
    <cellStyle name="Calculation 40 2" xfId="2973"/>
    <cellStyle name="Calculation 41" xfId="2974"/>
    <cellStyle name="Calculation 41 2" xfId="2975"/>
    <cellStyle name="Calculation 42" xfId="2976"/>
    <cellStyle name="Calculation 42 2" xfId="2977"/>
    <cellStyle name="Calculation 43" xfId="2978"/>
    <cellStyle name="Calculation 43 2" xfId="2979"/>
    <cellStyle name="Calculation 44" xfId="46564"/>
    <cellStyle name="Calculation 5" xfId="2980"/>
    <cellStyle name="Calculation 5 2" xfId="2981"/>
    <cellStyle name="Calculation 5 2 2" xfId="2982"/>
    <cellStyle name="Calculation 5 2 2 2" xfId="47010"/>
    <cellStyle name="Calculation 5 2 3" xfId="47009"/>
    <cellStyle name="Calculation 5 3" xfId="2983"/>
    <cellStyle name="Calculation 5 3 2" xfId="47011"/>
    <cellStyle name="Calculation 5 4" xfId="2984"/>
    <cellStyle name="Calculation 5 5" xfId="2985"/>
    <cellStyle name="Calculation 5 6" xfId="47008"/>
    <cellStyle name="Calculation 6" xfId="2986"/>
    <cellStyle name="Calculation 6 2" xfId="2987"/>
    <cellStyle name="Calculation 6 2 2" xfId="2988"/>
    <cellStyle name="Calculation 6 2 2 2" xfId="47014"/>
    <cellStyle name="Calculation 6 2 3" xfId="47013"/>
    <cellStyle name="Calculation 6 3" xfId="2989"/>
    <cellStyle name="Calculation 6 3 2" xfId="47015"/>
    <cellStyle name="Calculation 6 4" xfId="2990"/>
    <cellStyle name="Calculation 6 5" xfId="2991"/>
    <cellStyle name="Calculation 6 6" xfId="47012"/>
    <cellStyle name="Calculation 7" xfId="2992"/>
    <cellStyle name="Calculation 7 2" xfId="2993"/>
    <cellStyle name="Calculation 7 2 2" xfId="2994"/>
    <cellStyle name="Calculation 7 2 2 2" xfId="47018"/>
    <cellStyle name="Calculation 7 2 3" xfId="47017"/>
    <cellStyle name="Calculation 7 3" xfId="2995"/>
    <cellStyle name="Calculation 7 3 2" xfId="47019"/>
    <cellStyle name="Calculation 7 4" xfId="2996"/>
    <cellStyle name="Calculation 7 5" xfId="2997"/>
    <cellStyle name="Calculation 7 6" xfId="47016"/>
    <cellStyle name="Calculation 8" xfId="2998"/>
    <cellStyle name="Calculation 8 2" xfId="2999"/>
    <cellStyle name="Calculation 8 2 2" xfId="3000"/>
    <cellStyle name="Calculation 8 3" xfId="3001"/>
    <cellStyle name="Calculation 8 4" xfId="3002"/>
    <cellStyle name="Calculation 8 5" xfId="3003"/>
    <cellStyle name="Calculation 9" xfId="3004"/>
    <cellStyle name="Calculation 9 2" xfId="3005"/>
    <cellStyle name="Calculation 9 2 2" xfId="3006"/>
    <cellStyle name="Calculation 9 3" xfId="3007"/>
    <cellStyle name="Calculation 9 4" xfId="3008"/>
    <cellStyle name="Calculation 9 5" xfId="3009"/>
    <cellStyle name="Check Cell" xfId="46895" builtinId="23" customBuiltin="1"/>
    <cellStyle name="Check Cell 10" xfId="3010"/>
    <cellStyle name="Check Cell 10 2" xfId="3011"/>
    <cellStyle name="Check Cell 10 3" xfId="3012"/>
    <cellStyle name="Check Cell 11" xfId="3013"/>
    <cellStyle name="Check Cell 11 2" xfId="3014"/>
    <cellStyle name="Check Cell 11 3" xfId="3015"/>
    <cellStyle name="Check Cell 12" xfId="3016"/>
    <cellStyle name="Check Cell 12 2" xfId="3017"/>
    <cellStyle name="Check Cell 12 3" xfId="3018"/>
    <cellStyle name="Check Cell 13" xfId="3019"/>
    <cellStyle name="Check Cell 13 2" xfId="3020"/>
    <cellStyle name="Check Cell 13 3" xfId="3021"/>
    <cellStyle name="Check Cell 14" xfId="3022"/>
    <cellStyle name="Check Cell 14 2" xfId="3023"/>
    <cellStyle name="Check Cell 14 3" xfId="3024"/>
    <cellStyle name="Check Cell 15" xfId="3025"/>
    <cellStyle name="Check Cell 15 2" xfId="3026"/>
    <cellStyle name="Check Cell 15 3" xfId="3027"/>
    <cellStyle name="Check Cell 16" xfId="3028"/>
    <cellStyle name="Check Cell 16 2" xfId="3029"/>
    <cellStyle name="Check Cell 16 3" xfId="3030"/>
    <cellStyle name="Check Cell 17" xfId="3031"/>
    <cellStyle name="Check Cell 17 2" xfId="3032"/>
    <cellStyle name="Check Cell 17 3" xfId="3033"/>
    <cellStyle name="Check Cell 18" xfId="3034"/>
    <cellStyle name="Check Cell 18 2" xfId="3035"/>
    <cellStyle name="Check Cell 18 3" xfId="3036"/>
    <cellStyle name="Check Cell 19" xfId="3037"/>
    <cellStyle name="Check Cell 19 2" xfId="3038"/>
    <cellStyle name="Check Cell 19 3" xfId="3039"/>
    <cellStyle name="Check Cell 2" xfId="3040"/>
    <cellStyle name="Check Cell 2 10" xfId="3041"/>
    <cellStyle name="Check Cell 2 11" xfId="3042"/>
    <cellStyle name="Check Cell 2 12" xfId="3043"/>
    <cellStyle name="Check Cell 2 13" xfId="3044"/>
    <cellStyle name="Check Cell 2 14" xfId="3045"/>
    <cellStyle name="Check Cell 2 15" xfId="3046"/>
    <cellStyle name="Check Cell 2 16" xfId="3047"/>
    <cellStyle name="Check Cell 2 17" xfId="3048"/>
    <cellStyle name="Check Cell 2 18" xfId="3049"/>
    <cellStyle name="Check Cell 2 19" xfId="3050"/>
    <cellStyle name="Check Cell 2 2" xfId="3051"/>
    <cellStyle name="Check Cell 2 2 2" xfId="3052"/>
    <cellStyle name="Check Cell 2 2 3" xfId="3053"/>
    <cellStyle name="Check Cell 2 3" xfId="3054"/>
    <cellStyle name="Check Cell 2 3 2" xfId="3055"/>
    <cellStyle name="Check Cell 2 3 3" xfId="3056"/>
    <cellStyle name="Check Cell 2 4" xfId="3057"/>
    <cellStyle name="Check Cell 2 4 2" xfId="46567"/>
    <cellStyle name="Check Cell 2 5" xfId="3058"/>
    <cellStyle name="Check Cell 2 6" xfId="3059"/>
    <cellStyle name="Check Cell 2 7" xfId="3060"/>
    <cellStyle name="Check Cell 2 8" xfId="3061"/>
    <cellStyle name="Check Cell 2 9" xfId="3062"/>
    <cellStyle name="Check Cell 20" xfId="3063"/>
    <cellStyle name="Check Cell 20 2" xfId="3064"/>
    <cellStyle name="Check Cell 20 3" xfId="3065"/>
    <cellStyle name="Check Cell 21" xfId="3066"/>
    <cellStyle name="Check Cell 21 2" xfId="3067"/>
    <cellStyle name="Check Cell 21 3" xfId="3068"/>
    <cellStyle name="Check Cell 22" xfId="3069"/>
    <cellStyle name="Check Cell 22 2" xfId="3070"/>
    <cellStyle name="Check Cell 22 3" xfId="3071"/>
    <cellStyle name="Check Cell 23" xfId="3072"/>
    <cellStyle name="Check Cell 23 2" xfId="3073"/>
    <cellStyle name="Check Cell 23 3" xfId="3074"/>
    <cellStyle name="Check Cell 24" xfId="3075"/>
    <cellStyle name="Check Cell 24 2" xfId="3076"/>
    <cellStyle name="Check Cell 24 3" xfId="3077"/>
    <cellStyle name="Check Cell 25" xfId="3078"/>
    <cellStyle name="Check Cell 25 2" xfId="3079"/>
    <cellStyle name="Check Cell 25 3" xfId="3080"/>
    <cellStyle name="Check Cell 26" xfId="3081"/>
    <cellStyle name="Check Cell 26 2" xfId="3082"/>
    <cellStyle name="Check Cell 26 3" xfId="3083"/>
    <cellStyle name="Check Cell 27" xfId="3084"/>
    <cellStyle name="Check Cell 27 2" xfId="3085"/>
    <cellStyle name="Check Cell 27 3" xfId="3086"/>
    <cellStyle name="Check Cell 28" xfId="3087"/>
    <cellStyle name="Check Cell 28 2" xfId="3088"/>
    <cellStyle name="Check Cell 28 3" xfId="3089"/>
    <cellStyle name="Check Cell 29" xfId="3090"/>
    <cellStyle name="Check Cell 29 2" xfId="3091"/>
    <cellStyle name="Check Cell 29 3" xfId="3092"/>
    <cellStyle name="Check Cell 3" xfId="3093"/>
    <cellStyle name="Check Cell 3 2" xfId="3094"/>
    <cellStyle name="Check Cell 3 2 2" xfId="3095"/>
    <cellStyle name="Check Cell 3 2 3" xfId="3096"/>
    <cellStyle name="Check Cell 3 3" xfId="3097"/>
    <cellStyle name="Check Cell 3 4" xfId="3098"/>
    <cellStyle name="Check Cell 30" xfId="3099"/>
    <cellStyle name="Check Cell 30 2" xfId="3100"/>
    <cellStyle name="Check Cell 30 3" xfId="3101"/>
    <cellStyle name="Check Cell 31" xfId="3102"/>
    <cellStyle name="Check Cell 31 2" xfId="3103"/>
    <cellStyle name="Check Cell 31 3" xfId="3104"/>
    <cellStyle name="Check Cell 32" xfId="3105"/>
    <cellStyle name="Check Cell 32 2" xfId="3106"/>
    <cellStyle name="Check Cell 32 3" xfId="3107"/>
    <cellStyle name="Check Cell 33" xfId="3108"/>
    <cellStyle name="Check Cell 33 2" xfId="3109"/>
    <cellStyle name="Check Cell 33 3" xfId="3110"/>
    <cellStyle name="Check Cell 34" xfId="3111"/>
    <cellStyle name="Check Cell 35" xfId="3112"/>
    <cellStyle name="Check Cell 36" xfId="3113"/>
    <cellStyle name="Check Cell 37" xfId="3114"/>
    <cellStyle name="Check Cell 38" xfId="3115"/>
    <cellStyle name="Check Cell 39" xfId="3116"/>
    <cellStyle name="Check Cell 4" xfId="3117"/>
    <cellStyle name="Check Cell 4 2" xfId="3118"/>
    <cellStyle name="Check Cell 4 2 2" xfId="3119"/>
    <cellStyle name="Check Cell 4 2 3" xfId="3120"/>
    <cellStyle name="Check Cell 4 3" xfId="3121"/>
    <cellStyle name="Check Cell 4 4" xfId="3122"/>
    <cellStyle name="Check Cell 40" xfId="3123"/>
    <cellStyle name="Check Cell 41" xfId="3124"/>
    <cellStyle name="Check Cell 42" xfId="3125"/>
    <cellStyle name="Check Cell 43" xfId="3126"/>
    <cellStyle name="Check Cell 44" xfId="46566"/>
    <cellStyle name="Check Cell 5" xfId="3127"/>
    <cellStyle name="Check Cell 5 2" xfId="3128"/>
    <cellStyle name="Check Cell 5 3" xfId="3129"/>
    <cellStyle name="Check Cell 6" xfId="3130"/>
    <cellStyle name="Check Cell 6 2" xfId="3131"/>
    <cellStyle name="Check Cell 6 3" xfId="3132"/>
    <cellStyle name="Check Cell 7" xfId="3133"/>
    <cellStyle name="Check Cell 7 2" xfId="3134"/>
    <cellStyle name="Check Cell 7 3" xfId="3135"/>
    <cellStyle name="Check Cell 8" xfId="3136"/>
    <cellStyle name="Check Cell 8 2" xfId="3137"/>
    <cellStyle name="Check Cell 8 3" xfId="3138"/>
    <cellStyle name="Check Cell 9" xfId="3139"/>
    <cellStyle name="Check Cell 9 2" xfId="3140"/>
    <cellStyle name="Check Cell 9 3" xfId="3141"/>
    <cellStyle name="ColLevel_1" xfId="1" builtinId="2" iLevel="0"/>
    <cellStyle name="Comma" xfId="46932" builtinId="3"/>
    <cellStyle name="Comma [0] 10" xfId="3142"/>
    <cellStyle name="Comma [0] 11" xfId="3143"/>
    <cellStyle name="Comma [0] 12" xfId="3144"/>
    <cellStyle name="Comma [0] 13" xfId="3145"/>
    <cellStyle name="Comma [0] 14" xfId="3146"/>
    <cellStyle name="Comma [0] 15" xfId="3147"/>
    <cellStyle name="Comma [0] 16" xfId="3148"/>
    <cellStyle name="Comma [0] 17" xfId="3149"/>
    <cellStyle name="Comma [0] 18" xfId="3150"/>
    <cellStyle name="Comma [0] 19" xfId="3151"/>
    <cellStyle name="Comma [0] 2" xfId="3152"/>
    <cellStyle name="Comma [0] 20" xfId="3153"/>
    <cellStyle name="Comma [0] 21" xfId="3154"/>
    <cellStyle name="Comma [0] 22" xfId="3155"/>
    <cellStyle name="Comma [0] 23" xfId="3156"/>
    <cellStyle name="Comma [0] 24" xfId="3157"/>
    <cellStyle name="Comma [0] 3" xfId="3158"/>
    <cellStyle name="Comma [0] 4" xfId="3159"/>
    <cellStyle name="Comma [0] 5" xfId="3160"/>
    <cellStyle name="Comma [0] 6" xfId="3161"/>
    <cellStyle name="Comma [0] 7" xfId="3162"/>
    <cellStyle name="Comma [0] 8" xfId="3163"/>
    <cellStyle name="Comma [0] 9" xfId="3164"/>
    <cellStyle name="Comma 10" xfId="3165"/>
    <cellStyle name="Comma 11" xfId="3166"/>
    <cellStyle name="Comma 11 2" xfId="3167"/>
    <cellStyle name="Comma 11 3" xfId="3168"/>
    <cellStyle name="Comma 12" xfId="3169"/>
    <cellStyle name="Comma 13" xfId="3170"/>
    <cellStyle name="Comma 14" xfId="3171"/>
    <cellStyle name="Comma 15" xfId="5"/>
    <cellStyle name="Comma 15 2" xfId="3172"/>
    <cellStyle name="Comma 15 3" xfId="3173"/>
    <cellStyle name="Comma 16" xfId="3174"/>
    <cellStyle name="Comma 16 2" xfId="3175"/>
    <cellStyle name="Comma 16 2 2" xfId="3176"/>
    <cellStyle name="Comma 16 3" xfId="3177"/>
    <cellStyle name="Comma 17" xfId="3178"/>
    <cellStyle name="Comma 17 2" xfId="3179"/>
    <cellStyle name="Comma 17 2 2" xfId="3180"/>
    <cellStyle name="Comma 17 3" xfId="3181"/>
    <cellStyle name="Comma 18" xfId="3182"/>
    <cellStyle name="Comma 18 2" xfId="3183"/>
    <cellStyle name="Comma 18 2 2" xfId="3184"/>
    <cellStyle name="Comma 18 3" xfId="3185"/>
    <cellStyle name="Comma 18 4" xfId="3186"/>
    <cellStyle name="Comma 19" xfId="3187"/>
    <cellStyle name="Comma 19 2" xfId="3188"/>
    <cellStyle name="Comma 19 3" xfId="3189"/>
    <cellStyle name="Comma 2" xfId="9"/>
    <cellStyle name="Comma 2 2" xfId="3190"/>
    <cellStyle name="Comma 2 2 2" xfId="3191"/>
    <cellStyle name="Comma 2 2 2 2" xfId="3192"/>
    <cellStyle name="Comma 2 2 2 2 2" xfId="3193"/>
    <cellStyle name="Comma 2 2 2 3" xfId="3194"/>
    <cellStyle name="Comma 2 3" xfId="3195"/>
    <cellStyle name="Comma 2 3 2" xfId="3196"/>
    <cellStyle name="Comma 2 3 3" xfId="3197"/>
    <cellStyle name="Comma 2 3 3 2" xfId="3198"/>
    <cellStyle name="Comma 2 3 4" xfId="3199"/>
    <cellStyle name="Comma 2 4" xfId="3200"/>
    <cellStyle name="Comma 2 5" xfId="3201"/>
    <cellStyle name="Comma 2 5 2" xfId="3202"/>
    <cellStyle name="Comma 2 5 3" xfId="3203"/>
    <cellStyle name="Comma 2 6" xfId="3204"/>
    <cellStyle name="Comma 2 6 2" xfId="47020"/>
    <cellStyle name="Comma 2 7" xfId="3205"/>
    <cellStyle name="Comma 2 7 2" xfId="47021"/>
    <cellStyle name="Comma 20" xfId="3206"/>
    <cellStyle name="Comma 20 2" xfId="3207"/>
    <cellStyle name="Comma 21" xfId="3208"/>
    <cellStyle name="Comma 21 2" xfId="3209"/>
    <cellStyle name="Comma 22" xfId="3210"/>
    <cellStyle name="Comma 22 2" xfId="3211"/>
    <cellStyle name="Comma 23" xfId="3212"/>
    <cellStyle name="Comma 23 2" xfId="3213"/>
    <cellStyle name="Comma 24" xfId="3214"/>
    <cellStyle name="Comma 24 2" xfId="3215"/>
    <cellStyle name="Comma 25" xfId="3216"/>
    <cellStyle name="Comma 25 2" xfId="3217"/>
    <cellStyle name="Comma 26" xfId="3218"/>
    <cellStyle name="Comma 26 2" xfId="3219"/>
    <cellStyle name="Comma 27" xfId="3220"/>
    <cellStyle name="Comma 28" xfId="3221"/>
    <cellStyle name="Comma 29" xfId="3222"/>
    <cellStyle name="Comma 3" xfId="3223"/>
    <cellStyle name="Comma 3 10" xfId="3224"/>
    <cellStyle name="Comma 3 10 2" xfId="3225"/>
    <cellStyle name="Comma 3 10 2 2" xfId="3226"/>
    <cellStyle name="Comma 3 10 2 2 2" xfId="3227"/>
    <cellStyle name="Comma 3 10 2 2 2 2" xfId="3228"/>
    <cellStyle name="Comma 3 10 2 2 2 2 2" xfId="3229"/>
    <cellStyle name="Comma 3 10 2 2 2 3" xfId="3230"/>
    <cellStyle name="Comma 3 10 2 2 3" xfId="3231"/>
    <cellStyle name="Comma 3 10 2 2 3 2" xfId="3232"/>
    <cellStyle name="Comma 3 10 2 2 4" xfId="3233"/>
    <cellStyle name="Comma 3 10 2 3" xfId="3234"/>
    <cellStyle name="Comma 3 10 2 3 2" xfId="3235"/>
    <cellStyle name="Comma 3 10 2 3 2 2" xfId="3236"/>
    <cellStyle name="Comma 3 10 2 3 3" xfId="3237"/>
    <cellStyle name="Comma 3 10 2 4" xfId="3238"/>
    <cellStyle name="Comma 3 10 2 4 2" xfId="3239"/>
    <cellStyle name="Comma 3 10 2 5" xfId="3240"/>
    <cellStyle name="Comma 3 10 3" xfId="3241"/>
    <cellStyle name="Comma 3 10 3 2" xfId="3242"/>
    <cellStyle name="Comma 3 10 3 2 2" xfId="3243"/>
    <cellStyle name="Comma 3 10 3 2 2 2" xfId="3244"/>
    <cellStyle name="Comma 3 10 3 2 3" xfId="3245"/>
    <cellStyle name="Comma 3 10 3 3" xfId="3246"/>
    <cellStyle name="Comma 3 10 3 3 2" xfId="3247"/>
    <cellStyle name="Comma 3 10 3 4" xfId="3248"/>
    <cellStyle name="Comma 3 10 4" xfId="3249"/>
    <cellStyle name="Comma 3 10 4 2" xfId="3250"/>
    <cellStyle name="Comma 3 10 4 2 2" xfId="3251"/>
    <cellStyle name="Comma 3 10 4 3" xfId="3252"/>
    <cellStyle name="Comma 3 10 5" xfId="3253"/>
    <cellStyle name="Comma 3 10 5 2" xfId="3254"/>
    <cellStyle name="Comma 3 10 6" xfId="3255"/>
    <cellStyle name="Comma 3 10 6 2" xfId="3256"/>
    <cellStyle name="Comma 3 10 7" xfId="3257"/>
    <cellStyle name="Comma 3 10 8" xfId="3258"/>
    <cellStyle name="Comma 3 10 9" xfId="3259"/>
    <cellStyle name="Comma 3 11" xfId="3260"/>
    <cellStyle name="Comma 3 11 2" xfId="3261"/>
    <cellStyle name="Comma 3 11 2 2" xfId="3262"/>
    <cellStyle name="Comma 3 11 2 2 2" xfId="3263"/>
    <cellStyle name="Comma 3 11 2 2 2 2" xfId="3264"/>
    <cellStyle name="Comma 3 11 2 2 3" xfId="3265"/>
    <cellStyle name="Comma 3 11 2 3" xfId="3266"/>
    <cellStyle name="Comma 3 11 2 3 2" xfId="3267"/>
    <cellStyle name="Comma 3 11 2 4" xfId="3268"/>
    <cellStyle name="Comma 3 11 3" xfId="3269"/>
    <cellStyle name="Comma 3 11 3 2" xfId="3270"/>
    <cellStyle name="Comma 3 11 3 2 2" xfId="3271"/>
    <cellStyle name="Comma 3 11 3 3" xfId="3272"/>
    <cellStyle name="Comma 3 11 4" xfId="3273"/>
    <cellStyle name="Comma 3 11 4 2" xfId="3274"/>
    <cellStyle name="Comma 3 11 5" xfId="3275"/>
    <cellStyle name="Comma 3 11 6" xfId="3276"/>
    <cellStyle name="Comma 3 12" xfId="3277"/>
    <cellStyle name="Comma 3 12 2" xfId="3278"/>
    <cellStyle name="Comma 3 12 2 2" xfId="3279"/>
    <cellStyle name="Comma 3 12 2 2 2" xfId="3280"/>
    <cellStyle name="Comma 3 12 2 2 2 2" xfId="3281"/>
    <cellStyle name="Comma 3 12 2 2 3" xfId="3282"/>
    <cellStyle name="Comma 3 12 2 3" xfId="3283"/>
    <cellStyle name="Comma 3 12 2 3 2" xfId="3284"/>
    <cellStyle name="Comma 3 12 2 4" xfId="3285"/>
    <cellStyle name="Comma 3 12 3" xfId="3286"/>
    <cellStyle name="Comma 3 12 3 2" xfId="3287"/>
    <cellStyle name="Comma 3 12 3 2 2" xfId="3288"/>
    <cellStyle name="Comma 3 12 3 3" xfId="3289"/>
    <cellStyle name="Comma 3 12 4" xfId="3290"/>
    <cellStyle name="Comma 3 12 4 2" xfId="3291"/>
    <cellStyle name="Comma 3 12 5" xfId="3292"/>
    <cellStyle name="Comma 3 13" xfId="3293"/>
    <cellStyle name="Comma 3 13 2" xfId="3294"/>
    <cellStyle name="Comma 3 13 2 2" xfId="3295"/>
    <cellStyle name="Comma 3 13 2 2 2" xfId="3296"/>
    <cellStyle name="Comma 3 13 2 3" xfId="3297"/>
    <cellStyle name="Comma 3 13 3" xfId="3298"/>
    <cellStyle name="Comma 3 13 3 2" xfId="3299"/>
    <cellStyle name="Comma 3 13 4" xfId="3300"/>
    <cellStyle name="Comma 3 14" xfId="3301"/>
    <cellStyle name="Comma 3 14 2" xfId="3302"/>
    <cellStyle name="Comma 3 14 2 2" xfId="3303"/>
    <cellStyle name="Comma 3 14 3" xfId="3304"/>
    <cellStyle name="Comma 3 15" xfId="3305"/>
    <cellStyle name="Comma 3 15 2" xfId="3306"/>
    <cellStyle name="Comma 3 16" xfId="3307"/>
    <cellStyle name="Comma 3 16 2" xfId="3308"/>
    <cellStyle name="Comma 3 17" xfId="3309"/>
    <cellStyle name="Comma 3 17 2" xfId="3310"/>
    <cellStyle name="Comma 3 18" xfId="3311"/>
    <cellStyle name="Comma 3 18 2" xfId="3312"/>
    <cellStyle name="Comma 3 19" xfId="3313"/>
    <cellStyle name="Comma 3 2" xfId="3314"/>
    <cellStyle name="Comma 3 2 10" xfId="3315"/>
    <cellStyle name="Comma 3 2 10 2" xfId="3316"/>
    <cellStyle name="Comma 3 2 10 2 2" xfId="3317"/>
    <cellStyle name="Comma 3 2 10 2 2 2" xfId="3318"/>
    <cellStyle name="Comma 3 2 10 2 3" xfId="3319"/>
    <cellStyle name="Comma 3 2 10 3" xfId="3320"/>
    <cellStyle name="Comma 3 2 10 3 2" xfId="3321"/>
    <cellStyle name="Comma 3 2 10 4" xfId="3322"/>
    <cellStyle name="Comma 3 2 11" xfId="3323"/>
    <cellStyle name="Comma 3 2 11 2" xfId="3324"/>
    <cellStyle name="Comma 3 2 11 2 2" xfId="3325"/>
    <cellStyle name="Comma 3 2 11 3" xfId="3326"/>
    <cellStyle name="Comma 3 2 12" xfId="3327"/>
    <cellStyle name="Comma 3 2 12 2" xfId="3328"/>
    <cellStyle name="Comma 3 2 13" xfId="3329"/>
    <cellStyle name="Comma 3 2 13 2" xfId="3330"/>
    <cellStyle name="Comma 3 2 14" xfId="3331"/>
    <cellStyle name="Comma 3 2 14 2" xfId="3332"/>
    <cellStyle name="Comma 3 2 15" xfId="3333"/>
    <cellStyle name="Comma 3 2 15 2" xfId="3334"/>
    <cellStyle name="Comma 3 2 16" xfId="3335"/>
    <cellStyle name="Comma 3 2 17" xfId="3336"/>
    <cellStyle name="Comma 3 2 18" xfId="3337"/>
    <cellStyle name="Comma 3 2 19" xfId="3338"/>
    <cellStyle name="Comma 3 2 2" xfId="3339"/>
    <cellStyle name="Comma 3 2 2 10" xfId="3340"/>
    <cellStyle name="Comma 3 2 2 10 2" xfId="3341"/>
    <cellStyle name="Comma 3 2 2 11" xfId="3342"/>
    <cellStyle name="Comma 3 2 2 11 2" xfId="3343"/>
    <cellStyle name="Comma 3 2 2 12" xfId="3344"/>
    <cellStyle name="Comma 3 2 2 12 2" xfId="3345"/>
    <cellStyle name="Comma 3 2 2 13" xfId="3346"/>
    <cellStyle name="Comma 3 2 2 13 2" xfId="3347"/>
    <cellStyle name="Comma 3 2 2 14" xfId="3348"/>
    <cellStyle name="Comma 3 2 2 15" xfId="3349"/>
    <cellStyle name="Comma 3 2 2 16" xfId="3350"/>
    <cellStyle name="Comma 3 2 2 17" xfId="3351"/>
    <cellStyle name="Comma 3 2 2 2" xfId="3352"/>
    <cellStyle name="Comma 3 2 2 2 10" xfId="3353"/>
    <cellStyle name="Comma 3 2 2 2 10 2" xfId="3354"/>
    <cellStyle name="Comma 3 2 2 2 11" xfId="3355"/>
    <cellStyle name="Comma 3 2 2 2 11 2" xfId="3356"/>
    <cellStyle name="Comma 3 2 2 2 12" xfId="3357"/>
    <cellStyle name="Comma 3 2 2 2 13" xfId="3358"/>
    <cellStyle name="Comma 3 2 2 2 14" xfId="3359"/>
    <cellStyle name="Comma 3 2 2 2 2" xfId="3360"/>
    <cellStyle name="Comma 3 2 2 2 2 10" xfId="3361"/>
    <cellStyle name="Comma 3 2 2 2 2 10 2" xfId="3362"/>
    <cellStyle name="Comma 3 2 2 2 2 11" xfId="3363"/>
    <cellStyle name="Comma 3 2 2 2 2 12" xfId="3364"/>
    <cellStyle name="Comma 3 2 2 2 2 13" xfId="3365"/>
    <cellStyle name="Comma 3 2 2 2 2 2" xfId="3366"/>
    <cellStyle name="Comma 3 2 2 2 2 2 2" xfId="3367"/>
    <cellStyle name="Comma 3 2 2 2 2 2 2 2" xfId="3368"/>
    <cellStyle name="Comma 3 2 2 2 2 2 2 2 2" xfId="3369"/>
    <cellStyle name="Comma 3 2 2 2 2 2 2 2 2 2" xfId="3370"/>
    <cellStyle name="Comma 3 2 2 2 2 2 2 2 2 2 2" xfId="3371"/>
    <cellStyle name="Comma 3 2 2 2 2 2 2 2 2 3" xfId="3372"/>
    <cellStyle name="Comma 3 2 2 2 2 2 2 2 3" xfId="3373"/>
    <cellStyle name="Comma 3 2 2 2 2 2 2 2 3 2" xfId="3374"/>
    <cellStyle name="Comma 3 2 2 2 2 2 2 2 4" xfId="3375"/>
    <cellStyle name="Comma 3 2 2 2 2 2 2 3" xfId="3376"/>
    <cellStyle name="Comma 3 2 2 2 2 2 2 3 2" xfId="3377"/>
    <cellStyle name="Comma 3 2 2 2 2 2 2 3 2 2" xfId="3378"/>
    <cellStyle name="Comma 3 2 2 2 2 2 2 3 3" xfId="3379"/>
    <cellStyle name="Comma 3 2 2 2 2 2 2 4" xfId="3380"/>
    <cellStyle name="Comma 3 2 2 2 2 2 2 4 2" xfId="3381"/>
    <cellStyle name="Comma 3 2 2 2 2 2 2 5" xfId="3382"/>
    <cellStyle name="Comma 3 2 2 2 2 2 3" xfId="3383"/>
    <cellStyle name="Comma 3 2 2 2 2 2 3 2" xfId="3384"/>
    <cellStyle name="Comma 3 2 2 2 2 2 3 2 2" xfId="3385"/>
    <cellStyle name="Comma 3 2 2 2 2 2 3 2 2 2" xfId="3386"/>
    <cellStyle name="Comma 3 2 2 2 2 2 3 2 3" xfId="3387"/>
    <cellStyle name="Comma 3 2 2 2 2 2 3 3" xfId="3388"/>
    <cellStyle name="Comma 3 2 2 2 2 2 3 3 2" xfId="3389"/>
    <cellStyle name="Comma 3 2 2 2 2 2 3 4" xfId="3390"/>
    <cellStyle name="Comma 3 2 2 2 2 2 4" xfId="3391"/>
    <cellStyle name="Comma 3 2 2 2 2 2 4 2" xfId="3392"/>
    <cellStyle name="Comma 3 2 2 2 2 2 4 2 2" xfId="3393"/>
    <cellStyle name="Comma 3 2 2 2 2 2 4 3" xfId="3394"/>
    <cellStyle name="Comma 3 2 2 2 2 2 5" xfId="3395"/>
    <cellStyle name="Comma 3 2 2 2 2 2 5 2" xfId="3396"/>
    <cellStyle name="Comma 3 2 2 2 2 2 6" xfId="3397"/>
    <cellStyle name="Comma 3 2 2 2 2 2 6 2" xfId="3398"/>
    <cellStyle name="Comma 3 2 2 2 2 2 7" xfId="3399"/>
    <cellStyle name="Comma 3 2 2 2 2 2 8" xfId="3400"/>
    <cellStyle name="Comma 3 2 2 2 2 2 9" xfId="3401"/>
    <cellStyle name="Comma 3 2 2 2 2 3" xfId="3402"/>
    <cellStyle name="Comma 3 2 2 2 2 3 2" xfId="3403"/>
    <cellStyle name="Comma 3 2 2 2 2 3 2 2" xfId="3404"/>
    <cellStyle name="Comma 3 2 2 2 2 3 2 2 2" xfId="3405"/>
    <cellStyle name="Comma 3 2 2 2 2 3 2 2 2 2" xfId="3406"/>
    <cellStyle name="Comma 3 2 2 2 2 3 2 2 2 2 2" xfId="3407"/>
    <cellStyle name="Comma 3 2 2 2 2 3 2 2 2 3" xfId="3408"/>
    <cellStyle name="Comma 3 2 2 2 2 3 2 2 3" xfId="3409"/>
    <cellStyle name="Comma 3 2 2 2 2 3 2 2 3 2" xfId="3410"/>
    <cellStyle name="Comma 3 2 2 2 2 3 2 2 4" xfId="3411"/>
    <cellStyle name="Comma 3 2 2 2 2 3 2 3" xfId="3412"/>
    <cellStyle name="Comma 3 2 2 2 2 3 2 3 2" xfId="3413"/>
    <cellStyle name="Comma 3 2 2 2 2 3 2 3 2 2" xfId="3414"/>
    <cellStyle name="Comma 3 2 2 2 2 3 2 3 3" xfId="3415"/>
    <cellStyle name="Comma 3 2 2 2 2 3 2 4" xfId="3416"/>
    <cellStyle name="Comma 3 2 2 2 2 3 2 4 2" xfId="3417"/>
    <cellStyle name="Comma 3 2 2 2 2 3 2 5" xfId="3418"/>
    <cellStyle name="Comma 3 2 2 2 2 3 3" xfId="3419"/>
    <cellStyle name="Comma 3 2 2 2 2 3 3 2" xfId="3420"/>
    <cellStyle name="Comma 3 2 2 2 2 3 3 2 2" xfId="3421"/>
    <cellStyle name="Comma 3 2 2 2 2 3 3 2 2 2" xfId="3422"/>
    <cellStyle name="Comma 3 2 2 2 2 3 3 2 3" xfId="3423"/>
    <cellStyle name="Comma 3 2 2 2 2 3 3 3" xfId="3424"/>
    <cellStyle name="Comma 3 2 2 2 2 3 3 3 2" xfId="3425"/>
    <cellStyle name="Comma 3 2 2 2 2 3 3 4" xfId="3426"/>
    <cellStyle name="Comma 3 2 2 2 2 3 4" xfId="3427"/>
    <cellStyle name="Comma 3 2 2 2 2 3 4 2" xfId="3428"/>
    <cellStyle name="Comma 3 2 2 2 2 3 4 2 2" xfId="3429"/>
    <cellStyle name="Comma 3 2 2 2 2 3 4 3" xfId="3430"/>
    <cellStyle name="Comma 3 2 2 2 2 3 5" xfId="3431"/>
    <cellStyle name="Comma 3 2 2 2 2 3 5 2" xfId="3432"/>
    <cellStyle name="Comma 3 2 2 2 2 3 6" xfId="3433"/>
    <cellStyle name="Comma 3 2 2 2 2 3 6 2" xfId="3434"/>
    <cellStyle name="Comma 3 2 2 2 2 3 7" xfId="3435"/>
    <cellStyle name="Comma 3 2 2 2 2 3 8" xfId="3436"/>
    <cellStyle name="Comma 3 2 2 2 2 3 9" xfId="3437"/>
    <cellStyle name="Comma 3 2 2 2 2 4" xfId="3438"/>
    <cellStyle name="Comma 3 2 2 2 2 4 2" xfId="3439"/>
    <cellStyle name="Comma 3 2 2 2 2 4 2 2" xfId="3440"/>
    <cellStyle name="Comma 3 2 2 2 2 4 2 2 2" xfId="3441"/>
    <cellStyle name="Comma 3 2 2 2 2 4 2 2 2 2" xfId="3442"/>
    <cellStyle name="Comma 3 2 2 2 2 4 2 2 3" xfId="3443"/>
    <cellStyle name="Comma 3 2 2 2 2 4 2 3" xfId="3444"/>
    <cellStyle name="Comma 3 2 2 2 2 4 2 3 2" xfId="3445"/>
    <cellStyle name="Comma 3 2 2 2 2 4 2 4" xfId="3446"/>
    <cellStyle name="Comma 3 2 2 2 2 4 3" xfId="3447"/>
    <cellStyle name="Comma 3 2 2 2 2 4 3 2" xfId="3448"/>
    <cellStyle name="Comma 3 2 2 2 2 4 3 2 2" xfId="3449"/>
    <cellStyle name="Comma 3 2 2 2 2 4 3 3" xfId="3450"/>
    <cellStyle name="Comma 3 2 2 2 2 4 4" xfId="3451"/>
    <cellStyle name="Comma 3 2 2 2 2 4 4 2" xfId="3452"/>
    <cellStyle name="Comma 3 2 2 2 2 4 5" xfId="3453"/>
    <cellStyle name="Comma 3 2 2 2 2 5" xfId="3454"/>
    <cellStyle name="Comma 3 2 2 2 2 5 2" xfId="3455"/>
    <cellStyle name="Comma 3 2 2 2 2 5 2 2" xfId="3456"/>
    <cellStyle name="Comma 3 2 2 2 2 5 2 2 2" xfId="3457"/>
    <cellStyle name="Comma 3 2 2 2 2 5 2 2 2 2" xfId="3458"/>
    <cellStyle name="Comma 3 2 2 2 2 5 2 2 3" xfId="3459"/>
    <cellStyle name="Comma 3 2 2 2 2 5 2 3" xfId="3460"/>
    <cellStyle name="Comma 3 2 2 2 2 5 2 3 2" xfId="3461"/>
    <cellStyle name="Comma 3 2 2 2 2 5 2 4" xfId="3462"/>
    <cellStyle name="Comma 3 2 2 2 2 5 3" xfId="3463"/>
    <cellStyle name="Comma 3 2 2 2 2 5 3 2" xfId="3464"/>
    <cellStyle name="Comma 3 2 2 2 2 5 3 2 2" xfId="3465"/>
    <cellStyle name="Comma 3 2 2 2 2 5 3 3" xfId="3466"/>
    <cellStyle name="Comma 3 2 2 2 2 5 4" xfId="3467"/>
    <cellStyle name="Comma 3 2 2 2 2 5 4 2" xfId="3468"/>
    <cellStyle name="Comma 3 2 2 2 2 5 5" xfId="3469"/>
    <cellStyle name="Comma 3 2 2 2 2 6" xfId="3470"/>
    <cellStyle name="Comma 3 2 2 2 2 6 2" xfId="3471"/>
    <cellStyle name="Comma 3 2 2 2 2 6 2 2" xfId="3472"/>
    <cellStyle name="Comma 3 2 2 2 2 6 2 2 2" xfId="3473"/>
    <cellStyle name="Comma 3 2 2 2 2 6 2 3" xfId="3474"/>
    <cellStyle name="Comma 3 2 2 2 2 6 3" xfId="3475"/>
    <cellStyle name="Comma 3 2 2 2 2 6 3 2" xfId="3476"/>
    <cellStyle name="Comma 3 2 2 2 2 6 4" xfId="3477"/>
    <cellStyle name="Comma 3 2 2 2 2 7" xfId="3478"/>
    <cellStyle name="Comma 3 2 2 2 2 7 2" xfId="3479"/>
    <cellStyle name="Comma 3 2 2 2 2 7 2 2" xfId="3480"/>
    <cellStyle name="Comma 3 2 2 2 2 7 3" xfId="3481"/>
    <cellStyle name="Comma 3 2 2 2 2 8" xfId="3482"/>
    <cellStyle name="Comma 3 2 2 2 2 8 2" xfId="3483"/>
    <cellStyle name="Comma 3 2 2 2 2 9" xfId="3484"/>
    <cellStyle name="Comma 3 2 2 2 2 9 2" xfId="3485"/>
    <cellStyle name="Comma 3 2 2 2 3" xfId="3486"/>
    <cellStyle name="Comma 3 2 2 2 3 2" xfId="3487"/>
    <cellStyle name="Comma 3 2 2 2 3 2 2" xfId="3488"/>
    <cellStyle name="Comma 3 2 2 2 3 2 2 2" xfId="3489"/>
    <cellStyle name="Comma 3 2 2 2 3 2 2 2 2" xfId="3490"/>
    <cellStyle name="Comma 3 2 2 2 3 2 2 2 2 2" xfId="3491"/>
    <cellStyle name="Comma 3 2 2 2 3 2 2 2 3" xfId="3492"/>
    <cellStyle name="Comma 3 2 2 2 3 2 2 3" xfId="3493"/>
    <cellStyle name="Comma 3 2 2 2 3 2 2 3 2" xfId="3494"/>
    <cellStyle name="Comma 3 2 2 2 3 2 2 4" xfId="3495"/>
    <cellStyle name="Comma 3 2 2 2 3 2 3" xfId="3496"/>
    <cellStyle name="Comma 3 2 2 2 3 2 3 2" xfId="3497"/>
    <cellStyle name="Comma 3 2 2 2 3 2 3 2 2" xfId="3498"/>
    <cellStyle name="Comma 3 2 2 2 3 2 3 3" xfId="3499"/>
    <cellStyle name="Comma 3 2 2 2 3 2 4" xfId="3500"/>
    <cellStyle name="Comma 3 2 2 2 3 2 4 2" xfId="3501"/>
    <cellStyle name="Comma 3 2 2 2 3 2 5" xfId="3502"/>
    <cellStyle name="Comma 3 2 2 2 3 3" xfId="3503"/>
    <cellStyle name="Comma 3 2 2 2 3 3 2" xfId="3504"/>
    <cellStyle name="Comma 3 2 2 2 3 3 2 2" xfId="3505"/>
    <cellStyle name="Comma 3 2 2 2 3 3 2 2 2" xfId="3506"/>
    <cellStyle name="Comma 3 2 2 2 3 3 2 3" xfId="3507"/>
    <cellStyle name="Comma 3 2 2 2 3 3 3" xfId="3508"/>
    <cellStyle name="Comma 3 2 2 2 3 3 3 2" xfId="3509"/>
    <cellStyle name="Comma 3 2 2 2 3 3 4" xfId="3510"/>
    <cellStyle name="Comma 3 2 2 2 3 4" xfId="3511"/>
    <cellStyle name="Comma 3 2 2 2 3 4 2" xfId="3512"/>
    <cellStyle name="Comma 3 2 2 2 3 4 2 2" xfId="3513"/>
    <cellStyle name="Comma 3 2 2 2 3 4 3" xfId="3514"/>
    <cellStyle name="Comma 3 2 2 2 3 5" xfId="3515"/>
    <cellStyle name="Comma 3 2 2 2 3 5 2" xfId="3516"/>
    <cellStyle name="Comma 3 2 2 2 3 6" xfId="3517"/>
    <cellStyle name="Comma 3 2 2 2 3 6 2" xfId="3518"/>
    <cellStyle name="Comma 3 2 2 2 3 7" xfId="3519"/>
    <cellStyle name="Comma 3 2 2 2 3 8" xfId="3520"/>
    <cellStyle name="Comma 3 2 2 2 3 9" xfId="3521"/>
    <cellStyle name="Comma 3 2 2 2 4" xfId="3522"/>
    <cellStyle name="Comma 3 2 2 2 4 2" xfId="3523"/>
    <cellStyle name="Comma 3 2 2 2 4 2 2" xfId="3524"/>
    <cellStyle name="Comma 3 2 2 2 4 2 2 2" xfId="3525"/>
    <cellStyle name="Comma 3 2 2 2 4 2 2 2 2" xfId="3526"/>
    <cellStyle name="Comma 3 2 2 2 4 2 2 2 2 2" xfId="3527"/>
    <cellStyle name="Comma 3 2 2 2 4 2 2 2 3" xfId="3528"/>
    <cellStyle name="Comma 3 2 2 2 4 2 2 3" xfId="3529"/>
    <cellStyle name="Comma 3 2 2 2 4 2 2 3 2" xfId="3530"/>
    <cellStyle name="Comma 3 2 2 2 4 2 2 4" xfId="3531"/>
    <cellStyle name="Comma 3 2 2 2 4 2 3" xfId="3532"/>
    <cellStyle name="Comma 3 2 2 2 4 2 3 2" xfId="3533"/>
    <cellStyle name="Comma 3 2 2 2 4 2 3 2 2" xfId="3534"/>
    <cellStyle name="Comma 3 2 2 2 4 2 3 3" xfId="3535"/>
    <cellStyle name="Comma 3 2 2 2 4 2 4" xfId="3536"/>
    <cellStyle name="Comma 3 2 2 2 4 2 4 2" xfId="3537"/>
    <cellStyle name="Comma 3 2 2 2 4 2 5" xfId="3538"/>
    <cellStyle name="Comma 3 2 2 2 4 3" xfId="3539"/>
    <cellStyle name="Comma 3 2 2 2 4 3 2" xfId="3540"/>
    <cellStyle name="Comma 3 2 2 2 4 3 2 2" xfId="3541"/>
    <cellStyle name="Comma 3 2 2 2 4 3 2 2 2" xfId="3542"/>
    <cellStyle name="Comma 3 2 2 2 4 3 2 3" xfId="3543"/>
    <cellStyle name="Comma 3 2 2 2 4 3 3" xfId="3544"/>
    <cellStyle name="Comma 3 2 2 2 4 3 3 2" xfId="3545"/>
    <cellStyle name="Comma 3 2 2 2 4 3 4" xfId="3546"/>
    <cellStyle name="Comma 3 2 2 2 4 4" xfId="3547"/>
    <cellStyle name="Comma 3 2 2 2 4 4 2" xfId="3548"/>
    <cellStyle name="Comma 3 2 2 2 4 4 2 2" xfId="3549"/>
    <cellStyle name="Comma 3 2 2 2 4 4 3" xfId="3550"/>
    <cellStyle name="Comma 3 2 2 2 4 5" xfId="3551"/>
    <cellStyle name="Comma 3 2 2 2 4 5 2" xfId="3552"/>
    <cellStyle name="Comma 3 2 2 2 4 6" xfId="3553"/>
    <cellStyle name="Comma 3 2 2 2 4 6 2" xfId="3554"/>
    <cellStyle name="Comma 3 2 2 2 4 7" xfId="3555"/>
    <cellStyle name="Comma 3 2 2 2 4 8" xfId="3556"/>
    <cellStyle name="Comma 3 2 2 2 4 9" xfId="3557"/>
    <cellStyle name="Comma 3 2 2 2 5" xfId="3558"/>
    <cellStyle name="Comma 3 2 2 2 5 2" xfId="3559"/>
    <cellStyle name="Comma 3 2 2 2 5 2 2" xfId="3560"/>
    <cellStyle name="Comma 3 2 2 2 5 2 2 2" xfId="3561"/>
    <cellStyle name="Comma 3 2 2 2 5 2 2 2 2" xfId="3562"/>
    <cellStyle name="Comma 3 2 2 2 5 2 2 3" xfId="3563"/>
    <cellStyle name="Comma 3 2 2 2 5 2 3" xfId="3564"/>
    <cellStyle name="Comma 3 2 2 2 5 2 3 2" xfId="3565"/>
    <cellStyle name="Comma 3 2 2 2 5 2 4" xfId="3566"/>
    <cellStyle name="Comma 3 2 2 2 5 3" xfId="3567"/>
    <cellStyle name="Comma 3 2 2 2 5 3 2" xfId="3568"/>
    <cellStyle name="Comma 3 2 2 2 5 3 2 2" xfId="3569"/>
    <cellStyle name="Comma 3 2 2 2 5 3 3" xfId="3570"/>
    <cellStyle name="Comma 3 2 2 2 5 4" xfId="3571"/>
    <cellStyle name="Comma 3 2 2 2 5 4 2" xfId="3572"/>
    <cellStyle name="Comma 3 2 2 2 5 5" xfId="3573"/>
    <cellStyle name="Comma 3 2 2 2 6" xfId="3574"/>
    <cellStyle name="Comma 3 2 2 2 6 2" xfId="3575"/>
    <cellStyle name="Comma 3 2 2 2 6 2 2" xfId="3576"/>
    <cellStyle name="Comma 3 2 2 2 6 2 2 2" xfId="3577"/>
    <cellStyle name="Comma 3 2 2 2 6 2 2 2 2" xfId="3578"/>
    <cellStyle name="Comma 3 2 2 2 6 2 2 3" xfId="3579"/>
    <cellStyle name="Comma 3 2 2 2 6 2 3" xfId="3580"/>
    <cellStyle name="Comma 3 2 2 2 6 2 3 2" xfId="3581"/>
    <cellStyle name="Comma 3 2 2 2 6 2 4" xfId="3582"/>
    <cellStyle name="Comma 3 2 2 2 6 3" xfId="3583"/>
    <cellStyle name="Comma 3 2 2 2 6 3 2" xfId="3584"/>
    <cellStyle name="Comma 3 2 2 2 6 3 2 2" xfId="3585"/>
    <cellStyle name="Comma 3 2 2 2 6 3 3" xfId="3586"/>
    <cellStyle name="Comma 3 2 2 2 6 4" xfId="3587"/>
    <cellStyle name="Comma 3 2 2 2 6 4 2" xfId="3588"/>
    <cellStyle name="Comma 3 2 2 2 6 5" xfId="3589"/>
    <cellStyle name="Comma 3 2 2 2 7" xfId="3590"/>
    <cellStyle name="Comma 3 2 2 2 7 2" xfId="3591"/>
    <cellStyle name="Comma 3 2 2 2 7 2 2" xfId="3592"/>
    <cellStyle name="Comma 3 2 2 2 7 2 2 2" xfId="3593"/>
    <cellStyle name="Comma 3 2 2 2 7 2 3" xfId="3594"/>
    <cellStyle name="Comma 3 2 2 2 7 3" xfId="3595"/>
    <cellStyle name="Comma 3 2 2 2 7 3 2" xfId="3596"/>
    <cellStyle name="Comma 3 2 2 2 7 4" xfId="3597"/>
    <cellStyle name="Comma 3 2 2 2 8" xfId="3598"/>
    <cellStyle name="Comma 3 2 2 2 8 2" xfId="3599"/>
    <cellStyle name="Comma 3 2 2 2 8 2 2" xfId="3600"/>
    <cellStyle name="Comma 3 2 2 2 8 3" xfId="3601"/>
    <cellStyle name="Comma 3 2 2 2 9" xfId="3602"/>
    <cellStyle name="Comma 3 2 2 2 9 2" xfId="3603"/>
    <cellStyle name="Comma 3 2 2 3" xfId="3604"/>
    <cellStyle name="Comma 3 2 2 3 10" xfId="3605"/>
    <cellStyle name="Comma 3 2 2 3 10 2" xfId="3606"/>
    <cellStyle name="Comma 3 2 2 3 11" xfId="3607"/>
    <cellStyle name="Comma 3 2 2 3 12" xfId="3608"/>
    <cellStyle name="Comma 3 2 2 3 13" xfId="3609"/>
    <cellStyle name="Comma 3 2 2 3 2" xfId="3610"/>
    <cellStyle name="Comma 3 2 2 3 2 2" xfId="3611"/>
    <cellStyle name="Comma 3 2 2 3 2 2 2" xfId="3612"/>
    <cellStyle name="Comma 3 2 2 3 2 2 2 2" xfId="3613"/>
    <cellStyle name="Comma 3 2 2 3 2 2 2 2 2" xfId="3614"/>
    <cellStyle name="Comma 3 2 2 3 2 2 2 2 2 2" xfId="3615"/>
    <cellStyle name="Comma 3 2 2 3 2 2 2 2 3" xfId="3616"/>
    <cellStyle name="Comma 3 2 2 3 2 2 2 3" xfId="3617"/>
    <cellStyle name="Comma 3 2 2 3 2 2 2 3 2" xfId="3618"/>
    <cellStyle name="Comma 3 2 2 3 2 2 2 4" xfId="3619"/>
    <cellStyle name="Comma 3 2 2 3 2 2 3" xfId="3620"/>
    <cellStyle name="Comma 3 2 2 3 2 2 3 2" xfId="3621"/>
    <cellStyle name="Comma 3 2 2 3 2 2 3 2 2" xfId="3622"/>
    <cellStyle name="Comma 3 2 2 3 2 2 3 3" xfId="3623"/>
    <cellStyle name="Comma 3 2 2 3 2 2 4" xfId="3624"/>
    <cellStyle name="Comma 3 2 2 3 2 2 4 2" xfId="3625"/>
    <cellStyle name="Comma 3 2 2 3 2 2 5" xfId="3626"/>
    <cellStyle name="Comma 3 2 2 3 2 3" xfId="3627"/>
    <cellStyle name="Comma 3 2 2 3 2 3 2" xfId="3628"/>
    <cellStyle name="Comma 3 2 2 3 2 3 2 2" xfId="3629"/>
    <cellStyle name="Comma 3 2 2 3 2 3 2 2 2" xfId="3630"/>
    <cellStyle name="Comma 3 2 2 3 2 3 2 3" xfId="3631"/>
    <cellStyle name="Comma 3 2 2 3 2 3 3" xfId="3632"/>
    <cellStyle name="Comma 3 2 2 3 2 3 3 2" xfId="3633"/>
    <cellStyle name="Comma 3 2 2 3 2 3 4" xfId="3634"/>
    <cellStyle name="Comma 3 2 2 3 2 4" xfId="3635"/>
    <cellStyle name="Comma 3 2 2 3 2 4 2" xfId="3636"/>
    <cellStyle name="Comma 3 2 2 3 2 4 2 2" xfId="3637"/>
    <cellStyle name="Comma 3 2 2 3 2 4 3" xfId="3638"/>
    <cellStyle name="Comma 3 2 2 3 2 5" xfId="3639"/>
    <cellStyle name="Comma 3 2 2 3 2 5 2" xfId="3640"/>
    <cellStyle name="Comma 3 2 2 3 2 6" xfId="3641"/>
    <cellStyle name="Comma 3 2 2 3 2 6 2" xfId="3642"/>
    <cellStyle name="Comma 3 2 2 3 2 7" xfId="3643"/>
    <cellStyle name="Comma 3 2 2 3 2 8" xfId="3644"/>
    <cellStyle name="Comma 3 2 2 3 2 9" xfId="3645"/>
    <cellStyle name="Comma 3 2 2 3 3" xfId="3646"/>
    <cellStyle name="Comma 3 2 2 3 3 2" xfId="3647"/>
    <cellStyle name="Comma 3 2 2 3 3 2 2" xfId="3648"/>
    <cellStyle name="Comma 3 2 2 3 3 2 2 2" xfId="3649"/>
    <cellStyle name="Comma 3 2 2 3 3 2 2 2 2" xfId="3650"/>
    <cellStyle name="Comma 3 2 2 3 3 2 2 2 2 2" xfId="3651"/>
    <cellStyle name="Comma 3 2 2 3 3 2 2 2 3" xfId="3652"/>
    <cellStyle name="Comma 3 2 2 3 3 2 2 3" xfId="3653"/>
    <cellStyle name="Comma 3 2 2 3 3 2 2 3 2" xfId="3654"/>
    <cellStyle name="Comma 3 2 2 3 3 2 2 4" xfId="3655"/>
    <cellStyle name="Comma 3 2 2 3 3 2 3" xfId="3656"/>
    <cellStyle name="Comma 3 2 2 3 3 2 3 2" xfId="3657"/>
    <cellStyle name="Comma 3 2 2 3 3 2 3 2 2" xfId="3658"/>
    <cellStyle name="Comma 3 2 2 3 3 2 3 3" xfId="3659"/>
    <cellStyle name="Comma 3 2 2 3 3 2 4" xfId="3660"/>
    <cellStyle name="Comma 3 2 2 3 3 2 4 2" xfId="3661"/>
    <cellStyle name="Comma 3 2 2 3 3 2 5" xfId="3662"/>
    <cellStyle name="Comma 3 2 2 3 3 3" xfId="3663"/>
    <cellStyle name="Comma 3 2 2 3 3 3 2" xfId="3664"/>
    <cellStyle name="Comma 3 2 2 3 3 3 2 2" xfId="3665"/>
    <cellStyle name="Comma 3 2 2 3 3 3 2 2 2" xfId="3666"/>
    <cellStyle name="Comma 3 2 2 3 3 3 2 3" xfId="3667"/>
    <cellStyle name="Comma 3 2 2 3 3 3 3" xfId="3668"/>
    <cellStyle name="Comma 3 2 2 3 3 3 3 2" xfId="3669"/>
    <cellStyle name="Comma 3 2 2 3 3 3 4" xfId="3670"/>
    <cellStyle name="Comma 3 2 2 3 3 4" xfId="3671"/>
    <cellStyle name="Comma 3 2 2 3 3 4 2" xfId="3672"/>
    <cellStyle name="Comma 3 2 2 3 3 4 2 2" xfId="3673"/>
    <cellStyle name="Comma 3 2 2 3 3 4 3" xfId="3674"/>
    <cellStyle name="Comma 3 2 2 3 3 5" xfId="3675"/>
    <cellStyle name="Comma 3 2 2 3 3 5 2" xfId="3676"/>
    <cellStyle name="Comma 3 2 2 3 3 6" xfId="3677"/>
    <cellStyle name="Comma 3 2 2 3 3 6 2" xfId="3678"/>
    <cellStyle name="Comma 3 2 2 3 3 7" xfId="3679"/>
    <cellStyle name="Comma 3 2 2 3 3 8" xfId="3680"/>
    <cellStyle name="Comma 3 2 2 3 3 9" xfId="3681"/>
    <cellStyle name="Comma 3 2 2 3 4" xfId="3682"/>
    <cellStyle name="Comma 3 2 2 3 4 2" xfId="3683"/>
    <cellStyle name="Comma 3 2 2 3 4 2 2" xfId="3684"/>
    <cellStyle name="Comma 3 2 2 3 4 2 2 2" xfId="3685"/>
    <cellStyle name="Comma 3 2 2 3 4 2 2 2 2" xfId="3686"/>
    <cellStyle name="Comma 3 2 2 3 4 2 2 3" xfId="3687"/>
    <cellStyle name="Comma 3 2 2 3 4 2 3" xfId="3688"/>
    <cellStyle name="Comma 3 2 2 3 4 2 3 2" xfId="3689"/>
    <cellStyle name="Comma 3 2 2 3 4 2 4" xfId="3690"/>
    <cellStyle name="Comma 3 2 2 3 4 3" xfId="3691"/>
    <cellStyle name="Comma 3 2 2 3 4 3 2" xfId="3692"/>
    <cellStyle name="Comma 3 2 2 3 4 3 2 2" xfId="3693"/>
    <cellStyle name="Comma 3 2 2 3 4 3 3" xfId="3694"/>
    <cellStyle name="Comma 3 2 2 3 4 4" xfId="3695"/>
    <cellStyle name="Comma 3 2 2 3 4 4 2" xfId="3696"/>
    <cellStyle name="Comma 3 2 2 3 4 5" xfId="3697"/>
    <cellStyle name="Comma 3 2 2 3 5" xfId="3698"/>
    <cellStyle name="Comma 3 2 2 3 5 2" xfId="3699"/>
    <cellStyle name="Comma 3 2 2 3 5 2 2" xfId="3700"/>
    <cellStyle name="Comma 3 2 2 3 5 2 2 2" xfId="3701"/>
    <cellStyle name="Comma 3 2 2 3 5 2 2 2 2" xfId="3702"/>
    <cellStyle name="Comma 3 2 2 3 5 2 2 3" xfId="3703"/>
    <cellStyle name="Comma 3 2 2 3 5 2 3" xfId="3704"/>
    <cellStyle name="Comma 3 2 2 3 5 2 3 2" xfId="3705"/>
    <cellStyle name="Comma 3 2 2 3 5 2 4" xfId="3706"/>
    <cellStyle name="Comma 3 2 2 3 5 3" xfId="3707"/>
    <cellStyle name="Comma 3 2 2 3 5 3 2" xfId="3708"/>
    <cellStyle name="Comma 3 2 2 3 5 3 2 2" xfId="3709"/>
    <cellStyle name="Comma 3 2 2 3 5 3 3" xfId="3710"/>
    <cellStyle name="Comma 3 2 2 3 5 4" xfId="3711"/>
    <cellStyle name="Comma 3 2 2 3 5 4 2" xfId="3712"/>
    <cellStyle name="Comma 3 2 2 3 5 5" xfId="3713"/>
    <cellStyle name="Comma 3 2 2 3 6" xfId="3714"/>
    <cellStyle name="Comma 3 2 2 3 6 2" xfId="3715"/>
    <cellStyle name="Comma 3 2 2 3 6 2 2" xfId="3716"/>
    <cellStyle name="Comma 3 2 2 3 6 2 2 2" xfId="3717"/>
    <cellStyle name="Comma 3 2 2 3 6 2 3" xfId="3718"/>
    <cellStyle name="Comma 3 2 2 3 6 3" xfId="3719"/>
    <cellStyle name="Comma 3 2 2 3 6 3 2" xfId="3720"/>
    <cellStyle name="Comma 3 2 2 3 6 4" xfId="3721"/>
    <cellStyle name="Comma 3 2 2 3 7" xfId="3722"/>
    <cellStyle name="Comma 3 2 2 3 7 2" xfId="3723"/>
    <cellStyle name="Comma 3 2 2 3 7 2 2" xfId="3724"/>
    <cellStyle name="Comma 3 2 2 3 7 3" xfId="3725"/>
    <cellStyle name="Comma 3 2 2 3 8" xfId="3726"/>
    <cellStyle name="Comma 3 2 2 3 8 2" xfId="3727"/>
    <cellStyle name="Comma 3 2 2 3 9" xfId="3728"/>
    <cellStyle name="Comma 3 2 2 3 9 2" xfId="3729"/>
    <cellStyle name="Comma 3 2 2 4" xfId="3730"/>
    <cellStyle name="Comma 3 2 2 4 2" xfId="3731"/>
    <cellStyle name="Comma 3 2 2 4 2 2" xfId="3732"/>
    <cellStyle name="Comma 3 2 2 4 2 2 2" xfId="3733"/>
    <cellStyle name="Comma 3 2 2 4 2 2 2 2" xfId="3734"/>
    <cellStyle name="Comma 3 2 2 4 2 2 2 2 2" xfId="3735"/>
    <cellStyle name="Comma 3 2 2 4 2 2 2 3" xfId="3736"/>
    <cellStyle name="Comma 3 2 2 4 2 2 3" xfId="3737"/>
    <cellStyle name="Comma 3 2 2 4 2 2 3 2" xfId="3738"/>
    <cellStyle name="Comma 3 2 2 4 2 2 4" xfId="3739"/>
    <cellStyle name="Comma 3 2 2 4 2 3" xfId="3740"/>
    <cellStyle name="Comma 3 2 2 4 2 3 2" xfId="3741"/>
    <cellStyle name="Comma 3 2 2 4 2 3 2 2" xfId="3742"/>
    <cellStyle name="Comma 3 2 2 4 2 3 3" xfId="3743"/>
    <cellStyle name="Comma 3 2 2 4 2 4" xfId="3744"/>
    <cellStyle name="Comma 3 2 2 4 2 4 2" xfId="3745"/>
    <cellStyle name="Comma 3 2 2 4 2 5" xfId="3746"/>
    <cellStyle name="Comma 3 2 2 4 3" xfId="3747"/>
    <cellStyle name="Comma 3 2 2 4 3 2" xfId="3748"/>
    <cellStyle name="Comma 3 2 2 4 3 2 2" xfId="3749"/>
    <cellStyle name="Comma 3 2 2 4 3 2 2 2" xfId="3750"/>
    <cellStyle name="Comma 3 2 2 4 3 2 3" xfId="3751"/>
    <cellStyle name="Comma 3 2 2 4 3 3" xfId="3752"/>
    <cellStyle name="Comma 3 2 2 4 3 3 2" xfId="3753"/>
    <cellStyle name="Comma 3 2 2 4 3 4" xfId="3754"/>
    <cellStyle name="Comma 3 2 2 4 4" xfId="3755"/>
    <cellStyle name="Comma 3 2 2 4 4 2" xfId="3756"/>
    <cellStyle name="Comma 3 2 2 4 4 2 2" xfId="3757"/>
    <cellStyle name="Comma 3 2 2 4 4 3" xfId="3758"/>
    <cellStyle name="Comma 3 2 2 4 5" xfId="3759"/>
    <cellStyle name="Comma 3 2 2 4 5 2" xfId="3760"/>
    <cellStyle name="Comma 3 2 2 4 6" xfId="3761"/>
    <cellStyle name="Comma 3 2 2 4 6 2" xfId="3762"/>
    <cellStyle name="Comma 3 2 2 4 7" xfId="3763"/>
    <cellStyle name="Comma 3 2 2 4 8" xfId="3764"/>
    <cellStyle name="Comma 3 2 2 4 9" xfId="3765"/>
    <cellStyle name="Comma 3 2 2 5" xfId="3766"/>
    <cellStyle name="Comma 3 2 2 5 2" xfId="3767"/>
    <cellStyle name="Comma 3 2 2 5 2 2" xfId="3768"/>
    <cellStyle name="Comma 3 2 2 5 2 2 2" xfId="3769"/>
    <cellStyle name="Comma 3 2 2 5 2 2 2 2" xfId="3770"/>
    <cellStyle name="Comma 3 2 2 5 2 2 2 2 2" xfId="3771"/>
    <cellStyle name="Comma 3 2 2 5 2 2 2 3" xfId="3772"/>
    <cellStyle name="Comma 3 2 2 5 2 2 3" xfId="3773"/>
    <cellStyle name="Comma 3 2 2 5 2 2 3 2" xfId="3774"/>
    <cellStyle name="Comma 3 2 2 5 2 2 4" xfId="3775"/>
    <cellStyle name="Comma 3 2 2 5 2 3" xfId="3776"/>
    <cellStyle name="Comma 3 2 2 5 2 3 2" xfId="3777"/>
    <cellStyle name="Comma 3 2 2 5 2 3 2 2" xfId="3778"/>
    <cellStyle name="Comma 3 2 2 5 2 3 3" xfId="3779"/>
    <cellStyle name="Comma 3 2 2 5 2 4" xfId="3780"/>
    <cellStyle name="Comma 3 2 2 5 2 4 2" xfId="3781"/>
    <cellStyle name="Comma 3 2 2 5 2 5" xfId="3782"/>
    <cellStyle name="Comma 3 2 2 5 3" xfId="3783"/>
    <cellStyle name="Comma 3 2 2 5 3 2" xfId="3784"/>
    <cellStyle name="Comma 3 2 2 5 3 2 2" xfId="3785"/>
    <cellStyle name="Comma 3 2 2 5 3 2 2 2" xfId="3786"/>
    <cellStyle name="Comma 3 2 2 5 3 2 3" xfId="3787"/>
    <cellStyle name="Comma 3 2 2 5 3 3" xfId="3788"/>
    <cellStyle name="Comma 3 2 2 5 3 3 2" xfId="3789"/>
    <cellStyle name="Comma 3 2 2 5 3 4" xfId="3790"/>
    <cellStyle name="Comma 3 2 2 5 4" xfId="3791"/>
    <cellStyle name="Comma 3 2 2 5 4 2" xfId="3792"/>
    <cellStyle name="Comma 3 2 2 5 4 2 2" xfId="3793"/>
    <cellStyle name="Comma 3 2 2 5 4 3" xfId="3794"/>
    <cellStyle name="Comma 3 2 2 5 5" xfId="3795"/>
    <cellStyle name="Comma 3 2 2 5 5 2" xfId="3796"/>
    <cellStyle name="Comma 3 2 2 5 6" xfId="3797"/>
    <cellStyle name="Comma 3 2 2 5 6 2" xfId="3798"/>
    <cellStyle name="Comma 3 2 2 5 7" xfId="3799"/>
    <cellStyle name="Comma 3 2 2 5 8" xfId="3800"/>
    <cellStyle name="Comma 3 2 2 5 9" xfId="3801"/>
    <cellStyle name="Comma 3 2 2 6" xfId="3802"/>
    <cellStyle name="Comma 3 2 2 6 2" xfId="3803"/>
    <cellStyle name="Comma 3 2 2 6 2 2" xfId="3804"/>
    <cellStyle name="Comma 3 2 2 6 2 2 2" xfId="3805"/>
    <cellStyle name="Comma 3 2 2 6 2 2 2 2" xfId="3806"/>
    <cellStyle name="Comma 3 2 2 6 2 2 3" xfId="3807"/>
    <cellStyle name="Comma 3 2 2 6 2 3" xfId="3808"/>
    <cellStyle name="Comma 3 2 2 6 2 3 2" xfId="3809"/>
    <cellStyle name="Comma 3 2 2 6 2 4" xfId="3810"/>
    <cellStyle name="Comma 3 2 2 6 3" xfId="3811"/>
    <cellStyle name="Comma 3 2 2 6 3 2" xfId="3812"/>
    <cellStyle name="Comma 3 2 2 6 3 2 2" xfId="3813"/>
    <cellStyle name="Comma 3 2 2 6 3 3" xfId="3814"/>
    <cellStyle name="Comma 3 2 2 6 4" xfId="3815"/>
    <cellStyle name="Comma 3 2 2 6 4 2" xfId="3816"/>
    <cellStyle name="Comma 3 2 2 6 5" xfId="3817"/>
    <cellStyle name="Comma 3 2 2 7" xfId="3818"/>
    <cellStyle name="Comma 3 2 2 7 2" xfId="3819"/>
    <cellStyle name="Comma 3 2 2 7 2 2" xfId="3820"/>
    <cellStyle name="Comma 3 2 2 7 2 2 2" xfId="3821"/>
    <cellStyle name="Comma 3 2 2 7 2 2 2 2" xfId="3822"/>
    <cellStyle name="Comma 3 2 2 7 2 2 3" xfId="3823"/>
    <cellStyle name="Comma 3 2 2 7 2 3" xfId="3824"/>
    <cellStyle name="Comma 3 2 2 7 2 3 2" xfId="3825"/>
    <cellStyle name="Comma 3 2 2 7 2 4" xfId="3826"/>
    <cellStyle name="Comma 3 2 2 7 3" xfId="3827"/>
    <cellStyle name="Comma 3 2 2 7 3 2" xfId="3828"/>
    <cellStyle name="Comma 3 2 2 7 3 2 2" xfId="3829"/>
    <cellStyle name="Comma 3 2 2 7 3 3" xfId="3830"/>
    <cellStyle name="Comma 3 2 2 7 4" xfId="3831"/>
    <cellStyle name="Comma 3 2 2 7 4 2" xfId="3832"/>
    <cellStyle name="Comma 3 2 2 7 5" xfId="3833"/>
    <cellStyle name="Comma 3 2 2 8" xfId="3834"/>
    <cellStyle name="Comma 3 2 2 8 2" xfId="3835"/>
    <cellStyle name="Comma 3 2 2 8 2 2" xfId="3836"/>
    <cellStyle name="Comma 3 2 2 8 2 2 2" xfId="3837"/>
    <cellStyle name="Comma 3 2 2 8 2 3" xfId="3838"/>
    <cellStyle name="Comma 3 2 2 8 3" xfId="3839"/>
    <cellStyle name="Comma 3 2 2 8 3 2" xfId="3840"/>
    <cellStyle name="Comma 3 2 2 8 4" xfId="3841"/>
    <cellStyle name="Comma 3 2 2 9" xfId="3842"/>
    <cellStyle name="Comma 3 2 2 9 2" xfId="3843"/>
    <cellStyle name="Comma 3 2 2 9 2 2" xfId="3844"/>
    <cellStyle name="Comma 3 2 2 9 3" xfId="3845"/>
    <cellStyle name="Comma 3 2 3" xfId="3846"/>
    <cellStyle name="Comma 3 2 3 10" xfId="3847"/>
    <cellStyle name="Comma 3 2 3 10 2" xfId="3848"/>
    <cellStyle name="Comma 3 2 3 11" xfId="3849"/>
    <cellStyle name="Comma 3 2 3 11 2" xfId="3850"/>
    <cellStyle name="Comma 3 2 3 12" xfId="3851"/>
    <cellStyle name="Comma 3 2 3 12 2" xfId="3852"/>
    <cellStyle name="Comma 3 2 3 13" xfId="3853"/>
    <cellStyle name="Comma 3 2 3 13 2" xfId="3854"/>
    <cellStyle name="Comma 3 2 3 14" xfId="3855"/>
    <cellStyle name="Comma 3 2 3 15" xfId="3856"/>
    <cellStyle name="Comma 3 2 3 16" xfId="3857"/>
    <cellStyle name="Comma 3 2 3 17" xfId="3858"/>
    <cellStyle name="Comma 3 2 3 2" xfId="3859"/>
    <cellStyle name="Comma 3 2 3 2 10" xfId="3860"/>
    <cellStyle name="Comma 3 2 3 2 10 2" xfId="3861"/>
    <cellStyle name="Comma 3 2 3 2 11" xfId="3862"/>
    <cellStyle name="Comma 3 2 3 2 11 2" xfId="3863"/>
    <cellStyle name="Comma 3 2 3 2 12" xfId="3864"/>
    <cellStyle name="Comma 3 2 3 2 13" xfId="3865"/>
    <cellStyle name="Comma 3 2 3 2 14" xfId="3866"/>
    <cellStyle name="Comma 3 2 3 2 2" xfId="3867"/>
    <cellStyle name="Comma 3 2 3 2 2 10" xfId="3868"/>
    <cellStyle name="Comma 3 2 3 2 2 10 2" xfId="3869"/>
    <cellStyle name="Comma 3 2 3 2 2 11" xfId="3870"/>
    <cellStyle name="Comma 3 2 3 2 2 12" xfId="3871"/>
    <cellStyle name="Comma 3 2 3 2 2 13" xfId="3872"/>
    <cellStyle name="Comma 3 2 3 2 2 2" xfId="3873"/>
    <cellStyle name="Comma 3 2 3 2 2 2 2" xfId="3874"/>
    <cellStyle name="Comma 3 2 3 2 2 2 2 2" xfId="3875"/>
    <cellStyle name="Comma 3 2 3 2 2 2 2 2 2" xfId="3876"/>
    <cellStyle name="Comma 3 2 3 2 2 2 2 2 2 2" xfId="3877"/>
    <cellStyle name="Comma 3 2 3 2 2 2 2 2 2 2 2" xfId="3878"/>
    <cellStyle name="Comma 3 2 3 2 2 2 2 2 2 3" xfId="3879"/>
    <cellStyle name="Comma 3 2 3 2 2 2 2 2 3" xfId="3880"/>
    <cellStyle name="Comma 3 2 3 2 2 2 2 2 3 2" xfId="3881"/>
    <cellStyle name="Comma 3 2 3 2 2 2 2 2 4" xfId="3882"/>
    <cellStyle name="Comma 3 2 3 2 2 2 2 3" xfId="3883"/>
    <cellStyle name="Comma 3 2 3 2 2 2 2 3 2" xfId="3884"/>
    <cellStyle name="Comma 3 2 3 2 2 2 2 3 2 2" xfId="3885"/>
    <cellStyle name="Comma 3 2 3 2 2 2 2 3 3" xfId="3886"/>
    <cellStyle name="Comma 3 2 3 2 2 2 2 4" xfId="3887"/>
    <cellStyle name="Comma 3 2 3 2 2 2 2 4 2" xfId="3888"/>
    <cellStyle name="Comma 3 2 3 2 2 2 2 5" xfId="3889"/>
    <cellStyle name="Comma 3 2 3 2 2 2 3" xfId="3890"/>
    <cellStyle name="Comma 3 2 3 2 2 2 3 2" xfId="3891"/>
    <cellStyle name="Comma 3 2 3 2 2 2 3 2 2" xfId="3892"/>
    <cellStyle name="Comma 3 2 3 2 2 2 3 2 2 2" xfId="3893"/>
    <cellStyle name="Comma 3 2 3 2 2 2 3 2 3" xfId="3894"/>
    <cellStyle name="Comma 3 2 3 2 2 2 3 3" xfId="3895"/>
    <cellStyle name="Comma 3 2 3 2 2 2 3 3 2" xfId="3896"/>
    <cellStyle name="Comma 3 2 3 2 2 2 3 4" xfId="3897"/>
    <cellStyle name="Comma 3 2 3 2 2 2 4" xfId="3898"/>
    <cellStyle name="Comma 3 2 3 2 2 2 4 2" xfId="3899"/>
    <cellStyle name="Comma 3 2 3 2 2 2 4 2 2" xfId="3900"/>
    <cellStyle name="Comma 3 2 3 2 2 2 4 3" xfId="3901"/>
    <cellStyle name="Comma 3 2 3 2 2 2 5" xfId="3902"/>
    <cellStyle name="Comma 3 2 3 2 2 2 5 2" xfId="3903"/>
    <cellStyle name="Comma 3 2 3 2 2 2 6" xfId="3904"/>
    <cellStyle name="Comma 3 2 3 2 2 2 6 2" xfId="3905"/>
    <cellStyle name="Comma 3 2 3 2 2 2 7" xfId="3906"/>
    <cellStyle name="Comma 3 2 3 2 2 2 8" xfId="3907"/>
    <cellStyle name="Comma 3 2 3 2 2 2 9" xfId="3908"/>
    <cellStyle name="Comma 3 2 3 2 2 3" xfId="3909"/>
    <cellStyle name="Comma 3 2 3 2 2 3 2" xfId="3910"/>
    <cellStyle name="Comma 3 2 3 2 2 3 2 2" xfId="3911"/>
    <cellStyle name="Comma 3 2 3 2 2 3 2 2 2" xfId="3912"/>
    <cellStyle name="Comma 3 2 3 2 2 3 2 2 2 2" xfId="3913"/>
    <cellStyle name="Comma 3 2 3 2 2 3 2 2 2 2 2" xfId="3914"/>
    <cellStyle name="Comma 3 2 3 2 2 3 2 2 2 3" xfId="3915"/>
    <cellStyle name="Comma 3 2 3 2 2 3 2 2 3" xfId="3916"/>
    <cellStyle name="Comma 3 2 3 2 2 3 2 2 3 2" xfId="3917"/>
    <cellStyle name="Comma 3 2 3 2 2 3 2 2 4" xfId="3918"/>
    <cellStyle name="Comma 3 2 3 2 2 3 2 3" xfId="3919"/>
    <cellStyle name="Comma 3 2 3 2 2 3 2 3 2" xfId="3920"/>
    <cellStyle name="Comma 3 2 3 2 2 3 2 3 2 2" xfId="3921"/>
    <cellStyle name="Comma 3 2 3 2 2 3 2 3 3" xfId="3922"/>
    <cellStyle name="Comma 3 2 3 2 2 3 2 4" xfId="3923"/>
    <cellStyle name="Comma 3 2 3 2 2 3 2 4 2" xfId="3924"/>
    <cellStyle name="Comma 3 2 3 2 2 3 2 5" xfId="3925"/>
    <cellStyle name="Comma 3 2 3 2 2 3 3" xfId="3926"/>
    <cellStyle name="Comma 3 2 3 2 2 3 3 2" xfId="3927"/>
    <cellStyle name="Comma 3 2 3 2 2 3 3 2 2" xfId="3928"/>
    <cellStyle name="Comma 3 2 3 2 2 3 3 2 2 2" xfId="3929"/>
    <cellStyle name="Comma 3 2 3 2 2 3 3 2 3" xfId="3930"/>
    <cellStyle name="Comma 3 2 3 2 2 3 3 3" xfId="3931"/>
    <cellStyle name="Comma 3 2 3 2 2 3 3 3 2" xfId="3932"/>
    <cellStyle name="Comma 3 2 3 2 2 3 3 4" xfId="3933"/>
    <cellStyle name="Comma 3 2 3 2 2 3 4" xfId="3934"/>
    <cellStyle name="Comma 3 2 3 2 2 3 4 2" xfId="3935"/>
    <cellStyle name="Comma 3 2 3 2 2 3 4 2 2" xfId="3936"/>
    <cellStyle name="Comma 3 2 3 2 2 3 4 3" xfId="3937"/>
    <cellStyle name="Comma 3 2 3 2 2 3 5" xfId="3938"/>
    <cellStyle name="Comma 3 2 3 2 2 3 5 2" xfId="3939"/>
    <cellStyle name="Comma 3 2 3 2 2 3 6" xfId="3940"/>
    <cellStyle name="Comma 3 2 3 2 2 3 6 2" xfId="3941"/>
    <cellStyle name="Comma 3 2 3 2 2 3 7" xfId="3942"/>
    <cellStyle name="Comma 3 2 3 2 2 3 8" xfId="3943"/>
    <cellStyle name="Comma 3 2 3 2 2 3 9" xfId="3944"/>
    <cellStyle name="Comma 3 2 3 2 2 4" xfId="3945"/>
    <cellStyle name="Comma 3 2 3 2 2 4 2" xfId="3946"/>
    <cellStyle name="Comma 3 2 3 2 2 4 2 2" xfId="3947"/>
    <cellStyle name="Comma 3 2 3 2 2 4 2 2 2" xfId="3948"/>
    <cellStyle name="Comma 3 2 3 2 2 4 2 2 2 2" xfId="3949"/>
    <cellStyle name="Comma 3 2 3 2 2 4 2 2 3" xfId="3950"/>
    <cellStyle name="Comma 3 2 3 2 2 4 2 3" xfId="3951"/>
    <cellStyle name="Comma 3 2 3 2 2 4 2 3 2" xfId="3952"/>
    <cellStyle name="Comma 3 2 3 2 2 4 2 4" xfId="3953"/>
    <cellStyle name="Comma 3 2 3 2 2 4 3" xfId="3954"/>
    <cellStyle name="Comma 3 2 3 2 2 4 3 2" xfId="3955"/>
    <cellStyle name="Comma 3 2 3 2 2 4 3 2 2" xfId="3956"/>
    <cellStyle name="Comma 3 2 3 2 2 4 3 3" xfId="3957"/>
    <cellStyle name="Comma 3 2 3 2 2 4 4" xfId="3958"/>
    <cellStyle name="Comma 3 2 3 2 2 4 4 2" xfId="3959"/>
    <cellStyle name="Comma 3 2 3 2 2 4 5" xfId="3960"/>
    <cellStyle name="Comma 3 2 3 2 2 5" xfId="3961"/>
    <cellStyle name="Comma 3 2 3 2 2 5 2" xfId="3962"/>
    <cellStyle name="Comma 3 2 3 2 2 5 2 2" xfId="3963"/>
    <cellStyle name="Comma 3 2 3 2 2 5 2 2 2" xfId="3964"/>
    <cellStyle name="Comma 3 2 3 2 2 5 2 2 2 2" xfId="3965"/>
    <cellStyle name="Comma 3 2 3 2 2 5 2 2 3" xfId="3966"/>
    <cellStyle name="Comma 3 2 3 2 2 5 2 3" xfId="3967"/>
    <cellStyle name="Comma 3 2 3 2 2 5 2 3 2" xfId="3968"/>
    <cellStyle name="Comma 3 2 3 2 2 5 2 4" xfId="3969"/>
    <cellStyle name="Comma 3 2 3 2 2 5 3" xfId="3970"/>
    <cellStyle name="Comma 3 2 3 2 2 5 3 2" xfId="3971"/>
    <cellStyle name="Comma 3 2 3 2 2 5 3 2 2" xfId="3972"/>
    <cellStyle name="Comma 3 2 3 2 2 5 3 3" xfId="3973"/>
    <cellStyle name="Comma 3 2 3 2 2 5 4" xfId="3974"/>
    <cellStyle name="Comma 3 2 3 2 2 5 4 2" xfId="3975"/>
    <cellStyle name="Comma 3 2 3 2 2 5 5" xfId="3976"/>
    <cellStyle name="Comma 3 2 3 2 2 6" xfId="3977"/>
    <cellStyle name="Comma 3 2 3 2 2 6 2" xfId="3978"/>
    <cellStyle name="Comma 3 2 3 2 2 6 2 2" xfId="3979"/>
    <cellStyle name="Comma 3 2 3 2 2 6 2 2 2" xfId="3980"/>
    <cellStyle name="Comma 3 2 3 2 2 6 2 3" xfId="3981"/>
    <cellStyle name="Comma 3 2 3 2 2 6 3" xfId="3982"/>
    <cellStyle name="Comma 3 2 3 2 2 6 3 2" xfId="3983"/>
    <cellStyle name="Comma 3 2 3 2 2 6 4" xfId="3984"/>
    <cellStyle name="Comma 3 2 3 2 2 7" xfId="3985"/>
    <cellStyle name="Comma 3 2 3 2 2 7 2" xfId="3986"/>
    <cellStyle name="Comma 3 2 3 2 2 7 2 2" xfId="3987"/>
    <cellStyle name="Comma 3 2 3 2 2 7 3" xfId="3988"/>
    <cellStyle name="Comma 3 2 3 2 2 8" xfId="3989"/>
    <cellStyle name="Comma 3 2 3 2 2 8 2" xfId="3990"/>
    <cellStyle name="Comma 3 2 3 2 2 9" xfId="3991"/>
    <cellStyle name="Comma 3 2 3 2 2 9 2" xfId="3992"/>
    <cellStyle name="Comma 3 2 3 2 3" xfId="3993"/>
    <cellStyle name="Comma 3 2 3 2 3 2" xfId="3994"/>
    <cellStyle name="Comma 3 2 3 2 3 2 2" xfId="3995"/>
    <cellStyle name="Comma 3 2 3 2 3 2 2 2" xfId="3996"/>
    <cellStyle name="Comma 3 2 3 2 3 2 2 2 2" xfId="3997"/>
    <cellStyle name="Comma 3 2 3 2 3 2 2 2 2 2" xfId="3998"/>
    <cellStyle name="Comma 3 2 3 2 3 2 2 2 3" xfId="3999"/>
    <cellStyle name="Comma 3 2 3 2 3 2 2 3" xfId="4000"/>
    <cellStyle name="Comma 3 2 3 2 3 2 2 3 2" xfId="4001"/>
    <cellStyle name="Comma 3 2 3 2 3 2 2 4" xfId="4002"/>
    <cellStyle name="Comma 3 2 3 2 3 2 3" xfId="4003"/>
    <cellStyle name="Comma 3 2 3 2 3 2 3 2" xfId="4004"/>
    <cellStyle name="Comma 3 2 3 2 3 2 3 2 2" xfId="4005"/>
    <cellStyle name="Comma 3 2 3 2 3 2 3 3" xfId="4006"/>
    <cellStyle name="Comma 3 2 3 2 3 2 4" xfId="4007"/>
    <cellStyle name="Comma 3 2 3 2 3 2 4 2" xfId="4008"/>
    <cellStyle name="Comma 3 2 3 2 3 2 5" xfId="4009"/>
    <cellStyle name="Comma 3 2 3 2 3 3" xfId="4010"/>
    <cellStyle name="Comma 3 2 3 2 3 3 2" xfId="4011"/>
    <cellStyle name="Comma 3 2 3 2 3 3 2 2" xfId="4012"/>
    <cellStyle name="Comma 3 2 3 2 3 3 2 2 2" xfId="4013"/>
    <cellStyle name="Comma 3 2 3 2 3 3 2 3" xfId="4014"/>
    <cellStyle name="Comma 3 2 3 2 3 3 3" xfId="4015"/>
    <cellStyle name="Comma 3 2 3 2 3 3 3 2" xfId="4016"/>
    <cellStyle name="Comma 3 2 3 2 3 3 4" xfId="4017"/>
    <cellStyle name="Comma 3 2 3 2 3 4" xfId="4018"/>
    <cellStyle name="Comma 3 2 3 2 3 4 2" xfId="4019"/>
    <cellStyle name="Comma 3 2 3 2 3 4 2 2" xfId="4020"/>
    <cellStyle name="Comma 3 2 3 2 3 4 3" xfId="4021"/>
    <cellStyle name="Comma 3 2 3 2 3 5" xfId="4022"/>
    <cellStyle name="Comma 3 2 3 2 3 5 2" xfId="4023"/>
    <cellStyle name="Comma 3 2 3 2 3 6" xfId="4024"/>
    <cellStyle name="Comma 3 2 3 2 3 6 2" xfId="4025"/>
    <cellStyle name="Comma 3 2 3 2 3 7" xfId="4026"/>
    <cellStyle name="Comma 3 2 3 2 3 8" xfId="4027"/>
    <cellStyle name="Comma 3 2 3 2 3 9" xfId="4028"/>
    <cellStyle name="Comma 3 2 3 2 4" xfId="4029"/>
    <cellStyle name="Comma 3 2 3 2 4 2" xfId="4030"/>
    <cellStyle name="Comma 3 2 3 2 4 2 2" xfId="4031"/>
    <cellStyle name="Comma 3 2 3 2 4 2 2 2" xfId="4032"/>
    <cellStyle name="Comma 3 2 3 2 4 2 2 2 2" xfId="4033"/>
    <cellStyle name="Comma 3 2 3 2 4 2 2 2 2 2" xfId="4034"/>
    <cellStyle name="Comma 3 2 3 2 4 2 2 2 3" xfId="4035"/>
    <cellStyle name="Comma 3 2 3 2 4 2 2 3" xfId="4036"/>
    <cellStyle name="Comma 3 2 3 2 4 2 2 3 2" xfId="4037"/>
    <cellStyle name="Comma 3 2 3 2 4 2 2 4" xfId="4038"/>
    <cellStyle name="Comma 3 2 3 2 4 2 3" xfId="4039"/>
    <cellStyle name="Comma 3 2 3 2 4 2 3 2" xfId="4040"/>
    <cellStyle name="Comma 3 2 3 2 4 2 3 2 2" xfId="4041"/>
    <cellStyle name="Comma 3 2 3 2 4 2 3 3" xfId="4042"/>
    <cellStyle name="Comma 3 2 3 2 4 2 4" xfId="4043"/>
    <cellStyle name="Comma 3 2 3 2 4 2 4 2" xfId="4044"/>
    <cellStyle name="Comma 3 2 3 2 4 2 5" xfId="4045"/>
    <cellStyle name="Comma 3 2 3 2 4 3" xfId="4046"/>
    <cellStyle name="Comma 3 2 3 2 4 3 2" xfId="4047"/>
    <cellStyle name="Comma 3 2 3 2 4 3 2 2" xfId="4048"/>
    <cellStyle name="Comma 3 2 3 2 4 3 2 2 2" xfId="4049"/>
    <cellStyle name="Comma 3 2 3 2 4 3 2 3" xfId="4050"/>
    <cellStyle name="Comma 3 2 3 2 4 3 3" xfId="4051"/>
    <cellStyle name="Comma 3 2 3 2 4 3 3 2" xfId="4052"/>
    <cellStyle name="Comma 3 2 3 2 4 3 4" xfId="4053"/>
    <cellStyle name="Comma 3 2 3 2 4 4" xfId="4054"/>
    <cellStyle name="Comma 3 2 3 2 4 4 2" xfId="4055"/>
    <cellStyle name="Comma 3 2 3 2 4 4 2 2" xfId="4056"/>
    <cellStyle name="Comma 3 2 3 2 4 4 3" xfId="4057"/>
    <cellStyle name="Comma 3 2 3 2 4 5" xfId="4058"/>
    <cellStyle name="Comma 3 2 3 2 4 5 2" xfId="4059"/>
    <cellStyle name="Comma 3 2 3 2 4 6" xfId="4060"/>
    <cellStyle name="Comma 3 2 3 2 4 6 2" xfId="4061"/>
    <cellStyle name="Comma 3 2 3 2 4 7" xfId="4062"/>
    <cellStyle name="Comma 3 2 3 2 4 8" xfId="4063"/>
    <cellStyle name="Comma 3 2 3 2 4 9" xfId="4064"/>
    <cellStyle name="Comma 3 2 3 2 5" xfId="4065"/>
    <cellStyle name="Comma 3 2 3 2 5 2" xfId="4066"/>
    <cellStyle name="Comma 3 2 3 2 5 2 2" xfId="4067"/>
    <cellStyle name="Comma 3 2 3 2 5 2 2 2" xfId="4068"/>
    <cellStyle name="Comma 3 2 3 2 5 2 2 2 2" xfId="4069"/>
    <cellStyle name="Comma 3 2 3 2 5 2 2 3" xfId="4070"/>
    <cellStyle name="Comma 3 2 3 2 5 2 3" xfId="4071"/>
    <cellStyle name="Comma 3 2 3 2 5 2 3 2" xfId="4072"/>
    <cellStyle name="Comma 3 2 3 2 5 2 4" xfId="4073"/>
    <cellStyle name="Comma 3 2 3 2 5 3" xfId="4074"/>
    <cellStyle name="Comma 3 2 3 2 5 3 2" xfId="4075"/>
    <cellStyle name="Comma 3 2 3 2 5 3 2 2" xfId="4076"/>
    <cellStyle name="Comma 3 2 3 2 5 3 3" xfId="4077"/>
    <cellStyle name="Comma 3 2 3 2 5 4" xfId="4078"/>
    <cellStyle name="Comma 3 2 3 2 5 4 2" xfId="4079"/>
    <cellStyle name="Comma 3 2 3 2 5 5" xfId="4080"/>
    <cellStyle name="Comma 3 2 3 2 6" xfId="4081"/>
    <cellStyle name="Comma 3 2 3 2 6 2" xfId="4082"/>
    <cellStyle name="Comma 3 2 3 2 6 2 2" xfId="4083"/>
    <cellStyle name="Comma 3 2 3 2 6 2 2 2" xfId="4084"/>
    <cellStyle name="Comma 3 2 3 2 6 2 2 2 2" xfId="4085"/>
    <cellStyle name="Comma 3 2 3 2 6 2 2 3" xfId="4086"/>
    <cellStyle name="Comma 3 2 3 2 6 2 3" xfId="4087"/>
    <cellStyle name="Comma 3 2 3 2 6 2 3 2" xfId="4088"/>
    <cellStyle name="Comma 3 2 3 2 6 2 4" xfId="4089"/>
    <cellStyle name="Comma 3 2 3 2 6 3" xfId="4090"/>
    <cellStyle name="Comma 3 2 3 2 6 3 2" xfId="4091"/>
    <cellStyle name="Comma 3 2 3 2 6 3 2 2" xfId="4092"/>
    <cellStyle name="Comma 3 2 3 2 6 3 3" xfId="4093"/>
    <cellStyle name="Comma 3 2 3 2 6 4" xfId="4094"/>
    <cellStyle name="Comma 3 2 3 2 6 4 2" xfId="4095"/>
    <cellStyle name="Comma 3 2 3 2 6 5" xfId="4096"/>
    <cellStyle name="Comma 3 2 3 2 7" xfId="4097"/>
    <cellStyle name="Comma 3 2 3 2 7 2" xfId="4098"/>
    <cellStyle name="Comma 3 2 3 2 7 2 2" xfId="4099"/>
    <cellStyle name="Comma 3 2 3 2 7 2 2 2" xfId="4100"/>
    <cellStyle name="Comma 3 2 3 2 7 2 3" xfId="4101"/>
    <cellStyle name="Comma 3 2 3 2 7 3" xfId="4102"/>
    <cellStyle name="Comma 3 2 3 2 7 3 2" xfId="4103"/>
    <cellStyle name="Comma 3 2 3 2 7 4" xfId="4104"/>
    <cellStyle name="Comma 3 2 3 2 8" xfId="4105"/>
    <cellStyle name="Comma 3 2 3 2 8 2" xfId="4106"/>
    <cellStyle name="Comma 3 2 3 2 8 2 2" xfId="4107"/>
    <cellStyle name="Comma 3 2 3 2 8 3" xfId="4108"/>
    <cellStyle name="Comma 3 2 3 2 9" xfId="4109"/>
    <cellStyle name="Comma 3 2 3 2 9 2" xfId="4110"/>
    <cellStyle name="Comma 3 2 3 3" xfId="4111"/>
    <cellStyle name="Comma 3 2 3 3 10" xfId="4112"/>
    <cellStyle name="Comma 3 2 3 3 10 2" xfId="4113"/>
    <cellStyle name="Comma 3 2 3 3 11" xfId="4114"/>
    <cellStyle name="Comma 3 2 3 3 12" xfId="4115"/>
    <cellStyle name="Comma 3 2 3 3 13" xfId="4116"/>
    <cellStyle name="Comma 3 2 3 3 2" xfId="4117"/>
    <cellStyle name="Comma 3 2 3 3 2 2" xfId="4118"/>
    <cellStyle name="Comma 3 2 3 3 2 2 2" xfId="4119"/>
    <cellStyle name="Comma 3 2 3 3 2 2 2 2" xfId="4120"/>
    <cellStyle name="Comma 3 2 3 3 2 2 2 2 2" xfId="4121"/>
    <cellStyle name="Comma 3 2 3 3 2 2 2 2 2 2" xfId="4122"/>
    <cellStyle name="Comma 3 2 3 3 2 2 2 2 3" xfId="4123"/>
    <cellStyle name="Comma 3 2 3 3 2 2 2 3" xfId="4124"/>
    <cellStyle name="Comma 3 2 3 3 2 2 2 3 2" xfId="4125"/>
    <cellStyle name="Comma 3 2 3 3 2 2 2 4" xfId="4126"/>
    <cellStyle name="Comma 3 2 3 3 2 2 3" xfId="4127"/>
    <cellStyle name="Comma 3 2 3 3 2 2 3 2" xfId="4128"/>
    <cellStyle name="Comma 3 2 3 3 2 2 3 2 2" xfId="4129"/>
    <cellStyle name="Comma 3 2 3 3 2 2 3 3" xfId="4130"/>
    <cellStyle name="Comma 3 2 3 3 2 2 4" xfId="4131"/>
    <cellStyle name="Comma 3 2 3 3 2 2 4 2" xfId="4132"/>
    <cellStyle name="Comma 3 2 3 3 2 2 5" xfId="4133"/>
    <cellStyle name="Comma 3 2 3 3 2 3" xfId="4134"/>
    <cellStyle name="Comma 3 2 3 3 2 3 2" xfId="4135"/>
    <cellStyle name="Comma 3 2 3 3 2 3 2 2" xfId="4136"/>
    <cellStyle name="Comma 3 2 3 3 2 3 2 2 2" xfId="4137"/>
    <cellStyle name="Comma 3 2 3 3 2 3 2 3" xfId="4138"/>
    <cellStyle name="Comma 3 2 3 3 2 3 3" xfId="4139"/>
    <cellStyle name="Comma 3 2 3 3 2 3 3 2" xfId="4140"/>
    <cellStyle name="Comma 3 2 3 3 2 3 4" xfId="4141"/>
    <cellStyle name="Comma 3 2 3 3 2 4" xfId="4142"/>
    <cellStyle name="Comma 3 2 3 3 2 4 2" xfId="4143"/>
    <cellStyle name="Comma 3 2 3 3 2 4 2 2" xfId="4144"/>
    <cellStyle name="Comma 3 2 3 3 2 4 3" xfId="4145"/>
    <cellStyle name="Comma 3 2 3 3 2 5" xfId="4146"/>
    <cellStyle name="Comma 3 2 3 3 2 5 2" xfId="4147"/>
    <cellStyle name="Comma 3 2 3 3 2 6" xfId="4148"/>
    <cellStyle name="Comma 3 2 3 3 2 6 2" xfId="4149"/>
    <cellStyle name="Comma 3 2 3 3 2 7" xfId="4150"/>
    <cellStyle name="Comma 3 2 3 3 2 8" xfId="4151"/>
    <cellStyle name="Comma 3 2 3 3 2 9" xfId="4152"/>
    <cellStyle name="Comma 3 2 3 3 3" xfId="4153"/>
    <cellStyle name="Comma 3 2 3 3 3 2" xfId="4154"/>
    <cellStyle name="Comma 3 2 3 3 3 2 2" xfId="4155"/>
    <cellStyle name="Comma 3 2 3 3 3 2 2 2" xfId="4156"/>
    <cellStyle name="Comma 3 2 3 3 3 2 2 2 2" xfId="4157"/>
    <cellStyle name="Comma 3 2 3 3 3 2 2 2 2 2" xfId="4158"/>
    <cellStyle name="Comma 3 2 3 3 3 2 2 2 3" xfId="4159"/>
    <cellStyle name="Comma 3 2 3 3 3 2 2 3" xfId="4160"/>
    <cellStyle name="Comma 3 2 3 3 3 2 2 3 2" xfId="4161"/>
    <cellStyle name="Comma 3 2 3 3 3 2 2 4" xfId="4162"/>
    <cellStyle name="Comma 3 2 3 3 3 2 3" xfId="4163"/>
    <cellStyle name="Comma 3 2 3 3 3 2 3 2" xfId="4164"/>
    <cellStyle name="Comma 3 2 3 3 3 2 3 2 2" xfId="4165"/>
    <cellStyle name="Comma 3 2 3 3 3 2 3 3" xfId="4166"/>
    <cellStyle name="Comma 3 2 3 3 3 2 4" xfId="4167"/>
    <cellStyle name="Comma 3 2 3 3 3 2 4 2" xfId="4168"/>
    <cellStyle name="Comma 3 2 3 3 3 2 5" xfId="4169"/>
    <cellStyle name="Comma 3 2 3 3 3 3" xfId="4170"/>
    <cellStyle name="Comma 3 2 3 3 3 3 2" xfId="4171"/>
    <cellStyle name="Comma 3 2 3 3 3 3 2 2" xfId="4172"/>
    <cellStyle name="Comma 3 2 3 3 3 3 2 2 2" xfId="4173"/>
    <cellStyle name="Comma 3 2 3 3 3 3 2 3" xfId="4174"/>
    <cellStyle name="Comma 3 2 3 3 3 3 3" xfId="4175"/>
    <cellStyle name="Comma 3 2 3 3 3 3 3 2" xfId="4176"/>
    <cellStyle name="Comma 3 2 3 3 3 3 4" xfId="4177"/>
    <cellStyle name="Comma 3 2 3 3 3 4" xfId="4178"/>
    <cellStyle name="Comma 3 2 3 3 3 4 2" xfId="4179"/>
    <cellStyle name="Comma 3 2 3 3 3 4 2 2" xfId="4180"/>
    <cellStyle name="Comma 3 2 3 3 3 4 3" xfId="4181"/>
    <cellStyle name="Comma 3 2 3 3 3 5" xfId="4182"/>
    <cellStyle name="Comma 3 2 3 3 3 5 2" xfId="4183"/>
    <cellStyle name="Comma 3 2 3 3 3 6" xfId="4184"/>
    <cellStyle name="Comma 3 2 3 3 3 6 2" xfId="4185"/>
    <cellStyle name="Comma 3 2 3 3 3 7" xfId="4186"/>
    <cellStyle name="Comma 3 2 3 3 3 8" xfId="4187"/>
    <cellStyle name="Comma 3 2 3 3 3 9" xfId="4188"/>
    <cellStyle name="Comma 3 2 3 3 4" xfId="4189"/>
    <cellStyle name="Comma 3 2 3 3 4 2" xfId="4190"/>
    <cellStyle name="Comma 3 2 3 3 4 2 2" xfId="4191"/>
    <cellStyle name="Comma 3 2 3 3 4 2 2 2" xfId="4192"/>
    <cellStyle name="Comma 3 2 3 3 4 2 2 2 2" xfId="4193"/>
    <cellStyle name="Comma 3 2 3 3 4 2 2 3" xfId="4194"/>
    <cellStyle name="Comma 3 2 3 3 4 2 3" xfId="4195"/>
    <cellStyle name="Comma 3 2 3 3 4 2 3 2" xfId="4196"/>
    <cellStyle name="Comma 3 2 3 3 4 2 4" xfId="4197"/>
    <cellStyle name="Comma 3 2 3 3 4 3" xfId="4198"/>
    <cellStyle name="Comma 3 2 3 3 4 3 2" xfId="4199"/>
    <cellStyle name="Comma 3 2 3 3 4 3 2 2" xfId="4200"/>
    <cellStyle name="Comma 3 2 3 3 4 3 3" xfId="4201"/>
    <cellStyle name="Comma 3 2 3 3 4 4" xfId="4202"/>
    <cellStyle name="Comma 3 2 3 3 4 4 2" xfId="4203"/>
    <cellStyle name="Comma 3 2 3 3 4 5" xfId="4204"/>
    <cellStyle name="Comma 3 2 3 3 5" xfId="4205"/>
    <cellStyle name="Comma 3 2 3 3 5 2" xfId="4206"/>
    <cellStyle name="Comma 3 2 3 3 5 2 2" xfId="4207"/>
    <cellStyle name="Comma 3 2 3 3 5 2 2 2" xfId="4208"/>
    <cellStyle name="Comma 3 2 3 3 5 2 2 2 2" xfId="4209"/>
    <cellStyle name="Comma 3 2 3 3 5 2 2 3" xfId="4210"/>
    <cellStyle name="Comma 3 2 3 3 5 2 3" xfId="4211"/>
    <cellStyle name="Comma 3 2 3 3 5 2 3 2" xfId="4212"/>
    <cellStyle name="Comma 3 2 3 3 5 2 4" xfId="4213"/>
    <cellStyle name="Comma 3 2 3 3 5 3" xfId="4214"/>
    <cellStyle name="Comma 3 2 3 3 5 3 2" xfId="4215"/>
    <cellStyle name="Comma 3 2 3 3 5 3 2 2" xfId="4216"/>
    <cellStyle name="Comma 3 2 3 3 5 3 3" xfId="4217"/>
    <cellStyle name="Comma 3 2 3 3 5 4" xfId="4218"/>
    <cellStyle name="Comma 3 2 3 3 5 4 2" xfId="4219"/>
    <cellStyle name="Comma 3 2 3 3 5 5" xfId="4220"/>
    <cellStyle name="Comma 3 2 3 3 6" xfId="4221"/>
    <cellStyle name="Comma 3 2 3 3 6 2" xfId="4222"/>
    <cellStyle name="Comma 3 2 3 3 6 2 2" xfId="4223"/>
    <cellStyle name="Comma 3 2 3 3 6 2 2 2" xfId="4224"/>
    <cellStyle name="Comma 3 2 3 3 6 2 3" xfId="4225"/>
    <cellStyle name="Comma 3 2 3 3 6 3" xfId="4226"/>
    <cellStyle name="Comma 3 2 3 3 6 3 2" xfId="4227"/>
    <cellStyle name="Comma 3 2 3 3 6 4" xfId="4228"/>
    <cellStyle name="Comma 3 2 3 3 7" xfId="4229"/>
    <cellStyle name="Comma 3 2 3 3 7 2" xfId="4230"/>
    <cellStyle name="Comma 3 2 3 3 7 2 2" xfId="4231"/>
    <cellStyle name="Comma 3 2 3 3 7 3" xfId="4232"/>
    <cellStyle name="Comma 3 2 3 3 8" xfId="4233"/>
    <cellStyle name="Comma 3 2 3 3 8 2" xfId="4234"/>
    <cellStyle name="Comma 3 2 3 3 9" xfId="4235"/>
    <cellStyle name="Comma 3 2 3 3 9 2" xfId="4236"/>
    <cellStyle name="Comma 3 2 3 4" xfId="4237"/>
    <cellStyle name="Comma 3 2 3 4 2" xfId="4238"/>
    <cellStyle name="Comma 3 2 3 4 2 2" xfId="4239"/>
    <cellStyle name="Comma 3 2 3 4 2 2 2" xfId="4240"/>
    <cellStyle name="Comma 3 2 3 4 2 2 2 2" xfId="4241"/>
    <cellStyle name="Comma 3 2 3 4 2 2 2 2 2" xfId="4242"/>
    <cellStyle name="Comma 3 2 3 4 2 2 2 3" xfId="4243"/>
    <cellStyle name="Comma 3 2 3 4 2 2 3" xfId="4244"/>
    <cellStyle name="Comma 3 2 3 4 2 2 3 2" xfId="4245"/>
    <cellStyle name="Comma 3 2 3 4 2 2 4" xfId="4246"/>
    <cellStyle name="Comma 3 2 3 4 2 3" xfId="4247"/>
    <cellStyle name="Comma 3 2 3 4 2 3 2" xfId="4248"/>
    <cellStyle name="Comma 3 2 3 4 2 3 2 2" xfId="4249"/>
    <cellStyle name="Comma 3 2 3 4 2 3 3" xfId="4250"/>
    <cellStyle name="Comma 3 2 3 4 2 4" xfId="4251"/>
    <cellStyle name="Comma 3 2 3 4 2 4 2" xfId="4252"/>
    <cellStyle name="Comma 3 2 3 4 2 5" xfId="4253"/>
    <cellStyle name="Comma 3 2 3 4 3" xfId="4254"/>
    <cellStyle name="Comma 3 2 3 4 3 2" xfId="4255"/>
    <cellStyle name="Comma 3 2 3 4 3 2 2" xfId="4256"/>
    <cellStyle name="Comma 3 2 3 4 3 2 2 2" xfId="4257"/>
    <cellStyle name="Comma 3 2 3 4 3 2 3" xfId="4258"/>
    <cellStyle name="Comma 3 2 3 4 3 3" xfId="4259"/>
    <cellStyle name="Comma 3 2 3 4 3 3 2" xfId="4260"/>
    <cellStyle name="Comma 3 2 3 4 3 4" xfId="4261"/>
    <cellStyle name="Comma 3 2 3 4 4" xfId="4262"/>
    <cellStyle name="Comma 3 2 3 4 4 2" xfId="4263"/>
    <cellStyle name="Comma 3 2 3 4 4 2 2" xfId="4264"/>
    <cellStyle name="Comma 3 2 3 4 4 3" xfId="4265"/>
    <cellStyle name="Comma 3 2 3 4 5" xfId="4266"/>
    <cellStyle name="Comma 3 2 3 4 5 2" xfId="4267"/>
    <cellStyle name="Comma 3 2 3 4 6" xfId="4268"/>
    <cellStyle name="Comma 3 2 3 4 6 2" xfId="4269"/>
    <cellStyle name="Comma 3 2 3 4 7" xfId="4270"/>
    <cellStyle name="Comma 3 2 3 4 8" xfId="4271"/>
    <cellStyle name="Comma 3 2 3 4 9" xfId="4272"/>
    <cellStyle name="Comma 3 2 3 5" xfId="4273"/>
    <cellStyle name="Comma 3 2 3 5 2" xfId="4274"/>
    <cellStyle name="Comma 3 2 3 5 2 2" xfId="4275"/>
    <cellStyle name="Comma 3 2 3 5 2 2 2" xfId="4276"/>
    <cellStyle name="Comma 3 2 3 5 2 2 2 2" xfId="4277"/>
    <cellStyle name="Comma 3 2 3 5 2 2 2 2 2" xfId="4278"/>
    <cellStyle name="Comma 3 2 3 5 2 2 2 3" xfId="4279"/>
    <cellStyle name="Comma 3 2 3 5 2 2 3" xfId="4280"/>
    <cellStyle name="Comma 3 2 3 5 2 2 3 2" xfId="4281"/>
    <cellStyle name="Comma 3 2 3 5 2 2 4" xfId="4282"/>
    <cellStyle name="Comma 3 2 3 5 2 3" xfId="4283"/>
    <cellStyle name="Comma 3 2 3 5 2 3 2" xfId="4284"/>
    <cellStyle name="Comma 3 2 3 5 2 3 2 2" xfId="4285"/>
    <cellStyle name="Comma 3 2 3 5 2 3 3" xfId="4286"/>
    <cellStyle name="Comma 3 2 3 5 2 4" xfId="4287"/>
    <cellStyle name="Comma 3 2 3 5 2 4 2" xfId="4288"/>
    <cellStyle name="Comma 3 2 3 5 2 5" xfId="4289"/>
    <cellStyle name="Comma 3 2 3 5 3" xfId="4290"/>
    <cellStyle name="Comma 3 2 3 5 3 2" xfId="4291"/>
    <cellStyle name="Comma 3 2 3 5 3 2 2" xfId="4292"/>
    <cellStyle name="Comma 3 2 3 5 3 2 2 2" xfId="4293"/>
    <cellStyle name="Comma 3 2 3 5 3 2 3" xfId="4294"/>
    <cellStyle name="Comma 3 2 3 5 3 3" xfId="4295"/>
    <cellStyle name="Comma 3 2 3 5 3 3 2" xfId="4296"/>
    <cellStyle name="Comma 3 2 3 5 3 4" xfId="4297"/>
    <cellStyle name="Comma 3 2 3 5 4" xfId="4298"/>
    <cellStyle name="Comma 3 2 3 5 4 2" xfId="4299"/>
    <cellStyle name="Comma 3 2 3 5 4 2 2" xfId="4300"/>
    <cellStyle name="Comma 3 2 3 5 4 3" xfId="4301"/>
    <cellStyle name="Comma 3 2 3 5 5" xfId="4302"/>
    <cellStyle name="Comma 3 2 3 5 5 2" xfId="4303"/>
    <cellStyle name="Comma 3 2 3 5 6" xfId="4304"/>
    <cellStyle name="Comma 3 2 3 5 6 2" xfId="4305"/>
    <cellStyle name="Comma 3 2 3 5 7" xfId="4306"/>
    <cellStyle name="Comma 3 2 3 5 8" xfId="4307"/>
    <cellStyle name="Comma 3 2 3 5 9" xfId="4308"/>
    <cellStyle name="Comma 3 2 3 6" xfId="4309"/>
    <cellStyle name="Comma 3 2 3 6 2" xfId="4310"/>
    <cellStyle name="Comma 3 2 3 6 2 2" xfId="4311"/>
    <cellStyle name="Comma 3 2 3 6 2 2 2" xfId="4312"/>
    <cellStyle name="Comma 3 2 3 6 2 2 2 2" xfId="4313"/>
    <cellStyle name="Comma 3 2 3 6 2 2 3" xfId="4314"/>
    <cellStyle name="Comma 3 2 3 6 2 3" xfId="4315"/>
    <cellStyle name="Comma 3 2 3 6 2 3 2" xfId="4316"/>
    <cellStyle name="Comma 3 2 3 6 2 4" xfId="4317"/>
    <cellStyle name="Comma 3 2 3 6 3" xfId="4318"/>
    <cellStyle name="Comma 3 2 3 6 3 2" xfId="4319"/>
    <cellStyle name="Comma 3 2 3 6 3 2 2" xfId="4320"/>
    <cellStyle name="Comma 3 2 3 6 3 3" xfId="4321"/>
    <cellStyle name="Comma 3 2 3 6 4" xfId="4322"/>
    <cellStyle name="Comma 3 2 3 6 4 2" xfId="4323"/>
    <cellStyle name="Comma 3 2 3 6 5" xfId="4324"/>
    <cellStyle name="Comma 3 2 3 7" xfId="4325"/>
    <cellStyle name="Comma 3 2 3 7 2" xfId="4326"/>
    <cellStyle name="Comma 3 2 3 7 2 2" xfId="4327"/>
    <cellStyle name="Comma 3 2 3 7 2 2 2" xfId="4328"/>
    <cellStyle name="Comma 3 2 3 7 2 2 2 2" xfId="4329"/>
    <cellStyle name="Comma 3 2 3 7 2 2 3" xfId="4330"/>
    <cellStyle name="Comma 3 2 3 7 2 3" xfId="4331"/>
    <cellStyle name="Comma 3 2 3 7 2 3 2" xfId="4332"/>
    <cellStyle name="Comma 3 2 3 7 2 4" xfId="4333"/>
    <cellStyle name="Comma 3 2 3 7 3" xfId="4334"/>
    <cellStyle name="Comma 3 2 3 7 3 2" xfId="4335"/>
    <cellStyle name="Comma 3 2 3 7 3 2 2" xfId="4336"/>
    <cellStyle name="Comma 3 2 3 7 3 3" xfId="4337"/>
    <cellStyle name="Comma 3 2 3 7 4" xfId="4338"/>
    <cellStyle name="Comma 3 2 3 7 4 2" xfId="4339"/>
    <cellStyle name="Comma 3 2 3 7 5" xfId="4340"/>
    <cellStyle name="Comma 3 2 3 8" xfId="4341"/>
    <cellStyle name="Comma 3 2 3 8 2" xfId="4342"/>
    <cellStyle name="Comma 3 2 3 8 2 2" xfId="4343"/>
    <cellStyle name="Comma 3 2 3 8 2 2 2" xfId="4344"/>
    <cellStyle name="Comma 3 2 3 8 2 3" xfId="4345"/>
    <cellStyle name="Comma 3 2 3 8 3" xfId="4346"/>
    <cellStyle name="Comma 3 2 3 8 3 2" xfId="4347"/>
    <cellStyle name="Comma 3 2 3 8 4" xfId="4348"/>
    <cellStyle name="Comma 3 2 3 9" xfId="4349"/>
    <cellStyle name="Comma 3 2 3 9 2" xfId="4350"/>
    <cellStyle name="Comma 3 2 3 9 2 2" xfId="4351"/>
    <cellStyle name="Comma 3 2 3 9 3" xfId="4352"/>
    <cellStyle name="Comma 3 2 4" xfId="4353"/>
    <cellStyle name="Comma 3 2 4 10" xfId="4354"/>
    <cellStyle name="Comma 3 2 4 10 2" xfId="4355"/>
    <cellStyle name="Comma 3 2 4 11" xfId="4356"/>
    <cellStyle name="Comma 3 2 4 11 2" xfId="4357"/>
    <cellStyle name="Comma 3 2 4 12" xfId="4358"/>
    <cellStyle name="Comma 3 2 4 12 2" xfId="4359"/>
    <cellStyle name="Comma 3 2 4 13" xfId="4360"/>
    <cellStyle name="Comma 3 2 4 14" xfId="4361"/>
    <cellStyle name="Comma 3 2 4 15" xfId="4362"/>
    <cellStyle name="Comma 3 2 4 16" xfId="4363"/>
    <cellStyle name="Comma 3 2 4 2" xfId="4364"/>
    <cellStyle name="Comma 3 2 4 2 10" xfId="4365"/>
    <cellStyle name="Comma 3 2 4 2 10 2" xfId="4366"/>
    <cellStyle name="Comma 3 2 4 2 11" xfId="4367"/>
    <cellStyle name="Comma 3 2 4 2 12" xfId="4368"/>
    <cellStyle name="Comma 3 2 4 2 13" xfId="4369"/>
    <cellStyle name="Comma 3 2 4 2 2" xfId="4370"/>
    <cellStyle name="Comma 3 2 4 2 2 2" xfId="4371"/>
    <cellStyle name="Comma 3 2 4 2 2 2 2" xfId="4372"/>
    <cellStyle name="Comma 3 2 4 2 2 2 2 2" xfId="4373"/>
    <cellStyle name="Comma 3 2 4 2 2 2 2 2 2" xfId="4374"/>
    <cellStyle name="Comma 3 2 4 2 2 2 2 2 2 2" xfId="4375"/>
    <cellStyle name="Comma 3 2 4 2 2 2 2 2 3" xfId="4376"/>
    <cellStyle name="Comma 3 2 4 2 2 2 2 3" xfId="4377"/>
    <cellStyle name="Comma 3 2 4 2 2 2 2 3 2" xfId="4378"/>
    <cellStyle name="Comma 3 2 4 2 2 2 2 4" xfId="4379"/>
    <cellStyle name="Comma 3 2 4 2 2 2 3" xfId="4380"/>
    <cellStyle name="Comma 3 2 4 2 2 2 3 2" xfId="4381"/>
    <cellStyle name="Comma 3 2 4 2 2 2 3 2 2" xfId="4382"/>
    <cellStyle name="Comma 3 2 4 2 2 2 3 3" xfId="4383"/>
    <cellStyle name="Comma 3 2 4 2 2 2 4" xfId="4384"/>
    <cellStyle name="Comma 3 2 4 2 2 2 4 2" xfId="4385"/>
    <cellStyle name="Comma 3 2 4 2 2 2 5" xfId="4386"/>
    <cellStyle name="Comma 3 2 4 2 2 3" xfId="4387"/>
    <cellStyle name="Comma 3 2 4 2 2 3 2" xfId="4388"/>
    <cellStyle name="Comma 3 2 4 2 2 3 2 2" xfId="4389"/>
    <cellStyle name="Comma 3 2 4 2 2 3 2 2 2" xfId="4390"/>
    <cellStyle name="Comma 3 2 4 2 2 3 2 3" xfId="4391"/>
    <cellStyle name="Comma 3 2 4 2 2 3 3" xfId="4392"/>
    <cellStyle name="Comma 3 2 4 2 2 3 3 2" xfId="4393"/>
    <cellStyle name="Comma 3 2 4 2 2 3 4" xfId="4394"/>
    <cellStyle name="Comma 3 2 4 2 2 4" xfId="4395"/>
    <cellStyle name="Comma 3 2 4 2 2 4 2" xfId="4396"/>
    <cellStyle name="Comma 3 2 4 2 2 4 2 2" xfId="4397"/>
    <cellStyle name="Comma 3 2 4 2 2 4 3" xfId="4398"/>
    <cellStyle name="Comma 3 2 4 2 2 5" xfId="4399"/>
    <cellStyle name="Comma 3 2 4 2 2 5 2" xfId="4400"/>
    <cellStyle name="Comma 3 2 4 2 2 6" xfId="4401"/>
    <cellStyle name="Comma 3 2 4 2 2 6 2" xfId="4402"/>
    <cellStyle name="Comma 3 2 4 2 2 7" xfId="4403"/>
    <cellStyle name="Comma 3 2 4 2 2 8" xfId="4404"/>
    <cellStyle name="Comma 3 2 4 2 2 9" xfId="4405"/>
    <cellStyle name="Comma 3 2 4 2 3" xfId="4406"/>
    <cellStyle name="Comma 3 2 4 2 3 2" xfId="4407"/>
    <cellStyle name="Comma 3 2 4 2 3 2 2" xfId="4408"/>
    <cellStyle name="Comma 3 2 4 2 3 2 2 2" xfId="4409"/>
    <cellStyle name="Comma 3 2 4 2 3 2 2 2 2" xfId="4410"/>
    <cellStyle name="Comma 3 2 4 2 3 2 2 2 2 2" xfId="4411"/>
    <cellStyle name="Comma 3 2 4 2 3 2 2 2 3" xfId="4412"/>
    <cellStyle name="Comma 3 2 4 2 3 2 2 3" xfId="4413"/>
    <cellStyle name="Comma 3 2 4 2 3 2 2 3 2" xfId="4414"/>
    <cellStyle name="Comma 3 2 4 2 3 2 2 4" xfId="4415"/>
    <cellStyle name="Comma 3 2 4 2 3 2 3" xfId="4416"/>
    <cellStyle name="Comma 3 2 4 2 3 2 3 2" xfId="4417"/>
    <cellStyle name="Comma 3 2 4 2 3 2 3 2 2" xfId="4418"/>
    <cellStyle name="Comma 3 2 4 2 3 2 3 3" xfId="4419"/>
    <cellStyle name="Comma 3 2 4 2 3 2 4" xfId="4420"/>
    <cellStyle name="Comma 3 2 4 2 3 2 4 2" xfId="4421"/>
    <cellStyle name="Comma 3 2 4 2 3 2 5" xfId="4422"/>
    <cellStyle name="Comma 3 2 4 2 3 3" xfId="4423"/>
    <cellStyle name="Comma 3 2 4 2 3 3 2" xfId="4424"/>
    <cellStyle name="Comma 3 2 4 2 3 3 2 2" xfId="4425"/>
    <cellStyle name="Comma 3 2 4 2 3 3 2 2 2" xfId="4426"/>
    <cellStyle name="Comma 3 2 4 2 3 3 2 3" xfId="4427"/>
    <cellStyle name="Comma 3 2 4 2 3 3 3" xfId="4428"/>
    <cellStyle name="Comma 3 2 4 2 3 3 3 2" xfId="4429"/>
    <cellStyle name="Comma 3 2 4 2 3 3 4" xfId="4430"/>
    <cellStyle name="Comma 3 2 4 2 3 4" xfId="4431"/>
    <cellStyle name="Comma 3 2 4 2 3 4 2" xfId="4432"/>
    <cellStyle name="Comma 3 2 4 2 3 4 2 2" xfId="4433"/>
    <cellStyle name="Comma 3 2 4 2 3 4 3" xfId="4434"/>
    <cellStyle name="Comma 3 2 4 2 3 5" xfId="4435"/>
    <cellStyle name="Comma 3 2 4 2 3 5 2" xfId="4436"/>
    <cellStyle name="Comma 3 2 4 2 3 6" xfId="4437"/>
    <cellStyle name="Comma 3 2 4 2 3 6 2" xfId="4438"/>
    <cellStyle name="Comma 3 2 4 2 3 7" xfId="4439"/>
    <cellStyle name="Comma 3 2 4 2 3 8" xfId="4440"/>
    <cellStyle name="Comma 3 2 4 2 3 9" xfId="4441"/>
    <cellStyle name="Comma 3 2 4 2 4" xfId="4442"/>
    <cellStyle name="Comma 3 2 4 2 4 2" xfId="4443"/>
    <cellStyle name="Comma 3 2 4 2 4 2 2" xfId="4444"/>
    <cellStyle name="Comma 3 2 4 2 4 2 2 2" xfId="4445"/>
    <cellStyle name="Comma 3 2 4 2 4 2 2 2 2" xfId="4446"/>
    <cellStyle name="Comma 3 2 4 2 4 2 2 3" xfId="4447"/>
    <cellStyle name="Comma 3 2 4 2 4 2 3" xfId="4448"/>
    <cellStyle name="Comma 3 2 4 2 4 2 3 2" xfId="4449"/>
    <cellStyle name="Comma 3 2 4 2 4 2 4" xfId="4450"/>
    <cellStyle name="Comma 3 2 4 2 4 3" xfId="4451"/>
    <cellStyle name="Comma 3 2 4 2 4 3 2" xfId="4452"/>
    <cellStyle name="Comma 3 2 4 2 4 3 2 2" xfId="4453"/>
    <cellStyle name="Comma 3 2 4 2 4 3 3" xfId="4454"/>
    <cellStyle name="Comma 3 2 4 2 4 4" xfId="4455"/>
    <cellStyle name="Comma 3 2 4 2 4 4 2" xfId="4456"/>
    <cellStyle name="Comma 3 2 4 2 4 5" xfId="4457"/>
    <cellStyle name="Comma 3 2 4 2 5" xfId="4458"/>
    <cellStyle name="Comma 3 2 4 2 5 2" xfId="4459"/>
    <cellStyle name="Comma 3 2 4 2 5 2 2" xfId="4460"/>
    <cellStyle name="Comma 3 2 4 2 5 2 2 2" xfId="4461"/>
    <cellStyle name="Comma 3 2 4 2 5 2 2 2 2" xfId="4462"/>
    <cellStyle name="Comma 3 2 4 2 5 2 2 3" xfId="4463"/>
    <cellStyle name="Comma 3 2 4 2 5 2 3" xfId="4464"/>
    <cellStyle name="Comma 3 2 4 2 5 2 3 2" xfId="4465"/>
    <cellStyle name="Comma 3 2 4 2 5 2 4" xfId="4466"/>
    <cellStyle name="Comma 3 2 4 2 5 3" xfId="4467"/>
    <cellStyle name="Comma 3 2 4 2 5 3 2" xfId="4468"/>
    <cellStyle name="Comma 3 2 4 2 5 3 2 2" xfId="4469"/>
    <cellStyle name="Comma 3 2 4 2 5 3 3" xfId="4470"/>
    <cellStyle name="Comma 3 2 4 2 5 4" xfId="4471"/>
    <cellStyle name="Comma 3 2 4 2 5 4 2" xfId="4472"/>
    <cellStyle name="Comma 3 2 4 2 5 5" xfId="4473"/>
    <cellStyle name="Comma 3 2 4 2 6" xfId="4474"/>
    <cellStyle name="Comma 3 2 4 2 6 2" xfId="4475"/>
    <cellStyle name="Comma 3 2 4 2 6 2 2" xfId="4476"/>
    <cellStyle name="Comma 3 2 4 2 6 2 2 2" xfId="4477"/>
    <cellStyle name="Comma 3 2 4 2 6 2 3" xfId="4478"/>
    <cellStyle name="Comma 3 2 4 2 6 3" xfId="4479"/>
    <cellStyle name="Comma 3 2 4 2 6 3 2" xfId="4480"/>
    <cellStyle name="Comma 3 2 4 2 6 4" xfId="4481"/>
    <cellStyle name="Comma 3 2 4 2 7" xfId="4482"/>
    <cellStyle name="Comma 3 2 4 2 7 2" xfId="4483"/>
    <cellStyle name="Comma 3 2 4 2 7 2 2" xfId="4484"/>
    <cellStyle name="Comma 3 2 4 2 7 3" xfId="4485"/>
    <cellStyle name="Comma 3 2 4 2 8" xfId="4486"/>
    <cellStyle name="Comma 3 2 4 2 8 2" xfId="4487"/>
    <cellStyle name="Comma 3 2 4 2 9" xfId="4488"/>
    <cellStyle name="Comma 3 2 4 2 9 2" xfId="4489"/>
    <cellStyle name="Comma 3 2 4 3" xfId="4490"/>
    <cellStyle name="Comma 3 2 4 3 2" xfId="4491"/>
    <cellStyle name="Comma 3 2 4 3 2 2" xfId="4492"/>
    <cellStyle name="Comma 3 2 4 3 2 2 2" xfId="4493"/>
    <cellStyle name="Comma 3 2 4 3 2 2 2 2" xfId="4494"/>
    <cellStyle name="Comma 3 2 4 3 2 2 2 2 2" xfId="4495"/>
    <cellStyle name="Comma 3 2 4 3 2 2 2 3" xfId="4496"/>
    <cellStyle name="Comma 3 2 4 3 2 2 3" xfId="4497"/>
    <cellStyle name="Comma 3 2 4 3 2 2 3 2" xfId="4498"/>
    <cellStyle name="Comma 3 2 4 3 2 2 4" xfId="4499"/>
    <cellStyle name="Comma 3 2 4 3 2 3" xfId="4500"/>
    <cellStyle name="Comma 3 2 4 3 2 3 2" xfId="4501"/>
    <cellStyle name="Comma 3 2 4 3 2 3 2 2" xfId="4502"/>
    <cellStyle name="Comma 3 2 4 3 2 3 3" xfId="4503"/>
    <cellStyle name="Comma 3 2 4 3 2 4" xfId="4504"/>
    <cellStyle name="Comma 3 2 4 3 2 4 2" xfId="4505"/>
    <cellStyle name="Comma 3 2 4 3 2 5" xfId="4506"/>
    <cellStyle name="Comma 3 2 4 3 3" xfId="4507"/>
    <cellStyle name="Comma 3 2 4 3 3 2" xfId="4508"/>
    <cellStyle name="Comma 3 2 4 3 3 2 2" xfId="4509"/>
    <cellStyle name="Comma 3 2 4 3 3 2 2 2" xfId="4510"/>
    <cellStyle name="Comma 3 2 4 3 3 2 3" xfId="4511"/>
    <cellStyle name="Comma 3 2 4 3 3 3" xfId="4512"/>
    <cellStyle name="Comma 3 2 4 3 3 3 2" xfId="4513"/>
    <cellStyle name="Comma 3 2 4 3 3 4" xfId="4514"/>
    <cellStyle name="Comma 3 2 4 3 4" xfId="4515"/>
    <cellStyle name="Comma 3 2 4 3 4 2" xfId="4516"/>
    <cellStyle name="Comma 3 2 4 3 4 2 2" xfId="4517"/>
    <cellStyle name="Comma 3 2 4 3 4 3" xfId="4518"/>
    <cellStyle name="Comma 3 2 4 3 5" xfId="4519"/>
    <cellStyle name="Comma 3 2 4 3 5 2" xfId="4520"/>
    <cellStyle name="Comma 3 2 4 3 6" xfId="4521"/>
    <cellStyle name="Comma 3 2 4 3 6 2" xfId="4522"/>
    <cellStyle name="Comma 3 2 4 3 7" xfId="4523"/>
    <cellStyle name="Comma 3 2 4 3 8" xfId="4524"/>
    <cellStyle name="Comma 3 2 4 3 9" xfId="4525"/>
    <cellStyle name="Comma 3 2 4 4" xfId="4526"/>
    <cellStyle name="Comma 3 2 4 4 2" xfId="4527"/>
    <cellStyle name="Comma 3 2 4 4 2 2" xfId="4528"/>
    <cellStyle name="Comma 3 2 4 4 2 2 2" xfId="4529"/>
    <cellStyle name="Comma 3 2 4 4 2 2 2 2" xfId="4530"/>
    <cellStyle name="Comma 3 2 4 4 2 2 2 2 2" xfId="4531"/>
    <cellStyle name="Comma 3 2 4 4 2 2 2 3" xfId="4532"/>
    <cellStyle name="Comma 3 2 4 4 2 2 3" xfId="4533"/>
    <cellStyle name="Comma 3 2 4 4 2 2 3 2" xfId="4534"/>
    <cellStyle name="Comma 3 2 4 4 2 2 4" xfId="4535"/>
    <cellStyle name="Comma 3 2 4 4 2 3" xfId="4536"/>
    <cellStyle name="Comma 3 2 4 4 2 3 2" xfId="4537"/>
    <cellStyle name="Comma 3 2 4 4 2 3 2 2" xfId="4538"/>
    <cellStyle name="Comma 3 2 4 4 2 3 3" xfId="4539"/>
    <cellStyle name="Comma 3 2 4 4 2 4" xfId="4540"/>
    <cellStyle name="Comma 3 2 4 4 2 4 2" xfId="4541"/>
    <cellStyle name="Comma 3 2 4 4 2 5" xfId="4542"/>
    <cellStyle name="Comma 3 2 4 4 3" xfId="4543"/>
    <cellStyle name="Comma 3 2 4 4 3 2" xfId="4544"/>
    <cellStyle name="Comma 3 2 4 4 3 2 2" xfId="4545"/>
    <cellStyle name="Comma 3 2 4 4 3 2 2 2" xfId="4546"/>
    <cellStyle name="Comma 3 2 4 4 3 2 3" xfId="4547"/>
    <cellStyle name="Comma 3 2 4 4 3 3" xfId="4548"/>
    <cellStyle name="Comma 3 2 4 4 3 3 2" xfId="4549"/>
    <cellStyle name="Comma 3 2 4 4 3 4" xfId="4550"/>
    <cellStyle name="Comma 3 2 4 4 4" xfId="4551"/>
    <cellStyle name="Comma 3 2 4 4 4 2" xfId="4552"/>
    <cellStyle name="Comma 3 2 4 4 4 2 2" xfId="4553"/>
    <cellStyle name="Comma 3 2 4 4 4 3" xfId="4554"/>
    <cellStyle name="Comma 3 2 4 4 5" xfId="4555"/>
    <cellStyle name="Comma 3 2 4 4 5 2" xfId="4556"/>
    <cellStyle name="Comma 3 2 4 4 6" xfId="4557"/>
    <cellStyle name="Comma 3 2 4 4 6 2" xfId="4558"/>
    <cellStyle name="Comma 3 2 4 4 7" xfId="4559"/>
    <cellStyle name="Comma 3 2 4 4 8" xfId="4560"/>
    <cellStyle name="Comma 3 2 4 4 9" xfId="4561"/>
    <cellStyle name="Comma 3 2 4 5" xfId="4562"/>
    <cellStyle name="Comma 3 2 4 5 2" xfId="4563"/>
    <cellStyle name="Comma 3 2 4 5 2 2" xfId="4564"/>
    <cellStyle name="Comma 3 2 4 5 2 2 2" xfId="4565"/>
    <cellStyle name="Comma 3 2 4 5 2 2 2 2" xfId="4566"/>
    <cellStyle name="Comma 3 2 4 5 2 2 3" xfId="4567"/>
    <cellStyle name="Comma 3 2 4 5 2 3" xfId="4568"/>
    <cellStyle name="Comma 3 2 4 5 2 3 2" xfId="4569"/>
    <cellStyle name="Comma 3 2 4 5 2 4" xfId="4570"/>
    <cellStyle name="Comma 3 2 4 5 3" xfId="4571"/>
    <cellStyle name="Comma 3 2 4 5 3 2" xfId="4572"/>
    <cellStyle name="Comma 3 2 4 5 3 2 2" xfId="4573"/>
    <cellStyle name="Comma 3 2 4 5 3 3" xfId="4574"/>
    <cellStyle name="Comma 3 2 4 5 4" xfId="4575"/>
    <cellStyle name="Comma 3 2 4 5 4 2" xfId="4576"/>
    <cellStyle name="Comma 3 2 4 5 5" xfId="4577"/>
    <cellStyle name="Comma 3 2 4 6" xfId="4578"/>
    <cellStyle name="Comma 3 2 4 6 2" xfId="4579"/>
    <cellStyle name="Comma 3 2 4 6 2 2" xfId="4580"/>
    <cellStyle name="Comma 3 2 4 6 2 2 2" xfId="4581"/>
    <cellStyle name="Comma 3 2 4 6 2 2 2 2" xfId="4582"/>
    <cellStyle name="Comma 3 2 4 6 2 2 3" xfId="4583"/>
    <cellStyle name="Comma 3 2 4 6 2 3" xfId="4584"/>
    <cellStyle name="Comma 3 2 4 6 2 3 2" xfId="4585"/>
    <cellStyle name="Comma 3 2 4 6 2 4" xfId="4586"/>
    <cellStyle name="Comma 3 2 4 6 3" xfId="4587"/>
    <cellStyle name="Comma 3 2 4 6 3 2" xfId="4588"/>
    <cellStyle name="Comma 3 2 4 6 3 2 2" xfId="4589"/>
    <cellStyle name="Comma 3 2 4 6 3 3" xfId="4590"/>
    <cellStyle name="Comma 3 2 4 6 4" xfId="4591"/>
    <cellStyle name="Comma 3 2 4 6 4 2" xfId="4592"/>
    <cellStyle name="Comma 3 2 4 6 5" xfId="4593"/>
    <cellStyle name="Comma 3 2 4 7" xfId="4594"/>
    <cellStyle name="Comma 3 2 4 7 2" xfId="4595"/>
    <cellStyle name="Comma 3 2 4 7 2 2" xfId="4596"/>
    <cellStyle name="Comma 3 2 4 7 2 2 2" xfId="4597"/>
    <cellStyle name="Comma 3 2 4 7 2 3" xfId="4598"/>
    <cellStyle name="Comma 3 2 4 7 3" xfId="4599"/>
    <cellStyle name="Comma 3 2 4 7 3 2" xfId="4600"/>
    <cellStyle name="Comma 3 2 4 7 4" xfId="4601"/>
    <cellStyle name="Comma 3 2 4 8" xfId="4602"/>
    <cellStyle name="Comma 3 2 4 8 2" xfId="4603"/>
    <cellStyle name="Comma 3 2 4 8 2 2" xfId="4604"/>
    <cellStyle name="Comma 3 2 4 8 3" xfId="4605"/>
    <cellStyle name="Comma 3 2 4 9" xfId="4606"/>
    <cellStyle name="Comma 3 2 4 9 2" xfId="4607"/>
    <cellStyle name="Comma 3 2 5" xfId="4608"/>
    <cellStyle name="Comma 3 2 5 10" xfId="4609"/>
    <cellStyle name="Comma 3 2 5 10 2" xfId="4610"/>
    <cellStyle name="Comma 3 2 5 11" xfId="4611"/>
    <cellStyle name="Comma 3 2 5 12" xfId="4612"/>
    <cellStyle name="Comma 3 2 5 13" xfId="4613"/>
    <cellStyle name="Comma 3 2 5 2" xfId="4614"/>
    <cellStyle name="Comma 3 2 5 2 2" xfId="4615"/>
    <cellStyle name="Comma 3 2 5 2 2 2" xfId="4616"/>
    <cellStyle name="Comma 3 2 5 2 2 2 2" xfId="4617"/>
    <cellStyle name="Comma 3 2 5 2 2 2 2 2" xfId="4618"/>
    <cellStyle name="Comma 3 2 5 2 2 2 2 2 2" xfId="4619"/>
    <cellStyle name="Comma 3 2 5 2 2 2 2 3" xfId="4620"/>
    <cellStyle name="Comma 3 2 5 2 2 2 3" xfId="4621"/>
    <cellStyle name="Comma 3 2 5 2 2 2 3 2" xfId="4622"/>
    <cellStyle name="Comma 3 2 5 2 2 2 4" xfId="4623"/>
    <cellStyle name="Comma 3 2 5 2 2 3" xfId="4624"/>
    <cellStyle name="Comma 3 2 5 2 2 3 2" xfId="4625"/>
    <cellStyle name="Comma 3 2 5 2 2 3 2 2" xfId="4626"/>
    <cellStyle name="Comma 3 2 5 2 2 3 3" xfId="4627"/>
    <cellStyle name="Comma 3 2 5 2 2 4" xfId="4628"/>
    <cellStyle name="Comma 3 2 5 2 2 4 2" xfId="4629"/>
    <cellStyle name="Comma 3 2 5 2 2 5" xfId="4630"/>
    <cellStyle name="Comma 3 2 5 2 3" xfId="4631"/>
    <cellStyle name="Comma 3 2 5 2 3 2" xfId="4632"/>
    <cellStyle name="Comma 3 2 5 2 3 2 2" xfId="4633"/>
    <cellStyle name="Comma 3 2 5 2 3 2 2 2" xfId="4634"/>
    <cellStyle name="Comma 3 2 5 2 3 2 3" xfId="4635"/>
    <cellStyle name="Comma 3 2 5 2 3 3" xfId="4636"/>
    <cellStyle name="Comma 3 2 5 2 3 3 2" xfId="4637"/>
    <cellStyle name="Comma 3 2 5 2 3 4" xfId="4638"/>
    <cellStyle name="Comma 3 2 5 2 4" xfId="4639"/>
    <cellStyle name="Comma 3 2 5 2 4 2" xfId="4640"/>
    <cellStyle name="Comma 3 2 5 2 4 2 2" xfId="4641"/>
    <cellStyle name="Comma 3 2 5 2 4 3" xfId="4642"/>
    <cellStyle name="Comma 3 2 5 2 5" xfId="4643"/>
    <cellStyle name="Comma 3 2 5 2 5 2" xfId="4644"/>
    <cellStyle name="Comma 3 2 5 2 6" xfId="4645"/>
    <cellStyle name="Comma 3 2 5 2 6 2" xfId="4646"/>
    <cellStyle name="Comma 3 2 5 2 7" xfId="4647"/>
    <cellStyle name="Comma 3 2 5 2 8" xfId="4648"/>
    <cellStyle name="Comma 3 2 5 2 9" xfId="4649"/>
    <cellStyle name="Comma 3 2 5 3" xfId="4650"/>
    <cellStyle name="Comma 3 2 5 3 2" xfId="4651"/>
    <cellStyle name="Comma 3 2 5 3 2 2" xfId="4652"/>
    <cellStyle name="Comma 3 2 5 3 2 2 2" xfId="4653"/>
    <cellStyle name="Comma 3 2 5 3 2 2 2 2" xfId="4654"/>
    <cellStyle name="Comma 3 2 5 3 2 2 2 2 2" xfId="4655"/>
    <cellStyle name="Comma 3 2 5 3 2 2 2 3" xfId="4656"/>
    <cellStyle name="Comma 3 2 5 3 2 2 3" xfId="4657"/>
    <cellStyle name="Comma 3 2 5 3 2 2 3 2" xfId="4658"/>
    <cellStyle name="Comma 3 2 5 3 2 2 4" xfId="4659"/>
    <cellStyle name="Comma 3 2 5 3 2 3" xfId="4660"/>
    <cellStyle name="Comma 3 2 5 3 2 3 2" xfId="4661"/>
    <cellStyle name="Comma 3 2 5 3 2 3 2 2" xfId="4662"/>
    <cellStyle name="Comma 3 2 5 3 2 3 3" xfId="4663"/>
    <cellStyle name="Comma 3 2 5 3 2 4" xfId="4664"/>
    <cellStyle name="Comma 3 2 5 3 2 4 2" xfId="4665"/>
    <cellStyle name="Comma 3 2 5 3 2 5" xfId="4666"/>
    <cellStyle name="Comma 3 2 5 3 3" xfId="4667"/>
    <cellStyle name="Comma 3 2 5 3 3 2" xfId="4668"/>
    <cellStyle name="Comma 3 2 5 3 3 2 2" xfId="4669"/>
    <cellStyle name="Comma 3 2 5 3 3 2 2 2" xfId="4670"/>
    <cellStyle name="Comma 3 2 5 3 3 2 3" xfId="4671"/>
    <cellStyle name="Comma 3 2 5 3 3 3" xfId="4672"/>
    <cellStyle name="Comma 3 2 5 3 3 3 2" xfId="4673"/>
    <cellStyle name="Comma 3 2 5 3 3 4" xfId="4674"/>
    <cellStyle name="Comma 3 2 5 3 4" xfId="4675"/>
    <cellStyle name="Comma 3 2 5 3 4 2" xfId="4676"/>
    <cellStyle name="Comma 3 2 5 3 4 2 2" xfId="4677"/>
    <cellStyle name="Comma 3 2 5 3 4 3" xfId="4678"/>
    <cellStyle name="Comma 3 2 5 3 5" xfId="4679"/>
    <cellStyle name="Comma 3 2 5 3 5 2" xfId="4680"/>
    <cellStyle name="Comma 3 2 5 3 6" xfId="4681"/>
    <cellStyle name="Comma 3 2 5 3 6 2" xfId="4682"/>
    <cellStyle name="Comma 3 2 5 3 7" xfId="4683"/>
    <cellStyle name="Comma 3 2 5 3 8" xfId="4684"/>
    <cellStyle name="Comma 3 2 5 3 9" xfId="4685"/>
    <cellStyle name="Comma 3 2 5 4" xfId="4686"/>
    <cellStyle name="Comma 3 2 5 4 2" xfId="4687"/>
    <cellStyle name="Comma 3 2 5 4 2 2" xfId="4688"/>
    <cellStyle name="Comma 3 2 5 4 2 2 2" xfId="4689"/>
    <cellStyle name="Comma 3 2 5 4 2 2 2 2" xfId="4690"/>
    <cellStyle name="Comma 3 2 5 4 2 2 3" xfId="4691"/>
    <cellStyle name="Comma 3 2 5 4 2 3" xfId="4692"/>
    <cellStyle name="Comma 3 2 5 4 2 3 2" xfId="4693"/>
    <cellStyle name="Comma 3 2 5 4 2 4" xfId="4694"/>
    <cellStyle name="Comma 3 2 5 4 3" xfId="4695"/>
    <cellStyle name="Comma 3 2 5 4 3 2" xfId="4696"/>
    <cellStyle name="Comma 3 2 5 4 3 2 2" xfId="4697"/>
    <cellStyle name="Comma 3 2 5 4 3 3" xfId="4698"/>
    <cellStyle name="Comma 3 2 5 4 4" xfId="4699"/>
    <cellStyle name="Comma 3 2 5 4 4 2" xfId="4700"/>
    <cellStyle name="Comma 3 2 5 4 5" xfId="4701"/>
    <cellStyle name="Comma 3 2 5 5" xfId="4702"/>
    <cellStyle name="Comma 3 2 5 5 2" xfId="4703"/>
    <cellStyle name="Comma 3 2 5 5 2 2" xfId="4704"/>
    <cellStyle name="Comma 3 2 5 5 2 2 2" xfId="4705"/>
    <cellStyle name="Comma 3 2 5 5 2 2 2 2" xfId="4706"/>
    <cellStyle name="Comma 3 2 5 5 2 2 3" xfId="4707"/>
    <cellStyle name="Comma 3 2 5 5 2 3" xfId="4708"/>
    <cellStyle name="Comma 3 2 5 5 2 3 2" xfId="4709"/>
    <cellStyle name="Comma 3 2 5 5 2 4" xfId="4710"/>
    <cellStyle name="Comma 3 2 5 5 3" xfId="4711"/>
    <cellStyle name="Comma 3 2 5 5 3 2" xfId="4712"/>
    <cellStyle name="Comma 3 2 5 5 3 2 2" xfId="4713"/>
    <cellStyle name="Comma 3 2 5 5 3 3" xfId="4714"/>
    <cellStyle name="Comma 3 2 5 5 4" xfId="4715"/>
    <cellStyle name="Comma 3 2 5 5 4 2" xfId="4716"/>
    <cellStyle name="Comma 3 2 5 5 5" xfId="4717"/>
    <cellStyle name="Comma 3 2 5 6" xfId="4718"/>
    <cellStyle name="Comma 3 2 5 6 2" xfId="4719"/>
    <cellStyle name="Comma 3 2 5 6 2 2" xfId="4720"/>
    <cellStyle name="Comma 3 2 5 6 2 2 2" xfId="4721"/>
    <cellStyle name="Comma 3 2 5 6 2 3" xfId="4722"/>
    <cellStyle name="Comma 3 2 5 6 3" xfId="4723"/>
    <cellStyle name="Comma 3 2 5 6 3 2" xfId="4724"/>
    <cellStyle name="Comma 3 2 5 6 4" xfId="4725"/>
    <cellStyle name="Comma 3 2 5 7" xfId="4726"/>
    <cellStyle name="Comma 3 2 5 7 2" xfId="4727"/>
    <cellStyle name="Comma 3 2 5 7 2 2" xfId="4728"/>
    <cellStyle name="Comma 3 2 5 7 3" xfId="4729"/>
    <cellStyle name="Comma 3 2 5 8" xfId="4730"/>
    <cellStyle name="Comma 3 2 5 8 2" xfId="4731"/>
    <cellStyle name="Comma 3 2 5 9" xfId="4732"/>
    <cellStyle name="Comma 3 2 5 9 2" xfId="4733"/>
    <cellStyle name="Comma 3 2 6" xfId="4734"/>
    <cellStyle name="Comma 3 2 6 2" xfId="4735"/>
    <cellStyle name="Comma 3 2 6 2 2" xfId="4736"/>
    <cellStyle name="Comma 3 2 6 2 2 2" xfId="4737"/>
    <cellStyle name="Comma 3 2 6 2 2 2 2" xfId="4738"/>
    <cellStyle name="Comma 3 2 6 2 2 2 2 2" xfId="4739"/>
    <cellStyle name="Comma 3 2 6 2 2 2 3" xfId="4740"/>
    <cellStyle name="Comma 3 2 6 2 2 3" xfId="4741"/>
    <cellStyle name="Comma 3 2 6 2 2 3 2" xfId="4742"/>
    <cellStyle name="Comma 3 2 6 2 2 4" xfId="4743"/>
    <cellStyle name="Comma 3 2 6 2 3" xfId="4744"/>
    <cellStyle name="Comma 3 2 6 2 3 2" xfId="4745"/>
    <cellStyle name="Comma 3 2 6 2 3 2 2" xfId="4746"/>
    <cellStyle name="Comma 3 2 6 2 3 3" xfId="4747"/>
    <cellStyle name="Comma 3 2 6 2 4" xfId="4748"/>
    <cellStyle name="Comma 3 2 6 2 4 2" xfId="4749"/>
    <cellStyle name="Comma 3 2 6 2 5" xfId="4750"/>
    <cellStyle name="Comma 3 2 6 3" xfId="4751"/>
    <cellStyle name="Comma 3 2 6 3 2" xfId="4752"/>
    <cellStyle name="Comma 3 2 6 3 2 2" xfId="4753"/>
    <cellStyle name="Comma 3 2 6 3 2 2 2" xfId="4754"/>
    <cellStyle name="Comma 3 2 6 3 2 3" xfId="4755"/>
    <cellStyle name="Comma 3 2 6 3 3" xfId="4756"/>
    <cellStyle name="Comma 3 2 6 3 3 2" xfId="4757"/>
    <cellStyle name="Comma 3 2 6 3 4" xfId="4758"/>
    <cellStyle name="Comma 3 2 6 4" xfId="4759"/>
    <cellStyle name="Comma 3 2 6 4 2" xfId="4760"/>
    <cellStyle name="Comma 3 2 6 4 2 2" xfId="4761"/>
    <cellStyle name="Comma 3 2 6 4 3" xfId="4762"/>
    <cellStyle name="Comma 3 2 6 5" xfId="4763"/>
    <cellStyle name="Comma 3 2 6 5 2" xfId="4764"/>
    <cellStyle name="Comma 3 2 6 6" xfId="4765"/>
    <cellStyle name="Comma 3 2 6 6 2" xfId="4766"/>
    <cellStyle name="Comma 3 2 6 7" xfId="4767"/>
    <cellStyle name="Comma 3 2 6 8" xfId="4768"/>
    <cellStyle name="Comma 3 2 6 9" xfId="4769"/>
    <cellStyle name="Comma 3 2 7" xfId="4770"/>
    <cellStyle name="Comma 3 2 7 2" xfId="4771"/>
    <cellStyle name="Comma 3 2 7 2 2" xfId="4772"/>
    <cellStyle name="Comma 3 2 7 2 2 2" xfId="4773"/>
    <cellStyle name="Comma 3 2 7 2 2 2 2" xfId="4774"/>
    <cellStyle name="Comma 3 2 7 2 2 2 2 2" xfId="4775"/>
    <cellStyle name="Comma 3 2 7 2 2 2 3" xfId="4776"/>
    <cellStyle name="Comma 3 2 7 2 2 3" xfId="4777"/>
    <cellStyle name="Comma 3 2 7 2 2 3 2" xfId="4778"/>
    <cellStyle name="Comma 3 2 7 2 2 4" xfId="4779"/>
    <cellStyle name="Comma 3 2 7 2 3" xfId="4780"/>
    <cellStyle name="Comma 3 2 7 2 3 2" xfId="4781"/>
    <cellStyle name="Comma 3 2 7 2 3 2 2" xfId="4782"/>
    <cellStyle name="Comma 3 2 7 2 3 3" xfId="4783"/>
    <cellStyle name="Comma 3 2 7 2 4" xfId="4784"/>
    <cellStyle name="Comma 3 2 7 2 4 2" xfId="4785"/>
    <cellStyle name="Comma 3 2 7 2 5" xfId="4786"/>
    <cellStyle name="Comma 3 2 7 3" xfId="4787"/>
    <cellStyle name="Comma 3 2 7 3 2" xfId="4788"/>
    <cellStyle name="Comma 3 2 7 3 2 2" xfId="4789"/>
    <cellStyle name="Comma 3 2 7 3 2 2 2" xfId="4790"/>
    <cellStyle name="Comma 3 2 7 3 2 3" xfId="4791"/>
    <cellStyle name="Comma 3 2 7 3 3" xfId="4792"/>
    <cellStyle name="Comma 3 2 7 3 3 2" xfId="4793"/>
    <cellStyle name="Comma 3 2 7 3 4" xfId="4794"/>
    <cellStyle name="Comma 3 2 7 4" xfId="4795"/>
    <cellStyle name="Comma 3 2 7 4 2" xfId="4796"/>
    <cellStyle name="Comma 3 2 7 4 2 2" xfId="4797"/>
    <cellStyle name="Comma 3 2 7 4 3" xfId="4798"/>
    <cellStyle name="Comma 3 2 7 5" xfId="4799"/>
    <cellStyle name="Comma 3 2 7 5 2" xfId="4800"/>
    <cellStyle name="Comma 3 2 7 6" xfId="4801"/>
    <cellStyle name="Comma 3 2 7 6 2" xfId="4802"/>
    <cellStyle name="Comma 3 2 7 7" xfId="4803"/>
    <cellStyle name="Comma 3 2 7 8" xfId="4804"/>
    <cellStyle name="Comma 3 2 7 9" xfId="4805"/>
    <cellStyle name="Comma 3 2 8" xfId="4806"/>
    <cellStyle name="Comma 3 2 8 2" xfId="4807"/>
    <cellStyle name="Comma 3 2 8 2 2" xfId="4808"/>
    <cellStyle name="Comma 3 2 8 2 2 2" xfId="4809"/>
    <cellStyle name="Comma 3 2 8 2 2 2 2" xfId="4810"/>
    <cellStyle name="Comma 3 2 8 2 2 3" xfId="4811"/>
    <cellStyle name="Comma 3 2 8 2 3" xfId="4812"/>
    <cellStyle name="Comma 3 2 8 2 3 2" xfId="4813"/>
    <cellStyle name="Comma 3 2 8 2 4" xfId="4814"/>
    <cellStyle name="Comma 3 2 8 3" xfId="4815"/>
    <cellStyle name="Comma 3 2 8 3 2" xfId="4816"/>
    <cellStyle name="Comma 3 2 8 3 2 2" xfId="4817"/>
    <cellStyle name="Comma 3 2 8 3 3" xfId="4818"/>
    <cellStyle name="Comma 3 2 8 4" xfId="4819"/>
    <cellStyle name="Comma 3 2 8 4 2" xfId="4820"/>
    <cellStyle name="Comma 3 2 8 5" xfId="4821"/>
    <cellStyle name="Comma 3 2 9" xfId="4822"/>
    <cellStyle name="Comma 3 2 9 2" xfId="4823"/>
    <cellStyle name="Comma 3 2 9 2 2" xfId="4824"/>
    <cellStyle name="Comma 3 2 9 2 2 2" xfId="4825"/>
    <cellStyle name="Comma 3 2 9 2 2 2 2" xfId="4826"/>
    <cellStyle name="Comma 3 2 9 2 2 3" xfId="4827"/>
    <cellStyle name="Comma 3 2 9 2 3" xfId="4828"/>
    <cellStyle name="Comma 3 2 9 2 3 2" xfId="4829"/>
    <cellStyle name="Comma 3 2 9 2 4" xfId="4830"/>
    <cellStyle name="Comma 3 2 9 3" xfId="4831"/>
    <cellStyle name="Comma 3 2 9 3 2" xfId="4832"/>
    <cellStyle name="Comma 3 2 9 3 2 2" xfId="4833"/>
    <cellStyle name="Comma 3 2 9 3 3" xfId="4834"/>
    <cellStyle name="Comma 3 2 9 4" xfId="4835"/>
    <cellStyle name="Comma 3 2 9 4 2" xfId="4836"/>
    <cellStyle name="Comma 3 2 9 5" xfId="4837"/>
    <cellStyle name="Comma 3 20" xfId="4838"/>
    <cellStyle name="Comma 3 21" xfId="4839"/>
    <cellStyle name="Comma 3 22" xfId="4840"/>
    <cellStyle name="Comma 3 3" xfId="4841"/>
    <cellStyle name="Comma 3 3 10" xfId="4842"/>
    <cellStyle name="Comma 3 3 10 2" xfId="4843"/>
    <cellStyle name="Comma 3 3 10 2 2" xfId="4844"/>
    <cellStyle name="Comma 3 3 10 2 2 2" xfId="4845"/>
    <cellStyle name="Comma 3 3 10 2 3" xfId="4846"/>
    <cellStyle name="Comma 3 3 10 3" xfId="4847"/>
    <cellStyle name="Comma 3 3 10 3 2" xfId="4848"/>
    <cellStyle name="Comma 3 3 10 4" xfId="4849"/>
    <cellStyle name="Comma 3 3 11" xfId="4850"/>
    <cellStyle name="Comma 3 3 11 2" xfId="4851"/>
    <cellStyle name="Comma 3 3 11 2 2" xfId="4852"/>
    <cellStyle name="Comma 3 3 11 3" xfId="4853"/>
    <cellStyle name="Comma 3 3 12" xfId="4854"/>
    <cellStyle name="Comma 3 3 12 2" xfId="4855"/>
    <cellStyle name="Comma 3 3 13" xfId="4856"/>
    <cellStyle name="Comma 3 3 13 2" xfId="4857"/>
    <cellStyle name="Comma 3 3 14" xfId="4858"/>
    <cellStyle name="Comma 3 3 14 2" xfId="4859"/>
    <cellStyle name="Comma 3 3 15" xfId="4860"/>
    <cellStyle name="Comma 3 3 15 2" xfId="4861"/>
    <cellStyle name="Comma 3 3 16" xfId="4862"/>
    <cellStyle name="Comma 3 3 17" xfId="4863"/>
    <cellStyle name="Comma 3 3 18" xfId="4864"/>
    <cellStyle name="Comma 3 3 19" xfId="4865"/>
    <cellStyle name="Comma 3 3 2" xfId="4866"/>
    <cellStyle name="Comma 3 3 2 10" xfId="4867"/>
    <cellStyle name="Comma 3 3 2 10 2" xfId="4868"/>
    <cellStyle name="Comma 3 3 2 11" xfId="4869"/>
    <cellStyle name="Comma 3 3 2 11 2" xfId="4870"/>
    <cellStyle name="Comma 3 3 2 12" xfId="4871"/>
    <cellStyle name="Comma 3 3 2 12 2" xfId="4872"/>
    <cellStyle name="Comma 3 3 2 13" xfId="4873"/>
    <cellStyle name="Comma 3 3 2 13 2" xfId="4874"/>
    <cellStyle name="Comma 3 3 2 14" xfId="4875"/>
    <cellStyle name="Comma 3 3 2 15" xfId="4876"/>
    <cellStyle name="Comma 3 3 2 16" xfId="4877"/>
    <cellStyle name="Comma 3 3 2 17" xfId="4878"/>
    <cellStyle name="Comma 3 3 2 2" xfId="4879"/>
    <cellStyle name="Comma 3 3 2 2 10" xfId="4880"/>
    <cellStyle name="Comma 3 3 2 2 10 2" xfId="4881"/>
    <cellStyle name="Comma 3 3 2 2 11" xfId="4882"/>
    <cellStyle name="Comma 3 3 2 2 11 2" xfId="4883"/>
    <cellStyle name="Comma 3 3 2 2 12" xfId="4884"/>
    <cellStyle name="Comma 3 3 2 2 13" xfId="4885"/>
    <cellStyle name="Comma 3 3 2 2 14" xfId="4886"/>
    <cellStyle name="Comma 3 3 2 2 2" xfId="4887"/>
    <cellStyle name="Comma 3 3 2 2 2 10" xfId="4888"/>
    <cellStyle name="Comma 3 3 2 2 2 10 2" xfId="4889"/>
    <cellStyle name="Comma 3 3 2 2 2 11" xfId="4890"/>
    <cellStyle name="Comma 3 3 2 2 2 12" xfId="4891"/>
    <cellStyle name="Comma 3 3 2 2 2 13" xfId="4892"/>
    <cellStyle name="Comma 3 3 2 2 2 2" xfId="4893"/>
    <cellStyle name="Comma 3 3 2 2 2 2 2" xfId="4894"/>
    <cellStyle name="Comma 3 3 2 2 2 2 2 2" xfId="4895"/>
    <cellStyle name="Comma 3 3 2 2 2 2 2 2 2" xfId="4896"/>
    <cellStyle name="Comma 3 3 2 2 2 2 2 2 2 2" xfId="4897"/>
    <cellStyle name="Comma 3 3 2 2 2 2 2 2 2 2 2" xfId="4898"/>
    <cellStyle name="Comma 3 3 2 2 2 2 2 2 2 3" xfId="4899"/>
    <cellStyle name="Comma 3 3 2 2 2 2 2 2 3" xfId="4900"/>
    <cellStyle name="Comma 3 3 2 2 2 2 2 2 3 2" xfId="4901"/>
    <cellStyle name="Comma 3 3 2 2 2 2 2 2 4" xfId="4902"/>
    <cellStyle name="Comma 3 3 2 2 2 2 2 3" xfId="4903"/>
    <cellStyle name="Comma 3 3 2 2 2 2 2 3 2" xfId="4904"/>
    <cellStyle name="Comma 3 3 2 2 2 2 2 3 2 2" xfId="4905"/>
    <cellStyle name="Comma 3 3 2 2 2 2 2 3 3" xfId="4906"/>
    <cellStyle name="Comma 3 3 2 2 2 2 2 4" xfId="4907"/>
    <cellStyle name="Comma 3 3 2 2 2 2 2 4 2" xfId="4908"/>
    <cellStyle name="Comma 3 3 2 2 2 2 2 5" xfId="4909"/>
    <cellStyle name="Comma 3 3 2 2 2 2 3" xfId="4910"/>
    <cellStyle name="Comma 3 3 2 2 2 2 3 2" xfId="4911"/>
    <cellStyle name="Comma 3 3 2 2 2 2 3 2 2" xfId="4912"/>
    <cellStyle name="Comma 3 3 2 2 2 2 3 2 2 2" xfId="4913"/>
    <cellStyle name="Comma 3 3 2 2 2 2 3 2 3" xfId="4914"/>
    <cellStyle name="Comma 3 3 2 2 2 2 3 3" xfId="4915"/>
    <cellStyle name="Comma 3 3 2 2 2 2 3 3 2" xfId="4916"/>
    <cellStyle name="Comma 3 3 2 2 2 2 3 4" xfId="4917"/>
    <cellStyle name="Comma 3 3 2 2 2 2 4" xfId="4918"/>
    <cellStyle name="Comma 3 3 2 2 2 2 4 2" xfId="4919"/>
    <cellStyle name="Comma 3 3 2 2 2 2 4 2 2" xfId="4920"/>
    <cellStyle name="Comma 3 3 2 2 2 2 4 3" xfId="4921"/>
    <cellStyle name="Comma 3 3 2 2 2 2 5" xfId="4922"/>
    <cellStyle name="Comma 3 3 2 2 2 2 5 2" xfId="4923"/>
    <cellStyle name="Comma 3 3 2 2 2 2 6" xfId="4924"/>
    <cellStyle name="Comma 3 3 2 2 2 2 6 2" xfId="4925"/>
    <cellStyle name="Comma 3 3 2 2 2 2 7" xfId="4926"/>
    <cellStyle name="Comma 3 3 2 2 2 2 8" xfId="4927"/>
    <cellStyle name="Comma 3 3 2 2 2 2 9" xfId="4928"/>
    <cellStyle name="Comma 3 3 2 2 2 3" xfId="4929"/>
    <cellStyle name="Comma 3 3 2 2 2 3 2" xfId="4930"/>
    <cellStyle name="Comma 3 3 2 2 2 3 2 2" xfId="4931"/>
    <cellStyle name="Comma 3 3 2 2 2 3 2 2 2" xfId="4932"/>
    <cellStyle name="Comma 3 3 2 2 2 3 2 2 2 2" xfId="4933"/>
    <cellStyle name="Comma 3 3 2 2 2 3 2 2 2 2 2" xfId="4934"/>
    <cellStyle name="Comma 3 3 2 2 2 3 2 2 2 3" xfId="4935"/>
    <cellStyle name="Comma 3 3 2 2 2 3 2 2 3" xfId="4936"/>
    <cellStyle name="Comma 3 3 2 2 2 3 2 2 3 2" xfId="4937"/>
    <cellStyle name="Comma 3 3 2 2 2 3 2 2 4" xfId="4938"/>
    <cellStyle name="Comma 3 3 2 2 2 3 2 3" xfId="4939"/>
    <cellStyle name="Comma 3 3 2 2 2 3 2 3 2" xfId="4940"/>
    <cellStyle name="Comma 3 3 2 2 2 3 2 3 2 2" xfId="4941"/>
    <cellStyle name="Comma 3 3 2 2 2 3 2 3 3" xfId="4942"/>
    <cellStyle name="Comma 3 3 2 2 2 3 2 4" xfId="4943"/>
    <cellStyle name="Comma 3 3 2 2 2 3 2 4 2" xfId="4944"/>
    <cellStyle name="Comma 3 3 2 2 2 3 2 5" xfId="4945"/>
    <cellStyle name="Comma 3 3 2 2 2 3 3" xfId="4946"/>
    <cellStyle name="Comma 3 3 2 2 2 3 3 2" xfId="4947"/>
    <cellStyle name="Comma 3 3 2 2 2 3 3 2 2" xfId="4948"/>
    <cellStyle name="Comma 3 3 2 2 2 3 3 2 2 2" xfId="4949"/>
    <cellStyle name="Comma 3 3 2 2 2 3 3 2 3" xfId="4950"/>
    <cellStyle name="Comma 3 3 2 2 2 3 3 3" xfId="4951"/>
    <cellStyle name="Comma 3 3 2 2 2 3 3 3 2" xfId="4952"/>
    <cellStyle name="Comma 3 3 2 2 2 3 3 4" xfId="4953"/>
    <cellStyle name="Comma 3 3 2 2 2 3 4" xfId="4954"/>
    <cellStyle name="Comma 3 3 2 2 2 3 4 2" xfId="4955"/>
    <cellStyle name="Comma 3 3 2 2 2 3 4 2 2" xfId="4956"/>
    <cellStyle name="Comma 3 3 2 2 2 3 4 3" xfId="4957"/>
    <cellStyle name="Comma 3 3 2 2 2 3 5" xfId="4958"/>
    <cellStyle name="Comma 3 3 2 2 2 3 5 2" xfId="4959"/>
    <cellStyle name="Comma 3 3 2 2 2 3 6" xfId="4960"/>
    <cellStyle name="Comma 3 3 2 2 2 3 6 2" xfId="4961"/>
    <cellStyle name="Comma 3 3 2 2 2 3 7" xfId="4962"/>
    <cellStyle name="Comma 3 3 2 2 2 3 8" xfId="4963"/>
    <cellStyle name="Comma 3 3 2 2 2 3 9" xfId="4964"/>
    <cellStyle name="Comma 3 3 2 2 2 4" xfId="4965"/>
    <cellStyle name="Comma 3 3 2 2 2 4 2" xfId="4966"/>
    <cellStyle name="Comma 3 3 2 2 2 4 2 2" xfId="4967"/>
    <cellStyle name="Comma 3 3 2 2 2 4 2 2 2" xfId="4968"/>
    <cellStyle name="Comma 3 3 2 2 2 4 2 2 2 2" xfId="4969"/>
    <cellStyle name="Comma 3 3 2 2 2 4 2 2 3" xfId="4970"/>
    <cellStyle name="Comma 3 3 2 2 2 4 2 3" xfId="4971"/>
    <cellStyle name="Comma 3 3 2 2 2 4 2 3 2" xfId="4972"/>
    <cellStyle name="Comma 3 3 2 2 2 4 2 4" xfId="4973"/>
    <cellStyle name="Comma 3 3 2 2 2 4 3" xfId="4974"/>
    <cellStyle name="Comma 3 3 2 2 2 4 3 2" xfId="4975"/>
    <cellStyle name="Comma 3 3 2 2 2 4 3 2 2" xfId="4976"/>
    <cellStyle name="Comma 3 3 2 2 2 4 3 3" xfId="4977"/>
    <cellStyle name="Comma 3 3 2 2 2 4 4" xfId="4978"/>
    <cellStyle name="Comma 3 3 2 2 2 4 4 2" xfId="4979"/>
    <cellStyle name="Comma 3 3 2 2 2 4 5" xfId="4980"/>
    <cellStyle name="Comma 3 3 2 2 2 5" xfId="4981"/>
    <cellStyle name="Comma 3 3 2 2 2 5 2" xfId="4982"/>
    <cellStyle name="Comma 3 3 2 2 2 5 2 2" xfId="4983"/>
    <cellStyle name="Comma 3 3 2 2 2 5 2 2 2" xfId="4984"/>
    <cellStyle name="Comma 3 3 2 2 2 5 2 2 2 2" xfId="4985"/>
    <cellStyle name="Comma 3 3 2 2 2 5 2 2 3" xfId="4986"/>
    <cellStyle name="Comma 3 3 2 2 2 5 2 3" xfId="4987"/>
    <cellStyle name="Comma 3 3 2 2 2 5 2 3 2" xfId="4988"/>
    <cellStyle name="Comma 3 3 2 2 2 5 2 4" xfId="4989"/>
    <cellStyle name="Comma 3 3 2 2 2 5 3" xfId="4990"/>
    <cellStyle name="Comma 3 3 2 2 2 5 3 2" xfId="4991"/>
    <cellStyle name="Comma 3 3 2 2 2 5 3 2 2" xfId="4992"/>
    <cellStyle name="Comma 3 3 2 2 2 5 3 3" xfId="4993"/>
    <cellStyle name="Comma 3 3 2 2 2 5 4" xfId="4994"/>
    <cellStyle name="Comma 3 3 2 2 2 5 4 2" xfId="4995"/>
    <cellStyle name="Comma 3 3 2 2 2 5 5" xfId="4996"/>
    <cellStyle name="Comma 3 3 2 2 2 6" xfId="4997"/>
    <cellStyle name="Comma 3 3 2 2 2 6 2" xfId="4998"/>
    <cellStyle name="Comma 3 3 2 2 2 6 2 2" xfId="4999"/>
    <cellStyle name="Comma 3 3 2 2 2 6 2 2 2" xfId="5000"/>
    <cellStyle name="Comma 3 3 2 2 2 6 2 3" xfId="5001"/>
    <cellStyle name="Comma 3 3 2 2 2 6 3" xfId="5002"/>
    <cellStyle name="Comma 3 3 2 2 2 6 3 2" xfId="5003"/>
    <cellStyle name="Comma 3 3 2 2 2 6 4" xfId="5004"/>
    <cellStyle name="Comma 3 3 2 2 2 7" xfId="5005"/>
    <cellStyle name="Comma 3 3 2 2 2 7 2" xfId="5006"/>
    <cellStyle name="Comma 3 3 2 2 2 7 2 2" xfId="5007"/>
    <cellStyle name="Comma 3 3 2 2 2 7 3" xfId="5008"/>
    <cellStyle name="Comma 3 3 2 2 2 8" xfId="5009"/>
    <cellStyle name="Comma 3 3 2 2 2 8 2" xfId="5010"/>
    <cellStyle name="Comma 3 3 2 2 2 9" xfId="5011"/>
    <cellStyle name="Comma 3 3 2 2 2 9 2" xfId="5012"/>
    <cellStyle name="Comma 3 3 2 2 3" xfId="5013"/>
    <cellStyle name="Comma 3 3 2 2 3 2" xfId="5014"/>
    <cellStyle name="Comma 3 3 2 2 3 2 2" xfId="5015"/>
    <cellStyle name="Comma 3 3 2 2 3 2 2 2" xfId="5016"/>
    <cellStyle name="Comma 3 3 2 2 3 2 2 2 2" xfId="5017"/>
    <cellStyle name="Comma 3 3 2 2 3 2 2 2 2 2" xfId="5018"/>
    <cellStyle name="Comma 3 3 2 2 3 2 2 2 3" xfId="5019"/>
    <cellStyle name="Comma 3 3 2 2 3 2 2 3" xfId="5020"/>
    <cellStyle name="Comma 3 3 2 2 3 2 2 3 2" xfId="5021"/>
    <cellStyle name="Comma 3 3 2 2 3 2 2 4" xfId="5022"/>
    <cellStyle name="Comma 3 3 2 2 3 2 3" xfId="5023"/>
    <cellStyle name="Comma 3 3 2 2 3 2 3 2" xfId="5024"/>
    <cellStyle name="Comma 3 3 2 2 3 2 3 2 2" xfId="5025"/>
    <cellStyle name="Comma 3 3 2 2 3 2 3 3" xfId="5026"/>
    <cellStyle name="Comma 3 3 2 2 3 2 4" xfId="5027"/>
    <cellStyle name="Comma 3 3 2 2 3 2 4 2" xfId="5028"/>
    <cellStyle name="Comma 3 3 2 2 3 2 5" xfId="5029"/>
    <cellStyle name="Comma 3 3 2 2 3 3" xfId="5030"/>
    <cellStyle name="Comma 3 3 2 2 3 3 2" xfId="5031"/>
    <cellStyle name="Comma 3 3 2 2 3 3 2 2" xfId="5032"/>
    <cellStyle name="Comma 3 3 2 2 3 3 2 2 2" xfId="5033"/>
    <cellStyle name="Comma 3 3 2 2 3 3 2 3" xfId="5034"/>
    <cellStyle name="Comma 3 3 2 2 3 3 3" xfId="5035"/>
    <cellStyle name="Comma 3 3 2 2 3 3 3 2" xfId="5036"/>
    <cellStyle name="Comma 3 3 2 2 3 3 4" xfId="5037"/>
    <cellStyle name="Comma 3 3 2 2 3 4" xfId="5038"/>
    <cellStyle name="Comma 3 3 2 2 3 4 2" xfId="5039"/>
    <cellStyle name="Comma 3 3 2 2 3 4 2 2" xfId="5040"/>
    <cellStyle name="Comma 3 3 2 2 3 4 3" xfId="5041"/>
    <cellStyle name="Comma 3 3 2 2 3 5" xfId="5042"/>
    <cellStyle name="Comma 3 3 2 2 3 5 2" xfId="5043"/>
    <cellStyle name="Comma 3 3 2 2 3 6" xfId="5044"/>
    <cellStyle name="Comma 3 3 2 2 3 6 2" xfId="5045"/>
    <cellStyle name="Comma 3 3 2 2 3 7" xfId="5046"/>
    <cellStyle name="Comma 3 3 2 2 3 8" xfId="5047"/>
    <cellStyle name="Comma 3 3 2 2 3 9" xfId="5048"/>
    <cellStyle name="Comma 3 3 2 2 4" xfId="5049"/>
    <cellStyle name="Comma 3 3 2 2 4 2" xfId="5050"/>
    <cellStyle name="Comma 3 3 2 2 4 2 2" xfId="5051"/>
    <cellStyle name="Comma 3 3 2 2 4 2 2 2" xfId="5052"/>
    <cellStyle name="Comma 3 3 2 2 4 2 2 2 2" xfId="5053"/>
    <cellStyle name="Comma 3 3 2 2 4 2 2 2 2 2" xfId="5054"/>
    <cellStyle name="Comma 3 3 2 2 4 2 2 2 3" xfId="5055"/>
    <cellStyle name="Comma 3 3 2 2 4 2 2 3" xfId="5056"/>
    <cellStyle name="Comma 3 3 2 2 4 2 2 3 2" xfId="5057"/>
    <cellStyle name="Comma 3 3 2 2 4 2 2 4" xfId="5058"/>
    <cellStyle name="Comma 3 3 2 2 4 2 3" xfId="5059"/>
    <cellStyle name="Comma 3 3 2 2 4 2 3 2" xfId="5060"/>
    <cellStyle name="Comma 3 3 2 2 4 2 3 2 2" xfId="5061"/>
    <cellStyle name="Comma 3 3 2 2 4 2 3 3" xfId="5062"/>
    <cellStyle name="Comma 3 3 2 2 4 2 4" xfId="5063"/>
    <cellStyle name="Comma 3 3 2 2 4 2 4 2" xfId="5064"/>
    <cellStyle name="Comma 3 3 2 2 4 2 5" xfId="5065"/>
    <cellStyle name="Comma 3 3 2 2 4 3" xfId="5066"/>
    <cellStyle name="Comma 3 3 2 2 4 3 2" xfId="5067"/>
    <cellStyle name="Comma 3 3 2 2 4 3 2 2" xfId="5068"/>
    <cellStyle name="Comma 3 3 2 2 4 3 2 2 2" xfId="5069"/>
    <cellStyle name="Comma 3 3 2 2 4 3 2 3" xfId="5070"/>
    <cellStyle name="Comma 3 3 2 2 4 3 3" xfId="5071"/>
    <cellStyle name="Comma 3 3 2 2 4 3 3 2" xfId="5072"/>
    <cellStyle name="Comma 3 3 2 2 4 3 4" xfId="5073"/>
    <cellStyle name="Comma 3 3 2 2 4 4" xfId="5074"/>
    <cellStyle name="Comma 3 3 2 2 4 4 2" xfId="5075"/>
    <cellStyle name="Comma 3 3 2 2 4 4 2 2" xfId="5076"/>
    <cellStyle name="Comma 3 3 2 2 4 4 3" xfId="5077"/>
    <cellStyle name="Comma 3 3 2 2 4 5" xfId="5078"/>
    <cellStyle name="Comma 3 3 2 2 4 5 2" xfId="5079"/>
    <cellStyle name="Comma 3 3 2 2 4 6" xfId="5080"/>
    <cellStyle name="Comma 3 3 2 2 4 6 2" xfId="5081"/>
    <cellStyle name="Comma 3 3 2 2 4 7" xfId="5082"/>
    <cellStyle name="Comma 3 3 2 2 4 8" xfId="5083"/>
    <cellStyle name="Comma 3 3 2 2 4 9" xfId="5084"/>
    <cellStyle name="Comma 3 3 2 2 5" xfId="5085"/>
    <cellStyle name="Comma 3 3 2 2 5 2" xfId="5086"/>
    <cellStyle name="Comma 3 3 2 2 5 2 2" xfId="5087"/>
    <cellStyle name="Comma 3 3 2 2 5 2 2 2" xfId="5088"/>
    <cellStyle name="Comma 3 3 2 2 5 2 2 2 2" xfId="5089"/>
    <cellStyle name="Comma 3 3 2 2 5 2 2 3" xfId="5090"/>
    <cellStyle name="Comma 3 3 2 2 5 2 3" xfId="5091"/>
    <cellStyle name="Comma 3 3 2 2 5 2 3 2" xfId="5092"/>
    <cellStyle name="Comma 3 3 2 2 5 2 4" xfId="5093"/>
    <cellStyle name="Comma 3 3 2 2 5 3" xfId="5094"/>
    <cellStyle name="Comma 3 3 2 2 5 3 2" xfId="5095"/>
    <cellStyle name="Comma 3 3 2 2 5 3 2 2" xfId="5096"/>
    <cellStyle name="Comma 3 3 2 2 5 3 3" xfId="5097"/>
    <cellStyle name="Comma 3 3 2 2 5 4" xfId="5098"/>
    <cellStyle name="Comma 3 3 2 2 5 4 2" xfId="5099"/>
    <cellStyle name="Comma 3 3 2 2 5 5" xfId="5100"/>
    <cellStyle name="Comma 3 3 2 2 6" xfId="5101"/>
    <cellStyle name="Comma 3 3 2 2 6 2" xfId="5102"/>
    <cellStyle name="Comma 3 3 2 2 6 2 2" xfId="5103"/>
    <cellStyle name="Comma 3 3 2 2 6 2 2 2" xfId="5104"/>
    <cellStyle name="Comma 3 3 2 2 6 2 2 2 2" xfId="5105"/>
    <cellStyle name="Comma 3 3 2 2 6 2 2 3" xfId="5106"/>
    <cellStyle name="Comma 3 3 2 2 6 2 3" xfId="5107"/>
    <cellStyle name="Comma 3 3 2 2 6 2 3 2" xfId="5108"/>
    <cellStyle name="Comma 3 3 2 2 6 2 4" xfId="5109"/>
    <cellStyle name="Comma 3 3 2 2 6 3" xfId="5110"/>
    <cellStyle name="Comma 3 3 2 2 6 3 2" xfId="5111"/>
    <cellStyle name="Comma 3 3 2 2 6 3 2 2" xfId="5112"/>
    <cellStyle name="Comma 3 3 2 2 6 3 3" xfId="5113"/>
    <cellStyle name="Comma 3 3 2 2 6 4" xfId="5114"/>
    <cellStyle name="Comma 3 3 2 2 6 4 2" xfId="5115"/>
    <cellStyle name="Comma 3 3 2 2 6 5" xfId="5116"/>
    <cellStyle name="Comma 3 3 2 2 7" xfId="5117"/>
    <cellStyle name="Comma 3 3 2 2 7 2" xfId="5118"/>
    <cellStyle name="Comma 3 3 2 2 7 2 2" xfId="5119"/>
    <cellStyle name="Comma 3 3 2 2 7 2 2 2" xfId="5120"/>
    <cellStyle name="Comma 3 3 2 2 7 2 3" xfId="5121"/>
    <cellStyle name="Comma 3 3 2 2 7 3" xfId="5122"/>
    <cellStyle name="Comma 3 3 2 2 7 3 2" xfId="5123"/>
    <cellStyle name="Comma 3 3 2 2 7 4" xfId="5124"/>
    <cellStyle name="Comma 3 3 2 2 8" xfId="5125"/>
    <cellStyle name="Comma 3 3 2 2 8 2" xfId="5126"/>
    <cellStyle name="Comma 3 3 2 2 8 2 2" xfId="5127"/>
    <cellStyle name="Comma 3 3 2 2 8 3" xfId="5128"/>
    <cellStyle name="Comma 3 3 2 2 9" xfId="5129"/>
    <cellStyle name="Comma 3 3 2 2 9 2" xfId="5130"/>
    <cellStyle name="Comma 3 3 2 3" xfId="5131"/>
    <cellStyle name="Comma 3 3 2 3 10" xfId="5132"/>
    <cellStyle name="Comma 3 3 2 3 10 2" xfId="5133"/>
    <cellStyle name="Comma 3 3 2 3 11" xfId="5134"/>
    <cellStyle name="Comma 3 3 2 3 12" xfId="5135"/>
    <cellStyle name="Comma 3 3 2 3 13" xfId="5136"/>
    <cellStyle name="Comma 3 3 2 3 2" xfId="5137"/>
    <cellStyle name="Comma 3 3 2 3 2 2" xfId="5138"/>
    <cellStyle name="Comma 3 3 2 3 2 2 2" xfId="5139"/>
    <cellStyle name="Comma 3 3 2 3 2 2 2 2" xfId="5140"/>
    <cellStyle name="Comma 3 3 2 3 2 2 2 2 2" xfId="5141"/>
    <cellStyle name="Comma 3 3 2 3 2 2 2 2 2 2" xfId="5142"/>
    <cellStyle name="Comma 3 3 2 3 2 2 2 2 3" xfId="5143"/>
    <cellStyle name="Comma 3 3 2 3 2 2 2 3" xfId="5144"/>
    <cellStyle name="Comma 3 3 2 3 2 2 2 3 2" xfId="5145"/>
    <cellStyle name="Comma 3 3 2 3 2 2 2 4" xfId="5146"/>
    <cellStyle name="Comma 3 3 2 3 2 2 3" xfId="5147"/>
    <cellStyle name="Comma 3 3 2 3 2 2 3 2" xfId="5148"/>
    <cellStyle name="Comma 3 3 2 3 2 2 3 2 2" xfId="5149"/>
    <cellStyle name="Comma 3 3 2 3 2 2 3 3" xfId="5150"/>
    <cellStyle name="Comma 3 3 2 3 2 2 4" xfId="5151"/>
    <cellStyle name="Comma 3 3 2 3 2 2 4 2" xfId="5152"/>
    <cellStyle name="Comma 3 3 2 3 2 2 5" xfId="5153"/>
    <cellStyle name="Comma 3 3 2 3 2 3" xfId="5154"/>
    <cellStyle name="Comma 3 3 2 3 2 3 2" xfId="5155"/>
    <cellStyle name="Comma 3 3 2 3 2 3 2 2" xfId="5156"/>
    <cellStyle name="Comma 3 3 2 3 2 3 2 2 2" xfId="5157"/>
    <cellStyle name="Comma 3 3 2 3 2 3 2 3" xfId="5158"/>
    <cellStyle name="Comma 3 3 2 3 2 3 3" xfId="5159"/>
    <cellStyle name="Comma 3 3 2 3 2 3 3 2" xfId="5160"/>
    <cellStyle name="Comma 3 3 2 3 2 3 4" xfId="5161"/>
    <cellStyle name="Comma 3 3 2 3 2 4" xfId="5162"/>
    <cellStyle name="Comma 3 3 2 3 2 4 2" xfId="5163"/>
    <cellStyle name="Comma 3 3 2 3 2 4 2 2" xfId="5164"/>
    <cellStyle name="Comma 3 3 2 3 2 4 3" xfId="5165"/>
    <cellStyle name="Comma 3 3 2 3 2 5" xfId="5166"/>
    <cellStyle name="Comma 3 3 2 3 2 5 2" xfId="5167"/>
    <cellStyle name="Comma 3 3 2 3 2 6" xfId="5168"/>
    <cellStyle name="Comma 3 3 2 3 2 6 2" xfId="5169"/>
    <cellStyle name="Comma 3 3 2 3 2 7" xfId="5170"/>
    <cellStyle name="Comma 3 3 2 3 2 8" xfId="5171"/>
    <cellStyle name="Comma 3 3 2 3 2 9" xfId="5172"/>
    <cellStyle name="Comma 3 3 2 3 3" xfId="5173"/>
    <cellStyle name="Comma 3 3 2 3 3 2" xfId="5174"/>
    <cellStyle name="Comma 3 3 2 3 3 2 2" xfId="5175"/>
    <cellStyle name="Comma 3 3 2 3 3 2 2 2" xfId="5176"/>
    <cellStyle name="Comma 3 3 2 3 3 2 2 2 2" xfId="5177"/>
    <cellStyle name="Comma 3 3 2 3 3 2 2 2 2 2" xfId="5178"/>
    <cellStyle name="Comma 3 3 2 3 3 2 2 2 3" xfId="5179"/>
    <cellStyle name="Comma 3 3 2 3 3 2 2 3" xfId="5180"/>
    <cellStyle name="Comma 3 3 2 3 3 2 2 3 2" xfId="5181"/>
    <cellStyle name="Comma 3 3 2 3 3 2 2 4" xfId="5182"/>
    <cellStyle name="Comma 3 3 2 3 3 2 3" xfId="5183"/>
    <cellStyle name="Comma 3 3 2 3 3 2 3 2" xfId="5184"/>
    <cellStyle name="Comma 3 3 2 3 3 2 3 2 2" xfId="5185"/>
    <cellStyle name="Comma 3 3 2 3 3 2 3 3" xfId="5186"/>
    <cellStyle name="Comma 3 3 2 3 3 2 4" xfId="5187"/>
    <cellStyle name="Comma 3 3 2 3 3 2 4 2" xfId="5188"/>
    <cellStyle name="Comma 3 3 2 3 3 2 5" xfId="5189"/>
    <cellStyle name="Comma 3 3 2 3 3 3" xfId="5190"/>
    <cellStyle name="Comma 3 3 2 3 3 3 2" xfId="5191"/>
    <cellStyle name="Comma 3 3 2 3 3 3 2 2" xfId="5192"/>
    <cellStyle name="Comma 3 3 2 3 3 3 2 2 2" xfId="5193"/>
    <cellStyle name="Comma 3 3 2 3 3 3 2 3" xfId="5194"/>
    <cellStyle name="Comma 3 3 2 3 3 3 3" xfId="5195"/>
    <cellStyle name="Comma 3 3 2 3 3 3 3 2" xfId="5196"/>
    <cellStyle name="Comma 3 3 2 3 3 3 4" xfId="5197"/>
    <cellStyle name="Comma 3 3 2 3 3 4" xfId="5198"/>
    <cellStyle name="Comma 3 3 2 3 3 4 2" xfId="5199"/>
    <cellStyle name="Comma 3 3 2 3 3 4 2 2" xfId="5200"/>
    <cellStyle name="Comma 3 3 2 3 3 4 3" xfId="5201"/>
    <cellStyle name="Comma 3 3 2 3 3 5" xfId="5202"/>
    <cellStyle name="Comma 3 3 2 3 3 5 2" xfId="5203"/>
    <cellStyle name="Comma 3 3 2 3 3 6" xfId="5204"/>
    <cellStyle name="Comma 3 3 2 3 3 6 2" xfId="5205"/>
    <cellStyle name="Comma 3 3 2 3 3 7" xfId="5206"/>
    <cellStyle name="Comma 3 3 2 3 3 8" xfId="5207"/>
    <cellStyle name="Comma 3 3 2 3 3 9" xfId="5208"/>
    <cellStyle name="Comma 3 3 2 3 4" xfId="5209"/>
    <cellStyle name="Comma 3 3 2 3 4 2" xfId="5210"/>
    <cellStyle name="Comma 3 3 2 3 4 2 2" xfId="5211"/>
    <cellStyle name="Comma 3 3 2 3 4 2 2 2" xfId="5212"/>
    <cellStyle name="Comma 3 3 2 3 4 2 2 2 2" xfId="5213"/>
    <cellStyle name="Comma 3 3 2 3 4 2 2 3" xfId="5214"/>
    <cellStyle name="Comma 3 3 2 3 4 2 3" xfId="5215"/>
    <cellStyle name="Comma 3 3 2 3 4 2 3 2" xfId="5216"/>
    <cellStyle name="Comma 3 3 2 3 4 2 4" xfId="5217"/>
    <cellStyle name="Comma 3 3 2 3 4 3" xfId="5218"/>
    <cellStyle name="Comma 3 3 2 3 4 3 2" xfId="5219"/>
    <cellStyle name="Comma 3 3 2 3 4 3 2 2" xfId="5220"/>
    <cellStyle name="Comma 3 3 2 3 4 3 3" xfId="5221"/>
    <cellStyle name="Comma 3 3 2 3 4 4" xfId="5222"/>
    <cellStyle name="Comma 3 3 2 3 4 4 2" xfId="5223"/>
    <cellStyle name="Comma 3 3 2 3 4 5" xfId="5224"/>
    <cellStyle name="Comma 3 3 2 3 5" xfId="5225"/>
    <cellStyle name="Comma 3 3 2 3 5 2" xfId="5226"/>
    <cellStyle name="Comma 3 3 2 3 5 2 2" xfId="5227"/>
    <cellStyle name="Comma 3 3 2 3 5 2 2 2" xfId="5228"/>
    <cellStyle name="Comma 3 3 2 3 5 2 2 2 2" xfId="5229"/>
    <cellStyle name="Comma 3 3 2 3 5 2 2 3" xfId="5230"/>
    <cellStyle name="Comma 3 3 2 3 5 2 3" xfId="5231"/>
    <cellStyle name="Comma 3 3 2 3 5 2 3 2" xfId="5232"/>
    <cellStyle name="Comma 3 3 2 3 5 2 4" xfId="5233"/>
    <cellStyle name="Comma 3 3 2 3 5 3" xfId="5234"/>
    <cellStyle name="Comma 3 3 2 3 5 3 2" xfId="5235"/>
    <cellStyle name="Comma 3 3 2 3 5 3 2 2" xfId="5236"/>
    <cellStyle name="Comma 3 3 2 3 5 3 3" xfId="5237"/>
    <cellStyle name="Comma 3 3 2 3 5 4" xfId="5238"/>
    <cellStyle name="Comma 3 3 2 3 5 4 2" xfId="5239"/>
    <cellStyle name="Comma 3 3 2 3 5 5" xfId="5240"/>
    <cellStyle name="Comma 3 3 2 3 6" xfId="5241"/>
    <cellStyle name="Comma 3 3 2 3 6 2" xfId="5242"/>
    <cellStyle name="Comma 3 3 2 3 6 2 2" xfId="5243"/>
    <cellStyle name="Comma 3 3 2 3 6 2 2 2" xfId="5244"/>
    <cellStyle name="Comma 3 3 2 3 6 2 3" xfId="5245"/>
    <cellStyle name="Comma 3 3 2 3 6 3" xfId="5246"/>
    <cellStyle name="Comma 3 3 2 3 6 3 2" xfId="5247"/>
    <cellStyle name="Comma 3 3 2 3 6 4" xfId="5248"/>
    <cellStyle name="Comma 3 3 2 3 7" xfId="5249"/>
    <cellStyle name="Comma 3 3 2 3 7 2" xfId="5250"/>
    <cellStyle name="Comma 3 3 2 3 7 2 2" xfId="5251"/>
    <cellStyle name="Comma 3 3 2 3 7 3" xfId="5252"/>
    <cellStyle name="Comma 3 3 2 3 8" xfId="5253"/>
    <cellStyle name="Comma 3 3 2 3 8 2" xfId="5254"/>
    <cellStyle name="Comma 3 3 2 3 9" xfId="5255"/>
    <cellStyle name="Comma 3 3 2 3 9 2" xfId="5256"/>
    <cellStyle name="Comma 3 3 2 4" xfId="5257"/>
    <cellStyle name="Comma 3 3 2 4 2" xfId="5258"/>
    <cellStyle name="Comma 3 3 2 4 2 2" xfId="5259"/>
    <cellStyle name="Comma 3 3 2 4 2 2 2" xfId="5260"/>
    <cellStyle name="Comma 3 3 2 4 2 2 2 2" xfId="5261"/>
    <cellStyle name="Comma 3 3 2 4 2 2 2 2 2" xfId="5262"/>
    <cellStyle name="Comma 3 3 2 4 2 2 2 3" xfId="5263"/>
    <cellStyle name="Comma 3 3 2 4 2 2 3" xfId="5264"/>
    <cellStyle name="Comma 3 3 2 4 2 2 3 2" xfId="5265"/>
    <cellStyle name="Comma 3 3 2 4 2 2 4" xfId="5266"/>
    <cellStyle name="Comma 3 3 2 4 2 3" xfId="5267"/>
    <cellStyle name="Comma 3 3 2 4 2 3 2" xfId="5268"/>
    <cellStyle name="Comma 3 3 2 4 2 3 2 2" xfId="5269"/>
    <cellStyle name="Comma 3 3 2 4 2 3 3" xfId="5270"/>
    <cellStyle name="Comma 3 3 2 4 2 4" xfId="5271"/>
    <cellStyle name="Comma 3 3 2 4 2 4 2" xfId="5272"/>
    <cellStyle name="Comma 3 3 2 4 2 5" xfId="5273"/>
    <cellStyle name="Comma 3 3 2 4 3" xfId="5274"/>
    <cellStyle name="Comma 3 3 2 4 3 2" xfId="5275"/>
    <cellStyle name="Comma 3 3 2 4 3 2 2" xfId="5276"/>
    <cellStyle name="Comma 3 3 2 4 3 2 2 2" xfId="5277"/>
    <cellStyle name="Comma 3 3 2 4 3 2 3" xfId="5278"/>
    <cellStyle name="Comma 3 3 2 4 3 3" xfId="5279"/>
    <cellStyle name="Comma 3 3 2 4 3 3 2" xfId="5280"/>
    <cellStyle name="Comma 3 3 2 4 3 4" xfId="5281"/>
    <cellStyle name="Comma 3 3 2 4 4" xfId="5282"/>
    <cellStyle name="Comma 3 3 2 4 4 2" xfId="5283"/>
    <cellStyle name="Comma 3 3 2 4 4 2 2" xfId="5284"/>
    <cellStyle name="Comma 3 3 2 4 4 3" xfId="5285"/>
    <cellStyle name="Comma 3 3 2 4 5" xfId="5286"/>
    <cellStyle name="Comma 3 3 2 4 5 2" xfId="5287"/>
    <cellStyle name="Comma 3 3 2 4 6" xfId="5288"/>
    <cellStyle name="Comma 3 3 2 4 6 2" xfId="5289"/>
    <cellStyle name="Comma 3 3 2 4 7" xfId="5290"/>
    <cellStyle name="Comma 3 3 2 4 8" xfId="5291"/>
    <cellStyle name="Comma 3 3 2 4 9" xfId="5292"/>
    <cellStyle name="Comma 3 3 2 5" xfId="5293"/>
    <cellStyle name="Comma 3 3 2 5 2" xfId="5294"/>
    <cellStyle name="Comma 3 3 2 5 2 2" xfId="5295"/>
    <cellStyle name="Comma 3 3 2 5 2 2 2" xfId="5296"/>
    <cellStyle name="Comma 3 3 2 5 2 2 2 2" xfId="5297"/>
    <cellStyle name="Comma 3 3 2 5 2 2 2 2 2" xfId="5298"/>
    <cellStyle name="Comma 3 3 2 5 2 2 2 3" xfId="5299"/>
    <cellStyle name="Comma 3 3 2 5 2 2 3" xfId="5300"/>
    <cellStyle name="Comma 3 3 2 5 2 2 3 2" xfId="5301"/>
    <cellStyle name="Comma 3 3 2 5 2 2 4" xfId="5302"/>
    <cellStyle name="Comma 3 3 2 5 2 3" xfId="5303"/>
    <cellStyle name="Comma 3 3 2 5 2 3 2" xfId="5304"/>
    <cellStyle name="Comma 3 3 2 5 2 3 2 2" xfId="5305"/>
    <cellStyle name="Comma 3 3 2 5 2 3 3" xfId="5306"/>
    <cellStyle name="Comma 3 3 2 5 2 4" xfId="5307"/>
    <cellStyle name="Comma 3 3 2 5 2 4 2" xfId="5308"/>
    <cellStyle name="Comma 3 3 2 5 2 5" xfId="5309"/>
    <cellStyle name="Comma 3 3 2 5 3" xfId="5310"/>
    <cellStyle name="Comma 3 3 2 5 3 2" xfId="5311"/>
    <cellStyle name="Comma 3 3 2 5 3 2 2" xfId="5312"/>
    <cellStyle name="Comma 3 3 2 5 3 2 2 2" xfId="5313"/>
    <cellStyle name="Comma 3 3 2 5 3 2 3" xfId="5314"/>
    <cellStyle name="Comma 3 3 2 5 3 3" xfId="5315"/>
    <cellStyle name="Comma 3 3 2 5 3 3 2" xfId="5316"/>
    <cellStyle name="Comma 3 3 2 5 3 4" xfId="5317"/>
    <cellStyle name="Comma 3 3 2 5 4" xfId="5318"/>
    <cellStyle name="Comma 3 3 2 5 4 2" xfId="5319"/>
    <cellStyle name="Comma 3 3 2 5 4 2 2" xfId="5320"/>
    <cellStyle name="Comma 3 3 2 5 4 3" xfId="5321"/>
    <cellStyle name="Comma 3 3 2 5 5" xfId="5322"/>
    <cellStyle name="Comma 3 3 2 5 5 2" xfId="5323"/>
    <cellStyle name="Comma 3 3 2 5 6" xfId="5324"/>
    <cellStyle name="Comma 3 3 2 5 6 2" xfId="5325"/>
    <cellStyle name="Comma 3 3 2 5 7" xfId="5326"/>
    <cellStyle name="Comma 3 3 2 5 8" xfId="5327"/>
    <cellStyle name="Comma 3 3 2 5 9" xfId="5328"/>
    <cellStyle name="Comma 3 3 2 6" xfId="5329"/>
    <cellStyle name="Comma 3 3 2 6 2" xfId="5330"/>
    <cellStyle name="Comma 3 3 2 6 2 2" xfId="5331"/>
    <cellStyle name="Comma 3 3 2 6 2 2 2" xfId="5332"/>
    <cellStyle name="Comma 3 3 2 6 2 2 2 2" xfId="5333"/>
    <cellStyle name="Comma 3 3 2 6 2 2 3" xfId="5334"/>
    <cellStyle name="Comma 3 3 2 6 2 3" xfId="5335"/>
    <cellStyle name="Comma 3 3 2 6 2 3 2" xfId="5336"/>
    <cellStyle name="Comma 3 3 2 6 2 4" xfId="5337"/>
    <cellStyle name="Comma 3 3 2 6 3" xfId="5338"/>
    <cellStyle name="Comma 3 3 2 6 3 2" xfId="5339"/>
    <cellStyle name="Comma 3 3 2 6 3 2 2" xfId="5340"/>
    <cellStyle name="Comma 3 3 2 6 3 3" xfId="5341"/>
    <cellStyle name="Comma 3 3 2 6 4" xfId="5342"/>
    <cellStyle name="Comma 3 3 2 6 4 2" xfId="5343"/>
    <cellStyle name="Comma 3 3 2 6 5" xfId="5344"/>
    <cellStyle name="Comma 3 3 2 7" xfId="5345"/>
    <cellStyle name="Comma 3 3 2 7 2" xfId="5346"/>
    <cellStyle name="Comma 3 3 2 7 2 2" xfId="5347"/>
    <cellStyle name="Comma 3 3 2 7 2 2 2" xfId="5348"/>
    <cellStyle name="Comma 3 3 2 7 2 2 2 2" xfId="5349"/>
    <cellStyle name="Comma 3 3 2 7 2 2 3" xfId="5350"/>
    <cellStyle name="Comma 3 3 2 7 2 3" xfId="5351"/>
    <cellStyle name="Comma 3 3 2 7 2 3 2" xfId="5352"/>
    <cellStyle name="Comma 3 3 2 7 2 4" xfId="5353"/>
    <cellStyle name="Comma 3 3 2 7 3" xfId="5354"/>
    <cellStyle name="Comma 3 3 2 7 3 2" xfId="5355"/>
    <cellStyle name="Comma 3 3 2 7 3 2 2" xfId="5356"/>
    <cellStyle name="Comma 3 3 2 7 3 3" xfId="5357"/>
    <cellStyle name="Comma 3 3 2 7 4" xfId="5358"/>
    <cellStyle name="Comma 3 3 2 7 4 2" xfId="5359"/>
    <cellStyle name="Comma 3 3 2 7 5" xfId="5360"/>
    <cellStyle name="Comma 3 3 2 8" xfId="5361"/>
    <cellStyle name="Comma 3 3 2 8 2" xfId="5362"/>
    <cellStyle name="Comma 3 3 2 8 2 2" xfId="5363"/>
    <cellStyle name="Comma 3 3 2 8 2 2 2" xfId="5364"/>
    <cellStyle name="Comma 3 3 2 8 2 3" xfId="5365"/>
    <cellStyle name="Comma 3 3 2 8 3" xfId="5366"/>
    <cellStyle name="Comma 3 3 2 8 3 2" xfId="5367"/>
    <cellStyle name="Comma 3 3 2 8 4" xfId="5368"/>
    <cellStyle name="Comma 3 3 2 9" xfId="5369"/>
    <cellStyle name="Comma 3 3 2 9 2" xfId="5370"/>
    <cellStyle name="Comma 3 3 2 9 2 2" xfId="5371"/>
    <cellStyle name="Comma 3 3 2 9 3" xfId="5372"/>
    <cellStyle name="Comma 3 3 3" xfId="5373"/>
    <cellStyle name="Comma 3 3 3 10" xfId="5374"/>
    <cellStyle name="Comma 3 3 3 10 2" xfId="5375"/>
    <cellStyle name="Comma 3 3 3 11" xfId="5376"/>
    <cellStyle name="Comma 3 3 3 11 2" xfId="5377"/>
    <cellStyle name="Comma 3 3 3 12" xfId="5378"/>
    <cellStyle name="Comma 3 3 3 12 2" xfId="5379"/>
    <cellStyle name="Comma 3 3 3 13" xfId="5380"/>
    <cellStyle name="Comma 3 3 3 13 2" xfId="5381"/>
    <cellStyle name="Comma 3 3 3 14" xfId="5382"/>
    <cellStyle name="Comma 3 3 3 15" xfId="5383"/>
    <cellStyle name="Comma 3 3 3 16" xfId="5384"/>
    <cellStyle name="Comma 3 3 3 17" xfId="5385"/>
    <cellStyle name="Comma 3 3 3 2" xfId="5386"/>
    <cellStyle name="Comma 3 3 3 2 10" xfId="5387"/>
    <cellStyle name="Comma 3 3 3 2 10 2" xfId="5388"/>
    <cellStyle name="Comma 3 3 3 2 11" xfId="5389"/>
    <cellStyle name="Comma 3 3 3 2 11 2" xfId="5390"/>
    <cellStyle name="Comma 3 3 3 2 12" xfId="5391"/>
    <cellStyle name="Comma 3 3 3 2 13" xfId="5392"/>
    <cellStyle name="Comma 3 3 3 2 14" xfId="5393"/>
    <cellStyle name="Comma 3 3 3 2 2" xfId="5394"/>
    <cellStyle name="Comma 3 3 3 2 2 10" xfId="5395"/>
    <cellStyle name="Comma 3 3 3 2 2 10 2" xfId="5396"/>
    <cellStyle name="Comma 3 3 3 2 2 11" xfId="5397"/>
    <cellStyle name="Comma 3 3 3 2 2 12" xfId="5398"/>
    <cellStyle name="Comma 3 3 3 2 2 13" xfId="5399"/>
    <cellStyle name="Comma 3 3 3 2 2 2" xfId="5400"/>
    <cellStyle name="Comma 3 3 3 2 2 2 2" xfId="5401"/>
    <cellStyle name="Comma 3 3 3 2 2 2 2 2" xfId="5402"/>
    <cellStyle name="Comma 3 3 3 2 2 2 2 2 2" xfId="5403"/>
    <cellStyle name="Comma 3 3 3 2 2 2 2 2 2 2" xfId="5404"/>
    <cellStyle name="Comma 3 3 3 2 2 2 2 2 2 2 2" xfId="5405"/>
    <cellStyle name="Comma 3 3 3 2 2 2 2 2 2 3" xfId="5406"/>
    <cellStyle name="Comma 3 3 3 2 2 2 2 2 3" xfId="5407"/>
    <cellStyle name="Comma 3 3 3 2 2 2 2 2 3 2" xfId="5408"/>
    <cellStyle name="Comma 3 3 3 2 2 2 2 2 4" xfId="5409"/>
    <cellStyle name="Comma 3 3 3 2 2 2 2 3" xfId="5410"/>
    <cellStyle name="Comma 3 3 3 2 2 2 2 3 2" xfId="5411"/>
    <cellStyle name="Comma 3 3 3 2 2 2 2 3 2 2" xfId="5412"/>
    <cellStyle name="Comma 3 3 3 2 2 2 2 3 3" xfId="5413"/>
    <cellStyle name="Comma 3 3 3 2 2 2 2 4" xfId="5414"/>
    <cellStyle name="Comma 3 3 3 2 2 2 2 4 2" xfId="5415"/>
    <cellStyle name="Comma 3 3 3 2 2 2 2 5" xfId="5416"/>
    <cellStyle name="Comma 3 3 3 2 2 2 3" xfId="5417"/>
    <cellStyle name="Comma 3 3 3 2 2 2 3 2" xfId="5418"/>
    <cellStyle name="Comma 3 3 3 2 2 2 3 2 2" xfId="5419"/>
    <cellStyle name="Comma 3 3 3 2 2 2 3 2 2 2" xfId="5420"/>
    <cellStyle name="Comma 3 3 3 2 2 2 3 2 3" xfId="5421"/>
    <cellStyle name="Comma 3 3 3 2 2 2 3 3" xfId="5422"/>
    <cellStyle name="Comma 3 3 3 2 2 2 3 3 2" xfId="5423"/>
    <cellStyle name="Comma 3 3 3 2 2 2 3 4" xfId="5424"/>
    <cellStyle name="Comma 3 3 3 2 2 2 4" xfId="5425"/>
    <cellStyle name="Comma 3 3 3 2 2 2 4 2" xfId="5426"/>
    <cellStyle name="Comma 3 3 3 2 2 2 4 2 2" xfId="5427"/>
    <cellStyle name="Comma 3 3 3 2 2 2 4 3" xfId="5428"/>
    <cellStyle name="Comma 3 3 3 2 2 2 5" xfId="5429"/>
    <cellStyle name="Comma 3 3 3 2 2 2 5 2" xfId="5430"/>
    <cellStyle name="Comma 3 3 3 2 2 2 6" xfId="5431"/>
    <cellStyle name="Comma 3 3 3 2 2 2 6 2" xfId="5432"/>
    <cellStyle name="Comma 3 3 3 2 2 2 7" xfId="5433"/>
    <cellStyle name="Comma 3 3 3 2 2 2 8" xfId="5434"/>
    <cellStyle name="Comma 3 3 3 2 2 2 9" xfId="5435"/>
    <cellStyle name="Comma 3 3 3 2 2 3" xfId="5436"/>
    <cellStyle name="Comma 3 3 3 2 2 3 2" xfId="5437"/>
    <cellStyle name="Comma 3 3 3 2 2 3 2 2" xfId="5438"/>
    <cellStyle name="Comma 3 3 3 2 2 3 2 2 2" xfId="5439"/>
    <cellStyle name="Comma 3 3 3 2 2 3 2 2 2 2" xfId="5440"/>
    <cellStyle name="Comma 3 3 3 2 2 3 2 2 2 2 2" xfId="5441"/>
    <cellStyle name="Comma 3 3 3 2 2 3 2 2 2 3" xfId="5442"/>
    <cellStyle name="Comma 3 3 3 2 2 3 2 2 3" xfId="5443"/>
    <cellStyle name="Comma 3 3 3 2 2 3 2 2 3 2" xfId="5444"/>
    <cellStyle name="Comma 3 3 3 2 2 3 2 2 4" xfId="5445"/>
    <cellStyle name="Comma 3 3 3 2 2 3 2 3" xfId="5446"/>
    <cellStyle name="Comma 3 3 3 2 2 3 2 3 2" xfId="5447"/>
    <cellStyle name="Comma 3 3 3 2 2 3 2 3 2 2" xfId="5448"/>
    <cellStyle name="Comma 3 3 3 2 2 3 2 3 3" xfId="5449"/>
    <cellStyle name="Comma 3 3 3 2 2 3 2 4" xfId="5450"/>
    <cellStyle name="Comma 3 3 3 2 2 3 2 4 2" xfId="5451"/>
    <cellStyle name="Comma 3 3 3 2 2 3 2 5" xfId="5452"/>
    <cellStyle name="Comma 3 3 3 2 2 3 3" xfId="5453"/>
    <cellStyle name="Comma 3 3 3 2 2 3 3 2" xfId="5454"/>
    <cellStyle name="Comma 3 3 3 2 2 3 3 2 2" xfId="5455"/>
    <cellStyle name="Comma 3 3 3 2 2 3 3 2 2 2" xfId="5456"/>
    <cellStyle name="Comma 3 3 3 2 2 3 3 2 3" xfId="5457"/>
    <cellStyle name="Comma 3 3 3 2 2 3 3 3" xfId="5458"/>
    <cellStyle name="Comma 3 3 3 2 2 3 3 3 2" xfId="5459"/>
    <cellStyle name="Comma 3 3 3 2 2 3 3 4" xfId="5460"/>
    <cellStyle name="Comma 3 3 3 2 2 3 4" xfId="5461"/>
    <cellStyle name="Comma 3 3 3 2 2 3 4 2" xfId="5462"/>
    <cellStyle name="Comma 3 3 3 2 2 3 4 2 2" xfId="5463"/>
    <cellStyle name="Comma 3 3 3 2 2 3 4 3" xfId="5464"/>
    <cellStyle name="Comma 3 3 3 2 2 3 5" xfId="5465"/>
    <cellStyle name="Comma 3 3 3 2 2 3 5 2" xfId="5466"/>
    <cellStyle name="Comma 3 3 3 2 2 3 6" xfId="5467"/>
    <cellStyle name="Comma 3 3 3 2 2 3 6 2" xfId="5468"/>
    <cellStyle name="Comma 3 3 3 2 2 3 7" xfId="5469"/>
    <cellStyle name="Comma 3 3 3 2 2 3 8" xfId="5470"/>
    <cellStyle name="Comma 3 3 3 2 2 3 9" xfId="5471"/>
    <cellStyle name="Comma 3 3 3 2 2 4" xfId="5472"/>
    <cellStyle name="Comma 3 3 3 2 2 4 2" xfId="5473"/>
    <cellStyle name="Comma 3 3 3 2 2 4 2 2" xfId="5474"/>
    <cellStyle name="Comma 3 3 3 2 2 4 2 2 2" xfId="5475"/>
    <cellStyle name="Comma 3 3 3 2 2 4 2 2 2 2" xfId="5476"/>
    <cellStyle name="Comma 3 3 3 2 2 4 2 2 3" xfId="5477"/>
    <cellStyle name="Comma 3 3 3 2 2 4 2 3" xfId="5478"/>
    <cellStyle name="Comma 3 3 3 2 2 4 2 3 2" xfId="5479"/>
    <cellStyle name="Comma 3 3 3 2 2 4 2 4" xfId="5480"/>
    <cellStyle name="Comma 3 3 3 2 2 4 3" xfId="5481"/>
    <cellStyle name="Comma 3 3 3 2 2 4 3 2" xfId="5482"/>
    <cellStyle name="Comma 3 3 3 2 2 4 3 2 2" xfId="5483"/>
    <cellStyle name="Comma 3 3 3 2 2 4 3 3" xfId="5484"/>
    <cellStyle name="Comma 3 3 3 2 2 4 4" xfId="5485"/>
    <cellStyle name="Comma 3 3 3 2 2 4 4 2" xfId="5486"/>
    <cellStyle name="Comma 3 3 3 2 2 4 5" xfId="5487"/>
    <cellStyle name="Comma 3 3 3 2 2 5" xfId="5488"/>
    <cellStyle name="Comma 3 3 3 2 2 5 2" xfId="5489"/>
    <cellStyle name="Comma 3 3 3 2 2 5 2 2" xfId="5490"/>
    <cellStyle name="Comma 3 3 3 2 2 5 2 2 2" xfId="5491"/>
    <cellStyle name="Comma 3 3 3 2 2 5 2 2 2 2" xfId="5492"/>
    <cellStyle name="Comma 3 3 3 2 2 5 2 2 3" xfId="5493"/>
    <cellStyle name="Comma 3 3 3 2 2 5 2 3" xfId="5494"/>
    <cellStyle name="Comma 3 3 3 2 2 5 2 3 2" xfId="5495"/>
    <cellStyle name="Comma 3 3 3 2 2 5 2 4" xfId="5496"/>
    <cellStyle name="Comma 3 3 3 2 2 5 3" xfId="5497"/>
    <cellStyle name="Comma 3 3 3 2 2 5 3 2" xfId="5498"/>
    <cellStyle name="Comma 3 3 3 2 2 5 3 2 2" xfId="5499"/>
    <cellStyle name="Comma 3 3 3 2 2 5 3 3" xfId="5500"/>
    <cellStyle name="Comma 3 3 3 2 2 5 4" xfId="5501"/>
    <cellStyle name="Comma 3 3 3 2 2 5 4 2" xfId="5502"/>
    <cellStyle name="Comma 3 3 3 2 2 5 5" xfId="5503"/>
    <cellStyle name="Comma 3 3 3 2 2 6" xfId="5504"/>
    <cellStyle name="Comma 3 3 3 2 2 6 2" xfId="5505"/>
    <cellStyle name="Comma 3 3 3 2 2 6 2 2" xfId="5506"/>
    <cellStyle name="Comma 3 3 3 2 2 6 2 2 2" xfId="5507"/>
    <cellStyle name="Comma 3 3 3 2 2 6 2 3" xfId="5508"/>
    <cellStyle name="Comma 3 3 3 2 2 6 3" xfId="5509"/>
    <cellStyle name="Comma 3 3 3 2 2 6 3 2" xfId="5510"/>
    <cellStyle name="Comma 3 3 3 2 2 6 4" xfId="5511"/>
    <cellStyle name="Comma 3 3 3 2 2 7" xfId="5512"/>
    <cellStyle name="Comma 3 3 3 2 2 7 2" xfId="5513"/>
    <cellStyle name="Comma 3 3 3 2 2 7 2 2" xfId="5514"/>
    <cellStyle name="Comma 3 3 3 2 2 7 3" xfId="5515"/>
    <cellStyle name="Comma 3 3 3 2 2 8" xfId="5516"/>
    <cellStyle name="Comma 3 3 3 2 2 8 2" xfId="5517"/>
    <cellStyle name="Comma 3 3 3 2 2 9" xfId="5518"/>
    <cellStyle name="Comma 3 3 3 2 2 9 2" xfId="5519"/>
    <cellStyle name="Comma 3 3 3 2 3" xfId="5520"/>
    <cellStyle name="Comma 3 3 3 2 3 2" xfId="5521"/>
    <cellStyle name="Comma 3 3 3 2 3 2 2" xfId="5522"/>
    <cellStyle name="Comma 3 3 3 2 3 2 2 2" xfId="5523"/>
    <cellStyle name="Comma 3 3 3 2 3 2 2 2 2" xfId="5524"/>
    <cellStyle name="Comma 3 3 3 2 3 2 2 2 2 2" xfId="5525"/>
    <cellStyle name="Comma 3 3 3 2 3 2 2 2 3" xfId="5526"/>
    <cellStyle name="Comma 3 3 3 2 3 2 2 3" xfId="5527"/>
    <cellStyle name="Comma 3 3 3 2 3 2 2 3 2" xfId="5528"/>
    <cellStyle name="Comma 3 3 3 2 3 2 2 4" xfId="5529"/>
    <cellStyle name="Comma 3 3 3 2 3 2 3" xfId="5530"/>
    <cellStyle name="Comma 3 3 3 2 3 2 3 2" xfId="5531"/>
    <cellStyle name="Comma 3 3 3 2 3 2 3 2 2" xfId="5532"/>
    <cellStyle name="Comma 3 3 3 2 3 2 3 3" xfId="5533"/>
    <cellStyle name="Comma 3 3 3 2 3 2 4" xfId="5534"/>
    <cellStyle name="Comma 3 3 3 2 3 2 4 2" xfId="5535"/>
    <cellStyle name="Comma 3 3 3 2 3 2 5" xfId="5536"/>
    <cellStyle name="Comma 3 3 3 2 3 3" xfId="5537"/>
    <cellStyle name="Comma 3 3 3 2 3 3 2" xfId="5538"/>
    <cellStyle name="Comma 3 3 3 2 3 3 2 2" xfId="5539"/>
    <cellStyle name="Comma 3 3 3 2 3 3 2 2 2" xfId="5540"/>
    <cellStyle name="Comma 3 3 3 2 3 3 2 3" xfId="5541"/>
    <cellStyle name="Comma 3 3 3 2 3 3 3" xfId="5542"/>
    <cellStyle name="Comma 3 3 3 2 3 3 3 2" xfId="5543"/>
    <cellStyle name="Comma 3 3 3 2 3 3 4" xfId="5544"/>
    <cellStyle name="Comma 3 3 3 2 3 4" xfId="5545"/>
    <cellStyle name="Comma 3 3 3 2 3 4 2" xfId="5546"/>
    <cellStyle name="Comma 3 3 3 2 3 4 2 2" xfId="5547"/>
    <cellStyle name="Comma 3 3 3 2 3 4 3" xfId="5548"/>
    <cellStyle name="Comma 3 3 3 2 3 5" xfId="5549"/>
    <cellStyle name="Comma 3 3 3 2 3 5 2" xfId="5550"/>
    <cellStyle name="Comma 3 3 3 2 3 6" xfId="5551"/>
    <cellStyle name="Comma 3 3 3 2 3 6 2" xfId="5552"/>
    <cellStyle name="Comma 3 3 3 2 3 7" xfId="5553"/>
    <cellStyle name="Comma 3 3 3 2 3 8" xfId="5554"/>
    <cellStyle name="Comma 3 3 3 2 3 9" xfId="5555"/>
    <cellStyle name="Comma 3 3 3 2 4" xfId="5556"/>
    <cellStyle name="Comma 3 3 3 2 4 2" xfId="5557"/>
    <cellStyle name="Comma 3 3 3 2 4 2 2" xfId="5558"/>
    <cellStyle name="Comma 3 3 3 2 4 2 2 2" xfId="5559"/>
    <cellStyle name="Comma 3 3 3 2 4 2 2 2 2" xfId="5560"/>
    <cellStyle name="Comma 3 3 3 2 4 2 2 2 2 2" xfId="5561"/>
    <cellStyle name="Comma 3 3 3 2 4 2 2 2 3" xfId="5562"/>
    <cellStyle name="Comma 3 3 3 2 4 2 2 3" xfId="5563"/>
    <cellStyle name="Comma 3 3 3 2 4 2 2 3 2" xfId="5564"/>
    <cellStyle name="Comma 3 3 3 2 4 2 2 4" xfId="5565"/>
    <cellStyle name="Comma 3 3 3 2 4 2 3" xfId="5566"/>
    <cellStyle name="Comma 3 3 3 2 4 2 3 2" xfId="5567"/>
    <cellStyle name="Comma 3 3 3 2 4 2 3 2 2" xfId="5568"/>
    <cellStyle name="Comma 3 3 3 2 4 2 3 3" xfId="5569"/>
    <cellStyle name="Comma 3 3 3 2 4 2 4" xfId="5570"/>
    <cellStyle name="Comma 3 3 3 2 4 2 4 2" xfId="5571"/>
    <cellStyle name="Comma 3 3 3 2 4 2 5" xfId="5572"/>
    <cellStyle name="Comma 3 3 3 2 4 3" xfId="5573"/>
    <cellStyle name="Comma 3 3 3 2 4 3 2" xfId="5574"/>
    <cellStyle name="Comma 3 3 3 2 4 3 2 2" xfId="5575"/>
    <cellStyle name="Comma 3 3 3 2 4 3 2 2 2" xfId="5576"/>
    <cellStyle name="Comma 3 3 3 2 4 3 2 3" xfId="5577"/>
    <cellStyle name="Comma 3 3 3 2 4 3 3" xfId="5578"/>
    <cellStyle name="Comma 3 3 3 2 4 3 3 2" xfId="5579"/>
    <cellStyle name="Comma 3 3 3 2 4 3 4" xfId="5580"/>
    <cellStyle name="Comma 3 3 3 2 4 4" xfId="5581"/>
    <cellStyle name="Comma 3 3 3 2 4 4 2" xfId="5582"/>
    <cellStyle name="Comma 3 3 3 2 4 4 2 2" xfId="5583"/>
    <cellStyle name="Comma 3 3 3 2 4 4 3" xfId="5584"/>
    <cellStyle name="Comma 3 3 3 2 4 5" xfId="5585"/>
    <cellStyle name="Comma 3 3 3 2 4 5 2" xfId="5586"/>
    <cellStyle name="Comma 3 3 3 2 4 6" xfId="5587"/>
    <cellStyle name="Comma 3 3 3 2 4 6 2" xfId="5588"/>
    <cellStyle name="Comma 3 3 3 2 4 7" xfId="5589"/>
    <cellStyle name="Comma 3 3 3 2 4 8" xfId="5590"/>
    <cellStyle name="Comma 3 3 3 2 4 9" xfId="5591"/>
    <cellStyle name="Comma 3 3 3 2 5" xfId="5592"/>
    <cellStyle name="Comma 3 3 3 2 5 2" xfId="5593"/>
    <cellStyle name="Comma 3 3 3 2 5 2 2" xfId="5594"/>
    <cellStyle name="Comma 3 3 3 2 5 2 2 2" xfId="5595"/>
    <cellStyle name="Comma 3 3 3 2 5 2 2 2 2" xfId="5596"/>
    <cellStyle name="Comma 3 3 3 2 5 2 2 3" xfId="5597"/>
    <cellStyle name="Comma 3 3 3 2 5 2 3" xfId="5598"/>
    <cellStyle name="Comma 3 3 3 2 5 2 3 2" xfId="5599"/>
    <cellStyle name="Comma 3 3 3 2 5 2 4" xfId="5600"/>
    <cellStyle name="Comma 3 3 3 2 5 3" xfId="5601"/>
    <cellStyle name="Comma 3 3 3 2 5 3 2" xfId="5602"/>
    <cellStyle name="Comma 3 3 3 2 5 3 2 2" xfId="5603"/>
    <cellStyle name="Comma 3 3 3 2 5 3 3" xfId="5604"/>
    <cellStyle name="Comma 3 3 3 2 5 4" xfId="5605"/>
    <cellStyle name="Comma 3 3 3 2 5 4 2" xfId="5606"/>
    <cellStyle name="Comma 3 3 3 2 5 5" xfId="5607"/>
    <cellStyle name="Comma 3 3 3 2 6" xfId="5608"/>
    <cellStyle name="Comma 3 3 3 2 6 2" xfId="5609"/>
    <cellStyle name="Comma 3 3 3 2 6 2 2" xfId="5610"/>
    <cellStyle name="Comma 3 3 3 2 6 2 2 2" xfId="5611"/>
    <cellStyle name="Comma 3 3 3 2 6 2 2 2 2" xfId="5612"/>
    <cellStyle name="Comma 3 3 3 2 6 2 2 3" xfId="5613"/>
    <cellStyle name="Comma 3 3 3 2 6 2 3" xfId="5614"/>
    <cellStyle name="Comma 3 3 3 2 6 2 3 2" xfId="5615"/>
    <cellStyle name="Comma 3 3 3 2 6 2 4" xfId="5616"/>
    <cellStyle name="Comma 3 3 3 2 6 3" xfId="5617"/>
    <cellStyle name="Comma 3 3 3 2 6 3 2" xfId="5618"/>
    <cellStyle name="Comma 3 3 3 2 6 3 2 2" xfId="5619"/>
    <cellStyle name="Comma 3 3 3 2 6 3 3" xfId="5620"/>
    <cellStyle name="Comma 3 3 3 2 6 4" xfId="5621"/>
    <cellStyle name="Comma 3 3 3 2 6 4 2" xfId="5622"/>
    <cellStyle name="Comma 3 3 3 2 6 5" xfId="5623"/>
    <cellStyle name="Comma 3 3 3 2 7" xfId="5624"/>
    <cellStyle name="Comma 3 3 3 2 7 2" xfId="5625"/>
    <cellStyle name="Comma 3 3 3 2 7 2 2" xfId="5626"/>
    <cellStyle name="Comma 3 3 3 2 7 2 2 2" xfId="5627"/>
    <cellStyle name="Comma 3 3 3 2 7 2 3" xfId="5628"/>
    <cellStyle name="Comma 3 3 3 2 7 3" xfId="5629"/>
    <cellStyle name="Comma 3 3 3 2 7 3 2" xfId="5630"/>
    <cellStyle name="Comma 3 3 3 2 7 4" xfId="5631"/>
    <cellStyle name="Comma 3 3 3 2 8" xfId="5632"/>
    <cellStyle name="Comma 3 3 3 2 8 2" xfId="5633"/>
    <cellStyle name="Comma 3 3 3 2 8 2 2" xfId="5634"/>
    <cellStyle name="Comma 3 3 3 2 8 3" xfId="5635"/>
    <cellStyle name="Comma 3 3 3 2 9" xfId="5636"/>
    <cellStyle name="Comma 3 3 3 2 9 2" xfId="5637"/>
    <cellStyle name="Comma 3 3 3 3" xfId="5638"/>
    <cellStyle name="Comma 3 3 3 3 10" xfId="5639"/>
    <cellStyle name="Comma 3 3 3 3 10 2" xfId="5640"/>
    <cellStyle name="Comma 3 3 3 3 11" xfId="5641"/>
    <cellStyle name="Comma 3 3 3 3 12" xfId="5642"/>
    <cellStyle name="Comma 3 3 3 3 13" xfId="5643"/>
    <cellStyle name="Comma 3 3 3 3 2" xfId="5644"/>
    <cellStyle name="Comma 3 3 3 3 2 2" xfId="5645"/>
    <cellStyle name="Comma 3 3 3 3 2 2 2" xfId="5646"/>
    <cellStyle name="Comma 3 3 3 3 2 2 2 2" xfId="5647"/>
    <cellStyle name="Comma 3 3 3 3 2 2 2 2 2" xfId="5648"/>
    <cellStyle name="Comma 3 3 3 3 2 2 2 2 2 2" xfId="5649"/>
    <cellStyle name="Comma 3 3 3 3 2 2 2 2 3" xfId="5650"/>
    <cellStyle name="Comma 3 3 3 3 2 2 2 3" xfId="5651"/>
    <cellStyle name="Comma 3 3 3 3 2 2 2 3 2" xfId="5652"/>
    <cellStyle name="Comma 3 3 3 3 2 2 2 4" xfId="5653"/>
    <cellStyle name="Comma 3 3 3 3 2 2 3" xfId="5654"/>
    <cellStyle name="Comma 3 3 3 3 2 2 3 2" xfId="5655"/>
    <cellStyle name="Comma 3 3 3 3 2 2 3 2 2" xfId="5656"/>
    <cellStyle name="Comma 3 3 3 3 2 2 3 3" xfId="5657"/>
    <cellStyle name="Comma 3 3 3 3 2 2 4" xfId="5658"/>
    <cellStyle name="Comma 3 3 3 3 2 2 4 2" xfId="5659"/>
    <cellStyle name="Comma 3 3 3 3 2 2 5" xfId="5660"/>
    <cellStyle name="Comma 3 3 3 3 2 3" xfId="5661"/>
    <cellStyle name="Comma 3 3 3 3 2 3 2" xfId="5662"/>
    <cellStyle name="Comma 3 3 3 3 2 3 2 2" xfId="5663"/>
    <cellStyle name="Comma 3 3 3 3 2 3 2 2 2" xfId="5664"/>
    <cellStyle name="Comma 3 3 3 3 2 3 2 3" xfId="5665"/>
    <cellStyle name="Comma 3 3 3 3 2 3 3" xfId="5666"/>
    <cellStyle name="Comma 3 3 3 3 2 3 3 2" xfId="5667"/>
    <cellStyle name="Comma 3 3 3 3 2 3 4" xfId="5668"/>
    <cellStyle name="Comma 3 3 3 3 2 4" xfId="5669"/>
    <cellStyle name="Comma 3 3 3 3 2 4 2" xfId="5670"/>
    <cellStyle name="Comma 3 3 3 3 2 4 2 2" xfId="5671"/>
    <cellStyle name="Comma 3 3 3 3 2 4 3" xfId="5672"/>
    <cellStyle name="Comma 3 3 3 3 2 5" xfId="5673"/>
    <cellStyle name="Comma 3 3 3 3 2 5 2" xfId="5674"/>
    <cellStyle name="Comma 3 3 3 3 2 6" xfId="5675"/>
    <cellStyle name="Comma 3 3 3 3 2 6 2" xfId="5676"/>
    <cellStyle name="Comma 3 3 3 3 2 7" xfId="5677"/>
    <cellStyle name="Comma 3 3 3 3 2 8" xfId="5678"/>
    <cellStyle name="Comma 3 3 3 3 2 9" xfId="5679"/>
    <cellStyle name="Comma 3 3 3 3 3" xfId="5680"/>
    <cellStyle name="Comma 3 3 3 3 3 2" xfId="5681"/>
    <cellStyle name="Comma 3 3 3 3 3 2 2" xfId="5682"/>
    <cellStyle name="Comma 3 3 3 3 3 2 2 2" xfId="5683"/>
    <cellStyle name="Comma 3 3 3 3 3 2 2 2 2" xfId="5684"/>
    <cellStyle name="Comma 3 3 3 3 3 2 2 2 2 2" xfId="5685"/>
    <cellStyle name="Comma 3 3 3 3 3 2 2 2 3" xfId="5686"/>
    <cellStyle name="Comma 3 3 3 3 3 2 2 3" xfId="5687"/>
    <cellStyle name="Comma 3 3 3 3 3 2 2 3 2" xfId="5688"/>
    <cellStyle name="Comma 3 3 3 3 3 2 2 4" xfId="5689"/>
    <cellStyle name="Comma 3 3 3 3 3 2 3" xfId="5690"/>
    <cellStyle name="Comma 3 3 3 3 3 2 3 2" xfId="5691"/>
    <cellStyle name="Comma 3 3 3 3 3 2 3 2 2" xfId="5692"/>
    <cellStyle name="Comma 3 3 3 3 3 2 3 3" xfId="5693"/>
    <cellStyle name="Comma 3 3 3 3 3 2 4" xfId="5694"/>
    <cellStyle name="Comma 3 3 3 3 3 2 4 2" xfId="5695"/>
    <cellStyle name="Comma 3 3 3 3 3 2 5" xfId="5696"/>
    <cellStyle name="Comma 3 3 3 3 3 3" xfId="5697"/>
    <cellStyle name="Comma 3 3 3 3 3 3 2" xfId="5698"/>
    <cellStyle name="Comma 3 3 3 3 3 3 2 2" xfId="5699"/>
    <cellStyle name="Comma 3 3 3 3 3 3 2 2 2" xfId="5700"/>
    <cellStyle name="Comma 3 3 3 3 3 3 2 3" xfId="5701"/>
    <cellStyle name="Comma 3 3 3 3 3 3 3" xfId="5702"/>
    <cellStyle name="Comma 3 3 3 3 3 3 3 2" xfId="5703"/>
    <cellStyle name="Comma 3 3 3 3 3 3 4" xfId="5704"/>
    <cellStyle name="Comma 3 3 3 3 3 4" xfId="5705"/>
    <cellStyle name="Comma 3 3 3 3 3 4 2" xfId="5706"/>
    <cellStyle name="Comma 3 3 3 3 3 4 2 2" xfId="5707"/>
    <cellStyle name="Comma 3 3 3 3 3 4 3" xfId="5708"/>
    <cellStyle name="Comma 3 3 3 3 3 5" xfId="5709"/>
    <cellStyle name="Comma 3 3 3 3 3 5 2" xfId="5710"/>
    <cellStyle name="Comma 3 3 3 3 3 6" xfId="5711"/>
    <cellStyle name="Comma 3 3 3 3 3 6 2" xfId="5712"/>
    <cellStyle name="Comma 3 3 3 3 3 7" xfId="5713"/>
    <cellStyle name="Comma 3 3 3 3 3 8" xfId="5714"/>
    <cellStyle name="Comma 3 3 3 3 3 9" xfId="5715"/>
    <cellStyle name="Comma 3 3 3 3 4" xfId="5716"/>
    <cellStyle name="Comma 3 3 3 3 4 2" xfId="5717"/>
    <cellStyle name="Comma 3 3 3 3 4 2 2" xfId="5718"/>
    <cellStyle name="Comma 3 3 3 3 4 2 2 2" xfId="5719"/>
    <cellStyle name="Comma 3 3 3 3 4 2 2 2 2" xfId="5720"/>
    <cellStyle name="Comma 3 3 3 3 4 2 2 3" xfId="5721"/>
    <cellStyle name="Comma 3 3 3 3 4 2 3" xfId="5722"/>
    <cellStyle name="Comma 3 3 3 3 4 2 3 2" xfId="5723"/>
    <cellStyle name="Comma 3 3 3 3 4 2 4" xfId="5724"/>
    <cellStyle name="Comma 3 3 3 3 4 3" xfId="5725"/>
    <cellStyle name="Comma 3 3 3 3 4 3 2" xfId="5726"/>
    <cellStyle name="Comma 3 3 3 3 4 3 2 2" xfId="5727"/>
    <cellStyle name="Comma 3 3 3 3 4 3 3" xfId="5728"/>
    <cellStyle name="Comma 3 3 3 3 4 4" xfId="5729"/>
    <cellStyle name="Comma 3 3 3 3 4 4 2" xfId="5730"/>
    <cellStyle name="Comma 3 3 3 3 4 5" xfId="5731"/>
    <cellStyle name="Comma 3 3 3 3 5" xfId="5732"/>
    <cellStyle name="Comma 3 3 3 3 5 2" xfId="5733"/>
    <cellStyle name="Comma 3 3 3 3 5 2 2" xfId="5734"/>
    <cellStyle name="Comma 3 3 3 3 5 2 2 2" xfId="5735"/>
    <cellStyle name="Comma 3 3 3 3 5 2 2 2 2" xfId="5736"/>
    <cellStyle name="Comma 3 3 3 3 5 2 2 3" xfId="5737"/>
    <cellStyle name="Comma 3 3 3 3 5 2 3" xfId="5738"/>
    <cellStyle name="Comma 3 3 3 3 5 2 3 2" xfId="5739"/>
    <cellStyle name="Comma 3 3 3 3 5 2 4" xfId="5740"/>
    <cellStyle name="Comma 3 3 3 3 5 3" xfId="5741"/>
    <cellStyle name="Comma 3 3 3 3 5 3 2" xfId="5742"/>
    <cellStyle name="Comma 3 3 3 3 5 3 2 2" xfId="5743"/>
    <cellStyle name="Comma 3 3 3 3 5 3 3" xfId="5744"/>
    <cellStyle name="Comma 3 3 3 3 5 4" xfId="5745"/>
    <cellStyle name="Comma 3 3 3 3 5 4 2" xfId="5746"/>
    <cellStyle name="Comma 3 3 3 3 5 5" xfId="5747"/>
    <cellStyle name="Comma 3 3 3 3 6" xfId="5748"/>
    <cellStyle name="Comma 3 3 3 3 6 2" xfId="5749"/>
    <cellStyle name="Comma 3 3 3 3 6 2 2" xfId="5750"/>
    <cellStyle name="Comma 3 3 3 3 6 2 2 2" xfId="5751"/>
    <cellStyle name="Comma 3 3 3 3 6 2 3" xfId="5752"/>
    <cellStyle name="Comma 3 3 3 3 6 3" xfId="5753"/>
    <cellStyle name="Comma 3 3 3 3 6 3 2" xfId="5754"/>
    <cellStyle name="Comma 3 3 3 3 6 4" xfId="5755"/>
    <cellStyle name="Comma 3 3 3 3 7" xfId="5756"/>
    <cellStyle name="Comma 3 3 3 3 7 2" xfId="5757"/>
    <cellStyle name="Comma 3 3 3 3 7 2 2" xfId="5758"/>
    <cellStyle name="Comma 3 3 3 3 7 3" xfId="5759"/>
    <cellStyle name="Comma 3 3 3 3 8" xfId="5760"/>
    <cellStyle name="Comma 3 3 3 3 8 2" xfId="5761"/>
    <cellStyle name="Comma 3 3 3 3 9" xfId="5762"/>
    <cellStyle name="Comma 3 3 3 3 9 2" xfId="5763"/>
    <cellStyle name="Comma 3 3 3 4" xfId="5764"/>
    <cellStyle name="Comma 3 3 3 4 2" xfId="5765"/>
    <cellStyle name="Comma 3 3 3 4 2 2" xfId="5766"/>
    <cellStyle name="Comma 3 3 3 4 2 2 2" xfId="5767"/>
    <cellStyle name="Comma 3 3 3 4 2 2 2 2" xfId="5768"/>
    <cellStyle name="Comma 3 3 3 4 2 2 2 2 2" xfId="5769"/>
    <cellStyle name="Comma 3 3 3 4 2 2 2 3" xfId="5770"/>
    <cellStyle name="Comma 3 3 3 4 2 2 3" xfId="5771"/>
    <cellStyle name="Comma 3 3 3 4 2 2 3 2" xfId="5772"/>
    <cellStyle name="Comma 3 3 3 4 2 2 4" xfId="5773"/>
    <cellStyle name="Comma 3 3 3 4 2 3" xfId="5774"/>
    <cellStyle name="Comma 3 3 3 4 2 3 2" xfId="5775"/>
    <cellStyle name="Comma 3 3 3 4 2 3 2 2" xfId="5776"/>
    <cellStyle name="Comma 3 3 3 4 2 3 3" xfId="5777"/>
    <cellStyle name="Comma 3 3 3 4 2 4" xfId="5778"/>
    <cellStyle name="Comma 3 3 3 4 2 4 2" xfId="5779"/>
    <cellStyle name="Comma 3 3 3 4 2 5" xfId="5780"/>
    <cellStyle name="Comma 3 3 3 4 3" xfId="5781"/>
    <cellStyle name="Comma 3 3 3 4 3 2" xfId="5782"/>
    <cellStyle name="Comma 3 3 3 4 3 2 2" xfId="5783"/>
    <cellStyle name="Comma 3 3 3 4 3 2 2 2" xfId="5784"/>
    <cellStyle name="Comma 3 3 3 4 3 2 3" xfId="5785"/>
    <cellStyle name="Comma 3 3 3 4 3 3" xfId="5786"/>
    <cellStyle name="Comma 3 3 3 4 3 3 2" xfId="5787"/>
    <cellStyle name="Comma 3 3 3 4 3 4" xfId="5788"/>
    <cellStyle name="Comma 3 3 3 4 4" xfId="5789"/>
    <cellStyle name="Comma 3 3 3 4 4 2" xfId="5790"/>
    <cellStyle name="Comma 3 3 3 4 4 2 2" xfId="5791"/>
    <cellStyle name="Comma 3 3 3 4 4 3" xfId="5792"/>
    <cellStyle name="Comma 3 3 3 4 5" xfId="5793"/>
    <cellStyle name="Comma 3 3 3 4 5 2" xfId="5794"/>
    <cellStyle name="Comma 3 3 3 4 6" xfId="5795"/>
    <cellStyle name="Comma 3 3 3 4 6 2" xfId="5796"/>
    <cellStyle name="Comma 3 3 3 4 7" xfId="5797"/>
    <cellStyle name="Comma 3 3 3 4 8" xfId="5798"/>
    <cellStyle name="Comma 3 3 3 4 9" xfId="5799"/>
    <cellStyle name="Comma 3 3 3 5" xfId="5800"/>
    <cellStyle name="Comma 3 3 3 5 2" xfId="5801"/>
    <cellStyle name="Comma 3 3 3 5 2 2" xfId="5802"/>
    <cellStyle name="Comma 3 3 3 5 2 2 2" xfId="5803"/>
    <cellStyle name="Comma 3 3 3 5 2 2 2 2" xfId="5804"/>
    <cellStyle name="Comma 3 3 3 5 2 2 2 2 2" xfId="5805"/>
    <cellStyle name="Comma 3 3 3 5 2 2 2 3" xfId="5806"/>
    <cellStyle name="Comma 3 3 3 5 2 2 3" xfId="5807"/>
    <cellStyle name="Comma 3 3 3 5 2 2 3 2" xfId="5808"/>
    <cellStyle name="Comma 3 3 3 5 2 2 4" xfId="5809"/>
    <cellStyle name="Comma 3 3 3 5 2 3" xfId="5810"/>
    <cellStyle name="Comma 3 3 3 5 2 3 2" xfId="5811"/>
    <cellStyle name="Comma 3 3 3 5 2 3 2 2" xfId="5812"/>
    <cellStyle name="Comma 3 3 3 5 2 3 3" xfId="5813"/>
    <cellStyle name="Comma 3 3 3 5 2 4" xfId="5814"/>
    <cellStyle name="Comma 3 3 3 5 2 4 2" xfId="5815"/>
    <cellStyle name="Comma 3 3 3 5 2 5" xfId="5816"/>
    <cellStyle name="Comma 3 3 3 5 3" xfId="5817"/>
    <cellStyle name="Comma 3 3 3 5 3 2" xfId="5818"/>
    <cellStyle name="Comma 3 3 3 5 3 2 2" xfId="5819"/>
    <cellStyle name="Comma 3 3 3 5 3 2 2 2" xfId="5820"/>
    <cellStyle name="Comma 3 3 3 5 3 2 3" xfId="5821"/>
    <cellStyle name="Comma 3 3 3 5 3 3" xfId="5822"/>
    <cellStyle name="Comma 3 3 3 5 3 3 2" xfId="5823"/>
    <cellStyle name="Comma 3 3 3 5 3 4" xfId="5824"/>
    <cellStyle name="Comma 3 3 3 5 4" xfId="5825"/>
    <cellStyle name="Comma 3 3 3 5 4 2" xfId="5826"/>
    <cellStyle name="Comma 3 3 3 5 4 2 2" xfId="5827"/>
    <cellStyle name="Comma 3 3 3 5 4 3" xfId="5828"/>
    <cellStyle name="Comma 3 3 3 5 5" xfId="5829"/>
    <cellStyle name="Comma 3 3 3 5 5 2" xfId="5830"/>
    <cellStyle name="Comma 3 3 3 5 6" xfId="5831"/>
    <cellStyle name="Comma 3 3 3 5 6 2" xfId="5832"/>
    <cellStyle name="Comma 3 3 3 5 7" xfId="5833"/>
    <cellStyle name="Comma 3 3 3 5 8" xfId="5834"/>
    <cellStyle name="Comma 3 3 3 5 9" xfId="5835"/>
    <cellStyle name="Comma 3 3 3 6" xfId="5836"/>
    <cellStyle name="Comma 3 3 3 6 2" xfId="5837"/>
    <cellStyle name="Comma 3 3 3 6 2 2" xfId="5838"/>
    <cellStyle name="Comma 3 3 3 6 2 2 2" xfId="5839"/>
    <cellStyle name="Comma 3 3 3 6 2 2 2 2" xfId="5840"/>
    <cellStyle name="Comma 3 3 3 6 2 2 3" xfId="5841"/>
    <cellStyle name="Comma 3 3 3 6 2 3" xfId="5842"/>
    <cellStyle name="Comma 3 3 3 6 2 3 2" xfId="5843"/>
    <cellStyle name="Comma 3 3 3 6 2 4" xfId="5844"/>
    <cellStyle name="Comma 3 3 3 6 3" xfId="5845"/>
    <cellStyle name="Comma 3 3 3 6 3 2" xfId="5846"/>
    <cellStyle name="Comma 3 3 3 6 3 2 2" xfId="5847"/>
    <cellStyle name="Comma 3 3 3 6 3 3" xfId="5848"/>
    <cellStyle name="Comma 3 3 3 6 4" xfId="5849"/>
    <cellStyle name="Comma 3 3 3 6 4 2" xfId="5850"/>
    <cellStyle name="Comma 3 3 3 6 5" xfId="5851"/>
    <cellStyle name="Comma 3 3 3 7" xfId="5852"/>
    <cellStyle name="Comma 3 3 3 7 2" xfId="5853"/>
    <cellStyle name="Comma 3 3 3 7 2 2" xfId="5854"/>
    <cellStyle name="Comma 3 3 3 7 2 2 2" xfId="5855"/>
    <cellStyle name="Comma 3 3 3 7 2 2 2 2" xfId="5856"/>
    <cellStyle name="Comma 3 3 3 7 2 2 3" xfId="5857"/>
    <cellStyle name="Comma 3 3 3 7 2 3" xfId="5858"/>
    <cellStyle name="Comma 3 3 3 7 2 3 2" xfId="5859"/>
    <cellStyle name="Comma 3 3 3 7 2 4" xfId="5860"/>
    <cellStyle name="Comma 3 3 3 7 3" xfId="5861"/>
    <cellStyle name="Comma 3 3 3 7 3 2" xfId="5862"/>
    <cellStyle name="Comma 3 3 3 7 3 2 2" xfId="5863"/>
    <cellStyle name="Comma 3 3 3 7 3 3" xfId="5864"/>
    <cellStyle name="Comma 3 3 3 7 4" xfId="5865"/>
    <cellStyle name="Comma 3 3 3 7 4 2" xfId="5866"/>
    <cellStyle name="Comma 3 3 3 7 5" xfId="5867"/>
    <cellStyle name="Comma 3 3 3 8" xfId="5868"/>
    <cellStyle name="Comma 3 3 3 8 2" xfId="5869"/>
    <cellStyle name="Comma 3 3 3 8 2 2" xfId="5870"/>
    <cellStyle name="Comma 3 3 3 8 2 2 2" xfId="5871"/>
    <cellStyle name="Comma 3 3 3 8 2 3" xfId="5872"/>
    <cellStyle name="Comma 3 3 3 8 3" xfId="5873"/>
    <cellStyle name="Comma 3 3 3 8 3 2" xfId="5874"/>
    <cellStyle name="Comma 3 3 3 8 4" xfId="5875"/>
    <cellStyle name="Comma 3 3 3 9" xfId="5876"/>
    <cellStyle name="Comma 3 3 3 9 2" xfId="5877"/>
    <cellStyle name="Comma 3 3 3 9 2 2" xfId="5878"/>
    <cellStyle name="Comma 3 3 3 9 3" xfId="5879"/>
    <cellStyle name="Comma 3 3 4" xfId="5880"/>
    <cellStyle name="Comma 3 3 4 10" xfId="5881"/>
    <cellStyle name="Comma 3 3 4 10 2" xfId="5882"/>
    <cellStyle name="Comma 3 3 4 11" xfId="5883"/>
    <cellStyle name="Comma 3 3 4 11 2" xfId="5884"/>
    <cellStyle name="Comma 3 3 4 12" xfId="5885"/>
    <cellStyle name="Comma 3 3 4 12 2" xfId="5886"/>
    <cellStyle name="Comma 3 3 4 13" xfId="5887"/>
    <cellStyle name="Comma 3 3 4 14" xfId="5888"/>
    <cellStyle name="Comma 3 3 4 15" xfId="5889"/>
    <cellStyle name="Comma 3 3 4 16" xfId="5890"/>
    <cellStyle name="Comma 3 3 4 2" xfId="5891"/>
    <cellStyle name="Comma 3 3 4 2 10" xfId="5892"/>
    <cellStyle name="Comma 3 3 4 2 10 2" xfId="5893"/>
    <cellStyle name="Comma 3 3 4 2 11" xfId="5894"/>
    <cellStyle name="Comma 3 3 4 2 12" xfId="5895"/>
    <cellStyle name="Comma 3 3 4 2 13" xfId="5896"/>
    <cellStyle name="Comma 3 3 4 2 2" xfId="5897"/>
    <cellStyle name="Comma 3 3 4 2 2 2" xfId="5898"/>
    <cellStyle name="Comma 3 3 4 2 2 2 2" xfId="5899"/>
    <cellStyle name="Comma 3 3 4 2 2 2 2 2" xfId="5900"/>
    <cellStyle name="Comma 3 3 4 2 2 2 2 2 2" xfId="5901"/>
    <cellStyle name="Comma 3 3 4 2 2 2 2 2 2 2" xfId="5902"/>
    <cellStyle name="Comma 3 3 4 2 2 2 2 2 3" xfId="5903"/>
    <cellStyle name="Comma 3 3 4 2 2 2 2 3" xfId="5904"/>
    <cellStyle name="Comma 3 3 4 2 2 2 2 3 2" xfId="5905"/>
    <cellStyle name="Comma 3 3 4 2 2 2 2 4" xfId="5906"/>
    <cellStyle name="Comma 3 3 4 2 2 2 3" xfId="5907"/>
    <cellStyle name="Comma 3 3 4 2 2 2 3 2" xfId="5908"/>
    <cellStyle name="Comma 3 3 4 2 2 2 3 2 2" xfId="5909"/>
    <cellStyle name="Comma 3 3 4 2 2 2 3 3" xfId="5910"/>
    <cellStyle name="Comma 3 3 4 2 2 2 4" xfId="5911"/>
    <cellStyle name="Comma 3 3 4 2 2 2 4 2" xfId="5912"/>
    <cellStyle name="Comma 3 3 4 2 2 2 5" xfId="5913"/>
    <cellStyle name="Comma 3 3 4 2 2 3" xfId="5914"/>
    <cellStyle name="Comma 3 3 4 2 2 3 2" xfId="5915"/>
    <cellStyle name="Comma 3 3 4 2 2 3 2 2" xfId="5916"/>
    <cellStyle name="Comma 3 3 4 2 2 3 2 2 2" xfId="5917"/>
    <cellStyle name="Comma 3 3 4 2 2 3 2 3" xfId="5918"/>
    <cellStyle name="Comma 3 3 4 2 2 3 3" xfId="5919"/>
    <cellStyle name="Comma 3 3 4 2 2 3 3 2" xfId="5920"/>
    <cellStyle name="Comma 3 3 4 2 2 3 4" xfId="5921"/>
    <cellStyle name="Comma 3 3 4 2 2 4" xfId="5922"/>
    <cellStyle name="Comma 3 3 4 2 2 4 2" xfId="5923"/>
    <cellStyle name="Comma 3 3 4 2 2 4 2 2" xfId="5924"/>
    <cellStyle name="Comma 3 3 4 2 2 4 3" xfId="5925"/>
    <cellStyle name="Comma 3 3 4 2 2 5" xfId="5926"/>
    <cellStyle name="Comma 3 3 4 2 2 5 2" xfId="5927"/>
    <cellStyle name="Comma 3 3 4 2 2 6" xfId="5928"/>
    <cellStyle name="Comma 3 3 4 2 2 6 2" xfId="5929"/>
    <cellStyle name="Comma 3 3 4 2 2 7" xfId="5930"/>
    <cellStyle name="Comma 3 3 4 2 2 8" xfId="5931"/>
    <cellStyle name="Comma 3 3 4 2 2 9" xfId="5932"/>
    <cellStyle name="Comma 3 3 4 2 3" xfId="5933"/>
    <cellStyle name="Comma 3 3 4 2 3 2" xfId="5934"/>
    <cellStyle name="Comma 3 3 4 2 3 2 2" xfId="5935"/>
    <cellStyle name="Comma 3 3 4 2 3 2 2 2" xfId="5936"/>
    <cellStyle name="Comma 3 3 4 2 3 2 2 2 2" xfId="5937"/>
    <cellStyle name="Comma 3 3 4 2 3 2 2 2 2 2" xfId="5938"/>
    <cellStyle name="Comma 3 3 4 2 3 2 2 2 3" xfId="5939"/>
    <cellStyle name="Comma 3 3 4 2 3 2 2 3" xfId="5940"/>
    <cellStyle name="Comma 3 3 4 2 3 2 2 3 2" xfId="5941"/>
    <cellStyle name="Comma 3 3 4 2 3 2 2 4" xfId="5942"/>
    <cellStyle name="Comma 3 3 4 2 3 2 3" xfId="5943"/>
    <cellStyle name="Comma 3 3 4 2 3 2 3 2" xfId="5944"/>
    <cellStyle name="Comma 3 3 4 2 3 2 3 2 2" xfId="5945"/>
    <cellStyle name="Comma 3 3 4 2 3 2 3 3" xfId="5946"/>
    <cellStyle name="Comma 3 3 4 2 3 2 4" xfId="5947"/>
    <cellStyle name="Comma 3 3 4 2 3 2 4 2" xfId="5948"/>
    <cellStyle name="Comma 3 3 4 2 3 2 5" xfId="5949"/>
    <cellStyle name="Comma 3 3 4 2 3 3" xfId="5950"/>
    <cellStyle name="Comma 3 3 4 2 3 3 2" xfId="5951"/>
    <cellStyle name="Comma 3 3 4 2 3 3 2 2" xfId="5952"/>
    <cellStyle name="Comma 3 3 4 2 3 3 2 2 2" xfId="5953"/>
    <cellStyle name="Comma 3 3 4 2 3 3 2 3" xfId="5954"/>
    <cellStyle name="Comma 3 3 4 2 3 3 3" xfId="5955"/>
    <cellStyle name="Comma 3 3 4 2 3 3 3 2" xfId="5956"/>
    <cellStyle name="Comma 3 3 4 2 3 3 4" xfId="5957"/>
    <cellStyle name="Comma 3 3 4 2 3 4" xfId="5958"/>
    <cellStyle name="Comma 3 3 4 2 3 4 2" xfId="5959"/>
    <cellStyle name="Comma 3 3 4 2 3 4 2 2" xfId="5960"/>
    <cellStyle name="Comma 3 3 4 2 3 4 3" xfId="5961"/>
    <cellStyle name="Comma 3 3 4 2 3 5" xfId="5962"/>
    <cellStyle name="Comma 3 3 4 2 3 5 2" xfId="5963"/>
    <cellStyle name="Comma 3 3 4 2 3 6" xfId="5964"/>
    <cellStyle name="Comma 3 3 4 2 3 6 2" xfId="5965"/>
    <cellStyle name="Comma 3 3 4 2 3 7" xfId="5966"/>
    <cellStyle name="Comma 3 3 4 2 3 8" xfId="5967"/>
    <cellStyle name="Comma 3 3 4 2 3 9" xfId="5968"/>
    <cellStyle name="Comma 3 3 4 2 4" xfId="5969"/>
    <cellStyle name="Comma 3 3 4 2 4 2" xfId="5970"/>
    <cellStyle name="Comma 3 3 4 2 4 2 2" xfId="5971"/>
    <cellStyle name="Comma 3 3 4 2 4 2 2 2" xfId="5972"/>
    <cellStyle name="Comma 3 3 4 2 4 2 2 2 2" xfId="5973"/>
    <cellStyle name="Comma 3 3 4 2 4 2 2 3" xfId="5974"/>
    <cellStyle name="Comma 3 3 4 2 4 2 3" xfId="5975"/>
    <cellStyle name="Comma 3 3 4 2 4 2 3 2" xfId="5976"/>
    <cellStyle name="Comma 3 3 4 2 4 2 4" xfId="5977"/>
    <cellStyle name="Comma 3 3 4 2 4 3" xfId="5978"/>
    <cellStyle name="Comma 3 3 4 2 4 3 2" xfId="5979"/>
    <cellStyle name="Comma 3 3 4 2 4 3 2 2" xfId="5980"/>
    <cellStyle name="Comma 3 3 4 2 4 3 3" xfId="5981"/>
    <cellStyle name="Comma 3 3 4 2 4 4" xfId="5982"/>
    <cellStyle name="Comma 3 3 4 2 4 4 2" xfId="5983"/>
    <cellStyle name="Comma 3 3 4 2 4 5" xfId="5984"/>
    <cellStyle name="Comma 3 3 4 2 5" xfId="5985"/>
    <cellStyle name="Comma 3 3 4 2 5 2" xfId="5986"/>
    <cellStyle name="Comma 3 3 4 2 5 2 2" xfId="5987"/>
    <cellStyle name="Comma 3 3 4 2 5 2 2 2" xfId="5988"/>
    <cellStyle name="Comma 3 3 4 2 5 2 2 2 2" xfId="5989"/>
    <cellStyle name="Comma 3 3 4 2 5 2 2 3" xfId="5990"/>
    <cellStyle name="Comma 3 3 4 2 5 2 3" xfId="5991"/>
    <cellStyle name="Comma 3 3 4 2 5 2 3 2" xfId="5992"/>
    <cellStyle name="Comma 3 3 4 2 5 2 4" xfId="5993"/>
    <cellStyle name="Comma 3 3 4 2 5 3" xfId="5994"/>
    <cellStyle name="Comma 3 3 4 2 5 3 2" xfId="5995"/>
    <cellStyle name="Comma 3 3 4 2 5 3 2 2" xfId="5996"/>
    <cellStyle name="Comma 3 3 4 2 5 3 3" xfId="5997"/>
    <cellStyle name="Comma 3 3 4 2 5 4" xfId="5998"/>
    <cellStyle name="Comma 3 3 4 2 5 4 2" xfId="5999"/>
    <cellStyle name="Comma 3 3 4 2 5 5" xfId="6000"/>
    <cellStyle name="Comma 3 3 4 2 6" xfId="6001"/>
    <cellStyle name="Comma 3 3 4 2 6 2" xfId="6002"/>
    <cellStyle name="Comma 3 3 4 2 6 2 2" xfId="6003"/>
    <cellStyle name="Comma 3 3 4 2 6 2 2 2" xfId="6004"/>
    <cellStyle name="Comma 3 3 4 2 6 2 3" xfId="6005"/>
    <cellStyle name="Comma 3 3 4 2 6 3" xfId="6006"/>
    <cellStyle name="Comma 3 3 4 2 6 3 2" xfId="6007"/>
    <cellStyle name="Comma 3 3 4 2 6 4" xfId="6008"/>
    <cellStyle name="Comma 3 3 4 2 7" xfId="6009"/>
    <cellStyle name="Comma 3 3 4 2 7 2" xfId="6010"/>
    <cellStyle name="Comma 3 3 4 2 7 2 2" xfId="6011"/>
    <cellStyle name="Comma 3 3 4 2 7 3" xfId="6012"/>
    <cellStyle name="Comma 3 3 4 2 8" xfId="6013"/>
    <cellStyle name="Comma 3 3 4 2 8 2" xfId="6014"/>
    <cellStyle name="Comma 3 3 4 2 9" xfId="6015"/>
    <cellStyle name="Comma 3 3 4 2 9 2" xfId="6016"/>
    <cellStyle name="Comma 3 3 4 3" xfId="6017"/>
    <cellStyle name="Comma 3 3 4 3 2" xfId="6018"/>
    <cellStyle name="Comma 3 3 4 3 2 2" xfId="6019"/>
    <cellStyle name="Comma 3 3 4 3 2 2 2" xfId="6020"/>
    <cellStyle name="Comma 3 3 4 3 2 2 2 2" xfId="6021"/>
    <cellStyle name="Comma 3 3 4 3 2 2 2 2 2" xfId="6022"/>
    <cellStyle name="Comma 3 3 4 3 2 2 2 3" xfId="6023"/>
    <cellStyle name="Comma 3 3 4 3 2 2 3" xfId="6024"/>
    <cellStyle name="Comma 3 3 4 3 2 2 3 2" xfId="6025"/>
    <cellStyle name="Comma 3 3 4 3 2 2 4" xfId="6026"/>
    <cellStyle name="Comma 3 3 4 3 2 3" xfId="6027"/>
    <cellStyle name="Comma 3 3 4 3 2 3 2" xfId="6028"/>
    <cellStyle name="Comma 3 3 4 3 2 3 2 2" xfId="6029"/>
    <cellStyle name="Comma 3 3 4 3 2 3 3" xfId="6030"/>
    <cellStyle name="Comma 3 3 4 3 2 4" xfId="6031"/>
    <cellStyle name="Comma 3 3 4 3 2 4 2" xfId="6032"/>
    <cellStyle name="Comma 3 3 4 3 2 5" xfId="6033"/>
    <cellStyle name="Comma 3 3 4 3 3" xfId="6034"/>
    <cellStyle name="Comma 3 3 4 3 3 2" xfId="6035"/>
    <cellStyle name="Comma 3 3 4 3 3 2 2" xfId="6036"/>
    <cellStyle name="Comma 3 3 4 3 3 2 2 2" xfId="6037"/>
    <cellStyle name="Comma 3 3 4 3 3 2 3" xfId="6038"/>
    <cellStyle name="Comma 3 3 4 3 3 3" xfId="6039"/>
    <cellStyle name="Comma 3 3 4 3 3 3 2" xfId="6040"/>
    <cellStyle name="Comma 3 3 4 3 3 4" xfId="6041"/>
    <cellStyle name="Comma 3 3 4 3 4" xfId="6042"/>
    <cellStyle name="Comma 3 3 4 3 4 2" xfId="6043"/>
    <cellStyle name="Comma 3 3 4 3 4 2 2" xfId="6044"/>
    <cellStyle name="Comma 3 3 4 3 4 3" xfId="6045"/>
    <cellStyle name="Comma 3 3 4 3 5" xfId="6046"/>
    <cellStyle name="Comma 3 3 4 3 5 2" xfId="6047"/>
    <cellStyle name="Comma 3 3 4 3 6" xfId="6048"/>
    <cellStyle name="Comma 3 3 4 3 6 2" xfId="6049"/>
    <cellStyle name="Comma 3 3 4 3 7" xfId="6050"/>
    <cellStyle name="Comma 3 3 4 3 8" xfId="6051"/>
    <cellStyle name="Comma 3 3 4 3 9" xfId="6052"/>
    <cellStyle name="Comma 3 3 4 4" xfId="6053"/>
    <cellStyle name="Comma 3 3 4 4 2" xfId="6054"/>
    <cellStyle name="Comma 3 3 4 4 2 2" xfId="6055"/>
    <cellStyle name="Comma 3 3 4 4 2 2 2" xfId="6056"/>
    <cellStyle name="Comma 3 3 4 4 2 2 2 2" xfId="6057"/>
    <cellStyle name="Comma 3 3 4 4 2 2 2 2 2" xfId="6058"/>
    <cellStyle name="Comma 3 3 4 4 2 2 2 3" xfId="6059"/>
    <cellStyle name="Comma 3 3 4 4 2 2 3" xfId="6060"/>
    <cellStyle name="Comma 3 3 4 4 2 2 3 2" xfId="6061"/>
    <cellStyle name="Comma 3 3 4 4 2 2 4" xfId="6062"/>
    <cellStyle name="Comma 3 3 4 4 2 3" xfId="6063"/>
    <cellStyle name="Comma 3 3 4 4 2 3 2" xfId="6064"/>
    <cellStyle name="Comma 3 3 4 4 2 3 2 2" xfId="6065"/>
    <cellStyle name="Comma 3 3 4 4 2 3 3" xfId="6066"/>
    <cellStyle name="Comma 3 3 4 4 2 4" xfId="6067"/>
    <cellStyle name="Comma 3 3 4 4 2 4 2" xfId="6068"/>
    <cellStyle name="Comma 3 3 4 4 2 5" xfId="6069"/>
    <cellStyle name="Comma 3 3 4 4 3" xfId="6070"/>
    <cellStyle name="Comma 3 3 4 4 3 2" xfId="6071"/>
    <cellStyle name="Comma 3 3 4 4 3 2 2" xfId="6072"/>
    <cellStyle name="Comma 3 3 4 4 3 2 2 2" xfId="6073"/>
    <cellStyle name="Comma 3 3 4 4 3 2 3" xfId="6074"/>
    <cellStyle name="Comma 3 3 4 4 3 3" xfId="6075"/>
    <cellStyle name="Comma 3 3 4 4 3 3 2" xfId="6076"/>
    <cellStyle name="Comma 3 3 4 4 3 4" xfId="6077"/>
    <cellStyle name="Comma 3 3 4 4 4" xfId="6078"/>
    <cellStyle name="Comma 3 3 4 4 4 2" xfId="6079"/>
    <cellStyle name="Comma 3 3 4 4 4 2 2" xfId="6080"/>
    <cellStyle name="Comma 3 3 4 4 4 3" xfId="6081"/>
    <cellStyle name="Comma 3 3 4 4 5" xfId="6082"/>
    <cellStyle name="Comma 3 3 4 4 5 2" xfId="6083"/>
    <cellStyle name="Comma 3 3 4 4 6" xfId="6084"/>
    <cellStyle name="Comma 3 3 4 4 6 2" xfId="6085"/>
    <cellStyle name="Comma 3 3 4 4 7" xfId="6086"/>
    <cellStyle name="Comma 3 3 4 4 8" xfId="6087"/>
    <cellStyle name="Comma 3 3 4 4 9" xfId="6088"/>
    <cellStyle name="Comma 3 3 4 5" xfId="6089"/>
    <cellStyle name="Comma 3 3 4 5 2" xfId="6090"/>
    <cellStyle name="Comma 3 3 4 5 2 2" xfId="6091"/>
    <cellStyle name="Comma 3 3 4 5 2 2 2" xfId="6092"/>
    <cellStyle name="Comma 3 3 4 5 2 2 2 2" xfId="6093"/>
    <cellStyle name="Comma 3 3 4 5 2 2 3" xfId="6094"/>
    <cellStyle name="Comma 3 3 4 5 2 3" xfId="6095"/>
    <cellStyle name="Comma 3 3 4 5 2 3 2" xfId="6096"/>
    <cellStyle name="Comma 3 3 4 5 2 4" xfId="6097"/>
    <cellStyle name="Comma 3 3 4 5 3" xfId="6098"/>
    <cellStyle name="Comma 3 3 4 5 3 2" xfId="6099"/>
    <cellStyle name="Comma 3 3 4 5 3 2 2" xfId="6100"/>
    <cellStyle name="Comma 3 3 4 5 3 3" xfId="6101"/>
    <cellStyle name="Comma 3 3 4 5 4" xfId="6102"/>
    <cellStyle name="Comma 3 3 4 5 4 2" xfId="6103"/>
    <cellStyle name="Comma 3 3 4 5 5" xfId="6104"/>
    <cellStyle name="Comma 3 3 4 6" xfId="6105"/>
    <cellStyle name="Comma 3 3 4 6 2" xfId="6106"/>
    <cellStyle name="Comma 3 3 4 6 2 2" xfId="6107"/>
    <cellStyle name="Comma 3 3 4 6 2 2 2" xfId="6108"/>
    <cellStyle name="Comma 3 3 4 6 2 2 2 2" xfId="6109"/>
    <cellStyle name="Comma 3 3 4 6 2 2 3" xfId="6110"/>
    <cellStyle name="Comma 3 3 4 6 2 3" xfId="6111"/>
    <cellStyle name="Comma 3 3 4 6 2 3 2" xfId="6112"/>
    <cellStyle name="Comma 3 3 4 6 2 4" xfId="6113"/>
    <cellStyle name="Comma 3 3 4 6 3" xfId="6114"/>
    <cellStyle name="Comma 3 3 4 6 3 2" xfId="6115"/>
    <cellStyle name="Comma 3 3 4 6 3 2 2" xfId="6116"/>
    <cellStyle name="Comma 3 3 4 6 3 3" xfId="6117"/>
    <cellStyle name="Comma 3 3 4 6 4" xfId="6118"/>
    <cellStyle name="Comma 3 3 4 6 4 2" xfId="6119"/>
    <cellStyle name="Comma 3 3 4 6 5" xfId="6120"/>
    <cellStyle name="Comma 3 3 4 7" xfId="6121"/>
    <cellStyle name="Comma 3 3 4 7 2" xfId="6122"/>
    <cellStyle name="Comma 3 3 4 7 2 2" xfId="6123"/>
    <cellStyle name="Comma 3 3 4 7 2 2 2" xfId="6124"/>
    <cellStyle name="Comma 3 3 4 7 2 3" xfId="6125"/>
    <cellStyle name="Comma 3 3 4 7 3" xfId="6126"/>
    <cellStyle name="Comma 3 3 4 7 3 2" xfId="6127"/>
    <cellStyle name="Comma 3 3 4 7 4" xfId="6128"/>
    <cellStyle name="Comma 3 3 4 8" xfId="6129"/>
    <cellStyle name="Comma 3 3 4 8 2" xfId="6130"/>
    <cellStyle name="Comma 3 3 4 8 2 2" xfId="6131"/>
    <cellStyle name="Comma 3 3 4 8 3" xfId="6132"/>
    <cellStyle name="Comma 3 3 4 9" xfId="6133"/>
    <cellStyle name="Comma 3 3 4 9 2" xfId="6134"/>
    <cellStyle name="Comma 3 3 5" xfId="6135"/>
    <cellStyle name="Comma 3 3 5 10" xfId="6136"/>
    <cellStyle name="Comma 3 3 5 10 2" xfId="6137"/>
    <cellStyle name="Comma 3 3 5 11" xfId="6138"/>
    <cellStyle name="Comma 3 3 5 12" xfId="6139"/>
    <cellStyle name="Comma 3 3 5 13" xfId="6140"/>
    <cellStyle name="Comma 3 3 5 2" xfId="6141"/>
    <cellStyle name="Comma 3 3 5 2 2" xfId="6142"/>
    <cellStyle name="Comma 3 3 5 2 2 2" xfId="6143"/>
    <cellStyle name="Comma 3 3 5 2 2 2 2" xfId="6144"/>
    <cellStyle name="Comma 3 3 5 2 2 2 2 2" xfId="6145"/>
    <cellStyle name="Comma 3 3 5 2 2 2 2 2 2" xfId="6146"/>
    <cellStyle name="Comma 3 3 5 2 2 2 2 3" xfId="6147"/>
    <cellStyle name="Comma 3 3 5 2 2 2 3" xfId="6148"/>
    <cellStyle name="Comma 3 3 5 2 2 2 3 2" xfId="6149"/>
    <cellStyle name="Comma 3 3 5 2 2 2 4" xfId="6150"/>
    <cellStyle name="Comma 3 3 5 2 2 3" xfId="6151"/>
    <cellStyle name="Comma 3 3 5 2 2 3 2" xfId="6152"/>
    <cellStyle name="Comma 3 3 5 2 2 3 2 2" xfId="6153"/>
    <cellStyle name="Comma 3 3 5 2 2 3 3" xfId="6154"/>
    <cellStyle name="Comma 3 3 5 2 2 4" xfId="6155"/>
    <cellStyle name="Comma 3 3 5 2 2 4 2" xfId="6156"/>
    <cellStyle name="Comma 3 3 5 2 2 5" xfId="6157"/>
    <cellStyle name="Comma 3 3 5 2 3" xfId="6158"/>
    <cellStyle name="Comma 3 3 5 2 3 2" xfId="6159"/>
    <cellStyle name="Comma 3 3 5 2 3 2 2" xfId="6160"/>
    <cellStyle name="Comma 3 3 5 2 3 2 2 2" xfId="6161"/>
    <cellStyle name="Comma 3 3 5 2 3 2 3" xfId="6162"/>
    <cellStyle name="Comma 3 3 5 2 3 3" xfId="6163"/>
    <cellStyle name="Comma 3 3 5 2 3 3 2" xfId="6164"/>
    <cellStyle name="Comma 3 3 5 2 3 4" xfId="6165"/>
    <cellStyle name="Comma 3 3 5 2 4" xfId="6166"/>
    <cellStyle name="Comma 3 3 5 2 4 2" xfId="6167"/>
    <cellStyle name="Comma 3 3 5 2 4 2 2" xfId="6168"/>
    <cellStyle name="Comma 3 3 5 2 4 3" xfId="6169"/>
    <cellStyle name="Comma 3 3 5 2 5" xfId="6170"/>
    <cellStyle name="Comma 3 3 5 2 5 2" xfId="6171"/>
    <cellStyle name="Comma 3 3 5 2 6" xfId="6172"/>
    <cellStyle name="Comma 3 3 5 2 6 2" xfId="6173"/>
    <cellStyle name="Comma 3 3 5 2 7" xfId="6174"/>
    <cellStyle name="Comma 3 3 5 2 8" xfId="6175"/>
    <cellStyle name="Comma 3 3 5 2 9" xfId="6176"/>
    <cellStyle name="Comma 3 3 5 3" xfId="6177"/>
    <cellStyle name="Comma 3 3 5 3 2" xfId="6178"/>
    <cellStyle name="Comma 3 3 5 3 2 2" xfId="6179"/>
    <cellStyle name="Comma 3 3 5 3 2 2 2" xfId="6180"/>
    <cellStyle name="Comma 3 3 5 3 2 2 2 2" xfId="6181"/>
    <cellStyle name="Comma 3 3 5 3 2 2 2 2 2" xfId="6182"/>
    <cellStyle name="Comma 3 3 5 3 2 2 2 3" xfId="6183"/>
    <cellStyle name="Comma 3 3 5 3 2 2 3" xfId="6184"/>
    <cellStyle name="Comma 3 3 5 3 2 2 3 2" xfId="6185"/>
    <cellStyle name="Comma 3 3 5 3 2 2 4" xfId="6186"/>
    <cellStyle name="Comma 3 3 5 3 2 3" xfId="6187"/>
    <cellStyle name="Comma 3 3 5 3 2 3 2" xfId="6188"/>
    <cellStyle name="Comma 3 3 5 3 2 3 2 2" xfId="6189"/>
    <cellStyle name="Comma 3 3 5 3 2 3 3" xfId="6190"/>
    <cellStyle name="Comma 3 3 5 3 2 4" xfId="6191"/>
    <cellStyle name="Comma 3 3 5 3 2 4 2" xfId="6192"/>
    <cellStyle name="Comma 3 3 5 3 2 5" xfId="6193"/>
    <cellStyle name="Comma 3 3 5 3 3" xfId="6194"/>
    <cellStyle name="Comma 3 3 5 3 3 2" xfId="6195"/>
    <cellStyle name="Comma 3 3 5 3 3 2 2" xfId="6196"/>
    <cellStyle name="Comma 3 3 5 3 3 2 2 2" xfId="6197"/>
    <cellStyle name="Comma 3 3 5 3 3 2 3" xfId="6198"/>
    <cellStyle name="Comma 3 3 5 3 3 3" xfId="6199"/>
    <cellStyle name="Comma 3 3 5 3 3 3 2" xfId="6200"/>
    <cellStyle name="Comma 3 3 5 3 3 4" xfId="6201"/>
    <cellStyle name="Comma 3 3 5 3 4" xfId="6202"/>
    <cellStyle name="Comma 3 3 5 3 4 2" xfId="6203"/>
    <cellStyle name="Comma 3 3 5 3 4 2 2" xfId="6204"/>
    <cellStyle name="Comma 3 3 5 3 4 3" xfId="6205"/>
    <cellStyle name="Comma 3 3 5 3 5" xfId="6206"/>
    <cellStyle name="Comma 3 3 5 3 5 2" xfId="6207"/>
    <cellStyle name="Comma 3 3 5 3 6" xfId="6208"/>
    <cellStyle name="Comma 3 3 5 3 6 2" xfId="6209"/>
    <cellStyle name="Comma 3 3 5 3 7" xfId="6210"/>
    <cellStyle name="Comma 3 3 5 3 8" xfId="6211"/>
    <cellStyle name="Comma 3 3 5 3 9" xfId="6212"/>
    <cellStyle name="Comma 3 3 5 4" xfId="6213"/>
    <cellStyle name="Comma 3 3 5 4 2" xfId="6214"/>
    <cellStyle name="Comma 3 3 5 4 2 2" xfId="6215"/>
    <cellStyle name="Comma 3 3 5 4 2 2 2" xfId="6216"/>
    <cellStyle name="Comma 3 3 5 4 2 2 2 2" xfId="6217"/>
    <cellStyle name="Comma 3 3 5 4 2 2 3" xfId="6218"/>
    <cellStyle name="Comma 3 3 5 4 2 3" xfId="6219"/>
    <cellStyle name="Comma 3 3 5 4 2 3 2" xfId="6220"/>
    <cellStyle name="Comma 3 3 5 4 2 4" xfId="6221"/>
    <cellStyle name="Comma 3 3 5 4 3" xfId="6222"/>
    <cellStyle name="Comma 3 3 5 4 3 2" xfId="6223"/>
    <cellStyle name="Comma 3 3 5 4 3 2 2" xfId="6224"/>
    <cellStyle name="Comma 3 3 5 4 3 3" xfId="6225"/>
    <cellStyle name="Comma 3 3 5 4 4" xfId="6226"/>
    <cellStyle name="Comma 3 3 5 4 4 2" xfId="6227"/>
    <cellStyle name="Comma 3 3 5 4 5" xfId="6228"/>
    <cellStyle name="Comma 3 3 5 5" xfId="6229"/>
    <cellStyle name="Comma 3 3 5 5 2" xfId="6230"/>
    <cellStyle name="Comma 3 3 5 5 2 2" xfId="6231"/>
    <cellStyle name="Comma 3 3 5 5 2 2 2" xfId="6232"/>
    <cellStyle name="Comma 3 3 5 5 2 2 2 2" xfId="6233"/>
    <cellStyle name="Comma 3 3 5 5 2 2 3" xfId="6234"/>
    <cellStyle name="Comma 3 3 5 5 2 3" xfId="6235"/>
    <cellStyle name="Comma 3 3 5 5 2 3 2" xfId="6236"/>
    <cellStyle name="Comma 3 3 5 5 2 4" xfId="6237"/>
    <cellStyle name="Comma 3 3 5 5 3" xfId="6238"/>
    <cellStyle name="Comma 3 3 5 5 3 2" xfId="6239"/>
    <cellStyle name="Comma 3 3 5 5 3 2 2" xfId="6240"/>
    <cellStyle name="Comma 3 3 5 5 3 3" xfId="6241"/>
    <cellStyle name="Comma 3 3 5 5 4" xfId="6242"/>
    <cellStyle name="Comma 3 3 5 5 4 2" xfId="6243"/>
    <cellStyle name="Comma 3 3 5 5 5" xfId="6244"/>
    <cellStyle name="Comma 3 3 5 6" xfId="6245"/>
    <cellStyle name="Comma 3 3 5 6 2" xfId="6246"/>
    <cellStyle name="Comma 3 3 5 6 2 2" xfId="6247"/>
    <cellStyle name="Comma 3 3 5 6 2 2 2" xfId="6248"/>
    <cellStyle name="Comma 3 3 5 6 2 3" xfId="6249"/>
    <cellStyle name="Comma 3 3 5 6 3" xfId="6250"/>
    <cellStyle name="Comma 3 3 5 6 3 2" xfId="6251"/>
    <cellStyle name="Comma 3 3 5 6 4" xfId="6252"/>
    <cellStyle name="Comma 3 3 5 7" xfId="6253"/>
    <cellStyle name="Comma 3 3 5 7 2" xfId="6254"/>
    <cellStyle name="Comma 3 3 5 7 2 2" xfId="6255"/>
    <cellStyle name="Comma 3 3 5 7 3" xfId="6256"/>
    <cellStyle name="Comma 3 3 5 8" xfId="6257"/>
    <cellStyle name="Comma 3 3 5 8 2" xfId="6258"/>
    <cellStyle name="Comma 3 3 5 9" xfId="6259"/>
    <cellStyle name="Comma 3 3 5 9 2" xfId="6260"/>
    <cellStyle name="Comma 3 3 6" xfId="6261"/>
    <cellStyle name="Comma 3 3 6 2" xfId="6262"/>
    <cellStyle name="Comma 3 3 6 2 2" xfId="6263"/>
    <cellStyle name="Comma 3 3 6 2 2 2" xfId="6264"/>
    <cellStyle name="Comma 3 3 6 2 2 2 2" xfId="6265"/>
    <cellStyle name="Comma 3 3 6 2 2 2 2 2" xfId="6266"/>
    <cellStyle name="Comma 3 3 6 2 2 2 3" xfId="6267"/>
    <cellStyle name="Comma 3 3 6 2 2 3" xfId="6268"/>
    <cellStyle name="Comma 3 3 6 2 2 3 2" xfId="6269"/>
    <cellStyle name="Comma 3 3 6 2 2 4" xfId="6270"/>
    <cellStyle name="Comma 3 3 6 2 3" xfId="6271"/>
    <cellStyle name="Comma 3 3 6 2 3 2" xfId="6272"/>
    <cellStyle name="Comma 3 3 6 2 3 2 2" xfId="6273"/>
    <cellStyle name="Comma 3 3 6 2 3 3" xfId="6274"/>
    <cellStyle name="Comma 3 3 6 2 4" xfId="6275"/>
    <cellStyle name="Comma 3 3 6 2 4 2" xfId="6276"/>
    <cellStyle name="Comma 3 3 6 2 5" xfId="6277"/>
    <cellStyle name="Comma 3 3 6 3" xfId="6278"/>
    <cellStyle name="Comma 3 3 6 3 2" xfId="6279"/>
    <cellStyle name="Comma 3 3 6 3 2 2" xfId="6280"/>
    <cellStyle name="Comma 3 3 6 3 2 2 2" xfId="6281"/>
    <cellStyle name="Comma 3 3 6 3 2 3" xfId="6282"/>
    <cellStyle name="Comma 3 3 6 3 3" xfId="6283"/>
    <cellStyle name="Comma 3 3 6 3 3 2" xfId="6284"/>
    <cellStyle name="Comma 3 3 6 3 4" xfId="6285"/>
    <cellStyle name="Comma 3 3 6 4" xfId="6286"/>
    <cellStyle name="Comma 3 3 6 4 2" xfId="6287"/>
    <cellStyle name="Comma 3 3 6 4 2 2" xfId="6288"/>
    <cellStyle name="Comma 3 3 6 4 3" xfId="6289"/>
    <cellStyle name="Comma 3 3 6 5" xfId="6290"/>
    <cellStyle name="Comma 3 3 6 5 2" xfId="6291"/>
    <cellStyle name="Comma 3 3 6 6" xfId="6292"/>
    <cellStyle name="Comma 3 3 6 6 2" xfId="6293"/>
    <cellStyle name="Comma 3 3 6 7" xfId="6294"/>
    <cellStyle name="Comma 3 3 6 8" xfId="6295"/>
    <cellStyle name="Comma 3 3 6 9" xfId="6296"/>
    <cellStyle name="Comma 3 3 7" xfId="6297"/>
    <cellStyle name="Comma 3 3 7 2" xfId="6298"/>
    <cellStyle name="Comma 3 3 7 2 2" xfId="6299"/>
    <cellStyle name="Comma 3 3 7 2 2 2" xfId="6300"/>
    <cellStyle name="Comma 3 3 7 2 2 2 2" xfId="6301"/>
    <cellStyle name="Comma 3 3 7 2 2 2 2 2" xfId="6302"/>
    <cellStyle name="Comma 3 3 7 2 2 2 3" xfId="6303"/>
    <cellStyle name="Comma 3 3 7 2 2 3" xfId="6304"/>
    <cellStyle name="Comma 3 3 7 2 2 3 2" xfId="6305"/>
    <cellStyle name="Comma 3 3 7 2 2 4" xfId="6306"/>
    <cellStyle name="Comma 3 3 7 2 3" xfId="6307"/>
    <cellStyle name="Comma 3 3 7 2 3 2" xfId="6308"/>
    <cellStyle name="Comma 3 3 7 2 3 2 2" xfId="6309"/>
    <cellStyle name="Comma 3 3 7 2 3 3" xfId="6310"/>
    <cellStyle name="Comma 3 3 7 2 4" xfId="6311"/>
    <cellStyle name="Comma 3 3 7 2 4 2" xfId="6312"/>
    <cellStyle name="Comma 3 3 7 2 5" xfId="6313"/>
    <cellStyle name="Comma 3 3 7 3" xfId="6314"/>
    <cellStyle name="Comma 3 3 7 3 2" xfId="6315"/>
    <cellStyle name="Comma 3 3 7 3 2 2" xfId="6316"/>
    <cellStyle name="Comma 3 3 7 3 2 2 2" xfId="6317"/>
    <cellStyle name="Comma 3 3 7 3 2 3" xfId="6318"/>
    <cellStyle name="Comma 3 3 7 3 3" xfId="6319"/>
    <cellStyle name="Comma 3 3 7 3 3 2" xfId="6320"/>
    <cellStyle name="Comma 3 3 7 3 4" xfId="6321"/>
    <cellStyle name="Comma 3 3 7 4" xfId="6322"/>
    <cellStyle name="Comma 3 3 7 4 2" xfId="6323"/>
    <cellStyle name="Comma 3 3 7 4 2 2" xfId="6324"/>
    <cellStyle name="Comma 3 3 7 4 3" xfId="6325"/>
    <cellStyle name="Comma 3 3 7 5" xfId="6326"/>
    <cellStyle name="Comma 3 3 7 5 2" xfId="6327"/>
    <cellStyle name="Comma 3 3 7 6" xfId="6328"/>
    <cellStyle name="Comma 3 3 7 6 2" xfId="6329"/>
    <cellStyle name="Comma 3 3 7 7" xfId="6330"/>
    <cellStyle name="Comma 3 3 7 8" xfId="6331"/>
    <cellStyle name="Comma 3 3 7 9" xfId="6332"/>
    <cellStyle name="Comma 3 3 8" xfId="6333"/>
    <cellStyle name="Comma 3 3 8 2" xfId="6334"/>
    <cellStyle name="Comma 3 3 8 2 2" xfId="6335"/>
    <cellStyle name="Comma 3 3 8 2 2 2" xfId="6336"/>
    <cellStyle name="Comma 3 3 8 2 2 2 2" xfId="6337"/>
    <cellStyle name="Comma 3 3 8 2 2 3" xfId="6338"/>
    <cellStyle name="Comma 3 3 8 2 3" xfId="6339"/>
    <cellStyle name="Comma 3 3 8 2 3 2" xfId="6340"/>
    <cellStyle name="Comma 3 3 8 2 4" xfId="6341"/>
    <cellStyle name="Comma 3 3 8 3" xfId="6342"/>
    <cellStyle name="Comma 3 3 8 3 2" xfId="6343"/>
    <cellStyle name="Comma 3 3 8 3 2 2" xfId="6344"/>
    <cellStyle name="Comma 3 3 8 3 3" xfId="6345"/>
    <cellStyle name="Comma 3 3 8 4" xfId="6346"/>
    <cellStyle name="Comma 3 3 8 4 2" xfId="6347"/>
    <cellStyle name="Comma 3 3 8 5" xfId="6348"/>
    <cellStyle name="Comma 3 3 8 6" xfId="6349"/>
    <cellStyle name="Comma 3 3 9" xfId="6350"/>
    <cellStyle name="Comma 3 3 9 2" xfId="6351"/>
    <cellStyle name="Comma 3 3 9 2 2" xfId="6352"/>
    <cellStyle name="Comma 3 3 9 2 2 2" xfId="6353"/>
    <cellStyle name="Comma 3 3 9 2 2 2 2" xfId="6354"/>
    <cellStyle name="Comma 3 3 9 2 2 3" xfId="6355"/>
    <cellStyle name="Comma 3 3 9 2 3" xfId="6356"/>
    <cellStyle name="Comma 3 3 9 2 3 2" xfId="6357"/>
    <cellStyle name="Comma 3 3 9 2 4" xfId="6358"/>
    <cellStyle name="Comma 3 3 9 3" xfId="6359"/>
    <cellStyle name="Comma 3 3 9 3 2" xfId="6360"/>
    <cellStyle name="Comma 3 3 9 3 2 2" xfId="6361"/>
    <cellStyle name="Comma 3 3 9 3 3" xfId="6362"/>
    <cellStyle name="Comma 3 3 9 4" xfId="6363"/>
    <cellStyle name="Comma 3 3 9 4 2" xfId="6364"/>
    <cellStyle name="Comma 3 3 9 5" xfId="6365"/>
    <cellStyle name="Comma 3 4" xfId="6366"/>
    <cellStyle name="Comma 3 4 10" xfId="6367"/>
    <cellStyle name="Comma 3 4 10 2" xfId="6368"/>
    <cellStyle name="Comma 3 4 10 2 2" xfId="6369"/>
    <cellStyle name="Comma 3 4 10 2 2 2" xfId="6370"/>
    <cellStyle name="Comma 3 4 10 2 3" xfId="6371"/>
    <cellStyle name="Comma 3 4 10 3" xfId="6372"/>
    <cellStyle name="Comma 3 4 10 3 2" xfId="6373"/>
    <cellStyle name="Comma 3 4 10 4" xfId="6374"/>
    <cellStyle name="Comma 3 4 11" xfId="6375"/>
    <cellStyle name="Comma 3 4 11 2" xfId="6376"/>
    <cellStyle name="Comma 3 4 11 2 2" xfId="6377"/>
    <cellStyle name="Comma 3 4 11 3" xfId="6378"/>
    <cellStyle name="Comma 3 4 12" xfId="6379"/>
    <cellStyle name="Comma 3 4 12 2" xfId="6380"/>
    <cellStyle name="Comma 3 4 13" xfId="6381"/>
    <cellStyle name="Comma 3 4 13 2" xfId="6382"/>
    <cellStyle name="Comma 3 4 14" xfId="6383"/>
    <cellStyle name="Comma 3 4 14 2" xfId="6384"/>
    <cellStyle name="Comma 3 4 15" xfId="6385"/>
    <cellStyle name="Comma 3 4 15 2" xfId="6386"/>
    <cellStyle name="Comma 3 4 16" xfId="6387"/>
    <cellStyle name="Comma 3 4 17" xfId="6388"/>
    <cellStyle name="Comma 3 4 18" xfId="6389"/>
    <cellStyle name="Comma 3 4 19" xfId="6390"/>
    <cellStyle name="Comma 3 4 2" xfId="6391"/>
    <cellStyle name="Comma 3 4 2 10" xfId="6392"/>
    <cellStyle name="Comma 3 4 2 10 2" xfId="6393"/>
    <cellStyle name="Comma 3 4 2 11" xfId="6394"/>
    <cellStyle name="Comma 3 4 2 11 2" xfId="6395"/>
    <cellStyle name="Comma 3 4 2 12" xfId="6396"/>
    <cellStyle name="Comma 3 4 2 12 2" xfId="6397"/>
    <cellStyle name="Comma 3 4 2 13" xfId="6398"/>
    <cellStyle name="Comma 3 4 2 13 2" xfId="6399"/>
    <cellStyle name="Comma 3 4 2 14" xfId="6400"/>
    <cellStyle name="Comma 3 4 2 15" xfId="6401"/>
    <cellStyle name="Comma 3 4 2 16" xfId="6402"/>
    <cellStyle name="Comma 3 4 2 17" xfId="6403"/>
    <cellStyle name="Comma 3 4 2 2" xfId="6404"/>
    <cellStyle name="Comma 3 4 2 2 10" xfId="6405"/>
    <cellStyle name="Comma 3 4 2 2 10 2" xfId="6406"/>
    <cellStyle name="Comma 3 4 2 2 11" xfId="6407"/>
    <cellStyle name="Comma 3 4 2 2 11 2" xfId="6408"/>
    <cellStyle name="Comma 3 4 2 2 12" xfId="6409"/>
    <cellStyle name="Comma 3 4 2 2 13" xfId="6410"/>
    <cellStyle name="Comma 3 4 2 2 14" xfId="6411"/>
    <cellStyle name="Comma 3 4 2 2 2" xfId="6412"/>
    <cellStyle name="Comma 3 4 2 2 2 10" xfId="6413"/>
    <cellStyle name="Comma 3 4 2 2 2 10 2" xfId="6414"/>
    <cellStyle name="Comma 3 4 2 2 2 11" xfId="6415"/>
    <cellStyle name="Comma 3 4 2 2 2 12" xfId="6416"/>
    <cellStyle name="Comma 3 4 2 2 2 13" xfId="6417"/>
    <cellStyle name="Comma 3 4 2 2 2 2" xfId="6418"/>
    <cellStyle name="Comma 3 4 2 2 2 2 2" xfId="6419"/>
    <cellStyle name="Comma 3 4 2 2 2 2 2 2" xfId="6420"/>
    <cellStyle name="Comma 3 4 2 2 2 2 2 2 2" xfId="6421"/>
    <cellStyle name="Comma 3 4 2 2 2 2 2 2 2 2" xfId="6422"/>
    <cellStyle name="Comma 3 4 2 2 2 2 2 2 2 2 2" xfId="6423"/>
    <cellStyle name="Comma 3 4 2 2 2 2 2 2 2 3" xfId="6424"/>
    <cellStyle name="Comma 3 4 2 2 2 2 2 2 3" xfId="6425"/>
    <cellStyle name="Comma 3 4 2 2 2 2 2 2 3 2" xfId="6426"/>
    <cellStyle name="Comma 3 4 2 2 2 2 2 2 4" xfId="6427"/>
    <cellStyle name="Comma 3 4 2 2 2 2 2 3" xfId="6428"/>
    <cellStyle name="Comma 3 4 2 2 2 2 2 3 2" xfId="6429"/>
    <cellStyle name="Comma 3 4 2 2 2 2 2 3 2 2" xfId="6430"/>
    <cellStyle name="Comma 3 4 2 2 2 2 2 3 3" xfId="6431"/>
    <cellStyle name="Comma 3 4 2 2 2 2 2 4" xfId="6432"/>
    <cellStyle name="Comma 3 4 2 2 2 2 2 4 2" xfId="6433"/>
    <cellStyle name="Comma 3 4 2 2 2 2 2 5" xfId="6434"/>
    <cellStyle name="Comma 3 4 2 2 2 2 3" xfId="6435"/>
    <cellStyle name="Comma 3 4 2 2 2 2 3 2" xfId="6436"/>
    <cellStyle name="Comma 3 4 2 2 2 2 3 2 2" xfId="6437"/>
    <cellStyle name="Comma 3 4 2 2 2 2 3 2 2 2" xfId="6438"/>
    <cellStyle name="Comma 3 4 2 2 2 2 3 2 3" xfId="6439"/>
    <cellStyle name="Comma 3 4 2 2 2 2 3 3" xfId="6440"/>
    <cellStyle name="Comma 3 4 2 2 2 2 3 3 2" xfId="6441"/>
    <cellStyle name="Comma 3 4 2 2 2 2 3 4" xfId="6442"/>
    <cellStyle name="Comma 3 4 2 2 2 2 4" xfId="6443"/>
    <cellStyle name="Comma 3 4 2 2 2 2 4 2" xfId="6444"/>
    <cellStyle name="Comma 3 4 2 2 2 2 4 2 2" xfId="6445"/>
    <cellStyle name="Comma 3 4 2 2 2 2 4 3" xfId="6446"/>
    <cellStyle name="Comma 3 4 2 2 2 2 5" xfId="6447"/>
    <cellStyle name="Comma 3 4 2 2 2 2 5 2" xfId="6448"/>
    <cellStyle name="Comma 3 4 2 2 2 2 6" xfId="6449"/>
    <cellStyle name="Comma 3 4 2 2 2 2 6 2" xfId="6450"/>
    <cellStyle name="Comma 3 4 2 2 2 2 7" xfId="6451"/>
    <cellStyle name="Comma 3 4 2 2 2 2 8" xfId="6452"/>
    <cellStyle name="Comma 3 4 2 2 2 2 9" xfId="6453"/>
    <cellStyle name="Comma 3 4 2 2 2 3" xfId="6454"/>
    <cellStyle name="Comma 3 4 2 2 2 3 2" xfId="6455"/>
    <cellStyle name="Comma 3 4 2 2 2 3 2 2" xfId="6456"/>
    <cellStyle name="Comma 3 4 2 2 2 3 2 2 2" xfId="6457"/>
    <cellStyle name="Comma 3 4 2 2 2 3 2 2 2 2" xfId="6458"/>
    <cellStyle name="Comma 3 4 2 2 2 3 2 2 2 2 2" xfId="6459"/>
    <cellStyle name="Comma 3 4 2 2 2 3 2 2 2 3" xfId="6460"/>
    <cellStyle name="Comma 3 4 2 2 2 3 2 2 3" xfId="6461"/>
    <cellStyle name="Comma 3 4 2 2 2 3 2 2 3 2" xfId="6462"/>
    <cellStyle name="Comma 3 4 2 2 2 3 2 2 4" xfId="6463"/>
    <cellStyle name="Comma 3 4 2 2 2 3 2 3" xfId="6464"/>
    <cellStyle name="Comma 3 4 2 2 2 3 2 3 2" xfId="6465"/>
    <cellStyle name="Comma 3 4 2 2 2 3 2 3 2 2" xfId="6466"/>
    <cellStyle name="Comma 3 4 2 2 2 3 2 3 3" xfId="6467"/>
    <cellStyle name="Comma 3 4 2 2 2 3 2 4" xfId="6468"/>
    <cellStyle name="Comma 3 4 2 2 2 3 2 4 2" xfId="6469"/>
    <cellStyle name="Comma 3 4 2 2 2 3 2 5" xfId="6470"/>
    <cellStyle name="Comma 3 4 2 2 2 3 3" xfId="6471"/>
    <cellStyle name="Comma 3 4 2 2 2 3 3 2" xfId="6472"/>
    <cellStyle name="Comma 3 4 2 2 2 3 3 2 2" xfId="6473"/>
    <cellStyle name="Comma 3 4 2 2 2 3 3 2 2 2" xfId="6474"/>
    <cellStyle name="Comma 3 4 2 2 2 3 3 2 3" xfId="6475"/>
    <cellStyle name="Comma 3 4 2 2 2 3 3 3" xfId="6476"/>
    <cellStyle name="Comma 3 4 2 2 2 3 3 3 2" xfId="6477"/>
    <cellStyle name="Comma 3 4 2 2 2 3 3 4" xfId="6478"/>
    <cellStyle name="Comma 3 4 2 2 2 3 4" xfId="6479"/>
    <cellStyle name="Comma 3 4 2 2 2 3 4 2" xfId="6480"/>
    <cellStyle name="Comma 3 4 2 2 2 3 4 2 2" xfId="6481"/>
    <cellStyle name="Comma 3 4 2 2 2 3 4 3" xfId="6482"/>
    <cellStyle name="Comma 3 4 2 2 2 3 5" xfId="6483"/>
    <cellStyle name="Comma 3 4 2 2 2 3 5 2" xfId="6484"/>
    <cellStyle name="Comma 3 4 2 2 2 3 6" xfId="6485"/>
    <cellStyle name="Comma 3 4 2 2 2 3 6 2" xfId="6486"/>
    <cellStyle name="Comma 3 4 2 2 2 3 7" xfId="6487"/>
    <cellStyle name="Comma 3 4 2 2 2 3 8" xfId="6488"/>
    <cellStyle name="Comma 3 4 2 2 2 3 9" xfId="6489"/>
    <cellStyle name="Comma 3 4 2 2 2 4" xfId="6490"/>
    <cellStyle name="Comma 3 4 2 2 2 4 2" xfId="6491"/>
    <cellStyle name="Comma 3 4 2 2 2 4 2 2" xfId="6492"/>
    <cellStyle name="Comma 3 4 2 2 2 4 2 2 2" xfId="6493"/>
    <cellStyle name="Comma 3 4 2 2 2 4 2 2 2 2" xfId="6494"/>
    <cellStyle name="Comma 3 4 2 2 2 4 2 2 3" xfId="6495"/>
    <cellStyle name="Comma 3 4 2 2 2 4 2 3" xfId="6496"/>
    <cellStyle name="Comma 3 4 2 2 2 4 2 3 2" xfId="6497"/>
    <cellStyle name="Comma 3 4 2 2 2 4 2 4" xfId="6498"/>
    <cellStyle name="Comma 3 4 2 2 2 4 3" xfId="6499"/>
    <cellStyle name="Comma 3 4 2 2 2 4 3 2" xfId="6500"/>
    <cellStyle name="Comma 3 4 2 2 2 4 3 2 2" xfId="6501"/>
    <cellStyle name="Comma 3 4 2 2 2 4 3 3" xfId="6502"/>
    <cellStyle name="Comma 3 4 2 2 2 4 4" xfId="6503"/>
    <cellStyle name="Comma 3 4 2 2 2 4 4 2" xfId="6504"/>
    <cellStyle name="Comma 3 4 2 2 2 4 5" xfId="6505"/>
    <cellStyle name="Comma 3 4 2 2 2 5" xfId="6506"/>
    <cellStyle name="Comma 3 4 2 2 2 5 2" xfId="6507"/>
    <cellStyle name="Comma 3 4 2 2 2 5 2 2" xfId="6508"/>
    <cellStyle name="Comma 3 4 2 2 2 5 2 2 2" xfId="6509"/>
    <cellStyle name="Comma 3 4 2 2 2 5 2 2 2 2" xfId="6510"/>
    <cellStyle name="Comma 3 4 2 2 2 5 2 2 3" xfId="6511"/>
    <cellStyle name="Comma 3 4 2 2 2 5 2 3" xfId="6512"/>
    <cellStyle name="Comma 3 4 2 2 2 5 2 3 2" xfId="6513"/>
    <cellStyle name="Comma 3 4 2 2 2 5 2 4" xfId="6514"/>
    <cellStyle name="Comma 3 4 2 2 2 5 3" xfId="6515"/>
    <cellStyle name="Comma 3 4 2 2 2 5 3 2" xfId="6516"/>
    <cellStyle name="Comma 3 4 2 2 2 5 3 2 2" xfId="6517"/>
    <cellStyle name="Comma 3 4 2 2 2 5 3 3" xfId="6518"/>
    <cellStyle name="Comma 3 4 2 2 2 5 4" xfId="6519"/>
    <cellStyle name="Comma 3 4 2 2 2 5 4 2" xfId="6520"/>
    <cellStyle name="Comma 3 4 2 2 2 5 5" xfId="6521"/>
    <cellStyle name="Comma 3 4 2 2 2 6" xfId="6522"/>
    <cellStyle name="Comma 3 4 2 2 2 6 2" xfId="6523"/>
    <cellStyle name="Comma 3 4 2 2 2 6 2 2" xfId="6524"/>
    <cellStyle name="Comma 3 4 2 2 2 6 2 2 2" xfId="6525"/>
    <cellStyle name="Comma 3 4 2 2 2 6 2 3" xfId="6526"/>
    <cellStyle name="Comma 3 4 2 2 2 6 3" xfId="6527"/>
    <cellStyle name="Comma 3 4 2 2 2 6 3 2" xfId="6528"/>
    <cellStyle name="Comma 3 4 2 2 2 6 4" xfId="6529"/>
    <cellStyle name="Comma 3 4 2 2 2 7" xfId="6530"/>
    <cellStyle name="Comma 3 4 2 2 2 7 2" xfId="6531"/>
    <cellStyle name="Comma 3 4 2 2 2 7 2 2" xfId="6532"/>
    <cellStyle name="Comma 3 4 2 2 2 7 3" xfId="6533"/>
    <cellStyle name="Comma 3 4 2 2 2 8" xfId="6534"/>
    <cellStyle name="Comma 3 4 2 2 2 8 2" xfId="6535"/>
    <cellStyle name="Comma 3 4 2 2 2 9" xfId="6536"/>
    <cellStyle name="Comma 3 4 2 2 2 9 2" xfId="6537"/>
    <cellStyle name="Comma 3 4 2 2 3" xfId="6538"/>
    <cellStyle name="Comma 3 4 2 2 3 2" xfId="6539"/>
    <cellStyle name="Comma 3 4 2 2 3 2 2" xfId="6540"/>
    <cellStyle name="Comma 3 4 2 2 3 2 2 2" xfId="6541"/>
    <cellStyle name="Comma 3 4 2 2 3 2 2 2 2" xfId="6542"/>
    <cellStyle name="Comma 3 4 2 2 3 2 2 2 2 2" xfId="6543"/>
    <cellStyle name="Comma 3 4 2 2 3 2 2 2 3" xfId="6544"/>
    <cellStyle name="Comma 3 4 2 2 3 2 2 3" xfId="6545"/>
    <cellStyle name="Comma 3 4 2 2 3 2 2 3 2" xfId="6546"/>
    <cellStyle name="Comma 3 4 2 2 3 2 2 4" xfId="6547"/>
    <cellStyle name="Comma 3 4 2 2 3 2 3" xfId="6548"/>
    <cellStyle name="Comma 3 4 2 2 3 2 3 2" xfId="6549"/>
    <cellStyle name="Comma 3 4 2 2 3 2 3 2 2" xfId="6550"/>
    <cellStyle name="Comma 3 4 2 2 3 2 3 3" xfId="6551"/>
    <cellStyle name="Comma 3 4 2 2 3 2 4" xfId="6552"/>
    <cellStyle name="Comma 3 4 2 2 3 2 4 2" xfId="6553"/>
    <cellStyle name="Comma 3 4 2 2 3 2 5" xfId="6554"/>
    <cellStyle name="Comma 3 4 2 2 3 3" xfId="6555"/>
    <cellStyle name="Comma 3 4 2 2 3 3 2" xfId="6556"/>
    <cellStyle name="Comma 3 4 2 2 3 3 2 2" xfId="6557"/>
    <cellStyle name="Comma 3 4 2 2 3 3 2 2 2" xfId="6558"/>
    <cellStyle name="Comma 3 4 2 2 3 3 2 3" xfId="6559"/>
    <cellStyle name="Comma 3 4 2 2 3 3 3" xfId="6560"/>
    <cellStyle name="Comma 3 4 2 2 3 3 3 2" xfId="6561"/>
    <cellStyle name="Comma 3 4 2 2 3 3 4" xfId="6562"/>
    <cellStyle name="Comma 3 4 2 2 3 4" xfId="6563"/>
    <cellStyle name="Comma 3 4 2 2 3 4 2" xfId="6564"/>
    <cellStyle name="Comma 3 4 2 2 3 4 2 2" xfId="6565"/>
    <cellStyle name="Comma 3 4 2 2 3 4 3" xfId="6566"/>
    <cellStyle name="Comma 3 4 2 2 3 5" xfId="6567"/>
    <cellStyle name="Comma 3 4 2 2 3 5 2" xfId="6568"/>
    <cellStyle name="Comma 3 4 2 2 3 6" xfId="6569"/>
    <cellStyle name="Comma 3 4 2 2 3 6 2" xfId="6570"/>
    <cellStyle name="Comma 3 4 2 2 3 7" xfId="6571"/>
    <cellStyle name="Comma 3 4 2 2 3 8" xfId="6572"/>
    <cellStyle name="Comma 3 4 2 2 3 9" xfId="6573"/>
    <cellStyle name="Comma 3 4 2 2 4" xfId="6574"/>
    <cellStyle name="Comma 3 4 2 2 4 2" xfId="6575"/>
    <cellStyle name="Comma 3 4 2 2 4 2 2" xfId="6576"/>
    <cellStyle name="Comma 3 4 2 2 4 2 2 2" xfId="6577"/>
    <cellStyle name="Comma 3 4 2 2 4 2 2 2 2" xfId="6578"/>
    <cellStyle name="Comma 3 4 2 2 4 2 2 2 2 2" xfId="6579"/>
    <cellStyle name="Comma 3 4 2 2 4 2 2 2 3" xfId="6580"/>
    <cellStyle name="Comma 3 4 2 2 4 2 2 3" xfId="6581"/>
    <cellStyle name="Comma 3 4 2 2 4 2 2 3 2" xfId="6582"/>
    <cellStyle name="Comma 3 4 2 2 4 2 2 4" xfId="6583"/>
    <cellStyle name="Comma 3 4 2 2 4 2 3" xfId="6584"/>
    <cellStyle name="Comma 3 4 2 2 4 2 3 2" xfId="6585"/>
    <cellStyle name="Comma 3 4 2 2 4 2 3 2 2" xfId="6586"/>
    <cellStyle name="Comma 3 4 2 2 4 2 3 3" xfId="6587"/>
    <cellStyle name="Comma 3 4 2 2 4 2 4" xfId="6588"/>
    <cellStyle name="Comma 3 4 2 2 4 2 4 2" xfId="6589"/>
    <cellStyle name="Comma 3 4 2 2 4 2 5" xfId="6590"/>
    <cellStyle name="Comma 3 4 2 2 4 3" xfId="6591"/>
    <cellStyle name="Comma 3 4 2 2 4 3 2" xfId="6592"/>
    <cellStyle name="Comma 3 4 2 2 4 3 2 2" xfId="6593"/>
    <cellStyle name="Comma 3 4 2 2 4 3 2 2 2" xfId="6594"/>
    <cellStyle name="Comma 3 4 2 2 4 3 2 3" xfId="6595"/>
    <cellStyle name="Comma 3 4 2 2 4 3 3" xfId="6596"/>
    <cellStyle name="Comma 3 4 2 2 4 3 3 2" xfId="6597"/>
    <cellStyle name="Comma 3 4 2 2 4 3 4" xfId="6598"/>
    <cellStyle name="Comma 3 4 2 2 4 4" xfId="6599"/>
    <cellStyle name="Comma 3 4 2 2 4 4 2" xfId="6600"/>
    <cellStyle name="Comma 3 4 2 2 4 4 2 2" xfId="6601"/>
    <cellStyle name="Comma 3 4 2 2 4 4 3" xfId="6602"/>
    <cellStyle name="Comma 3 4 2 2 4 5" xfId="6603"/>
    <cellStyle name="Comma 3 4 2 2 4 5 2" xfId="6604"/>
    <cellStyle name="Comma 3 4 2 2 4 6" xfId="6605"/>
    <cellStyle name="Comma 3 4 2 2 4 6 2" xfId="6606"/>
    <cellStyle name="Comma 3 4 2 2 4 7" xfId="6607"/>
    <cellStyle name="Comma 3 4 2 2 4 8" xfId="6608"/>
    <cellStyle name="Comma 3 4 2 2 4 9" xfId="6609"/>
    <cellStyle name="Comma 3 4 2 2 5" xfId="6610"/>
    <cellStyle name="Comma 3 4 2 2 5 2" xfId="6611"/>
    <cellStyle name="Comma 3 4 2 2 5 2 2" xfId="6612"/>
    <cellStyle name="Comma 3 4 2 2 5 2 2 2" xfId="6613"/>
    <cellStyle name="Comma 3 4 2 2 5 2 2 2 2" xfId="6614"/>
    <cellStyle name="Comma 3 4 2 2 5 2 2 3" xfId="6615"/>
    <cellStyle name="Comma 3 4 2 2 5 2 3" xfId="6616"/>
    <cellStyle name="Comma 3 4 2 2 5 2 3 2" xfId="6617"/>
    <cellStyle name="Comma 3 4 2 2 5 2 4" xfId="6618"/>
    <cellStyle name="Comma 3 4 2 2 5 3" xfId="6619"/>
    <cellStyle name="Comma 3 4 2 2 5 3 2" xfId="6620"/>
    <cellStyle name="Comma 3 4 2 2 5 3 2 2" xfId="6621"/>
    <cellStyle name="Comma 3 4 2 2 5 3 3" xfId="6622"/>
    <cellStyle name="Comma 3 4 2 2 5 4" xfId="6623"/>
    <cellStyle name="Comma 3 4 2 2 5 4 2" xfId="6624"/>
    <cellStyle name="Comma 3 4 2 2 5 5" xfId="6625"/>
    <cellStyle name="Comma 3 4 2 2 6" xfId="6626"/>
    <cellStyle name="Comma 3 4 2 2 6 2" xfId="6627"/>
    <cellStyle name="Comma 3 4 2 2 6 2 2" xfId="6628"/>
    <cellStyle name="Comma 3 4 2 2 6 2 2 2" xfId="6629"/>
    <cellStyle name="Comma 3 4 2 2 6 2 2 2 2" xfId="6630"/>
    <cellStyle name="Comma 3 4 2 2 6 2 2 3" xfId="6631"/>
    <cellStyle name="Comma 3 4 2 2 6 2 3" xfId="6632"/>
    <cellStyle name="Comma 3 4 2 2 6 2 3 2" xfId="6633"/>
    <cellStyle name="Comma 3 4 2 2 6 2 4" xfId="6634"/>
    <cellStyle name="Comma 3 4 2 2 6 3" xfId="6635"/>
    <cellStyle name="Comma 3 4 2 2 6 3 2" xfId="6636"/>
    <cellStyle name="Comma 3 4 2 2 6 3 2 2" xfId="6637"/>
    <cellStyle name="Comma 3 4 2 2 6 3 3" xfId="6638"/>
    <cellStyle name="Comma 3 4 2 2 6 4" xfId="6639"/>
    <cellStyle name="Comma 3 4 2 2 6 4 2" xfId="6640"/>
    <cellStyle name="Comma 3 4 2 2 6 5" xfId="6641"/>
    <cellStyle name="Comma 3 4 2 2 7" xfId="6642"/>
    <cellStyle name="Comma 3 4 2 2 7 2" xfId="6643"/>
    <cellStyle name="Comma 3 4 2 2 7 2 2" xfId="6644"/>
    <cellStyle name="Comma 3 4 2 2 7 2 2 2" xfId="6645"/>
    <cellStyle name="Comma 3 4 2 2 7 2 3" xfId="6646"/>
    <cellStyle name="Comma 3 4 2 2 7 3" xfId="6647"/>
    <cellStyle name="Comma 3 4 2 2 7 3 2" xfId="6648"/>
    <cellStyle name="Comma 3 4 2 2 7 4" xfId="6649"/>
    <cellStyle name="Comma 3 4 2 2 8" xfId="6650"/>
    <cellStyle name="Comma 3 4 2 2 8 2" xfId="6651"/>
    <cellStyle name="Comma 3 4 2 2 8 2 2" xfId="6652"/>
    <cellStyle name="Comma 3 4 2 2 8 3" xfId="6653"/>
    <cellStyle name="Comma 3 4 2 2 9" xfId="6654"/>
    <cellStyle name="Comma 3 4 2 2 9 2" xfId="6655"/>
    <cellStyle name="Comma 3 4 2 3" xfId="6656"/>
    <cellStyle name="Comma 3 4 2 3 10" xfId="6657"/>
    <cellStyle name="Comma 3 4 2 3 10 2" xfId="6658"/>
    <cellStyle name="Comma 3 4 2 3 11" xfId="6659"/>
    <cellStyle name="Comma 3 4 2 3 12" xfId="6660"/>
    <cellStyle name="Comma 3 4 2 3 13" xfId="6661"/>
    <cellStyle name="Comma 3 4 2 3 2" xfId="6662"/>
    <cellStyle name="Comma 3 4 2 3 2 2" xfId="6663"/>
    <cellStyle name="Comma 3 4 2 3 2 2 2" xfId="6664"/>
    <cellStyle name="Comma 3 4 2 3 2 2 2 2" xfId="6665"/>
    <cellStyle name="Comma 3 4 2 3 2 2 2 2 2" xfId="6666"/>
    <cellStyle name="Comma 3 4 2 3 2 2 2 2 2 2" xfId="6667"/>
    <cellStyle name="Comma 3 4 2 3 2 2 2 2 3" xfId="6668"/>
    <cellStyle name="Comma 3 4 2 3 2 2 2 3" xfId="6669"/>
    <cellStyle name="Comma 3 4 2 3 2 2 2 3 2" xfId="6670"/>
    <cellStyle name="Comma 3 4 2 3 2 2 2 4" xfId="6671"/>
    <cellStyle name="Comma 3 4 2 3 2 2 3" xfId="6672"/>
    <cellStyle name="Comma 3 4 2 3 2 2 3 2" xfId="6673"/>
    <cellStyle name="Comma 3 4 2 3 2 2 3 2 2" xfId="6674"/>
    <cellStyle name="Comma 3 4 2 3 2 2 3 3" xfId="6675"/>
    <cellStyle name="Comma 3 4 2 3 2 2 4" xfId="6676"/>
    <cellStyle name="Comma 3 4 2 3 2 2 4 2" xfId="6677"/>
    <cellStyle name="Comma 3 4 2 3 2 2 5" xfId="6678"/>
    <cellStyle name="Comma 3 4 2 3 2 3" xfId="6679"/>
    <cellStyle name="Comma 3 4 2 3 2 3 2" xfId="6680"/>
    <cellStyle name="Comma 3 4 2 3 2 3 2 2" xfId="6681"/>
    <cellStyle name="Comma 3 4 2 3 2 3 2 2 2" xfId="6682"/>
    <cellStyle name="Comma 3 4 2 3 2 3 2 3" xfId="6683"/>
    <cellStyle name="Comma 3 4 2 3 2 3 3" xfId="6684"/>
    <cellStyle name="Comma 3 4 2 3 2 3 3 2" xfId="6685"/>
    <cellStyle name="Comma 3 4 2 3 2 3 4" xfId="6686"/>
    <cellStyle name="Comma 3 4 2 3 2 4" xfId="6687"/>
    <cellStyle name="Comma 3 4 2 3 2 4 2" xfId="6688"/>
    <cellStyle name="Comma 3 4 2 3 2 4 2 2" xfId="6689"/>
    <cellStyle name="Comma 3 4 2 3 2 4 3" xfId="6690"/>
    <cellStyle name="Comma 3 4 2 3 2 5" xfId="6691"/>
    <cellStyle name="Comma 3 4 2 3 2 5 2" xfId="6692"/>
    <cellStyle name="Comma 3 4 2 3 2 6" xfId="6693"/>
    <cellStyle name="Comma 3 4 2 3 2 6 2" xfId="6694"/>
    <cellStyle name="Comma 3 4 2 3 2 7" xfId="6695"/>
    <cellStyle name="Comma 3 4 2 3 2 8" xfId="6696"/>
    <cellStyle name="Comma 3 4 2 3 2 9" xfId="6697"/>
    <cellStyle name="Comma 3 4 2 3 3" xfId="6698"/>
    <cellStyle name="Comma 3 4 2 3 3 2" xfId="6699"/>
    <cellStyle name="Comma 3 4 2 3 3 2 2" xfId="6700"/>
    <cellStyle name="Comma 3 4 2 3 3 2 2 2" xfId="6701"/>
    <cellStyle name="Comma 3 4 2 3 3 2 2 2 2" xfId="6702"/>
    <cellStyle name="Comma 3 4 2 3 3 2 2 2 2 2" xfId="6703"/>
    <cellStyle name="Comma 3 4 2 3 3 2 2 2 3" xfId="6704"/>
    <cellStyle name="Comma 3 4 2 3 3 2 2 3" xfId="6705"/>
    <cellStyle name="Comma 3 4 2 3 3 2 2 3 2" xfId="6706"/>
    <cellStyle name="Comma 3 4 2 3 3 2 2 4" xfId="6707"/>
    <cellStyle name="Comma 3 4 2 3 3 2 3" xfId="6708"/>
    <cellStyle name="Comma 3 4 2 3 3 2 3 2" xfId="6709"/>
    <cellStyle name="Comma 3 4 2 3 3 2 3 2 2" xfId="6710"/>
    <cellStyle name="Comma 3 4 2 3 3 2 3 3" xfId="6711"/>
    <cellStyle name="Comma 3 4 2 3 3 2 4" xfId="6712"/>
    <cellStyle name="Comma 3 4 2 3 3 2 4 2" xfId="6713"/>
    <cellStyle name="Comma 3 4 2 3 3 2 5" xfId="6714"/>
    <cellStyle name="Comma 3 4 2 3 3 3" xfId="6715"/>
    <cellStyle name="Comma 3 4 2 3 3 3 2" xfId="6716"/>
    <cellStyle name="Comma 3 4 2 3 3 3 2 2" xfId="6717"/>
    <cellStyle name="Comma 3 4 2 3 3 3 2 2 2" xfId="6718"/>
    <cellStyle name="Comma 3 4 2 3 3 3 2 3" xfId="6719"/>
    <cellStyle name="Comma 3 4 2 3 3 3 3" xfId="6720"/>
    <cellStyle name="Comma 3 4 2 3 3 3 3 2" xfId="6721"/>
    <cellStyle name="Comma 3 4 2 3 3 3 4" xfId="6722"/>
    <cellStyle name="Comma 3 4 2 3 3 4" xfId="6723"/>
    <cellStyle name="Comma 3 4 2 3 3 4 2" xfId="6724"/>
    <cellStyle name="Comma 3 4 2 3 3 4 2 2" xfId="6725"/>
    <cellStyle name="Comma 3 4 2 3 3 4 3" xfId="6726"/>
    <cellStyle name="Comma 3 4 2 3 3 5" xfId="6727"/>
    <cellStyle name="Comma 3 4 2 3 3 5 2" xfId="6728"/>
    <cellStyle name="Comma 3 4 2 3 3 6" xfId="6729"/>
    <cellStyle name="Comma 3 4 2 3 3 6 2" xfId="6730"/>
    <cellStyle name="Comma 3 4 2 3 3 7" xfId="6731"/>
    <cellStyle name="Comma 3 4 2 3 3 8" xfId="6732"/>
    <cellStyle name="Comma 3 4 2 3 3 9" xfId="6733"/>
    <cellStyle name="Comma 3 4 2 3 4" xfId="6734"/>
    <cellStyle name="Comma 3 4 2 3 4 2" xfId="6735"/>
    <cellStyle name="Comma 3 4 2 3 4 2 2" xfId="6736"/>
    <cellStyle name="Comma 3 4 2 3 4 2 2 2" xfId="6737"/>
    <cellStyle name="Comma 3 4 2 3 4 2 2 2 2" xfId="6738"/>
    <cellStyle name="Comma 3 4 2 3 4 2 2 3" xfId="6739"/>
    <cellStyle name="Comma 3 4 2 3 4 2 3" xfId="6740"/>
    <cellStyle name="Comma 3 4 2 3 4 2 3 2" xfId="6741"/>
    <cellStyle name="Comma 3 4 2 3 4 2 4" xfId="6742"/>
    <cellStyle name="Comma 3 4 2 3 4 3" xfId="6743"/>
    <cellStyle name="Comma 3 4 2 3 4 3 2" xfId="6744"/>
    <cellStyle name="Comma 3 4 2 3 4 3 2 2" xfId="6745"/>
    <cellStyle name="Comma 3 4 2 3 4 3 3" xfId="6746"/>
    <cellStyle name="Comma 3 4 2 3 4 4" xfId="6747"/>
    <cellStyle name="Comma 3 4 2 3 4 4 2" xfId="6748"/>
    <cellStyle name="Comma 3 4 2 3 4 5" xfId="6749"/>
    <cellStyle name="Comma 3 4 2 3 5" xfId="6750"/>
    <cellStyle name="Comma 3 4 2 3 5 2" xfId="6751"/>
    <cellStyle name="Comma 3 4 2 3 5 2 2" xfId="6752"/>
    <cellStyle name="Comma 3 4 2 3 5 2 2 2" xfId="6753"/>
    <cellStyle name="Comma 3 4 2 3 5 2 2 2 2" xfId="6754"/>
    <cellStyle name="Comma 3 4 2 3 5 2 2 3" xfId="6755"/>
    <cellStyle name="Comma 3 4 2 3 5 2 3" xfId="6756"/>
    <cellStyle name="Comma 3 4 2 3 5 2 3 2" xfId="6757"/>
    <cellStyle name="Comma 3 4 2 3 5 2 4" xfId="6758"/>
    <cellStyle name="Comma 3 4 2 3 5 3" xfId="6759"/>
    <cellStyle name="Comma 3 4 2 3 5 3 2" xfId="6760"/>
    <cellStyle name="Comma 3 4 2 3 5 3 2 2" xfId="6761"/>
    <cellStyle name="Comma 3 4 2 3 5 3 3" xfId="6762"/>
    <cellStyle name="Comma 3 4 2 3 5 4" xfId="6763"/>
    <cellStyle name="Comma 3 4 2 3 5 4 2" xfId="6764"/>
    <cellStyle name="Comma 3 4 2 3 5 5" xfId="6765"/>
    <cellStyle name="Comma 3 4 2 3 6" xfId="6766"/>
    <cellStyle name="Comma 3 4 2 3 6 2" xfId="6767"/>
    <cellStyle name="Comma 3 4 2 3 6 2 2" xfId="6768"/>
    <cellStyle name="Comma 3 4 2 3 6 2 2 2" xfId="6769"/>
    <cellStyle name="Comma 3 4 2 3 6 2 3" xfId="6770"/>
    <cellStyle name="Comma 3 4 2 3 6 3" xfId="6771"/>
    <cellStyle name="Comma 3 4 2 3 6 3 2" xfId="6772"/>
    <cellStyle name="Comma 3 4 2 3 6 4" xfId="6773"/>
    <cellStyle name="Comma 3 4 2 3 7" xfId="6774"/>
    <cellStyle name="Comma 3 4 2 3 7 2" xfId="6775"/>
    <cellStyle name="Comma 3 4 2 3 7 2 2" xfId="6776"/>
    <cellStyle name="Comma 3 4 2 3 7 3" xfId="6777"/>
    <cellStyle name="Comma 3 4 2 3 8" xfId="6778"/>
    <cellStyle name="Comma 3 4 2 3 8 2" xfId="6779"/>
    <cellStyle name="Comma 3 4 2 3 9" xfId="6780"/>
    <cellStyle name="Comma 3 4 2 3 9 2" xfId="6781"/>
    <cellStyle name="Comma 3 4 2 4" xfId="6782"/>
    <cellStyle name="Comma 3 4 2 4 2" xfId="6783"/>
    <cellStyle name="Comma 3 4 2 4 2 2" xfId="6784"/>
    <cellStyle name="Comma 3 4 2 4 2 2 2" xfId="6785"/>
    <cellStyle name="Comma 3 4 2 4 2 2 2 2" xfId="6786"/>
    <cellStyle name="Comma 3 4 2 4 2 2 2 2 2" xfId="6787"/>
    <cellStyle name="Comma 3 4 2 4 2 2 2 3" xfId="6788"/>
    <cellStyle name="Comma 3 4 2 4 2 2 3" xfId="6789"/>
    <cellStyle name="Comma 3 4 2 4 2 2 3 2" xfId="6790"/>
    <cellStyle name="Comma 3 4 2 4 2 2 4" xfId="6791"/>
    <cellStyle name="Comma 3 4 2 4 2 3" xfId="6792"/>
    <cellStyle name="Comma 3 4 2 4 2 3 2" xfId="6793"/>
    <cellStyle name="Comma 3 4 2 4 2 3 2 2" xfId="6794"/>
    <cellStyle name="Comma 3 4 2 4 2 3 3" xfId="6795"/>
    <cellStyle name="Comma 3 4 2 4 2 4" xfId="6796"/>
    <cellStyle name="Comma 3 4 2 4 2 4 2" xfId="6797"/>
    <cellStyle name="Comma 3 4 2 4 2 5" xfId="6798"/>
    <cellStyle name="Comma 3 4 2 4 3" xfId="6799"/>
    <cellStyle name="Comma 3 4 2 4 3 2" xfId="6800"/>
    <cellStyle name="Comma 3 4 2 4 3 2 2" xfId="6801"/>
    <cellStyle name="Comma 3 4 2 4 3 2 2 2" xfId="6802"/>
    <cellStyle name="Comma 3 4 2 4 3 2 3" xfId="6803"/>
    <cellStyle name="Comma 3 4 2 4 3 3" xfId="6804"/>
    <cellStyle name="Comma 3 4 2 4 3 3 2" xfId="6805"/>
    <cellStyle name="Comma 3 4 2 4 3 4" xfId="6806"/>
    <cellStyle name="Comma 3 4 2 4 4" xfId="6807"/>
    <cellStyle name="Comma 3 4 2 4 4 2" xfId="6808"/>
    <cellStyle name="Comma 3 4 2 4 4 2 2" xfId="6809"/>
    <cellStyle name="Comma 3 4 2 4 4 3" xfId="6810"/>
    <cellStyle name="Comma 3 4 2 4 5" xfId="6811"/>
    <cellStyle name="Comma 3 4 2 4 5 2" xfId="6812"/>
    <cellStyle name="Comma 3 4 2 4 6" xfId="6813"/>
    <cellStyle name="Comma 3 4 2 4 6 2" xfId="6814"/>
    <cellStyle name="Comma 3 4 2 4 7" xfId="6815"/>
    <cellStyle name="Comma 3 4 2 4 8" xfId="6816"/>
    <cellStyle name="Comma 3 4 2 4 9" xfId="6817"/>
    <cellStyle name="Comma 3 4 2 5" xfId="6818"/>
    <cellStyle name="Comma 3 4 2 5 2" xfId="6819"/>
    <cellStyle name="Comma 3 4 2 5 2 2" xfId="6820"/>
    <cellStyle name="Comma 3 4 2 5 2 2 2" xfId="6821"/>
    <cellStyle name="Comma 3 4 2 5 2 2 2 2" xfId="6822"/>
    <cellStyle name="Comma 3 4 2 5 2 2 2 2 2" xfId="6823"/>
    <cellStyle name="Comma 3 4 2 5 2 2 2 3" xfId="6824"/>
    <cellStyle name="Comma 3 4 2 5 2 2 3" xfId="6825"/>
    <cellStyle name="Comma 3 4 2 5 2 2 3 2" xfId="6826"/>
    <cellStyle name="Comma 3 4 2 5 2 2 4" xfId="6827"/>
    <cellStyle name="Comma 3 4 2 5 2 3" xfId="6828"/>
    <cellStyle name="Comma 3 4 2 5 2 3 2" xfId="6829"/>
    <cellStyle name="Comma 3 4 2 5 2 3 2 2" xfId="6830"/>
    <cellStyle name="Comma 3 4 2 5 2 3 3" xfId="6831"/>
    <cellStyle name="Comma 3 4 2 5 2 4" xfId="6832"/>
    <cellStyle name="Comma 3 4 2 5 2 4 2" xfId="6833"/>
    <cellStyle name="Comma 3 4 2 5 2 5" xfId="6834"/>
    <cellStyle name="Comma 3 4 2 5 3" xfId="6835"/>
    <cellStyle name="Comma 3 4 2 5 3 2" xfId="6836"/>
    <cellStyle name="Comma 3 4 2 5 3 2 2" xfId="6837"/>
    <cellStyle name="Comma 3 4 2 5 3 2 2 2" xfId="6838"/>
    <cellStyle name="Comma 3 4 2 5 3 2 3" xfId="6839"/>
    <cellStyle name="Comma 3 4 2 5 3 3" xfId="6840"/>
    <cellStyle name="Comma 3 4 2 5 3 3 2" xfId="6841"/>
    <cellStyle name="Comma 3 4 2 5 3 4" xfId="6842"/>
    <cellStyle name="Comma 3 4 2 5 4" xfId="6843"/>
    <cellStyle name="Comma 3 4 2 5 4 2" xfId="6844"/>
    <cellStyle name="Comma 3 4 2 5 4 2 2" xfId="6845"/>
    <cellStyle name="Comma 3 4 2 5 4 3" xfId="6846"/>
    <cellStyle name="Comma 3 4 2 5 5" xfId="6847"/>
    <cellStyle name="Comma 3 4 2 5 5 2" xfId="6848"/>
    <cellStyle name="Comma 3 4 2 5 6" xfId="6849"/>
    <cellStyle name="Comma 3 4 2 5 6 2" xfId="6850"/>
    <cellStyle name="Comma 3 4 2 5 7" xfId="6851"/>
    <cellStyle name="Comma 3 4 2 5 8" xfId="6852"/>
    <cellStyle name="Comma 3 4 2 5 9" xfId="6853"/>
    <cellStyle name="Comma 3 4 2 6" xfId="6854"/>
    <cellStyle name="Comma 3 4 2 6 2" xfId="6855"/>
    <cellStyle name="Comma 3 4 2 6 2 2" xfId="6856"/>
    <cellStyle name="Comma 3 4 2 6 2 2 2" xfId="6857"/>
    <cellStyle name="Comma 3 4 2 6 2 2 2 2" xfId="6858"/>
    <cellStyle name="Comma 3 4 2 6 2 2 3" xfId="6859"/>
    <cellStyle name="Comma 3 4 2 6 2 3" xfId="6860"/>
    <cellStyle name="Comma 3 4 2 6 2 3 2" xfId="6861"/>
    <cellStyle name="Comma 3 4 2 6 2 4" xfId="6862"/>
    <cellStyle name="Comma 3 4 2 6 3" xfId="6863"/>
    <cellStyle name="Comma 3 4 2 6 3 2" xfId="6864"/>
    <cellStyle name="Comma 3 4 2 6 3 2 2" xfId="6865"/>
    <cellStyle name="Comma 3 4 2 6 3 3" xfId="6866"/>
    <cellStyle name="Comma 3 4 2 6 4" xfId="6867"/>
    <cellStyle name="Comma 3 4 2 6 4 2" xfId="6868"/>
    <cellStyle name="Comma 3 4 2 6 5" xfId="6869"/>
    <cellStyle name="Comma 3 4 2 7" xfId="6870"/>
    <cellStyle name="Comma 3 4 2 7 2" xfId="6871"/>
    <cellStyle name="Comma 3 4 2 7 2 2" xfId="6872"/>
    <cellStyle name="Comma 3 4 2 7 2 2 2" xfId="6873"/>
    <cellStyle name="Comma 3 4 2 7 2 2 2 2" xfId="6874"/>
    <cellStyle name="Comma 3 4 2 7 2 2 3" xfId="6875"/>
    <cellStyle name="Comma 3 4 2 7 2 3" xfId="6876"/>
    <cellStyle name="Comma 3 4 2 7 2 3 2" xfId="6877"/>
    <cellStyle name="Comma 3 4 2 7 2 4" xfId="6878"/>
    <cellStyle name="Comma 3 4 2 7 3" xfId="6879"/>
    <cellStyle name="Comma 3 4 2 7 3 2" xfId="6880"/>
    <cellStyle name="Comma 3 4 2 7 3 2 2" xfId="6881"/>
    <cellStyle name="Comma 3 4 2 7 3 3" xfId="6882"/>
    <cellStyle name="Comma 3 4 2 7 4" xfId="6883"/>
    <cellStyle name="Comma 3 4 2 7 4 2" xfId="6884"/>
    <cellStyle name="Comma 3 4 2 7 5" xfId="6885"/>
    <cellStyle name="Comma 3 4 2 8" xfId="6886"/>
    <cellStyle name="Comma 3 4 2 8 2" xfId="6887"/>
    <cellStyle name="Comma 3 4 2 8 2 2" xfId="6888"/>
    <cellStyle name="Comma 3 4 2 8 2 2 2" xfId="6889"/>
    <cellStyle name="Comma 3 4 2 8 2 3" xfId="6890"/>
    <cellStyle name="Comma 3 4 2 8 3" xfId="6891"/>
    <cellStyle name="Comma 3 4 2 8 3 2" xfId="6892"/>
    <cellStyle name="Comma 3 4 2 8 4" xfId="6893"/>
    <cellStyle name="Comma 3 4 2 9" xfId="6894"/>
    <cellStyle name="Comma 3 4 2 9 2" xfId="6895"/>
    <cellStyle name="Comma 3 4 2 9 2 2" xfId="6896"/>
    <cellStyle name="Comma 3 4 2 9 3" xfId="6897"/>
    <cellStyle name="Comma 3 4 3" xfId="6898"/>
    <cellStyle name="Comma 3 4 3 10" xfId="6899"/>
    <cellStyle name="Comma 3 4 3 10 2" xfId="6900"/>
    <cellStyle name="Comma 3 4 3 11" xfId="6901"/>
    <cellStyle name="Comma 3 4 3 11 2" xfId="6902"/>
    <cellStyle name="Comma 3 4 3 12" xfId="6903"/>
    <cellStyle name="Comma 3 4 3 12 2" xfId="6904"/>
    <cellStyle name="Comma 3 4 3 13" xfId="6905"/>
    <cellStyle name="Comma 3 4 3 13 2" xfId="6906"/>
    <cellStyle name="Comma 3 4 3 14" xfId="6907"/>
    <cellStyle name="Comma 3 4 3 15" xfId="6908"/>
    <cellStyle name="Comma 3 4 3 16" xfId="6909"/>
    <cellStyle name="Comma 3 4 3 17" xfId="6910"/>
    <cellStyle name="Comma 3 4 3 2" xfId="6911"/>
    <cellStyle name="Comma 3 4 3 2 10" xfId="6912"/>
    <cellStyle name="Comma 3 4 3 2 10 2" xfId="6913"/>
    <cellStyle name="Comma 3 4 3 2 11" xfId="6914"/>
    <cellStyle name="Comma 3 4 3 2 11 2" xfId="6915"/>
    <cellStyle name="Comma 3 4 3 2 12" xfId="6916"/>
    <cellStyle name="Comma 3 4 3 2 13" xfId="6917"/>
    <cellStyle name="Comma 3 4 3 2 14" xfId="6918"/>
    <cellStyle name="Comma 3 4 3 2 2" xfId="6919"/>
    <cellStyle name="Comma 3 4 3 2 2 10" xfId="6920"/>
    <cellStyle name="Comma 3 4 3 2 2 10 2" xfId="6921"/>
    <cellStyle name="Comma 3 4 3 2 2 11" xfId="6922"/>
    <cellStyle name="Comma 3 4 3 2 2 12" xfId="6923"/>
    <cellStyle name="Comma 3 4 3 2 2 13" xfId="6924"/>
    <cellStyle name="Comma 3 4 3 2 2 2" xfId="6925"/>
    <cellStyle name="Comma 3 4 3 2 2 2 2" xfId="6926"/>
    <cellStyle name="Comma 3 4 3 2 2 2 2 2" xfId="6927"/>
    <cellStyle name="Comma 3 4 3 2 2 2 2 2 2" xfId="6928"/>
    <cellStyle name="Comma 3 4 3 2 2 2 2 2 2 2" xfId="6929"/>
    <cellStyle name="Comma 3 4 3 2 2 2 2 2 2 2 2" xfId="6930"/>
    <cellStyle name="Comma 3 4 3 2 2 2 2 2 2 3" xfId="6931"/>
    <cellStyle name="Comma 3 4 3 2 2 2 2 2 3" xfId="6932"/>
    <cellStyle name="Comma 3 4 3 2 2 2 2 2 3 2" xfId="6933"/>
    <cellStyle name="Comma 3 4 3 2 2 2 2 2 4" xfId="6934"/>
    <cellStyle name="Comma 3 4 3 2 2 2 2 3" xfId="6935"/>
    <cellStyle name="Comma 3 4 3 2 2 2 2 3 2" xfId="6936"/>
    <cellStyle name="Comma 3 4 3 2 2 2 2 3 2 2" xfId="6937"/>
    <cellStyle name="Comma 3 4 3 2 2 2 2 3 3" xfId="6938"/>
    <cellStyle name="Comma 3 4 3 2 2 2 2 4" xfId="6939"/>
    <cellStyle name="Comma 3 4 3 2 2 2 2 4 2" xfId="6940"/>
    <cellStyle name="Comma 3 4 3 2 2 2 2 5" xfId="6941"/>
    <cellStyle name="Comma 3 4 3 2 2 2 3" xfId="6942"/>
    <cellStyle name="Comma 3 4 3 2 2 2 3 2" xfId="6943"/>
    <cellStyle name="Comma 3 4 3 2 2 2 3 2 2" xfId="6944"/>
    <cellStyle name="Comma 3 4 3 2 2 2 3 2 2 2" xfId="6945"/>
    <cellStyle name="Comma 3 4 3 2 2 2 3 2 3" xfId="6946"/>
    <cellStyle name="Comma 3 4 3 2 2 2 3 3" xfId="6947"/>
    <cellStyle name="Comma 3 4 3 2 2 2 3 3 2" xfId="6948"/>
    <cellStyle name="Comma 3 4 3 2 2 2 3 4" xfId="6949"/>
    <cellStyle name="Comma 3 4 3 2 2 2 4" xfId="6950"/>
    <cellStyle name="Comma 3 4 3 2 2 2 4 2" xfId="6951"/>
    <cellStyle name="Comma 3 4 3 2 2 2 4 2 2" xfId="6952"/>
    <cellStyle name="Comma 3 4 3 2 2 2 4 3" xfId="6953"/>
    <cellStyle name="Comma 3 4 3 2 2 2 5" xfId="6954"/>
    <cellStyle name="Comma 3 4 3 2 2 2 5 2" xfId="6955"/>
    <cellStyle name="Comma 3 4 3 2 2 2 6" xfId="6956"/>
    <cellStyle name="Comma 3 4 3 2 2 2 6 2" xfId="6957"/>
    <cellStyle name="Comma 3 4 3 2 2 2 7" xfId="6958"/>
    <cellStyle name="Comma 3 4 3 2 2 2 8" xfId="6959"/>
    <cellStyle name="Comma 3 4 3 2 2 2 9" xfId="6960"/>
    <cellStyle name="Comma 3 4 3 2 2 3" xfId="6961"/>
    <cellStyle name="Comma 3 4 3 2 2 3 2" xfId="6962"/>
    <cellStyle name="Comma 3 4 3 2 2 3 2 2" xfId="6963"/>
    <cellStyle name="Comma 3 4 3 2 2 3 2 2 2" xfId="6964"/>
    <cellStyle name="Comma 3 4 3 2 2 3 2 2 2 2" xfId="6965"/>
    <cellStyle name="Comma 3 4 3 2 2 3 2 2 2 2 2" xfId="6966"/>
    <cellStyle name="Comma 3 4 3 2 2 3 2 2 2 3" xfId="6967"/>
    <cellStyle name="Comma 3 4 3 2 2 3 2 2 3" xfId="6968"/>
    <cellStyle name="Comma 3 4 3 2 2 3 2 2 3 2" xfId="6969"/>
    <cellStyle name="Comma 3 4 3 2 2 3 2 2 4" xfId="6970"/>
    <cellStyle name="Comma 3 4 3 2 2 3 2 3" xfId="6971"/>
    <cellStyle name="Comma 3 4 3 2 2 3 2 3 2" xfId="6972"/>
    <cellStyle name="Comma 3 4 3 2 2 3 2 3 2 2" xfId="6973"/>
    <cellStyle name="Comma 3 4 3 2 2 3 2 3 3" xfId="6974"/>
    <cellStyle name="Comma 3 4 3 2 2 3 2 4" xfId="6975"/>
    <cellStyle name="Comma 3 4 3 2 2 3 2 4 2" xfId="6976"/>
    <cellStyle name="Comma 3 4 3 2 2 3 2 5" xfId="6977"/>
    <cellStyle name="Comma 3 4 3 2 2 3 3" xfId="6978"/>
    <cellStyle name="Comma 3 4 3 2 2 3 3 2" xfId="6979"/>
    <cellStyle name="Comma 3 4 3 2 2 3 3 2 2" xfId="6980"/>
    <cellStyle name="Comma 3 4 3 2 2 3 3 2 2 2" xfId="6981"/>
    <cellStyle name="Comma 3 4 3 2 2 3 3 2 3" xfId="6982"/>
    <cellStyle name="Comma 3 4 3 2 2 3 3 3" xfId="6983"/>
    <cellStyle name="Comma 3 4 3 2 2 3 3 3 2" xfId="6984"/>
    <cellStyle name="Comma 3 4 3 2 2 3 3 4" xfId="6985"/>
    <cellStyle name="Comma 3 4 3 2 2 3 4" xfId="6986"/>
    <cellStyle name="Comma 3 4 3 2 2 3 4 2" xfId="6987"/>
    <cellStyle name="Comma 3 4 3 2 2 3 4 2 2" xfId="6988"/>
    <cellStyle name="Comma 3 4 3 2 2 3 4 3" xfId="6989"/>
    <cellStyle name="Comma 3 4 3 2 2 3 5" xfId="6990"/>
    <cellStyle name="Comma 3 4 3 2 2 3 5 2" xfId="6991"/>
    <cellStyle name="Comma 3 4 3 2 2 3 6" xfId="6992"/>
    <cellStyle name="Comma 3 4 3 2 2 3 6 2" xfId="6993"/>
    <cellStyle name="Comma 3 4 3 2 2 3 7" xfId="6994"/>
    <cellStyle name="Comma 3 4 3 2 2 3 8" xfId="6995"/>
    <cellStyle name="Comma 3 4 3 2 2 3 9" xfId="6996"/>
    <cellStyle name="Comma 3 4 3 2 2 4" xfId="6997"/>
    <cellStyle name="Comma 3 4 3 2 2 4 2" xfId="6998"/>
    <cellStyle name="Comma 3 4 3 2 2 4 2 2" xfId="6999"/>
    <cellStyle name="Comma 3 4 3 2 2 4 2 2 2" xfId="7000"/>
    <cellStyle name="Comma 3 4 3 2 2 4 2 2 2 2" xfId="7001"/>
    <cellStyle name="Comma 3 4 3 2 2 4 2 2 3" xfId="7002"/>
    <cellStyle name="Comma 3 4 3 2 2 4 2 3" xfId="7003"/>
    <cellStyle name="Comma 3 4 3 2 2 4 2 3 2" xfId="7004"/>
    <cellStyle name="Comma 3 4 3 2 2 4 2 4" xfId="7005"/>
    <cellStyle name="Comma 3 4 3 2 2 4 3" xfId="7006"/>
    <cellStyle name="Comma 3 4 3 2 2 4 3 2" xfId="7007"/>
    <cellStyle name="Comma 3 4 3 2 2 4 3 2 2" xfId="7008"/>
    <cellStyle name="Comma 3 4 3 2 2 4 3 3" xfId="7009"/>
    <cellStyle name="Comma 3 4 3 2 2 4 4" xfId="7010"/>
    <cellStyle name="Comma 3 4 3 2 2 4 4 2" xfId="7011"/>
    <cellStyle name="Comma 3 4 3 2 2 4 5" xfId="7012"/>
    <cellStyle name="Comma 3 4 3 2 2 5" xfId="7013"/>
    <cellStyle name="Comma 3 4 3 2 2 5 2" xfId="7014"/>
    <cellStyle name="Comma 3 4 3 2 2 5 2 2" xfId="7015"/>
    <cellStyle name="Comma 3 4 3 2 2 5 2 2 2" xfId="7016"/>
    <cellStyle name="Comma 3 4 3 2 2 5 2 2 2 2" xfId="7017"/>
    <cellStyle name="Comma 3 4 3 2 2 5 2 2 3" xfId="7018"/>
    <cellStyle name="Comma 3 4 3 2 2 5 2 3" xfId="7019"/>
    <cellStyle name="Comma 3 4 3 2 2 5 2 3 2" xfId="7020"/>
    <cellStyle name="Comma 3 4 3 2 2 5 2 4" xfId="7021"/>
    <cellStyle name="Comma 3 4 3 2 2 5 3" xfId="7022"/>
    <cellStyle name="Comma 3 4 3 2 2 5 3 2" xfId="7023"/>
    <cellStyle name="Comma 3 4 3 2 2 5 3 2 2" xfId="7024"/>
    <cellStyle name="Comma 3 4 3 2 2 5 3 3" xfId="7025"/>
    <cellStyle name="Comma 3 4 3 2 2 5 4" xfId="7026"/>
    <cellStyle name="Comma 3 4 3 2 2 5 4 2" xfId="7027"/>
    <cellStyle name="Comma 3 4 3 2 2 5 5" xfId="7028"/>
    <cellStyle name="Comma 3 4 3 2 2 6" xfId="7029"/>
    <cellStyle name="Comma 3 4 3 2 2 6 2" xfId="7030"/>
    <cellStyle name="Comma 3 4 3 2 2 6 2 2" xfId="7031"/>
    <cellStyle name="Comma 3 4 3 2 2 6 2 2 2" xfId="7032"/>
    <cellStyle name="Comma 3 4 3 2 2 6 2 3" xfId="7033"/>
    <cellStyle name="Comma 3 4 3 2 2 6 3" xfId="7034"/>
    <cellStyle name="Comma 3 4 3 2 2 6 3 2" xfId="7035"/>
    <cellStyle name="Comma 3 4 3 2 2 6 4" xfId="7036"/>
    <cellStyle name="Comma 3 4 3 2 2 7" xfId="7037"/>
    <cellStyle name="Comma 3 4 3 2 2 7 2" xfId="7038"/>
    <cellStyle name="Comma 3 4 3 2 2 7 2 2" xfId="7039"/>
    <cellStyle name="Comma 3 4 3 2 2 7 3" xfId="7040"/>
    <cellStyle name="Comma 3 4 3 2 2 8" xfId="7041"/>
    <cellStyle name="Comma 3 4 3 2 2 8 2" xfId="7042"/>
    <cellStyle name="Comma 3 4 3 2 2 9" xfId="7043"/>
    <cellStyle name="Comma 3 4 3 2 2 9 2" xfId="7044"/>
    <cellStyle name="Comma 3 4 3 2 3" xfId="7045"/>
    <cellStyle name="Comma 3 4 3 2 3 2" xfId="7046"/>
    <cellStyle name="Comma 3 4 3 2 3 2 2" xfId="7047"/>
    <cellStyle name="Comma 3 4 3 2 3 2 2 2" xfId="7048"/>
    <cellStyle name="Comma 3 4 3 2 3 2 2 2 2" xfId="7049"/>
    <cellStyle name="Comma 3 4 3 2 3 2 2 2 2 2" xfId="7050"/>
    <cellStyle name="Comma 3 4 3 2 3 2 2 2 3" xfId="7051"/>
    <cellStyle name="Comma 3 4 3 2 3 2 2 3" xfId="7052"/>
    <cellStyle name="Comma 3 4 3 2 3 2 2 3 2" xfId="7053"/>
    <cellStyle name="Comma 3 4 3 2 3 2 2 4" xfId="7054"/>
    <cellStyle name="Comma 3 4 3 2 3 2 3" xfId="7055"/>
    <cellStyle name="Comma 3 4 3 2 3 2 3 2" xfId="7056"/>
    <cellStyle name="Comma 3 4 3 2 3 2 3 2 2" xfId="7057"/>
    <cellStyle name="Comma 3 4 3 2 3 2 3 3" xfId="7058"/>
    <cellStyle name="Comma 3 4 3 2 3 2 4" xfId="7059"/>
    <cellStyle name="Comma 3 4 3 2 3 2 4 2" xfId="7060"/>
    <cellStyle name="Comma 3 4 3 2 3 2 5" xfId="7061"/>
    <cellStyle name="Comma 3 4 3 2 3 3" xfId="7062"/>
    <cellStyle name="Comma 3 4 3 2 3 3 2" xfId="7063"/>
    <cellStyle name="Comma 3 4 3 2 3 3 2 2" xfId="7064"/>
    <cellStyle name="Comma 3 4 3 2 3 3 2 2 2" xfId="7065"/>
    <cellStyle name="Comma 3 4 3 2 3 3 2 3" xfId="7066"/>
    <cellStyle name="Comma 3 4 3 2 3 3 3" xfId="7067"/>
    <cellStyle name="Comma 3 4 3 2 3 3 3 2" xfId="7068"/>
    <cellStyle name="Comma 3 4 3 2 3 3 4" xfId="7069"/>
    <cellStyle name="Comma 3 4 3 2 3 4" xfId="7070"/>
    <cellStyle name="Comma 3 4 3 2 3 4 2" xfId="7071"/>
    <cellStyle name="Comma 3 4 3 2 3 4 2 2" xfId="7072"/>
    <cellStyle name="Comma 3 4 3 2 3 4 3" xfId="7073"/>
    <cellStyle name="Comma 3 4 3 2 3 5" xfId="7074"/>
    <cellStyle name="Comma 3 4 3 2 3 5 2" xfId="7075"/>
    <cellStyle name="Comma 3 4 3 2 3 6" xfId="7076"/>
    <cellStyle name="Comma 3 4 3 2 3 6 2" xfId="7077"/>
    <cellStyle name="Comma 3 4 3 2 3 7" xfId="7078"/>
    <cellStyle name="Comma 3 4 3 2 3 8" xfId="7079"/>
    <cellStyle name="Comma 3 4 3 2 3 9" xfId="7080"/>
    <cellStyle name="Comma 3 4 3 2 4" xfId="7081"/>
    <cellStyle name="Comma 3 4 3 2 4 2" xfId="7082"/>
    <cellStyle name="Comma 3 4 3 2 4 2 2" xfId="7083"/>
    <cellStyle name="Comma 3 4 3 2 4 2 2 2" xfId="7084"/>
    <cellStyle name="Comma 3 4 3 2 4 2 2 2 2" xfId="7085"/>
    <cellStyle name="Comma 3 4 3 2 4 2 2 2 2 2" xfId="7086"/>
    <cellStyle name="Comma 3 4 3 2 4 2 2 2 3" xfId="7087"/>
    <cellStyle name="Comma 3 4 3 2 4 2 2 3" xfId="7088"/>
    <cellStyle name="Comma 3 4 3 2 4 2 2 3 2" xfId="7089"/>
    <cellStyle name="Comma 3 4 3 2 4 2 2 4" xfId="7090"/>
    <cellStyle name="Comma 3 4 3 2 4 2 3" xfId="7091"/>
    <cellStyle name="Comma 3 4 3 2 4 2 3 2" xfId="7092"/>
    <cellStyle name="Comma 3 4 3 2 4 2 3 2 2" xfId="7093"/>
    <cellStyle name="Comma 3 4 3 2 4 2 3 3" xfId="7094"/>
    <cellStyle name="Comma 3 4 3 2 4 2 4" xfId="7095"/>
    <cellStyle name="Comma 3 4 3 2 4 2 4 2" xfId="7096"/>
    <cellStyle name="Comma 3 4 3 2 4 2 5" xfId="7097"/>
    <cellStyle name="Comma 3 4 3 2 4 3" xfId="7098"/>
    <cellStyle name="Comma 3 4 3 2 4 3 2" xfId="7099"/>
    <cellStyle name="Comma 3 4 3 2 4 3 2 2" xfId="7100"/>
    <cellStyle name="Comma 3 4 3 2 4 3 2 2 2" xfId="7101"/>
    <cellStyle name="Comma 3 4 3 2 4 3 2 3" xfId="7102"/>
    <cellStyle name="Comma 3 4 3 2 4 3 3" xfId="7103"/>
    <cellStyle name="Comma 3 4 3 2 4 3 3 2" xfId="7104"/>
    <cellStyle name="Comma 3 4 3 2 4 3 4" xfId="7105"/>
    <cellStyle name="Comma 3 4 3 2 4 4" xfId="7106"/>
    <cellStyle name="Comma 3 4 3 2 4 4 2" xfId="7107"/>
    <cellStyle name="Comma 3 4 3 2 4 4 2 2" xfId="7108"/>
    <cellStyle name="Comma 3 4 3 2 4 4 3" xfId="7109"/>
    <cellStyle name="Comma 3 4 3 2 4 5" xfId="7110"/>
    <cellStyle name="Comma 3 4 3 2 4 5 2" xfId="7111"/>
    <cellStyle name="Comma 3 4 3 2 4 6" xfId="7112"/>
    <cellStyle name="Comma 3 4 3 2 4 6 2" xfId="7113"/>
    <cellStyle name="Comma 3 4 3 2 4 7" xfId="7114"/>
    <cellStyle name="Comma 3 4 3 2 4 8" xfId="7115"/>
    <cellStyle name="Comma 3 4 3 2 4 9" xfId="7116"/>
    <cellStyle name="Comma 3 4 3 2 5" xfId="7117"/>
    <cellStyle name="Comma 3 4 3 2 5 2" xfId="7118"/>
    <cellStyle name="Comma 3 4 3 2 5 2 2" xfId="7119"/>
    <cellStyle name="Comma 3 4 3 2 5 2 2 2" xfId="7120"/>
    <cellStyle name="Comma 3 4 3 2 5 2 2 2 2" xfId="7121"/>
    <cellStyle name="Comma 3 4 3 2 5 2 2 3" xfId="7122"/>
    <cellStyle name="Comma 3 4 3 2 5 2 3" xfId="7123"/>
    <cellStyle name="Comma 3 4 3 2 5 2 3 2" xfId="7124"/>
    <cellStyle name="Comma 3 4 3 2 5 2 4" xfId="7125"/>
    <cellStyle name="Comma 3 4 3 2 5 3" xfId="7126"/>
    <cellStyle name="Comma 3 4 3 2 5 3 2" xfId="7127"/>
    <cellStyle name="Comma 3 4 3 2 5 3 2 2" xfId="7128"/>
    <cellStyle name="Comma 3 4 3 2 5 3 3" xfId="7129"/>
    <cellStyle name="Comma 3 4 3 2 5 4" xfId="7130"/>
    <cellStyle name="Comma 3 4 3 2 5 4 2" xfId="7131"/>
    <cellStyle name="Comma 3 4 3 2 5 5" xfId="7132"/>
    <cellStyle name="Comma 3 4 3 2 6" xfId="7133"/>
    <cellStyle name="Comma 3 4 3 2 6 2" xfId="7134"/>
    <cellStyle name="Comma 3 4 3 2 6 2 2" xfId="7135"/>
    <cellStyle name="Comma 3 4 3 2 6 2 2 2" xfId="7136"/>
    <cellStyle name="Comma 3 4 3 2 6 2 2 2 2" xfId="7137"/>
    <cellStyle name="Comma 3 4 3 2 6 2 2 3" xfId="7138"/>
    <cellStyle name="Comma 3 4 3 2 6 2 3" xfId="7139"/>
    <cellStyle name="Comma 3 4 3 2 6 2 3 2" xfId="7140"/>
    <cellStyle name="Comma 3 4 3 2 6 2 4" xfId="7141"/>
    <cellStyle name="Comma 3 4 3 2 6 3" xfId="7142"/>
    <cellStyle name="Comma 3 4 3 2 6 3 2" xfId="7143"/>
    <cellStyle name="Comma 3 4 3 2 6 3 2 2" xfId="7144"/>
    <cellStyle name="Comma 3 4 3 2 6 3 3" xfId="7145"/>
    <cellStyle name="Comma 3 4 3 2 6 4" xfId="7146"/>
    <cellStyle name="Comma 3 4 3 2 6 4 2" xfId="7147"/>
    <cellStyle name="Comma 3 4 3 2 6 5" xfId="7148"/>
    <cellStyle name="Comma 3 4 3 2 7" xfId="7149"/>
    <cellStyle name="Comma 3 4 3 2 7 2" xfId="7150"/>
    <cellStyle name="Comma 3 4 3 2 7 2 2" xfId="7151"/>
    <cellStyle name="Comma 3 4 3 2 7 2 2 2" xfId="7152"/>
    <cellStyle name="Comma 3 4 3 2 7 2 3" xfId="7153"/>
    <cellStyle name="Comma 3 4 3 2 7 3" xfId="7154"/>
    <cellStyle name="Comma 3 4 3 2 7 3 2" xfId="7155"/>
    <cellStyle name="Comma 3 4 3 2 7 4" xfId="7156"/>
    <cellStyle name="Comma 3 4 3 2 8" xfId="7157"/>
    <cellStyle name="Comma 3 4 3 2 8 2" xfId="7158"/>
    <cellStyle name="Comma 3 4 3 2 8 2 2" xfId="7159"/>
    <cellStyle name="Comma 3 4 3 2 8 3" xfId="7160"/>
    <cellStyle name="Comma 3 4 3 2 9" xfId="7161"/>
    <cellStyle name="Comma 3 4 3 2 9 2" xfId="7162"/>
    <cellStyle name="Comma 3 4 3 3" xfId="7163"/>
    <cellStyle name="Comma 3 4 3 3 10" xfId="7164"/>
    <cellStyle name="Comma 3 4 3 3 10 2" xfId="7165"/>
    <cellStyle name="Comma 3 4 3 3 11" xfId="7166"/>
    <cellStyle name="Comma 3 4 3 3 12" xfId="7167"/>
    <cellStyle name="Comma 3 4 3 3 13" xfId="7168"/>
    <cellStyle name="Comma 3 4 3 3 2" xfId="7169"/>
    <cellStyle name="Comma 3 4 3 3 2 2" xfId="7170"/>
    <cellStyle name="Comma 3 4 3 3 2 2 2" xfId="7171"/>
    <cellStyle name="Comma 3 4 3 3 2 2 2 2" xfId="7172"/>
    <cellStyle name="Comma 3 4 3 3 2 2 2 2 2" xfId="7173"/>
    <cellStyle name="Comma 3 4 3 3 2 2 2 2 2 2" xfId="7174"/>
    <cellStyle name="Comma 3 4 3 3 2 2 2 2 3" xfId="7175"/>
    <cellStyle name="Comma 3 4 3 3 2 2 2 3" xfId="7176"/>
    <cellStyle name="Comma 3 4 3 3 2 2 2 3 2" xfId="7177"/>
    <cellStyle name="Comma 3 4 3 3 2 2 2 4" xfId="7178"/>
    <cellStyle name="Comma 3 4 3 3 2 2 3" xfId="7179"/>
    <cellStyle name="Comma 3 4 3 3 2 2 3 2" xfId="7180"/>
    <cellStyle name="Comma 3 4 3 3 2 2 3 2 2" xfId="7181"/>
    <cellStyle name="Comma 3 4 3 3 2 2 3 3" xfId="7182"/>
    <cellStyle name="Comma 3 4 3 3 2 2 4" xfId="7183"/>
    <cellStyle name="Comma 3 4 3 3 2 2 4 2" xfId="7184"/>
    <cellStyle name="Comma 3 4 3 3 2 2 5" xfId="7185"/>
    <cellStyle name="Comma 3 4 3 3 2 3" xfId="7186"/>
    <cellStyle name="Comma 3 4 3 3 2 3 2" xfId="7187"/>
    <cellStyle name="Comma 3 4 3 3 2 3 2 2" xfId="7188"/>
    <cellStyle name="Comma 3 4 3 3 2 3 2 2 2" xfId="7189"/>
    <cellStyle name="Comma 3 4 3 3 2 3 2 3" xfId="7190"/>
    <cellStyle name="Comma 3 4 3 3 2 3 3" xfId="7191"/>
    <cellStyle name="Comma 3 4 3 3 2 3 3 2" xfId="7192"/>
    <cellStyle name="Comma 3 4 3 3 2 3 4" xfId="7193"/>
    <cellStyle name="Comma 3 4 3 3 2 4" xfId="7194"/>
    <cellStyle name="Comma 3 4 3 3 2 4 2" xfId="7195"/>
    <cellStyle name="Comma 3 4 3 3 2 4 2 2" xfId="7196"/>
    <cellStyle name="Comma 3 4 3 3 2 4 3" xfId="7197"/>
    <cellStyle name="Comma 3 4 3 3 2 5" xfId="7198"/>
    <cellStyle name="Comma 3 4 3 3 2 5 2" xfId="7199"/>
    <cellStyle name="Comma 3 4 3 3 2 6" xfId="7200"/>
    <cellStyle name="Comma 3 4 3 3 2 6 2" xfId="7201"/>
    <cellStyle name="Comma 3 4 3 3 2 7" xfId="7202"/>
    <cellStyle name="Comma 3 4 3 3 2 8" xfId="7203"/>
    <cellStyle name="Comma 3 4 3 3 2 9" xfId="7204"/>
    <cellStyle name="Comma 3 4 3 3 3" xfId="7205"/>
    <cellStyle name="Comma 3 4 3 3 3 2" xfId="7206"/>
    <cellStyle name="Comma 3 4 3 3 3 2 2" xfId="7207"/>
    <cellStyle name="Comma 3 4 3 3 3 2 2 2" xfId="7208"/>
    <cellStyle name="Comma 3 4 3 3 3 2 2 2 2" xfId="7209"/>
    <cellStyle name="Comma 3 4 3 3 3 2 2 2 2 2" xfId="7210"/>
    <cellStyle name="Comma 3 4 3 3 3 2 2 2 3" xfId="7211"/>
    <cellStyle name="Comma 3 4 3 3 3 2 2 3" xfId="7212"/>
    <cellStyle name="Comma 3 4 3 3 3 2 2 3 2" xfId="7213"/>
    <cellStyle name="Comma 3 4 3 3 3 2 2 4" xfId="7214"/>
    <cellStyle name="Comma 3 4 3 3 3 2 3" xfId="7215"/>
    <cellStyle name="Comma 3 4 3 3 3 2 3 2" xfId="7216"/>
    <cellStyle name="Comma 3 4 3 3 3 2 3 2 2" xfId="7217"/>
    <cellStyle name="Comma 3 4 3 3 3 2 3 3" xfId="7218"/>
    <cellStyle name="Comma 3 4 3 3 3 2 4" xfId="7219"/>
    <cellStyle name="Comma 3 4 3 3 3 2 4 2" xfId="7220"/>
    <cellStyle name="Comma 3 4 3 3 3 2 5" xfId="7221"/>
    <cellStyle name="Comma 3 4 3 3 3 3" xfId="7222"/>
    <cellStyle name="Comma 3 4 3 3 3 3 2" xfId="7223"/>
    <cellStyle name="Comma 3 4 3 3 3 3 2 2" xfId="7224"/>
    <cellStyle name="Comma 3 4 3 3 3 3 2 2 2" xfId="7225"/>
    <cellStyle name="Comma 3 4 3 3 3 3 2 3" xfId="7226"/>
    <cellStyle name="Comma 3 4 3 3 3 3 3" xfId="7227"/>
    <cellStyle name="Comma 3 4 3 3 3 3 3 2" xfId="7228"/>
    <cellStyle name="Comma 3 4 3 3 3 3 4" xfId="7229"/>
    <cellStyle name="Comma 3 4 3 3 3 4" xfId="7230"/>
    <cellStyle name="Comma 3 4 3 3 3 4 2" xfId="7231"/>
    <cellStyle name="Comma 3 4 3 3 3 4 2 2" xfId="7232"/>
    <cellStyle name="Comma 3 4 3 3 3 4 3" xfId="7233"/>
    <cellStyle name="Comma 3 4 3 3 3 5" xfId="7234"/>
    <cellStyle name="Comma 3 4 3 3 3 5 2" xfId="7235"/>
    <cellStyle name="Comma 3 4 3 3 3 6" xfId="7236"/>
    <cellStyle name="Comma 3 4 3 3 3 6 2" xfId="7237"/>
    <cellStyle name="Comma 3 4 3 3 3 7" xfId="7238"/>
    <cellStyle name="Comma 3 4 3 3 3 8" xfId="7239"/>
    <cellStyle name="Comma 3 4 3 3 3 9" xfId="7240"/>
    <cellStyle name="Comma 3 4 3 3 4" xfId="7241"/>
    <cellStyle name="Comma 3 4 3 3 4 2" xfId="7242"/>
    <cellStyle name="Comma 3 4 3 3 4 2 2" xfId="7243"/>
    <cellStyle name="Comma 3 4 3 3 4 2 2 2" xfId="7244"/>
    <cellStyle name="Comma 3 4 3 3 4 2 2 2 2" xfId="7245"/>
    <cellStyle name="Comma 3 4 3 3 4 2 2 3" xfId="7246"/>
    <cellStyle name="Comma 3 4 3 3 4 2 3" xfId="7247"/>
    <cellStyle name="Comma 3 4 3 3 4 2 3 2" xfId="7248"/>
    <cellStyle name="Comma 3 4 3 3 4 2 4" xfId="7249"/>
    <cellStyle name="Comma 3 4 3 3 4 3" xfId="7250"/>
    <cellStyle name="Comma 3 4 3 3 4 3 2" xfId="7251"/>
    <cellStyle name="Comma 3 4 3 3 4 3 2 2" xfId="7252"/>
    <cellStyle name="Comma 3 4 3 3 4 3 3" xfId="7253"/>
    <cellStyle name="Comma 3 4 3 3 4 4" xfId="7254"/>
    <cellStyle name="Comma 3 4 3 3 4 4 2" xfId="7255"/>
    <cellStyle name="Comma 3 4 3 3 4 5" xfId="7256"/>
    <cellStyle name="Comma 3 4 3 3 5" xfId="7257"/>
    <cellStyle name="Comma 3 4 3 3 5 2" xfId="7258"/>
    <cellStyle name="Comma 3 4 3 3 5 2 2" xfId="7259"/>
    <cellStyle name="Comma 3 4 3 3 5 2 2 2" xfId="7260"/>
    <cellStyle name="Comma 3 4 3 3 5 2 2 2 2" xfId="7261"/>
    <cellStyle name="Comma 3 4 3 3 5 2 2 3" xfId="7262"/>
    <cellStyle name="Comma 3 4 3 3 5 2 3" xfId="7263"/>
    <cellStyle name="Comma 3 4 3 3 5 2 3 2" xfId="7264"/>
    <cellStyle name="Comma 3 4 3 3 5 2 4" xfId="7265"/>
    <cellStyle name="Comma 3 4 3 3 5 3" xfId="7266"/>
    <cellStyle name="Comma 3 4 3 3 5 3 2" xfId="7267"/>
    <cellStyle name="Comma 3 4 3 3 5 3 2 2" xfId="7268"/>
    <cellStyle name="Comma 3 4 3 3 5 3 3" xfId="7269"/>
    <cellStyle name="Comma 3 4 3 3 5 4" xfId="7270"/>
    <cellStyle name="Comma 3 4 3 3 5 4 2" xfId="7271"/>
    <cellStyle name="Comma 3 4 3 3 5 5" xfId="7272"/>
    <cellStyle name="Comma 3 4 3 3 6" xfId="7273"/>
    <cellStyle name="Comma 3 4 3 3 6 2" xfId="7274"/>
    <cellStyle name="Comma 3 4 3 3 6 2 2" xfId="7275"/>
    <cellStyle name="Comma 3 4 3 3 6 2 2 2" xfId="7276"/>
    <cellStyle name="Comma 3 4 3 3 6 2 3" xfId="7277"/>
    <cellStyle name="Comma 3 4 3 3 6 3" xfId="7278"/>
    <cellStyle name="Comma 3 4 3 3 6 3 2" xfId="7279"/>
    <cellStyle name="Comma 3 4 3 3 6 4" xfId="7280"/>
    <cellStyle name="Comma 3 4 3 3 7" xfId="7281"/>
    <cellStyle name="Comma 3 4 3 3 7 2" xfId="7282"/>
    <cellStyle name="Comma 3 4 3 3 7 2 2" xfId="7283"/>
    <cellStyle name="Comma 3 4 3 3 7 3" xfId="7284"/>
    <cellStyle name="Comma 3 4 3 3 8" xfId="7285"/>
    <cellStyle name="Comma 3 4 3 3 8 2" xfId="7286"/>
    <cellStyle name="Comma 3 4 3 3 9" xfId="7287"/>
    <cellStyle name="Comma 3 4 3 3 9 2" xfId="7288"/>
    <cellStyle name="Comma 3 4 3 4" xfId="7289"/>
    <cellStyle name="Comma 3 4 3 4 2" xfId="7290"/>
    <cellStyle name="Comma 3 4 3 4 2 2" xfId="7291"/>
    <cellStyle name="Comma 3 4 3 4 2 2 2" xfId="7292"/>
    <cellStyle name="Comma 3 4 3 4 2 2 2 2" xfId="7293"/>
    <cellStyle name="Comma 3 4 3 4 2 2 2 2 2" xfId="7294"/>
    <cellStyle name="Comma 3 4 3 4 2 2 2 3" xfId="7295"/>
    <cellStyle name="Comma 3 4 3 4 2 2 3" xfId="7296"/>
    <cellStyle name="Comma 3 4 3 4 2 2 3 2" xfId="7297"/>
    <cellStyle name="Comma 3 4 3 4 2 2 4" xfId="7298"/>
    <cellStyle name="Comma 3 4 3 4 2 3" xfId="7299"/>
    <cellStyle name="Comma 3 4 3 4 2 3 2" xfId="7300"/>
    <cellStyle name="Comma 3 4 3 4 2 3 2 2" xfId="7301"/>
    <cellStyle name="Comma 3 4 3 4 2 3 3" xfId="7302"/>
    <cellStyle name="Comma 3 4 3 4 2 4" xfId="7303"/>
    <cellStyle name="Comma 3 4 3 4 2 4 2" xfId="7304"/>
    <cellStyle name="Comma 3 4 3 4 2 5" xfId="7305"/>
    <cellStyle name="Comma 3 4 3 4 3" xfId="7306"/>
    <cellStyle name="Comma 3 4 3 4 3 2" xfId="7307"/>
    <cellStyle name="Comma 3 4 3 4 3 2 2" xfId="7308"/>
    <cellStyle name="Comma 3 4 3 4 3 2 2 2" xfId="7309"/>
    <cellStyle name="Comma 3 4 3 4 3 2 3" xfId="7310"/>
    <cellStyle name="Comma 3 4 3 4 3 3" xfId="7311"/>
    <cellStyle name="Comma 3 4 3 4 3 3 2" xfId="7312"/>
    <cellStyle name="Comma 3 4 3 4 3 4" xfId="7313"/>
    <cellStyle name="Comma 3 4 3 4 4" xfId="7314"/>
    <cellStyle name="Comma 3 4 3 4 4 2" xfId="7315"/>
    <cellStyle name="Comma 3 4 3 4 4 2 2" xfId="7316"/>
    <cellStyle name="Comma 3 4 3 4 4 3" xfId="7317"/>
    <cellStyle name="Comma 3 4 3 4 5" xfId="7318"/>
    <cellStyle name="Comma 3 4 3 4 5 2" xfId="7319"/>
    <cellStyle name="Comma 3 4 3 4 6" xfId="7320"/>
    <cellStyle name="Comma 3 4 3 4 6 2" xfId="7321"/>
    <cellStyle name="Comma 3 4 3 4 7" xfId="7322"/>
    <cellStyle name="Comma 3 4 3 4 8" xfId="7323"/>
    <cellStyle name="Comma 3 4 3 4 9" xfId="7324"/>
    <cellStyle name="Comma 3 4 3 5" xfId="7325"/>
    <cellStyle name="Comma 3 4 3 5 2" xfId="7326"/>
    <cellStyle name="Comma 3 4 3 5 2 2" xfId="7327"/>
    <cellStyle name="Comma 3 4 3 5 2 2 2" xfId="7328"/>
    <cellStyle name="Comma 3 4 3 5 2 2 2 2" xfId="7329"/>
    <cellStyle name="Comma 3 4 3 5 2 2 2 2 2" xfId="7330"/>
    <cellStyle name="Comma 3 4 3 5 2 2 2 3" xfId="7331"/>
    <cellStyle name="Comma 3 4 3 5 2 2 3" xfId="7332"/>
    <cellStyle name="Comma 3 4 3 5 2 2 3 2" xfId="7333"/>
    <cellStyle name="Comma 3 4 3 5 2 2 4" xfId="7334"/>
    <cellStyle name="Comma 3 4 3 5 2 3" xfId="7335"/>
    <cellStyle name="Comma 3 4 3 5 2 3 2" xfId="7336"/>
    <cellStyle name="Comma 3 4 3 5 2 3 2 2" xfId="7337"/>
    <cellStyle name="Comma 3 4 3 5 2 3 3" xfId="7338"/>
    <cellStyle name="Comma 3 4 3 5 2 4" xfId="7339"/>
    <cellStyle name="Comma 3 4 3 5 2 4 2" xfId="7340"/>
    <cellStyle name="Comma 3 4 3 5 2 5" xfId="7341"/>
    <cellStyle name="Comma 3 4 3 5 3" xfId="7342"/>
    <cellStyle name="Comma 3 4 3 5 3 2" xfId="7343"/>
    <cellStyle name="Comma 3 4 3 5 3 2 2" xfId="7344"/>
    <cellStyle name="Comma 3 4 3 5 3 2 2 2" xfId="7345"/>
    <cellStyle name="Comma 3 4 3 5 3 2 3" xfId="7346"/>
    <cellStyle name="Comma 3 4 3 5 3 3" xfId="7347"/>
    <cellStyle name="Comma 3 4 3 5 3 3 2" xfId="7348"/>
    <cellStyle name="Comma 3 4 3 5 3 4" xfId="7349"/>
    <cellStyle name="Comma 3 4 3 5 4" xfId="7350"/>
    <cellStyle name="Comma 3 4 3 5 4 2" xfId="7351"/>
    <cellStyle name="Comma 3 4 3 5 4 2 2" xfId="7352"/>
    <cellStyle name="Comma 3 4 3 5 4 3" xfId="7353"/>
    <cellStyle name="Comma 3 4 3 5 5" xfId="7354"/>
    <cellStyle name="Comma 3 4 3 5 5 2" xfId="7355"/>
    <cellStyle name="Comma 3 4 3 5 6" xfId="7356"/>
    <cellStyle name="Comma 3 4 3 5 6 2" xfId="7357"/>
    <cellStyle name="Comma 3 4 3 5 7" xfId="7358"/>
    <cellStyle name="Comma 3 4 3 5 8" xfId="7359"/>
    <cellStyle name="Comma 3 4 3 5 9" xfId="7360"/>
    <cellStyle name="Comma 3 4 3 6" xfId="7361"/>
    <cellStyle name="Comma 3 4 3 6 2" xfId="7362"/>
    <cellStyle name="Comma 3 4 3 6 2 2" xfId="7363"/>
    <cellStyle name="Comma 3 4 3 6 2 2 2" xfId="7364"/>
    <cellStyle name="Comma 3 4 3 6 2 2 2 2" xfId="7365"/>
    <cellStyle name="Comma 3 4 3 6 2 2 3" xfId="7366"/>
    <cellStyle name="Comma 3 4 3 6 2 3" xfId="7367"/>
    <cellStyle name="Comma 3 4 3 6 2 3 2" xfId="7368"/>
    <cellStyle name="Comma 3 4 3 6 2 4" xfId="7369"/>
    <cellStyle name="Comma 3 4 3 6 3" xfId="7370"/>
    <cellStyle name="Comma 3 4 3 6 3 2" xfId="7371"/>
    <cellStyle name="Comma 3 4 3 6 3 2 2" xfId="7372"/>
    <cellStyle name="Comma 3 4 3 6 3 3" xfId="7373"/>
    <cellStyle name="Comma 3 4 3 6 4" xfId="7374"/>
    <cellStyle name="Comma 3 4 3 6 4 2" xfId="7375"/>
    <cellStyle name="Comma 3 4 3 6 5" xfId="7376"/>
    <cellStyle name="Comma 3 4 3 7" xfId="7377"/>
    <cellStyle name="Comma 3 4 3 7 2" xfId="7378"/>
    <cellStyle name="Comma 3 4 3 7 2 2" xfId="7379"/>
    <cellStyle name="Comma 3 4 3 7 2 2 2" xfId="7380"/>
    <cellStyle name="Comma 3 4 3 7 2 2 2 2" xfId="7381"/>
    <cellStyle name="Comma 3 4 3 7 2 2 3" xfId="7382"/>
    <cellStyle name="Comma 3 4 3 7 2 3" xfId="7383"/>
    <cellStyle name="Comma 3 4 3 7 2 3 2" xfId="7384"/>
    <cellStyle name="Comma 3 4 3 7 2 4" xfId="7385"/>
    <cellStyle name="Comma 3 4 3 7 3" xfId="7386"/>
    <cellStyle name="Comma 3 4 3 7 3 2" xfId="7387"/>
    <cellStyle name="Comma 3 4 3 7 3 2 2" xfId="7388"/>
    <cellStyle name="Comma 3 4 3 7 3 3" xfId="7389"/>
    <cellStyle name="Comma 3 4 3 7 4" xfId="7390"/>
    <cellStyle name="Comma 3 4 3 7 4 2" xfId="7391"/>
    <cellStyle name="Comma 3 4 3 7 5" xfId="7392"/>
    <cellStyle name="Comma 3 4 3 8" xfId="7393"/>
    <cellStyle name="Comma 3 4 3 8 2" xfId="7394"/>
    <cellStyle name="Comma 3 4 3 8 2 2" xfId="7395"/>
    <cellStyle name="Comma 3 4 3 8 2 2 2" xfId="7396"/>
    <cellStyle name="Comma 3 4 3 8 2 3" xfId="7397"/>
    <cellStyle name="Comma 3 4 3 8 3" xfId="7398"/>
    <cellStyle name="Comma 3 4 3 8 3 2" xfId="7399"/>
    <cellStyle name="Comma 3 4 3 8 4" xfId="7400"/>
    <cellStyle name="Comma 3 4 3 9" xfId="7401"/>
    <cellStyle name="Comma 3 4 3 9 2" xfId="7402"/>
    <cellStyle name="Comma 3 4 3 9 2 2" xfId="7403"/>
    <cellStyle name="Comma 3 4 3 9 3" xfId="7404"/>
    <cellStyle name="Comma 3 4 4" xfId="7405"/>
    <cellStyle name="Comma 3 4 4 10" xfId="7406"/>
    <cellStyle name="Comma 3 4 4 10 2" xfId="7407"/>
    <cellStyle name="Comma 3 4 4 11" xfId="7408"/>
    <cellStyle name="Comma 3 4 4 11 2" xfId="7409"/>
    <cellStyle name="Comma 3 4 4 12" xfId="7410"/>
    <cellStyle name="Comma 3 4 4 12 2" xfId="7411"/>
    <cellStyle name="Comma 3 4 4 13" xfId="7412"/>
    <cellStyle name="Comma 3 4 4 14" xfId="7413"/>
    <cellStyle name="Comma 3 4 4 15" xfId="7414"/>
    <cellStyle name="Comma 3 4 4 16" xfId="7415"/>
    <cellStyle name="Comma 3 4 4 2" xfId="7416"/>
    <cellStyle name="Comma 3 4 4 2 10" xfId="7417"/>
    <cellStyle name="Comma 3 4 4 2 10 2" xfId="7418"/>
    <cellStyle name="Comma 3 4 4 2 11" xfId="7419"/>
    <cellStyle name="Comma 3 4 4 2 12" xfId="7420"/>
    <cellStyle name="Comma 3 4 4 2 13" xfId="7421"/>
    <cellStyle name="Comma 3 4 4 2 2" xfId="7422"/>
    <cellStyle name="Comma 3 4 4 2 2 2" xfId="7423"/>
    <cellStyle name="Comma 3 4 4 2 2 2 2" xfId="7424"/>
    <cellStyle name="Comma 3 4 4 2 2 2 2 2" xfId="7425"/>
    <cellStyle name="Comma 3 4 4 2 2 2 2 2 2" xfId="7426"/>
    <cellStyle name="Comma 3 4 4 2 2 2 2 2 2 2" xfId="7427"/>
    <cellStyle name="Comma 3 4 4 2 2 2 2 2 3" xfId="7428"/>
    <cellStyle name="Comma 3 4 4 2 2 2 2 3" xfId="7429"/>
    <cellStyle name="Comma 3 4 4 2 2 2 2 3 2" xfId="7430"/>
    <cellStyle name="Comma 3 4 4 2 2 2 2 4" xfId="7431"/>
    <cellStyle name="Comma 3 4 4 2 2 2 3" xfId="7432"/>
    <cellStyle name="Comma 3 4 4 2 2 2 3 2" xfId="7433"/>
    <cellStyle name="Comma 3 4 4 2 2 2 3 2 2" xfId="7434"/>
    <cellStyle name="Comma 3 4 4 2 2 2 3 3" xfId="7435"/>
    <cellStyle name="Comma 3 4 4 2 2 2 4" xfId="7436"/>
    <cellStyle name="Comma 3 4 4 2 2 2 4 2" xfId="7437"/>
    <cellStyle name="Comma 3 4 4 2 2 2 5" xfId="7438"/>
    <cellStyle name="Comma 3 4 4 2 2 3" xfId="7439"/>
    <cellStyle name="Comma 3 4 4 2 2 3 2" xfId="7440"/>
    <cellStyle name="Comma 3 4 4 2 2 3 2 2" xfId="7441"/>
    <cellStyle name="Comma 3 4 4 2 2 3 2 2 2" xfId="7442"/>
    <cellStyle name="Comma 3 4 4 2 2 3 2 3" xfId="7443"/>
    <cellStyle name="Comma 3 4 4 2 2 3 3" xfId="7444"/>
    <cellStyle name="Comma 3 4 4 2 2 3 3 2" xfId="7445"/>
    <cellStyle name="Comma 3 4 4 2 2 3 4" xfId="7446"/>
    <cellStyle name="Comma 3 4 4 2 2 4" xfId="7447"/>
    <cellStyle name="Comma 3 4 4 2 2 4 2" xfId="7448"/>
    <cellStyle name="Comma 3 4 4 2 2 4 2 2" xfId="7449"/>
    <cellStyle name="Comma 3 4 4 2 2 4 3" xfId="7450"/>
    <cellStyle name="Comma 3 4 4 2 2 5" xfId="7451"/>
    <cellStyle name="Comma 3 4 4 2 2 5 2" xfId="7452"/>
    <cellStyle name="Comma 3 4 4 2 2 6" xfId="7453"/>
    <cellStyle name="Comma 3 4 4 2 2 6 2" xfId="7454"/>
    <cellStyle name="Comma 3 4 4 2 2 7" xfId="7455"/>
    <cellStyle name="Comma 3 4 4 2 2 8" xfId="7456"/>
    <cellStyle name="Comma 3 4 4 2 2 9" xfId="7457"/>
    <cellStyle name="Comma 3 4 4 2 3" xfId="7458"/>
    <cellStyle name="Comma 3 4 4 2 3 2" xfId="7459"/>
    <cellStyle name="Comma 3 4 4 2 3 2 2" xfId="7460"/>
    <cellStyle name="Comma 3 4 4 2 3 2 2 2" xfId="7461"/>
    <cellStyle name="Comma 3 4 4 2 3 2 2 2 2" xfId="7462"/>
    <cellStyle name="Comma 3 4 4 2 3 2 2 2 2 2" xfId="7463"/>
    <cellStyle name="Comma 3 4 4 2 3 2 2 2 3" xfId="7464"/>
    <cellStyle name="Comma 3 4 4 2 3 2 2 3" xfId="7465"/>
    <cellStyle name="Comma 3 4 4 2 3 2 2 3 2" xfId="7466"/>
    <cellStyle name="Comma 3 4 4 2 3 2 2 4" xfId="7467"/>
    <cellStyle name="Comma 3 4 4 2 3 2 3" xfId="7468"/>
    <cellStyle name="Comma 3 4 4 2 3 2 3 2" xfId="7469"/>
    <cellStyle name="Comma 3 4 4 2 3 2 3 2 2" xfId="7470"/>
    <cellStyle name="Comma 3 4 4 2 3 2 3 3" xfId="7471"/>
    <cellStyle name="Comma 3 4 4 2 3 2 4" xfId="7472"/>
    <cellStyle name="Comma 3 4 4 2 3 2 4 2" xfId="7473"/>
    <cellStyle name="Comma 3 4 4 2 3 2 5" xfId="7474"/>
    <cellStyle name="Comma 3 4 4 2 3 3" xfId="7475"/>
    <cellStyle name="Comma 3 4 4 2 3 3 2" xfId="7476"/>
    <cellStyle name="Comma 3 4 4 2 3 3 2 2" xfId="7477"/>
    <cellStyle name="Comma 3 4 4 2 3 3 2 2 2" xfId="7478"/>
    <cellStyle name="Comma 3 4 4 2 3 3 2 3" xfId="7479"/>
    <cellStyle name="Comma 3 4 4 2 3 3 3" xfId="7480"/>
    <cellStyle name="Comma 3 4 4 2 3 3 3 2" xfId="7481"/>
    <cellStyle name="Comma 3 4 4 2 3 3 4" xfId="7482"/>
    <cellStyle name="Comma 3 4 4 2 3 4" xfId="7483"/>
    <cellStyle name="Comma 3 4 4 2 3 4 2" xfId="7484"/>
    <cellStyle name="Comma 3 4 4 2 3 4 2 2" xfId="7485"/>
    <cellStyle name="Comma 3 4 4 2 3 4 3" xfId="7486"/>
    <cellStyle name="Comma 3 4 4 2 3 5" xfId="7487"/>
    <cellStyle name="Comma 3 4 4 2 3 5 2" xfId="7488"/>
    <cellStyle name="Comma 3 4 4 2 3 6" xfId="7489"/>
    <cellStyle name="Comma 3 4 4 2 3 6 2" xfId="7490"/>
    <cellStyle name="Comma 3 4 4 2 3 7" xfId="7491"/>
    <cellStyle name="Comma 3 4 4 2 3 8" xfId="7492"/>
    <cellStyle name="Comma 3 4 4 2 3 9" xfId="7493"/>
    <cellStyle name="Comma 3 4 4 2 4" xfId="7494"/>
    <cellStyle name="Comma 3 4 4 2 4 2" xfId="7495"/>
    <cellStyle name="Comma 3 4 4 2 4 2 2" xfId="7496"/>
    <cellStyle name="Comma 3 4 4 2 4 2 2 2" xfId="7497"/>
    <cellStyle name="Comma 3 4 4 2 4 2 2 2 2" xfId="7498"/>
    <cellStyle name="Comma 3 4 4 2 4 2 2 3" xfId="7499"/>
    <cellStyle name="Comma 3 4 4 2 4 2 3" xfId="7500"/>
    <cellStyle name="Comma 3 4 4 2 4 2 3 2" xfId="7501"/>
    <cellStyle name="Comma 3 4 4 2 4 2 4" xfId="7502"/>
    <cellStyle name="Comma 3 4 4 2 4 3" xfId="7503"/>
    <cellStyle name="Comma 3 4 4 2 4 3 2" xfId="7504"/>
    <cellStyle name="Comma 3 4 4 2 4 3 2 2" xfId="7505"/>
    <cellStyle name="Comma 3 4 4 2 4 3 3" xfId="7506"/>
    <cellStyle name="Comma 3 4 4 2 4 4" xfId="7507"/>
    <cellStyle name="Comma 3 4 4 2 4 4 2" xfId="7508"/>
    <cellStyle name="Comma 3 4 4 2 4 5" xfId="7509"/>
    <cellStyle name="Comma 3 4 4 2 5" xfId="7510"/>
    <cellStyle name="Comma 3 4 4 2 5 2" xfId="7511"/>
    <cellStyle name="Comma 3 4 4 2 5 2 2" xfId="7512"/>
    <cellStyle name="Comma 3 4 4 2 5 2 2 2" xfId="7513"/>
    <cellStyle name="Comma 3 4 4 2 5 2 2 2 2" xfId="7514"/>
    <cellStyle name="Comma 3 4 4 2 5 2 2 3" xfId="7515"/>
    <cellStyle name="Comma 3 4 4 2 5 2 3" xfId="7516"/>
    <cellStyle name="Comma 3 4 4 2 5 2 3 2" xfId="7517"/>
    <cellStyle name="Comma 3 4 4 2 5 2 4" xfId="7518"/>
    <cellStyle name="Comma 3 4 4 2 5 3" xfId="7519"/>
    <cellStyle name="Comma 3 4 4 2 5 3 2" xfId="7520"/>
    <cellStyle name="Comma 3 4 4 2 5 3 2 2" xfId="7521"/>
    <cellStyle name="Comma 3 4 4 2 5 3 3" xfId="7522"/>
    <cellStyle name="Comma 3 4 4 2 5 4" xfId="7523"/>
    <cellStyle name="Comma 3 4 4 2 5 4 2" xfId="7524"/>
    <cellStyle name="Comma 3 4 4 2 5 5" xfId="7525"/>
    <cellStyle name="Comma 3 4 4 2 6" xfId="7526"/>
    <cellStyle name="Comma 3 4 4 2 6 2" xfId="7527"/>
    <cellStyle name="Comma 3 4 4 2 6 2 2" xfId="7528"/>
    <cellStyle name="Comma 3 4 4 2 6 2 2 2" xfId="7529"/>
    <cellStyle name="Comma 3 4 4 2 6 2 3" xfId="7530"/>
    <cellStyle name="Comma 3 4 4 2 6 3" xfId="7531"/>
    <cellStyle name="Comma 3 4 4 2 6 3 2" xfId="7532"/>
    <cellStyle name="Comma 3 4 4 2 6 4" xfId="7533"/>
    <cellStyle name="Comma 3 4 4 2 7" xfId="7534"/>
    <cellStyle name="Comma 3 4 4 2 7 2" xfId="7535"/>
    <cellStyle name="Comma 3 4 4 2 7 2 2" xfId="7536"/>
    <cellStyle name="Comma 3 4 4 2 7 3" xfId="7537"/>
    <cellStyle name="Comma 3 4 4 2 8" xfId="7538"/>
    <cellStyle name="Comma 3 4 4 2 8 2" xfId="7539"/>
    <cellStyle name="Comma 3 4 4 2 9" xfId="7540"/>
    <cellStyle name="Comma 3 4 4 2 9 2" xfId="7541"/>
    <cellStyle name="Comma 3 4 4 3" xfId="7542"/>
    <cellStyle name="Comma 3 4 4 3 2" xfId="7543"/>
    <cellStyle name="Comma 3 4 4 3 2 2" xfId="7544"/>
    <cellStyle name="Comma 3 4 4 3 2 2 2" xfId="7545"/>
    <cellStyle name="Comma 3 4 4 3 2 2 2 2" xfId="7546"/>
    <cellStyle name="Comma 3 4 4 3 2 2 2 2 2" xfId="7547"/>
    <cellStyle name="Comma 3 4 4 3 2 2 2 3" xfId="7548"/>
    <cellStyle name="Comma 3 4 4 3 2 2 3" xfId="7549"/>
    <cellStyle name="Comma 3 4 4 3 2 2 3 2" xfId="7550"/>
    <cellStyle name="Comma 3 4 4 3 2 2 4" xfId="7551"/>
    <cellStyle name="Comma 3 4 4 3 2 3" xfId="7552"/>
    <cellStyle name="Comma 3 4 4 3 2 3 2" xfId="7553"/>
    <cellStyle name="Comma 3 4 4 3 2 3 2 2" xfId="7554"/>
    <cellStyle name="Comma 3 4 4 3 2 3 3" xfId="7555"/>
    <cellStyle name="Comma 3 4 4 3 2 4" xfId="7556"/>
    <cellStyle name="Comma 3 4 4 3 2 4 2" xfId="7557"/>
    <cellStyle name="Comma 3 4 4 3 2 5" xfId="7558"/>
    <cellStyle name="Comma 3 4 4 3 3" xfId="7559"/>
    <cellStyle name="Comma 3 4 4 3 3 2" xfId="7560"/>
    <cellStyle name="Comma 3 4 4 3 3 2 2" xfId="7561"/>
    <cellStyle name="Comma 3 4 4 3 3 2 2 2" xfId="7562"/>
    <cellStyle name="Comma 3 4 4 3 3 2 3" xfId="7563"/>
    <cellStyle name="Comma 3 4 4 3 3 3" xfId="7564"/>
    <cellStyle name="Comma 3 4 4 3 3 3 2" xfId="7565"/>
    <cellStyle name="Comma 3 4 4 3 3 4" xfId="7566"/>
    <cellStyle name="Comma 3 4 4 3 4" xfId="7567"/>
    <cellStyle name="Comma 3 4 4 3 4 2" xfId="7568"/>
    <cellStyle name="Comma 3 4 4 3 4 2 2" xfId="7569"/>
    <cellStyle name="Comma 3 4 4 3 4 3" xfId="7570"/>
    <cellStyle name="Comma 3 4 4 3 5" xfId="7571"/>
    <cellStyle name="Comma 3 4 4 3 5 2" xfId="7572"/>
    <cellStyle name="Comma 3 4 4 3 6" xfId="7573"/>
    <cellStyle name="Comma 3 4 4 3 6 2" xfId="7574"/>
    <cellStyle name="Comma 3 4 4 3 7" xfId="7575"/>
    <cellStyle name="Comma 3 4 4 3 8" xfId="7576"/>
    <cellStyle name="Comma 3 4 4 3 9" xfId="7577"/>
    <cellStyle name="Comma 3 4 4 4" xfId="7578"/>
    <cellStyle name="Comma 3 4 4 4 2" xfId="7579"/>
    <cellStyle name="Comma 3 4 4 4 2 2" xfId="7580"/>
    <cellStyle name="Comma 3 4 4 4 2 2 2" xfId="7581"/>
    <cellStyle name="Comma 3 4 4 4 2 2 2 2" xfId="7582"/>
    <cellStyle name="Comma 3 4 4 4 2 2 2 2 2" xfId="7583"/>
    <cellStyle name="Comma 3 4 4 4 2 2 2 3" xfId="7584"/>
    <cellStyle name="Comma 3 4 4 4 2 2 3" xfId="7585"/>
    <cellStyle name="Comma 3 4 4 4 2 2 3 2" xfId="7586"/>
    <cellStyle name="Comma 3 4 4 4 2 2 4" xfId="7587"/>
    <cellStyle name="Comma 3 4 4 4 2 3" xfId="7588"/>
    <cellStyle name="Comma 3 4 4 4 2 3 2" xfId="7589"/>
    <cellStyle name="Comma 3 4 4 4 2 3 2 2" xfId="7590"/>
    <cellStyle name="Comma 3 4 4 4 2 3 3" xfId="7591"/>
    <cellStyle name="Comma 3 4 4 4 2 4" xfId="7592"/>
    <cellStyle name="Comma 3 4 4 4 2 4 2" xfId="7593"/>
    <cellStyle name="Comma 3 4 4 4 2 5" xfId="7594"/>
    <cellStyle name="Comma 3 4 4 4 3" xfId="7595"/>
    <cellStyle name="Comma 3 4 4 4 3 2" xfId="7596"/>
    <cellStyle name="Comma 3 4 4 4 3 2 2" xfId="7597"/>
    <cellStyle name="Comma 3 4 4 4 3 2 2 2" xfId="7598"/>
    <cellStyle name="Comma 3 4 4 4 3 2 3" xfId="7599"/>
    <cellStyle name="Comma 3 4 4 4 3 3" xfId="7600"/>
    <cellStyle name="Comma 3 4 4 4 3 3 2" xfId="7601"/>
    <cellStyle name="Comma 3 4 4 4 3 4" xfId="7602"/>
    <cellStyle name="Comma 3 4 4 4 4" xfId="7603"/>
    <cellStyle name="Comma 3 4 4 4 4 2" xfId="7604"/>
    <cellStyle name="Comma 3 4 4 4 4 2 2" xfId="7605"/>
    <cellStyle name="Comma 3 4 4 4 4 3" xfId="7606"/>
    <cellStyle name="Comma 3 4 4 4 5" xfId="7607"/>
    <cellStyle name="Comma 3 4 4 4 5 2" xfId="7608"/>
    <cellStyle name="Comma 3 4 4 4 6" xfId="7609"/>
    <cellStyle name="Comma 3 4 4 4 6 2" xfId="7610"/>
    <cellStyle name="Comma 3 4 4 4 7" xfId="7611"/>
    <cellStyle name="Comma 3 4 4 4 8" xfId="7612"/>
    <cellStyle name="Comma 3 4 4 4 9" xfId="7613"/>
    <cellStyle name="Comma 3 4 4 5" xfId="7614"/>
    <cellStyle name="Comma 3 4 4 5 2" xfId="7615"/>
    <cellStyle name="Comma 3 4 4 5 2 2" xfId="7616"/>
    <cellStyle name="Comma 3 4 4 5 2 2 2" xfId="7617"/>
    <cellStyle name="Comma 3 4 4 5 2 2 2 2" xfId="7618"/>
    <cellStyle name="Comma 3 4 4 5 2 2 3" xfId="7619"/>
    <cellStyle name="Comma 3 4 4 5 2 3" xfId="7620"/>
    <cellStyle name="Comma 3 4 4 5 2 3 2" xfId="7621"/>
    <cellStyle name="Comma 3 4 4 5 2 4" xfId="7622"/>
    <cellStyle name="Comma 3 4 4 5 3" xfId="7623"/>
    <cellStyle name="Comma 3 4 4 5 3 2" xfId="7624"/>
    <cellStyle name="Comma 3 4 4 5 3 2 2" xfId="7625"/>
    <cellStyle name="Comma 3 4 4 5 3 3" xfId="7626"/>
    <cellStyle name="Comma 3 4 4 5 4" xfId="7627"/>
    <cellStyle name="Comma 3 4 4 5 4 2" xfId="7628"/>
    <cellStyle name="Comma 3 4 4 5 5" xfId="7629"/>
    <cellStyle name="Comma 3 4 4 6" xfId="7630"/>
    <cellStyle name="Comma 3 4 4 6 2" xfId="7631"/>
    <cellStyle name="Comma 3 4 4 6 2 2" xfId="7632"/>
    <cellStyle name="Comma 3 4 4 6 2 2 2" xfId="7633"/>
    <cellStyle name="Comma 3 4 4 6 2 2 2 2" xfId="7634"/>
    <cellStyle name="Comma 3 4 4 6 2 2 3" xfId="7635"/>
    <cellStyle name="Comma 3 4 4 6 2 3" xfId="7636"/>
    <cellStyle name="Comma 3 4 4 6 2 3 2" xfId="7637"/>
    <cellStyle name="Comma 3 4 4 6 2 4" xfId="7638"/>
    <cellStyle name="Comma 3 4 4 6 3" xfId="7639"/>
    <cellStyle name="Comma 3 4 4 6 3 2" xfId="7640"/>
    <cellStyle name="Comma 3 4 4 6 3 2 2" xfId="7641"/>
    <cellStyle name="Comma 3 4 4 6 3 3" xfId="7642"/>
    <cellStyle name="Comma 3 4 4 6 4" xfId="7643"/>
    <cellStyle name="Comma 3 4 4 6 4 2" xfId="7644"/>
    <cellStyle name="Comma 3 4 4 6 5" xfId="7645"/>
    <cellStyle name="Comma 3 4 4 7" xfId="7646"/>
    <cellStyle name="Comma 3 4 4 7 2" xfId="7647"/>
    <cellStyle name="Comma 3 4 4 7 2 2" xfId="7648"/>
    <cellStyle name="Comma 3 4 4 7 2 2 2" xfId="7649"/>
    <cellStyle name="Comma 3 4 4 7 2 3" xfId="7650"/>
    <cellStyle name="Comma 3 4 4 7 3" xfId="7651"/>
    <cellStyle name="Comma 3 4 4 7 3 2" xfId="7652"/>
    <cellStyle name="Comma 3 4 4 7 4" xfId="7653"/>
    <cellStyle name="Comma 3 4 4 8" xfId="7654"/>
    <cellStyle name="Comma 3 4 4 8 2" xfId="7655"/>
    <cellStyle name="Comma 3 4 4 8 2 2" xfId="7656"/>
    <cellStyle name="Comma 3 4 4 8 3" xfId="7657"/>
    <cellStyle name="Comma 3 4 4 9" xfId="7658"/>
    <cellStyle name="Comma 3 4 4 9 2" xfId="7659"/>
    <cellStyle name="Comma 3 4 5" xfId="7660"/>
    <cellStyle name="Comma 3 4 5 10" xfId="7661"/>
    <cellStyle name="Comma 3 4 5 10 2" xfId="7662"/>
    <cellStyle name="Comma 3 4 5 11" xfId="7663"/>
    <cellStyle name="Comma 3 4 5 12" xfId="7664"/>
    <cellStyle name="Comma 3 4 5 13" xfId="7665"/>
    <cellStyle name="Comma 3 4 5 2" xfId="7666"/>
    <cellStyle name="Comma 3 4 5 2 2" xfId="7667"/>
    <cellStyle name="Comma 3 4 5 2 2 2" xfId="7668"/>
    <cellStyle name="Comma 3 4 5 2 2 2 2" xfId="7669"/>
    <cellStyle name="Comma 3 4 5 2 2 2 2 2" xfId="7670"/>
    <cellStyle name="Comma 3 4 5 2 2 2 2 2 2" xfId="7671"/>
    <cellStyle name="Comma 3 4 5 2 2 2 2 3" xfId="7672"/>
    <cellStyle name="Comma 3 4 5 2 2 2 3" xfId="7673"/>
    <cellStyle name="Comma 3 4 5 2 2 2 3 2" xfId="7674"/>
    <cellStyle name="Comma 3 4 5 2 2 2 4" xfId="7675"/>
    <cellStyle name="Comma 3 4 5 2 2 3" xfId="7676"/>
    <cellStyle name="Comma 3 4 5 2 2 3 2" xfId="7677"/>
    <cellStyle name="Comma 3 4 5 2 2 3 2 2" xfId="7678"/>
    <cellStyle name="Comma 3 4 5 2 2 3 3" xfId="7679"/>
    <cellStyle name="Comma 3 4 5 2 2 4" xfId="7680"/>
    <cellStyle name="Comma 3 4 5 2 2 4 2" xfId="7681"/>
    <cellStyle name="Comma 3 4 5 2 2 5" xfId="7682"/>
    <cellStyle name="Comma 3 4 5 2 3" xfId="7683"/>
    <cellStyle name="Comma 3 4 5 2 3 2" xfId="7684"/>
    <cellStyle name="Comma 3 4 5 2 3 2 2" xfId="7685"/>
    <cellStyle name="Comma 3 4 5 2 3 2 2 2" xfId="7686"/>
    <cellStyle name="Comma 3 4 5 2 3 2 3" xfId="7687"/>
    <cellStyle name="Comma 3 4 5 2 3 3" xfId="7688"/>
    <cellStyle name="Comma 3 4 5 2 3 3 2" xfId="7689"/>
    <cellStyle name="Comma 3 4 5 2 3 4" xfId="7690"/>
    <cellStyle name="Comma 3 4 5 2 4" xfId="7691"/>
    <cellStyle name="Comma 3 4 5 2 4 2" xfId="7692"/>
    <cellStyle name="Comma 3 4 5 2 4 2 2" xfId="7693"/>
    <cellStyle name="Comma 3 4 5 2 4 3" xfId="7694"/>
    <cellStyle name="Comma 3 4 5 2 5" xfId="7695"/>
    <cellStyle name="Comma 3 4 5 2 5 2" xfId="7696"/>
    <cellStyle name="Comma 3 4 5 2 6" xfId="7697"/>
    <cellStyle name="Comma 3 4 5 2 6 2" xfId="7698"/>
    <cellStyle name="Comma 3 4 5 2 7" xfId="7699"/>
    <cellStyle name="Comma 3 4 5 2 8" xfId="7700"/>
    <cellStyle name="Comma 3 4 5 2 9" xfId="7701"/>
    <cellStyle name="Comma 3 4 5 3" xfId="7702"/>
    <cellStyle name="Comma 3 4 5 3 2" xfId="7703"/>
    <cellStyle name="Comma 3 4 5 3 2 2" xfId="7704"/>
    <cellStyle name="Comma 3 4 5 3 2 2 2" xfId="7705"/>
    <cellStyle name="Comma 3 4 5 3 2 2 2 2" xfId="7706"/>
    <cellStyle name="Comma 3 4 5 3 2 2 2 2 2" xfId="7707"/>
    <cellStyle name="Comma 3 4 5 3 2 2 2 3" xfId="7708"/>
    <cellStyle name="Comma 3 4 5 3 2 2 3" xfId="7709"/>
    <cellStyle name="Comma 3 4 5 3 2 2 3 2" xfId="7710"/>
    <cellStyle name="Comma 3 4 5 3 2 2 4" xfId="7711"/>
    <cellStyle name="Comma 3 4 5 3 2 3" xfId="7712"/>
    <cellStyle name="Comma 3 4 5 3 2 3 2" xfId="7713"/>
    <cellStyle name="Comma 3 4 5 3 2 3 2 2" xfId="7714"/>
    <cellStyle name="Comma 3 4 5 3 2 3 3" xfId="7715"/>
    <cellStyle name="Comma 3 4 5 3 2 4" xfId="7716"/>
    <cellStyle name="Comma 3 4 5 3 2 4 2" xfId="7717"/>
    <cellStyle name="Comma 3 4 5 3 2 5" xfId="7718"/>
    <cellStyle name="Comma 3 4 5 3 3" xfId="7719"/>
    <cellStyle name="Comma 3 4 5 3 3 2" xfId="7720"/>
    <cellStyle name="Comma 3 4 5 3 3 2 2" xfId="7721"/>
    <cellStyle name="Comma 3 4 5 3 3 2 2 2" xfId="7722"/>
    <cellStyle name="Comma 3 4 5 3 3 2 3" xfId="7723"/>
    <cellStyle name="Comma 3 4 5 3 3 3" xfId="7724"/>
    <cellStyle name="Comma 3 4 5 3 3 3 2" xfId="7725"/>
    <cellStyle name="Comma 3 4 5 3 3 4" xfId="7726"/>
    <cellStyle name="Comma 3 4 5 3 4" xfId="7727"/>
    <cellStyle name="Comma 3 4 5 3 4 2" xfId="7728"/>
    <cellStyle name="Comma 3 4 5 3 4 2 2" xfId="7729"/>
    <cellStyle name="Comma 3 4 5 3 4 3" xfId="7730"/>
    <cellStyle name="Comma 3 4 5 3 5" xfId="7731"/>
    <cellStyle name="Comma 3 4 5 3 5 2" xfId="7732"/>
    <cellStyle name="Comma 3 4 5 3 6" xfId="7733"/>
    <cellStyle name="Comma 3 4 5 3 6 2" xfId="7734"/>
    <cellStyle name="Comma 3 4 5 3 7" xfId="7735"/>
    <cellStyle name="Comma 3 4 5 3 8" xfId="7736"/>
    <cellStyle name="Comma 3 4 5 3 9" xfId="7737"/>
    <cellStyle name="Comma 3 4 5 4" xfId="7738"/>
    <cellStyle name="Comma 3 4 5 4 2" xfId="7739"/>
    <cellStyle name="Comma 3 4 5 4 2 2" xfId="7740"/>
    <cellStyle name="Comma 3 4 5 4 2 2 2" xfId="7741"/>
    <cellStyle name="Comma 3 4 5 4 2 2 2 2" xfId="7742"/>
    <cellStyle name="Comma 3 4 5 4 2 2 3" xfId="7743"/>
    <cellStyle name="Comma 3 4 5 4 2 3" xfId="7744"/>
    <cellStyle name="Comma 3 4 5 4 2 3 2" xfId="7745"/>
    <cellStyle name="Comma 3 4 5 4 2 4" xfId="7746"/>
    <cellStyle name="Comma 3 4 5 4 3" xfId="7747"/>
    <cellStyle name="Comma 3 4 5 4 3 2" xfId="7748"/>
    <cellStyle name="Comma 3 4 5 4 3 2 2" xfId="7749"/>
    <cellStyle name="Comma 3 4 5 4 3 3" xfId="7750"/>
    <cellStyle name="Comma 3 4 5 4 4" xfId="7751"/>
    <cellStyle name="Comma 3 4 5 4 4 2" xfId="7752"/>
    <cellStyle name="Comma 3 4 5 4 5" xfId="7753"/>
    <cellStyle name="Comma 3 4 5 5" xfId="7754"/>
    <cellStyle name="Comma 3 4 5 5 2" xfId="7755"/>
    <cellStyle name="Comma 3 4 5 5 2 2" xfId="7756"/>
    <cellStyle name="Comma 3 4 5 5 2 2 2" xfId="7757"/>
    <cellStyle name="Comma 3 4 5 5 2 2 2 2" xfId="7758"/>
    <cellStyle name="Comma 3 4 5 5 2 2 3" xfId="7759"/>
    <cellStyle name="Comma 3 4 5 5 2 3" xfId="7760"/>
    <cellStyle name="Comma 3 4 5 5 2 3 2" xfId="7761"/>
    <cellStyle name="Comma 3 4 5 5 2 4" xfId="7762"/>
    <cellStyle name="Comma 3 4 5 5 3" xfId="7763"/>
    <cellStyle name="Comma 3 4 5 5 3 2" xfId="7764"/>
    <cellStyle name="Comma 3 4 5 5 3 2 2" xfId="7765"/>
    <cellStyle name="Comma 3 4 5 5 3 3" xfId="7766"/>
    <cellStyle name="Comma 3 4 5 5 4" xfId="7767"/>
    <cellStyle name="Comma 3 4 5 5 4 2" xfId="7768"/>
    <cellStyle name="Comma 3 4 5 5 5" xfId="7769"/>
    <cellStyle name="Comma 3 4 5 6" xfId="7770"/>
    <cellStyle name="Comma 3 4 5 6 2" xfId="7771"/>
    <cellStyle name="Comma 3 4 5 6 2 2" xfId="7772"/>
    <cellStyle name="Comma 3 4 5 6 2 2 2" xfId="7773"/>
    <cellStyle name="Comma 3 4 5 6 2 3" xfId="7774"/>
    <cellStyle name="Comma 3 4 5 6 3" xfId="7775"/>
    <cellStyle name="Comma 3 4 5 6 3 2" xfId="7776"/>
    <cellStyle name="Comma 3 4 5 6 4" xfId="7777"/>
    <cellStyle name="Comma 3 4 5 7" xfId="7778"/>
    <cellStyle name="Comma 3 4 5 7 2" xfId="7779"/>
    <cellStyle name="Comma 3 4 5 7 2 2" xfId="7780"/>
    <cellStyle name="Comma 3 4 5 7 3" xfId="7781"/>
    <cellStyle name="Comma 3 4 5 8" xfId="7782"/>
    <cellStyle name="Comma 3 4 5 8 2" xfId="7783"/>
    <cellStyle name="Comma 3 4 5 9" xfId="7784"/>
    <cellStyle name="Comma 3 4 5 9 2" xfId="7785"/>
    <cellStyle name="Comma 3 4 6" xfId="7786"/>
    <cellStyle name="Comma 3 4 6 2" xfId="7787"/>
    <cellStyle name="Comma 3 4 6 2 2" xfId="7788"/>
    <cellStyle name="Comma 3 4 6 2 2 2" xfId="7789"/>
    <cellStyle name="Comma 3 4 6 2 2 2 2" xfId="7790"/>
    <cellStyle name="Comma 3 4 6 2 2 2 2 2" xfId="7791"/>
    <cellStyle name="Comma 3 4 6 2 2 2 3" xfId="7792"/>
    <cellStyle name="Comma 3 4 6 2 2 3" xfId="7793"/>
    <cellStyle name="Comma 3 4 6 2 2 3 2" xfId="7794"/>
    <cellStyle name="Comma 3 4 6 2 2 4" xfId="7795"/>
    <cellStyle name="Comma 3 4 6 2 3" xfId="7796"/>
    <cellStyle name="Comma 3 4 6 2 3 2" xfId="7797"/>
    <cellStyle name="Comma 3 4 6 2 3 2 2" xfId="7798"/>
    <cellStyle name="Comma 3 4 6 2 3 3" xfId="7799"/>
    <cellStyle name="Comma 3 4 6 2 4" xfId="7800"/>
    <cellStyle name="Comma 3 4 6 2 4 2" xfId="7801"/>
    <cellStyle name="Comma 3 4 6 2 5" xfId="7802"/>
    <cellStyle name="Comma 3 4 6 3" xfId="7803"/>
    <cellStyle name="Comma 3 4 6 3 2" xfId="7804"/>
    <cellStyle name="Comma 3 4 6 3 2 2" xfId="7805"/>
    <cellStyle name="Comma 3 4 6 3 2 2 2" xfId="7806"/>
    <cellStyle name="Comma 3 4 6 3 2 3" xfId="7807"/>
    <cellStyle name="Comma 3 4 6 3 3" xfId="7808"/>
    <cellStyle name="Comma 3 4 6 3 3 2" xfId="7809"/>
    <cellStyle name="Comma 3 4 6 3 4" xfId="7810"/>
    <cellStyle name="Comma 3 4 6 4" xfId="7811"/>
    <cellStyle name="Comma 3 4 6 4 2" xfId="7812"/>
    <cellStyle name="Comma 3 4 6 4 2 2" xfId="7813"/>
    <cellStyle name="Comma 3 4 6 4 3" xfId="7814"/>
    <cellStyle name="Comma 3 4 6 5" xfId="7815"/>
    <cellStyle name="Comma 3 4 6 5 2" xfId="7816"/>
    <cellStyle name="Comma 3 4 6 6" xfId="7817"/>
    <cellStyle name="Comma 3 4 6 6 2" xfId="7818"/>
    <cellStyle name="Comma 3 4 6 7" xfId="7819"/>
    <cellStyle name="Comma 3 4 6 8" xfId="7820"/>
    <cellStyle name="Comma 3 4 6 9" xfId="7821"/>
    <cellStyle name="Comma 3 4 7" xfId="7822"/>
    <cellStyle name="Comma 3 4 7 2" xfId="7823"/>
    <cellStyle name="Comma 3 4 7 2 2" xfId="7824"/>
    <cellStyle name="Comma 3 4 7 2 2 2" xfId="7825"/>
    <cellStyle name="Comma 3 4 7 2 2 2 2" xfId="7826"/>
    <cellStyle name="Comma 3 4 7 2 2 2 2 2" xfId="7827"/>
    <cellStyle name="Comma 3 4 7 2 2 2 3" xfId="7828"/>
    <cellStyle name="Comma 3 4 7 2 2 3" xfId="7829"/>
    <cellStyle name="Comma 3 4 7 2 2 3 2" xfId="7830"/>
    <cellStyle name="Comma 3 4 7 2 2 4" xfId="7831"/>
    <cellStyle name="Comma 3 4 7 2 3" xfId="7832"/>
    <cellStyle name="Comma 3 4 7 2 3 2" xfId="7833"/>
    <cellStyle name="Comma 3 4 7 2 3 2 2" xfId="7834"/>
    <cellStyle name="Comma 3 4 7 2 3 3" xfId="7835"/>
    <cellStyle name="Comma 3 4 7 2 4" xfId="7836"/>
    <cellStyle name="Comma 3 4 7 2 4 2" xfId="7837"/>
    <cellStyle name="Comma 3 4 7 2 5" xfId="7838"/>
    <cellStyle name="Comma 3 4 7 3" xfId="7839"/>
    <cellStyle name="Comma 3 4 7 3 2" xfId="7840"/>
    <cellStyle name="Comma 3 4 7 3 2 2" xfId="7841"/>
    <cellStyle name="Comma 3 4 7 3 2 2 2" xfId="7842"/>
    <cellStyle name="Comma 3 4 7 3 2 3" xfId="7843"/>
    <cellStyle name="Comma 3 4 7 3 3" xfId="7844"/>
    <cellStyle name="Comma 3 4 7 3 3 2" xfId="7845"/>
    <cellStyle name="Comma 3 4 7 3 4" xfId="7846"/>
    <cellStyle name="Comma 3 4 7 4" xfId="7847"/>
    <cellStyle name="Comma 3 4 7 4 2" xfId="7848"/>
    <cellStyle name="Comma 3 4 7 4 2 2" xfId="7849"/>
    <cellStyle name="Comma 3 4 7 4 3" xfId="7850"/>
    <cellStyle name="Comma 3 4 7 5" xfId="7851"/>
    <cellStyle name="Comma 3 4 7 5 2" xfId="7852"/>
    <cellStyle name="Comma 3 4 7 6" xfId="7853"/>
    <cellStyle name="Comma 3 4 7 6 2" xfId="7854"/>
    <cellStyle name="Comma 3 4 7 7" xfId="7855"/>
    <cellStyle name="Comma 3 4 7 8" xfId="7856"/>
    <cellStyle name="Comma 3 4 7 9" xfId="7857"/>
    <cellStyle name="Comma 3 4 8" xfId="7858"/>
    <cellStyle name="Comma 3 4 8 2" xfId="7859"/>
    <cellStyle name="Comma 3 4 8 2 2" xfId="7860"/>
    <cellStyle name="Comma 3 4 8 2 2 2" xfId="7861"/>
    <cellStyle name="Comma 3 4 8 2 2 2 2" xfId="7862"/>
    <cellStyle name="Comma 3 4 8 2 2 3" xfId="7863"/>
    <cellStyle name="Comma 3 4 8 2 3" xfId="7864"/>
    <cellStyle name="Comma 3 4 8 2 3 2" xfId="7865"/>
    <cellStyle name="Comma 3 4 8 2 4" xfId="7866"/>
    <cellStyle name="Comma 3 4 8 3" xfId="7867"/>
    <cellStyle name="Comma 3 4 8 3 2" xfId="7868"/>
    <cellStyle name="Comma 3 4 8 3 2 2" xfId="7869"/>
    <cellStyle name="Comma 3 4 8 3 3" xfId="7870"/>
    <cellStyle name="Comma 3 4 8 4" xfId="7871"/>
    <cellStyle name="Comma 3 4 8 4 2" xfId="7872"/>
    <cellStyle name="Comma 3 4 8 5" xfId="7873"/>
    <cellStyle name="Comma 3 4 9" xfId="7874"/>
    <cellStyle name="Comma 3 4 9 2" xfId="7875"/>
    <cellStyle name="Comma 3 4 9 2 2" xfId="7876"/>
    <cellStyle name="Comma 3 4 9 2 2 2" xfId="7877"/>
    <cellStyle name="Comma 3 4 9 2 2 2 2" xfId="7878"/>
    <cellStyle name="Comma 3 4 9 2 2 3" xfId="7879"/>
    <cellStyle name="Comma 3 4 9 2 3" xfId="7880"/>
    <cellStyle name="Comma 3 4 9 2 3 2" xfId="7881"/>
    <cellStyle name="Comma 3 4 9 2 4" xfId="7882"/>
    <cellStyle name="Comma 3 4 9 3" xfId="7883"/>
    <cellStyle name="Comma 3 4 9 3 2" xfId="7884"/>
    <cellStyle name="Comma 3 4 9 3 2 2" xfId="7885"/>
    <cellStyle name="Comma 3 4 9 3 3" xfId="7886"/>
    <cellStyle name="Comma 3 4 9 4" xfId="7887"/>
    <cellStyle name="Comma 3 4 9 4 2" xfId="7888"/>
    <cellStyle name="Comma 3 4 9 5" xfId="7889"/>
    <cellStyle name="Comma 3 5" xfId="7890"/>
    <cellStyle name="Comma 3 5 10" xfId="7891"/>
    <cellStyle name="Comma 3 5 10 2" xfId="7892"/>
    <cellStyle name="Comma 3 5 11" xfId="7893"/>
    <cellStyle name="Comma 3 5 11 2" xfId="7894"/>
    <cellStyle name="Comma 3 5 12" xfId="7895"/>
    <cellStyle name="Comma 3 5 12 2" xfId="7896"/>
    <cellStyle name="Comma 3 5 13" xfId="7897"/>
    <cellStyle name="Comma 3 5 13 2" xfId="7898"/>
    <cellStyle name="Comma 3 5 14" xfId="7899"/>
    <cellStyle name="Comma 3 5 15" xfId="7900"/>
    <cellStyle name="Comma 3 5 16" xfId="7901"/>
    <cellStyle name="Comma 3 5 17" xfId="7902"/>
    <cellStyle name="Comma 3 5 2" xfId="7903"/>
    <cellStyle name="Comma 3 5 2 10" xfId="7904"/>
    <cellStyle name="Comma 3 5 2 10 2" xfId="7905"/>
    <cellStyle name="Comma 3 5 2 11" xfId="7906"/>
    <cellStyle name="Comma 3 5 2 11 2" xfId="7907"/>
    <cellStyle name="Comma 3 5 2 12" xfId="7908"/>
    <cellStyle name="Comma 3 5 2 13" xfId="7909"/>
    <cellStyle name="Comma 3 5 2 14" xfId="7910"/>
    <cellStyle name="Comma 3 5 2 2" xfId="7911"/>
    <cellStyle name="Comma 3 5 2 2 10" xfId="7912"/>
    <cellStyle name="Comma 3 5 2 2 10 2" xfId="7913"/>
    <cellStyle name="Comma 3 5 2 2 11" xfId="7914"/>
    <cellStyle name="Comma 3 5 2 2 12" xfId="7915"/>
    <cellStyle name="Comma 3 5 2 2 13" xfId="7916"/>
    <cellStyle name="Comma 3 5 2 2 2" xfId="7917"/>
    <cellStyle name="Comma 3 5 2 2 2 2" xfId="7918"/>
    <cellStyle name="Comma 3 5 2 2 2 2 2" xfId="7919"/>
    <cellStyle name="Comma 3 5 2 2 2 2 2 2" xfId="7920"/>
    <cellStyle name="Comma 3 5 2 2 2 2 2 2 2" xfId="7921"/>
    <cellStyle name="Comma 3 5 2 2 2 2 2 2 2 2" xfId="7922"/>
    <cellStyle name="Comma 3 5 2 2 2 2 2 2 3" xfId="7923"/>
    <cellStyle name="Comma 3 5 2 2 2 2 2 3" xfId="7924"/>
    <cellStyle name="Comma 3 5 2 2 2 2 2 3 2" xfId="7925"/>
    <cellStyle name="Comma 3 5 2 2 2 2 2 4" xfId="7926"/>
    <cellStyle name="Comma 3 5 2 2 2 2 3" xfId="7927"/>
    <cellStyle name="Comma 3 5 2 2 2 2 3 2" xfId="7928"/>
    <cellStyle name="Comma 3 5 2 2 2 2 3 2 2" xfId="7929"/>
    <cellStyle name="Comma 3 5 2 2 2 2 3 3" xfId="7930"/>
    <cellStyle name="Comma 3 5 2 2 2 2 4" xfId="7931"/>
    <cellStyle name="Comma 3 5 2 2 2 2 4 2" xfId="7932"/>
    <cellStyle name="Comma 3 5 2 2 2 2 5" xfId="7933"/>
    <cellStyle name="Comma 3 5 2 2 2 3" xfId="7934"/>
    <cellStyle name="Comma 3 5 2 2 2 3 2" xfId="7935"/>
    <cellStyle name="Comma 3 5 2 2 2 3 2 2" xfId="7936"/>
    <cellStyle name="Comma 3 5 2 2 2 3 2 2 2" xfId="7937"/>
    <cellStyle name="Comma 3 5 2 2 2 3 2 3" xfId="7938"/>
    <cellStyle name="Comma 3 5 2 2 2 3 3" xfId="7939"/>
    <cellStyle name="Comma 3 5 2 2 2 3 3 2" xfId="7940"/>
    <cellStyle name="Comma 3 5 2 2 2 3 4" xfId="7941"/>
    <cellStyle name="Comma 3 5 2 2 2 4" xfId="7942"/>
    <cellStyle name="Comma 3 5 2 2 2 4 2" xfId="7943"/>
    <cellStyle name="Comma 3 5 2 2 2 4 2 2" xfId="7944"/>
    <cellStyle name="Comma 3 5 2 2 2 4 3" xfId="7945"/>
    <cellStyle name="Comma 3 5 2 2 2 5" xfId="7946"/>
    <cellStyle name="Comma 3 5 2 2 2 5 2" xfId="7947"/>
    <cellStyle name="Comma 3 5 2 2 2 6" xfId="7948"/>
    <cellStyle name="Comma 3 5 2 2 2 6 2" xfId="7949"/>
    <cellStyle name="Comma 3 5 2 2 2 7" xfId="7950"/>
    <cellStyle name="Comma 3 5 2 2 2 8" xfId="7951"/>
    <cellStyle name="Comma 3 5 2 2 2 9" xfId="7952"/>
    <cellStyle name="Comma 3 5 2 2 3" xfId="7953"/>
    <cellStyle name="Comma 3 5 2 2 3 2" xfId="7954"/>
    <cellStyle name="Comma 3 5 2 2 3 2 2" xfId="7955"/>
    <cellStyle name="Comma 3 5 2 2 3 2 2 2" xfId="7956"/>
    <cellStyle name="Comma 3 5 2 2 3 2 2 2 2" xfId="7957"/>
    <cellStyle name="Comma 3 5 2 2 3 2 2 2 2 2" xfId="7958"/>
    <cellStyle name="Comma 3 5 2 2 3 2 2 2 3" xfId="7959"/>
    <cellStyle name="Comma 3 5 2 2 3 2 2 3" xfId="7960"/>
    <cellStyle name="Comma 3 5 2 2 3 2 2 3 2" xfId="7961"/>
    <cellStyle name="Comma 3 5 2 2 3 2 2 4" xfId="7962"/>
    <cellStyle name="Comma 3 5 2 2 3 2 3" xfId="7963"/>
    <cellStyle name="Comma 3 5 2 2 3 2 3 2" xfId="7964"/>
    <cellStyle name="Comma 3 5 2 2 3 2 3 2 2" xfId="7965"/>
    <cellStyle name="Comma 3 5 2 2 3 2 3 3" xfId="7966"/>
    <cellStyle name="Comma 3 5 2 2 3 2 4" xfId="7967"/>
    <cellStyle name="Comma 3 5 2 2 3 2 4 2" xfId="7968"/>
    <cellStyle name="Comma 3 5 2 2 3 2 5" xfId="7969"/>
    <cellStyle name="Comma 3 5 2 2 3 3" xfId="7970"/>
    <cellStyle name="Comma 3 5 2 2 3 3 2" xfId="7971"/>
    <cellStyle name="Comma 3 5 2 2 3 3 2 2" xfId="7972"/>
    <cellStyle name="Comma 3 5 2 2 3 3 2 2 2" xfId="7973"/>
    <cellStyle name="Comma 3 5 2 2 3 3 2 3" xfId="7974"/>
    <cellStyle name="Comma 3 5 2 2 3 3 3" xfId="7975"/>
    <cellStyle name="Comma 3 5 2 2 3 3 3 2" xfId="7976"/>
    <cellStyle name="Comma 3 5 2 2 3 3 4" xfId="7977"/>
    <cellStyle name="Comma 3 5 2 2 3 4" xfId="7978"/>
    <cellStyle name="Comma 3 5 2 2 3 4 2" xfId="7979"/>
    <cellStyle name="Comma 3 5 2 2 3 4 2 2" xfId="7980"/>
    <cellStyle name="Comma 3 5 2 2 3 4 3" xfId="7981"/>
    <cellStyle name="Comma 3 5 2 2 3 5" xfId="7982"/>
    <cellStyle name="Comma 3 5 2 2 3 5 2" xfId="7983"/>
    <cellStyle name="Comma 3 5 2 2 3 6" xfId="7984"/>
    <cellStyle name="Comma 3 5 2 2 3 6 2" xfId="7985"/>
    <cellStyle name="Comma 3 5 2 2 3 7" xfId="7986"/>
    <cellStyle name="Comma 3 5 2 2 3 8" xfId="7987"/>
    <cellStyle name="Comma 3 5 2 2 3 9" xfId="7988"/>
    <cellStyle name="Comma 3 5 2 2 4" xfId="7989"/>
    <cellStyle name="Comma 3 5 2 2 4 2" xfId="7990"/>
    <cellStyle name="Comma 3 5 2 2 4 2 2" xfId="7991"/>
    <cellStyle name="Comma 3 5 2 2 4 2 2 2" xfId="7992"/>
    <cellStyle name="Comma 3 5 2 2 4 2 2 2 2" xfId="7993"/>
    <cellStyle name="Comma 3 5 2 2 4 2 2 3" xfId="7994"/>
    <cellStyle name="Comma 3 5 2 2 4 2 3" xfId="7995"/>
    <cellStyle name="Comma 3 5 2 2 4 2 3 2" xfId="7996"/>
    <cellStyle name="Comma 3 5 2 2 4 2 4" xfId="7997"/>
    <cellStyle name="Comma 3 5 2 2 4 3" xfId="7998"/>
    <cellStyle name="Comma 3 5 2 2 4 3 2" xfId="7999"/>
    <cellStyle name="Comma 3 5 2 2 4 3 2 2" xfId="8000"/>
    <cellStyle name="Comma 3 5 2 2 4 3 3" xfId="8001"/>
    <cellStyle name="Comma 3 5 2 2 4 4" xfId="8002"/>
    <cellStyle name="Comma 3 5 2 2 4 4 2" xfId="8003"/>
    <cellStyle name="Comma 3 5 2 2 4 5" xfId="8004"/>
    <cellStyle name="Comma 3 5 2 2 5" xfId="8005"/>
    <cellStyle name="Comma 3 5 2 2 5 2" xfId="8006"/>
    <cellStyle name="Comma 3 5 2 2 5 2 2" xfId="8007"/>
    <cellStyle name="Comma 3 5 2 2 5 2 2 2" xfId="8008"/>
    <cellStyle name="Comma 3 5 2 2 5 2 2 2 2" xfId="8009"/>
    <cellStyle name="Comma 3 5 2 2 5 2 2 3" xfId="8010"/>
    <cellStyle name="Comma 3 5 2 2 5 2 3" xfId="8011"/>
    <cellStyle name="Comma 3 5 2 2 5 2 3 2" xfId="8012"/>
    <cellStyle name="Comma 3 5 2 2 5 2 4" xfId="8013"/>
    <cellStyle name="Comma 3 5 2 2 5 3" xfId="8014"/>
    <cellStyle name="Comma 3 5 2 2 5 3 2" xfId="8015"/>
    <cellStyle name="Comma 3 5 2 2 5 3 2 2" xfId="8016"/>
    <cellStyle name="Comma 3 5 2 2 5 3 3" xfId="8017"/>
    <cellStyle name="Comma 3 5 2 2 5 4" xfId="8018"/>
    <cellStyle name="Comma 3 5 2 2 5 4 2" xfId="8019"/>
    <cellStyle name="Comma 3 5 2 2 5 5" xfId="8020"/>
    <cellStyle name="Comma 3 5 2 2 6" xfId="8021"/>
    <cellStyle name="Comma 3 5 2 2 6 2" xfId="8022"/>
    <cellStyle name="Comma 3 5 2 2 6 2 2" xfId="8023"/>
    <cellStyle name="Comma 3 5 2 2 6 2 2 2" xfId="8024"/>
    <cellStyle name="Comma 3 5 2 2 6 2 3" xfId="8025"/>
    <cellStyle name="Comma 3 5 2 2 6 3" xfId="8026"/>
    <cellStyle name="Comma 3 5 2 2 6 3 2" xfId="8027"/>
    <cellStyle name="Comma 3 5 2 2 6 4" xfId="8028"/>
    <cellStyle name="Comma 3 5 2 2 7" xfId="8029"/>
    <cellStyle name="Comma 3 5 2 2 7 2" xfId="8030"/>
    <cellStyle name="Comma 3 5 2 2 7 2 2" xfId="8031"/>
    <cellStyle name="Comma 3 5 2 2 7 3" xfId="8032"/>
    <cellStyle name="Comma 3 5 2 2 8" xfId="8033"/>
    <cellStyle name="Comma 3 5 2 2 8 2" xfId="8034"/>
    <cellStyle name="Comma 3 5 2 2 9" xfId="8035"/>
    <cellStyle name="Comma 3 5 2 2 9 2" xfId="8036"/>
    <cellStyle name="Comma 3 5 2 3" xfId="8037"/>
    <cellStyle name="Comma 3 5 2 3 2" xfId="8038"/>
    <cellStyle name="Comma 3 5 2 3 2 2" xfId="8039"/>
    <cellStyle name="Comma 3 5 2 3 2 2 2" xfId="8040"/>
    <cellStyle name="Comma 3 5 2 3 2 2 2 2" xfId="8041"/>
    <cellStyle name="Comma 3 5 2 3 2 2 2 2 2" xfId="8042"/>
    <cellStyle name="Comma 3 5 2 3 2 2 2 3" xfId="8043"/>
    <cellStyle name="Comma 3 5 2 3 2 2 3" xfId="8044"/>
    <cellStyle name="Comma 3 5 2 3 2 2 3 2" xfId="8045"/>
    <cellStyle name="Comma 3 5 2 3 2 2 4" xfId="8046"/>
    <cellStyle name="Comma 3 5 2 3 2 3" xfId="8047"/>
    <cellStyle name="Comma 3 5 2 3 2 3 2" xfId="8048"/>
    <cellStyle name="Comma 3 5 2 3 2 3 2 2" xfId="8049"/>
    <cellStyle name="Comma 3 5 2 3 2 3 3" xfId="8050"/>
    <cellStyle name="Comma 3 5 2 3 2 4" xfId="8051"/>
    <cellStyle name="Comma 3 5 2 3 2 4 2" xfId="8052"/>
    <cellStyle name="Comma 3 5 2 3 2 5" xfId="8053"/>
    <cellStyle name="Comma 3 5 2 3 3" xfId="8054"/>
    <cellStyle name="Comma 3 5 2 3 3 2" xfId="8055"/>
    <cellStyle name="Comma 3 5 2 3 3 2 2" xfId="8056"/>
    <cellStyle name="Comma 3 5 2 3 3 2 2 2" xfId="8057"/>
    <cellStyle name="Comma 3 5 2 3 3 2 3" xfId="8058"/>
    <cellStyle name="Comma 3 5 2 3 3 3" xfId="8059"/>
    <cellStyle name="Comma 3 5 2 3 3 3 2" xfId="8060"/>
    <cellStyle name="Comma 3 5 2 3 3 4" xfId="8061"/>
    <cellStyle name="Comma 3 5 2 3 4" xfId="8062"/>
    <cellStyle name="Comma 3 5 2 3 4 2" xfId="8063"/>
    <cellStyle name="Comma 3 5 2 3 4 2 2" xfId="8064"/>
    <cellStyle name="Comma 3 5 2 3 4 3" xfId="8065"/>
    <cellStyle name="Comma 3 5 2 3 5" xfId="8066"/>
    <cellStyle name="Comma 3 5 2 3 5 2" xfId="8067"/>
    <cellStyle name="Comma 3 5 2 3 6" xfId="8068"/>
    <cellStyle name="Comma 3 5 2 3 6 2" xfId="8069"/>
    <cellStyle name="Comma 3 5 2 3 7" xfId="8070"/>
    <cellStyle name="Comma 3 5 2 3 8" xfId="8071"/>
    <cellStyle name="Comma 3 5 2 3 9" xfId="8072"/>
    <cellStyle name="Comma 3 5 2 4" xfId="8073"/>
    <cellStyle name="Comma 3 5 2 4 2" xfId="8074"/>
    <cellStyle name="Comma 3 5 2 4 2 2" xfId="8075"/>
    <cellStyle name="Comma 3 5 2 4 2 2 2" xfId="8076"/>
    <cellStyle name="Comma 3 5 2 4 2 2 2 2" xfId="8077"/>
    <cellStyle name="Comma 3 5 2 4 2 2 2 2 2" xfId="8078"/>
    <cellStyle name="Comma 3 5 2 4 2 2 2 3" xfId="8079"/>
    <cellStyle name="Comma 3 5 2 4 2 2 3" xfId="8080"/>
    <cellStyle name="Comma 3 5 2 4 2 2 3 2" xfId="8081"/>
    <cellStyle name="Comma 3 5 2 4 2 2 4" xfId="8082"/>
    <cellStyle name="Comma 3 5 2 4 2 3" xfId="8083"/>
    <cellStyle name="Comma 3 5 2 4 2 3 2" xfId="8084"/>
    <cellStyle name="Comma 3 5 2 4 2 3 2 2" xfId="8085"/>
    <cellStyle name="Comma 3 5 2 4 2 3 3" xfId="8086"/>
    <cellStyle name="Comma 3 5 2 4 2 4" xfId="8087"/>
    <cellStyle name="Comma 3 5 2 4 2 4 2" xfId="8088"/>
    <cellStyle name="Comma 3 5 2 4 2 5" xfId="8089"/>
    <cellStyle name="Comma 3 5 2 4 3" xfId="8090"/>
    <cellStyle name="Comma 3 5 2 4 3 2" xfId="8091"/>
    <cellStyle name="Comma 3 5 2 4 3 2 2" xfId="8092"/>
    <cellStyle name="Comma 3 5 2 4 3 2 2 2" xfId="8093"/>
    <cellStyle name="Comma 3 5 2 4 3 2 3" xfId="8094"/>
    <cellStyle name="Comma 3 5 2 4 3 3" xfId="8095"/>
    <cellStyle name="Comma 3 5 2 4 3 3 2" xfId="8096"/>
    <cellStyle name="Comma 3 5 2 4 3 4" xfId="8097"/>
    <cellStyle name="Comma 3 5 2 4 4" xfId="8098"/>
    <cellStyle name="Comma 3 5 2 4 4 2" xfId="8099"/>
    <cellStyle name="Comma 3 5 2 4 4 2 2" xfId="8100"/>
    <cellStyle name="Comma 3 5 2 4 4 3" xfId="8101"/>
    <cellStyle name="Comma 3 5 2 4 5" xfId="8102"/>
    <cellStyle name="Comma 3 5 2 4 5 2" xfId="8103"/>
    <cellStyle name="Comma 3 5 2 4 6" xfId="8104"/>
    <cellStyle name="Comma 3 5 2 4 6 2" xfId="8105"/>
    <cellStyle name="Comma 3 5 2 4 7" xfId="8106"/>
    <cellStyle name="Comma 3 5 2 4 8" xfId="8107"/>
    <cellStyle name="Comma 3 5 2 4 9" xfId="8108"/>
    <cellStyle name="Comma 3 5 2 5" xfId="8109"/>
    <cellStyle name="Comma 3 5 2 5 2" xfId="8110"/>
    <cellStyle name="Comma 3 5 2 5 2 2" xfId="8111"/>
    <cellStyle name="Comma 3 5 2 5 2 2 2" xfId="8112"/>
    <cellStyle name="Comma 3 5 2 5 2 2 2 2" xfId="8113"/>
    <cellStyle name="Comma 3 5 2 5 2 2 3" xfId="8114"/>
    <cellStyle name="Comma 3 5 2 5 2 3" xfId="8115"/>
    <cellStyle name="Comma 3 5 2 5 2 3 2" xfId="8116"/>
    <cellStyle name="Comma 3 5 2 5 2 4" xfId="8117"/>
    <cellStyle name="Comma 3 5 2 5 3" xfId="8118"/>
    <cellStyle name="Comma 3 5 2 5 3 2" xfId="8119"/>
    <cellStyle name="Comma 3 5 2 5 3 2 2" xfId="8120"/>
    <cellStyle name="Comma 3 5 2 5 3 3" xfId="8121"/>
    <cellStyle name="Comma 3 5 2 5 4" xfId="8122"/>
    <cellStyle name="Comma 3 5 2 5 4 2" xfId="8123"/>
    <cellStyle name="Comma 3 5 2 5 5" xfId="8124"/>
    <cellStyle name="Comma 3 5 2 6" xfId="8125"/>
    <cellStyle name="Comma 3 5 2 6 2" xfId="8126"/>
    <cellStyle name="Comma 3 5 2 6 2 2" xfId="8127"/>
    <cellStyle name="Comma 3 5 2 6 2 2 2" xfId="8128"/>
    <cellStyle name="Comma 3 5 2 6 2 2 2 2" xfId="8129"/>
    <cellStyle name="Comma 3 5 2 6 2 2 3" xfId="8130"/>
    <cellStyle name="Comma 3 5 2 6 2 3" xfId="8131"/>
    <cellStyle name="Comma 3 5 2 6 2 3 2" xfId="8132"/>
    <cellStyle name="Comma 3 5 2 6 2 4" xfId="8133"/>
    <cellStyle name="Comma 3 5 2 6 3" xfId="8134"/>
    <cellStyle name="Comma 3 5 2 6 3 2" xfId="8135"/>
    <cellStyle name="Comma 3 5 2 6 3 2 2" xfId="8136"/>
    <cellStyle name="Comma 3 5 2 6 3 3" xfId="8137"/>
    <cellStyle name="Comma 3 5 2 6 4" xfId="8138"/>
    <cellStyle name="Comma 3 5 2 6 4 2" xfId="8139"/>
    <cellStyle name="Comma 3 5 2 6 5" xfId="8140"/>
    <cellStyle name="Comma 3 5 2 7" xfId="8141"/>
    <cellStyle name="Comma 3 5 2 7 2" xfId="8142"/>
    <cellStyle name="Comma 3 5 2 7 2 2" xfId="8143"/>
    <cellStyle name="Comma 3 5 2 7 2 2 2" xfId="8144"/>
    <cellStyle name="Comma 3 5 2 7 2 3" xfId="8145"/>
    <cellStyle name="Comma 3 5 2 7 3" xfId="8146"/>
    <cellStyle name="Comma 3 5 2 7 3 2" xfId="8147"/>
    <cellStyle name="Comma 3 5 2 7 4" xfId="8148"/>
    <cellStyle name="Comma 3 5 2 8" xfId="8149"/>
    <cellStyle name="Comma 3 5 2 8 2" xfId="8150"/>
    <cellStyle name="Comma 3 5 2 8 2 2" xfId="8151"/>
    <cellStyle name="Comma 3 5 2 8 3" xfId="8152"/>
    <cellStyle name="Comma 3 5 2 9" xfId="8153"/>
    <cellStyle name="Comma 3 5 2 9 2" xfId="8154"/>
    <cellStyle name="Comma 3 5 3" xfId="8155"/>
    <cellStyle name="Comma 3 5 3 10" xfId="8156"/>
    <cellStyle name="Comma 3 5 3 10 2" xfId="8157"/>
    <cellStyle name="Comma 3 5 3 11" xfId="8158"/>
    <cellStyle name="Comma 3 5 3 12" xfId="8159"/>
    <cellStyle name="Comma 3 5 3 13" xfId="8160"/>
    <cellStyle name="Comma 3 5 3 2" xfId="8161"/>
    <cellStyle name="Comma 3 5 3 2 2" xfId="8162"/>
    <cellStyle name="Comma 3 5 3 2 2 2" xfId="8163"/>
    <cellStyle name="Comma 3 5 3 2 2 2 2" xfId="8164"/>
    <cellStyle name="Comma 3 5 3 2 2 2 2 2" xfId="8165"/>
    <cellStyle name="Comma 3 5 3 2 2 2 2 2 2" xfId="8166"/>
    <cellStyle name="Comma 3 5 3 2 2 2 2 3" xfId="8167"/>
    <cellStyle name="Comma 3 5 3 2 2 2 3" xfId="8168"/>
    <cellStyle name="Comma 3 5 3 2 2 2 3 2" xfId="8169"/>
    <cellStyle name="Comma 3 5 3 2 2 2 4" xfId="8170"/>
    <cellStyle name="Comma 3 5 3 2 2 3" xfId="8171"/>
    <cellStyle name="Comma 3 5 3 2 2 3 2" xfId="8172"/>
    <cellStyle name="Comma 3 5 3 2 2 3 2 2" xfId="8173"/>
    <cellStyle name="Comma 3 5 3 2 2 3 3" xfId="8174"/>
    <cellStyle name="Comma 3 5 3 2 2 4" xfId="8175"/>
    <cellStyle name="Comma 3 5 3 2 2 4 2" xfId="8176"/>
    <cellStyle name="Comma 3 5 3 2 2 5" xfId="8177"/>
    <cellStyle name="Comma 3 5 3 2 3" xfId="8178"/>
    <cellStyle name="Comma 3 5 3 2 3 2" xfId="8179"/>
    <cellStyle name="Comma 3 5 3 2 3 2 2" xfId="8180"/>
    <cellStyle name="Comma 3 5 3 2 3 2 2 2" xfId="8181"/>
    <cellStyle name="Comma 3 5 3 2 3 2 3" xfId="8182"/>
    <cellStyle name="Comma 3 5 3 2 3 3" xfId="8183"/>
    <cellStyle name="Comma 3 5 3 2 3 3 2" xfId="8184"/>
    <cellStyle name="Comma 3 5 3 2 3 4" xfId="8185"/>
    <cellStyle name="Comma 3 5 3 2 4" xfId="8186"/>
    <cellStyle name="Comma 3 5 3 2 4 2" xfId="8187"/>
    <cellStyle name="Comma 3 5 3 2 4 2 2" xfId="8188"/>
    <cellStyle name="Comma 3 5 3 2 4 3" xfId="8189"/>
    <cellStyle name="Comma 3 5 3 2 5" xfId="8190"/>
    <cellStyle name="Comma 3 5 3 2 5 2" xfId="8191"/>
    <cellStyle name="Comma 3 5 3 2 6" xfId="8192"/>
    <cellStyle name="Comma 3 5 3 2 6 2" xfId="8193"/>
    <cellStyle name="Comma 3 5 3 2 7" xfId="8194"/>
    <cellStyle name="Comma 3 5 3 2 8" xfId="8195"/>
    <cellStyle name="Comma 3 5 3 2 9" xfId="8196"/>
    <cellStyle name="Comma 3 5 3 3" xfId="8197"/>
    <cellStyle name="Comma 3 5 3 3 2" xfId="8198"/>
    <cellStyle name="Comma 3 5 3 3 2 2" xfId="8199"/>
    <cellStyle name="Comma 3 5 3 3 2 2 2" xfId="8200"/>
    <cellStyle name="Comma 3 5 3 3 2 2 2 2" xfId="8201"/>
    <cellStyle name="Comma 3 5 3 3 2 2 2 2 2" xfId="8202"/>
    <cellStyle name="Comma 3 5 3 3 2 2 2 3" xfId="8203"/>
    <cellStyle name="Comma 3 5 3 3 2 2 3" xfId="8204"/>
    <cellStyle name="Comma 3 5 3 3 2 2 3 2" xfId="8205"/>
    <cellStyle name="Comma 3 5 3 3 2 2 4" xfId="8206"/>
    <cellStyle name="Comma 3 5 3 3 2 3" xfId="8207"/>
    <cellStyle name="Comma 3 5 3 3 2 3 2" xfId="8208"/>
    <cellStyle name="Comma 3 5 3 3 2 3 2 2" xfId="8209"/>
    <cellStyle name="Comma 3 5 3 3 2 3 3" xfId="8210"/>
    <cellStyle name="Comma 3 5 3 3 2 4" xfId="8211"/>
    <cellStyle name="Comma 3 5 3 3 2 4 2" xfId="8212"/>
    <cellStyle name="Comma 3 5 3 3 2 5" xfId="8213"/>
    <cellStyle name="Comma 3 5 3 3 3" xfId="8214"/>
    <cellStyle name="Comma 3 5 3 3 3 2" xfId="8215"/>
    <cellStyle name="Comma 3 5 3 3 3 2 2" xfId="8216"/>
    <cellStyle name="Comma 3 5 3 3 3 2 2 2" xfId="8217"/>
    <cellStyle name="Comma 3 5 3 3 3 2 3" xfId="8218"/>
    <cellStyle name="Comma 3 5 3 3 3 3" xfId="8219"/>
    <cellStyle name="Comma 3 5 3 3 3 3 2" xfId="8220"/>
    <cellStyle name="Comma 3 5 3 3 3 4" xfId="8221"/>
    <cellStyle name="Comma 3 5 3 3 4" xfId="8222"/>
    <cellStyle name="Comma 3 5 3 3 4 2" xfId="8223"/>
    <cellStyle name="Comma 3 5 3 3 4 2 2" xfId="8224"/>
    <cellStyle name="Comma 3 5 3 3 4 3" xfId="8225"/>
    <cellStyle name="Comma 3 5 3 3 5" xfId="8226"/>
    <cellStyle name="Comma 3 5 3 3 5 2" xfId="8227"/>
    <cellStyle name="Comma 3 5 3 3 6" xfId="8228"/>
    <cellStyle name="Comma 3 5 3 3 6 2" xfId="8229"/>
    <cellStyle name="Comma 3 5 3 3 7" xfId="8230"/>
    <cellStyle name="Comma 3 5 3 3 8" xfId="8231"/>
    <cellStyle name="Comma 3 5 3 3 9" xfId="8232"/>
    <cellStyle name="Comma 3 5 3 4" xfId="8233"/>
    <cellStyle name="Comma 3 5 3 4 2" xfId="8234"/>
    <cellStyle name="Comma 3 5 3 4 2 2" xfId="8235"/>
    <cellStyle name="Comma 3 5 3 4 2 2 2" xfId="8236"/>
    <cellStyle name="Comma 3 5 3 4 2 2 2 2" xfId="8237"/>
    <cellStyle name="Comma 3 5 3 4 2 2 3" xfId="8238"/>
    <cellStyle name="Comma 3 5 3 4 2 3" xfId="8239"/>
    <cellStyle name="Comma 3 5 3 4 2 3 2" xfId="8240"/>
    <cellStyle name="Comma 3 5 3 4 2 4" xfId="8241"/>
    <cellStyle name="Comma 3 5 3 4 3" xfId="8242"/>
    <cellStyle name="Comma 3 5 3 4 3 2" xfId="8243"/>
    <cellStyle name="Comma 3 5 3 4 3 2 2" xfId="8244"/>
    <cellStyle name="Comma 3 5 3 4 3 3" xfId="8245"/>
    <cellStyle name="Comma 3 5 3 4 4" xfId="8246"/>
    <cellStyle name="Comma 3 5 3 4 4 2" xfId="8247"/>
    <cellStyle name="Comma 3 5 3 4 5" xfId="8248"/>
    <cellStyle name="Comma 3 5 3 5" xfId="8249"/>
    <cellStyle name="Comma 3 5 3 5 2" xfId="8250"/>
    <cellStyle name="Comma 3 5 3 5 2 2" xfId="8251"/>
    <cellStyle name="Comma 3 5 3 5 2 2 2" xfId="8252"/>
    <cellStyle name="Comma 3 5 3 5 2 2 2 2" xfId="8253"/>
    <cellStyle name="Comma 3 5 3 5 2 2 3" xfId="8254"/>
    <cellStyle name="Comma 3 5 3 5 2 3" xfId="8255"/>
    <cellStyle name="Comma 3 5 3 5 2 3 2" xfId="8256"/>
    <cellStyle name="Comma 3 5 3 5 2 4" xfId="8257"/>
    <cellStyle name="Comma 3 5 3 5 3" xfId="8258"/>
    <cellStyle name="Comma 3 5 3 5 3 2" xfId="8259"/>
    <cellStyle name="Comma 3 5 3 5 3 2 2" xfId="8260"/>
    <cellStyle name="Comma 3 5 3 5 3 3" xfId="8261"/>
    <cellStyle name="Comma 3 5 3 5 4" xfId="8262"/>
    <cellStyle name="Comma 3 5 3 5 4 2" xfId="8263"/>
    <cellStyle name="Comma 3 5 3 5 5" xfId="8264"/>
    <cellStyle name="Comma 3 5 3 6" xfId="8265"/>
    <cellStyle name="Comma 3 5 3 6 2" xfId="8266"/>
    <cellStyle name="Comma 3 5 3 6 2 2" xfId="8267"/>
    <cellStyle name="Comma 3 5 3 6 2 2 2" xfId="8268"/>
    <cellStyle name="Comma 3 5 3 6 2 3" xfId="8269"/>
    <cellStyle name="Comma 3 5 3 6 3" xfId="8270"/>
    <cellStyle name="Comma 3 5 3 6 3 2" xfId="8271"/>
    <cellStyle name="Comma 3 5 3 6 4" xfId="8272"/>
    <cellStyle name="Comma 3 5 3 7" xfId="8273"/>
    <cellStyle name="Comma 3 5 3 7 2" xfId="8274"/>
    <cellStyle name="Comma 3 5 3 7 2 2" xfId="8275"/>
    <cellStyle name="Comma 3 5 3 7 3" xfId="8276"/>
    <cellStyle name="Comma 3 5 3 8" xfId="8277"/>
    <cellStyle name="Comma 3 5 3 8 2" xfId="8278"/>
    <cellStyle name="Comma 3 5 3 9" xfId="8279"/>
    <cellStyle name="Comma 3 5 3 9 2" xfId="8280"/>
    <cellStyle name="Comma 3 5 4" xfId="8281"/>
    <cellStyle name="Comma 3 5 4 2" xfId="8282"/>
    <cellStyle name="Comma 3 5 4 2 2" xfId="8283"/>
    <cellStyle name="Comma 3 5 4 2 2 2" xfId="8284"/>
    <cellStyle name="Comma 3 5 4 2 2 2 2" xfId="8285"/>
    <cellStyle name="Comma 3 5 4 2 2 2 2 2" xfId="8286"/>
    <cellStyle name="Comma 3 5 4 2 2 2 3" xfId="8287"/>
    <cellStyle name="Comma 3 5 4 2 2 3" xfId="8288"/>
    <cellStyle name="Comma 3 5 4 2 2 3 2" xfId="8289"/>
    <cellStyle name="Comma 3 5 4 2 2 4" xfId="8290"/>
    <cellStyle name="Comma 3 5 4 2 3" xfId="8291"/>
    <cellStyle name="Comma 3 5 4 2 3 2" xfId="8292"/>
    <cellStyle name="Comma 3 5 4 2 3 2 2" xfId="8293"/>
    <cellStyle name="Comma 3 5 4 2 3 3" xfId="8294"/>
    <cellStyle name="Comma 3 5 4 2 4" xfId="8295"/>
    <cellStyle name="Comma 3 5 4 2 4 2" xfId="8296"/>
    <cellStyle name="Comma 3 5 4 2 5" xfId="8297"/>
    <cellStyle name="Comma 3 5 4 3" xfId="8298"/>
    <cellStyle name="Comma 3 5 4 3 2" xfId="8299"/>
    <cellStyle name="Comma 3 5 4 3 2 2" xfId="8300"/>
    <cellStyle name="Comma 3 5 4 3 2 2 2" xfId="8301"/>
    <cellStyle name="Comma 3 5 4 3 2 3" xfId="8302"/>
    <cellStyle name="Comma 3 5 4 3 3" xfId="8303"/>
    <cellStyle name="Comma 3 5 4 3 3 2" xfId="8304"/>
    <cellStyle name="Comma 3 5 4 3 4" xfId="8305"/>
    <cellStyle name="Comma 3 5 4 4" xfId="8306"/>
    <cellStyle name="Comma 3 5 4 4 2" xfId="8307"/>
    <cellStyle name="Comma 3 5 4 4 2 2" xfId="8308"/>
    <cellStyle name="Comma 3 5 4 4 3" xfId="8309"/>
    <cellStyle name="Comma 3 5 4 5" xfId="8310"/>
    <cellStyle name="Comma 3 5 4 5 2" xfId="8311"/>
    <cellStyle name="Comma 3 5 4 6" xfId="8312"/>
    <cellStyle name="Comma 3 5 4 6 2" xfId="8313"/>
    <cellStyle name="Comma 3 5 4 7" xfId="8314"/>
    <cellStyle name="Comma 3 5 4 8" xfId="8315"/>
    <cellStyle name="Comma 3 5 4 9" xfId="8316"/>
    <cellStyle name="Comma 3 5 5" xfId="8317"/>
    <cellStyle name="Comma 3 5 5 2" xfId="8318"/>
    <cellStyle name="Comma 3 5 5 2 2" xfId="8319"/>
    <cellStyle name="Comma 3 5 5 2 2 2" xfId="8320"/>
    <cellStyle name="Comma 3 5 5 2 2 2 2" xfId="8321"/>
    <cellStyle name="Comma 3 5 5 2 2 2 2 2" xfId="8322"/>
    <cellStyle name="Comma 3 5 5 2 2 2 3" xfId="8323"/>
    <cellStyle name="Comma 3 5 5 2 2 3" xfId="8324"/>
    <cellStyle name="Comma 3 5 5 2 2 3 2" xfId="8325"/>
    <cellStyle name="Comma 3 5 5 2 2 4" xfId="8326"/>
    <cellStyle name="Comma 3 5 5 2 3" xfId="8327"/>
    <cellStyle name="Comma 3 5 5 2 3 2" xfId="8328"/>
    <cellStyle name="Comma 3 5 5 2 3 2 2" xfId="8329"/>
    <cellStyle name="Comma 3 5 5 2 3 3" xfId="8330"/>
    <cellStyle name="Comma 3 5 5 2 4" xfId="8331"/>
    <cellStyle name="Comma 3 5 5 2 4 2" xfId="8332"/>
    <cellStyle name="Comma 3 5 5 2 5" xfId="8333"/>
    <cellStyle name="Comma 3 5 5 3" xfId="8334"/>
    <cellStyle name="Comma 3 5 5 3 2" xfId="8335"/>
    <cellStyle name="Comma 3 5 5 3 2 2" xfId="8336"/>
    <cellStyle name="Comma 3 5 5 3 2 2 2" xfId="8337"/>
    <cellStyle name="Comma 3 5 5 3 2 3" xfId="8338"/>
    <cellStyle name="Comma 3 5 5 3 3" xfId="8339"/>
    <cellStyle name="Comma 3 5 5 3 3 2" xfId="8340"/>
    <cellStyle name="Comma 3 5 5 3 4" xfId="8341"/>
    <cellStyle name="Comma 3 5 5 4" xfId="8342"/>
    <cellStyle name="Comma 3 5 5 4 2" xfId="8343"/>
    <cellStyle name="Comma 3 5 5 4 2 2" xfId="8344"/>
    <cellStyle name="Comma 3 5 5 4 3" xfId="8345"/>
    <cellStyle name="Comma 3 5 5 5" xfId="8346"/>
    <cellStyle name="Comma 3 5 5 5 2" xfId="8347"/>
    <cellStyle name="Comma 3 5 5 6" xfId="8348"/>
    <cellStyle name="Comma 3 5 5 6 2" xfId="8349"/>
    <cellStyle name="Comma 3 5 5 7" xfId="8350"/>
    <cellStyle name="Comma 3 5 5 8" xfId="8351"/>
    <cellStyle name="Comma 3 5 5 9" xfId="8352"/>
    <cellStyle name="Comma 3 5 6" xfId="8353"/>
    <cellStyle name="Comma 3 5 6 2" xfId="8354"/>
    <cellStyle name="Comma 3 5 6 2 2" xfId="8355"/>
    <cellStyle name="Comma 3 5 6 2 2 2" xfId="8356"/>
    <cellStyle name="Comma 3 5 6 2 2 2 2" xfId="8357"/>
    <cellStyle name="Comma 3 5 6 2 2 3" xfId="8358"/>
    <cellStyle name="Comma 3 5 6 2 3" xfId="8359"/>
    <cellStyle name="Comma 3 5 6 2 3 2" xfId="8360"/>
    <cellStyle name="Comma 3 5 6 2 4" xfId="8361"/>
    <cellStyle name="Comma 3 5 6 3" xfId="8362"/>
    <cellStyle name="Comma 3 5 6 3 2" xfId="8363"/>
    <cellStyle name="Comma 3 5 6 3 2 2" xfId="8364"/>
    <cellStyle name="Comma 3 5 6 3 3" xfId="8365"/>
    <cellStyle name="Comma 3 5 6 4" xfId="8366"/>
    <cellStyle name="Comma 3 5 6 4 2" xfId="8367"/>
    <cellStyle name="Comma 3 5 6 5" xfId="8368"/>
    <cellStyle name="Comma 3 5 7" xfId="8369"/>
    <cellStyle name="Comma 3 5 7 2" xfId="8370"/>
    <cellStyle name="Comma 3 5 7 2 2" xfId="8371"/>
    <cellStyle name="Comma 3 5 7 2 2 2" xfId="8372"/>
    <cellStyle name="Comma 3 5 7 2 2 2 2" xfId="8373"/>
    <cellStyle name="Comma 3 5 7 2 2 3" xfId="8374"/>
    <cellStyle name="Comma 3 5 7 2 3" xfId="8375"/>
    <cellStyle name="Comma 3 5 7 2 3 2" xfId="8376"/>
    <cellStyle name="Comma 3 5 7 2 4" xfId="8377"/>
    <cellStyle name="Comma 3 5 7 3" xfId="8378"/>
    <cellStyle name="Comma 3 5 7 3 2" xfId="8379"/>
    <cellStyle name="Comma 3 5 7 3 2 2" xfId="8380"/>
    <cellStyle name="Comma 3 5 7 3 3" xfId="8381"/>
    <cellStyle name="Comma 3 5 7 4" xfId="8382"/>
    <cellStyle name="Comma 3 5 7 4 2" xfId="8383"/>
    <cellStyle name="Comma 3 5 7 5" xfId="8384"/>
    <cellStyle name="Comma 3 5 8" xfId="8385"/>
    <cellStyle name="Comma 3 5 8 2" xfId="8386"/>
    <cellStyle name="Comma 3 5 8 2 2" xfId="8387"/>
    <cellStyle name="Comma 3 5 8 2 2 2" xfId="8388"/>
    <cellStyle name="Comma 3 5 8 2 3" xfId="8389"/>
    <cellStyle name="Comma 3 5 8 3" xfId="8390"/>
    <cellStyle name="Comma 3 5 8 3 2" xfId="8391"/>
    <cellStyle name="Comma 3 5 8 4" xfId="8392"/>
    <cellStyle name="Comma 3 5 9" xfId="8393"/>
    <cellStyle name="Comma 3 5 9 2" xfId="8394"/>
    <cellStyle name="Comma 3 5 9 2 2" xfId="8395"/>
    <cellStyle name="Comma 3 5 9 3" xfId="8396"/>
    <cellStyle name="Comma 3 6" xfId="8397"/>
    <cellStyle name="Comma 3 6 10" xfId="8398"/>
    <cellStyle name="Comma 3 6 10 2" xfId="8399"/>
    <cellStyle name="Comma 3 6 11" xfId="8400"/>
    <cellStyle name="Comma 3 6 11 2" xfId="8401"/>
    <cellStyle name="Comma 3 6 12" xfId="8402"/>
    <cellStyle name="Comma 3 6 12 2" xfId="8403"/>
    <cellStyle name="Comma 3 6 13" xfId="8404"/>
    <cellStyle name="Comma 3 6 13 2" xfId="8405"/>
    <cellStyle name="Comma 3 6 14" xfId="8406"/>
    <cellStyle name="Comma 3 6 15" xfId="8407"/>
    <cellStyle name="Comma 3 6 16" xfId="8408"/>
    <cellStyle name="Comma 3 6 17" xfId="8409"/>
    <cellStyle name="Comma 3 6 2" xfId="8410"/>
    <cellStyle name="Comma 3 6 2 10" xfId="8411"/>
    <cellStyle name="Comma 3 6 2 10 2" xfId="8412"/>
    <cellStyle name="Comma 3 6 2 11" xfId="8413"/>
    <cellStyle name="Comma 3 6 2 11 2" xfId="8414"/>
    <cellStyle name="Comma 3 6 2 12" xfId="8415"/>
    <cellStyle name="Comma 3 6 2 13" xfId="8416"/>
    <cellStyle name="Comma 3 6 2 14" xfId="8417"/>
    <cellStyle name="Comma 3 6 2 2" xfId="8418"/>
    <cellStyle name="Comma 3 6 2 2 10" xfId="8419"/>
    <cellStyle name="Comma 3 6 2 2 10 2" xfId="8420"/>
    <cellStyle name="Comma 3 6 2 2 11" xfId="8421"/>
    <cellStyle name="Comma 3 6 2 2 12" xfId="8422"/>
    <cellStyle name="Comma 3 6 2 2 13" xfId="8423"/>
    <cellStyle name="Comma 3 6 2 2 2" xfId="8424"/>
    <cellStyle name="Comma 3 6 2 2 2 2" xfId="8425"/>
    <cellStyle name="Comma 3 6 2 2 2 2 2" xfId="8426"/>
    <cellStyle name="Comma 3 6 2 2 2 2 2 2" xfId="8427"/>
    <cellStyle name="Comma 3 6 2 2 2 2 2 2 2" xfId="8428"/>
    <cellStyle name="Comma 3 6 2 2 2 2 2 2 2 2" xfId="8429"/>
    <cellStyle name="Comma 3 6 2 2 2 2 2 2 3" xfId="8430"/>
    <cellStyle name="Comma 3 6 2 2 2 2 2 3" xfId="8431"/>
    <cellStyle name="Comma 3 6 2 2 2 2 2 3 2" xfId="8432"/>
    <cellStyle name="Comma 3 6 2 2 2 2 2 4" xfId="8433"/>
    <cellStyle name="Comma 3 6 2 2 2 2 3" xfId="8434"/>
    <cellStyle name="Comma 3 6 2 2 2 2 3 2" xfId="8435"/>
    <cellStyle name="Comma 3 6 2 2 2 2 3 2 2" xfId="8436"/>
    <cellStyle name="Comma 3 6 2 2 2 2 3 3" xfId="8437"/>
    <cellStyle name="Comma 3 6 2 2 2 2 4" xfId="8438"/>
    <cellStyle name="Comma 3 6 2 2 2 2 4 2" xfId="8439"/>
    <cellStyle name="Comma 3 6 2 2 2 2 5" xfId="8440"/>
    <cellStyle name="Comma 3 6 2 2 2 3" xfId="8441"/>
    <cellStyle name="Comma 3 6 2 2 2 3 2" xfId="8442"/>
    <cellStyle name="Comma 3 6 2 2 2 3 2 2" xfId="8443"/>
    <cellStyle name="Comma 3 6 2 2 2 3 2 2 2" xfId="8444"/>
    <cellStyle name="Comma 3 6 2 2 2 3 2 3" xfId="8445"/>
    <cellStyle name="Comma 3 6 2 2 2 3 3" xfId="8446"/>
    <cellStyle name="Comma 3 6 2 2 2 3 3 2" xfId="8447"/>
    <cellStyle name="Comma 3 6 2 2 2 3 4" xfId="8448"/>
    <cellStyle name="Comma 3 6 2 2 2 4" xfId="8449"/>
    <cellStyle name="Comma 3 6 2 2 2 4 2" xfId="8450"/>
    <cellStyle name="Comma 3 6 2 2 2 4 2 2" xfId="8451"/>
    <cellStyle name="Comma 3 6 2 2 2 4 3" xfId="8452"/>
    <cellStyle name="Comma 3 6 2 2 2 5" xfId="8453"/>
    <cellStyle name="Comma 3 6 2 2 2 5 2" xfId="8454"/>
    <cellStyle name="Comma 3 6 2 2 2 6" xfId="8455"/>
    <cellStyle name="Comma 3 6 2 2 2 6 2" xfId="8456"/>
    <cellStyle name="Comma 3 6 2 2 2 7" xfId="8457"/>
    <cellStyle name="Comma 3 6 2 2 2 8" xfId="8458"/>
    <cellStyle name="Comma 3 6 2 2 2 9" xfId="8459"/>
    <cellStyle name="Comma 3 6 2 2 3" xfId="8460"/>
    <cellStyle name="Comma 3 6 2 2 3 2" xfId="8461"/>
    <cellStyle name="Comma 3 6 2 2 3 2 2" xfId="8462"/>
    <cellStyle name="Comma 3 6 2 2 3 2 2 2" xfId="8463"/>
    <cellStyle name="Comma 3 6 2 2 3 2 2 2 2" xfId="8464"/>
    <cellStyle name="Comma 3 6 2 2 3 2 2 2 2 2" xfId="8465"/>
    <cellStyle name="Comma 3 6 2 2 3 2 2 2 3" xfId="8466"/>
    <cellStyle name="Comma 3 6 2 2 3 2 2 3" xfId="8467"/>
    <cellStyle name="Comma 3 6 2 2 3 2 2 3 2" xfId="8468"/>
    <cellStyle name="Comma 3 6 2 2 3 2 2 4" xfId="8469"/>
    <cellStyle name="Comma 3 6 2 2 3 2 3" xfId="8470"/>
    <cellStyle name="Comma 3 6 2 2 3 2 3 2" xfId="8471"/>
    <cellStyle name="Comma 3 6 2 2 3 2 3 2 2" xfId="8472"/>
    <cellStyle name="Comma 3 6 2 2 3 2 3 3" xfId="8473"/>
    <cellStyle name="Comma 3 6 2 2 3 2 4" xfId="8474"/>
    <cellStyle name="Comma 3 6 2 2 3 2 4 2" xfId="8475"/>
    <cellStyle name="Comma 3 6 2 2 3 2 5" xfId="8476"/>
    <cellStyle name="Comma 3 6 2 2 3 3" xfId="8477"/>
    <cellStyle name="Comma 3 6 2 2 3 3 2" xfId="8478"/>
    <cellStyle name="Comma 3 6 2 2 3 3 2 2" xfId="8479"/>
    <cellStyle name="Comma 3 6 2 2 3 3 2 2 2" xfId="8480"/>
    <cellStyle name="Comma 3 6 2 2 3 3 2 3" xfId="8481"/>
    <cellStyle name="Comma 3 6 2 2 3 3 3" xfId="8482"/>
    <cellStyle name="Comma 3 6 2 2 3 3 3 2" xfId="8483"/>
    <cellStyle name="Comma 3 6 2 2 3 3 4" xfId="8484"/>
    <cellStyle name="Comma 3 6 2 2 3 4" xfId="8485"/>
    <cellStyle name="Comma 3 6 2 2 3 4 2" xfId="8486"/>
    <cellStyle name="Comma 3 6 2 2 3 4 2 2" xfId="8487"/>
    <cellStyle name="Comma 3 6 2 2 3 4 3" xfId="8488"/>
    <cellStyle name="Comma 3 6 2 2 3 5" xfId="8489"/>
    <cellStyle name="Comma 3 6 2 2 3 5 2" xfId="8490"/>
    <cellStyle name="Comma 3 6 2 2 3 6" xfId="8491"/>
    <cellStyle name="Comma 3 6 2 2 3 6 2" xfId="8492"/>
    <cellStyle name="Comma 3 6 2 2 3 7" xfId="8493"/>
    <cellStyle name="Comma 3 6 2 2 3 8" xfId="8494"/>
    <cellStyle name="Comma 3 6 2 2 3 9" xfId="8495"/>
    <cellStyle name="Comma 3 6 2 2 4" xfId="8496"/>
    <cellStyle name="Comma 3 6 2 2 4 2" xfId="8497"/>
    <cellStyle name="Comma 3 6 2 2 4 2 2" xfId="8498"/>
    <cellStyle name="Comma 3 6 2 2 4 2 2 2" xfId="8499"/>
    <cellStyle name="Comma 3 6 2 2 4 2 2 2 2" xfId="8500"/>
    <cellStyle name="Comma 3 6 2 2 4 2 2 3" xfId="8501"/>
    <cellStyle name="Comma 3 6 2 2 4 2 3" xfId="8502"/>
    <cellStyle name="Comma 3 6 2 2 4 2 3 2" xfId="8503"/>
    <cellStyle name="Comma 3 6 2 2 4 2 4" xfId="8504"/>
    <cellStyle name="Comma 3 6 2 2 4 3" xfId="8505"/>
    <cellStyle name="Comma 3 6 2 2 4 3 2" xfId="8506"/>
    <cellStyle name="Comma 3 6 2 2 4 3 2 2" xfId="8507"/>
    <cellStyle name="Comma 3 6 2 2 4 3 3" xfId="8508"/>
    <cellStyle name="Comma 3 6 2 2 4 4" xfId="8509"/>
    <cellStyle name="Comma 3 6 2 2 4 4 2" xfId="8510"/>
    <cellStyle name="Comma 3 6 2 2 4 5" xfId="8511"/>
    <cellStyle name="Comma 3 6 2 2 5" xfId="8512"/>
    <cellStyle name="Comma 3 6 2 2 5 2" xfId="8513"/>
    <cellStyle name="Comma 3 6 2 2 5 2 2" xfId="8514"/>
    <cellStyle name="Comma 3 6 2 2 5 2 2 2" xfId="8515"/>
    <cellStyle name="Comma 3 6 2 2 5 2 2 2 2" xfId="8516"/>
    <cellStyle name="Comma 3 6 2 2 5 2 2 3" xfId="8517"/>
    <cellStyle name="Comma 3 6 2 2 5 2 3" xfId="8518"/>
    <cellStyle name="Comma 3 6 2 2 5 2 3 2" xfId="8519"/>
    <cellStyle name="Comma 3 6 2 2 5 2 4" xfId="8520"/>
    <cellStyle name="Comma 3 6 2 2 5 3" xfId="8521"/>
    <cellStyle name="Comma 3 6 2 2 5 3 2" xfId="8522"/>
    <cellStyle name="Comma 3 6 2 2 5 3 2 2" xfId="8523"/>
    <cellStyle name="Comma 3 6 2 2 5 3 3" xfId="8524"/>
    <cellStyle name="Comma 3 6 2 2 5 4" xfId="8525"/>
    <cellStyle name="Comma 3 6 2 2 5 4 2" xfId="8526"/>
    <cellStyle name="Comma 3 6 2 2 5 5" xfId="8527"/>
    <cellStyle name="Comma 3 6 2 2 6" xfId="8528"/>
    <cellStyle name="Comma 3 6 2 2 6 2" xfId="8529"/>
    <cellStyle name="Comma 3 6 2 2 6 2 2" xfId="8530"/>
    <cellStyle name="Comma 3 6 2 2 6 2 2 2" xfId="8531"/>
    <cellStyle name="Comma 3 6 2 2 6 2 3" xfId="8532"/>
    <cellStyle name="Comma 3 6 2 2 6 3" xfId="8533"/>
    <cellStyle name="Comma 3 6 2 2 6 3 2" xfId="8534"/>
    <cellStyle name="Comma 3 6 2 2 6 4" xfId="8535"/>
    <cellStyle name="Comma 3 6 2 2 7" xfId="8536"/>
    <cellStyle name="Comma 3 6 2 2 7 2" xfId="8537"/>
    <cellStyle name="Comma 3 6 2 2 7 2 2" xfId="8538"/>
    <cellStyle name="Comma 3 6 2 2 7 3" xfId="8539"/>
    <cellStyle name="Comma 3 6 2 2 8" xfId="8540"/>
    <cellStyle name="Comma 3 6 2 2 8 2" xfId="8541"/>
    <cellStyle name="Comma 3 6 2 2 9" xfId="8542"/>
    <cellStyle name="Comma 3 6 2 2 9 2" xfId="8543"/>
    <cellStyle name="Comma 3 6 2 3" xfId="8544"/>
    <cellStyle name="Comma 3 6 2 3 2" xfId="8545"/>
    <cellStyle name="Comma 3 6 2 3 2 2" xfId="8546"/>
    <cellStyle name="Comma 3 6 2 3 2 2 2" xfId="8547"/>
    <cellStyle name="Comma 3 6 2 3 2 2 2 2" xfId="8548"/>
    <cellStyle name="Comma 3 6 2 3 2 2 2 2 2" xfId="8549"/>
    <cellStyle name="Comma 3 6 2 3 2 2 2 3" xfId="8550"/>
    <cellStyle name="Comma 3 6 2 3 2 2 3" xfId="8551"/>
    <cellStyle name="Comma 3 6 2 3 2 2 3 2" xfId="8552"/>
    <cellStyle name="Comma 3 6 2 3 2 2 4" xfId="8553"/>
    <cellStyle name="Comma 3 6 2 3 2 3" xfId="8554"/>
    <cellStyle name="Comma 3 6 2 3 2 3 2" xfId="8555"/>
    <cellStyle name="Comma 3 6 2 3 2 3 2 2" xfId="8556"/>
    <cellStyle name="Comma 3 6 2 3 2 3 3" xfId="8557"/>
    <cellStyle name="Comma 3 6 2 3 2 4" xfId="8558"/>
    <cellStyle name="Comma 3 6 2 3 2 4 2" xfId="8559"/>
    <cellStyle name="Comma 3 6 2 3 2 5" xfId="8560"/>
    <cellStyle name="Comma 3 6 2 3 3" xfId="8561"/>
    <cellStyle name="Comma 3 6 2 3 3 2" xfId="8562"/>
    <cellStyle name="Comma 3 6 2 3 3 2 2" xfId="8563"/>
    <cellStyle name="Comma 3 6 2 3 3 2 2 2" xfId="8564"/>
    <cellStyle name="Comma 3 6 2 3 3 2 3" xfId="8565"/>
    <cellStyle name="Comma 3 6 2 3 3 3" xfId="8566"/>
    <cellStyle name="Comma 3 6 2 3 3 3 2" xfId="8567"/>
    <cellStyle name="Comma 3 6 2 3 3 4" xfId="8568"/>
    <cellStyle name="Comma 3 6 2 3 4" xfId="8569"/>
    <cellStyle name="Comma 3 6 2 3 4 2" xfId="8570"/>
    <cellStyle name="Comma 3 6 2 3 4 2 2" xfId="8571"/>
    <cellStyle name="Comma 3 6 2 3 4 3" xfId="8572"/>
    <cellStyle name="Comma 3 6 2 3 5" xfId="8573"/>
    <cellStyle name="Comma 3 6 2 3 5 2" xfId="8574"/>
    <cellStyle name="Comma 3 6 2 3 6" xfId="8575"/>
    <cellStyle name="Comma 3 6 2 3 6 2" xfId="8576"/>
    <cellStyle name="Comma 3 6 2 3 7" xfId="8577"/>
    <cellStyle name="Comma 3 6 2 3 8" xfId="8578"/>
    <cellStyle name="Comma 3 6 2 3 9" xfId="8579"/>
    <cellStyle name="Comma 3 6 2 4" xfId="8580"/>
    <cellStyle name="Comma 3 6 2 4 2" xfId="8581"/>
    <cellStyle name="Comma 3 6 2 4 2 2" xfId="8582"/>
    <cellStyle name="Comma 3 6 2 4 2 2 2" xfId="8583"/>
    <cellStyle name="Comma 3 6 2 4 2 2 2 2" xfId="8584"/>
    <cellStyle name="Comma 3 6 2 4 2 2 2 2 2" xfId="8585"/>
    <cellStyle name="Comma 3 6 2 4 2 2 2 3" xfId="8586"/>
    <cellStyle name="Comma 3 6 2 4 2 2 3" xfId="8587"/>
    <cellStyle name="Comma 3 6 2 4 2 2 3 2" xfId="8588"/>
    <cellStyle name="Comma 3 6 2 4 2 2 4" xfId="8589"/>
    <cellStyle name="Comma 3 6 2 4 2 3" xfId="8590"/>
    <cellStyle name="Comma 3 6 2 4 2 3 2" xfId="8591"/>
    <cellStyle name="Comma 3 6 2 4 2 3 2 2" xfId="8592"/>
    <cellStyle name="Comma 3 6 2 4 2 3 3" xfId="8593"/>
    <cellStyle name="Comma 3 6 2 4 2 4" xfId="8594"/>
    <cellStyle name="Comma 3 6 2 4 2 4 2" xfId="8595"/>
    <cellStyle name="Comma 3 6 2 4 2 5" xfId="8596"/>
    <cellStyle name="Comma 3 6 2 4 3" xfId="8597"/>
    <cellStyle name="Comma 3 6 2 4 3 2" xfId="8598"/>
    <cellStyle name="Comma 3 6 2 4 3 2 2" xfId="8599"/>
    <cellStyle name="Comma 3 6 2 4 3 2 2 2" xfId="8600"/>
    <cellStyle name="Comma 3 6 2 4 3 2 3" xfId="8601"/>
    <cellStyle name="Comma 3 6 2 4 3 3" xfId="8602"/>
    <cellStyle name="Comma 3 6 2 4 3 3 2" xfId="8603"/>
    <cellStyle name="Comma 3 6 2 4 3 4" xfId="8604"/>
    <cellStyle name="Comma 3 6 2 4 4" xfId="8605"/>
    <cellStyle name="Comma 3 6 2 4 4 2" xfId="8606"/>
    <cellStyle name="Comma 3 6 2 4 4 2 2" xfId="8607"/>
    <cellStyle name="Comma 3 6 2 4 4 3" xfId="8608"/>
    <cellStyle name="Comma 3 6 2 4 5" xfId="8609"/>
    <cellStyle name="Comma 3 6 2 4 5 2" xfId="8610"/>
    <cellStyle name="Comma 3 6 2 4 6" xfId="8611"/>
    <cellStyle name="Comma 3 6 2 4 6 2" xfId="8612"/>
    <cellStyle name="Comma 3 6 2 4 7" xfId="8613"/>
    <cellStyle name="Comma 3 6 2 4 8" xfId="8614"/>
    <cellStyle name="Comma 3 6 2 4 9" xfId="8615"/>
    <cellStyle name="Comma 3 6 2 5" xfId="8616"/>
    <cellStyle name="Comma 3 6 2 5 2" xfId="8617"/>
    <cellStyle name="Comma 3 6 2 5 2 2" xfId="8618"/>
    <cellStyle name="Comma 3 6 2 5 2 2 2" xfId="8619"/>
    <cellStyle name="Comma 3 6 2 5 2 2 2 2" xfId="8620"/>
    <cellStyle name="Comma 3 6 2 5 2 2 3" xfId="8621"/>
    <cellStyle name="Comma 3 6 2 5 2 3" xfId="8622"/>
    <cellStyle name="Comma 3 6 2 5 2 3 2" xfId="8623"/>
    <cellStyle name="Comma 3 6 2 5 2 4" xfId="8624"/>
    <cellStyle name="Comma 3 6 2 5 3" xfId="8625"/>
    <cellStyle name="Comma 3 6 2 5 3 2" xfId="8626"/>
    <cellStyle name="Comma 3 6 2 5 3 2 2" xfId="8627"/>
    <cellStyle name="Comma 3 6 2 5 3 3" xfId="8628"/>
    <cellStyle name="Comma 3 6 2 5 4" xfId="8629"/>
    <cellStyle name="Comma 3 6 2 5 4 2" xfId="8630"/>
    <cellStyle name="Comma 3 6 2 5 5" xfId="8631"/>
    <cellStyle name="Comma 3 6 2 6" xfId="8632"/>
    <cellStyle name="Comma 3 6 2 6 2" xfId="8633"/>
    <cellStyle name="Comma 3 6 2 6 2 2" xfId="8634"/>
    <cellStyle name="Comma 3 6 2 6 2 2 2" xfId="8635"/>
    <cellStyle name="Comma 3 6 2 6 2 2 2 2" xfId="8636"/>
    <cellStyle name="Comma 3 6 2 6 2 2 3" xfId="8637"/>
    <cellStyle name="Comma 3 6 2 6 2 3" xfId="8638"/>
    <cellStyle name="Comma 3 6 2 6 2 3 2" xfId="8639"/>
    <cellStyle name="Comma 3 6 2 6 2 4" xfId="8640"/>
    <cellStyle name="Comma 3 6 2 6 3" xfId="8641"/>
    <cellStyle name="Comma 3 6 2 6 3 2" xfId="8642"/>
    <cellStyle name="Comma 3 6 2 6 3 2 2" xfId="8643"/>
    <cellStyle name="Comma 3 6 2 6 3 3" xfId="8644"/>
    <cellStyle name="Comma 3 6 2 6 4" xfId="8645"/>
    <cellStyle name="Comma 3 6 2 6 4 2" xfId="8646"/>
    <cellStyle name="Comma 3 6 2 6 5" xfId="8647"/>
    <cellStyle name="Comma 3 6 2 7" xfId="8648"/>
    <cellStyle name="Comma 3 6 2 7 2" xfId="8649"/>
    <cellStyle name="Comma 3 6 2 7 2 2" xfId="8650"/>
    <cellStyle name="Comma 3 6 2 7 2 2 2" xfId="8651"/>
    <cellStyle name="Comma 3 6 2 7 2 3" xfId="8652"/>
    <cellStyle name="Comma 3 6 2 7 3" xfId="8653"/>
    <cellStyle name="Comma 3 6 2 7 3 2" xfId="8654"/>
    <cellStyle name="Comma 3 6 2 7 4" xfId="8655"/>
    <cellStyle name="Comma 3 6 2 8" xfId="8656"/>
    <cellStyle name="Comma 3 6 2 8 2" xfId="8657"/>
    <cellStyle name="Comma 3 6 2 8 2 2" xfId="8658"/>
    <cellStyle name="Comma 3 6 2 8 3" xfId="8659"/>
    <cellStyle name="Comma 3 6 2 9" xfId="8660"/>
    <cellStyle name="Comma 3 6 2 9 2" xfId="8661"/>
    <cellStyle name="Comma 3 6 3" xfId="8662"/>
    <cellStyle name="Comma 3 6 3 10" xfId="8663"/>
    <cellStyle name="Comma 3 6 3 10 2" xfId="8664"/>
    <cellStyle name="Comma 3 6 3 11" xfId="8665"/>
    <cellStyle name="Comma 3 6 3 12" xfId="8666"/>
    <cellStyle name="Comma 3 6 3 13" xfId="8667"/>
    <cellStyle name="Comma 3 6 3 2" xfId="8668"/>
    <cellStyle name="Comma 3 6 3 2 2" xfId="8669"/>
    <cellStyle name="Comma 3 6 3 2 2 2" xfId="8670"/>
    <cellStyle name="Comma 3 6 3 2 2 2 2" xfId="8671"/>
    <cellStyle name="Comma 3 6 3 2 2 2 2 2" xfId="8672"/>
    <cellStyle name="Comma 3 6 3 2 2 2 2 2 2" xfId="8673"/>
    <cellStyle name="Comma 3 6 3 2 2 2 2 3" xfId="8674"/>
    <cellStyle name="Comma 3 6 3 2 2 2 3" xfId="8675"/>
    <cellStyle name="Comma 3 6 3 2 2 2 3 2" xfId="8676"/>
    <cellStyle name="Comma 3 6 3 2 2 2 4" xfId="8677"/>
    <cellStyle name="Comma 3 6 3 2 2 3" xfId="8678"/>
    <cellStyle name="Comma 3 6 3 2 2 3 2" xfId="8679"/>
    <cellStyle name="Comma 3 6 3 2 2 3 2 2" xfId="8680"/>
    <cellStyle name="Comma 3 6 3 2 2 3 3" xfId="8681"/>
    <cellStyle name="Comma 3 6 3 2 2 4" xfId="8682"/>
    <cellStyle name="Comma 3 6 3 2 2 4 2" xfId="8683"/>
    <cellStyle name="Comma 3 6 3 2 2 5" xfId="8684"/>
    <cellStyle name="Comma 3 6 3 2 3" xfId="8685"/>
    <cellStyle name="Comma 3 6 3 2 3 2" xfId="8686"/>
    <cellStyle name="Comma 3 6 3 2 3 2 2" xfId="8687"/>
    <cellStyle name="Comma 3 6 3 2 3 2 2 2" xfId="8688"/>
    <cellStyle name="Comma 3 6 3 2 3 2 3" xfId="8689"/>
    <cellStyle name="Comma 3 6 3 2 3 3" xfId="8690"/>
    <cellStyle name="Comma 3 6 3 2 3 3 2" xfId="8691"/>
    <cellStyle name="Comma 3 6 3 2 3 4" xfId="8692"/>
    <cellStyle name="Comma 3 6 3 2 4" xfId="8693"/>
    <cellStyle name="Comma 3 6 3 2 4 2" xfId="8694"/>
    <cellStyle name="Comma 3 6 3 2 4 2 2" xfId="8695"/>
    <cellStyle name="Comma 3 6 3 2 4 3" xfId="8696"/>
    <cellStyle name="Comma 3 6 3 2 5" xfId="8697"/>
    <cellStyle name="Comma 3 6 3 2 5 2" xfId="8698"/>
    <cellStyle name="Comma 3 6 3 2 6" xfId="8699"/>
    <cellStyle name="Comma 3 6 3 2 6 2" xfId="8700"/>
    <cellStyle name="Comma 3 6 3 2 7" xfId="8701"/>
    <cellStyle name="Comma 3 6 3 2 8" xfId="8702"/>
    <cellStyle name="Comma 3 6 3 2 9" xfId="8703"/>
    <cellStyle name="Comma 3 6 3 3" xfId="8704"/>
    <cellStyle name="Comma 3 6 3 3 2" xfId="8705"/>
    <cellStyle name="Comma 3 6 3 3 2 2" xfId="8706"/>
    <cellStyle name="Comma 3 6 3 3 2 2 2" xfId="8707"/>
    <cellStyle name="Comma 3 6 3 3 2 2 2 2" xfId="8708"/>
    <cellStyle name="Comma 3 6 3 3 2 2 2 2 2" xfId="8709"/>
    <cellStyle name="Comma 3 6 3 3 2 2 2 3" xfId="8710"/>
    <cellStyle name="Comma 3 6 3 3 2 2 3" xfId="8711"/>
    <cellStyle name="Comma 3 6 3 3 2 2 3 2" xfId="8712"/>
    <cellStyle name="Comma 3 6 3 3 2 2 4" xfId="8713"/>
    <cellStyle name="Comma 3 6 3 3 2 3" xfId="8714"/>
    <cellStyle name="Comma 3 6 3 3 2 3 2" xfId="8715"/>
    <cellStyle name="Comma 3 6 3 3 2 3 2 2" xfId="8716"/>
    <cellStyle name="Comma 3 6 3 3 2 3 3" xfId="8717"/>
    <cellStyle name="Comma 3 6 3 3 2 4" xfId="8718"/>
    <cellStyle name="Comma 3 6 3 3 2 4 2" xfId="8719"/>
    <cellStyle name="Comma 3 6 3 3 2 5" xfId="8720"/>
    <cellStyle name="Comma 3 6 3 3 3" xfId="8721"/>
    <cellStyle name="Comma 3 6 3 3 3 2" xfId="8722"/>
    <cellStyle name="Comma 3 6 3 3 3 2 2" xfId="8723"/>
    <cellStyle name="Comma 3 6 3 3 3 2 2 2" xfId="8724"/>
    <cellStyle name="Comma 3 6 3 3 3 2 3" xfId="8725"/>
    <cellStyle name="Comma 3 6 3 3 3 3" xfId="8726"/>
    <cellStyle name="Comma 3 6 3 3 3 3 2" xfId="8727"/>
    <cellStyle name="Comma 3 6 3 3 3 4" xfId="8728"/>
    <cellStyle name="Comma 3 6 3 3 4" xfId="8729"/>
    <cellStyle name="Comma 3 6 3 3 4 2" xfId="8730"/>
    <cellStyle name="Comma 3 6 3 3 4 2 2" xfId="8731"/>
    <cellStyle name="Comma 3 6 3 3 4 3" xfId="8732"/>
    <cellStyle name="Comma 3 6 3 3 5" xfId="8733"/>
    <cellStyle name="Comma 3 6 3 3 5 2" xfId="8734"/>
    <cellStyle name="Comma 3 6 3 3 6" xfId="8735"/>
    <cellStyle name="Comma 3 6 3 3 6 2" xfId="8736"/>
    <cellStyle name="Comma 3 6 3 3 7" xfId="8737"/>
    <cellStyle name="Comma 3 6 3 3 8" xfId="8738"/>
    <cellStyle name="Comma 3 6 3 3 9" xfId="8739"/>
    <cellStyle name="Comma 3 6 3 4" xfId="8740"/>
    <cellStyle name="Comma 3 6 3 4 2" xfId="8741"/>
    <cellStyle name="Comma 3 6 3 4 2 2" xfId="8742"/>
    <cellStyle name="Comma 3 6 3 4 2 2 2" xfId="8743"/>
    <cellStyle name="Comma 3 6 3 4 2 2 2 2" xfId="8744"/>
    <cellStyle name="Comma 3 6 3 4 2 2 3" xfId="8745"/>
    <cellStyle name="Comma 3 6 3 4 2 3" xfId="8746"/>
    <cellStyle name="Comma 3 6 3 4 2 3 2" xfId="8747"/>
    <cellStyle name="Comma 3 6 3 4 2 4" xfId="8748"/>
    <cellStyle name="Comma 3 6 3 4 3" xfId="8749"/>
    <cellStyle name="Comma 3 6 3 4 3 2" xfId="8750"/>
    <cellStyle name="Comma 3 6 3 4 3 2 2" xfId="8751"/>
    <cellStyle name="Comma 3 6 3 4 3 3" xfId="8752"/>
    <cellStyle name="Comma 3 6 3 4 4" xfId="8753"/>
    <cellStyle name="Comma 3 6 3 4 4 2" xfId="8754"/>
    <cellStyle name="Comma 3 6 3 4 5" xfId="8755"/>
    <cellStyle name="Comma 3 6 3 5" xfId="8756"/>
    <cellStyle name="Comma 3 6 3 5 2" xfId="8757"/>
    <cellStyle name="Comma 3 6 3 5 2 2" xfId="8758"/>
    <cellStyle name="Comma 3 6 3 5 2 2 2" xfId="8759"/>
    <cellStyle name="Comma 3 6 3 5 2 2 2 2" xfId="8760"/>
    <cellStyle name="Comma 3 6 3 5 2 2 3" xfId="8761"/>
    <cellStyle name="Comma 3 6 3 5 2 3" xfId="8762"/>
    <cellStyle name="Comma 3 6 3 5 2 3 2" xfId="8763"/>
    <cellStyle name="Comma 3 6 3 5 2 4" xfId="8764"/>
    <cellStyle name="Comma 3 6 3 5 3" xfId="8765"/>
    <cellStyle name="Comma 3 6 3 5 3 2" xfId="8766"/>
    <cellStyle name="Comma 3 6 3 5 3 2 2" xfId="8767"/>
    <cellStyle name="Comma 3 6 3 5 3 3" xfId="8768"/>
    <cellStyle name="Comma 3 6 3 5 4" xfId="8769"/>
    <cellStyle name="Comma 3 6 3 5 4 2" xfId="8770"/>
    <cellStyle name="Comma 3 6 3 5 5" xfId="8771"/>
    <cellStyle name="Comma 3 6 3 6" xfId="8772"/>
    <cellStyle name="Comma 3 6 3 6 2" xfId="8773"/>
    <cellStyle name="Comma 3 6 3 6 2 2" xfId="8774"/>
    <cellStyle name="Comma 3 6 3 6 2 2 2" xfId="8775"/>
    <cellStyle name="Comma 3 6 3 6 2 3" xfId="8776"/>
    <cellStyle name="Comma 3 6 3 6 3" xfId="8777"/>
    <cellStyle name="Comma 3 6 3 6 3 2" xfId="8778"/>
    <cellStyle name="Comma 3 6 3 6 4" xfId="8779"/>
    <cellStyle name="Comma 3 6 3 7" xfId="8780"/>
    <cellStyle name="Comma 3 6 3 7 2" xfId="8781"/>
    <cellStyle name="Comma 3 6 3 7 2 2" xfId="8782"/>
    <cellStyle name="Comma 3 6 3 7 3" xfId="8783"/>
    <cellStyle name="Comma 3 6 3 8" xfId="8784"/>
    <cellStyle name="Comma 3 6 3 8 2" xfId="8785"/>
    <cellStyle name="Comma 3 6 3 9" xfId="8786"/>
    <cellStyle name="Comma 3 6 3 9 2" xfId="8787"/>
    <cellStyle name="Comma 3 6 4" xfId="8788"/>
    <cellStyle name="Comma 3 6 4 2" xfId="8789"/>
    <cellStyle name="Comma 3 6 4 2 2" xfId="8790"/>
    <cellStyle name="Comma 3 6 4 2 2 2" xfId="8791"/>
    <cellStyle name="Comma 3 6 4 2 2 2 2" xfId="8792"/>
    <cellStyle name="Comma 3 6 4 2 2 2 2 2" xfId="8793"/>
    <cellStyle name="Comma 3 6 4 2 2 2 3" xfId="8794"/>
    <cellStyle name="Comma 3 6 4 2 2 3" xfId="8795"/>
    <cellStyle name="Comma 3 6 4 2 2 3 2" xfId="8796"/>
    <cellStyle name="Comma 3 6 4 2 2 4" xfId="8797"/>
    <cellStyle name="Comma 3 6 4 2 3" xfId="8798"/>
    <cellStyle name="Comma 3 6 4 2 3 2" xfId="8799"/>
    <cellStyle name="Comma 3 6 4 2 3 2 2" xfId="8800"/>
    <cellStyle name="Comma 3 6 4 2 3 3" xfId="8801"/>
    <cellStyle name="Comma 3 6 4 2 4" xfId="8802"/>
    <cellStyle name="Comma 3 6 4 2 4 2" xfId="8803"/>
    <cellStyle name="Comma 3 6 4 2 5" xfId="8804"/>
    <cellStyle name="Comma 3 6 4 3" xfId="8805"/>
    <cellStyle name="Comma 3 6 4 3 2" xfId="8806"/>
    <cellStyle name="Comma 3 6 4 3 2 2" xfId="8807"/>
    <cellStyle name="Comma 3 6 4 3 2 2 2" xfId="8808"/>
    <cellStyle name="Comma 3 6 4 3 2 3" xfId="8809"/>
    <cellStyle name="Comma 3 6 4 3 3" xfId="8810"/>
    <cellStyle name="Comma 3 6 4 3 3 2" xfId="8811"/>
    <cellStyle name="Comma 3 6 4 3 4" xfId="8812"/>
    <cellStyle name="Comma 3 6 4 4" xfId="8813"/>
    <cellStyle name="Comma 3 6 4 4 2" xfId="8814"/>
    <cellStyle name="Comma 3 6 4 4 2 2" xfId="8815"/>
    <cellStyle name="Comma 3 6 4 4 3" xfId="8816"/>
    <cellStyle name="Comma 3 6 4 5" xfId="8817"/>
    <cellStyle name="Comma 3 6 4 5 2" xfId="8818"/>
    <cellStyle name="Comma 3 6 4 6" xfId="8819"/>
    <cellStyle name="Comma 3 6 4 6 2" xfId="8820"/>
    <cellStyle name="Comma 3 6 4 7" xfId="8821"/>
    <cellStyle name="Comma 3 6 4 8" xfId="8822"/>
    <cellStyle name="Comma 3 6 4 9" xfId="8823"/>
    <cellStyle name="Comma 3 6 5" xfId="8824"/>
    <cellStyle name="Comma 3 6 5 2" xfId="8825"/>
    <cellStyle name="Comma 3 6 5 2 2" xfId="8826"/>
    <cellStyle name="Comma 3 6 5 2 2 2" xfId="8827"/>
    <cellStyle name="Comma 3 6 5 2 2 2 2" xfId="8828"/>
    <cellStyle name="Comma 3 6 5 2 2 2 2 2" xfId="8829"/>
    <cellStyle name="Comma 3 6 5 2 2 2 3" xfId="8830"/>
    <cellStyle name="Comma 3 6 5 2 2 3" xfId="8831"/>
    <cellStyle name="Comma 3 6 5 2 2 3 2" xfId="8832"/>
    <cellStyle name="Comma 3 6 5 2 2 4" xfId="8833"/>
    <cellStyle name="Comma 3 6 5 2 3" xfId="8834"/>
    <cellStyle name="Comma 3 6 5 2 3 2" xfId="8835"/>
    <cellStyle name="Comma 3 6 5 2 3 2 2" xfId="8836"/>
    <cellStyle name="Comma 3 6 5 2 3 3" xfId="8837"/>
    <cellStyle name="Comma 3 6 5 2 4" xfId="8838"/>
    <cellStyle name="Comma 3 6 5 2 4 2" xfId="8839"/>
    <cellStyle name="Comma 3 6 5 2 5" xfId="8840"/>
    <cellStyle name="Comma 3 6 5 3" xfId="8841"/>
    <cellStyle name="Comma 3 6 5 3 2" xfId="8842"/>
    <cellStyle name="Comma 3 6 5 3 2 2" xfId="8843"/>
    <cellStyle name="Comma 3 6 5 3 2 2 2" xfId="8844"/>
    <cellStyle name="Comma 3 6 5 3 2 3" xfId="8845"/>
    <cellStyle name="Comma 3 6 5 3 3" xfId="8846"/>
    <cellStyle name="Comma 3 6 5 3 3 2" xfId="8847"/>
    <cellStyle name="Comma 3 6 5 3 4" xfId="8848"/>
    <cellStyle name="Comma 3 6 5 4" xfId="8849"/>
    <cellStyle name="Comma 3 6 5 4 2" xfId="8850"/>
    <cellStyle name="Comma 3 6 5 4 2 2" xfId="8851"/>
    <cellStyle name="Comma 3 6 5 4 3" xfId="8852"/>
    <cellStyle name="Comma 3 6 5 5" xfId="8853"/>
    <cellStyle name="Comma 3 6 5 5 2" xfId="8854"/>
    <cellStyle name="Comma 3 6 5 6" xfId="8855"/>
    <cellStyle name="Comma 3 6 5 6 2" xfId="8856"/>
    <cellStyle name="Comma 3 6 5 7" xfId="8857"/>
    <cellStyle name="Comma 3 6 5 8" xfId="8858"/>
    <cellStyle name="Comma 3 6 5 9" xfId="8859"/>
    <cellStyle name="Comma 3 6 6" xfId="8860"/>
    <cellStyle name="Comma 3 6 6 2" xfId="8861"/>
    <cellStyle name="Comma 3 6 6 2 2" xfId="8862"/>
    <cellStyle name="Comma 3 6 6 2 2 2" xfId="8863"/>
    <cellStyle name="Comma 3 6 6 2 2 2 2" xfId="8864"/>
    <cellStyle name="Comma 3 6 6 2 2 3" xfId="8865"/>
    <cellStyle name="Comma 3 6 6 2 3" xfId="8866"/>
    <cellStyle name="Comma 3 6 6 2 3 2" xfId="8867"/>
    <cellStyle name="Comma 3 6 6 2 4" xfId="8868"/>
    <cellStyle name="Comma 3 6 6 3" xfId="8869"/>
    <cellStyle name="Comma 3 6 6 3 2" xfId="8870"/>
    <cellStyle name="Comma 3 6 6 3 2 2" xfId="8871"/>
    <cellStyle name="Comma 3 6 6 3 3" xfId="8872"/>
    <cellStyle name="Comma 3 6 6 4" xfId="8873"/>
    <cellStyle name="Comma 3 6 6 4 2" xfId="8874"/>
    <cellStyle name="Comma 3 6 6 5" xfId="8875"/>
    <cellStyle name="Comma 3 6 7" xfId="8876"/>
    <cellStyle name="Comma 3 6 7 2" xfId="8877"/>
    <cellStyle name="Comma 3 6 7 2 2" xfId="8878"/>
    <cellStyle name="Comma 3 6 7 2 2 2" xfId="8879"/>
    <cellStyle name="Comma 3 6 7 2 2 2 2" xfId="8880"/>
    <cellStyle name="Comma 3 6 7 2 2 3" xfId="8881"/>
    <cellStyle name="Comma 3 6 7 2 3" xfId="8882"/>
    <cellStyle name="Comma 3 6 7 2 3 2" xfId="8883"/>
    <cellStyle name="Comma 3 6 7 2 4" xfId="8884"/>
    <cellStyle name="Comma 3 6 7 3" xfId="8885"/>
    <cellStyle name="Comma 3 6 7 3 2" xfId="8886"/>
    <cellStyle name="Comma 3 6 7 3 2 2" xfId="8887"/>
    <cellStyle name="Comma 3 6 7 3 3" xfId="8888"/>
    <cellStyle name="Comma 3 6 7 4" xfId="8889"/>
    <cellStyle name="Comma 3 6 7 4 2" xfId="8890"/>
    <cellStyle name="Comma 3 6 7 5" xfId="8891"/>
    <cellStyle name="Comma 3 6 8" xfId="8892"/>
    <cellStyle name="Comma 3 6 8 2" xfId="8893"/>
    <cellStyle name="Comma 3 6 8 2 2" xfId="8894"/>
    <cellStyle name="Comma 3 6 8 2 2 2" xfId="8895"/>
    <cellStyle name="Comma 3 6 8 2 3" xfId="8896"/>
    <cellStyle name="Comma 3 6 8 3" xfId="8897"/>
    <cellStyle name="Comma 3 6 8 3 2" xfId="8898"/>
    <cellStyle name="Comma 3 6 8 4" xfId="8899"/>
    <cellStyle name="Comma 3 6 9" xfId="8900"/>
    <cellStyle name="Comma 3 6 9 2" xfId="8901"/>
    <cellStyle name="Comma 3 6 9 2 2" xfId="8902"/>
    <cellStyle name="Comma 3 6 9 3" xfId="8903"/>
    <cellStyle name="Comma 3 7" xfId="8904"/>
    <cellStyle name="Comma 3 7 10" xfId="8905"/>
    <cellStyle name="Comma 3 7 10 2" xfId="8906"/>
    <cellStyle name="Comma 3 7 11" xfId="8907"/>
    <cellStyle name="Comma 3 7 11 2" xfId="8908"/>
    <cellStyle name="Comma 3 7 12" xfId="8909"/>
    <cellStyle name="Comma 3 7 12 2" xfId="8910"/>
    <cellStyle name="Comma 3 7 13" xfId="8911"/>
    <cellStyle name="Comma 3 7 14" xfId="8912"/>
    <cellStyle name="Comma 3 7 15" xfId="8913"/>
    <cellStyle name="Comma 3 7 16" xfId="8914"/>
    <cellStyle name="Comma 3 7 2" xfId="8915"/>
    <cellStyle name="Comma 3 7 2 10" xfId="8916"/>
    <cellStyle name="Comma 3 7 2 10 2" xfId="8917"/>
    <cellStyle name="Comma 3 7 2 11" xfId="8918"/>
    <cellStyle name="Comma 3 7 2 12" xfId="8919"/>
    <cellStyle name="Comma 3 7 2 13" xfId="8920"/>
    <cellStyle name="Comma 3 7 2 2" xfId="8921"/>
    <cellStyle name="Comma 3 7 2 2 2" xfId="8922"/>
    <cellStyle name="Comma 3 7 2 2 2 2" xfId="8923"/>
    <cellStyle name="Comma 3 7 2 2 2 2 2" xfId="8924"/>
    <cellStyle name="Comma 3 7 2 2 2 2 2 2" xfId="8925"/>
    <cellStyle name="Comma 3 7 2 2 2 2 2 2 2" xfId="8926"/>
    <cellStyle name="Comma 3 7 2 2 2 2 2 3" xfId="8927"/>
    <cellStyle name="Comma 3 7 2 2 2 2 3" xfId="8928"/>
    <cellStyle name="Comma 3 7 2 2 2 2 3 2" xfId="8929"/>
    <cellStyle name="Comma 3 7 2 2 2 2 4" xfId="8930"/>
    <cellStyle name="Comma 3 7 2 2 2 3" xfId="8931"/>
    <cellStyle name="Comma 3 7 2 2 2 3 2" xfId="8932"/>
    <cellStyle name="Comma 3 7 2 2 2 3 2 2" xfId="8933"/>
    <cellStyle name="Comma 3 7 2 2 2 3 3" xfId="8934"/>
    <cellStyle name="Comma 3 7 2 2 2 4" xfId="8935"/>
    <cellStyle name="Comma 3 7 2 2 2 4 2" xfId="8936"/>
    <cellStyle name="Comma 3 7 2 2 2 5" xfId="8937"/>
    <cellStyle name="Comma 3 7 2 2 3" xfId="8938"/>
    <cellStyle name="Comma 3 7 2 2 3 2" xfId="8939"/>
    <cellStyle name="Comma 3 7 2 2 3 2 2" xfId="8940"/>
    <cellStyle name="Comma 3 7 2 2 3 2 2 2" xfId="8941"/>
    <cellStyle name="Comma 3 7 2 2 3 2 3" xfId="8942"/>
    <cellStyle name="Comma 3 7 2 2 3 3" xfId="8943"/>
    <cellStyle name="Comma 3 7 2 2 3 3 2" xfId="8944"/>
    <cellStyle name="Comma 3 7 2 2 3 4" xfId="8945"/>
    <cellStyle name="Comma 3 7 2 2 4" xfId="8946"/>
    <cellStyle name="Comma 3 7 2 2 4 2" xfId="8947"/>
    <cellStyle name="Comma 3 7 2 2 4 2 2" xfId="8948"/>
    <cellStyle name="Comma 3 7 2 2 4 3" xfId="8949"/>
    <cellStyle name="Comma 3 7 2 2 5" xfId="8950"/>
    <cellStyle name="Comma 3 7 2 2 5 2" xfId="8951"/>
    <cellStyle name="Comma 3 7 2 2 6" xfId="8952"/>
    <cellStyle name="Comma 3 7 2 2 6 2" xfId="8953"/>
    <cellStyle name="Comma 3 7 2 2 7" xfId="8954"/>
    <cellStyle name="Comma 3 7 2 2 8" xfId="8955"/>
    <cellStyle name="Comma 3 7 2 2 9" xfId="8956"/>
    <cellStyle name="Comma 3 7 2 3" xfId="8957"/>
    <cellStyle name="Comma 3 7 2 3 2" xfId="8958"/>
    <cellStyle name="Comma 3 7 2 3 2 2" xfId="8959"/>
    <cellStyle name="Comma 3 7 2 3 2 2 2" xfId="8960"/>
    <cellStyle name="Comma 3 7 2 3 2 2 2 2" xfId="8961"/>
    <cellStyle name="Comma 3 7 2 3 2 2 2 2 2" xfId="8962"/>
    <cellStyle name="Comma 3 7 2 3 2 2 2 3" xfId="8963"/>
    <cellStyle name="Comma 3 7 2 3 2 2 3" xfId="8964"/>
    <cellStyle name="Comma 3 7 2 3 2 2 3 2" xfId="8965"/>
    <cellStyle name="Comma 3 7 2 3 2 2 4" xfId="8966"/>
    <cellStyle name="Comma 3 7 2 3 2 3" xfId="8967"/>
    <cellStyle name="Comma 3 7 2 3 2 3 2" xfId="8968"/>
    <cellStyle name="Comma 3 7 2 3 2 3 2 2" xfId="8969"/>
    <cellStyle name="Comma 3 7 2 3 2 3 3" xfId="8970"/>
    <cellStyle name="Comma 3 7 2 3 2 4" xfId="8971"/>
    <cellStyle name="Comma 3 7 2 3 2 4 2" xfId="8972"/>
    <cellStyle name="Comma 3 7 2 3 2 5" xfId="8973"/>
    <cellStyle name="Comma 3 7 2 3 3" xfId="8974"/>
    <cellStyle name="Comma 3 7 2 3 3 2" xfId="8975"/>
    <cellStyle name="Comma 3 7 2 3 3 2 2" xfId="8976"/>
    <cellStyle name="Comma 3 7 2 3 3 2 2 2" xfId="8977"/>
    <cellStyle name="Comma 3 7 2 3 3 2 3" xfId="8978"/>
    <cellStyle name="Comma 3 7 2 3 3 3" xfId="8979"/>
    <cellStyle name="Comma 3 7 2 3 3 3 2" xfId="8980"/>
    <cellStyle name="Comma 3 7 2 3 3 4" xfId="8981"/>
    <cellStyle name="Comma 3 7 2 3 4" xfId="8982"/>
    <cellStyle name="Comma 3 7 2 3 4 2" xfId="8983"/>
    <cellStyle name="Comma 3 7 2 3 4 2 2" xfId="8984"/>
    <cellStyle name="Comma 3 7 2 3 4 3" xfId="8985"/>
    <cellStyle name="Comma 3 7 2 3 5" xfId="8986"/>
    <cellStyle name="Comma 3 7 2 3 5 2" xfId="8987"/>
    <cellStyle name="Comma 3 7 2 3 6" xfId="8988"/>
    <cellStyle name="Comma 3 7 2 3 6 2" xfId="8989"/>
    <cellStyle name="Comma 3 7 2 3 7" xfId="8990"/>
    <cellStyle name="Comma 3 7 2 3 8" xfId="8991"/>
    <cellStyle name="Comma 3 7 2 3 9" xfId="8992"/>
    <cellStyle name="Comma 3 7 2 4" xfId="8993"/>
    <cellStyle name="Comma 3 7 2 4 2" xfId="8994"/>
    <cellStyle name="Comma 3 7 2 4 2 2" xfId="8995"/>
    <cellStyle name="Comma 3 7 2 4 2 2 2" xfId="8996"/>
    <cellStyle name="Comma 3 7 2 4 2 2 2 2" xfId="8997"/>
    <cellStyle name="Comma 3 7 2 4 2 2 3" xfId="8998"/>
    <cellStyle name="Comma 3 7 2 4 2 3" xfId="8999"/>
    <cellStyle name="Comma 3 7 2 4 2 3 2" xfId="9000"/>
    <cellStyle name="Comma 3 7 2 4 2 4" xfId="9001"/>
    <cellStyle name="Comma 3 7 2 4 3" xfId="9002"/>
    <cellStyle name="Comma 3 7 2 4 3 2" xfId="9003"/>
    <cellStyle name="Comma 3 7 2 4 3 2 2" xfId="9004"/>
    <cellStyle name="Comma 3 7 2 4 3 3" xfId="9005"/>
    <cellStyle name="Comma 3 7 2 4 4" xfId="9006"/>
    <cellStyle name="Comma 3 7 2 4 4 2" xfId="9007"/>
    <cellStyle name="Comma 3 7 2 4 5" xfId="9008"/>
    <cellStyle name="Comma 3 7 2 5" xfId="9009"/>
    <cellStyle name="Comma 3 7 2 5 2" xfId="9010"/>
    <cellStyle name="Comma 3 7 2 5 2 2" xfId="9011"/>
    <cellStyle name="Comma 3 7 2 5 2 2 2" xfId="9012"/>
    <cellStyle name="Comma 3 7 2 5 2 2 2 2" xfId="9013"/>
    <cellStyle name="Comma 3 7 2 5 2 2 3" xfId="9014"/>
    <cellStyle name="Comma 3 7 2 5 2 3" xfId="9015"/>
    <cellStyle name="Comma 3 7 2 5 2 3 2" xfId="9016"/>
    <cellStyle name="Comma 3 7 2 5 2 4" xfId="9017"/>
    <cellStyle name="Comma 3 7 2 5 3" xfId="9018"/>
    <cellStyle name="Comma 3 7 2 5 3 2" xfId="9019"/>
    <cellStyle name="Comma 3 7 2 5 3 2 2" xfId="9020"/>
    <cellStyle name="Comma 3 7 2 5 3 3" xfId="9021"/>
    <cellStyle name="Comma 3 7 2 5 4" xfId="9022"/>
    <cellStyle name="Comma 3 7 2 5 4 2" xfId="9023"/>
    <cellStyle name="Comma 3 7 2 5 5" xfId="9024"/>
    <cellStyle name="Comma 3 7 2 6" xfId="9025"/>
    <cellStyle name="Comma 3 7 2 6 2" xfId="9026"/>
    <cellStyle name="Comma 3 7 2 6 2 2" xfId="9027"/>
    <cellStyle name="Comma 3 7 2 6 2 2 2" xfId="9028"/>
    <cellStyle name="Comma 3 7 2 6 2 3" xfId="9029"/>
    <cellStyle name="Comma 3 7 2 6 3" xfId="9030"/>
    <cellStyle name="Comma 3 7 2 6 3 2" xfId="9031"/>
    <cellStyle name="Comma 3 7 2 6 4" xfId="9032"/>
    <cellStyle name="Comma 3 7 2 7" xfId="9033"/>
    <cellStyle name="Comma 3 7 2 7 2" xfId="9034"/>
    <cellStyle name="Comma 3 7 2 7 2 2" xfId="9035"/>
    <cellStyle name="Comma 3 7 2 7 3" xfId="9036"/>
    <cellStyle name="Comma 3 7 2 8" xfId="9037"/>
    <cellStyle name="Comma 3 7 2 8 2" xfId="9038"/>
    <cellStyle name="Comma 3 7 2 9" xfId="9039"/>
    <cellStyle name="Comma 3 7 2 9 2" xfId="9040"/>
    <cellStyle name="Comma 3 7 3" xfId="9041"/>
    <cellStyle name="Comma 3 7 3 2" xfId="9042"/>
    <cellStyle name="Comma 3 7 3 2 2" xfId="9043"/>
    <cellStyle name="Comma 3 7 3 2 2 2" xfId="9044"/>
    <cellStyle name="Comma 3 7 3 2 2 2 2" xfId="9045"/>
    <cellStyle name="Comma 3 7 3 2 2 2 2 2" xfId="9046"/>
    <cellStyle name="Comma 3 7 3 2 2 2 3" xfId="9047"/>
    <cellStyle name="Comma 3 7 3 2 2 3" xfId="9048"/>
    <cellStyle name="Comma 3 7 3 2 2 3 2" xfId="9049"/>
    <cellStyle name="Comma 3 7 3 2 2 4" xfId="9050"/>
    <cellStyle name="Comma 3 7 3 2 3" xfId="9051"/>
    <cellStyle name="Comma 3 7 3 2 3 2" xfId="9052"/>
    <cellStyle name="Comma 3 7 3 2 3 2 2" xfId="9053"/>
    <cellStyle name="Comma 3 7 3 2 3 3" xfId="9054"/>
    <cellStyle name="Comma 3 7 3 2 4" xfId="9055"/>
    <cellStyle name="Comma 3 7 3 2 4 2" xfId="9056"/>
    <cellStyle name="Comma 3 7 3 2 5" xfId="9057"/>
    <cellStyle name="Comma 3 7 3 3" xfId="9058"/>
    <cellStyle name="Comma 3 7 3 3 2" xfId="9059"/>
    <cellStyle name="Comma 3 7 3 3 2 2" xfId="9060"/>
    <cellStyle name="Comma 3 7 3 3 2 2 2" xfId="9061"/>
    <cellStyle name="Comma 3 7 3 3 2 3" xfId="9062"/>
    <cellStyle name="Comma 3 7 3 3 3" xfId="9063"/>
    <cellStyle name="Comma 3 7 3 3 3 2" xfId="9064"/>
    <cellStyle name="Comma 3 7 3 3 4" xfId="9065"/>
    <cellStyle name="Comma 3 7 3 4" xfId="9066"/>
    <cellStyle name="Comma 3 7 3 4 2" xfId="9067"/>
    <cellStyle name="Comma 3 7 3 4 2 2" xfId="9068"/>
    <cellStyle name="Comma 3 7 3 4 3" xfId="9069"/>
    <cellStyle name="Comma 3 7 3 5" xfId="9070"/>
    <cellStyle name="Comma 3 7 3 5 2" xfId="9071"/>
    <cellStyle name="Comma 3 7 3 6" xfId="9072"/>
    <cellStyle name="Comma 3 7 3 6 2" xfId="9073"/>
    <cellStyle name="Comma 3 7 3 7" xfId="9074"/>
    <cellStyle name="Comma 3 7 3 8" xfId="9075"/>
    <cellStyle name="Comma 3 7 3 9" xfId="9076"/>
    <cellStyle name="Comma 3 7 4" xfId="9077"/>
    <cellStyle name="Comma 3 7 4 2" xfId="9078"/>
    <cellStyle name="Comma 3 7 4 2 2" xfId="9079"/>
    <cellStyle name="Comma 3 7 4 2 2 2" xfId="9080"/>
    <cellStyle name="Comma 3 7 4 2 2 2 2" xfId="9081"/>
    <cellStyle name="Comma 3 7 4 2 2 2 2 2" xfId="9082"/>
    <cellStyle name="Comma 3 7 4 2 2 2 3" xfId="9083"/>
    <cellStyle name="Comma 3 7 4 2 2 3" xfId="9084"/>
    <cellStyle name="Comma 3 7 4 2 2 3 2" xfId="9085"/>
    <cellStyle name="Comma 3 7 4 2 2 4" xfId="9086"/>
    <cellStyle name="Comma 3 7 4 2 3" xfId="9087"/>
    <cellStyle name="Comma 3 7 4 2 3 2" xfId="9088"/>
    <cellStyle name="Comma 3 7 4 2 3 2 2" xfId="9089"/>
    <cellStyle name="Comma 3 7 4 2 3 3" xfId="9090"/>
    <cellStyle name="Comma 3 7 4 2 4" xfId="9091"/>
    <cellStyle name="Comma 3 7 4 2 4 2" xfId="9092"/>
    <cellStyle name="Comma 3 7 4 2 5" xfId="9093"/>
    <cellStyle name="Comma 3 7 4 3" xfId="9094"/>
    <cellStyle name="Comma 3 7 4 3 2" xfId="9095"/>
    <cellStyle name="Comma 3 7 4 3 2 2" xfId="9096"/>
    <cellStyle name="Comma 3 7 4 3 2 2 2" xfId="9097"/>
    <cellStyle name="Comma 3 7 4 3 2 3" xfId="9098"/>
    <cellStyle name="Comma 3 7 4 3 3" xfId="9099"/>
    <cellStyle name="Comma 3 7 4 3 3 2" xfId="9100"/>
    <cellStyle name="Comma 3 7 4 3 4" xfId="9101"/>
    <cellStyle name="Comma 3 7 4 4" xfId="9102"/>
    <cellStyle name="Comma 3 7 4 4 2" xfId="9103"/>
    <cellStyle name="Comma 3 7 4 4 2 2" xfId="9104"/>
    <cellStyle name="Comma 3 7 4 4 3" xfId="9105"/>
    <cellStyle name="Comma 3 7 4 5" xfId="9106"/>
    <cellStyle name="Comma 3 7 4 5 2" xfId="9107"/>
    <cellStyle name="Comma 3 7 4 6" xfId="9108"/>
    <cellStyle name="Comma 3 7 4 6 2" xfId="9109"/>
    <cellStyle name="Comma 3 7 4 7" xfId="9110"/>
    <cellStyle name="Comma 3 7 4 8" xfId="9111"/>
    <cellStyle name="Comma 3 7 4 9" xfId="9112"/>
    <cellStyle name="Comma 3 7 5" xfId="9113"/>
    <cellStyle name="Comma 3 7 5 2" xfId="9114"/>
    <cellStyle name="Comma 3 7 5 2 2" xfId="9115"/>
    <cellStyle name="Comma 3 7 5 2 2 2" xfId="9116"/>
    <cellStyle name="Comma 3 7 5 2 2 2 2" xfId="9117"/>
    <cellStyle name="Comma 3 7 5 2 2 3" xfId="9118"/>
    <cellStyle name="Comma 3 7 5 2 3" xfId="9119"/>
    <cellStyle name="Comma 3 7 5 2 3 2" xfId="9120"/>
    <cellStyle name="Comma 3 7 5 2 4" xfId="9121"/>
    <cellStyle name="Comma 3 7 5 3" xfId="9122"/>
    <cellStyle name="Comma 3 7 5 3 2" xfId="9123"/>
    <cellStyle name="Comma 3 7 5 3 2 2" xfId="9124"/>
    <cellStyle name="Comma 3 7 5 3 3" xfId="9125"/>
    <cellStyle name="Comma 3 7 5 4" xfId="9126"/>
    <cellStyle name="Comma 3 7 5 4 2" xfId="9127"/>
    <cellStyle name="Comma 3 7 5 5" xfId="9128"/>
    <cellStyle name="Comma 3 7 6" xfId="9129"/>
    <cellStyle name="Comma 3 7 6 2" xfId="9130"/>
    <cellStyle name="Comma 3 7 6 2 2" xfId="9131"/>
    <cellStyle name="Comma 3 7 6 2 2 2" xfId="9132"/>
    <cellStyle name="Comma 3 7 6 2 2 2 2" xfId="9133"/>
    <cellStyle name="Comma 3 7 6 2 2 3" xfId="9134"/>
    <cellStyle name="Comma 3 7 6 2 3" xfId="9135"/>
    <cellStyle name="Comma 3 7 6 2 3 2" xfId="9136"/>
    <cellStyle name="Comma 3 7 6 2 4" xfId="9137"/>
    <cellStyle name="Comma 3 7 6 3" xfId="9138"/>
    <cellStyle name="Comma 3 7 6 3 2" xfId="9139"/>
    <cellStyle name="Comma 3 7 6 3 2 2" xfId="9140"/>
    <cellStyle name="Comma 3 7 6 3 3" xfId="9141"/>
    <cellStyle name="Comma 3 7 6 4" xfId="9142"/>
    <cellStyle name="Comma 3 7 6 4 2" xfId="9143"/>
    <cellStyle name="Comma 3 7 6 5" xfId="9144"/>
    <cellStyle name="Comma 3 7 7" xfId="9145"/>
    <cellStyle name="Comma 3 7 7 2" xfId="9146"/>
    <cellStyle name="Comma 3 7 7 2 2" xfId="9147"/>
    <cellStyle name="Comma 3 7 7 2 2 2" xfId="9148"/>
    <cellStyle name="Comma 3 7 7 2 3" xfId="9149"/>
    <cellStyle name="Comma 3 7 7 3" xfId="9150"/>
    <cellStyle name="Comma 3 7 7 3 2" xfId="9151"/>
    <cellStyle name="Comma 3 7 7 4" xfId="9152"/>
    <cellStyle name="Comma 3 7 8" xfId="9153"/>
    <cellStyle name="Comma 3 7 8 2" xfId="9154"/>
    <cellStyle name="Comma 3 7 8 2 2" xfId="9155"/>
    <cellStyle name="Comma 3 7 8 3" xfId="9156"/>
    <cellStyle name="Comma 3 7 9" xfId="9157"/>
    <cellStyle name="Comma 3 7 9 2" xfId="9158"/>
    <cellStyle name="Comma 3 8" xfId="9159"/>
    <cellStyle name="Comma 3 8 10" xfId="9160"/>
    <cellStyle name="Comma 3 8 10 2" xfId="9161"/>
    <cellStyle name="Comma 3 8 11" xfId="9162"/>
    <cellStyle name="Comma 3 8 12" xfId="9163"/>
    <cellStyle name="Comma 3 8 13" xfId="9164"/>
    <cellStyle name="Comma 3 8 2" xfId="9165"/>
    <cellStyle name="Comma 3 8 2 2" xfId="9166"/>
    <cellStyle name="Comma 3 8 2 2 2" xfId="9167"/>
    <cellStyle name="Comma 3 8 2 2 2 2" xfId="9168"/>
    <cellStyle name="Comma 3 8 2 2 2 2 2" xfId="9169"/>
    <cellStyle name="Comma 3 8 2 2 2 2 2 2" xfId="9170"/>
    <cellStyle name="Comma 3 8 2 2 2 2 3" xfId="9171"/>
    <cellStyle name="Comma 3 8 2 2 2 3" xfId="9172"/>
    <cellStyle name="Comma 3 8 2 2 2 3 2" xfId="9173"/>
    <cellStyle name="Comma 3 8 2 2 2 4" xfId="9174"/>
    <cellStyle name="Comma 3 8 2 2 3" xfId="9175"/>
    <cellStyle name="Comma 3 8 2 2 3 2" xfId="9176"/>
    <cellStyle name="Comma 3 8 2 2 3 2 2" xfId="9177"/>
    <cellStyle name="Comma 3 8 2 2 3 3" xfId="9178"/>
    <cellStyle name="Comma 3 8 2 2 4" xfId="9179"/>
    <cellStyle name="Comma 3 8 2 2 4 2" xfId="9180"/>
    <cellStyle name="Comma 3 8 2 2 5" xfId="9181"/>
    <cellStyle name="Comma 3 8 2 3" xfId="9182"/>
    <cellStyle name="Comma 3 8 2 3 2" xfId="9183"/>
    <cellStyle name="Comma 3 8 2 3 2 2" xfId="9184"/>
    <cellStyle name="Comma 3 8 2 3 2 2 2" xfId="9185"/>
    <cellStyle name="Comma 3 8 2 3 2 3" xfId="9186"/>
    <cellStyle name="Comma 3 8 2 3 3" xfId="9187"/>
    <cellStyle name="Comma 3 8 2 3 3 2" xfId="9188"/>
    <cellStyle name="Comma 3 8 2 3 4" xfId="9189"/>
    <cellStyle name="Comma 3 8 2 4" xfId="9190"/>
    <cellStyle name="Comma 3 8 2 4 2" xfId="9191"/>
    <cellStyle name="Comma 3 8 2 4 2 2" xfId="9192"/>
    <cellStyle name="Comma 3 8 2 4 3" xfId="9193"/>
    <cellStyle name="Comma 3 8 2 5" xfId="9194"/>
    <cellStyle name="Comma 3 8 2 5 2" xfId="9195"/>
    <cellStyle name="Comma 3 8 2 6" xfId="9196"/>
    <cellStyle name="Comma 3 8 2 6 2" xfId="9197"/>
    <cellStyle name="Comma 3 8 2 7" xfId="9198"/>
    <cellStyle name="Comma 3 8 2 8" xfId="9199"/>
    <cellStyle name="Comma 3 8 2 9" xfId="9200"/>
    <cellStyle name="Comma 3 8 3" xfId="9201"/>
    <cellStyle name="Comma 3 8 3 2" xfId="9202"/>
    <cellStyle name="Comma 3 8 3 2 2" xfId="9203"/>
    <cellStyle name="Comma 3 8 3 2 2 2" xfId="9204"/>
    <cellStyle name="Comma 3 8 3 2 2 2 2" xfId="9205"/>
    <cellStyle name="Comma 3 8 3 2 2 2 2 2" xfId="9206"/>
    <cellStyle name="Comma 3 8 3 2 2 2 3" xfId="9207"/>
    <cellStyle name="Comma 3 8 3 2 2 3" xfId="9208"/>
    <cellStyle name="Comma 3 8 3 2 2 3 2" xfId="9209"/>
    <cellStyle name="Comma 3 8 3 2 2 4" xfId="9210"/>
    <cellStyle name="Comma 3 8 3 2 3" xfId="9211"/>
    <cellStyle name="Comma 3 8 3 2 3 2" xfId="9212"/>
    <cellStyle name="Comma 3 8 3 2 3 2 2" xfId="9213"/>
    <cellStyle name="Comma 3 8 3 2 3 3" xfId="9214"/>
    <cellStyle name="Comma 3 8 3 2 4" xfId="9215"/>
    <cellStyle name="Comma 3 8 3 2 4 2" xfId="9216"/>
    <cellStyle name="Comma 3 8 3 2 5" xfId="9217"/>
    <cellStyle name="Comma 3 8 3 3" xfId="9218"/>
    <cellStyle name="Comma 3 8 3 3 2" xfId="9219"/>
    <cellStyle name="Comma 3 8 3 3 2 2" xfId="9220"/>
    <cellStyle name="Comma 3 8 3 3 2 2 2" xfId="9221"/>
    <cellStyle name="Comma 3 8 3 3 2 3" xfId="9222"/>
    <cellStyle name="Comma 3 8 3 3 3" xfId="9223"/>
    <cellStyle name="Comma 3 8 3 3 3 2" xfId="9224"/>
    <cellStyle name="Comma 3 8 3 3 4" xfId="9225"/>
    <cellStyle name="Comma 3 8 3 4" xfId="9226"/>
    <cellStyle name="Comma 3 8 3 4 2" xfId="9227"/>
    <cellStyle name="Comma 3 8 3 4 2 2" xfId="9228"/>
    <cellStyle name="Comma 3 8 3 4 3" xfId="9229"/>
    <cellStyle name="Comma 3 8 3 5" xfId="9230"/>
    <cellStyle name="Comma 3 8 3 5 2" xfId="9231"/>
    <cellStyle name="Comma 3 8 3 6" xfId="9232"/>
    <cellStyle name="Comma 3 8 3 6 2" xfId="9233"/>
    <cellStyle name="Comma 3 8 3 7" xfId="9234"/>
    <cellStyle name="Comma 3 8 3 8" xfId="9235"/>
    <cellStyle name="Comma 3 8 3 9" xfId="9236"/>
    <cellStyle name="Comma 3 8 4" xfId="9237"/>
    <cellStyle name="Comma 3 8 4 2" xfId="9238"/>
    <cellStyle name="Comma 3 8 4 2 2" xfId="9239"/>
    <cellStyle name="Comma 3 8 4 2 2 2" xfId="9240"/>
    <cellStyle name="Comma 3 8 4 2 2 2 2" xfId="9241"/>
    <cellStyle name="Comma 3 8 4 2 2 3" xfId="9242"/>
    <cellStyle name="Comma 3 8 4 2 3" xfId="9243"/>
    <cellStyle name="Comma 3 8 4 2 3 2" xfId="9244"/>
    <cellStyle name="Comma 3 8 4 2 4" xfId="9245"/>
    <cellStyle name="Comma 3 8 4 3" xfId="9246"/>
    <cellStyle name="Comma 3 8 4 3 2" xfId="9247"/>
    <cellStyle name="Comma 3 8 4 3 2 2" xfId="9248"/>
    <cellStyle name="Comma 3 8 4 3 3" xfId="9249"/>
    <cellStyle name="Comma 3 8 4 4" xfId="9250"/>
    <cellStyle name="Comma 3 8 4 4 2" xfId="9251"/>
    <cellStyle name="Comma 3 8 4 5" xfId="9252"/>
    <cellStyle name="Comma 3 8 4 6" xfId="9253"/>
    <cellStyle name="Comma 3 8 5" xfId="9254"/>
    <cellStyle name="Comma 3 8 5 2" xfId="9255"/>
    <cellStyle name="Comma 3 8 5 2 2" xfId="9256"/>
    <cellStyle name="Comma 3 8 5 2 2 2" xfId="9257"/>
    <cellStyle name="Comma 3 8 5 2 2 2 2" xfId="9258"/>
    <cellStyle name="Comma 3 8 5 2 2 3" xfId="9259"/>
    <cellStyle name="Comma 3 8 5 2 3" xfId="9260"/>
    <cellStyle name="Comma 3 8 5 2 3 2" xfId="9261"/>
    <cellStyle name="Comma 3 8 5 2 4" xfId="9262"/>
    <cellStyle name="Comma 3 8 5 3" xfId="9263"/>
    <cellStyle name="Comma 3 8 5 3 2" xfId="9264"/>
    <cellStyle name="Comma 3 8 5 3 2 2" xfId="9265"/>
    <cellStyle name="Comma 3 8 5 3 3" xfId="9266"/>
    <cellStyle name="Comma 3 8 5 4" xfId="9267"/>
    <cellStyle name="Comma 3 8 5 4 2" xfId="9268"/>
    <cellStyle name="Comma 3 8 5 5" xfId="9269"/>
    <cellStyle name="Comma 3 8 5 6" xfId="9270"/>
    <cellStyle name="Comma 3 8 6" xfId="9271"/>
    <cellStyle name="Comma 3 8 6 2" xfId="9272"/>
    <cellStyle name="Comma 3 8 6 2 2" xfId="9273"/>
    <cellStyle name="Comma 3 8 6 2 2 2" xfId="9274"/>
    <cellStyle name="Comma 3 8 6 2 3" xfId="9275"/>
    <cellStyle name="Comma 3 8 6 3" xfId="9276"/>
    <cellStyle name="Comma 3 8 6 3 2" xfId="9277"/>
    <cellStyle name="Comma 3 8 6 4" xfId="9278"/>
    <cellStyle name="Comma 3 8 7" xfId="9279"/>
    <cellStyle name="Comma 3 8 7 2" xfId="9280"/>
    <cellStyle name="Comma 3 8 7 2 2" xfId="9281"/>
    <cellStyle name="Comma 3 8 7 3" xfId="9282"/>
    <cellStyle name="Comma 3 8 8" xfId="9283"/>
    <cellStyle name="Comma 3 8 8 2" xfId="9284"/>
    <cellStyle name="Comma 3 8 9" xfId="9285"/>
    <cellStyle name="Comma 3 8 9 2" xfId="9286"/>
    <cellStyle name="Comma 3 9" xfId="9287"/>
    <cellStyle name="Comma 3 9 2" xfId="9288"/>
    <cellStyle name="Comma 3 9 2 2" xfId="9289"/>
    <cellStyle name="Comma 3 9 2 2 2" xfId="9290"/>
    <cellStyle name="Comma 3 9 2 2 2 2" xfId="9291"/>
    <cellStyle name="Comma 3 9 2 2 2 2 2" xfId="9292"/>
    <cellStyle name="Comma 3 9 2 2 2 3" xfId="9293"/>
    <cellStyle name="Comma 3 9 2 2 3" xfId="9294"/>
    <cellStyle name="Comma 3 9 2 2 3 2" xfId="9295"/>
    <cellStyle name="Comma 3 9 2 2 4" xfId="9296"/>
    <cellStyle name="Comma 3 9 2 3" xfId="9297"/>
    <cellStyle name="Comma 3 9 2 3 2" xfId="9298"/>
    <cellStyle name="Comma 3 9 2 3 2 2" xfId="9299"/>
    <cellStyle name="Comma 3 9 2 3 3" xfId="9300"/>
    <cellStyle name="Comma 3 9 2 4" xfId="9301"/>
    <cellStyle name="Comma 3 9 2 4 2" xfId="9302"/>
    <cellStyle name="Comma 3 9 2 5" xfId="9303"/>
    <cellStyle name="Comma 3 9 2 6" xfId="9304"/>
    <cellStyle name="Comma 3 9 3" xfId="9305"/>
    <cellStyle name="Comma 3 9 3 2" xfId="9306"/>
    <cellStyle name="Comma 3 9 3 2 2" xfId="9307"/>
    <cellStyle name="Comma 3 9 3 2 2 2" xfId="9308"/>
    <cellStyle name="Comma 3 9 3 2 3" xfId="9309"/>
    <cellStyle name="Comma 3 9 3 3" xfId="9310"/>
    <cellStyle name="Comma 3 9 3 3 2" xfId="9311"/>
    <cellStyle name="Comma 3 9 3 4" xfId="9312"/>
    <cellStyle name="Comma 3 9 3 5" xfId="9313"/>
    <cellStyle name="Comma 3 9 4" xfId="9314"/>
    <cellStyle name="Comma 3 9 4 2" xfId="9315"/>
    <cellStyle name="Comma 3 9 4 2 2" xfId="9316"/>
    <cellStyle name="Comma 3 9 4 3" xfId="9317"/>
    <cellStyle name="Comma 3 9 5" xfId="9318"/>
    <cellStyle name="Comma 3 9 5 2" xfId="9319"/>
    <cellStyle name="Comma 3 9 6" xfId="9320"/>
    <cellStyle name="Comma 3 9 6 2" xfId="9321"/>
    <cellStyle name="Comma 3 9 7" xfId="9322"/>
    <cellStyle name="Comma 3 9 8" xfId="9323"/>
    <cellStyle name="Comma 3 9 9" xfId="9324"/>
    <cellStyle name="Comma 30" xfId="9325"/>
    <cellStyle name="Comma 31" xfId="9326"/>
    <cellStyle name="Comma 32" xfId="9327"/>
    <cellStyle name="Comma 33" xfId="9328"/>
    <cellStyle name="Comma 34" xfId="9329"/>
    <cellStyle name="Comma 35" xfId="9330"/>
    <cellStyle name="Comma 36" xfId="9331"/>
    <cellStyle name="Comma 37" xfId="9332"/>
    <cellStyle name="Comma 38" xfId="9333"/>
    <cellStyle name="Comma 39" xfId="46395"/>
    <cellStyle name="Comma 4" xfId="9334"/>
    <cellStyle name="Comma 4 10" xfId="9335"/>
    <cellStyle name="Comma 4 10 2" xfId="9336"/>
    <cellStyle name="Comma 4 11" xfId="9337"/>
    <cellStyle name="Comma 4 12" xfId="9338"/>
    <cellStyle name="Comma 4 13" xfId="9339"/>
    <cellStyle name="Comma 4 14" xfId="46569"/>
    <cellStyle name="Comma 4 15" xfId="46991"/>
    <cellStyle name="Comma 4 16" xfId="48069"/>
    <cellStyle name="Comma 4 2" xfId="9340"/>
    <cellStyle name="Comma 4 2 10" xfId="46873"/>
    <cellStyle name="Comma 4 2 11" xfId="47022"/>
    <cellStyle name="Comma 4 2 12" xfId="48073"/>
    <cellStyle name="Comma 4 2 2" xfId="9341"/>
    <cellStyle name="Comma 4 2 2 2" xfId="9342"/>
    <cellStyle name="Comma 4 2 2 2 2" xfId="9343"/>
    <cellStyle name="Comma 4 2 2 2 2 2" xfId="9344"/>
    <cellStyle name="Comma 4 2 2 2 2 2 2" xfId="9345"/>
    <cellStyle name="Comma 4 2 2 2 2 3" xfId="9346"/>
    <cellStyle name="Comma 4 2 2 2 3" xfId="9347"/>
    <cellStyle name="Comma 4 2 2 2 3 2" xfId="9348"/>
    <cellStyle name="Comma 4 2 2 2 4" xfId="9349"/>
    <cellStyle name="Comma 4 2 2 3" xfId="9350"/>
    <cellStyle name="Comma 4 2 2 3 2" xfId="9351"/>
    <cellStyle name="Comma 4 2 2 3 2 2" xfId="9352"/>
    <cellStyle name="Comma 4 2 2 3 3" xfId="9353"/>
    <cellStyle name="Comma 4 2 2 4" xfId="9354"/>
    <cellStyle name="Comma 4 2 2 4 2" xfId="9355"/>
    <cellStyle name="Comma 4 2 2 5" xfId="9356"/>
    <cellStyle name="Comma 4 2 3" xfId="9357"/>
    <cellStyle name="Comma 4 2 3 2" xfId="9358"/>
    <cellStyle name="Comma 4 2 3 2 2" xfId="9359"/>
    <cellStyle name="Comma 4 2 3 2 2 2" xfId="9360"/>
    <cellStyle name="Comma 4 2 3 2 3" xfId="9361"/>
    <cellStyle name="Comma 4 2 3 3" xfId="9362"/>
    <cellStyle name="Comma 4 2 3 3 2" xfId="9363"/>
    <cellStyle name="Comma 4 2 3 4" xfId="9364"/>
    <cellStyle name="Comma 4 2 4" xfId="9365"/>
    <cellStyle name="Comma 4 2 4 2" xfId="9366"/>
    <cellStyle name="Comma 4 2 4 2 2" xfId="9367"/>
    <cellStyle name="Comma 4 2 4 3" xfId="9368"/>
    <cellStyle name="Comma 4 2 5" xfId="9369"/>
    <cellStyle name="Comma 4 2 5 2" xfId="9370"/>
    <cellStyle name="Comma 4 2 6" xfId="9371"/>
    <cellStyle name="Comma 4 2 6 2" xfId="9372"/>
    <cellStyle name="Comma 4 2 7" xfId="9373"/>
    <cellStyle name="Comma 4 2 8" xfId="9374"/>
    <cellStyle name="Comma 4 2 9" xfId="9375"/>
    <cellStyle name="Comma 4 3" xfId="9376"/>
    <cellStyle name="Comma 4 3 2" xfId="9377"/>
    <cellStyle name="Comma 4 3 2 2" xfId="9378"/>
    <cellStyle name="Comma 4 3 2 2 2" xfId="9379"/>
    <cellStyle name="Comma 4 3 2 2 2 2" xfId="9380"/>
    <cellStyle name="Comma 4 3 2 2 2 2 2" xfId="9381"/>
    <cellStyle name="Comma 4 3 2 2 2 3" xfId="9382"/>
    <cellStyle name="Comma 4 3 2 2 3" xfId="9383"/>
    <cellStyle name="Comma 4 3 2 2 3 2" xfId="9384"/>
    <cellStyle name="Comma 4 3 2 2 4" xfId="9385"/>
    <cellStyle name="Comma 4 3 2 3" xfId="9386"/>
    <cellStyle name="Comma 4 3 2 3 2" xfId="9387"/>
    <cellStyle name="Comma 4 3 2 3 2 2" xfId="9388"/>
    <cellStyle name="Comma 4 3 2 3 3" xfId="9389"/>
    <cellStyle name="Comma 4 3 2 4" xfId="9390"/>
    <cellStyle name="Comma 4 3 2 4 2" xfId="9391"/>
    <cellStyle name="Comma 4 3 2 5" xfId="9392"/>
    <cellStyle name="Comma 4 3 3" xfId="9393"/>
    <cellStyle name="Comma 4 3 3 2" xfId="9394"/>
    <cellStyle name="Comma 4 3 3 2 2" xfId="9395"/>
    <cellStyle name="Comma 4 3 3 2 2 2" xfId="9396"/>
    <cellStyle name="Comma 4 3 3 2 3" xfId="9397"/>
    <cellStyle name="Comma 4 3 3 3" xfId="9398"/>
    <cellStyle name="Comma 4 3 3 3 2" xfId="9399"/>
    <cellStyle name="Comma 4 3 3 4" xfId="9400"/>
    <cellStyle name="Comma 4 3 4" xfId="9401"/>
    <cellStyle name="Comma 4 3 4 2" xfId="9402"/>
    <cellStyle name="Comma 4 3 4 2 2" xfId="9403"/>
    <cellStyle name="Comma 4 3 4 3" xfId="9404"/>
    <cellStyle name="Comma 4 3 5" xfId="9405"/>
    <cellStyle name="Comma 4 3 5 2" xfId="9406"/>
    <cellStyle name="Comma 4 3 6" xfId="9407"/>
    <cellStyle name="Comma 4 3 6 2" xfId="9408"/>
    <cellStyle name="Comma 4 3 7" xfId="9409"/>
    <cellStyle name="Comma 4 3 8" xfId="9410"/>
    <cellStyle name="Comma 4 3 9" xfId="9411"/>
    <cellStyle name="Comma 4 4" xfId="9412"/>
    <cellStyle name="Comma 4 4 2" xfId="9413"/>
    <cellStyle name="Comma 4 4 2 2" xfId="9414"/>
    <cellStyle name="Comma 4 4 2 2 2" xfId="9415"/>
    <cellStyle name="Comma 4 4 2 2 2 2" xfId="9416"/>
    <cellStyle name="Comma 4 4 2 2 3" xfId="9417"/>
    <cellStyle name="Comma 4 4 2 3" xfId="9418"/>
    <cellStyle name="Comma 4 4 2 3 2" xfId="9419"/>
    <cellStyle name="Comma 4 4 2 4" xfId="9420"/>
    <cellStyle name="Comma 4 4 3" xfId="9421"/>
    <cellStyle name="Comma 4 4 3 2" xfId="9422"/>
    <cellStyle name="Comma 4 4 3 2 2" xfId="9423"/>
    <cellStyle name="Comma 4 4 3 3" xfId="9424"/>
    <cellStyle name="Comma 4 4 4" xfId="9425"/>
    <cellStyle name="Comma 4 4 4 2" xfId="9426"/>
    <cellStyle name="Comma 4 4 5" xfId="9427"/>
    <cellStyle name="Comma 4 4 6" xfId="9428"/>
    <cellStyle name="Comma 4 5" xfId="9429"/>
    <cellStyle name="Comma 4 5 2" xfId="9430"/>
    <cellStyle name="Comma 4 5 2 2" xfId="9431"/>
    <cellStyle name="Comma 4 5 2 2 2" xfId="9432"/>
    <cellStyle name="Comma 4 5 2 2 2 2" xfId="9433"/>
    <cellStyle name="Comma 4 5 2 2 3" xfId="9434"/>
    <cellStyle name="Comma 4 5 2 3" xfId="9435"/>
    <cellStyle name="Comma 4 5 2 3 2" xfId="9436"/>
    <cellStyle name="Comma 4 5 2 4" xfId="9437"/>
    <cellStyle name="Comma 4 5 3" xfId="9438"/>
    <cellStyle name="Comma 4 5 3 2" xfId="9439"/>
    <cellStyle name="Comma 4 5 3 2 2" xfId="9440"/>
    <cellStyle name="Comma 4 5 3 3" xfId="9441"/>
    <cellStyle name="Comma 4 5 4" xfId="9442"/>
    <cellStyle name="Comma 4 5 4 2" xfId="9443"/>
    <cellStyle name="Comma 4 5 5" xfId="9444"/>
    <cellStyle name="Comma 4 5 6" xfId="9445"/>
    <cellStyle name="Comma 4 6" xfId="9446"/>
    <cellStyle name="Comma 4 6 2" xfId="9447"/>
    <cellStyle name="Comma 4 6 2 2" xfId="9448"/>
    <cellStyle name="Comma 4 6 2 2 2" xfId="9449"/>
    <cellStyle name="Comma 4 6 2 3" xfId="9450"/>
    <cellStyle name="Comma 4 6 3" xfId="9451"/>
    <cellStyle name="Comma 4 6 3 2" xfId="9452"/>
    <cellStyle name="Comma 4 6 4" xfId="9453"/>
    <cellStyle name="Comma 4 6 5" xfId="9454"/>
    <cellStyle name="Comma 4 7" xfId="9455"/>
    <cellStyle name="Comma 4 7 2" xfId="9456"/>
    <cellStyle name="Comma 4 7 2 2" xfId="9457"/>
    <cellStyle name="Comma 4 7 3" xfId="9458"/>
    <cellStyle name="Comma 4 8" xfId="9459"/>
    <cellStyle name="Comma 4 8 2" xfId="9460"/>
    <cellStyle name="Comma 4 9" xfId="9461"/>
    <cellStyle name="Comma 4 9 2" xfId="9462"/>
    <cellStyle name="Comma 40" xfId="46568"/>
    <cellStyle name="Comma 41" xfId="46393"/>
    <cellStyle name="Comma 42" xfId="46979"/>
    <cellStyle name="Comma 5" xfId="9463"/>
    <cellStyle name="Comma 5 2" xfId="9464"/>
    <cellStyle name="Comma 5 2 2" xfId="9465"/>
    <cellStyle name="Comma 5 2 2 2" xfId="9466"/>
    <cellStyle name="Comma 5 3" xfId="9467"/>
    <cellStyle name="Comma 5 3 2" xfId="9468"/>
    <cellStyle name="Comma 5 4" xfId="9469"/>
    <cellStyle name="Comma 5 5" xfId="46570"/>
    <cellStyle name="Comma 5 6" xfId="47023"/>
    <cellStyle name="Comma 6" xfId="9470"/>
    <cellStyle name="Comma 6 10" xfId="47024"/>
    <cellStyle name="Comma 6 11" xfId="48074"/>
    <cellStyle name="Comma 6 2" xfId="9471"/>
    <cellStyle name="Comma 6 2 2" xfId="9472"/>
    <cellStyle name="Comma 6 2 2 2" xfId="9473"/>
    <cellStyle name="Comma 6 2 2 2 2" xfId="9474"/>
    <cellStyle name="Comma 6 2 2 2 2 2" xfId="9475"/>
    <cellStyle name="Comma 6 2 2 2 3" xfId="9476"/>
    <cellStyle name="Comma 6 2 2 3" xfId="9477"/>
    <cellStyle name="Comma 6 2 2 3 2" xfId="9478"/>
    <cellStyle name="Comma 6 2 2 4" xfId="9479"/>
    <cellStyle name="Comma 6 2 3" xfId="9480"/>
    <cellStyle name="Comma 6 2 3 2" xfId="9481"/>
    <cellStyle name="Comma 6 2 3 2 2" xfId="9482"/>
    <cellStyle name="Comma 6 2 3 3" xfId="9483"/>
    <cellStyle name="Comma 6 2 4" xfId="9484"/>
    <cellStyle name="Comma 6 2 4 2" xfId="9485"/>
    <cellStyle name="Comma 6 2 5" xfId="9486"/>
    <cellStyle name="Comma 6 2 6" xfId="9487"/>
    <cellStyle name="Comma 6 3" xfId="9488"/>
    <cellStyle name="Comma 6 3 2" xfId="9489"/>
    <cellStyle name="Comma 6 3 2 2" xfId="9490"/>
    <cellStyle name="Comma 6 3 2 2 2" xfId="9491"/>
    <cellStyle name="Comma 6 3 2 3" xfId="9492"/>
    <cellStyle name="Comma 6 3 3" xfId="9493"/>
    <cellStyle name="Comma 6 3 3 2" xfId="9494"/>
    <cellStyle name="Comma 6 3 4" xfId="9495"/>
    <cellStyle name="Comma 6 3 5" xfId="9496"/>
    <cellStyle name="Comma 6 4" xfId="9497"/>
    <cellStyle name="Comma 6 4 2" xfId="9498"/>
    <cellStyle name="Comma 6 4 2 2" xfId="9499"/>
    <cellStyle name="Comma 6 4 3" xfId="9500"/>
    <cellStyle name="Comma 6 5" xfId="9501"/>
    <cellStyle name="Comma 6 5 2" xfId="9502"/>
    <cellStyle name="Comma 6 6" xfId="9503"/>
    <cellStyle name="Comma 6 6 2" xfId="9504"/>
    <cellStyle name="Comma 6 7" xfId="9505"/>
    <cellStyle name="Comma 6 8" xfId="9506"/>
    <cellStyle name="Comma 6 9" xfId="9507"/>
    <cellStyle name="Comma 7" xfId="9508"/>
    <cellStyle name="Comma 7 2" xfId="9509"/>
    <cellStyle name="Comma 7 2 2" xfId="9510"/>
    <cellStyle name="Comma 7 2 2 2" xfId="9511"/>
    <cellStyle name="Comma 7 2 2 2 2" xfId="9512"/>
    <cellStyle name="Comma 7 2 2 3" xfId="9513"/>
    <cellStyle name="Comma 7 2 3" xfId="9514"/>
    <cellStyle name="Comma 7 2 3 2" xfId="9515"/>
    <cellStyle name="Comma 7 2 4" xfId="9516"/>
    <cellStyle name="Comma 7 3" xfId="9517"/>
    <cellStyle name="Comma 7 3 2" xfId="9518"/>
    <cellStyle name="Comma 7 3 2 2" xfId="9519"/>
    <cellStyle name="Comma 7 3 3" xfId="9520"/>
    <cellStyle name="Comma 7 4" xfId="9521"/>
    <cellStyle name="Comma 7 4 2" xfId="9522"/>
    <cellStyle name="Comma 7 5" xfId="9523"/>
    <cellStyle name="Comma 7 6" xfId="9524"/>
    <cellStyle name="Comma 7 7" xfId="48017"/>
    <cellStyle name="Comma 8" xfId="9525"/>
    <cellStyle name="Comma 9" xfId="9526"/>
    <cellStyle name="Comma0" xfId="9527"/>
    <cellStyle name="Currency" xfId="46936" builtinId="4"/>
    <cellStyle name="Currency [0] 10" xfId="9528"/>
    <cellStyle name="Currency [0] 11" xfId="9529"/>
    <cellStyle name="Currency [0] 12" xfId="9530"/>
    <cellStyle name="Currency [0] 13" xfId="9531"/>
    <cellStyle name="Currency [0] 14" xfId="9532"/>
    <cellStyle name="Currency [0] 15" xfId="9533"/>
    <cellStyle name="Currency [0] 16" xfId="9534"/>
    <cellStyle name="Currency [0] 17" xfId="9535"/>
    <cellStyle name="Currency [0] 18" xfId="9536"/>
    <cellStyle name="Currency [0] 19" xfId="9537"/>
    <cellStyle name="Currency [0] 2" xfId="9538"/>
    <cellStyle name="Currency [0] 20" xfId="9539"/>
    <cellStyle name="Currency [0] 21" xfId="9540"/>
    <cellStyle name="Currency [0] 22" xfId="9541"/>
    <cellStyle name="Currency [0] 23" xfId="9542"/>
    <cellStyle name="Currency [0] 24" xfId="9543"/>
    <cellStyle name="Currency [0] 3" xfId="9544"/>
    <cellStyle name="Currency [0] 4" xfId="9545"/>
    <cellStyle name="Currency [0] 5" xfId="9546"/>
    <cellStyle name="Currency [0] 6" xfId="9547"/>
    <cellStyle name="Currency [0] 7" xfId="9548"/>
    <cellStyle name="Currency [0] 8" xfId="9549"/>
    <cellStyle name="Currency [0] 9" xfId="9550"/>
    <cellStyle name="Currency 10" xfId="9551"/>
    <cellStyle name="Currency 11" xfId="9552"/>
    <cellStyle name="Currency 11 2" xfId="9553"/>
    <cellStyle name="Currency 11 3" xfId="9554"/>
    <cellStyle name="Currency 12" xfId="9555"/>
    <cellStyle name="Currency 13" xfId="9556"/>
    <cellStyle name="Currency 14" xfId="9557"/>
    <cellStyle name="Currency 15" xfId="9558"/>
    <cellStyle name="Currency 15 2" xfId="9559"/>
    <cellStyle name="Currency 15 2 2" xfId="9560"/>
    <cellStyle name="Currency 15 3" xfId="9561"/>
    <cellStyle name="Currency 16" xfId="9562"/>
    <cellStyle name="Currency 16 2" xfId="9563"/>
    <cellStyle name="Currency 16 2 2" xfId="9564"/>
    <cellStyle name="Currency 16 3" xfId="9565"/>
    <cellStyle name="Currency 17" xfId="9566"/>
    <cellStyle name="Currency 17 2" xfId="9567"/>
    <cellStyle name="Currency 17 2 2" xfId="9568"/>
    <cellStyle name="Currency 17 3" xfId="9569"/>
    <cellStyle name="Currency 18" xfId="9570"/>
    <cellStyle name="Currency 18 2" xfId="9571"/>
    <cellStyle name="Currency 19" xfId="9572"/>
    <cellStyle name="Currency 19 2" xfId="9573"/>
    <cellStyle name="Currency 2" xfId="3"/>
    <cellStyle name="Currency 2 10" xfId="9574"/>
    <cellStyle name="Currency 2 10 2" xfId="9575"/>
    <cellStyle name="Currency 2 10 2 2" xfId="9576"/>
    <cellStyle name="Currency 2 10 2 2 2" xfId="9577"/>
    <cellStyle name="Currency 2 10 2 2 2 2" xfId="9578"/>
    <cellStyle name="Currency 2 10 2 2 2 2 2" xfId="9579"/>
    <cellStyle name="Currency 2 10 2 2 2 3" xfId="9580"/>
    <cellStyle name="Currency 2 10 2 2 3" xfId="9581"/>
    <cellStyle name="Currency 2 10 2 2 3 2" xfId="9582"/>
    <cellStyle name="Currency 2 10 2 2 4" xfId="9583"/>
    <cellStyle name="Currency 2 10 2 3" xfId="9584"/>
    <cellStyle name="Currency 2 10 2 3 2" xfId="9585"/>
    <cellStyle name="Currency 2 10 2 3 2 2" xfId="9586"/>
    <cellStyle name="Currency 2 10 2 3 3" xfId="9587"/>
    <cellStyle name="Currency 2 10 2 4" xfId="9588"/>
    <cellStyle name="Currency 2 10 2 4 2" xfId="9589"/>
    <cellStyle name="Currency 2 10 2 5" xfId="9590"/>
    <cellStyle name="Currency 2 10 3" xfId="9591"/>
    <cellStyle name="Currency 2 10 3 2" xfId="9592"/>
    <cellStyle name="Currency 2 10 3 2 2" xfId="9593"/>
    <cellStyle name="Currency 2 10 3 2 2 2" xfId="9594"/>
    <cellStyle name="Currency 2 10 3 2 3" xfId="9595"/>
    <cellStyle name="Currency 2 10 3 3" xfId="9596"/>
    <cellStyle name="Currency 2 10 3 3 2" xfId="9597"/>
    <cellStyle name="Currency 2 10 3 4" xfId="9598"/>
    <cellStyle name="Currency 2 10 4" xfId="9599"/>
    <cellStyle name="Currency 2 10 4 2" xfId="9600"/>
    <cellStyle name="Currency 2 10 4 2 2" xfId="9601"/>
    <cellStyle name="Currency 2 10 4 3" xfId="9602"/>
    <cellStyle name="Currency 2 10 5" xfId="9603"/>
    <cellStyle name="Currency 2 10 5 2" xfId="9604"/>
    <cellStyle name="Currency 2 10 6" xfId="9605"/>
    <cellStyle name="Currency 2 10 6 2" xfId="9606"/>
    <cellStyle name="Currency 2 10 7" xfId="9607"/>
    <cellStyle name="Currency 2 10 8" xfId="9608"/>
    <cellStyle name="Currency 2 10 9" xfId="9609"/>
    <cellStyle name="Currency 2 11" xfId="9610"/>
    <cellStyle name="Currency 2 11 2" xfId="9611"/>
    <cellStyle name="Currency 2 11 2 2" xfId="9612"/>
    <cellStyle name="Currency 2 11 2 2 2" xfId="9613"/>
    <cellStyle name="Currency 2 11 2 2 2 2" xfId="9614"/>
    <cellStyle name="Currency 2 11 2 2 3" xfId="9615"/>
    <cellStyle name="Currency 2 11 2 3" xfId="9616"/>
    <cellStyle name="Currency 2 11 2 3 2" xfId="9617"/>
    <cellStyle name="Currency 2 11 2 4" xfId="9618"/>
    <cellStyle name="Currency 2 11 3" xfId="9619"/>
    <cellStyle name="Currency 2 11 3 2" xfId="9620"/>
    <cellStyle name="Currency 2 11 3 2 2" xfId="9621"/>
    <cellStyle name="Currency 2 11 3 3" xfId="9622"/>
    <cellStyle name="Currency 2 11 4" xfId="9623"/>
    <cellStyle name="Currency 2 11 4 2" xfId="9624"/>
    <cellStyle name="Currency 2 11 5" xfId="9625"/>
    <cellStyle name="Currency 2 11 6" xfId="9626"/>
    <cellStyle name="Currency 2 12" xfId="9627"/>
    <cellStyle name="Currency 2 12 2" xfId="9628"/>
    <cellStyle name="Currency 2 12 2 2" xfId="9629"/>
    <cellStyle name="Currency 2 12 2 2 2" xfId="9630"/>
    <cellStyle name="Currency 2 12 2 2 2 2" xfId="9631"/>
    <cellStyle name="Currency 2 12 2 2 3" xfId="9632"/>
    <cellStyle name="Currency 2 12 2 3" xfId="9633"/>
    <cellStyle name="Currency 2 12 2 3 2" xfId="9634"/>
    <cellStyle name="Currency 2 12 2 4" xfId="9635"/>
    <cellStyle name="Currency 2 12 3" xfId="9636"/>
    <cellStyle name="Currency 2 12 3 2" xfId="9637"/>
    <cellStyle name="Currency 2 12 3 2 2" xfId="9638"/>
    <cellStyle name="Currency 2 12 3 3" xfId="9639"/>
    <cellStyle name="Currency 2 12 4" xfId="9640"/>
    <cellStyle name="Currency 2 12 4 2" xfId="9641"/>
    <cellStyle name="Currency 2 12 5" xfId="9642"/>
    <cellStyle name="Currency 2 13" xfId="9643"/>
    <cellStyle name="Currency 2 13 2" xfId="9644"/>
    <cellStyle name="Currency 2 13 2 2" xfId="9645"/>
    <cellStyle name="Currency 2 13 2 2 2" xfId="9646"/>
    <cellStyle name="Currency 2 13 2 3" xfId="9647"/>
    <cellStyle name="Currency 2 13 3" xfId="9648"/>
    <cellStyle name="Currency 2 13 3 2" xfId="9649"/>
    <cellStyle name="Currency 2 13 4" xfId="9650"/>
    <cellStyle name="Currency 2 14" xfId="9651"/>
    <cellStyle name="Currency 2 14 2" xfId="9652"/>
    <cellStyle name="Currency 2 14 2 2" xfId="9653"/>
    <cellStyle name="Currency 2 14 3" xfId="9654"/>
    <cellStyle name="Currency 2 15" xfId="9655"/>
    <cellStyle name="Currency 2 15 2" xfId="9656"/>
    <cellStyle name="Currency 2 16" xfId="9657"/>
    <cellStyle name="Currency 2 16 2" xfId="9658"/>
    <cellStyle name="Currency 2 17" xfId="9659"/>
    <cellStyle name="Currency 2 17 2" xfId="9660"/>
    <cellStyle name="Currency 2 18" xfId="9661"/>
    <cellStyle name="Currency 2 18 2" xfId="9662"/>
    <cellStyle name="Currency 2 19" xfId="9663"/>
    <cellStyle name="Currency 2 2" xfId="9664"/>
    <cellStyle name="Currency 2 2 10" xfId="9665"/>
    <cellStyle name="Currency 2 2 10 2" xfId="9666"/>
    <cellStyle name="Currency 2 2 10 2 2" xfId="9667"/>
    <cellStyle name="Currency 2 2 10 2 2 2" xfId="9668"/>
    <cellStyle name="Currency 2 2 10 2 2 2 2" xfId="9669"/>
    <cellStyle name="Currency 2 2 10 2 2 3" xfId="9670"/>
    <cellStyle name="Currency 2 2 10 2 3" xfId="9671"/>
    <cellStyle name="Currency 2 2 10 2 3 2" xfId="9672"/>
    <cellStyle name="Currency 2 2 10 2 4" xfId="9673"/>
    <cellStyle name="Currency 2 2 10 3" xfId="9674"/>
    <cellStyle name="Currency 2 2 10 3 2" xfId="9675"/>
    <cellStyle name="Currency 2 2 10 3 2 2" xfId="9676"/>
    <cellStyle name="Currency 2 2 10 3 3" xfId="9677"/>
    <cellStyle name="Currency 2 2 10 4" xfId="9678"/>
    <cellStyle name="Currency 2 2 10 4 2" xfId="9679"/>
    <cellStyle name="Currency 2 2 10 5" xfId="9680"/>
    <cellStyle name="Currency 2 2 11" xfId="9681"/>
    <cellStyle name="Currency 2 2 11 2" xfId="9682"/>
    <cellStyle name="Currency 2 2 11 2 2" xfId="9683"/>
    <cellStyle name="Currency 2 2 11 2 2 2" xfId="9684"/>
    <cellStyle name="Currency 2 2 11 2 3" xfId="9685"/>
    <cellStyle name="Currency 2 2 11 3" xfId="9686"/>
    <cellStyle name="Currency 2 2 11 3 2" xfId="9687"/>
    <cellStyle name="Currency 2 2 11 4" xfId="9688"/>
    <cellStyle name="Currency 2 2 12" xfId="9689"/>
    <cellStyle name="Currency 2 2 12 2" xfId="9690"/>
    <cellStyle name="Currency 2 2 12 2 2" xfId="9691"/>
    <cellStyle name="Currency 2 2 12 3" xfId="9692"/>
    <cellStyle name="Currency 2 2 13" xfId="9693"/>
    <cellStyle name="Currency 2 2 13 2" xfId="9694"/>
    <cellStyle name="Currency 2 2 14" xfId="9695"/>
    <cellStyle name="Currency 2 2 14 2" xfId="9696"/>
    <cellStyle name="Currency 2 2 15" xfId="9697"/>
    <cellStyle name="Currency 2 2 15 2" xfId="9698"/>
    <cellStyle name="Currency 2 2 16" xfId="9699"/>
    <cellStyle name="Currency 2 2 16 2" xfId="9700"/>
    <cellStyle name="Currency 2 2 17" xfId="9701"/>
    <cellStyle name="Currency 2 2 18" xfId="9702"/>
    <cellStyle name="Currency 2 2 19" xfId="9703"/>
    <cellStyle name="Currency 2 2 2" xfId="9704"/>
    <cellStyle name="Currency 2 2 2 10" xfId="9705"/>
    <cellStyle name="Currency 2 2 2 10 2" xfId="9706"/>
    <cellStyle name="Currency 2 2 2 10 2 2" xfId="9707"/>
    <cellStyle name="Currency 2 2 2 10 2 2 2" xfId="9708"/>
    <cellStyle name="Currency 2 2 2 10 2 3" xfId="9709"/>
    <cellStyle name="Currency 2 2 2 10 3" xfId="9710"/>
    <cellStyle name="Currency 2 2 2 10 3 2" xfId="9711"/>
    <cellStyle name="Currency 2 2 2 10 4" xfId="9712"/>
    <cellStyle name="Currency 2 2 2 11" xfId="9713"/>
    <cellStyle name="Currency 2 2 2 11 2" xfId="9714"/>
    <cellStyle name="Currency 2 2 2 11 2 2" xfId="9715"/>
    <cellStyle name="Currency 2 2 2 11 3" xfId="9716"/>
    <cellStyle name="Currency 2 2 2 12" xfId="9717"/>
    <cellStyle name="Currency 2 2 2 12 2" xfId="9718"/>
    <cellStyle name="Currency 2 2 2 13" xfId="9719"/>
    <cellStyle name="Currency 2 2 2 13 2" xfId="9720"/>
    <cellStyle name="Currency 2 2 2 14" xfId="9721"/>
    <cellStyle name="Currency 2 2 2 14 2" xfId="9722"/>
    <cellStyle name="Currency 2 2 2 15" xfId="9723"/>
    <cellStyle name="Currency 2 2 2 15 2" xfId="9724"/>
    <cellStyle name="Currency 2 2 2 16" xfId="9725"/>
    <cellStyle name="Currency 2 2 2 17" xfId="9726"/>
    <cellStyle name="Currency 2 2 2 18" xfId="9727"/>
    <cellStyle name="Currency 2 2 2 19" xfId="9728"/>
    <cellStyle name="Currency 2 2 2 2" xfId="9729"/>
    <cellStyle name="Currency 2 2 2 2 10" xfId="9730"/>
    <cellStyle name="Currency 2 2 2 2 10 2" xfId="9731"/>
    <cellStyle name="Currency 2 2 2 2 11" xfId="9732"/>
    <cellStyle name="Currency 2 2 2 2 11 2" xfId="9733"/>
    <cellStyle name="Currency 2 2 2 2 12" xfId="9734"/>
    <cellStyle name="Currency 2 2 2 2 12 2" xfId="9735"/>
    <cellStyle name="Currency 2 2 2 2 13" xfId="9736"/>
    <cellStyle name="Currency 2 2 2 2 13 2" xfId="9737"/>
    <cellStyle name="Currency 2 2 2 2 14" xfId="9738"/>
    <cellStyle name="Currency 2 2 2 2 15" xfId="9739"/>
    <cellStyle name="Currency 2 2 2 2 16" xfId="9740"/>
    <cellStyle name="Currency 2 2 2 2 17" xfId="9741"/>
    <cellStyle name="Currency 2 2 2 2 2" xfId="9742"/>
    <cellStyle name="Currency 2 2 2 2 2 10" xfId="9743"/>
    <cellStyle name="Currency 2 2 2 2 2 10 2" xfId="9744"/>
    <cellStyle name="Currency 2 2 2 2 2 11" xfId="9745"/>
    <cellStyle name="Currency 2 2 2 2 2 11 2" xfId="9746"/>
    <cellStyle name="Currency 2 2 2 2 2 12" xfId="9747"/>
    <cellStyle name="Currency 2 2 2 2 2 13" xfId="9748"/>
    <cellStyle name="Currency 2 2 2 2 2 14" xfId="9749"/>
    <cellStyle name="Currency 2 2 2 2 2 2" xfId="9750"/>
    <cellStyle name="Currency 2 2 2 2 2 2 10" xfId="9751"/>
    <cellStyle name="Currency 2 2 2 2 2 2 10 2" xfId="9752"/>
    <cellStyle name="Currency 2 2 2 2 2 2 11" xfId="9753"/>
    <cellStyle name="Currency 2 2 2 2 2 2 12" xfId="9754"/>
    <cellStyle name="Currency 2 2 2 2 2 2 13" xfId="9755"/>
    <cellStyle name="Currency 2 2 2 2 2 2 2" xfId="9756"/>
    <cellStyle name="Currency 2 2 2 2 2 2 2 2" xfId="9757"/>
    <cellStyle name="Currency 2 2 2 2 2 2 2 2 2" xfId="9758"/>
    <cellStyle name="Currency 2 2 2 2 2 2 2 2 2 2" xfId="9759"/>
    <cellStyle name="Currency 2 2 2 2 2 2 2 2 2 2 2" xfId="9760"/>
    <cellStyle name="Currency 2 2 2 2 2 2 2 2 2 2 2 2" xfId="9761"/>
    <cellStyle name="Currency 2 2 2 2 2 2 2 2 2 2 3" xfId="9762"/>
    <cellStyle name="Currency 2 2 2 2 2 2 2 2 2 3" xfId="9763"/>
    <cellStyle name="Currency 2 2 2 2 2 2 2 2 2 3 2" xfId="9764"/>
    <cellStyle name="Currency 2 2 2 2 2 2 2 2 2 4" xfId="9765"/>
    <cellStyle name="Currency 2 2 2 2 2 2 2 2 3" xfId="9766"/>
    <cellStyle name="Currency 2 2 2 2 2 2 2 2 3 2" xfId="9767"/>
    <cellStyle name="Currency 2 2 2 2 2 2 2 2 3 2 2" xfId="9768"/>
    <cellStyle name="Currency 2 2 2 2 2 2 2 2 3 3" xfId="9769"/>
    <cellStyle name="Currency 2 2 2 2 2 2 2 2 4" xfId="9770"/>
    <cellStyle name="Currency 2 2 2 2 2 2 2 2 4 2" xfId="9771"/>
    <cellStyle name="Currency 2 2 2 2 2 2 2 2 5" xfId="9772"/>
    <cellStyle name="Currency 2 2 2 2 2 2 2 3" xfId="9773"/>
    <cellStyle name="Currency 2 2 2 2 2 2 2 3 2" xfId="9774"/>
    <cellStyle name="Currency 2 2 2 2 2 2 2 3 2 2" xfId="9775"/>
    <cellStyle name="Currency 2 2 2 2 2 2 2 3 2 2 2" xfId="9776"/>
    <cellStyle name="Currency 2 2 2 2 2 2 2 3 2 3" xfId="9777"/>
    <cellStyle name="Currency 2 2 2 2 2 2 2 3 3" xfId="9778"/>
    <cellStyle name="Currency 2 2 2 2 2 2 2 3 3 2" xfId="9779"/>
    <cellStyle name="Currency 2 2 2 2 2 2 2 3 4" xfId="9780"/>
    <cellStyle name="Currency 2 2 2 2 2 2 2 4" xfId="9781"/>
    <cellStyle name="Currency 2 2 2 2 2 2 2 4 2" xfId="9782"/>
    <cellStyle name="Currency 2 2 2 2 2 2 2 4 2 2" xfId="9783"/>
    <cellStyle name="Currency 2 2 2 2 2 2 2 4 3" xfId="9784"/>
    <cellStyle name="Currency 2 2 2 2 2 2 2 5" xfId="9785"/>
    <cellStyle name="Currency 2 2 2 2 2 2 2 5 2" xfId="9786"/>
    <cellStyle name="Currency 2 2 2 2 2 2 2 6" xfId="9787"/>
    <cellStyle name="Currency 2 2 2 2 2 2 2 6 2" xfId="9788"/>
    <cellStyle name="Currency 2 2 2 2 2 2 2 7" xfId="9789"/>
    <cellStyle name="Currency 2 2 2 2 2 2 2 8" xfId="9790"/>
    <cellStyle name="Currency 2 2 2 2 2 2 2 9" xfId="9791"/>
    <cellStyle name="Currency 2 2 2 2 2 2 3" xfId="9792"/>
    <cellStyle name="Currency 2 2 2 2 2 2 3 2" xfId="9793"/>
    <cellStyle name="Currency 2 2 2 2 2 2 3 2 2" xfId="9794"/>
    <cellStyle name="Currency 2 2 2 2 2 2 3 2 2 2" xfId="9795"/>
    <cellStyle name="Currency 2 2 2 2 2 2 3 2 2 2 2" xfId="9796"/>
    <cellStyle name="Currency 2 2 2 2 2 2 3 2 2 2 2 2" xfId="9797"/>
    <cellStyle name="Currency 2 2 2 2 2 2 3 2 2 2 3" xfId="9798"/>
    <cellStyle name="Currency 2 2 2 2 2 2 3 2 2 3" xfId="9799"/>
    <cellStyle name="Currency 2 2 2 2 2 2 3 2 2 3 2" xfId="9800"/>
    <cellStyle name="Currency 2 2 2 2 2 2 3 2 2 4" xfId="9801"/>
    <cellStyle name="Currency 2 2 2 2 2 2 3 2 3" xfId="9802"/>
    <cellStyle name="Currency 2 2 2 2 2 2 3 2 3 2" xfId="9803"/>
    <cellStyle name="Currency 2 2 2 2 2 2 3 2 3 2 2" xfId="9804"/>
    <cellStyle name="Currency 2 2 2 2 2 2 3 2 3 3" xfId="9805"/>
    <cellStyle name="Currency 2 2 2 2 2 2 3 2 4" xfId="9806"/>
    <cellStyle name="Currency 2 2 2 2 2 2 3 2 4 2" xfId="9807"/>
    <cellStyle name="Currency 2 2 2 2 2 2 3 2 5" xfId="9808"/>
    <cellStyle name="Currency 2 2 2 2 2 2 3 3" xfId="9809"/>
    <cellStyle name="Currency 2 2 2 2 2 2 3 3 2" xfId="9810"/>
    <cellStyle name="Currency 2 2 2 2 2 2 3 3 2 2" xfId="9811"/>
    <cellStyle name="Currency 2 2 2 2 2 2 3 3 2 2 2" xfId="9812"/>
    <cellStyle name="Currency 2 2 2 2 2 2 3 3 2 3" xfId="9813"/>
    <cellStyle name="Currency 2 2 2 2 2 2 3 3 3" xfId="9814"/>
    <cellStyle name="Currency 2 2 2 2 2 2 3 3 3 2" xfId="9815"/>
    <cellStyle name="Currency 2 2 2 2 2 2 3 3 4" xfId="9816"/>
    <cellStyle name="Currency 2 2 2 2 2 2 3 4" xfId="9817"/>
    <cellStyle name="Currency 2 2 2 2 2 2 3 4 2" xfId="9818"/>
    <cellStyle name="Currency 2 2 2 2 2 2 3 4 2 2" xfId="9819"/>
    <cellStyle name="Currency 2 2 2 2 2 2 3 4 3" xfId="9820"/>
    <cellStyle name="Currency 2 2 2 2 2 2 3 5" xfId="9821"/>
    <cellStyle name="Currency 2 2 2 2 2 2 3 5 2" xfId="9822"/>
    <cellStyle name="Currency 2 2 2 2 2 2 3 6" xfId="9823"/>
    <cellStyle name="Currency 2 2 2 2 2 2 3 6 2" xfId="9824"/>
    <cellStyle name="Currency 2 2 2 2 2 2 3 7" xfId="9825"/>
    <cellStyle name="Currency 2 2 2 2 2 2 3 8" xfId="9826"/>
    <cellStyle name="Currency 2 2 2 2 2 2 3 9" xfId="9827"/>
    <cellStyle name="Currency 2 2 2 2 2 2 4" xfId="9828"/>
    <cellStyle name="Currency 2 2 2 2 2 2 4 2" xfId="9829"/>
    <cellStyle name="Currency 2 2 2 2 2 2 4 2 2" xfId="9830"/>
    <cellStyle name="Currency 2 2 2 2 2 2 4 2 2 2" xfId="9831"/>
    <cellStyle name="Currency 2 2 2 2 2 2 4 2 2 2 2" xfId="9832"/>
    <cellStyle name="Currency 2 2 2 2 2 2 4 2 2 3" xfId="9833"/>
    <cellStyle name="Currency 2 2 2 2 2 2 4 2 3" xfId="9834"/>
    <cellStyle name="Currency 2 2 2 2 2 2 4 2 3 2" xfId="9835"/>
    <cellStyle name="Currency 2 2 2 2 2 2 4 2 4" xfId="9836"/>
    <cellStyle name="Currency 2 2 2 2 2 2 4 3" xfId="9837"/>
    <cellStyle name="Currency 2 2 2 2 2 2 4 3 2" xfId="9838"/>
    <cellStyle name="Currency 2 2 2 2 2 2 4 3 2 2" xfId="9839"/>
    <cellStyle name="Currency 2 2 2 2 2 2 4 3 3" xfId="9840"/>
    <cellStyle name="Currency 2 2 2 2 2 2 4 4" xfId="9841"/>
    <cellStyle name="Currency 2 2 2 2 2 2 4 4 2" xfId="9842"/>
    <cellStyle name="Currency 2 2 2 2 2 2 4 5" xfId="9843"/>
    <cellStyle name="Currency 2 2 2 2 2 2 5" xfId="9844"/>
    <cellStyle name="Currency 2 2 2 2 2 2 5 2" xfId="9845"/>
    <cellStyle name="Currency 2 2 2 2 2 2 5 2 2" xfId="9846"/>
    <cellStyle name="Currency 2 2 2 2 2 2 5 2 2 2" xfId="9847"/>
    <cellStyle name="Currency 2 2 2 2 2 2 5 2 2 2 2" xfId="9848"/>
    <cellStyle name="Currency 2 2 2 2 2 2 5 2 2 3" xfId="9849"/>
    <cellStyle name="Currency 2 2 2 2 2 2 5 2 3" xfId="9850"/>
    <cellStyle name="Currency 2 2 2 2 2 2 5 2 3 2" xfId="9851"/>
    <cellStyle name="Currency 2 2 2 2 2 2 5 2 4" xfId="9852"/>
    <cellStyle name="Currency 2 2 2 2 2 2 5 3" xfId="9853"/>
    <cellStyle name="Currency 2 2 2 2 2 2 5 3 2" xfId="9854"/>
    <cellStyle name="Currency 2 2 2 2 2 2 5 3 2 2" xfId="9855"/>
    <cellStyle name="Currency 2 2 2 2 2 2 5 3 3" xfId="9856"/>
    <cellStyle name="Currency 2 2 2 2 2 2 5 4" xfId="9857"/>
    <cellStyle name="Currency 2 2 2 2 2 2 5 4 2" xfId="9858"/>
    <cellStyle name="Currency 2 2 2 2 2 2 5 5" xfId="9859"/>
    <cellStyle name="Currency 2 2 2 2 2 2 6" xfId="9860"/>
    <cellStyle name="Currency 2 2 2 2 2 2 6 2" xfId="9861"/>
    <cellStyle name="Currency 2 2 2 2 2 2 6 2 2" xfId="9862"/>
    <cellStyle name="Currency 2 2 2 2 2 2 6 2 2 2" xfId="9863"/>
    <cellStyle name="Currency 2 2 2 2 2 2 6 2 3" xfId="9864"/>
    <cellStyle name="Currency 2 2 2 2 2 2 6 3" xfId="9865"/>
    <cellStyle name="Currency 2 2 2 2 2 2 6 3 2" xfId="9866"/>
    <cellStyle name="Currency 2 2 2 2 2 2 6 4" xfId="9867"/>
    <cellStyle name="Currency 2 2 2 2 2 2 7" xfId="9868"/>
    <cellStyle name="Currency 2 2 2 2 2 2 7 2" xfId="9869"/>
    <cellStyle name="Currency 2 2 2 2 2 2 7 2 2" xfId="9870"/>
    <cellStyle name="Currency 2 2 2 2 2 2 7 3" xfId="9871"/>
    <cellStyle name="Currency 2 2 2 2 2 2 8" xfId="9872"/>
    <cellStyle name="Currency 2 2 2 2 2 2 8 2" xfId="9873"/>
    <cellStyle name="Currency 2 2 2 2 2 2 9" xfId="9874"/>
    <cellStyle name="Currency 2 2 2 2 2 2 9 2" xfId="9875"/>
    <cellStyle name="Currency 2 2 2 2 2 3" xfId="9876"/>
    <cellStyle name="Currency 2 2 2 2 2 3 2" xfId="9877"/>
    <cellStyle name="Currency 2 2 2 2 2 3 2 2" xfId="9878"/>
    <cellStyle name="Currency 2 2 2 2 2 3 2 2 2" xfId="9879"/>
    <cellStyle name="Currency 2 2 2 2 2 3 2 2 2 2" xfId="9880"/>
    <cellStyle name="Currency 2 2 2 2 2 3 2 2 2 2 2" xfId="9881"/>
    <cellStyle name="Currency 2 2 2 2 2 3 2 2 2 3" xfId="9882"/>
    <cellStyle name="Currency 2 2 2 2 2 3 2 2 3" xfId="9883"/>
    <cellStyle name="Currency 2 2 2 2 2 3 2 2 3 2" xfId="9884"/>
    <cellStyle name="Currency 2 2 2 2 2 3 2 2 4" xfId="9885"/>
    <cellStyle name="Currency 2 2 2 2 2 3 2 3" xfId="9886"/>
    <cellStyle name="Currency 2 2 2 2 2 3 2 3 2" xfId="9887"/>
    <cellStyle name="Currency 2 2 2 2 2 3 2 3 2 2" xfId="9888"/>
    <cellStyle name="Currency 2 2 2 2 2 3 2 3 3" xfId="9889"/>
    <cellStyle name="Currency 2 2 2 2 2 3 2 4" xfId="9890"/>
    <cellStyle name="Currency 2 2 2 2 2 3 2 4 2" xfId="9891"/>
    <cellStyle name="Currency 2 2 2 2 2 3 2 5" xfId="9892"/>
    <cellStyle name="Currency 2 2 2 2 2 3 3" xfId="9893"/>
    <cellStyle name="Currency 2 2 2 2 2 3 3 2" xfId="9894"/>
    <cellStyle name="Currency 2 2 2 2 2 3 3 2 2" xfId="9895"/>
    <cellStyle name="Currency 2 2 2 2 2 3 3 2 2 2" xfId="9896"/>
    <cellStyle name="Currency 2 2 2 2 2 3 3 2 3" xfId="9897"/>
    <cellStyle name="Currency 2 2 2 2 2 3 3 3" xfId="9898"/>
    <cellStyle name="Currency 2 2 2 2 2 3 3 3 2" xfId="9899"/>
    <cellStyle name="Currency 2 2 2 2 2 3 3 4" xfId="9900"/>
    <cellStyle name="Currency 2 2 2 2 2 3 4" xfId="9901"/>
    <cellStyle name="Currency 2 2 2 2 2 3 4 2" xfId="9902"/>
    <cellStyle name="Currency 2 2 2 2 2 3 4 2 2" xfId="9903"/>
    <cellStyle name="Currency 2 2 2 2 2 3 4 3" xfId="9904"/>
    <cellStyle name="Currency 2 2 2 2 2 3 5" xfId="9905"/>
    <cellStyle name="Currency 2 2 2 2 2 3 5 2" xfId="9906"/>
    <cellStyle name="Currency 2 2 2 2 2 3 6" xfId="9907"/>
    <cellStyle name="Currency 2 2 2 2 2 3 6 2" xfId="9908"/>
    <cellStyle name="Currency 2 2 2 2 2 3 7" xfId="9909"/>
    <cellStyle name="Currency 2 2 2 2 2 3 8" xfId="9910"/>
    <cellStyle name="Currency 2 2 2 2 2 3 9" xfId="9911"/>
    <cellStyle name="Currency 2 2 2 2 2 4" xfId="9912"/>
    <cellStyle name="Currency 2 2 2 2 2 4 2" xfId="9913"/>
    <cellStyle name="Currency 2 2 2 2 2 4 2 2" xfId="9914"/>
    <cellStyle name="Currency 2 2 2 2 2 4 2 2 2" xfId="9915"/>
    <cellStyle name="Currency 2 2 2 2 2 4 2 2 2 2" xfId="9916"/>
    <cellStyle name="Currency 2 2 2 2 2 4 2 2 2 2 2" xfId="9917"/>
    <cellStyle name="Currency 2 2 2 2 2 4 2 2 2 3" xfId="9918"/>
    <cellStyle name="Currency 2 2 2 2 2 4 2 2 3" xfId="9919"/>
    <cellStyle name="Currency 2 2 2 2 2 4 2 2 3 2" xfId="9920"/>
    <cellStyle name="Currency 2 2 2 2 2 4 2 2 4" xfId="9921"/>
    <cellStyle name="Currency 2 2 2 2 2 4 2 3" xfId="9922"/>
    <cellStyle name="Currency 2 2 2 2 2 4 2 3 2" xfId="9923"/>
    <cellStyle name="Currency 2 2 2 2 2 4 2 3 2 2" xfId="9924"/>
    <cellStyle name="Currency 2 2 2 2 2 4 2 3 3" xfId="9925"/>
    <cellStyle name="Currency 2 2 2 2 2 4 2 4" xfId="9926"/>
    <cellStyle name="Currency 2 2 2 2 2 4 2 4 2" xfId="9927"/>
    <cellStyle name="Currency 2 2 2 2 2 4 2 5" xfId="9928"/>
    <cellStyle name="Currency 2 2 2 2 2 4 3" xfId="9929"/>
    <cellStyle name="Currency 2 2 2 2 2 4 3 2" xfId="9930"/>
    <cellStyle name="Currency 2 2 2 2 2 4 3 2 2" xfId="9931"/>
    <cellStyle name="Currency 2 2 2 2 2 4 3 2 2 2" xfId="9932"/>
    <cellStyle name="Currency 2 2 2 2 2 4 3 2 3" xfId="9933"/>
    <cellStyle name="Currency 2 2 2 2 2 4 3 3" xfId="9934"/>
    <cellStyle name="Currency 2 2 2 2 2 4 3 3 2" xfId="9935"/>
    <cellStyle name="Currency 2 2 2 2 2 4 3 4" xfId="9936"/>
    <cellStyle name="Currency 2 2 2 2 2 4 4" xfId="9937"/>
    <cellStyle name="Currency 2 2 2 2 2 4 4 2" xfId="9938"/>
    <cellStyle name="Currency 2 2 2 2 2 4 4 2 2" xfId="9939"/>
    <cellStyle name="Currency 2 2 2 2 2 4 4 3" xfId="9940"/>
    <cellStyle name="Currency 2 2 2 2 2 4 5" xfId="9941"/>
    <cellStyle name="Currency 2 2 2 2 2 4 5 2" xfId="9942"/>
    <cellStyle name="Currency 2 2 2 2 2 4 6" xfId="9943"/>
    <cellStyle name="Currency 2 2 2 2 2 4 6 2" xfId="9944"/>
    <cellStyle name="Currency 2 2 2 2 2 4 7" xfId="9945"/>
    <cellStyle name="Currency 2 2 2 2 2 4 8" xfId="9946"/>
    <cellStyle name="Currency 2 2 2 2 2 4 9" xfId="9947"/>
    <cellStyle name="Currency 2 2 2 2 2 5" xfId="9948"/>
    <cellStyle name="Currency 2 2 2 2 2 5 2" xfId="9949"/>
    <cellStyle name="Currency 2 2 2 2 2 5 2 2" xfId="9950"/>
    <cellStyle name="Currency 2 2 2 2 2 5 2 2 2" xfId="9951"/>
    <cellStyle name="Currency 2 2 2 2 2 5 2 2 2 2" xfId="9952"/>
    <cellStyle name="Currency 2 2 2 2 2 5 2 2 3" xfId="9953"/>
    <cellStyle name="Currency 2 2 2 2 2 5 2 3" xfId="9954"/>
    <cellStyle name="Currency 2 2 2 2 2 5 2 3 2" xfId="9955"/>
    <cellStyle name="Currency 2 2 2 2 2 5 2 4" xfId="9956"/>
    <cellStyle name="Currency 2 2 2 2 2 5 3" xfId="9957"/>
    <cellStyle name="Currency 2 2 2 2 2 5 3 2" xfId="9958"/>
    <cellStyle name="Currency 2 2 2 2 2 5 3 2 2" xfId="9959"/>
    <cellStyle name="Currency 2 2 2 2 2 5 3 3" xfId="9960"/>
    <cellStyle name="Currency 2 2 2 2 2 5 4" xfId="9961"/>
    <cellStyle name="Currency 2 2 2 2 2 5 4 2" xfId="9962"/>
    <cellStyle name="Currency 2 2 2 2 2 5 5" xfId="9963"/>
    <cellStyle name="Currency 2 2 2 2 2 6" xfId="9964"/>
    <cellStyle name="Currency 2 2 2 2 2 6 2" xfId="9965"/>
    <cellStyle name="Currency 2 2 2 2 2 6 2 2" xfId="9966"/>
    <cellStyle name="Currency 2 2 2 2 2 6 2 2 2" xfId="9967"/>
    <cellStyle name="Currency 2 2 2 2 2 6 2 2 2 2" xfId="9968"/>
    <cellStyle name="Currency 2 2 2 2 2 6 2 2 3" xfId="9969"/>
    <cellStyle name="Currency 2 2 2 2 2 6 2 3" xfId="9970"/>
    <cellStyle name="Currency 2 2 2 2 2 6 2 3 2" xfId="9971"/>
    <cellStyle name="Currency 2 2 2 2 2 6 2 4" xfId="9972"/>
    <cellStyle name="Currency 2 2 2 2 2 6 3" xfId="9973"/>
    <cellStyle name="Currency 2 2 2 2 2 6 3 2" xfId="9974"/>
    <cellStyle name="Currency 2 2 2 2 2 6 3 2 2" xfId="9975"/>
    <cellStyle name="Currency 2 2 2 2 2 6 3 3" xfId="9976"/>
    <cellStyle name="Currency 2 2 2 2 2 6 4" xfId="9977"/>
    <cellStyle name="Currency 2 2 2 2 2 6 4 2" xfId="9978"/>
    <cellStyle name="Currency 2 2 2 2 2 6 5" xfId="9979"/>
    <cellStyle name="Currency 2 2 2 2 2 7" xfId="9980"/>
    <cellStyle name="Currency 2 2 2 2 2 7 2" xfId="9981"/>
    <cellStyle name="Currency 2 2 2 2 2 7 2 2" xfId="9982"/>
    <cellStyle name="Currency 2 2 2 2 2 7 2 2 2" xfId="9983"/>
    <cellStyle name="Currency 2 2 2 2 2 7 2 3" xfId="9984"/>
    <cellStyle name="Currency 2 2 2 2 2 7 3" xfId="9985"/>
    <cellStyle name="Currency 2 2 2 2 2 7 3 2" xfId="9986"/>
    <cellStyle name="Currency 2 2 2 2 2 7 4" xfId="9987"/>
    <cellStyle name="Currency 2 2 2 2 2 8" xfId="9988"/>
    <cellStyle name="Currency 2 2 2 2 2 8 2" xfId="9989"/>
    <cellStyle name="Currency 2 2 2 2 2 8 2 2" xfId="9990"/>
    <cellStyle name="Currency 2 2 2 2 2 8 3" xfId="9991"/>
    <cellStyle name="Currency 2 2 2 2 2 9" xfId="9992"/>
    <cellStyle name="Currency 2 2 2 2 2 9 2" xfId="9993"/>
    <cellStyle name="Currency 2 2 2 2 3" xfId="9994"/>
    <cellStyle name="Currency 2 2 2 2 3 10" xfId="9995"/>
    <cellStyle name="Currency 2 2 2 2 3 10 2" xfId="9996"/>
    <cellStyle name="Currency 2 2 2 2 3 11" xfId="9997"/>
    <cellStyle name="Currency 2 2 2 2 3 12" xfId="9998"/>
    <cellStyle name="Currency 2 2 2 2 3 13" xfId="9999"/>
    <cellStyle name="Currency 2 2 2 2 3 2" xfId="10000"/>
    <cellStyle name="Currency 2 2 2 2 3 2 2" xfId="10001"/>
    <cellStyle name="Currency 2 2 2 2 3 2 2 2" xfId="10002"/>
    <cellStyle name="Currency 2 2 2 2 3 2 2 2 2" xfId="10003"/>
    <cellStyle name="Currency 2 2 2 2 3 2 2 2 2 2" xfId="10004"/>
    <cellStyle name="Currency 2 2 2 2 3 2 2 2 2 2 2" xfId="10005"/>
    <cellStyle name="Currency 2 2 2 2 3 2 2 2 2 3" xfId="10006"/>
    <cellStyle name="Currency 2 2 2 2 3 2 2 2 3" xfId="10007"/>
    <cellStyle name="Currency 2 2 2 2 3 2 2 2 3 2" xfId="10008"/>
    <cellStyle name="Currency 2 2 2 2 3 2 2 2 4" xfId="10009"/>
    <cellStyle name="Currency 2 2 2 2 3 2 2 3" xfId="10010"/>
    <cellStyle name="Currency 2 2 2 2 3 2 2 3 2" xfId="10011"/>
    <cellStyle name="Currency 2 2 2 2 3 2 2 3 2 2" xfId="10012"/>
    <cellStyle name="Currency 2 2 2 2 3 2 2 3 3" xfId="10013"/>
    <cellStyle name="Currency 2 2 2 2 3 2 2 4" xfId="10014"/>
    <cellStyle name="Currency 2 2 2 2 3 2 2 4 2" xfId="10015"/>
    <cellStyle name="Currency 2 2 2 2 3 2 2 5" xfId="10016"/>
    <cellStyle name="Currency 2 2 2 2 3 2 3" xfId="10017"/>
    <cellStyle name="Currency 2 2 2 2 3 2 3 2" xfId="10018"/>
    <cellStyle name="Currency 2 2 2 2 3 2 3 2 2" xfId="10019"/>
    <cellStyle name="Currency 2 2 2 2 3 2 3 2 2 2" xfId="10020"/>
    <cellStyle name="Currency 2 2 2 2 3 2 3 2 3" xfId="10021"/>
    <cellStyle name="Currency 2 2 2 2 3 2 3 3" xfId="10022"/>
    <cellStyle name="Currency 2 2 2 2 3 2 3 3 2" xfId="10023"/>
    <cellStyle name="Currency 2 2 2 2 3 2 3 4" xfId="10024"/>
    <cellStyle name="Currency 2 2 2 2 3 2 4" xfId="10025"/>
    <cellStyle name="Currency 2 2 2 2 3 2 4 2" xfId="10026"/>
    <cellStyle name="Currency 2 2 2 2 3 2 4 2 2" xfId="10027"/>
    <cellStyle name="Currency 2 2 2 2 3 2 4 3" xfId="10028"/>
    <cellStyle name="Currency 2 2 2 2 3 2 5" xfId="10029"/>
    <cellStyle name="Currency 2 2 2 2 3 2 5 2" xfId="10030"/>
    <cellStyle name="Currency 2 2 2 2 3 2 6" xfId="10031"/>
    <cellStyle name="Currency 2 2 2 2 3 2 6 2" xfId="10032"/>
    <cellStyle name="Currency 2 2 2 2 3 2 7" xfId="10033"/>
    <cellStyle name="Currency 2 2 2 2 3 2 8" xfId="10034"/>
    <cellStyle name="Currency 2 2 2 2 3 2 9" xfId="10035"/>
    <cellStyle name="Currency 2 2 2 2 3 3" xfId="10036"/>
    <cellStyle name="Currency 2 2 2 2 3 3 2" xfId="10037"/>
    <cellStyle name="Currency 2 2 2 2 3 3 2 2" xfId="10038"/>
    <cellStyle name="Currency 2 2 2 2 3 3 2 2 2" xfId="10039"/>
    <cellStyle name="Currency 2 2 2 2 3 3 2 2 2 2" xfId="10040"/>
    <cellStyle name="Currency 2 2 2 2 3 3 2 2 2 2 2" xfId="10041"/>
    <cellStyle name="Currency 2 2 2 2 3 3 2 2 2 3" xfId="10042"/>
    <cellStyle name="Currency 2 2 2 2 3 3 2 2 3" xfId="10043"/>
    <cellStyle name="Currency 2 2 2 2 3 3 2 2 3 2" xfId="10044"/>
    <cellStyle name="Currency 2 2 2 2 3 3 2 2 4" xfId="10045"/>
    <cellStyle name="Currency 2 2 2 2 3 3 2 3" xfId="10046"/>
    <cellStyle name="Currency 2 2 2 2 3 3 2 3 2" xfId="10047"/>
    <cellStyle name="Currency 2 2 2 2 3 3 2 3 2 2" xfId="10048"/>
    <cellStyle name="Currency 2 2 2 2 3 3 2 3 3" xfId="10049"/>
    <cellStyle name="Currency 2 2 2 2 3 3 2 4" xfId="10050"/>
    <cellStyle name="Currency 2 2 2 2 3 3 2 4 2" xfId="10051"/>
    <cellStyle name="Currency 2 2 2 2 3 3 2 5" xfId="10052"/>
    <cellStyle name="Currency 2 2 2 2 3 3 3" xfId="10053"/>
    <cellStyle name="Currency 2 2 2 2 3 3 3 2" xfId="10054"/>
    <cellStyle name="Currency 2 2 2 2 3 3 3 2 2" xfId="10055"/>
    <cellStyle name="Currency 2 2 2 2 3 3 3 2 2 2" xfId="10056"/>
    <cellStyle name="Currency 2 2 2 2 3 3 3 2 3" xfId="10057"/>
    <cellStyle name="Currency 2 2 2 2 3 3 3 3" xfId="10058"/>
    <cellStyle name="Currency 2 2 2 2 3 3 3 3 2" xfId="10059"/>
    <cellStyle name="Currency 2 2 2 2 3 3 3 4" xfId="10060"/>
    <cellStyle name="Currency 2 2 2 2 3 3 4" xfId="10061"/>
    <cellStyle name="Currency 2 2 2 2 3 3 4 2" xfId="10062"/>
    <cellStyle name="Currency 2 2 2 2 3 3 4 2 2" xfId="10063"/>
    <cellStyle name="Currency 2 2 2 2 3 3 4 3" xfId="10064"/>
    <cellStyle name="Currency 2 2 2 2 3 3 5" xfId="10065"/>
    <cellStyle name="Currency 2 2 2 2 3 3 5 2" xfId="10066"/>
    <cellStyle name="Currency 2 2 2 2 3 3 6" xfId="10067"/>
    <cellStyle name="Currency 2 2 2 2 3 3 6 2" xfId="10068"/>
    <cellStyle name="Currency 2 2 2 2 3 3 7" xfId="10069"/>
    <cellStyle name="Currency 2 2 2 2 3 3 8" xfId="10070"/>
    <cellStyle name="Currency 2 2 2 2 3 3 9" xfId="10071"/>
    <cellStyle name="Currency 2 2 2 2 3 4" xfId="10072"/>
    <cellStyle name="Currency 2 2 2 2 3 4 2" xfId="10073"/>
    <cellStyle name="Currency 2 2 2 2 3 4 2 2" xfId="10074"/>
    <cellStyle name="Currency 2 2 2 2 3 4 2 2 2" xfId="10075"/>
    <cellStyle name="Currency 2 2 2 2 3 4 2 2 2 2" xfId="10076"/>
    <cellStyle name="Currency 2 2 2 2 3 4 2 2 3" xfId="10077"/>
    <cellStyle name="Currency 2 2 2 2 3 4 2 3" xfId="10078"/>
    <cellStyle name="Currency 2 2 2 2 3 4 2 3 2" xfId="10079"/>
    <cellStyle name="Currency 2 2 2 2 3 4 2 4" xfId="10080"/>
    <cellStyle name="Currency 2 2 2 2 3 4 3" xfId="10081"/>
    <cellStyle name="Currency 2 2 2 2 3 4 3 2" xfId="10082"/>
    <cellStyle name="Currency 2 2 2 2 3 4 3 2 2" xfId="10083"/>
    <cellStyle name="Currency 2 2 2 2 3 4 3 3" xfId="10084"/>
    <cellStyle name="Currency 2 2 2 2 3 4 4" xfId="10085"/>
    <cellStyle name="Currency 2 2 2 2 3 4 4 2" xfId="10086"/>
    <cellStyle name="Currency 2 2 2 2 3 4 5" xfId="10087"/>
    <cellStyle name="Currency 2 2 2 2 3 5" xfId="10088"/>
    <cellStyle name="Currency 2 2 2 2 3 5 2" xfId="10089"/>
    <cellStyle name="Currency 2 2 2 2 3 5 2 2" xfId="10090"/>
    <cellStyle name="Currency 2 2 2 2 3 5 2 2 2" xfId="10091"/>
    <cellStyle name="Currency 2 2 2 2 3 5 2 2 2 2" xfId="10092"/>
    <cellStyle name="Currency 2 2 2 2 3 5 2 2 3" xfId="10093"/>
    <cellStyle name="Currency 2 2 2 2 3 5 2 3" xfId="10094"/>
    <cellStyle name="Currency 2 2 2 2 3 5 2 3 2" xfId="10095"/>
    <cellStyle name="Currency 2 2 2 2 3 5 2 4" xfId="10096"/>
    <cellStyle name="Currency 2 2 2 2 3 5 3" xfId="10097"/>
    <cellStyle name="Currency 2 2 2 2 3 5 3 2" xfId="10098"/>
    <cellStyle name="Currency 2 2 2 2 3 5 3 2 2" xfId="10099"/>
    <cellStyle name="Currency 2 2 2 2 3 5 3 3" xfId="10100"/>
    <cellStyle name="Currency 2 2 2 2 3 5 4" xfId="10101"/>
    <cellStyle name="Currency 2 2 2 2 3 5 4 2" xfId="10102"/>
    <cellStyle name="Currency 2 2 2 2 3 5 5" xfId="10103"/>
    <cellStyle name="Currency 2 2 2 2 3 6" xfId="10104"/>
    <cellStyle name="Currency 2 2 2 2 3 6 2" xfId="10105"/>
    <cellStyle name="Currency 2 2 2 2 3 6 2 2" xfId="10106"/>
    <cellStyle name="Currency 2 2 2 2 3 6 2 2 2" xfId="10107"/>
    <cellStyle name="Currency 2 2 2 2 3 6 2 3" xfId="10108"/>
    <cellStyle name="Currency 2 2 2 2 3 6 3" xfId="10109"/>
    <cellStyle name="Currency 2 2 2 2 3 6 3 2" xfId="10110"/>
    <cellStyle name="Currency 2 2 2 2 3 6 4" xfId="10111"/>
    <cellStyle name="Currency 2 2 2 2 3 7" xfId="10112"/>
    <cellStyle name="Currency 2 2 2 2 3 7 2" xfId="10113"/>
    <cellStyle name="Currency 2 2 2 2 3 7 2 2" xfId="10114"/>
    <cellStyle name="Currency 2 2 2 2 3 7 3" xfId="10115"/>
    <cellStyle name="Currency 2 2 2 2 3 8" xfId="10116"/>
    <cellStyle name="Currency 2 2 2 2 3 8 2" xfId="10117"/>
    <cellStyle name="Currency 2 2 2 2 3 9" xfId="10118"/>
    <cellStyle name="Currency 2 2 2 2 3 9 2" xfId="10119"/>
    <cellStyle name="Currency 2 2 2 2 4" xfId="10120"/>
    <cellStyle name="Currency 2 2 2 2 4 2" xfId="10121"/>
    <cellStyle name="Currency 2 2 2 2 4 2 2" xfId="10122"/>
    <cellStyle name="Currency 2 2 2 2 4 2 2 2" xfId="10123"/>
    <cellStyle name="Currency 2 2 2 2 4 2 2 2 2" xfId="10124"/>
    <cellStyle name="Currency 2 2 2 2 4 2 2 2 2 2" xfId="10125"/>
    <cellStyle name="Currency 2 2 2 2 4 2 2 2 3" xfId="10126"/>
    <cellStyle name="Currency 2 2 2 2 4 2 2 3" xfId="10127"/>
    <cellStyle name="Currency 2 2 2 2 4 2 2 3 2" xfId="10128"/>
    <cellStyle name="Currency 2 2 2 2 4 2 2 4" xfId="10129"/>
    <cellStyle name="Currency 2 2 2 2 4 2 3" xfId="10130"/>
    <cellStyle name="Currency 2 2 2 2 4 2 3 2" xfId="10131"/>
    <cellStyle name="Currency 2 2 2 2 4 2 3 2 2" xfId="10132"/>
    <cellStyle name="Currency 2 2 2 2 4 2 3 3" xfId="10133"/>
    <cellStyle name="Currency 2 2 2 2 4 2 4" xfId="10134"/>
    <cellStyle name="Currency 2 2 2 2 4 2 4 2" xfId="10135"/>
    <cellStyle name="Currency 2 2 2 2 4 2 5" xfId="10136"/>
    <cellStyle name="Currency 2 2 2 2 4 3" xfId="10137"/>
    <cellStyle name="Currency 2 2 2 2 4 3 2" xfId="10138"/>
    <cellStyle name="Currency 2 2 2 2 4 3 2 2" xfId="10139"/>
    <cellStyle name="Currency 2 2 2 2 4 3 2 2 2" xfId="10140"/>
    <cellStyle name="Currency 2 2 2 2 4 3 2 3" xfId="10141"/>
    <cellStyle name="Currency 2 2 2 2 4 3 3" xfId="10142"/>
    <cellStyle name="Currency 2 2 2 2 4 3 3 2" xfId="10143"/>
    <cellStyle name="Currency 2 2 2 2 4 3 4" xfId="10144"/>
    <cellStyle name="Currency 2 2 2 2 4 4" xfId="10145"/>
    <cellStyle name="Currency 2 2 2 2 4 4 2" xfId="10146"/>
    <cellStyle name="Currency 2 2 2 2 4 4 2 2" xfId="10147"/>
    <cellStyle name="Currency 2 2 2 2 4 4 3" xfId="10148"/>
    <cellStyle name="Currency 2 2 2 2 4 5" xfId="10149"/>
    <cellStyle name="Currency 2 2 2 2 4 5 2" xfId="10150"/>
    <cellStyle name="Currency 2 2 2 2 4 6" xfId="10151"/>
    <cellStyle name="Currency 2 2 2 2 4 6 2" xfId="10152"/>
    <cellStyle name="Currency 2 2 2 2 4 7" xfId="10153"/>
    <cellStyle name="Currency 2 2 2 2 4 8" xfId="10154"/>
    <cellStyle name="Currency 2 2 2 2 4 9" xfId="10155"/>
    <cellStyle name="Currency 2 2 2 2 5" xfId="10156"/>
    <cellStyle name="Currency 2 2 2 2 5 2" xfId="10157"/>
    <cellStyle name="Currency 2 2 2 2 5 2 2" xfId="10158"/>
    <cellStyle name="Currency 2 2 2 2 5 2 2 2" xfId="10159"/>
    <cellStyle name="Currency 2 2 2 2 5 2 2 2 2" xfId="10160"/>
    <cellStyle name="Currency 2 2 2 2 5 2 2 2 2 2" xfId="10161"/>
    <cellStyle name="Currency 2 2 2 2 5 2 2 2 3" xfId="10162"/>
    <cellStyle name="Currency 2 2 2 2 5 2 2 3" xfId="10163"/>
    <cellStyle name="Currency 2 2 2 2 5 2 2 3 2" xfId="10164"/>
    <cellStyle name="Currency 2 2 2 2 5 2 2 4" xfId="10165"/>
    <cellStyle name="Currency 2 2 2 2 5 2 3" xfId="10166"/>
    <cellStyle name="Currency 2 2 2 2 5 2 3 2" xfId="10167"/>
    <cellStyle name="Currency 2 2 2 2 5 2 3 2 2" xfId="10168"/>
    <cellStyle name="Currency 2 2 2 2 5 2 3 3" xfId="10169"/>
    <cellStyle name="Currency 2 2 2 2 5 2 4" xfId="10170"/>
    <cellStyle name="Currency 2 2 2 2 5 2 4 2" xfId="10171"/>
    <cellStyle name="Currency 2 2 2 2 5 2 5" xfId="10172"/>
    <cellStyle name="Currency 2 2 2 2 5 3" xfId="10173"/>
    <cellStyle name="Currency 2 2 2 2 5 3 2" xfId="10174"/>
    <cellStyle name="Currency 2 2 2 2 5 3 2 2" xfId="10175"/>
    <cellStyle name="Currency 2 2 2 2 5 3 2 2 2" xfId="10176"/>
    <cellStyle name="Currency 2 2 2 2 5 3 2 3" xfId="10177"/>
    <cellStyle name="Currency 2 2 2 2 5 3 3" xfId="10178"/>
    <cellStyle name="Currency 2 2 2 2 5 3 3 2" xfId="10179"/>
    <cellStyle name="Currency 2 2 2 2 5 3 4" xfId="10180"/>
    <cellStyle name="Currency 2 2 2 2 5 4" xfId="10181"/>
    <cellStyle name="Currency 2 2 2 2 5 4 2" xfId="10182"/>
    <cellStyle name="Currency 2 2 2 2 5 4 2 2" xfId="10183"/>
    <cellStyle name="Currency 2 2 2 2 5 4 3" xfId="10184"/>
    <cellStyle name="Currency 2 2 2 2 5 5" xfId="10185"/>
    <cellStyle name="Currency 2 2 2 2 5 5 2" xfId="10186"/>
    <cellStyle name="Currency 2 2 2 2 5 6" xfId="10187"/>
    <cellStyle name="Currency 2 2 2 2 5 6 2" xfId="10188"/>
    <cellStyle name="Currency 2 2 2 2 5 7" xfId="10189"/>
    <cellStyle name="Currency 2 2 2 2 5 8" xfId="10190"/>
    <cellStyle name="Currency 2 2 2 2 5 9" xfId="10191"/>
    <cellStyle name="Currency 2 2 2 2 6" xfId="10192"/>
    <cellStyle name="Currency 2 2 2 2 6 2" xfId="10193"/>
    <cellStyle name="Currency 2 2 2 2 6 2 2" xfId="10194"/>
    <cellStyle name="Currency 2 2 2 2 6 2 2 2" xfId="10195"/>
    <cellStyle name="Currency 2 2 2 2 6 2 2 2 2" xfId="10196"/>
    <cellStyle name="Currency 2 2 2 2 6 2 2 3" xfId="10197"/>
    <cellStyle name="Currency 2 2 2 2 6 2 3" xfId="10198"/>
    <cellStyle name="Currency 2 2 2 2 6 2 3 2" xfId="10199"/>
    <cellStyle name="Currency 2 2 2 2 6 2 4" xfId="10200"/>
    <cellStyle name="Currency 2 2 2 2 6 3" xfId="10201"/>
    <cellStyle name="Currency 2 2 2 2 6 3 2" xfId="10202"/>
    <cellStyle name="Currency 2 2 2 2 6 3 2 2" xfId="10203"/>
    <cellStyle name="Currency 2 2 2 2 6 3 3" xfId="10204"/>
    <cellStyle name="Currency 2 2 2 2 6 4" xfId="10205"/>
    <cellStyle name="Currency 2 2 2 2 6 4 2" xfId="10206"/>
    <cellStyle name="Currency 2 2 2 2 6 5" xfId="10207"/>
    <cellStyle name="Currency 2 2 2 2 7" xfId="10208"/>
    <cellStyle name="Currency 2 2 2 2 7 2" xfId="10209"/>
    <cellStyle name="Currency 2 2 2 2 7 2 2" xfId="10210"/>
    <cellStyle name="Currency 2 2 2 2 7 2 2 2" xfId="10211"/>
    <cellStyle name="Currency 2 2 2 2 7 2 2 2 2" xfId="10212"/>
    <cellStyle name="Currency 2 2 2 2 7 2 2 3" xfId="10213"/>
    <cellStyle name="Currency 2 2 2 2 7 2 3" xfId="10214"/>
    <cellStyle name="Currency 2 2 2 2 7 2 3 2" xfId="10215"/>
    <cellStyle name="Currency 2 2 2 2 7 2 4" xfId="10216"/>
    <cellStyle name="Currency 2 2 2 2 7 3" xfId="10217"/>
    <cellStyle name="Currency 2 2 2 2 7 3 2" xfId="10218"/>
    <cellStyle name="Currency 2 2 2 2 7 3 2 2" xfId="10219"/>
    <cellStyle name="Currency 2 2 2 2 7 3 3" xfId="10220"/>
    <cellStyle name="Currency 2 2 2 2 7 4" xfId="10221"/>
    <cellStyle name="Currency 2 2 2 2 7 4 2" xfId="10222"/>
    <cellStyle name="Currency 2 2 2 2 7 5" xfId="10223"/>
    <cellStyle name="Currency 2 2 2 2 8" xfId="10224"/>
    <cellStyle name="Currency 2 2 2 2 8 2" xfId="10225"/>
    <cellStyle name="Currency 2 2 2 2 8 2 2" xfId="10226"/>
    <cellStyle name="Currency 2 2 2 2 8 2 2 2" xfId="10227"/>
    <cellStyle name="Currency 2 2 2 2 8 2 3" xfId="10228"/>
    <cellStyle name="Currency 2 2 2 2 8 3" xfId="10229"/>
    <cellStyle name="Currency 2 2 2 2 8 3 2" xfId="10230"/>
    <cellStyle name="Currency 2 2 2 2 8 4" xfId="10231"/>
    <cellStyle name="Currency 2 2 2 2 9" xfId="10232"/>
    <cellStyle name="Currency 2 2 2 2 9 2" xfId="10233"/>
    <cellStyle name="Currency 2 2 2 2 9 2 2" xfId="10234"/>
    <cellStyle name="Currency 2 2 2 2 9 3" xfId="10235"/>
    <cellStyle name="Currency 2 2 2 3" xfId="10236"/>
    <cellStyle name="Currency 2 2 2 3 10" xfId="10237"/>
    <cellStyle name="Currency 2 2 2 3 10 2" xfId="10238"/>
    <cellStyle name="Currency 2 2 2 3 11" xfId="10239"/>
    <cellStyle name="Currency 2 2 2 3 11 2" xfId="10240"/>
    <cellStyle name="Currency 2 2 2 3 12" xfId="10241"/>
    <cellStyle name="Currency 2 2 2 3 12 2" xfId="10242"/>
    <cellStyle name="Currency 2 2 2 3 13" xfId="10243"/>
    <cellStyle name="Currency 2 2 2 3 13 2" xfId="10244"/>
    <cellStyle name="Currency 2 2 2 3 14" xfId="10245"/>
    <cellStyle name="Currency 2 2 2 3 15" xfId="10246"/>
    <cellStyle name="Currency 2 2 2 3 16" xfId="10247"/>
    <cellStyle name="Currency 2 2 2 3 17" xfId="10248"/>
    <cellStyle name="Currency 2 2 2 3 2" xfId="10249"/>
    <cellStyle name="Currency 2 2 2 3 2 10" xfId="10250"/>
    <cellStyle name="Currency 2 2 2 3 2 10 2" xfId="10251"/>
    <cellStyle name="Currency 2 2 2 3 2 11" xfId="10252"/>
    <cellStyle name="Currency 2 2 2 3 2 11 2" xfId="10253"/>
    <cellStyle name="Currency 2 2 2 3 2 12" xfId="10254"/>
    <cellStyle name="Currency 2 2 2 3 2 13" xfId="10255"/>
    <cellStyle name="Currency 2 2 2 3 2 14" xfId="10256"/>
    <cellStyle name="Currency 2 2 2 3 2 2" xfId="10257"/>
    <cellStyle name="Currency 2 2 2 3 2 2 10" xfId="10258"/>
    <cellStyle name="Currency 2 2 2 3 2 2 10 2" xfId="10259"/>
    <cellStyle name="Currency 2 2 2 3 2 2 11" xfId="10260"/>
    <cellStyle name="Currency 2 2 2 3 2 2 12" xfId="10261"/>
    <cellStyle name="Currency 2 2 2 3 2 2 13" xfId="10262"/>
    <cellStyle name="Currency 2 2 2 3 2 2 2" xfId="10263"/>
    <cellStyle name="Currency 2 2 2 3 2 2 2 2" xfId="10264"/>
    <cellStyle name="Currency 2 2 2 3 2 2 2 2 2" xfId="10265"/>
    <cellStyle name="Currency 2 2 2 3 2 2 2 2 2 2" xfId="10266"/>
    <cellStyle name="Currency 2 2 2 3 2 2 2 2 2 2 2" xfId="10267"/>
    <cellStyle name="Currency 2 2 2 3 2 2 2 2 2 2 2 2" xfId="10268"/>
    <cellStyle name="Currency 2 2 2 3 2 2 2 2 2 2 3" xfId="10269"/>
    <cellStyle name="Currency 2 2 2 3 2 2 2 2 2 3" xfId="10270"/>
    <cellStyle name="Currency 2 2 2 3 2 2 2 2 2 3 2" xfId="10271"/>
    <cellStyle name="Currency 2 2 2 3 2 2 2 2 2 4" xfId="10272"/>
    <cellStyle name="Currency 2 2 2 3 2 2 2 2 3" xfId="10273"/>
    <cellStyle name="Currency 2 2 2 3 2 2 2 2 3 2" xfId="10274"/>
    <cellStyle name="Currency 2 2 2 3 2 2 2 2 3 2 2" xfId="10275"/>
    <cellStyle name="Currency 2 2 2 3 2 2 2 2 3 3" xfId="10276"/>
    <cellStyle name="Currency 2 2 2 3 2 2 2 2 4" xfId="10277"/>
    <cellStyle name="Currency 2 2 2 3 2 2 2 2 4 2" xfId="10278"/>
    <cellStyle name="Currency 2 2 2 3 2 2 2 2 5" xfId="10279"/>
    <cellStyle name="Currency 2 2 2 3 2 2 2 3" xfId="10280"/>
    <cellStyle name="Currency 2 2 2 3 2 2 2 3 2" xfId="10281"/>
    <cellStyle name="Currency 2 2 2 3 2 2 2 3 2 2" xfId="10282"/>
    <cellStyle name="Currency 2 2 2 3 2 2 2 3 2 2 2" xfId="10283"/>
    <cellStyle name="Currency 2 2 2 3 2 2 2 3 2 3" xfId="10284"/>
    <cellStyle name="Currency 2 2 2 3 2 2 2 3 3" xfId="10285"/>
    <cellStyle name="Currency 2 2 2 3 2 2 2 3 3 2" xfId="10286"/>
    <cellStyle name="Currency 2 2 2 3 2 2 2 3 4" xfId="10287"/>
    <cellStyle name="Currency 2 2 2 3 2 2 2 4" xfId="10288"/>
    <cellStyle name="Currency 2 2 2 3 2 2 2 4 2" xfId="10289"/>
    <cellStyle name="Currency 2 2 2 3 2 2 2 4 2 2" xfId="10290"/>
    <cellStyle name="Currency 2 2 2 3 2 2 2 4 3" xfId="10291"/>
    <cellStyle name="Currency 2 2 2 3 2 2 2 5" xfId="10292"/>
    <cellStyle name="Currency 2 2 2 3 2 2 2 5 2" xfId="10293"/>
    <cellStyle name="Currency 2 2 2 3 2 2 2 6" xfId="10294"/>
    <cellStyle name="Currency 2 2 2 3 2 2 2 6 2" xfId="10295"/>
    <cellStyle name="Currency 2 2 2 3 2 2 2 7" xfId="10296"/>
    <cellStyle name="Currency 2 2 2 3 2 2 2 8" xfId="10297"/>
    <cellStyle name="Currency 2 2 2 3 2 2 2 9" xfId="10298"/>
    <cellStyle name="Currency 2 2 2 3 2 2 3" xfId="10299"/>
    <cellStyle name="Currency 2 2 2 3 2 2 3 2" xfId="10300"/>
    <cellStyle name="Currency 2 2 2 3 2 2 3 2 2" xfId="10301"/>
    <cellStyle name="Currency 2 2 2 3 2 2 3 2 2 2" xfId="10302"/>
    <cellStyle name="Currency 2 2 2 3 2 2 3 2 2 2 2" xfId="10303"/>
    <cellStyle name="Currency 2 2 2 3 2 2 3 2 2 2 2 2" xfId="10304"/>
    <cellStyle name="Currency 2 2 2 3 2 2 3 2 2 2 3" xfId="10305"/>
    <cellStyle name="Currency 2 2 2 3 2 2 3 2 2 3" xfId="10306"/>
    <cellStyle name="Currency 2 2 2 3 2 2 3 2 2 3 2" xfId="10307"/>
    <cellStyle name="Currency 2 2 2 3 2 2 3 2 2 4" xfId="10308"/>
    <cellStyle name="Currency 2 2 2 3 2 2 3 2 3" xfId="10309"/>
    <cellStyle name="Currency 2 2 2 3 2 2 3 2 3 2" xfId="10310"/>
    <cellStyle name="Currency 2 2 2 3 2 2 3 2 3 2 2" xfId="10311"/>
    <cellStyle name="Currency 2 2 2 3 2 2 3 2 3 3" xfId="10312"/>
    <cellStyle name="Currency 2 2 2 3 2 2 3 2 4" xfId="10313"/>
    <cellStyle name="Currency 2 2 2 3 2 2 3 2 4 2" xfId="10314"/>
    <cellStyle name="Currency 2 2 2 3 2 2 3 2 5" xfId="10315"/>
    <cellStyle name="Currency 2 2 2 3 2 2 3 3" xfId="10316"/>
    <cellStyle name="Currency 2 2 2 3 2 2 3 3 2" xfId="10317"/>
    <cellStyle name="Currency 2 2 2 3 2 2 3 3 2 2" xfId="10318"/>
    <cellStyle name="Currency 2 2 2 3 2 2 3 3 2 2 2" xfId="10319"/>
    <cellStyle name="Currency 2 2 2 3 2 2 3 3 2 3" xfId="10320"/>
    <cellStyle name="Currency 2 2 2 3 2 2 3 3 3" xfId="10321"/>
    <cellStyle name="Currency 2 2 2 3 2 2 3 3 3 2" xfId="10322"/>
    <cellStyle name="Currency 2 2 2 3 2 2 3 3 4" xfId="10323"/>
    <cellStyle name="Currency 2 2 2 3 2 2 3 4" xfId="10324"/>
    <cellStyle name="Currency 2 2 2 3 2 2 3 4 2" xfId="10325"/>
    <cellStyle name="Currency 2 2 2 3 2 2 3 4 2 2" xfId="10326"/>
    <cellStyle name="Currency 2 2 2 3 2 2 3 4 3" xfId="10327"/>
    <cellStyle name="Currency 2 2 2 3 2 2 3 5" xfId="10328"/>
    <cellStyle name="Currency 2 2 2 3 2 2 3 5 2" xfId="10329"/>
    <cellStyle name="Currency 2 2 2 3 2 2 3 6" xfId="10330"/>
    <cellStyle name="Currency 2 2 2 3 2 2 3 6 2" xfId="10331"/>
    <cellStyle name="Currency 2 2 2 3 2 2 3 7" xfId="10332"/>
    <cellStyle name="Currency 2 2 2 3 2 2 3 8" xfId="10333"/>
    <cellStyle name="Currency 2 2 2 3 2 2 3 9" xfId="10334"/>
    <cellStyle name="Currency 2 2 2 3 2 2 4" xfId="10335"/>
    <cellStyle name="Currency 2 2 2 3 2 2 4 2" xfId="10336"/>
    <cellStyle name="Currency 2 2 2 3 2 2 4 2 2" xfId="10337"/>
    <cellStyle name="Currency 2 2 2 3 2 2 4 2 2 2" xfId="10338"/>
    <cellStyle name="Currency 2 2 2 3 2 2 4 2 2 2 2" xfId="10339"/>
    <cellStyle name="Currency 2 2 2 3 2 2 4 2 2 3" xfId="10340"/>
    <cellStyle name="Currency 2 2 2 3 2 2 4 2 3" xfId="10341"/>
    <cellStyle name="Currency 2 2 2 3 2 2 4 2 3 2" xfId="10342"/>
    <cellStyle name="Currency 2 2 2 3 2 2 4 2 4" xfId="10343"/>
    <cellStyle name="Currency 2 2 2 3 2 2 4 3" xfId="10344"/>
    <cellStyle name="Currency 2 2 2 3 2 2 4 3 2" xfId="10345"/>
    <cellStyle name="Currency 2 2 2 3 2 2 4 3 2 2" xfId="10346"/>
    <cellStyle name="Currency 2 2 2 3 2 2 4 3 3" xfId="10347"/>
    <cellStyle name="Currency 2 2 2 3 2 2 4 4" xfId="10348"/>
    <cellStyle name="Currency 2 2 2 3 2 2 4 4 2" xfId="10349"/>
    <cellStyle name="Currency 2 2 2 3 2 2 4 5" xfId="10350"/>
    <cellStyle name="Currency 2 2 2 3 2 2 5" xfId="10351"/>
    <cellStyle name="Currency 2 2 2 3 2 2 5 2" xfId="10352"/>
    <cellStyle name="Currency 2 2 2 3 2 2 5 2 2" xfId="10353"/>
    <cellStyle name="Currency 2 2 2 3 2 2 5 2 2 2" xfId="10354"/>
    <cellStyle name="Currency 2 2 2 3 2 2 5 2 2 2 2" xfId="10355"/>
    <cellStyle name="Currency 2 2 2 3 2 2 5 2 2 3" xfId="10356"/>
    <cellStyle name="Currency 2 2 2 3 2 2 5 2 3" xfId="10357"/>
    <cellStyle name="Currency 2 2 2 3 2 2 5 2 3 2" xfId="10358"/>
    <cellStyle name="Currency 2 2 2 3 2 2 5 2 4" xfId="10359"/>
    <cellStyle name="Currency 2 2 2 3 2 2 5 3" xfId="10360"/>
    <cellStyle name="Currency 2 2 2 3 2 2 5 3 2" xfId="10361"/>
    <cellStyle name="Currency 2 2 2 3 2 2 5 3 2 2" xfId="10362"/>
    <cellStyle name="Currency 2 2 2 3 2 2 5 3 3" xfId="10363"/>
    <cellStyle name="Currency 2 2 2 3 2 2 5 4" xfId="10364"/>
    <cellStyle name="Currency 2 2 2 3 2 2 5 4 2" xfId="10365"/>
    <cellStyle name="Currency 2 2 2 3 2 2 5 5" xfId="10366"/>
    <cellStyle name="Currency 2 2 2 3 2 2 6" xfId="10367"/>
    <cellStyle name="Currency 2 2 2 3 2 2 6 2" xfId="10368"/>
    <cellStyle name="Currency 2 2 2 3 2 2 6 2 2" xfId="10369"/>
    <cellStyle name="Currency 2 2 2 3 2 2 6 2 2 2" xfId="10370"/>
    <cellStyle name="Currency 2 2 2 3 2 2 6 2 3" xfId="10371"/>
    <cellStyle name="Currency 2 2 2 3 2 2 6 3" xfId="10372"/>
    <cellStyle name="Currency 2 2 2 3 2 2 6 3 2" xfId="10373"/>
    <cellStyle name="Currency 2 2 2 3 2 2 6 4" xfId="10374"/>
    <cellStyle name="Currency 2 2 2 3 2 2 7" xfId="10375"/>
    <cellStyle name="Currency 2 2 2 3 2 2 7 2" xfId="10376"/>
    <cellStyle name="Currency 2 2 2 3 2 2 7 2 2" xfId="10377"/>
    <cellStyle name="Currency 2 2 2 3 2 2 7 3" xfId="10378"/>
    <cellStyle name="Currency 2 2 2 3 2 2 8" xfId="10379"/>
    <cellStyle name="Currency 2 2 2 3 2 2 8 2" xfId="10380"/>
    <cellStyle name="Currency 2 2 2 3 2 2 9" xfId="10381"/>
    <cellStyle name="Currency 2 2 2 3 2 2 9 2" xfId="10382"/>
    <cellStyle name="Currency 2 2 2 3 2 3" xfId="10383"/>
    <cellStyle name="Currency 2 2 2 3 2 3 2" xfId="10384"/>
    <cellStyle name="Currency 2 2 2 3 2 3 2 2" xfId="10385"/>
    <cellStyle name="Currency 2 2 2 3 2 3 2 2 2" xfId="10386"/>
    <cellStyle name="Currency 2 2 2 3 2 3 2 2 2 2" xfId="10387"/>
    <cellStyle name="Currency 2 2 2 3 2 3 2 2 2 2 2" xfId="10388"/>
    <cellStyle name="Currency 2 2 2 3 2 3 2 2 2 3" xfId="10389"/>
    <cellStyle name="Currency 2 2 2 3 2 3 2 2 3" xfId="10390"/>
    <cellStyle name="Currency 2 2 2 3 2 3 2 2 3 2" xfId="10391"/>
    <cellStyle name="Currency 2 2 2 3 2 3 2 2 4" xfId="10392"/>
    <cellStyle name="Currency 2 2 2 3 2 3 2 3" xfId="10393"/>
    <cellStyle name="Currency 2 2 2 3 2 3 2 3 2" xfId="10394"/>
    <cellStyle name="Currency 2 2 2 3 2 3 2 3 2 2" xfId="10395"/>
    <cellStyle name="Currency 2 2 2 3 2 3 2 3 3" xfId="10396"/>
    <cellStyle name="Currency 2 2 2 3 2 3 2 4" xfId="10397"/>
    <cellStyle name="Currency 2 2 2 3 2 3 2 4 2" xfId="10398"/>
    <cellStyle name="Currency 2 2 2 3 2 3 2 5" xfId="10399"/>
    <cellStyle name="Currency 2 2 2 3 2 3 3" xfId="10400"/>
    <cellStyle name="Currency 2 2 2 3 2 3 3 2" xfId="10401"/>
    <cellStyle name="Currency 2 2 2 3 2 3 3 2 2" xfId="10402"/>
    <cellStyle name="Currency 2 2 2 3 2 3 3 2 2 2" xfId="10403"/>
    <cellStyle name="Currency 2 2 2 3 2 3 3 2 3" xfId="10404"/>
    <cellStyle name="Currency 2 2 2 3 2 3 3 3" xfId="10405"/>
    <cellStyle name="Currency 2 2 2 3 2 3 3 3 2" xfId="10406"/>
    <cellStyle name="Currency 2 2 2 3 2 3 3 4" xfId="10407"/>
    <cellStyle name="Currency 2 2 2 3 2 3 4" xfId="10408"/>
    <cellStyle name="Currency 2 2 2 3 2 3 4 2" xfId="10409"/>
    <cellStyle name="Currency 2 2 2 3 2 3 4 2 2" xfId="10410"/>
    <cellStyle name="Currency 2 2 2 3 2 3 4 3" xfId="10411"/>
    <cellStyle name="Currency 2 2 2 3 2 3 5" xfId="10412"/>
    <cellStyle name="Currency 2 2 2 3 2 3 5 2" xfId="10413"/>
    <cellStyle name="Currency 2 2 2 3 2 3 6" xfId="10414"/>
    <cellStyle name="Currency 2 2 2 3 2 3 6 2" xfId="10415"/>
    <cellStyle name="Currency 2 2 2 3 2 3 7" xfId="10416"/>
    <cellStyle name="Currency 2 2 2 3 2 3 8" xfId="10417"/>
    <cellStyle name="Currency 2 2 2 3 2 3 9" xfId="10418"/>
    <cellStyle name="Currency 2 2 2 3 2 4" xfId="10419"/>
    <cellStyle name="Currency 2 2 2 3 2 4 2" xfId="10420"/>
    <cellStyle name="Currency 2 2 2 3 2 4 2 2" xfId="10421"/>
    <cellStyle name="Currency 2 2 2 3 2 4 2 2 2" xfId="10422"/>
    <cellStyle name="Currency 2 2 2 3 2 4 2 2 2 2" xfId="10423"/>
    <cellStyle name="Currency 2 2 2 3 2 4 2 2 2 2 2" xfId="10424"/>
    <cellStyle name="Currency 2 2 2 3 2 4 2 2 2 3" xfId="10425"/>
    <cellStyle name="Currency 2 2 2 3 2 4 2 2 3" xfId="10426"/>
    <cellStyle name="Currency 2 2 2 3 2 4 2 2 3 2" xfId="10427"/>
    <cellStyle name="Currency 2 2 2 3 2 4 2 2 4" xfId="10428"/>
    <cellStyle name="Currency 2 2 2 3 2 4 2 3" xfId="10429"/>
    <cellStyle name="Currency 2 2 2 3 2 4 2 3 2" xfId="10430"/>
    <cellStyle name="Currency 2 2 2 3 2 4 2 3 2 2" xfId="10431"/>
    <cellStyle name="Currency 2 2 2 3 2 4 2 3 3" xfId="10432"/>
    <cellStyle name="Currency 2 2 2 3 2 4 2 4" xfId="10433"/>
    <cellStyle name="Currency 2 2 2 3 2 4 2 4 2" xfId="10434"/>
    <cellStyle name="Currency 2 2 2 3 2 4 2 5" xfId="10435"/>
    <cellStyle name="Currency 2 2 2 3 2 4 3" xfId="10436"/>
    <cellStyle name="Currency 2 2 2 3 2 4 3 2" xfId="10437"/>
    <cellStyle name="Currency 2 2 2 3 2 4 3 2 2" xfId="10438"/>
    <cellStyle name="Currency 2 2 2 3 2 4 3 2 2 2" xfId="10439"/>
    <cellStyle name="Currency 2 2 2 3 2 4 3 2 3" xfId="10440"/>
    <cellStyle name="Currency 2 2 2 3 2 4 3 3" xfId="10441"/>
    <cellStyle name="Currency 2 2 2 3 2 4 3 3 2" xfId="10442"/>
    <cellStyle name="Currency 2 2 2 3 2 4 3 4" xfId="10443"/>
    <cellStyle name="Currency 2 2 2 3 2 4 4" xfId="10444"/>
    <cellStyle name="Currency 2 2 2 3 2 4 4 2" xfId="10445"/>
    <cellStyle name="Currency 2 2 2 3 2 4 4 2 2" xfId="10446"/>
    <cellStyle name="Currency 2 2 2 3 2 4 4 3" xfId="10447"/>
    <cellStyle name="Currency 2 2 2 3 2 4 5" xfId="10448"/>
    <cellStyle name="Currency 2 2 2 3 2 4 5 2" xfId="10449"/>
    <cellStyle name="Currency 2 2 2 3 2 4 6" xfId="10450"/>
    <cellStyle name="Currency 2 2 2 3 2 4 6 2" xfId="10451"/>
    <cellStyle name="Currency 2 2 2 3 2 4 7" xfId="10452"/>
    <cellStyle name="Currency 2 2 2 3 2 4 8" xfId="10453"/>
    <cellStyle name="Currency 2 2 2 3 2 4 9" xfId="10454"/>
    <cellStyle name="Currency 2 2 2 3 2 5" xfId="10455"/>
    <cellStyle name="Currency 2 2 2 3 2 5 2" xfId="10456"/>
    <cellStyle name="Currency 2 2 2 3 2 5 2 2" xfId="10457"/>
    <cellStyle name="Currency 2 2 2 3 2 5 2 2 2" xfId="10458"/>
    <cellStyle name="Currency 2 2 2 3 2 5 2 2 2 2" xfId="10459"/>
    <cellStyle name="Currency 2 2 2 3 2 5 2 2 3" xfId="10460"/>
    <cellStyle name="Currency 2 2 2 3 2 5 2 3" xfId="10461"/>
    <cellStyle name="Currency 2 2 2 3 2 5 2 3 2" xfId="10462"/>
    <cellStyle name="Currency 2 2 2 3 2 5 2 4" xfId="10463"/>
    <cellStyle name="Currency 2 2 2 3 2 5 3" xfId="10464"/>
    <cellStyle name="Currency 2 2 2 3 2 5 3 2" xfId="10465"/>
    <cellStyle name="Currency 2 2 2 3 2 5 3 2 2" xfId="10466"/>
    <cellStyle name="Currency 2 2 2 3 2 5 3 3" xfId="10467"/>
    <cellStyle name="Currency 2 2 2 3 2 5 4" xfId="10468"/>
    <cellStyle name="Currency 2 2 2 3 2 5 4 2" xfId="10469"/>
    <cellStyle name="Currency 2 2 2 3 2 5 5" xfId="10470"/>
    <cellStyle name="Currency 2 2 2 3 2 6" xfId="10471"/>
    <cellStyle name="Currency 2 2 2 3 2 6 2" xfId="10472"/>
    <cellStyle name="Currency 2 2 2 3 2 6 2 2" xfId="10473"/>
    <cellStyle name="Currency 2 2 2 3 2 6 2 2 2" xfId="10474"/>
    <cellStyle name="Currency 2 2 2 3 2 6 2 2 2 2" xfId="10475"/>
    <cellStyle name="Currency 2 2 2 3 2 6 2 2 3" xfId="10476"/>
    <cellStyle name="Currency 2 2 2 3 2 6 2 3" xfId="10477"/>
    <cellStyle name="Currency 2 2 2 3 2 6 2 3 2" xfId="10478"/>
    <cellStyle name="Currency 2 2 2 3 2 6 2 4" xfId="10479"/>
    <cellStyle name="Currency 2 2 2 3 2 6 3" xfId="10480"/>
    <cellStyle name="Currency 2 2 2 3 2 6 3 2" xfId="10481"/>
    <cellStyle name="Currency 2 2 2 3 2 6 3 2 2" xfId="10482"/>
    <cellStyle name="Currency 2 2 2 3 2 6 3 3" xfId="10483"/>
    <cellStyle name="Currency 2 2 2 3 2 6 4" xfId="10484"/>
    <cellStyle name="Currency 2 2 2 3 2 6 4 2" xfId="10485"/>
    <cellStyle name="Currency 2 2 2 3 2 6 5" xfId="10486"/>
    <cellStyle name="Currency 2 2 2 3 2 7" xfId="10487"/>
    <cellStyle name="Currency 2 2 2 3 2 7 2" xfId="10488"/>
    <cellStyle name="Currency 2 2 2 3 2 7 2 2" xfId="10489"/>
    <cellStyle name="Currency 2 2 2 3 2 7 2 2 2" xfId="10490"/>
    <cellStyle name="Currency 2 2 2 3 2 7 2 3" xfId="10491"/>
    <cellStyle name="Currency 2 2 2 3 2 7 3" xfId="10492"/>
    <cellStyle name="Currency 2 2 2 3 2 7 3 2" xfId="10493"/>
    <cellStyle name="Currency 2 2 2 3 2 7 4" xfId="10494"/>
    <cellStyle name="Currency 2 2 2 3 2 8" xfId="10495"/>
    <cellStyle name="Currency 2 2 2 3 2 8 2" xfId="10496"/>
    <cellStyle name="Currency 2 2 2 3 2 8 2 2" xfId="10497"/>
    <cellStyle name="Currency 2 2 2 3 2 8 3" xfId="10498"/>
    <cellStyle name="Currency 2 2 2 3 2 9" xfId="10499"/>
    <cellStyle name="Currency 2 2 2 3 2 9 2" xfId="10500"/>
    <cellStyle name="Currency 2 2 2 3 3" xfId="10501"/>
    <cellStyle name="Currency 2 2 2 3 3 10" xfId="10502"/>
    <cellStyle name="Currency 2 2 2 3 3 10 2" xfId="10503"/>
    <cellStyle name="Currency 2 2 2 3 3 11" xfId="10504"/>
    <cellStyle name="Currency 2 2 2 3 3 12" xfId="10505"/>
    <cellStyle name="Currency 2 2 2 3 3 13" xfId="10506"/>
    <cellStyle name="Currency 2 2 2 3 3 2" xfId="10507"/>
    <cellStyle name="Currency 2 2 2 3 3 2 2" xfId="10508"/>
    <cellStyle name="Currency 2 2 2 3 3 2 2 2" xfId="10509"/>
    <cellStyle name="Currency 2 2 2 3 3 2 2 2 2" xfId="10510"/>
    <cellStyle name="Currency 2 2 2 3 3 2 2 2 2 2" xfId="10511"/>
    <cellStyle name="Currency 2 2 2 3 3 2 2 2 2 2 2" xfId="10512"/>
    <cellStyle name="Currency 2 2 2 3 3 2 2 2 2 3" xfId="10513"/>
    <cellStyle name="Currency 2 2 2 3 3 2 2 2 3" xfId="10514"/>
    <cellStyle name="Currency 2 2 2 3 3 2 2 2 3 2" xfId="10515"/>
    <cellStyle name="Currency 2 2 2 3 3 2 2 2 4" xfId="10516"/>
    <cellStyle name="Currency 2 2 2 3 3 2 2 3" xfId="10517"/>
    <cellStyle name="Currency 2 2 2 3 3 2 2 3 2" xfId="10518"/>
    <cellStyle name="Currency 2 2 2 3 3 2 2 3 2 2" xfId="10519"/>
    <cellStyle name="Currency 2 2 2 3 3 2 2 3 3" xfId="10520"/>
    <cellStyle name="Currency 2 2 2 3 3 2 2 4" xfId="10521"/>
    <cellStyle name="Currency 2 2 2 3 3 2 2 4 2" xfId="10522"/>
    <cellStyle name="Currency 2 2 2 3 3 2 2 5" xfId="10523"/>
    <cellStyle name="Currency 2 2 2 3 3 2 3" xfId="10524"/>
    <cellStyle name="Currency 2 2 2 3 3 2 3 2" xfId="10525"/>
    <cellStyle name="Currency 2 2 2 3 3 2 3 2 2" xfId="10526"/>
    <cellStyle name="Currency 2 2 2 3 3 2 3 2 2 2" xfId="10527"/>
    <cellStyle name="Currency 2 2 2 3 3 2 3 2 3" xfId="10528"/>
    <cellStyle name="Currency 2 2 2 3 3 2 3 3" xfId="10529"/>
    <cellStyle name="Currency 2 2 2 3 3 2 3 3 2" xfId="10530"/>
    <cellStyle name="Currency 2 2 2 3 3 2 3 4" xfId="10531"/>
    <cellStyle name="Currency 2 2 2 3 3 2 4" xfId="10532"/>
    <cellStyle name="Currency 2 2 2 3 3 2 4 2" xfId="10533"/>
    <cellStyle name="Currency 2 2 2 3 3 2 4 2 2" xfId="10534"/>
    <cellStyle name="Currency 2 2 2 3 3 2 4 3" xfId="10535"/>
    <cellStyle name="Currency 2 2 2 3 3 2 5" xfId="10536"/>
    <cellStyle name="Currency 2 2 2 3 3 2 5 2" xfId="10537"/>
    <cellStyle name="Currency 2 2 2 3 3 2 6" xfId="10538"/>
    <cellStyle name="Currency 2 2 2 3 3 2 6 2" xfId="10539"/>
    <cellStyle name="Currency 2 2 2 3 3 2 7" xfId="10540"/>
    <cellStyle name="Currency 2 2 2 3 3 2 8" xfId="10541"/>
    <cellStyle name="Currency 2 2 2 3 3 2 9" xfId="10542"/>
    <cellStyle name="Currency 2 2 2 3 3 3" xfId="10543"/>
    <cellStyle name="Currency 2 2 2 3 3 3 2" xfId="10544"/>
    <cellStyle name="Currency 2 2 2 3 3 3 2 2" xfId="10545"/>
    <cellStyle name="Currency 2 2 2 3 3 3 2 2 2" xfId="10546"/>
    <cellStyle name="Currency 2 2 2 3 3 3 2 2 2 2" xfId="10547"/>
    <cellStyle name="Currency 2 2 2 3 3 3 2 2 2 2 2" xfId="10548"/>
    <cellStyle name="Currency 2 2 2 3 3 3 2 2 2 3" xfId="10549"/>
    <cellStyle name="Currency 2 2 2 3 3 3 2 2 3" xfId="10550"/>
    <cellStyle name="Currency 2 2 2 3 3 3 2 2 3 2" xfId="10551"/>
    <cellStyle name="Currency 2 2 2 3 3 3 2 2 4" xfId="10552"/>
    <cellStyle name="Currency 2 2 2 3 3 3 2 3" xfId="10553"/>
    <cellStyle name="Currency 2 2 2 3 3 3 2 3 2" xfId="10554"/>
    <cellStyle name="Currency 2 2 2 3 3 3 2 3 2 2" xfId="10555"/>
    <cellStyle name="Currency 2 2 2 3 3 3 2 3 3" xfId="10556"/>
    <cellStyle name="Currency 2 2 2 3 3 3 2 4" xfId="10557"/>
    <cellStyle name="Currency 2 2 2 3 3 3 2 4 2" xfId="10558"/>
    <cellStyle name="Currency 2 2 2 3 3 3 2 5" xfId="10559"/>
    <cellStyle name="Currency 2 2 2 3 3 3 3" xfId="10560"/>
    <cellStyle name="Currency 2 2 2 3 3 3 3 2" xfId="10561"/>
    <cellStyle name="Currency 2 2 2 3 3 3 3 2 2" xfId="10562"/>
    <cellStyle name="Currency 2 2 2 3 3 3 3 2 2 2" xfId="10563"/>
    <cellStyle name="Currency 2 2 2 3 3 3 3 2 3" xfId="10564"/>
    <cellStyle name="Currency 2 2 2 3 3 3 3 3" xfId="10565"/>
    <cellStyle name="Currency 2 2 2 3 3 3 3 3 2" xfId="10566"/>
    <cellStyle name="Currency 2 2 2 3 3 3 3 4" xfId="10567"/>
    <cellStyle name="Currency 2 2 2 3 3 3 4" xfId="10568"/>
    <cellStyle name="Currency 2 2 2 3 3 3 4 2" xfId="10569"/>
    <cellStyle name="Currency 2 2 2 3 3 3 4 2 2" xfId="10570"/>
    <cellStyle name="Currency 2 2 2 3 3 3 4 3" xfId="10571"/>
    <cellStyle name="Currency 2 2 2 3 3 3 5" xfId="10572"/>
    <cellStyle name="Currency 2 2 2 3 3 3 5 2" xfId="10573"/>
    <cellStyle name="Currency 2 2 2 3 3 3 6" xfId="10574"/>
    <cellStyle name="Currency 2 2 2 3 3 3 6 2" xfId="10575"/>
    <cellStyle name="Currency 2 2 2 3 3 3 7" xfId="10576"/>
    <cellStyle name="Currency 2 2 2 3 3 3 8" xfId="10577"/>
    <cellStyle name="Currency 2 2 2 3 3 3 9" xfId="10578"/>
    <cellStyle name="Currency 2 2 2 3 3 4" xfId="10579"/>
    <cellStyle name="Currency 2 2 2 3 3 4 2" xfId="10580"/>
    <cellStyle name="Currency 2 2 2 3 3 4 2 2" xfId="10581"/>
    <cellStyle name="Currency 2 2 2 3 3 4 2 2 2" xfId="10582"/>
    <cellStyle name="Currency 2 2 2 3 3 4 2 2 2 2" xfId="10583"/>
    <cellStyle name="Currency 2 2 2 3 3 4 2 2 3" xfId="10584"/>
    <cellStyle name="Currency 2 2 2 3 3 4 2 3" xfId="10585"/>
    <cellStyle name="Currency 2 2 2 3 3 4 2 3 2" xfId="10586"/>
    <cellStyle name="Currency 2 2 2 3 3 4 2 4" xfId="10587"/>
    <cellStyle name="Currency 2 2 2 3 3 4 3" xfId="10588"/>
    <cellStyle name="Currency 2 2 2 3 3 4 3 2" xfId="10589"/>
    <cellStyle name="Currency 2 2 2 3 3 4 3 2 2" xfId="10590"/>
    <cellStyle name="Currency 2 2 2 3 3 4 3 3" xfId="10591"/>
    <cellStyle name="Currency 2 2 2 3 3 4 4" xfId="10592"/>
    <cellStyle name="Currency 2 2 2 3 3 4 4 2" xfId="10593"/>
    <cellStyle name="Currency 2 2 2 3 3 4 5" xfId="10594"/>
    <cellStyle name="Currency 2 2 2 3 3 5" xfId="10595"/>
    <cellStyle name="Currency 2 2 2 3 3 5 2" xfId="10596"/>
    <cellStyle name="Currency 2 2 2 3 3 5 2 2" xfId="10597"/>
    <cellStyle name="Currency 2 2 2 3 3 5 2 2 2" xfId="10598"/>
    <cellStyle name="Currency 2 2 2 3 3 5 2 2 2 2" xfId="10599"/>
    <cellStyle name="Currency 2 2 2 3 3 5 2 2 3" xfId="10600"/>
    <cellStyle name="Currency 2 2 2 3 3 5 2 3" xfId="10601"/>
    <cellStyle name="Currency 2 2 2 3 3 5 2 3 2" xfId="10602"/>
    <cellStyle name="Currency 2 2 2 3 3 5 2 4" xfId="10603"/>
    <cellStyle name="Currency 2 2 2 3 3 5 3" xfId="10604"/>
    <cellStyle name="Currency 2 2 2 3 3 5 3 2" xfId="10605"/>
    <cellStyle name="Currency 2 2 2 3 3 5 3 2 2" xfId="10606"/>
    <cellStyle name="Currency 2 2 2 3 3 5 3 3" xfId="10607"/>
    <cellStyle name="Currency 2 2 2 3 3 5 4" xfId="10608"/>
    <cellStyle name="Currency 2 2 2 3 3 5 4 2" xfId="10609"/>
    <cellStyle name="Currency 2 2 2 3 3 5 5" xfId="10610"/>
    <cellStyle name="Currency 2 2 2 3 3 6" xfId="10611"/>
    <cellStyle name="Currency 2 2 2 3 3 6 2" xfId="10612"/>
    <cellStyle name="Currency 2 2 2 3 3 6 2 2" xfId="10613"/>
    <cellStyle name="Currency 2 2 2 3 3 6 2 2 2" xfId="10614"/>
    <cellStyle name="Currency 2 2 2 3 3 6 2 3" xfId="10615"/>
    <cellStyle name="Currency 2 2 2 3 3 6 3" xfId="10616"/>
    <cellStyle name="Currency 2 2 2 3 3 6 3 2" xfId="10617"/>
    <cellStyle name="Currency 2 2 2 3 3 6 4" xfId="10618"/>
    <cellStyle name="Currency 2 2 2 3 3 7" xfId="10619"/>
    <cellStyle name="Currency 2 2 2 3 3 7 2" xfId="10620"/>
    <cellStyle name="Currency 2 2 2 3 3 7 2 2" xfId="10621"/>
    <cellStyle name="Currency 2 2 2 3 3 7 3" xfId="10622"/>
    <cellStyle name="Currency 2 2 2 3 3 8" xfId="10623"/>
    <cellStyle name="Currency 2 2 2 3 3 8 2" xfId="10624"/>
    <cellStyle name="Currency 2 2 2 3 3 9" xfId="10625"/>
    <cellStyle name="Currency 2 2 2 3 3 9 2" xfId="10626"/>
    <cellStyle name="Currency 2 2 2 3 4" xfId="10627"/>
    <cellStyle name="Currency 2 2 2 3 4 2" xfId="10628"/>
    <cellStyle name="Currency 2 2 2 3 4 2 2" xfId="10629"/>
    <cellStyle name="Currency 2 2 2 3 4 2 2 2" xfId="10630"/>
    <cellStyle name="Currency 2 2 2 3 4 2 2 2 2" xfId="10631"/>
    <cellStyle name="Currency 2 2 2 3 4 2 2 2 2 2" xfId="10632"/>
    <cellStyle name="Currency 2 2 2 3 4 2 2 2 3" xfId="10633"/>
    <cellStyle name="Currency 2 2 2 3 4 2 2 3" xfId="10634"/>
    <cellStyle name="Currency 2 2 2 3 4 2 2 3 2" xfId="10635"/>
    <cellStyle name="Currency 2 2 2 3 4 2 2 4" xfId="10636"/>
    <cellStyle name="Currency 2 2 2 3 4 2 3" xfId="10637"/>
    <cellStyle name="Currency 2 2 2 3 4 2 3 2" xfId="10638"/>
    <cellStyle name="Currency 2 2 2 3 4 2 3 2 2" xfId="10639"/>
    <cellStyle name="Currency 2 2 2 3 4 2 3 3" xfId="10640"/>
    <cellStyle name="Currency 2 2 2 3 4 2 4" xfId="10641"/>
    <cellStyle name="Currency 2 2 2 3 4 2 4 2" xfId="10642"/>
    <cellStyle name="Currency 2 2 2 3 4 2 5" xfId="10643"/>
    <cellStyle name="Currency 2 2 2 3 4 3" xfId="10644"/>
    <cellStyle name="Currency 2 2 2 3 4 3 2" xfId="10645"/>
    <cellStyle name="Currency 2 2 2 3 4 3 2 2" xfId="10646"/>
    <cellStyle name="Currency 2 2 2 3 4 3 2 2 2" xfId="10647"/>
    <cellStyle name="Currency 2 2 2 3 4 3 2 3" xfId="10648"/>
    <cellStyle name="Currency 2 2 2 3 4 3 3" xfId="10649"/>
    <cellStyle name="Currency 2 2 2 3 4 3 3 2" xfId="10650"/>
    <cellStyle name="Currency 2 2 2 3 4 3 4" xfId="10651"/>
    <cellStyle name="Currency 2 2 2 3 4 4" xfId="10652"/>
    <cellStyle name="Currency 2 2 2 3 4 4 2" xfId="10653"/>
    <cellStyle name="Currency 2 2 2 3 4 4 2 2" xfId="10654"/>
    <cellStyle name="Currency 2 2 2 3 4 4 3" xfId="10655"/>
    <cellStyle name="Currency 2 2 2 3 4 5" xfId="10656"/>
    <cellStyle name="Currency 2 2 2 3 4 5 2" xfId="10657"/>
    <cellStyle name="Currency 2 2 2 3 4 6" xfId="10658"/>
    <cellStyle name="Currency 2 2 2 3 4 6 2" xfId="10659"/>
    <cellStyle name="Currency 2 2 2 3 4 7" xfId="10660"/>
    <cellStyle name="Currency 2 2 2 3 4 8" xfId="10661"/>
    <cellStyle name="Currency 2 2 2 3 4 9" xfId="10662"/>
    <cellStyle name="Currency 2 2 2 3 5" xfId="10663"/>
    <cellStyle name="Currency 2 2 2 3 5 2" xfId="10664"/>
    <cellStyle name="Currency 2 2 2 3 5 2 2" xfId="10665"/>
    <cellStyle name="Currency 2 2 2 3 5 2 2 2" xfId="10666"/>
    <cellStyle name="Currency 2 2 2 3 5 2 2 2 2" xfId="10667"/>
    <cellStyle name="Currency 2 2 2 3 5 2 2 2 2 2" xfId="10668"/>
    <cellStyle name="Currency 2 2 2 3 5 2 2 2 3" xfId="10669"/>
    <cellStyle name="Currency 2 2 2 3 5 2 2 3" xfId="10670"/>
    <cellStyle name="Currency 2 2 2 3 5 2 2 3 2" xfId="10671"/>
    <cellStyle name="Currency 2 2 2 3 5 2 2 4" xfId="10672"/>
    <cellStyle name="Currency 2 2 2 3 5 2 3" xfId="10673"/>
    <cellStyle name="Currency 2 2 2 3 5 2 3 2" xfId="10674"/>
    <cellStyle name="Currency 2 2 2 3 5 2 3 2 2" xfId="10675"/>
    <cellStyle name="Currency 2 2 2 3 5 2 3 3" xfId="10676"/>
    <cellStyle name="Currency 2 2 2 3 5 2 4" xfId="10677"/>
    <cellStyle name="Currency 2 2 2 3 5 2 4 2" xfId="10678"/>
    <cellStyle name="Currency 2 2 2 3 5 2 5" xfId="10679"/>
    <cellStyle name="Currency 2 2 2 3 5 3" xfId="10680"/>
    <cellStyle name="Currency 2 2 2 3 5 3 2" xfId="10681"/>
    <cellStyle name="Currency 2 2 2 3 5 3 2 2" xfId="10682"/>
    <cellStyle name="Currency 2 2 2 3 5 3 2 2 2" xfId="10683"/>
    <cellStyle name="Currency 2 2 2 3 5 3 2 3" xfId="10684"/>
    <cellStyle name="Currency 2 2 2 3 5 3 3" xfId="10685"/>
    <cellStyle name="Currency 2 2 2 3 5 3 3 2" xfId="10686"/>
    <cellStyle name="Currency 2 2 2 3 5 3 4" xfId="10687"/>
    <cellStyle name="Currency 2 2 2 3 5 4" xfId="10688"/>
    <cellStyle name="Currency 2 2 2 3 5 4 2" xfId="10689"/>
    <cellStyle name="Currency 2 2 2 3 5 4 2 2" xfId="10690"/>
    <cellStyle name="Currency 2 2 2 3 5 4 3" xfId="10691"/>
    <cellStyle name="Currency 2 2 2 3 5 5" xfId="10692"/>
    <cellStyle name="Currency 2 2 2 3 5 5 2" xfId="10693"/>
    <cellStyle name="Currency 2 2 2 3 5 6" xfId="10694"/>
    <cellStyle name="Currency 2 2 2 3 5 6 2" xfId="10695"/>
    <cellStyle name="Currency 2 2 2 3 5 7" xfId="10696"/>
    <cellStyle name="Currency 2 2 2 3 5 8" xfId="10697"/>
    <cellStyle name="Currency 2 2 2 3 5 9" xfId="10698"/>
    <cellStyle name="Currency 2 2 2 3 6" xfId="10699"/>
    <cellStyle name="Currency 2 2 2 3 6 2" xfId="10700"/>
    <cellStyle name="Currency 2 2 2 3 6 2 2" xfId="10701"/>
    <cellStyle name="Currency 2 2 2 3 6 2 2 2" xfId="10702"/>
    <cellStyle name="Currency 2 2 2 3 6 2 2 2 2" xfId="10703"/>
    <cellStyle name="Currency 2 2 2 3 6 2 2 3" xfId="10704"/>
    <cellStyle name="Currency 2 2 2 3 6 2 3" xfId="10705"/>
    <cellStyle name="Currency 2 2 2 3 6 2 3 2" xfId="10706"/>
    <cellStyle name="Currency 2 2 2 3 6 2 4" xfId="10707"/>
    <cellStyle name="Currency 2 2 2 3 6 3" xfId="10708"/>
    <cellStyle name="Currency 2 2 2 3 6 3 2" xfId="10709"/>
    <cellStyle name="Currency 2 2 2 3 6 3 2 2" xfId="10710"/>
    <cellStyle name="Currency 2 2 2 3 6 3 3" xfId="10711"/>
    <cellStyle name="Currency 2 2 2 3 6 4" xfId="10712"/>
    <cellStyle name="Currency 2 2 2 3 6 4 2" xfId="10713"/>
    <cellStyle name="Currency 2 2 2 3 6 5" xfId="10714"/>
    <cellStyle name="Currency 2 2 2 3 7" xfId="10715"/>
    <cellStyle name="Currency 2 2 2 3 7 2" xfId="10716"/>
    <cellStyle name="Currency 2 2 2 3 7 2 2" xfId="10717"/>
    <cellStyle name="Currency 2 2 2 3 7 2 2 2" xfId="10718"/>
    <cellStyle name="Currency 2 2 2 3 7 2 2 2 2" xfId="10719"/>
    <cellStyle name="Currency 2 2 2 3 7 2 2 3" xfId="10720"/>
    <cellStyle name="Currency 2 2 2 3 7 2 3" xfId="10721"/>
    <cellStyle name="Currency 2 2 2 3 7 2 3 2" xfId="10722"/>
    <cellStyle name="Currency 2 2 2 3 7 2 4" xfId="10723"/>
    <cellStyle name="Currency 2 2 2 3 7 3" xfId="10724"/>
    <cellStyle name="Currency 2 2 2 3 7 3 2" xfId="10725"/>
    <cellStyle name="Currency 2 2 2 3 7 3 2 2" xfId="10726"/>
    <cellStyle name="Currency 2 2 2 3 7 3 3" xfId="10727"/>
    <cellStyle name="Currency 2 2 2 3 7 4" xfId="10728"/>
    <cellStyle name="Currency 2 2 2 3 7 4 2" xfId="10729"/>
    <cellStyle name="Currency 2 2 2 3 7 5" xfId="10730"/>
    <cellStyle name="Currency 2 2 2 3 8" xfId="10731"/>
    <cellStyle name="Currency 2 2 2 3 8 2" xfId="10732"/>
    <cellStyle name="Currency 2 2 2 3 8 2 2" xfId="10733"/>
    <cellStyle name="Currency 2 2 2 3 8 2 2 2" xfId="10734"/>
    <cellStyle name="Currency 2 2 2 3 8 2 3" xfId="10735"/>
    <cellStyle name="Currency 2 2 2 3 8 3" xfId="10736"/>
    <cellStyle name="Currency 2 2 2 3 8 3 2" xfId="10737"/>
    <cellStyle name="Currency 2 2 2 3 8 4" xfId="10738"/>
    <cellStyle name="Currency 2 2 2 3 9" xfId="10739"/>
    <cellStyle name="Currency 2 2 2 3 9 2" xfId="10740"/>
    <cellStyle name="Currency 2 2 2 3 9 2 2" xfId="10741"/>
    <cellStyle name="Currency 2 2 2 3 9 3" xfId="10742"/>
    <cellStyle name="Currency 2 2 2 4" xfId="10743"/>
    <cellStyle name="Currency 2 2 2 4 10" xfId="10744"/>
    <cellStyle name="Currency 2 2 2 4 10 2" xfId="10745"/>
    <cellStyle name="Currency 2 2 2 4 11" xfId="10746"/>
    <cellStyle name="Currency 2 2 2 4 11 2" xfId="10747"/>
    <cellStyle name="Currency 2 2 2 4 12" xfId="10748"/>
    <cellStyle name="Currency 2 2 2 4 12 2" xfId="10749"/>
    <cellStyle name="Currency 2 2 2 4 13" xfId="10750"/>
    <cellStyle name="Currency 2 2 2 4 14" xfId="10751"/>
    <cellStyle name="Currency 2 2 2 4 15" xfId="10752"/>
    <cellStyle name="Currency 2 2 2 4 16" xfId="10753"/>
    <cellStyle name="Currency 2 2 2 4 2" xfId="10754"/>
    <cellStyle name="Currency 2 2 2 4 2 10" xfId="10755"/>
    <cellStyle name="Currency 2 2 2 4 2 10 2" xfId="10756"/>
    <cellStyle name="Currency 2 2 2 4 2 11" xfId="10757"/>
    <cellStyle name="Currency 2 2 2 4 2 12" xfId="10758"/>
    <cellStyle name="Currency 2 2 2 4 2 13" xfId="10759"/>
    <cellStyle name="Currency 2 2 2 4 2 2" xfId="10760"/>
    <cellStyle name="Currency 2 2 2 4 2 2 2" xfId="10761"/>
    <cellStyle name="Currency 2 2 2 4 2 2 2 2" xfId="10762"/>
    <cellStyle name="Currency 2 2 2 4 2 2 2 2 2" xfId="10763"/>
    <cellStyle name="Currency 2 2 2 4 2 2 2 2 2 2" xfId="10764"/>
    <cellStyle name="Currency 2 2 2 4 2 2 2 2 2 2 2" xfId="10765"/>
    <cellStyle name="Currency 2 2 2 4 2 2 2 2 2 3" xfId="10766"/>
    <cellStyle name="Currency 2 2 2 4 2 2 2 2 3" xfId="10767"/>
    <cellStyle name="Currency 2 2 2 4 2 2 2 2 3 2" xfId="10768"/>
    <cellStyle name="Currency 2 2 2 4 2 2 2 2 4" xfId="10769"/>
    <cellStyle name="Currency 2 2 2 4 2 2 2 3" xfId="10770"/>
    <cellStyle name="Currency 2 2 2 4 2 2 2 3 2" xfId="10771"/>
    <cellStyle name="Currency 2 2 2 4 2 2 2 3 2 2" xfId="10772"/>
    <cellStyle name="Currency 2 2 2 4 2 2 2 3 3" xfId="10773"/>
    <cellStyle name="Currency 2 2 2 4 2 2 2 4" xfId="10774"/>
    <cellStyle name="Currency 2 2 2 4 2 2 2 4 2" xfId="10775"/>
    <cellStyle name="Currency 2 2 2 4 2 2 2 5" xfId="10776"/>
    <cellStyle name="Currency 2 2 2 4 2 2 3" xfId="10777"/>
    <cellStyle name="Currency 2 2 2 4 2 2 3 2" xfId="10778"/>
    <cellStyle name="Currency 2 2 2 4 2 2 3 2 2" xfId="10779"/>
    <cellStyle name="Currency 2 2 2 4 2 2 3 2 2 2" xfId="10780"/>
    <cellStyle name="Currency 2 2 2 4 2 2 3 2 3" xfId="10781"/>
    <cellStyle name="Currency 2 2 2 4 2 2 3 3" xfId="10782"/>
    <cellStyle name="Currency 2 2 2 4 2 2 3 3 2" xfId="10783"/>
    <cellStyle name="Currency 2 2 2 4 2 2 3 4" xfId="10784"/>
    <cellStyle name="Currency 2 2 2 4 2 2 4" xfId="10785"/>
    <cellStyle name="Currency 2 2 2 4 2 2 4 2" xfId="10786"/>
    <cellStyle name="Currency 2 2 2 4 2 2 4 2 2" xfId="10787"/>
    <cellStyle name="Currency 2 2 2 4 2 2 4 3" xfId="10788"/>
    <cellStyle name="Currency 2 2 2 4 2 2 5" xfId="10789"/>
    <cellStyle name="Currency 2 2 2 4 2 2 5 2" xfId="10790"/>
    <cellStyle name="Currency 2 2 2 4 2 2 6" xfId="10791"/>
    <cellStyle name="Currency 2 2 2 4 2 2 6 2" xfId="10792"/>
    <cellStyle name="Currency 2 2 2 4 2 2 7" xfId="10793"/>
    <cellStyle name="Currency 2 2 2 4 2 2 8" xfId="10794"/>
    <cellStyle name="Currency 2 2 2 4 2 2 9" xfId="10795"/>
    <cellStyle name="Currency 2 2 2 4 2 3" xfId="10796"/>
    <cellStyle name="Currency 2 2 2 4 2 3 2" xfId="10797"/>
    <cellStyle name="Currency 2 2 2 4 2 3 2 2" xfId="10798"/>
    <cellStyle name="Currency 2 2 2 4 2 3 2 2 2" xfId="10799"/>
    <cellStyle name="Currency 2 2 2 4 2 3 2 2 2 2" xfId="10800"/>
    <cellStyle name="Currency 2 2 2 4 2 3 2 2 2 2 2" xfId="10801"/>
    <cellStyle name="Currency 2 2 2 4 2 3 2 2 2 3" xfId="10802"/>
    <cellStyle name="Currency 2 2 2 4 2 3 2 2 3" xfId="10803"/>
    <cellStyle name="Currency 2 2 2 4 2 3 2 2 3 2" xfId="10804"/>
    <cellStyle name="Currency 2 2 2 4 2 3 2 2 4" xfId="10805"/>
    <cellStyle name="Currency 2 2 2 4 2 3 2 3" xfId="10806"/>
    <cellStyle name="Currency 2 2 2 4 2 3 2 3 2" xfId="10807"/>
    <cellStyle name="Currency 2 2 2 4 2 3 2 3 2 2" xfId="10808"/>
    <cellStyle name="Currency 2 2 2 4 2 3 2 3 3" xfId="10809"/>
    <cellStyle name="Currency 2 2 2 4 2 3 2 4" xfId="10810"/>
    <cellStyle name="Currency 2 2 2 4 2 3 2 4 2" xfId="10811"/>
    <cellStyle name="Currency 2 2 2 4 2 3 2 5" xfId="10812"/>
    <cellStyle name="Currency 2 2 2 4 2 3 3" xfId="10813"/>
    <cellStyle name="Currency 2 2 2 4 2 3 3 2" xfId="10814"/>
    <cellStyle name="Currency 2 2 2 4 2 3 3 2 2" xfId="10815"/>
    <cellStyle name="Currency 2 2 2 4 2 3 3 2 2 2" xfId="10816"/>
    <cellStyle name="Currency 2 2 2 4 2 3 3 2 3" xfId="10817"/>
    <cellStyle name="Currency 2 2 2 4 2 3 3 3" xfId="10818"/>
    <cellStyle name="Currency 2 2 2 4 2 3 3 3 2" xfId="10819"/>
    <cellStyle name="Currency 2 2 2 4 2 3 3 4" xfId="10820"/>
    <cellStyle name="Currency 2 2 2 4 2 3 4" xfId="10821"/>
    <cellStyle name="Currency 2 2 2 4 2 3 4 2" xfId="10822"/>
    <cellStyle name="Currency 2 2 2 4 2 3 4 2 2" xfId="10823"/>
    <cellStyle name="Currency 2 2 2 4 2 3 4 3" xfId="10824"/>
    <cellStyle name="Currency 2 2 2 4 2 3 5" xfId="10825"/>
    <cellStyle name="Currency 2 2 2 4 2 3 5 2" xfId="10826"/>
    <cellStyle name="Currency 2 2 2 4 2 3 6" xfId="10827"/>
    <cellStyle name="Currency 2 2 2 4 2 3 6 2" xfId="10828"/>
    <cellStyle name="Currency 2 2 2 4 2 3 7" xfId="10829"/>
    <cellStyle name="Currency 2 2 2 4 2 3 8" xfId="10830"/>
    <cellStyle name="Currency 2 2 2 4 2 3 9" xfId="10831"/>
    <cellStyle name="Currency 2 2 2 4 2 4" xfId="10832"/>
    <cellStyle name="Currency 2 2 2 4 2 4 2" xfId="10833"/>
    <cellStyle name="Currency 2 2 2 4 2 4 2 2" xfId="10834"/>
    <cellStyle name="Currency 2 2 2 4 2 4 2 2 2" xfId="10835"/>
    <cellStyle name="Currency 2 2 2 4 2 4 2 2 2 2" xfId="10836"/>
    <cellStyle name="Currency 2 2 2 4 2 4 2 2 3" xfId="10837"/>
    <cellStyle name="Currency 2 2 2 4 2 4 2 3" xfId="10838"/>
    <cellStyle name="Currency 2 2 2 4 2 4 2 3 2" xfId="10839"/>
    <cellStyle name="Currency 2 2 2 4 2 4 2 4" xfId="10840"/>
    <cellStyle name="Currency 2 2 2 4 2 4 3" xfId="10841"/>
    <cellStyle name="Currency 2 2 2 4 2 4 3 2" xfId="10842"/>
    <cellStyle name="Currency 2 2 2 4 2 4 3 2 2" xfId="10843"/>
    <cellStyle name="Currency 2 2 2 4 2 4 3 3" xfId="10844"/>
    <cellStyle name="Currency 2 2 2 4 2 4 4" xfId="10845"/>
    <cellStyle name="Currency 2 2 2 4 2 4 4 2" xfId="10846"/>
    <cellStyle name="Currency 2 2 2 4 2 4 5" xfId="10847"/>
    <cellStyle name="Currency 2 2 2 4 2 5" xfId="10848"/>
    <cellStyle name="Currency 2 2 2 4 2 5 2" xfId="10849"/>
    <cellStyle name="Currency 2 2 2 4 2 5 2 2" xfId="10850"/>
    <cellStyle name="Currency 2 2 2 4 2 5 2 2 2" xfId="10851"/>
    <cellStyle name="Currency 2 2 2 4 2 5 2 2 2 2" xfId="10852"/>
    <cellStyle name="Currency 2 2 2 4 2 5 2 2 3" xfId="10853"/>
    <cellStyle name="Currency 2 2 2 4 2 5 2 3" xfId="10854"/>
    <cellStyle name="Currency 2 2 2 4 2 5 2 3 2" xfId="10855"/>
    <cellStyle name="Currency 2 2 2 4 2 5 2 4" xfId="10856"/>
    <cellStyle name="Currency 2 2 2 4 2 5 3" xfId="10857"/>
    <cellStyle name="Currency 2 2 2 4 2 5 3 2" xfId="10858"/>
    <cellStyle name="Currency 2 2 2 4 2 5 3 2 2" xfId="10859"/>
    <cellStyle name="Currency 2 2 2 4 2 5 3 3" xfId="10860"/>
    <cellStyle name="Currency 2 2 2 4 2 5 4" xfId="10861"/>
    <cellStyle name="Currency 2 2 2 4 2 5 4 2" xfId="10862"/>
    <cellStyle name="Currency 2 2 2 4 2 5 5" xfId="10863"/>
    <cellStyle name="Currency 2 2 2 4 2 6" xfId="10864"/>
    <cellStyle name="Currency 2 2 2 4 2 6 2" xfId="10865"/>
    <cellStyle name="Currency 2 2 2 4 2 6 2 2" xfId="10866"/>
    <cellStyle name="Currency 2 2 2 4 2 6 2 2 2" xfId="10867"/>
    <cellStyle name="Currency 2 2 2 4 2 6 2 3" xfId="10868"/>
    <cellStyle name="Currency 2 2 2 4 2 6 3" xfId="10869"/>
    <cellStyle name="Currency 2 2 2 4 2 6 3 2" xfId="10870"/>
    <cellStyle name="Currency 2 2 2 4 2 6 4" xfId="10871"/>
    <cellStyle name="Currency 2 2 2 4 2 7" xfId="10872"/>
    <cellStyle name="Currency 2 2 2 4 2 7 2" xfId="10873"/>
    <cellStyle name="Currency 2 2 2 4 2 7 2 2" xfId="10874"/>
    <cellStyle name="Currency 2 2 2 4 2 7 3" xfId="10875"/>
    <cellStyle name="Currency 2 2 2 4 2 8" xfId="10876"/>
    <cellStyle name="Currency 2 2 2 4 2 8 2" xfId="10877"/>
    <cellStyle name="Currency 2 2 2 4 2 9" xfId="10878"/>
    <cellStyle name="Currency 2 2 2 4 2 9 2" xfId="10879"/>
    <cellStyle name="Currency 2 2 2 4 3" xfId="10880"/>
    <cellStyle name="Currency 2 2 2 4 3 2" xfId="10881"/>
    <cellStyle name="Currency 2 2 2 4 3 2 2" xfId="10882"/>
    <cellStyle name="Currency 2 2 2 4 3 2 2 2" xfId="10883"/>
    <cellStyle name="Currency 2 2 2 4 3 2 2 2 2" xfId="10884"/>
    <cellStyle name="Currency 2 2 2 4 3 2 2 2 2 2" xfId="10885"/>
    <cellStyle name="Currency 2 2 2 4 3 2 2 2 3" xfId="10886"/>
    <cellStyle name="Currency 2 2 2 4 3 2 2 3" xfId="10887"/>
    <cellStyle name="Currency 2 2 2 4 3 2 2 3 2" xfId="10888"/>
    <cellStyle name="Currency 2 2 2 4 3 2 2 4" xfId="10889"/>
    <cellStyle name="Currency 2 2 2 4 3 2 3" xfId="10890"/>
    <cellStyle name="Currency 2 2 2 4 3 2 3 2" xfId="10891"/>
    <cellStyle name="Currency 2 2 2 4 3 2 3 2 2" xfId="10892"/>
    <cellStyle name="Currency 2 2 2 4 3 2 3 3" xfId="10893"/>
    <cellStyle name="Currency 2 2 2 4 3 2 4" xfId="10894"/>
    <cellStyle name="Currency 2 2 2 4 3 2 4 2" xfId="10895"/>
    <cellStyle name="Currency 2 2 2 4 3 2 5" xfId="10896"/>
    <cellStyle name="Currency 2 2 2 4 3 3" xfId="10897"/>
    <cellStyle name="Currency 2 2 2 4 3 3 2" xfId="10898"/>
    <cellStyle name="Currency 2 2 2 4 3 3 2 2" xfId="10899"/>
    <cellStyle name="Currency 2 2 2 4 3 3 2 2 2" xfId="10900"/>
    <cellStyle name="Currency 2 2 2 4 3 3 2 3" xfId="10901"/>
    <cellStyle name="Currency 2 2 2 4 3 3 3" xfId="10902"/>
    <cellStyle name="Currency 2 2 2 4 3 3 3 2" xfId="10903"/>
    <cellStyle name="Currency 2 2 2 4 3 3 4" xfId="10904"/>
    <cellStyle name="Currency 2 2 2 4 3 4" xfId="10905"/>
    <cellStyle name="Currency 2 2 2 4 3 4 2" xfId="10906"/>
    <cellStyle name="Currency 2 2 2 4 3 4 2 2" xfId="10907"/>
    <cellStyle name="Currency 2 2 2 4 3 4 3" xfId="10908"/>
    <cellStyle name="Currency 2 2 2 4 3 5" xfId="10909"/>
    <cellStyle name="Currency 2 2 2 4 3 5 2" xfId="10910"/>
    <cellStyle name="Currency 2 2 2 4 3 6" xfId="10911"/>
    <cellStyle name="Currency 2 2 2 4 3 6 2" xfId="10912"/>
    <cellStyle name="Currency 2 2 2 4 3 7" xfId="10913"/>
    <cellStyle name="Currency 2 2 2 4 3 8" xfId="10914"/>
    <cellStyle name="Currency 2 2 2 4 3 9" xfId="10915"/>
    <cellStyle name="Currency 2 2 2 4 4" xfId="10916"/>
    <cellStyle name="Currency 2 2 2 4 4 2" xfId="10917"/>
    <cellStyle name="Currency 2 2 2 4 4 2 2" xfId="10918"/>
    <cellStyle name="Currency 2 2 2 4 4 2 2 2" xfId="10919"/>
    <cellStyle name="Currency 2 2 2 4 4 2 2 2 2" xfId="10920"/>
    <cellStyle name="Currency 2 2 2 4 4 2 2 2 2 2" xfId="10921"/>
    <cellStyle name="Currency 2 2 2 4 4 2 2 2 3" xfId="10922"/>
    <cellStyle name="Currency 2 2 2 4 4 2 2 3" xfId="10923"/>
    <cellStyle name="Currency 2 2 2 4 4 2 2 3 2" xfId="10924"/>
    <cellStyle name="Currency 2 2 2 4 4 2 2 4" xfId="10925"/>
    <cellStyle name="Currency 2 2 2 4 4 2 3" xfId="10926"/>
    <cellStyle name="Currency 2 2 2 4 4 2 3 2" xfId="10927"/>
    <cellStyle name="Currency 2 2 2 4 4 2 3 2 2" xfId="10928"/>
    <cellStyle name="Currency 2 2 2 4 4 2 3 3" xfId="10929"/>
    <cellStyle name="Currency 2 2 2 4 4 2 4" xfId="10930"/>
    <cellStyle name="Currency 2 2 2 4 4 2 4 2" xfId="10931"/>
    <cellStyle name="Currency 2 2 2 4 4 2 5" xfId="10932"/>
    <cellStyle name="Currency 2 2 2 4 4 3" xfId="10933"/>
    <cellStyle name="Currency 2 2 2 4 4 3 2" xfId="10934"/>
    <cellStyle name="Currency 2 2 2 4 4 3 2 2" xfId="10935"/>
    <cellStyle name="Currency 2 2 2 4 4 3 2 2 2" xfId="10936"/>
    <cellStyle name="Currency 2 2 2 4 4 3 2 3" xfId="10937"/>
    <cellStyle name="Currency 2 2 2 4 4 3 3" xfId="10938"/>
    <cellStyle name="Currency 2 2 2 4 4 3 3 2" xfId="10939"/>
    <cellStyle name="Currency 2 2 2 4 4 3 4" xfId="10940"/>
    <cellStyle name="Currency 2 2 2 4 4 4" xfId="10941"/>
    <cellStyle name="Currency 2 2 2 4 4 4 2" xfId="10942"/>
    <cellStyle name="Currency 2 2 2 4 4 4 2 2" xfId="10943"/>
    <cellStyle name="Currency 2 2 2 4 4 4 3" xfId="10944"/>
    <cellStyle name="Currency 2 2 2 4 4 5" xfId="10945"/>
    <cellStyle name="Currency 2 2 2 4 4 5 2" xfId="10946"/>
    <cellStyle name="Currency 2 2 2 4 4 6" xfId="10947"/>
    <cellStyle name="Currency 2 2 2 4 4 6 2" xfId="10948"/>
    <cellStyle name="Currency 2 2 2 4 4 7" xfId="10949"/>
    <cellStyle name="Currency 2 2 2 4 4 8" xfId="10950"/>
    <cellStyle name="Currency 2 2 2 4 4 9" xfId="10951"/>
    <cellStyle name="Currency 2 2 2 4 5" xfId="10952"/>
    <cellStyle name="Currency 2 2 2 4 5 2" xfId="10953"/>
    <cellStyle name="Currency 2 2 2 4 5 2 2" xfId="10954"/>
    <cellStyle name="Currency 2 2 2 4 5 2 2 2" xfId="10955"/>
    <cellStyle name="Currency 2 2 2 4 5 2 2 2 2" xfId="10956"/>
    <cellStyle name="Currency 2 2 2 4 5 2 2 3" xfId="10957"/>
    <cellStyle name="Currency 2 2 2 4 5 2 3" xfId="10958"/>
    <cellStyle name="Currency 2 2 2 4 5 2 3 2" xfId="10959"/>
    <cellStyle name="Currency 2 2 2 4 5 2 4" xfId="10960"/>
    <cellStyle name="Currency 2 2 2 4 5 3" xfId="10961"/>
    <cellStyle name="Currency 2 2 2 4 5 3 2" xfId="10962"/>
    <cellStyle name="Currency 2 2 2 4 5 3 2 2" xfId="10963"/>
    <cellStyle name="Currency 2 2 2 4 5 3 3" xfId="10964"/>
    <cellStyle name="Currency 2 2 2 4 5 4" xfId="10965"/>
    <cellStyle name="Currency 2 2 2 4 5 4 2" xfId="10966"/>
    <cellStyle name="Currency 2 2 2 4 5 5" xfId="10967"/>
    <cellStyle name="Currency 2 2 2 4 6" xfId="10968"/>
    <cellStyle name="Currency 2 2 2 4 6 2" xfId="10969"/>
    <cellStyle name="Currency 2 2 2 4 6 2 2" xfId="10970"/>
    <cellStyle name="Currency 2 2 2 4 6 2 2 2" xfId="10971"/>
    <cellStyle name="Currency 2 2 2 4 6 2 2 2 2" xfId="10972"/>
    <cellStyle name="Currency 2 2 2 4 6 2 2 3" xfId="10973"/>
    <cellStyle name="Currency 2 2 2 4 6 2 3" xfId="10974"/>
    <cellStyle name="Currency 2 2 2 4 6 2 3 2" xfId="10975"/>
    <cellStyle name="Currency 2 2 2 4 6 2 4" xfId="10976"/>
    <cellStyle name="Currency 2 2 2 4 6 3" xfId="10977"/>
    <cellStyle name="Currency 2 2 2 4 6 3 2" xfId="10978"/>
    <cellStyle name="Currency 2 2 2 4 6 3 2 2" xfId="10979"/>
    <cellStyle name="Currency 2 2 2 4 6 3 3" xfId="10980"/>
    <cellStyle name="Currency 2 2 2 4 6 4" xfId="10981"/>
    <cellStyle name="Currency 2 2 2 4 6 4 2" xfId="10982"/>
    <cellStyle name="Currency 2 2 2 4 6 5" xfId="10983"/>
    <cellStyle name="Currency 2 2 2 4 7" xfId="10984"/>
    <cellStyle name="Currency 2 2 2 4 7 2" xfId="10985"/>
    <cellStyle name="Currency 2 2 2 4 7 2 2" xfId="10986"/>
    <cellStyle name="Currency 2 2 2 4 7 2 2 2" xfId="10987"/>
    <cellStyle name="Currency 2 2 2 4 7 2 3" xfId="10988"/>
    <cellStyle name="Currency 2 2 2 4 7 3" xfId="10989"/>
    <cellStyle name="Currency 2 2 2 4 7 3 2" xfId="10990"/>
    <cellStyle name="Currency 2 2 2 4 7 4" xfId="10991"/>
    <cellStyle name="Currency 2 2 2 4 8" xfId="10992"/>
    <cellStyle name="Currency 2 2 2 4 8 2" xfId="10993"/>
    <cellStyle name="Currency 2 2 2 4 8 2 2" xfId="10994"/>
    <cellStyle name="Currency 2 2 2 4 8 3" xfId="10995"/>
    <cellStyle name="Currency 2 2 2 4 9" xfId="10996"/>
    <cellStyle name="Currency 2 2 2 4 9 2" xfId="10997"/>
    <cellStyle name="Currency 2 2 2 5" xfId="10998"/>
    <cellStyle name="Currency 2 2 2 5 10" xfId="10999"/>
    <cellStyle name="Currency 2 2 2 5 10 2" xfId="11000"/>
    <cellStyle name="Currency 2 2 2 5 11" xfId="11001"/>
    <cellStyle name="Currency 2 2 2 5 12" xfId="11002"/>
    <cellStyle name="Currency 2 2 2 5 13" xfId="11003"/>
    <cellStyle name="Currency 2 2 2 5 2" xfId="11004"/>
    <cellStyle name="Currency 2 2 2 5 2 2" xfId="11005"/>
    <cellStyle name="Currency 2 2 2 5 2 2 2" xfId="11006"/>
    <cellStyle name="Currency 2 2 2 5 2 2 2 2" xfId="11007"/>
    <cellStyle name="Currency 2 2 2 5 2 2 2 2 2" xfId="11008"/>
    <cellStyle name="Currency 2 2 2 5 2 2 2 2 2 2" xfId="11009"/>
    <cellStyle name="Currency 2 2 2 5 2 2 2 2 3" xfId="11010"/>
    <cellStyle name="Currency 2 2 2 5 2 2 2 3" xfId="11011"/>
    <cellStyle name="Currency 2 2 2 5 2 2 2 3 2" xfId="11012"/>
    <cellStyle name="Currency 2 2 2 5 2 2 2 4" xfId="11013"/>
    <cellStyle name="Currency 2 2 2 5 2 2 3" xfId="11014"/>
    <cellStyle name="Currency 2 2 2 5 2 2 3 2" xfId="11015"/>
    <cellStyle name="Currency 2 2 2 5 2 2 3 2 2" xfId="11016"/>
    <cellStyle name="Currency 2 2 2 5 2 2 3 3" xfId="11017"/>
    <cellStyle name="Currency 2 2 2 5 2 2 4" xfId="11018"/>
    <cellStyle name="Currency 2 2 2 5 2 2 4 2" xfId="11019"/>
    <cellStyle name="Currency 2 2 2 5 2 2 5" xfId="11020"/>
    <cellStyle name="Currency 2 2 2 5 2 3" xfId="11021"/>
    <cellStyle name="Currency 2 2 2 5 2 3 2" xfId="11022"/>
    <cellStyle name="Currency 2 2 2 5 2 3 2 2" xfId="11023"/>
    <cellStyle name="Currency 2 2 2 5 2 3 2 2 2" xfId="11024"/>
    <cellStyle name="Currency 2 2 2 5 2 3 2 3" xfId="11025"/>
    <cellStyle name="Currency 2 2 2 5 2 3 3" xfId="11026"/>
    <cellStyle name="Currency 2 2 2 5 2 3 3 2" xfId="11027"/>
    <cellStyle name="Currency 2 2 2 5 2 3 4" xfId="11028"/>
    <cellStyle name="Currency 2 2 2 5 2 4" xfId="11029"/>
    <cellStyle name="Currency 2 2 2 5 2 4 2" xfId="11030"/>
    <cellStyle name="Currency 2 2 2 5 2 4 2 2" xfId="11031"/>
    <cellStyle name="Currency 2 2 2 5 2 4 3" xfId="11032"/>
    <cellStyle name="Currency 2 2 2 5 2 5" xfId="11033"/>
    <cellStyle name="Currency 2 2 2 5 2 5 2" xfId="11034"/>
    <cellStyle name="Currency 2 2 2 5 2 6" xfId="11035"/>
    <cellStyle name="Currency 2 2 2 5 2 6 2" xfId="11036"/>
    <cellStyle name="Currency 2 2 2 5 2 7" xfId="11037"/>
    <cellStyle name="Currency 2 2 2 5 2 8" xfId="11038"/>
    <cellStyle name="Currency 2 2 2 5 2 9" xfId="11039"/>
    <cellStyle name="Currency 2 2 2 5 3" xfId="11040"/>
    <cellStyle name="Currency 2 2 2 5 3 2" xfId="11041"/>
    <cellStyle name="Currency 2 2 2 5 3 2 2" xfId="11042"/>
    <cellStyle name="Currency 2 2 2 5 3 2 2 2" xfId="11043"/>
    <cellStyle name="Currency 2 2 2 5 3 2 2 2 2" xfId="11044"/>
    <cellStyle name="Currency 2 2 2 5 3 2 2 2 2 2" xfId="11045"/>
    <cellStyle name="Currency 2 2 2 5 3 2 2 2 3" xfId="11046"/>
    <cellStyle name="Currency 2 2 2 5 3 2 2 3" xfId="11047"/>
    <cellStyle name="Currency 2 2 2 5 3 2 2 3 2" xfId="11048"/>
    <cellStyle name="Currency 2 2 2 5 3 2 2 4" xfId="11049"/>
    <cellStyle name="Currency 2 2 2 5 3 2 3" xfId="11050"/>
    <cellStyle name="Currency 2 2 2 5 3 2 3 2" xfId="11051"/>
    <cellStyle name="Currency 2 2 2 5 3 2 3 2 2" xfId="11052"/>
    <cellStyle name="Currency 2 2 2 5 3 2 3 3" xfId="11053"/>
    <cellStyle name="Currency 2 2 2 5 3 2 4" xfId="11054"/>
    <cellStyle name="Currency 2 2 2 5 3 2 4 2" xfId="11055"/>
    <cellStyle name="Currency 2 2 2 5 3 2 5" xfId="11056"/>
    <cellStyle name="Currency 2 2 2 5 3 3" xfId="11057"/>
    <cellStyle name="Currency 2 2 2 5 3 3 2" xfId="11058"/>
    <cellStyle name="Currency 2 2 2 5 3 3 2 2" xfId="11059"/>
    <cellStyle name="Currency 2 2 2 5 3 3 2 2 2" xfId="11060"/>
    <cellStyle name="Currency 2 2 2 5 3 3 2 3" xfId="11061"/>
    <cellStyle name="Currency 2 2 2 5 3 3 3" xfId="11062"/>
    <cellStyle name="Currency 2 2 2 5 3 3 3 2" xfId="11063"/>
    <cellStyle name="Currency 2 2 2 5 3 3 4" xfId="11064"/>
    <cellStyle name="Currency 2 2 2 5 3 4" xfId="11065"/>
    <cellStyle name="Currency 2 2 2 5 3 4 2" xfId="11066"/>
    <cellStyle name="Currency 2 2 2 5 3 4 2 2" xfId="11067"/>
    <cellStyle name="Currency 2 2 2 5 3 4 3" xfId="11068"/>
    <cellStyle name="Currency 2 2 2 5 3 5" xfId="11069"/>
    <cellStyle name="Currency 2 2 2 5 3 5 2" xfId="11070"/>
    <cellStyle name="Currency 2 2 2 5 3 6" xfId="11071"/>
    <cellStyle name="Currency 2 2 2 5 3 6 2" xfId="11072"/>
    <cellStyle name="Currency 2 2 2 5 3 7" xfId="11073"/>
    <cellStyle name="Currency 2 2 2 5 3 8" xfId="11074"/>
    <cellStyle name="Currency 2 2 2 5 3 9" xfId="11075"/>
    <cellStyle name="Currency 2 2 2 5 4" xfId="11076"/>
    <cellStyle name="Currency 2 2 2 5 4 2" xfId="11077"/>
    <cellStyle name="Currency 2 2 2 5 4 2 2" xfId="11078"/>
    <cellStyle name="Currency 2 2 2 5 4 2 2 2" xfId="11079"/>
    <cellStyle name="Currency 2 2 2 5 4 2 2 2 2" xfId="11080"/>
    <cellStyle name="Currency 2 2 2 5 4 2 2 3" xfId="11081"/>
    <cellStyle name="Currency 2 2 2 5 4 2 3" xfId="11082"/>
    <cellStyle name="Currency 2 2 2 5 4 2 3 2" xfId="11083"/>
    <cellStyle name="Currency 2 2 2 5 4 2 4" xfId="11084"/>
    <cellStyle name="Currency 2 2 2 5 4 3" xfId="11085"/>
    <cellStyle name="Currency 2 2 2 5 4 3 2" xfId="11086"/>
    <cellStyle name="Currency 2 2 2 5 4 3 2 2" xfId="11087"/>
    <cellStyle name="Currency 2 2 2 5 4 3 3" xfId="11088"/>
    <cellStyle name="Currency 2 2 2 5 4 4" xfId="11089"/>
    <cellStyle name="Currency 2 2 2 5 4 4 2" xfId="11090"/>
    <cellStyle name="Currency 2 2 2 5 4 5" xfId="11091"/>
    <cellStyle name="Currency 2 2 2 5 5" xfId="11092"/>
    <cellStyle name="Currency 2 2 2 5 5 2" xfId="11093"/>
    <cellStyle name="Currency 2 2 2 5 5 2 2" xfId="11094"/>
    <cellStyle name="Currency 2 2 2 5 5 2 2 2" xfId="11095"/>
    <cellStyle name="Currency 2 2 2 5 5 2 2 2 2" xfId="11096"/>
    <cellStyle name="Currency 2 2 2 5 5 2 2 3" xfId="11097"/>
    <cellStyle name="Currency 2 2 2 5 5 2 3" xfId="11098"/>
    <cellStyle name="Currency 2 2 2 5 5 2 3 2" xfId="11099"/>
    <cellStyle name="Currency 2 2 2 5 5 2 4" xfId="11100"/>
    <cellStyle name="Currency 2 2 2 5 5 3" xfId="11101"/>
    <cellStyle name="Currency 2 2 2 5 5 3 2" xfId="11102"/>
    <cellStyle name="Currency 2 2 2 5 5 3 2 2" xfId="11103"/>
    <cellStyle name="Currency 2 2 2 5 5 3 3" xfId="11104"/>
    <cellStyle name="Currency 2 2 2 5 5 4" xfId="11105"/>
    <cellStyle name="Currency 2 2 2 5 5 4 2" xfId="11106"/>
    <cellStyle name="Currency 2 2 2 5 5 5" xfId="11107"/>
    <cellStyle name="Currency 2 2 2 5 6" xfId="11108"/>
    <cellStyle name="Currency 2 2 2 5 6 2" xfId="11109"/>
    <cellStyle name="Currency 2 2 2 5 6 2 2" xfId="11110"/>
    <cellStyle name="Currency 2 2 2 5 6 2 2 2" xfId="11111"/>
    <cellStyle name="Currency 2 2 2 5 6 2 3" xfId="11112"/>
    <cellStyle name="Currency 2 2 2 5 6 3" xfId="11113"/>
    <cellStyle name="Currency 2 2 2 5 6 3 2" xfId="11114"/>
    <cellStyle name="Currency 2 2 2 5 6 4" xfId="11115"/>
    <cellStyle name="Currency 2 2 2 5 7" xfId="11116"/>
    <cellStyle name="Currency 2 2 2 5 7 2" xfId="11117"/>
    <cellStyle name="Currency 2 2 2 5 7 2 2" xfId="11118"/>
    <cellStyle name="Currency 2 2 2 5 7 3" xfId="11119"/>
    <cellStyle name="Currency 2 2 2 5 8" xfId="11120"/>
    <cellStyle name="Currency 2 2 2 5 8 2" xfId="11121"/>
    <cellStyle name="Currency 2 2 2 5 9" xfId="11122"/>
    <cellStyle name="Currency 2 2 2 5 9 2" xfId="11123"/>
    <cellStyle name="Currency 2 2 2 6" xfId="11124"/>
    <cellStyle name="Currency 2 2 2 6 2" xfId="11125"/>
    <cellStyle name="Currency 2 2 2 6 2 2" xfId="11126"/>
    <cellStyle name="Currency 2 2 2 6 2 2 2" xfId="11127"/>
    <cellStyle name="Currency 2 2 2 6 2 2 2 2" xfId="11128"/>
    <cellStyle name="Currency 2 2 2 6 2 2 2 2 2" xfId="11129"/>
    <cellStyle name="Currency 2 2 2 6 2 2 2 3" xfId="11130"/>
    <cellStyle name="Currency 2 2 2 6 2 2 3" xfId="11131"/>
    <cellStyle name="Currency 2 2 2 6 2 2 3 2" xfId="11132"/>
    <cellStyle name="Currency 2 2 2 6 2 2 4" xfId="11133"/>
    <cellStyle name="Currency 2 2 2 6 2 3" xfId="11134"/>
    <cellStyle name="Currency 2 2 2 6 2 3 2" xfId="11135"/>
    <cellStyle name="Currency 2 2 2 6 2 3 2 2" xfId="11136"/>
    <cellStyle name="Currency 2 2 2 6 2 3 3" xfId="11137"/>
    <cellStyle name="Currency 2 2 2 6 2 4" xfId="11138"/>
    <cellStyle name="Currency 2 2 2 6 2 4 2" xfId="11139"/>
    <cellStyle name="Currency 2 2 2 6 2 5" xfId="11140"/>
    <cellStyle name="Currency 2 2 2 6 3" xfId="11141"/>
    <cellStyle name="Currency 2 2 2 6 3 2" xfId="11142"/>
    <cellStyle name="Currency 2 2 2 6 3 2 2" xfId="11143"/>
    <cellStyle name="Currency 2 2 2 6 3 2 2 2" xfId="11144"/>
    <cellStyle name="Currency 2 2 2 6 3 2 3" xfId="11145"/>
    <cellStyle name="Currency 2 2 2 6 3 3" xfId="11146"/>
    <cellStyle name="Currency 2 2 2 6 3 3 2" xfId="11147"/>
    <cellStyle name="Currency 2 2 2 6 3 4" xfId="11148"/>
    <cellStyle name="Currency 2 2 2 6 4" xfId="11149"/>
    <cellStyle name="Currency 2 2 2 6 4 2" xfId="11150"/>
    <cellStyle name="Currency 2 2 2 6 4 2 2" xfId="11151"/>
    <cellStyle name="Currency 2 2 2 6 4 3" xfId="11152"/>
    <cellStyle name="Currency 2 2 2 6 5" xfId="11153"/>
    <cellStyle name="Currency 2 2 2 6 5 2" xfId="11154"/>
    <cellStyle name="Currency 2 2 2 6 6" xfId="11155"/>
    <cellStyle name="Currency 2 2 2 6 6 2" xfId="11156"/>
    <cellStyle name="Currency 2 2 2 6 7" xfId="11157"/>
    <cellStyle name="Currency 2 2 2 6 8" xfId="11158"/>
    <cellStyle name="Currency 2 2 2 6 9" xfId="11159"/>
    <cellStyle name="Currency 2 2 2 7" xfId="11160"/>
    <cellStyle name="Currency 2 2 2 7 2" xfId="11161"/>
    <cellStyle name="Currency 2 2 2 7 2 2" xfId="11162"/>
    <cellStyle name="Currency 2 2 2 7 2 2 2" xfId="11163"/>
    <cellStyle name="Currency 2 2 2 7 2 2 2 2" xfId="11164"/>
    <cellStyle name="Currency 2 2 2 7 2 2 2 2 2" xfId="11165"/>
    <cellStyle name="Currency 2 2 2 7 2 2 2 3" xfId="11166"/>
    <cellStyle name="Currency 2 2 2 7 2 2 3" xfId="11167"/>
    <cellStyle name="Currency 2 2 2 7 2 2 3 2" xfId="11168"/>
    <cellStyle name="Currency 2 2 2 7 2 2 4" xfId="11169"/>
    <cellStyle name="Currency 2 2 2 7 2 3" xfId="11170"/>
    <cellStyle name="Currency 2 2 2 7 2 3 2" xfId="11171"/>
    <cellStyle name="Currency 2 2 2 7 2 3 2 2" xfId="11172"/>
    <cellStyle name="Currency 2 2 2 7 2 3 3" xfId="11173"/>
    <cellStyle name="Currency 2 2 2 7 2 4" xfId="11174"/>
    <cellStyle name="Currency 2 2 2 7 2 4 2" xfId="11175"/>
    <cellStyle name="Currency 2 2 2 7 2 5" xfId="11176"/>
    <cellStyle name="Currency 2 2 2 7 3" xfId="11177"/>
    <cellStyle name="Currency 2 2 2 7 3 2" xfId="11178"/>
    <cellStyle name="Currency 2 2 2 7 3 2 2" xfId="11179"/>
    <cellStyle name="Currency 2 2 2 7 3 2 2 2" xfId="11180"/>
    <cellStyle name="Currency 2 2 2 7 3 2 3" xfId="11181"/>
    <cellStyle name="Currency 2 2 2 7 3 3" xfId="11182"/>
    <cellStyle name="Currency 2 2 2 7 3 3 2" xfId="11183"/>
    <cellStyle name="Currency 2 2 2 7 3 4" xfId="11184"/>
    <cellStyle name="Currency 2 2 2 7 4" xfId="11185"/>
    <cellStyle name="Currency 2 2 2 7 4 2" xfId="11186"/>
    <cellStyle name="Currency 2 2 2 7 4 2 2" xfId="11187"/>
    <cellStyle name="Currency 2 2 2 7 4 3" xfId="11188"/>
    <cellStyle name="Currency 2 2 2 7 5" xfId="11189"/>
    <cellStyle name="Currency 2 2 2 7 5 2" xfId="11190"/>
    <cellStyle name="Currency 2 2 2 7 6" xfId="11191"/>
    <cellStyle name="Currency 2 2 2 7 6 2" xfId="11192"/>
    <cellStyle name="Currency 2 2 2 7 7" xfId="11193"/>
    <cellStyle name="Currency 2 2 2 7 8" xfId="11194"/>
    <cellStyle name="Currency 2 2 2 7 9" xfId="11195"/>
    <cellStyle name="Currency 2 2 2 8" xfId="11196"/>
    <cellStyle name="Currency 2 2 2 8 2" xfId="11197"/>
    <cellStyle name="Currency 2 2 2 8 2 2" xfId="11198"/>
    <cellStyle name="Currency 2 2 2 8 2 2 2" xfId="11199"/>
    <cellStyle name="Currency 2 2 2 8 2 2 2 2" xfId="11200"/>
    <cellStyle name="Currency 2 2 2 8 2 2 3" xfId="11201"/>
    <cellStyle name="Currency 2 2 2 8 2 3" xfId="11202"/>
    <cellStyle name="Currency 2 2 2 8 2 3 2" xfId="11203"/>
    <cellStyle name="Currency 2 2 2 8 2 4" xfId="11204"/>
    <cellStyle name="Currency 2 2 2 8 3" xfId="11205"/>
    <cellStyle name="Currency 2 2 2 8 3 2" xfId="11206"/>
    <cellStyle name="Currency 2 2 2 8 3 2 2" xfId="11207"/>
    <cellStyle name="Currency 2 2 2 8 3 3" xfId="11208"/>
    <cellStyle name="Currency 2 2 2 8 4" xfId="11209"/>
    <cellStyle name="Currency 2 2 2 8 4 2" xfId="11210"/>
    <cellStyle name="Currency 2 2 2 8 5" xfId="11211"/>
    <cellStyle name="Currency 2 2 2 9" xfId="11212"/>
    <cellStyle name="Currency 2 2 2 9 2" xfId="11213"/>
    <cellStyle name="Currency 2 2 2 9 2 2" xfId="11214"/>
    <cellStyle name="Currency 2 2 2 9 2 2 2" xfId="11215"/>
    <cellStyle name="Currency 2 2 2 9 2 2 2 2" xfId="11216"/>
    <cellStyle name="Currency 2 2 2 9 2 2 3" xfId="11217"/>
    <cellStyle name="Currency 2 2 2 9 2 3" xfId="11218"/>
    <cellStyle name="Currency 2 2 2 9 2 3 2" xfId="11219"/>
    <cellStyle name="Currency 2 2 2 9 2 4" xfId="11220"/>
    <cellStyle name="Currency 2 2 2 9 3" xfId="11221"/>
    <cellStyle name="Currency 2 2 2 9 3 2" xfId="11222"/>
    <cellStyle name="Currency 2 2 2 9 3 2 2" xfId="11223"/>
    <cellStyle name="Currency 2 2 2 9 3 3" xfId="11224"/>
    <cellStyle name="Currency 2 2 2 9 4" xfId="11225"/>
    <cellStyle name="Currency 2 2 2 9 4 2" xfId="11226"/>
    <cellStyle name="Currency 2 2 2 9 5" xfId="11227"/>
    <cellStyle name="Currency 2 2 20" xfId="11228"/>
    <cellStyle name="Currency 2 2 3" xfId="11229"/>
    <cellStyle name="Currency 2 2 3 10" xfId="11230"/>
    <cellStyle name="Currency 2 2 3 10 2" xfId="11231"/>
    <cellStyle name="Currency 2 2 3 11" xfId="11232"/>
    <cellStyle name="Currency 2 2 3 11 2" xfId="11233"/>
    <cellStyle name="Currency 2 2 3 12" xfId="11234"/>
    <cellStyle name="Currency 2 2 3 12 2" xfId="11235"/>
    <cellStyle name="Currency 2 2 3 13" xfId="11236"/>
    <cellStyle name="Currency 2 2 3 13 2" xfId="11237"/>
    <cellStyle name="Currency 2 2 3 14" xfId="11238"/>
    <cellStyle name="Currency 2 2 3 15" xfId="11239"/>
    <cellStyle name="Currency 2 2 3 16" xfId="11240"/>
    <cellStyle name="Currency 2 2 3 17" xfId="11241"/>
    <cellStyle name="Currency 2 2 3 2" xfId="11242"/>
    <cellStyle name="Currency 2 2 3 2 10" xfId="11243"/>
    <cellStyle name="Currency 2 2 3 2 10 2" xfId="11244"/>
    <cellStyle name="Currency 2 2 3 2 11" xfId="11245"/>
    <cellStyle name="Currency 2 2 3 2 11 2" xfId="11246"/>
    <cellStyle name="Currency 2 2 3 2 12" xfId="11247"/>
    <cellStyle name="Currency 2 2 3 2 13" xfId="11248"/>
    <cellStyle name="Currency 2 2 3 2 14" xfId="11249"/>
    <cellStyle name="Currency 2 2 3 2 2" xfId="11250"/>
    <cellStyle name="Currency 2 2 3 2 2 10" xfId="11251"/>
    <cellStyle name="Currency 2 2 3 2 2 10 2" xfId="11252"/>
    <cellStyle name="Currency 2 2 3 2 2 11" xfId="11253"/>
    <cellStyle name="Currency 2 2 3 2 2 12" xfId="11254"/>
    <cellStyle name="Currency 2 2 3 2 2 13" xfId="11255"/>
    <cellStyle name="Currency 2 2 3 2 2 2" xfId="11256"/>
    <cellStyle name="Currency 2 2 3 2 2 2 2" xfId="11257"/>
    <cellStyle name="Currency 2 2 3 2 2 2 2 2" xfId="11258"/>
    <cellStyle name="Currency 2 2 3 2 2 2 2 2 2" xfId="11259"/>
    <cellStyle name="Currency 2 2 3 2 2 2 2 2 2 2" xfId="11260"/>
    <cellStyle name="Currency 2 2 3 2 2 2 2 2 2 2 2" xfId="11261"/>
    <cellStyle name="Currency 2 2 3 2 2 2 2 2 2 3" xfId="11262"/>
    <cellStyle name="Currency 2 2 3 2 2 2 2 2 3" xfId="11263"/>
    <cellStyle name="Currency 2 2 3 2 2 2 2 2 3 2" xfId="11264"/>
    <cellStyle name="Currency 2 2 3 2 2 2 2 2 4" xfId="11265"/>
    <cellStyle name="Currency 2 2 3 2 2 2 2 3" xfId="11266"/>
    <cellStyle name="Currency 2 2 3 2 2 2 2 3 2" xfId="11267"/>
    <cellStyle name="Currency 2 2 3 2 2 2 2 3 2 2" xfId="11268"/>
    <cellStyle name="Currency 2 2 3 2 2 2 2 3 3" xfId="11269"/>
    <cellStyle name="Currency 2 2 3 2 2 2 2 4" xfId="11270"/>
    <cellStyle name="Currency 2 2 3 2 2 2 2 4 2" xfId="11271"/>
    <cellStyle name="Currency 2 2 3 2 2 2 2 5" xfId="11272"/>
    <cellStyle name="Currency 2 2 3 2 2 2 3" xfId="11273"/>
    <cellStyle name="Currency 2 2 3 2 2 2 3 2" xfId="11274"/>
    <cellStyle name="Currency 2 2 3 2 2 2 3 2 2" xfId="11275"/>
    <cellStyle name="Currency 2 2 3 2 2 2 3 2 2 2" xfId="11276"/>
    <cellStyle name="Currency 2 2 3 2 2 2 3 2 3" xfId="11277"/>
    <cellStyle name="Currency 2 2 3 2 2 2 3 3" xfId="11278"/>
    <cellStyle name="Currency 2 2 3 2 2 2 3 3 2" xfId="11279"/>
    <cellStyle name="Currency 2 2 3 2 2 2 3 4" xfId="11280"/>
    <cellStyle name="Currency 2 2 3 2 2 2 4" xfId="11281"/>
    <cellStyle name="Currency 2 2 3 2 2 2 4 2" xfId="11282"/>
    <cellStyle name="Currency 2 2 3 2 2 2 4 2 2" xfId="11283"/>
    <cellStyle name="Currency 2 2 3 2 2 2 4 3" xfId="11284"/>
    <cellStyle name="Currency 2 2 3 2 2 2 5" xfId="11285"/>
    <cellStyle name="Currency 2 2 3 2 2 2 5 2" xfId="11286"/>
    <cellStyle name="Currency 2 2 3 2 2 2 6" xfId="11287"/>
    <cellStyle name="Currency 2 2 3 2 2 2 6 2" xfId="11288"/>
    <cellStyle name="Currency 2 2 3 2 2 2 7" xfId="11289"/>
    <cellStyle name="Currency 2 2 3 2 2 2 8" xfId="11290"/>
    <cellStyle name="Currency 2 2 3 2 2 2 9" xfId="11291"/>
    <cellStyle name="Currency 2 2 3 2 2 3" xfId="11292"/>
    <cellStyle name="Currency 2 2 3 2 2 3 2" xfId="11293"/>
    <cellStyle name="Currency 2 2 3 2 2 3 2 2" xfId="11294"/>
    <cellStyle name="Currency 2 2 3 2 2 3 2 2 2" xfId="11295"/>
    <cellStyle name="Currency 2 2 3 2 2 3 2 2 2 2" xfId="11296"/>
    <cellStyle name="Currency 2 2 3 2 2 3 2 2 2 2 2" xfId="11297"/>
    <cellStyle name="Currency 2 2 3 2 2 3 2 2 2 3" xfId="11298"/>
    <cellStyle name="Currency 2 2 3 2 2 3 2 2 3" xfId="11299"/>
    <cellStyle name="Currency 2 2 3 2 2 3 2 2 3 2" xfId="11300"/>
    <cellStyle name="Currency 2 2 3 2 2 3 2 2 4" xfId="11301"/>
    <cellStyle name="Currency 2 2 3 2 2 3 2 3" xfId="11302"/>
    <cellStyle name="Currency 2 2 3 2 2 3 2 3 2" xfId="11303"/>
    <cellStyle name="Currency 2 2 3 2 2 3 2 3 2 2" xfId="11304"/>
    <cellStyle name="Currency 2 2 3 2 2 3 2 3 3" xfId="11305"/>
    <cellStyle name="Currency 2 2 3 2 2 3 2 4" xfId="11306"/>
    <cellStyle name="Currency 2 2 3 2 2 3 2 4 2" xfId="11307"/>
    <cellStyle name="Currency 2 2 3 2 2 3 2 5" xfId="11308"/>
    <cellStyle name="Currency 2 2 3 2 2 3 3" xfId="11309"/>
    <cellStyle name="Currency 2 2 3 2 2 3 3 2" xfId="11310"/>
    <cellStyle name="Currency 2 2 3 2 2 3 3 2 2" xfId="11311"/>
    <cellStyle name="Currency 2 2 3 2 2 3 3 2 2 2" xfId="11312"/>
    <cellStyle name="Currency 2 2 3 2 2 3 3 2 3" xfId="11313"/>
    <cellStyle name="Currency 2 2 3 2 2 3 3 3" xfId="11314"/>
    <cellStyle name="Currency 2 2 3 2 2 3 3 3 2" xfId="11315"/>
    <cellStyle name="Currency 2 2 3 2 2 3 3 4" xfId="11316"/>
    <cellStyle name="Currency 2 2 3 2 2 3 4" xfId="11317"/>
    <cellStyle name="Currency 2 2 3 2 2 3 4 2" xfId="11318"/>
    <cellStyle name="Currency 2 2 3 2 2 3 4 2 2" xfId="11319"/>
    <cellStyle name="Currency 2 2 3 2 2 3 4 3" xfId="11320"/>
    <cellStyle name="Currency 2 2 3 2 2 3 5" xfId="11321"/>
    <cellStyle name="Currency 2 2 3 2 2 3 5 2" xfId="11322"/>
    <cellStyle name="Currency 2 2 3 2 2 3 6" xfId="11323"/>
    <cellStyle name="Currency 2 2 3 2 2 3 6 2" xfId="11324"/>
    <cellStyle name="Currency 2 2 3 2 2 3 7" xfId="11325"/>
    <cellStyle name="Currency 2 2 3 2 2 3 8" xfId="11326"/>
    <cellStyle name="Currency 2 2 3 2 2 3 9" xfId="11327"/>
    <cellStyle name="Currency 2 2 3 2 2 4" xfId="11328"/>
    <cellStyle name="Currency 2 2 3 2 2 4 2" xfId="11329"/>
    <cellStyle name="Currency 2 2 3 2 2 4 2 2" xfId="11330"/>
    <cellStyle name="Currency 2 2 3 2 2 4 2 2 2" xfId="11331"/>
    <cellStyle name="Currency 2 2 3 2 2 4 2 2 2 2" xfId="11332"/>
    <cellStyle name="Currency 2 2 3 2 2 4 2 2 3" xfId="11333"/>
    <cellStyle name="Currency 2 2 3 2 2 4 2 3" xfId="11334"/>
    <cellStyle name="Currency 2 2 3 2 2 4 2 3 2" xfId="11335"/>
    <cellStyle name="Currency 2 2 3 2 2 4 2 4" xfId="11336"/>
    <cellStyle name="Currency 2 2 3 2 2 4 3" xfId="11337"/>
    <cellStyle name="Currency 2 2 3 2 2 4 3 2" xfId="11338"/>
    <cellStyle name="Currency 2 2 3 2 2 4 3 2 2" xfId="11339"/>
    <cellStyle name="Currency 2 2 3 2 2 4 3 3" xfId="11340"/>
    <cellStyle name="Currency 2 2 3 2 2 4 4" xfId="11341"/>
    <cellStyle name="Currency 2 2 3 2 2 4 4 2" xfId="11342"/>
    <cellStyle name="Currency 2 2 3 2 2 4 5" xfId="11343"/>
    <cellStyle name="Currency 2 2 3 2 2 5" xfId="11344"/>
    <cellStyle name="Currency 2 2 3 2 2 5 2" xfId="11345"/>
    <cellStyle name="Currency 2 2 3 2 2 5 2 2" xfId="11346"/>
    <cellStyle name="Currency 2 2 3 2 2 5 2 2 2" xfId="11347"/>
    <cellStyle name="Currency 2 2 3 2 2 5 2 2 2 2" xfId="11348"/>
    <cellStyle name="Currency 2 2 3 2 2 5 2 2 3" xfId="11349"/>
    <cellStyle name="Currency 2 2 3 2 2 5 2 3" xfId="11350"/>
    <cellStyle name="Currency 2 2 3 2 2 5 2 3 2" xfId="11351"/>
    <cellStyle name="Currency 2 2 3 2 2 5 2 4" xfId="11352"/>
    <cellStyle name="Currency 2 2 3 2 2 5 3" xfId="11353"/>
    <cellStyle name="Currency 2 2 3 2 2 5 3 2" xfId="11354"/>
    <cellStyle name="Currency 2 2 3 2 2 5 3 2 2" xfId="11355"/>
    <cellStyle name="Currency 2 2 3 2 2 5 3 3" xfId="11356"/>
    <cellStyle name="Currency 2 2 3 2 2 5 4" xfId="11357"/>
    <cellStyle name="Currency 2 2 3 2 2 5 4 2" xfId="11358"/>
    <cellStyle name="Currency 2 2 3 2 2 5 5" xfId="11359"/>
    <cellStyle name="Currency 2 2 3 2 2 6" xfId="11360"/>
    <cellStyle name="Currency 2 2 3 2 2 6 2" xfId="11361"/>
    <cellStyle name="Currency 2 2 3 2 2 6 2 2" xfId="11362"/>
    <cellStyle name="Currency 2 2 3 2 2 6 2 2 2" xfId="11363"/>
    <cellStyle name="Currency 2 2 3 2 2 6 2 3" xfId="11364"/>
    <cellStyle name="Currency 2 2 3 2 2 6 3" xfId="11365"/>
    <cellStyle name="Currency 2 2 3 2 2 6 3 2" xfId="11366"/>
    <cellStyle name="Currency 2 2 3 2 2 6 4" xfId="11367"/>
    <cellStyle name="Currency 2 2 3 2 2 7" xfId="11368"/>
    <cellStyle name="Currency 2 2 3 2 2 7 2" xfId="11369"/>
    <cellStyle name="Currency 2 2 3 2 2 7 2 2" xfId="11370"/>
    <cellStyle name="Currency 2 2 3 2 2 7 3" xfId="11371"/>
    <cellStyle name="Currency 2 2 3 2 2 8" xfId="11372"/>
    <cellStyle name="Currency 2 2 3 2 2 8 2" xfId="11373"/>
    <cellStyle name="Currency 2 2 3 2 2 9" xfId="11374"/>
    <cellStyle name="Currency 2 2 3 2 2 9 2" xfId="11375"/>
    <cellStyle name="Currency 2 2 3 2 3" xfId="11376"/>
    <cellStyle name="Currency 2 2 3 2 3 2" xfId="11377"/>
    <cellStyle name="Currency 2 2 3 2 3 2 2" xfId="11378"/>
    <cellStyle name="Currency 2 2 3 2 3 2 2 2" xfId="11379"/>
    <cellStyle name="Currency 2 2 3 2 3 2 2 2 2" xfId="11380"/>
    <cellStyle name="Currency 2 2 3 2 3 2 2 2 2 2" xfId="11381"/>
    <cellStyle name="Currency 2 2 3 2 3 2 2 2 3" xfId="11382"/>
    <cellStyle name="Currency 2 2 3 2 3 2 2 3" xfId="11383"/>
    <cellStyle name="Currency 2 2 3 2 3 2 2 3 2" xfId="11384"/>
    <cellStyle name="Currency 2 2 3 2 3 2 2 4" xfId="11385"/>
    <cellStyle name="Currency 2 2 3 2 3 2 3" xfId="11386"/>
    <cellStyle name="Currency 2 2 3 2 3 2 3 2" xfId="11387"/>
    <cellStyle name="Currency 2 2 3 2 3 2 3 2 2" xfId="11388"/>
    <cellStyle name="Currency 2 2 3 2 3 2 3 3" xfId="11389"/>
    <cellStyle name="Currency 2 2 3 2 3 2 4" xfId="11390"/>
    <cellStyle name="Currency 2 2 3 2 3 2 4 2" xfId="11391"/>
    <cellStyle name="Currency 2 2 3 2 3 2 5" xfId="11392"/>
    <cellStyle name="Currency 2 2 3 2 3 3" xfId="11393"/>
    <cellStyle name="Currency 2 2 3 2 3 3 2" xfId="11394"/>
    <cellStyle name="Currency 2 2 3 2 3 3 2 2" xfId="11395"/>
    <cellStyle name="Currency 2 2 3 2 3 3 2 2 2" xfId="11396"/>
    <cellStyle name="Currency 2 2 3 2 3 3 2 3" xfId="11397"/>
    <cellStyle name="Currency 2 2 3 2 3 3 3" xfId="11398"/>
    <cellStyle name="Currency 2 2 3 2 3 3 3 2" xfId="11399"/>
    <cellStyle name="Currency 2 2 3 2 3 3 4" xfId="11400"/>
    <cellStyle name="Currency 2 2 3 2 3 4" xfId="11401"/>
    <cellStyle name="Currency 2 2 3 2 3 4 2" xfId="11402"/>
    <cellStyle name="Currency 2 2 3 2 3 4 2 2" xfId="11403"/>
    <cellStyle name="Currency 2 2 3 2 3 4 3" xfId="11404"/>
    <cellStyle name="Currency 2 2 3 2 3 5" xfId="11405"/>
    <cellStyle name="Currency 2 2 3 2 3 5 2" xfId="11406"/>
    <cellStyle name="Currency 2 2 3 2 3 6" xfId="11407"/>
    <cellStyle name="Currency 2 2 3 2 3 6 2" xfId="11408"/>
    <cellStyle name="Currency 2 2 3 2 3 7" xfId="11409"/>
    <cellStyle name="Currency 2 2 3 2 3 8" xfId="11410"/>
    <cellStyle name="Currency 2 2 3 2 3 9" xfId="11411"/>
    <cellStyle name="Currency 2 2 3 2 4" xfId="11412"/>
    <cellStyle name="Currency 2 2 3 2 4 2" xfId="11413"/>
    <cellStyle name="Currency 2 2 3 2 4 2 2" xfId="11414"/>
    <cellStyle name="Currency 2 2 3 2 4 2 2 2" xfId="11415"/>
    <cellStyle name="Currency 2 2 3 2 4 2 2 2 2" xfId="11416"/>
    <cellStyle name="Currency 2 2 3 2 4 2 2 2 2 2" xfId="11417"/>
    <cellStyle name="Currency 2 2 3 2 4 2 2 2 3" xfId="11418"/>
    <cellStyle name="Currency 2 2 3 2 4 2 2 3" xfId="11419"/>
    <cellStyle name="Currency 2 2 3 2 4 2 2 3 2" xfId="11420"/>
    <cellStyle name="Currency 2 2 3 2 4 2 2 4" xfId="11421"/>
    <cellStyle name="Currency 2 2 3 2 4 2 3" xfId="11422"/>
    <cellStyle name="Currency 2 2 3 2 4 2 3 2" xfId="11423"/>
    <cellStyle name="Currency 2 2 3 2 4 2 3 2 2" xfId="11424"/>
    <cellStyle name="Currency 2 2 3 2 4 2 3 3" xfId="11425"/>
    <cellStyle name="Currency 2 2 3 2 4 2 4" xfId="11426"/>
    <cellStyle name="Currency 2 2 3 2 4 2 4 2" xfId="11427"/>
    <cellStyle name="Currency 2 2 3 2 4 2 5" xfId="11428"/>
    <cellStyle name="Currency 2 2 3 2 4 3" xfId="11429"/>
    <cellStyle name="Currency 2 2 3 2 4 3 2" xfId="11430"/>
    <cellStyle name="Currency 2 2 3 2 4 3 2 2" xfId="11431"/>
    <cellStyle name="Currency 2 2 3 2 4 3 2 2 2" xfId="11432"/>
    <cellStyle name="Currency 2 2 3 2 4 3 2 3" xfId="11433"/>
    <cellStyle name="Currency 2 2 3 2 4 3 3" xfId="11434"/>
    <cellStyle name="Currency 2 2 3 2 4 3 3 2" xfId="11435"/>
    <cellStyle name="Currency 2 2 3 2 4 3 4" xfId="11436"/>
    <cellStyle name="Currency 2 2 3 2 4 4" xfId="11437"/>
    <cellStyle name="Currency 2 2 3 2 4 4 2" xfId="11438"/>
    <cellStyle name="Currency 2 2 3 2 4 4 2 2" xfId="11439"/>
    <cellStyle name="Currency 2 2 3 2 4 4 3" xfId="11440"/>
    <cellStyle name="Currency 2 2 3 2 4 5" xfId="11441"/>
    <cellStyle name="Currency 2 2 3 2 4 5 2" xfId="11442"/>
    <cellStyle name="Currency 2 2 3 2 4 6" xfId="11443"/>
    <cellStyle name="Currency 2 2 3 2 4 6 2" xfId="11444"/>
    <cellStyle name="Currency 2 2 3 2 4 7" xfId="11445"/>
    <cellStyle name="Currency 2 2 3 2 4 8" xfId="11446"/>
    <cellStyle name="Currency 2 2 3 2 4 9" xfId="11447"/>
    <cellStyle name="Currency 2 2 3 2 5" xfId="11448"/>
    <cellStyle name="Currency 2 2 3 2 5 2" xfId="11449"/>
    <cellStyle name="Currency 2 2 3 2 5 2 2" xfId="11450"/>
    <cellStyle name="Currency 2 2 3 2 5 2 2 2" xfId="11451"/>
    <cellStyle name="Currency 2 2 3 2 5 2 2 2 2" xfId="11452"/>
    <cellStyle name="Currency 2 2 3 2 5 2 2 3" xfId="11453"/>
    <cellStyle name="Currency 2 2 3 2 5 2 3" xfId="11454"/>
    <cellStyle name="Currency 2 2 3 2 5 2 3 2" xfId="11455"/>
    <cellStyle name="Currency 2 2 3 2 5 2 4" xfId="11456"/>
    <cellStyle name="Currency 2 2 3 2 5 3" xfId="11457"/>
    <cellStyle name="Currency 2 2 3 2 5 3 2" xfId="11458"/>
    <cellStyle name="Currency 2 2 3 2 5 3 2 2" xfId="11459"/>
    <cellStyle name="Currency 2 2 3 2 5 3 3" xfId="11460"/>
    <cellStyle name="Currency 2 2 3 2 5 4" xfId="11461"/>
    <cellStyle name="Currency 2 2 3 2 5 4 2" xfId="11462"/>
    <cellStyle name="Currency 2 2 3 2 5 5" xfId="11463"/>
    <cellStyle name="Currency 2 2 3 2 6" xfId="11464"/>
    <cellStyle name="Currency 2 2 3 2 6 2" xfId="11465"/>
    <cellStyle name="Currency 2 2 3 2 6 2 2" xfId="11466"/>
    <cellStyle name="Currency 2 2 3 2 6 2 2 2" xfId="11467"/>
    <cellStyle name="Currency 2 2 3 2 6 2 2 2 2" xfId="11468"/>
    <cellStyle name="Currency 2 2 3 2 6 2 2 3" xfId="11469"/>
    <cellStyle name="Currency 2 2 3 2 6 2 3" xfId="11470"/>
    <cellStyle name="Currency 2 2 3 2 6 2 3 2" xfId="11471"/>
    <cellStyle name="Currency 2 2 3 2 6 2 4" xfId="11472"/>
    <cellStyle name="Currency 2 2 3 2 6 3" xfId="11473"/>
    <cellStyle name="Currency 2 2 3 2 6 3 2" xfId="11474"/>
    <cellStyle name="Currency 2 2 3 2 6 3 2 2" xfId="11475"/>
    <cellStyle name="Currency 2 2 3 2 6 3 3" xfId="11476"/>
    <cellStyle name="Currency 2 2 3 2 6 4" xfId="11477"/>
    <cellStyle name="Currency 2 2 3 2 6 4 2" xfId="11478"/>
    <cellStyle name="Currency 2 2 3 2 6 5" xfId="11479"/>
    <cellStyle name="Currency 2 2 3 2 7" xfId="11480"/>
    <cellStyle name="Currency 2 2 3 2 7 2" xfId="11481"/>
    <cellStyle name="Currency 2 2 3 2 7 2 2" xfId="11482"/>
    <cellStyle name="Currency 2 2 3 2 7 2 2 2" xfId="11483"/>
    <cellStyle name="Currency 2 2 3 2 7 2 3" xfId="11484"/>
    <cellStyle name="Currency 2 2 3 2 7 3" xfId="11485"/>
    <cellStyle name="Currency 2 2 3 2 7 3 2" xfId="11486"/>
    <cellStyle name="Currency 2 2 3 2 7 4" xfId="11487"/>
    <cellStyle name="Currency 2 2 3 2 8" xfId="11488"/>
    <cellStyle name="Currency 2 2 3 2 8 2" xfId="11489"/>
    <cellStyle name="Currency 2 2 3 2 8 2 2" xfId="11490"/>
    <cellStyle name="Currency 2 2 3 2 8 3" xfId="11491"/>
    <cellStyle name="Currency 2 2 3 2 9" xfId="11492"/>
    <cellStyle name="Currency 2 2 3 2 9 2" xfId="11493"/>
    <cellStyle name="Currency 2 2 3 3" xfId="11494"/>
    <cellStyle name="Currency 2 2 3 3 10" xfId="11495"/>
    <cellStyle name="Currency 2 2 3 3 10 2" xfId="11496"/>
    <cellStyle name="Currency 2 2 3 3 11" xfId="11497"/>
    <cellStyle name="Currency 2 2 3 3 12" xfId="11498"/>
    <cellStyle name="Currency 2 2 3 3 13" xfId="11499"/>
    <cellStyle name="Currency 2 2 3 3 2" xfId="11500"/>
    <cellStyle name="Currency 2 2 3 3 2 2" xfId="11501"/>
    <cellStyle name="Currency 2 2 3 3 2 2 2" xfId="11502"/>
    <cellStyle name="Currency 2 2 3 3 2 2 2 2" xfId="11503"/>
    <cellStyle name="Currency 2 2 3 3 2 2 2 2 2" xfId="11504"/>
    <cellStyle name="Currency 2 2 3 3 2 2 2 2 2 2" xfId="11505"/>
    <cellStyle name="Currency 2 2 3 3 2 2 2 2 3" xfId="11506"/>
    <cellStyle name="Currency 2 2 3 3 2 2 2 3" xfId="11507"/>
    <cellStyle name="Currency 2 2 3 3 2 2 2 3 2" xfId="11508"/>
    <cellStyle name="Currency 2 2 3 3 2 2 2 4" xfId="11509"/>
    <cellStyle name="Currency 2 2 3 3 2 2 3" xfId="11510"/>
    <cellStyle name="Currency 2 2 3 3 2 2 3 2" xfId="11511"/>
    <cellStyle name="Currency 2 2 3 3 2 2 3 2 2" xfId="11512"/>
    <cellStyle name="Currency 2 2 3 3 2 2 3 3" xfId="11513"/>
    <cellStyle name="Currency 2 2 3 3 2 2 4" xfId="11514"/>
    <cellStyle name="Currency 2 2 3 3 2 2 4 2" xfId="11515"/>
    <cellStyle name="Currency 2 2 3 3 2 2 5" xfId="11516"/>
    <cellStyle name="Currency 2 2 3 3 2 3" xfId="11517"/>
    <cellStyle name="Currency 2 2 3 3 2 3 2" xfId="11518"/>
    <cellStyle name="Currency 2 2 3 3 2 3 2 2" xfId="11519"/>
    <cellStyle name="Currency 2 2 3 3 2 3 2 2 2" xfId="11520"/>
    <cellStyle name="Currency 2 2 3 3 2 3 2 3" xfId="11521"/>
    <cellStyle name="Currency 2 2 3 3 2 3 3" xfId="11522"/>
    <cellStyle name="Currency 2 2 3 3 2 3 3 2" xfId="11523"/>
    <cellStyle name="Currency 2 2 3 3 2 3 4" xfId="11524"/>
    <cellStyle name="Currency 2 2 3 3 2 4" xfId="11525"/>
    <cellStyle name="Currency 2 2 3 3 2 4 2" xfId="11526"/>
    <cellStyle name="Currency 2 2 3 3 2 4 2 2" xfId="11527"/>
    <cellStyle name="Currency 2 2 3 3 2 4 3" xfId="11528"/>
    <cellStyle name="Currency 2 2 3 3 2 5" xfId="11529"/>
    <cellStyle name="Currency 2 2 3 3 2 5 2" xfId="11530"/>
    <cellStyle name="Currency 2 2 3 3 2 6" xfId="11531"/>
    <cellStyle name="Currency 2 2 3 3 2 6 2" xfId="11532"/>
    <cellStyle name="Currency 2 2 3 3 2 7" xfId="11533"/>
    <cellStyle name="Currency 2 2 3 3 2 8" xfId="11534"/>
    <cellStyle name="Currency 2 2 3 3 2 9" xfId="11535"/>
    <cellStyle name="Currency 2 2 3 3 3" xfId="11536"/>
    <cellStyle name="Currency 2 2 3 3 3 2" xfId="11537"/>
    <cellStyle name="Currency 2 2 3 3 3 2 2" xfId="11538"/>
    <cellStyle name="Currency 2 2 3 3 3 2 2 2" xfId="11539"/>
    <cellStyle name="Currency 2 2 3 3 3 2 2 2 2" xfId="11540"/>
    <cellStyle name="Currency 2 2 3 3 3 2 2 2 2 2" xfId="11541"/>
    <cellStyle name="Currency 2 2 3 3 3 2 2 2 3" xfId="11542"/>
    <cellStyle name="Currency 2 2 3 3 3 2 2 3" xfId="11543"/>
    <cellStyle name="Currency 2 2 3 3 3 2 2 3 2" xfId="11544"/>
    <cellStyle name="Currency 2 2 3 3 3 2 2 4" xfId="11545"/>
    <cellStyle name="Currency 2 2 3 3 3 2 3" xfId="11546"/>
    <cellStyle name="Currency 2 2 3 3 3 2 3 2" xfId="11547"/>
    <cellStyle name="Currency 2 2 3 3 3 2 3 2 2" xfId="11548"/>
    <cellStyle name="Currency 2 2 3 3 3 2 3 3" xfId="11549"/>
    <cellStyle name="Currency 2 2 3 3 3 2 4" xfId="11550"/>
    <cellStyle name="Currency 2 2 3 3 3 2 4 2" xfId="11551"/>
    <cellStyle name="Currency 2 2 3 3 3 2 5" xfId="11552"/>
    <cellStyle name="Currency 2 2 3 3 3 3" xfId="11553"/>
    <cellStyle name="Currency 2 2 3 3 3 3 2" xfId="11554"/>
    <cellStyle name="Currency 2 2 3 3 3 3 2 2" xfId="11555"/>
    <cellStyle name="Currency 2 2 3 3 3 3 2 2 2" xfId="11556"/>
    <cellStyle name="Currency 2 2 3 3 3 3 2 3" xfId="11557"/>
    <cellStyle name="Currency 2 2 3 3 3 3 3" xfId="11558"/>
    <cellStyle name="Currency 2 2 3 3 3 3 3 2" xfId="11559"/>
    <cellStyle name="Currency 2 2 3 3 3 3 4" xfId="11560"/>
    <cellStyle name="Currency 2 2 3 3 3 4" xfId="11561"/>
    <cellStyle name="Currency 2 2 3 3 3 4 2" xfId="11562"/>
    <cellStyle name="Currency 2 2 3 3 3 4 2 2" xfId="11563"/>
    <cellStyle name="Currency 2 2 3 3 3 4 3" xfId="11564"/>
    <cellStyle name="Currency 2 2 3 3 3 5" xfId="11565"/>
    <cellStyle name="Currency 2 2 3 3 3 5 2" xfId="11566"/>
    <cellStyle name="Currency 2 2 3 3 3 6" xfId="11567"/>
    <cellStyle name="Currency 2 2 3 3 3 6 2" xfId="11568"/>
    <cellStyle name="Currency 2 2 3 3 3 7" xfId="11569"/>
    <cellStyle name="Currency 2 2 3 3 3 8" xfId="11570"/>
    <cellStyle name="Currency 2 2 3 3 3 9" xfId="11571"/>
    <cellStyle name="Currency 2 2 3 3 4" xfId="11572"/>
    <cellStyle name="Currency 2 2 3 3 4 2" xfId="11573"/>
    <cellStyle name="Currency 2 2 3 3 4 2 2" xfId="11574"/>
    <cellStyle name="Currency 2 2 3 3 4 2 2 2" xfId="11575"/>
    <cellStyle name="Currency 2 2 3 3 4 2 2 2 2" xfId="11576"/>
    <cellStyle name="Currency 2 2 3 3 4 2 2 3" xfId="11577"/>
    <cellStyle name="Currency 2 2 3 3 4 2 3" xfId="11578"/>
    <cellStyle name="Currency 2 2 3 3 4 2 3 2" xfId="11579"/>
    <cellStyle name="Currency 2 2 3 3 4 2 4" xfId="11580"/>
    <cellStyle name="Currency 2 2 3 3 4 3" xfId="11581"/>
    <cellStyle name="Currency 2 2 3 3 4 3 2" xfId="11582"/>
    <cellStyle name="Currency 2 2 3 3 4 3 2 2" xfId="11583"/>
    <cellStyle name="Currency 2 2 3 3 4 3 3" xfId="11584"/>
    <cellStyle name="Currency 2 2 3 3 4 4" xfId="11585"/>
    <cellStyle name="Currency 2 2 3 3 4 4 2" xfId="11586"/>
    <cellStyle name="Currency 2 2 3 3 4 5" xfId="11587"/>
    <cellStyle name="Currency 2 2 3 3 5" xfId="11588"/>
    <cellStyle name="Currency 2 2 3 3 5 2" xfId="11589"/>
    <cellStyle name="Currency 2 2 3 3 5 2 2" xfId="11590"/>
    <cellStyle name="Currency 2 2 3 3 5 2 2 2" xfId="11591"/>
    <cellStyle name="Currency 2 2 3 3 5 2 2 2 2" xfId="11592"/>
    <cellStyle name="Currency 2 2 3 3 5 2 2 3" xfId="11593"/>
    <cellStyle name="Currency 2 2 3 3 5 2 3" xfId="11594"/>
    <cellStyle name="Currency 2 2 3 3 5 2 3 2" xfId="11595"/>
    <cellStyle name="Currency 2 2 3 3 5 2 4" xfId="11596"/>
    <cellStyle name="Currency 2 2 3 3 5 3" xfId="11597"/>
    <cellStyle name="Currency 2 2 3 3 5 3 2" xfId="11598"/>
    <cellStyle name="Currency 2 2 3 3 5 3 2 2" xfId="11599"/>
    <cellStyle name="Currency 2 2 3 3 5 3 3" xfId="11600"/>
    <cellStyle name="Currency 2 2 3 3 5 4" xfId="11601"/>
    <cellStyle name="Currency 2 2 3 3 5 4 2" xfId="11602"/>
    <cellStyle name="Currency 2 2 3 3 5 5" xfId="11603"/>
    <cellStyle name="Currency 2 2 3 3 6" xfId="11604"/>
    <cellStyle name="Currency 2 2 3 3 6 2" xfId="11605"/>
    <cellStyle name="Currency 2 2 3 3 6 2 2" xfId="11606"/>
    <cellStyle name="Currency 2 2 3 3 6 2 2 2" xfId="11607"/>
    <cellStyle name="Currency 2 2 3 3 6 2 3" xfId="11608"/>
    <cellStyle name="Currency 2 2 3 3 6 3" xfId="11609"/>
    <cellStyle name="Currency 2 2 3 3 6 3 2" xfId="11610"/>
    <cellStyle name="Currency 2 2 3 3 6 4" xfId="11611"/>
    <cellStyle name="Currency 2 2 3 3 7" xfId="11612"/>
    <cellStyle name="Currency 2 2 3 3 7 2" xfId="11613"/>
    <cellStyle name="Currency 2 2 3 3 7 2 2" xfId="11614"/>
    <cellStyle name="Currency 2 2 3 3 7 3" xfId="11615"/>
    <cellStyle name="Currency 2 2 3 3 8" xfId="11616"/>
    <cellStyle name="Currency 2 2 3 3 8 2" xfId="11617"/>
    <cellStyle name="Currency 2 2 3 3 9" xfId="11618"/>
    <cellStyle name="Currency 2 2 3 3 9 2" xfId="11619"/>
    <cellStyle name="Currency 2 2 3 4" xfId="11620"/>
    <cellStyle name="Currency 2 2 3 4 2" xfId="11621"/>
    <cellStyle name="Currency 2 2 3 4 2 2" xfId="11622"/>
    <cellStyle name="Currency 2 2 3 4 2 2 2" xfId="11623"/>
    <cellStyle name="Currency 2 2 3 4 2 2 2 2" xfId="11624"/>
    <cellStyle name="Currency 2 2 3 4 2 2 2 2 2" xfId="11625"/>
    <cellStyle name="Currency 2 2 3 4 2 2 2 3" xfId="11626"/>
    <cellStyle name="Currency 2 2 3 4 2 2 3" xfId="11627"/>
    <cellStyle name="Currency 2 2 3 4 2 2 3 2" xfId="11628"/>
    <cellStyle name="Currency 2 2 3 4 2 2 4" xfId="11629"/>
    <cellStyle name="Currency 2 2 3 4 2 3" xfId="11630"/>
    <cellStyle name="Currency 2 2 3 4 2 3 2" xfId="11631"/>
    <cellStyle name="Currency 2 2 3 4 2 3 2 2" xfId="11632"/>
    <cellStyle name="Currency 2 2 3 4 2 3 3" xfId="11633"/>
    <cellStyle name="Currency 2 2 3 4 2 4" xfId="11634"/>
    <cellStyle name="Currency 2 2 3 4 2 4 2" xfId="11635"/>
    <cellStyle name="Currency 2 2 3 4 2 5" xfId="11636"/>
    <cellStyle name="Currency 2 2 3 4 3" xfId="11637"/>
    <cellStyle name="Currency 2 2 3 4 3 2" xfId="11638"/>
    <cellStyle name="Currency 2 2 3 4 3 2 2" xfId="11639"/>
    <cellStyle name="Currency 2 2 3 4 3 2 2 2" xfId="11640"/>
    <cellStyle name="Currency 2 2 3 4 3 2 3" xfId="11641"/>
    <cellStyle name="Currency 2 2 3 4 3 3" xfId="11642"/>
    <cellStyle name="Currency 2 2 3 4 3 3 2" xfId="11643"/>
    <cellStyle name="Currency 2 2 3 4 3 4" xfId="11644"/>
    <cellStyle name="Currency 2 2 3 4 4" xfId="11645"/>
    <cellStyle name="Currency 2 2 3 4 4 2" xfId="11646"/>
    <cellStyle name="Currency 2 2 3 4 4 2 2" xfId="11647"/>
    <cellStyle name="Currency 2 2 3 4 4 3" xfId="11648"/>
    <cellStyle name="Currency 2 2 3 4 5" xfId="11649"/>
    <cellStyle name="Currency 2 2 3 4 5 2" xfId="11650"/>
    <cellStyle name="Currency 2 2 3 4 6" xfId="11651"/>
    <cellStyle name="Currency 2 2 3 4 6 2" xfId="11652"/>
    <cellStyle name="Currency 2 2 3 4 7" xfId="11653"/>
    <cellStyle name="Currency 2 2 3 4 8" xfId="11654"/>
    <cellStyle name="Currency 2 2 3 4 9" xfId="11655"/>
    <cellStyle name="Currency 2 2 3 5" xfId="11656"/>
    <cellStyle name="Currency 2 2 3 5 2" xfId="11657"/>
    <cellStyle name="Currency 2 2 3 5 2 2" xfId="11658"/>
    <cellStyle name="Currency 2 2 3 5 2 2 2" xfId="11659"/>
    <cellStyle name="Currency 2 2 3 5 2 2 2 2" xfId="11660"/>
    <cellStyle name="Currency 2 2 3 5 2 2 2 2 2" xfId="11661"/>
    <cellStyle name="Currency 2 2 3 5 2 2 2 3" xfId="11662"/>
    <cellStyle name="Currency 2 2 3 5 2 2 3" xfId="11663"/>
    <cellStyle name="Currency 2 2 3 5 2 2 3 2" xfId="11664"/>
    <cellStyle name="Currency 2 2 3 5 2 2 4" xfId="11665"/>
    <cellStyle name="Currency 2 2 3 5 2 3" xfId="11666"/>
    <cellStyle name="Currency 2 2 3 5 2 3 2" xfId="11667"/>
    <cellStyle name="Currency 2 2 3 5 2 3 2 2" xfId="11668"/>
    <cellStyle name="Currency 2 2 3 5 2 3 3" xfId="11669"/>
    <cellStyle name="Currency 2 2 3 5 2 4" xfId="11670"/>
    <cellStyle name="Currency 2 2 3 5 2 4 2" xfId="11671"/>
    <cellStyle name="Currency 2 2 3 5 2 5" xfId="11672"/>
    <cellStyle name="Currency 2 2 3 5 3" xfId="11673"/>
    <cellStyle name="Currency 2 2 3 5 3 2" xfId="11674"/>
    <cellStyle name="Currency 2 2 3 5 3 2 2" xfId="11675"/>
    <cellStyle name="Currency 2 2 3 5 3 2 2 2" xfId="11676"/>
    <cellStyle name="Currency 2 2 3 5 3 2 3" xfId="11677"/>
    <cellStyle name="Currency 2 2 3 5 3 3" xfId="11678"/>
    <cellStyle name="Currency 2 2 3 5 3 3 2" xfId="11679"/>
    <cellStyle name="Currency 2 2 3 5 3 4" xfId="11680"/>
    <cellStyle name="Currency 2 2 3 5 4" xfId="11681"/>
    <cellStyle name="Currency 2 2 3 5 4 2" xfId="11682"/>
    <cellStyle name="Currency 2 2 3 5 4 2 2" xfId="11683"/>
    <cellStyle name="Currency 2 2 3 5 4 3" xfId="11684"/>
    <cellStyle name="Currency 2 2 3 5 5" xfId="11685"/>
    <cellStyle name="Currency 2 2 3 5 5 2" xfId="11686"/>
    <cellStyle name="Currency 2 2 3 5 6" xfId="11687"/>
    <cellStyle name="Currency 2 2 3 5 6 2" xfId="11688"/>
    <cellStyle name="Currency 2 2 3 5 7" xfId="11689"/>
    <cellStyle name="Currency 2 2 3 5 8" xfId="11690"/>
    <cellStyle name="Currency 2 2 3 5 9" xfId="11691"/>
    <cellStyle name="Currency 2 2 3 6" xfId="11692"/>
    <cellStyle name="Currency 2 2 3 6 2" xfId="11693"/>
    <cellStyle name="Currency 2 2 3 6 2 2" xfId="11694"/>
    <cellStyle name="Currency 2 2 3 6 2 2 2" xfId="11695"/>
    <cellStyle name="Currency 2 2 3 6 2 2 2 2" xfId="11696"/>
    <cellStyle name="Currency 2 2 3 6 2 2 3" xfId="11697"/>
    <cellStyle name="Currency 2 2 3 6 2 3" xfId="11698"/>
    <cellStyle name="Currency 2 2 3 6 2 3 2" xfId="11699"/>
    <cellStyle name="Currency 2 2 3 6 2 4" xfId="11700"/>
    <cellStyle name="Currency 2 2 3 6 3" xfId="11701"/>
    <cellStyle name="Currency 2 2 3 6 3 2" xfId="11702"/>
    <cellStyle name="Currency 2 2 3 6 3 2 2" xfId="11703"/>
    <cellStyle name="Currency 2 2 3 6 3 3" xfId="11704"/>
    <cellStyle name="Currency 2 2 3 6 4" xfId="11705"/>
    <cellStyle name="Currency 2 2 3 6 4 2" xfId="11706"/>
    <cellStyle name="Currency 2 2 3 6 5" xfId="11707"/>
    <cellStyle name="Currency 2 2 3 7" xfId="11708"/>
    <cellStyle name="Currency 2 2 3 7 2" xfId="11709"/>
    <cellStyle name="Currency 2 2 3 7 2 2" xfId="11710"/>
    <cellStyle name="Currency 2 2 3 7 2 2 2" xfId="11711"/>
    <cellStyle name="Currency 2 2 3 7 2 2 2 2" xfId="11712"/>
    <cellStyle name="Currency 2 2 3 7 2 2 3" xfId="11713"/>
    <cellStyle name="Currency 2 2 3 7 2 3" xfId="11714"/>
    <cellStyle name="Currency 2 2 3 7 2 3 2" xfId="11715"/>
    <cellStyle name="Currency 2 2 3 7 2 4" xfId="11716"/>
    <cellStyle name="Currency 2 2 3 7 3" xfId="11717"/>
    <cellStyle name="Currency 2 2 3 7 3 2" xfId="11718"/>
    <cellStyle name="Currency 2 2 3 7 3 2 2" xfId="11719"/>
    <cellStyle name="Currency 2 2 3 7 3 3" xfId="11720"/>
    <cellStyle name="Currency 2 2 3 7 4" xfId="11721"/>
    <cellStyle name="Currency 2 2 3 7 4 2" xfId="11722"/>
    <cellStyle name="Currency 2 2 3 7 5" xfId="11723"/>
    <cellStyle name="Currency 2 2 3 8" xfId="11724"/>
    <cellStyle name="Currency 2 2 3 8 2" xfId="11725"/>
    <cellStyle name="Currency 2 2 3 8 2 2" xfId="11726"/>
    <cellStyle name="Currency 2 2 3 8 2 2 2" xfId="11727"/>
    <cellStyle name="Currency 2 2 3 8 2 3" xfId="11728"/>
    <cellStyle name="Currency 2 2 3 8 3" xfId="11729"/>
    <cellStyle name="Currency 2 2 3 8 3 2" xfId="11730"/>
    <cellStyle name="Currency 2 2 3 8 4" xfId="11731"/>
    <cellStyle name="Currency 2 2 3 9" xfId="11732"/>
    <cellStyle name="Currency 2 2 3 9 2" xfId="11733"/>
    <cellStyle name="Currency 2 2 3 9 2 2" xfId="11734"/>
    <cellStyle name="Currency 2 2 3 9 3" xfId="11735"/>
    <cellStyle name="Currency 2 2 4" xfId="11736"/>
    <cellStyle name="Currency 2 2 4 10" xfId="11737"/>
    <cellStyle name="Currency 2 2 4 10 2" xfId="11738"/>
    <cellStyle name="Currency 2 2 4 11" xfId="11739"/>
    <cellStyle name="Currency 2 2 4 11 2" xfId="11740"/>
    <cellStyle name="Currency 2 2 4 12" xfId="11741"/>
    <cellStyle name="Currency 2 2 4 12 2" xfId="11742"/>
    <cellStyle name="Currency 2 2 4 13" xfId="11743"/>
    <cellStyle name="Currency 2 2 4 13 2" xfId="11744"/>
    <cellStyle name="Currency 2 2 4 14" xfId="11745"/>
    <cellStyle name="Currency 2 2 4 15" xfId="11746"/>
    <cellStyle name="Currency 2 2 4 16" xfId="11747"/>
    <cellStyle name="Currency 2 2 4 17" xfId="11748"/>
    <cellStyle name="Currency 2 2 4 2" xfId="11749"/>
    <cellStyle name="Currency 2 2 4 2 10" xfId="11750"/>
    <cellStyle name="Currency 2 2 4 2 10 2" xfId="11751"/>
    <cellStyle name="Currency 2 2 4 2 11" xfId="11752"/>
    <cellStyle name="Currency 2 2 4 2 11 2" xfId="11753"/>
    <cellStyle name="Currency 2 2 4 2 12" xfId="11754"/>
    <cellStyle name="Currency 2 2 4 2 13" xfId="11755"/>
    <cellStyle name="Currency 2 2 4 2 14" xfId="11756"/>
    <cellStyle name="Currency 2 2 4 2 2" xfId="11757"/>
    <cellStyle name="Currency 2 2 4 2 2 10" xfId="11758"/>
    <cellStyle name="Currency 2 2 4 2 2 10 2" xfId="11759"/>
    <cellStyle name="Currency 2 2 4 2 2 11" xfId="11760"/>
    <cellStyle name="Currency 2 2 4 2 2 12" xfId="11761"/>
    <cellStyle name="Currency 2 2 4 2 2 13" xfId="11762"/>
    <cellStyle name="Currency 2 2 4 2 2 2" xfId="11763"/>
    <cellStyle name="Currency 2 2 4 2 2 2 2" xfId="11764"/>
    <cellStyle name="Currency 2 2 4 2 2 2 2 2" xfId="11765"/>
    <cellStyle name="Currency 2 2 4 2 2 2 2 2 2" xfId="11766"/>
    <cellStyle name="Currency 2 2 4 2 2 2 2 2 2 2" xfId="11767"/>
    <cellStyle name="Currency 2 2 4 2 2 2 2 2 2 2 2" xfId="11768"/>
    <cellStyle name="Currency 2 2 4 2 2 2 2 2 2 3" xfId="11769"/>
    <cellStyle name="Currency 2 2 4 2 2 2 2 2 3" xfId="11770"/>
    <cellStyle name="Currency 2 2 4 2 2 2 2 2 3 2" xfId="11771"/>
    <cellStyle name="Currency 2 2 4 2 2 2 2 2 4" xfId="11772"/>
    <cellStyle name="Currency 2 2 4 2 2 2 2 3" xfId="11773"/>
    <cellStyle name="Currency 2 2 4 2 2 2 2 3 2" xfId="11774"/>
    <cellStyle name="Currency 2 2 4 2 2 2 2 3 2 2" xfId="11775"/>
    <cellStyle name="Currency 2 2 4 2 2 2 2 3 3" xfId="11776"/>
    <cellStyle name="Currency 2 2 4 2 2 2 2 4" xfId="11777"/>
    <cellStyle name="Currency 2 2 4 2 2 2 2 4 2" xfId="11778"/>
    <cellStyle name="Currency 2 2 4 2 2 2 2 5" xfId="11779"/>
    <cellStyle name="Currency 2 2 4 2 2 2 3" xfId="11780"/>
    <cellStyle name="Currency 2 2 4 2 2 2 3 2" xfId="11781"/>
    <cellStyle name="Currency 2 2 4 2 2 2 3 2 2" xfId="11782"/>
    <cellStyle name="Currency 2 2 4 2 2 2 3 2 2 2" xfId="11783"/>
    <cellStyle name="Currency 2 2 4 2 2 2 3 2 3" xfId="11784"/>
    <cellStyle name="Currency 2 2 4 2 2 2 3 3" xfId="11785"/>
    <cellStyle name="Currency 2 2 4 2 2 2 3 3 2" xfId="11786"/>
    <cellStyle name="Currency 2 2 4 2 2 2 3 4" xfId="11787"/>
    <cellStyle name="Currency 2 2 4 2 2 2 4" xfId="11788"/>
    <cellStyle name="Currency 2 2 4 2 2 2 4 2" xfId="11789"/>
    <cellStyle name="Currency 2 2 4 2 2 2 4 2 2" xfId="11790"/>
    <cellStyle name="Currency 2 2 4 2 2 2 4 3" xfId="11791"/>
    <cellStyle name="Currency 2 2 4 2 2 2 5" xfId="11792"/>
    <cellStyle name="Currency 2 2 4 2 2 2 5 2" xfId="11793"/>
    <cellStyle name="Currency 2 2 4 2 2 2 6" xfId="11794"/>
    <cellStyle name="Currency 2 2 4 2 2 2 6 2" xfId="11795"/>
    <cellStyle name="Currency 2 2 4 2 2 2 7" xfId="11796"/>
    <cellStyle name="Currency 2 2 4 2 2 2 8" xfId="11797"/>
    <cellStyle name="Currency 2 2 4 2 2 2 9" xfId="11798"/>
    <cellStyle name="Currency 2 2 4 2 2 3" xfId="11799"/>
    <cellStyle name="Currency 2 2 4 2 2 3 2" xfId="11800"/>
    <cellStyle name="Currency 2 2 4 2 2 3 2 2" xfId="11801"/>
    <cellStyle name="Currency 2 2 4 2 2 3 2 2 2" xfId="11802"/>
    <cellStyle name="Currency 2 2 4 2 2 3 2 2 2 2" xfId="11803"/>
    <cellStyle name="Currency 2 2 4 2 2 3 2 2 2 2 2" xfId="11804"/>
    <cellStyle name="Currency 2 2 4 2 2 3 2 2 2 3" xfId="11805"/>
    <cellStyle name="Currency 2 2 4 2 2 3 2 2 3" xfId="11806"/>
    <cellStyle name="Currency 2 2 4 2 2 3 2 2 3 2" xfId="11807"/>
    <cellStyle name="Currency 2 2 4 2 2 3 2 2 4" xfId="11808"/>
    <cellStyle name="Currency 2 2 4 2 2 3 2 3" xfId="11809"/>
    <cellStyle name="Currency 2 2 4 2 2 3 2 3 2" xfId="11810"/>
    <cellStyle name="Currency 2 2 4 2 2 3 2 3 2 2" xfId="11811"/>
    <cellStyle name="Currency 2 2 4 2 2 3 2 3 3" xfId="11812"/>
    <cellStyle name="Currency 2 2 4 2 2 3 2 4" xfId="11813"/>
    <cellStyle name="Currency 2 2 4 2 2 3 2 4 2" xfId="11814"/>
    <cellStyle name="Currency 2 2 4 2 2 3 2 5" xfId="11815"/>
    <cellStyle name="Currency 2 2 4 2 2 3 3" xfId="11816"/>
    <cellStyle name="Currency 2 2 4 2 2 3 3 2" xfId="11817"/>
    <cellStyle name="Currency 2 2 4 2 2 3 3 2 2" xfId="11818"/>
    <cellStyle name="Currency 2 2 4 2 2 3 3 2 2 2" xfId="11819"/>
    <cellStyle name="Currency 2 2 4 2 2 3 3 2 3" xfId="11820"/>
    <cellStyle name="Currency 2 2 4 2 2 3 3 3" xfId="11821"/>
    <cellStyle name="Currency 2 2 4 2 2 3 3 3 2" xfId="11822"/>
    <cellStyle name="Currency 2 2 4 2 2 3 3 4" xfId="11823"/>
    <cellStyle name="Currency 2 2 4 2 2 3 4" xfId="11824"/>
    <cellStyle name="Currency 2 2 4 2 2 3 4 2" xfId="11825"/>
    <cellStyle name="Currency 2 2 4 2 2 3 4 2 2" xfId="11826"/>
    <cellStyle name="Currency 2 2 4 2 2 3 4 3" xfId="11827"/>
    <cellStyle name="Currency 2 2 4 2 2 3 5" xfId="11828"/>
    <cellStyle name="Currency 2 2 4 2 2 3 5 2" xfId="11829"/>
    <cellStyle name="Currency 2 2 4 2 2 3 6" xfId="11830"/>
    <cellStyle name="Currency 2 2 4 2 2 3 6 2" xfId="11831"/>
    <cellStyle name="Currency 2 2 4 2 2 3 7" xfId="11832"/>
    <cellStyle name="Currency 2 2 4 2 2 3 8" xfId="11833"/>
    <cellStyle name="Currency 2 2 4 2 2 3 9" xfId="11834"/>
    <cellStyle name="Currency 2 2 4 2 2 4" xfId="11835"/>
    <cellStyle name="Currency 2 2 4 2 2 4 2" xfId="11836"/>
    <cellStyle name="Currency 2 2 4 2 2 4 2 2" xfId="11837"/>
    <cellStyle name="Currency 2 2 4 2 2 4 2 2 2" xfId="11838"/>
    <cellStyle name="Currency 2 2 4 2 2 4 2 2 2 2" xfId="11839"/>
    <cellStyle name="Currency 2 2 4 2 2 4 2 2 3" xfId="11840"/>
    <cellStyle name="Currency 2 2 4 2 2 4 2 3" xfId="11841"/>
    <cellStyle name="Currency 2 2 4 2 2 4 2 3 2" xfId="11842"/>
    <cellStyle name="Currency 2 2 4 2 2 4 2 4" xfId="11843"/>
    <cellStyle name="Currency 2 2 4 2 2 4 3" xfId="11844"/>
    <cellStyle name="Currency 2 2 4 2 2 4 3 2" xfId="11845"/>
    <cellStyle name="Currency 2 2 4 2 2 4 3 2 2" xfId="11846"/>
    <cellStyle name="Currency 2 2 4 2 2 4 3 3" xfId="11847"/>
    <cellStyle name="Currency 2 2 4 2 2 4 4" xfId="11848"/>
    <cellStyle name="Currency 2 2 4 2 2 4 4 2" xfId="11849"/>
    <cellStyle name="Currency 2 2 4 2 2 4 5" xfId="11850"/>
    <cellStyle name="Currency 2 2 4 2 2 5" xfId="11851"/>
    <cellStyle name="Currency 2 2 4 2 2 5 2" xfId="11852"/>
    <cellStyle name="Currency 2 2 4 2 2 5 2 2" xfId="11853"/>
    <cellStyle name="Currency 2 2 4 2 2 5 2 2 2" xfId="11854"/>
    <cellStyle name="Currency 2 2 4 2 2 5 2 2 2 2" xfId="11855"/>
    <cellStyle name="Currency 2 2 4 2 2 5 2 2 3" xfId="11856"/>
    <cellStyle name="Currency 2 2 4 2 2 5 2 3" xfId="11857"/>
    <cellStyle name="Currency 2 2 4 2 2 5 2 3 2" xfId="11858"/>
    <cellStyle name="Currency 2 2 4 2 2 5 2 4" xfId="11859"/>
    <cellStyle name="Currency 2 2 4 2 2 5 3" xfId="11860"/>
    <cellStyle name="Currency 2 2 4 2 2 5 3 2" xfId="11861"/>
    <cellStyle name="Currency 2 2 4 2 2 5 3 2 2" xfId="11862"/>
    <cellStyle name="Currency 2 2 4 2 2 5 3 3" xfId="11863"/>
    <cellStyle name="Currency 2 2 4 2 2 5 4" xfId="11864"/>
    <cellStyle name="Currency 2 2 4 2 2 5 4 2" xfId="11865"/>
    <cellStyle name="Currency 2 2 4 2 2 5 5" xfId="11866"/>
    <cellStyle name="Currency 2 2 4 2 2 6" xfId="11867"/>
    <cellStyle name="Currency 2 2 4 2 2 6 2" xfId="11868"/>
    <cellStyle name="Currency 2 2 4 2 2 6 2 2" xfId="11869"/>
    <cellStyle name="Currency 2 2 4 2 2 6 2 2 2" xfId="11870"/>
    <cellStyle name="Currency 2 2 4 2 2 6 2 3" xfId="11871"/>
    <cellStyle name="Currency 2 2 4 2 2 6 3" xfId="11872"/>
    <cellStyle name="Currency 2 2 4 2 2 6 3 2" xfId="11873"/>
    <cellStyle name="Currency 2 2 4 2 2 6 4" xfId="11874"/>
    <cellStyle name="Currency 2 2 4 2 2 7" xfId="11875"/>
    <cellStyle name="Currency 2 2 4 2 2 7 2" xfId="11876"/>
    <cellStyle name="Currency 2 2 4 2 2 7 2 2" xfId="11877"/>
    <cellStyle name="Currency 2 2 4 2 2 7 3" xfId="11878"/>
    <cellStyle name="Currency 2 2 4 2 2 8" xfId="11879"/>
    <cellStyle name="Currency 2 2 4 2 2 8 2" xfId="11880"/>
    <cellStyle name="Currency 2 2 4 2 2 9" xfId="11881"/>
    <cellStyle name="Currency 2 2 4 2 2 9 2" xfId="11882"/>
    <cellStyle name="Currency 2 2 4 2 3" xfId="11883"/>
    <cellStyle name="Currency 2 2 4 2 3 2" xfId="11884"/>
    <cellStyle name="Currency 2 2 4 2 3 2 2" xfId="11885"/>
    <cellStyle name="Currency 2 2 4 2 3 2 2 2" xfId="11886"/>
    <cellStyle name="Currency 2 2 4 2 3 2 2 2 2" xfId="11887"/>
    <cellStyle name="Currency 2 2 4 2 3 2 2 2 2 2" xfId="11888"/>
    <cellStyle name="Currency 2 2 4 2 3 2 2 2 3" xfId="11889"/>
    <cellStyle name="Currency 2 2 4 2 3 2 2 3" xfId="11890"/>
    <cellStyle name="Currency 2 2 4 2 3 2 2 3 2" xfId="11891"/>
    <cellStyle name="Currency 2 2 4 2 3 2 2 4" xfId="11892"/>
    <cellStyle name="Currency 2 2 4 2 3 2 3" xfId="11893"/>
    <cellStyle name="Currency 2 2 4 2 3 2 3 2" xfId="11894"/>
    <cellStyle name="Currency 2 2 4 2 3 2 3 2 2" xfId="11895"/>
    <cellStyle name="Currency 2 2 4 2 3 2 3 3" xfId="11896"/>
    <cellStyle name="Currency 2 2 4 2 3 2 4" xfId="11897"/>
    <cellStyle name="Currency 2 2 4 2 3 2 4 2" xfId="11898"/>
    <cellStyle name="Currency 2 2 4 2 3 2 5" xfId="11899"/>
    <cellStyle name="Currency 2 2 4 2 3 3" xfId="11900"/>
    <cellStyle name="Currency 2 2 4 2 3 3 2" xfId="11901"/>
    <cellStyle name="Currency 2 2 4 2 3 3 2 2" xfId="11902"/>
    <cellStyle name="Currency 2 2 4 2 3 3 2 2 2" xfId="11903"/>
    <cellStyle name="Currency 2 2 4 2 3 3 2 3" xfId="11904"/>
    <cellStyle name="Currency 2 2 4 2 3 3 3" xfId="11905"/>
    <cellStyle name="Currency 2 2 4 2 3 3 3 2" xfId="11906"/>
    <cellStyle name="Currency 2 2 4 2 3 3 4" xfId="11907"/>
    <cellStyle name="Currency 2 2 4 2 3 4" xfId="11908"/>
    <cellStyle name="Currency 2 2 4 2 3 4 2" xfId="11909"/>
    <cellStyle name="Currency 2 2 4 2 3 4 2 2" xfId="11910"/>
    <cellStyle name="Currency 2 2 4 2 3 4 3" xfId="11911"/>
    <cellStyle name="Currency 2 2 4 2 3 5" xfId="11912"/>
    <cellStyle name="Currency 2 2 4 2 3 5 2" xfId="11913"/>
    <cellStyle name="Currency 2 2 4 2 3 6" xfId="11914"/>
    <cellStyle name="Currency 2 2 4 2 3 6 2" xfId="11915"/>
    <cellStyle name="Currency 2 2 4 2 3 7" xfId="11916"/>
    <cellStyle name="Currency 2 2 4 2 3 8" xfId="11917"/>
    <cellStyle name="Currency 2 2 4 2 3 9" xfId="11918"/>
    <cellStyle name="Currency 2 2 4 2 4" xfId="11919"/>
    <cellStyle name="Currency 2 2 4 2 4 2" xfId="11920"/>
    <cellStyle name="Currency 2 2 4 2 4 2 2" xfId="11921"/>
    <cellStyle name="Currency 2 2 4 2 4 2 2 2" xfId="11922"/>
    <cellStyle name="Currency 2 2 4 2 4 2 2 2 2" xfId="11923"/>
    <cellStyle name="Currency 2 2 4 2 4 2 2 2 2 2" xfId="11924"/>
    <cellStyle name="Currency 2 2 4 2 4 2 2 2 3" xfId="11925"/>
    <cellStyle name="Currency 2 2 4 2 4 2 2 3" xfId="11926"/>
    <cellStyle name="Currency 2 2 4 2 4 2 2 3 2" xfId="11927"/>
    <cellStyle name="Currency 2 2 4 2 4 2 2 4" xfId="11928"/>
    <cellStyle name="Currency 2 2 4 2 4 2 3" xfId="11929"/>
    <cellStyle name="Currency 2 2 4 2 4 2 3 2" xfId="11930"/>
    <cellStyle name="Currency 2 2 4 2 4 2 3 2 2" xfId="11931"/>
    <cellStyle name="Currency 2 2 4 2 4 2 3 3" xfId="11932"/>
    <cellStyle name="Currency 2 2 4 2 4 2 4" xfId="11933"/>
    <cellStyle name="Currency 2 2 4 2 4 2 4 2" xfId="11934"/>
    <cellStyle name="Currency 2 2 4 2 4 2 5" xfId="11935"/>
    <cellStyle name="Currency 2 2 4 2 4 3" xfId="11936"/>
    <cellStyle name="Currency 2 2 4 2 4 3 2" xfId="11937"/>
    <cellStyle name="Currency 2 2 4 2 4 3 2 2" xfId="11938"/>
    <cellStyle name="Currency 2 2 4 2 4 3 2 2 2" xfId="11939"/>
    <cellStyle name="Currency 2 2 4 2 4 3 2 3" xfId="11940"/>
    <cellStyle name="Currency 2 2 4 2 4 3 3" xfId="11941"/>
    <cellStyle name="Currency 2 2 4 2 4 3 3 2" xfId="11942"/>
    <cellStyle name="Currency 2 2 4 2 4 3 4" xfId="11943"/>
    <cellStyle name="Currency 2 2 4 2 4 4" xfId="11944"/>
    <cellStyle name="Currency 2 2 4 2 4 4 2" xfId="11945"/>
    <cellStyle name="Currency 2 2 4 2 4 4 2 2" xfId="11946"/>
    <cellStyle name="Currency 2 2 4 2 4 4 3" xfId="11947"/>
    <cellStyle name="Currency 2 2 4 2 4 5" xfId="11948"/>
    <cellStyle name="Currency 2 2 4 2 4 5 2" xfId="11949"/>
    <cellStyle name="Currency 2 2 4 2 4 6" xfId="11950"/>
    <cellStyle name="Currency 2 2 4 2 4 6 2" xfId="11951"/>
    <cellStyle name="Currency 2 2 4 2 4 7" xfId="11952"/>
    <cellStyle name="Currency 2 2 4 2 4 8" xfId="11953"/>
    <cellStyle name="Currency 2 2 4 2 4 9" xfId="11954"/>
    <cellStyle name="Currency 2 2 4 2 5" xfId="11955"/>
    <cellStyle name="Currency 2 2 4 2 5 2" xfId="11956"/>
    <cellStyle name="Currency 2 2 4 2 5 2 2" xfId="11957"/>
    <cellStyle name="Currency 2 2 4 2 5 2 2 2" xfId="11958"/>
    <cellStyle name="Currency 2 2 4 2 5 2 2 2 2" xfId="11959"/>
    <cellStyle name="Currency 2 2 4 2 5 2 2 3" xfId="11960"/>
    <cellStyle name="Currency 2 2 4 2 5 2 3" xfId="11961"/>
    <cellStyle name="Currency 2 2 4 2 5 2 3 2" xfId="11962"/>
    <cellStyle name="Currency 2 2 4 2 5 2 4" xfId="11963"/>
    <cellStyle name="Currency 2 2 4 2 5 3" xfId="11964"/>
    <cellStyle name="Currency 2 2 4 2 5 3 2" xfId="11965"/>
    <cellStyle name="Currency 2 2 4 2 5 3 2 2" xfId="11966"/>
    <cellStyle name="Currency 2 2 4 2 5 3 3" xfId="11967"/>
    <cellStyle name="Currency 2 2 4 2 5 4" xfId="11968"/>
    <cellStyle name="Currency 2 2 4 2 5 4 2" xfId="11969"/>
    <cellStyle name="Currency 2 2 4 2 5 5" xfId="11970"/>
    <cellStyle name="Currency 2 2 4 2 6" xfId="11971"/>
    <cellStyle name="Currency 2 2 4 2 6 2" xfId="11972"/>
    <cellStyle name="Currency 2 2 4 2 6 2 2" xfId="11973"/>
    <cellStyle name="Currency 2 2 4 2 6 2 2 2" xfId="11974"/>
    <cellStyle name="Currency 2 2 4 2 6 2 2 2 2" xfId="11975"/>
    <cellStyle name="Currency 2 2 4 2 6 2 2 3" xfId="11976"/>
    <cellStyle name="Currency 2 2 4 2 6 2 3" xfId="11977"/>
    <cellStyle name="Currency 2 2 4 2 6 2 3 2" xfId="11978"/>
    <cellStyle name="Currency 2 2 4 2 6 2 4" xfId="11979"/>
    <cellStyle name="Currency 2 2 4 2 6 3" xfId="11980"/>
    <cellStyle name="Currency 2 2 4 2 6 3 2" xfId="11981"/>
    <cellStyle name="Currency 2 2 4 2 6 3 2 2" xfId="11982"/>
    <cellStyle name="Currency 2 2 4 2 6 3 3" xfId="11983"/>
    <cellStyle name="Currency 2 2 4 2 6 4" xfId="11984"/>
    <cellStyle name="Currency 2 2 4 2 6 4 2" xfId="11985"/>
    <cellStyle name="Currency 2 2 4 2 6 5" xfId="11986"/>
    <cellStyle name="Currency 2 2 4 2 7" xfId="11987"/>
    <cellStyle name="Currency 2 2 4 2 7 2" xfId="11988"/>
    <cellStyle name="Currency 2 2 4 2 7 2 2" xfId="11989"/>
    <cellStyle name="Currency 2 2 4 2 7 2 2 2" xfId="11990"/>
    <cellStyle name="Currency 2 2 4 2 7 2 3" xfId="11991"/>
    <cellStyle name="Currency 2 2 4 2 7 3" xfId="11992"/>
    <cellStyle name="Currency 2 2 4 2 7 3 2" xfId="11993"/>
    <cellStyle name="Currency 2 2 4 2 7 4" xfId="11994"/>
    <cellStyle name="Currency 2 2 4 2 8" xfId="11995"/>
    <cellStyle name="Currency 2 2 4 2 8 2" xfId="11996"/>
    <cellStyle name="Currency 2 2 4 2 8 2 2" xfId="11997"/>
    <cellStyle name="Currency 2 2 4 2 8 3" xfId="11998"/>
    <cellStyle name="Currency 2 2 4 2 9" xfId="11999"/>
    <cellStyle name="Currency 2 2 4 2 9 2" xfId="12000"/>
    <cellStyle name="Currency 2 2 4 3" xfId="12001"/>
    <cellStyle name="Currency 2 2 4 3 10" xfId="12002"/>
    <cellStyle name="Currency 2 2 4 3 10 2" xfId="12003"/>
    <cellStyle name="Currency 2 2 4 3 11" xfId="12004"/>
    <cellStyle name="Currency 2 2 4 3 12" xfId="12005"/>
    <cellStyle name="Currency 2 2 4 3 13" xfId="12006"/>
    <cellStyle name="Currency 2 2 4 3 2" xfId="12007"/>
    <cellStyle name="Currency 2 2 4 3 2 2" xfId="12008"/>
    <cellStyle name="Currency 2 2 4 3 2 2 2" xfId="12009"/>
    <cellStyle name="Currency 2 2 4 3 2 2 2 2" xfId="12010"/>
    <cellStyle name="Currency 2 2 4 3 2 2 2 2 2" xfId="12011"/>
    <cellStyle name="Currency 2 2 4 3 2 2 2 2 2 2" xfId="12012"/>
    <cellStyle name="Currency 2 2 4 3 2 2 2 2 3" xfId="12013"/>
    <cellStyle name="Currency 2 2 4 3 2 2 2 3" xfId="12014"/>
    <cellStyle name="Currency 2 2 4 3 2 2 2 3 2" xfId="12015"/>
    <cellStyle name="Currency 2 2 4 3 2 2 2 4" xfId="12016"/>
    <cellStyle name="Currency 2 2 4 3 2 2 3" xfId="12017"/>
    <cellStyle name="Currency 2 2 4 3 2 2 3 2" xfId="12018"/>
    <cellStyle name="Currency 2 2 4 3 2 2 3 2 2" xfId="12019"/>
    <cellStyle name="Currency 2 2 4 3 2 2 3 3" xfId="12020"/>
    <cellStyle name="Currency 2 2 4 3 2 2 4" xfId="12021"/>
    <cellStyle name="Currency 2 2 4 3 2 2 4 2" xfId="12022"/>
    <cellStyle name="Currency 2 2 4 3 2 2 5" xfId="12023"/>
    <cellStyle name="Currency 2 2 4 3 2 3" xfId="12024"/>
    <cellStyle name="Currency 2 2 4 3 2 3 2" xfId="12025"/>
    <cellStyle name="Currency 2 2 4 3 2 3 2 2" xfId="12026"/>
    <cellStyle name="Currency 2 2 4 3 2 3 2 2 2" xfId="12027"/>
    <cellStyle name="Currency 2 2 4 3 2 3 2 3" xfId="12028"/>
    <cellStyle name="Currency 2 2 4 3 2 3 3" xfId="12029"/>
    <cellStyle name="Currency 2 2 4 3 2 3 3 2" xfId="12030"/>
    <cellStyle name="Currency 2 2 4 3 2 3 4" xfId="12031"/>
    <cellStyle name="Currency 2 2 4 3 2 4" xfId="12032"/>
    <cellStyle name="Currency 2 2 4 3 2 4 2" xfId="12033"/>
    <cellStyle name="Currency 2 2 4 3 2 4 2 2" xfId="12034"/>
    <cellStyle name="Currency 2 2 4 3 2 4 3" xfId="12035"/>
    <cellStyle name="Currency 2 2 4 3 2 5" xfId="12036"/>
    <cellStyle name="Currency 2 2 4 3 2 5 2" xfId="12037"/>
    <cellStyle name="Currency 2 2 4 3 2 6" xfId="12038"/>
    <cellStyle name="Currency 2 2 4 3 2 6 2" xfId="12039"/>
    <cellStyle name="Currency 2 2 4 3 2 7" xfId="12040"/>
    <cellStyle name="Currency 2 2 4 3 2 8" xfId="12041"/>
    <cellStyle name="Currency 2 2 4 3 2 9" xfId="12042"/>
    <cellStyle name="Currency 2 2 4 3 3" xfId="12043"/>
    <cellStyle name="Currency 2 2 4 3 3 2" xfId="12044"/>
    <cellStyle name="Currency 2 2 4 3 3 2 2" xfId="12045"/>
    <cellStyle name="Currency 2 2 4 3 3 2 2 2" xfId="12046"/>
    <cellStyle name="Currency 2 2 4 3 3 2 2 2 2" xfId="12047"/>
    <cellStyle name="Currency 2 2 4 3 3 2 2 2 2 2" xfId="12048"/>
    <cellStyle name="Currency 2 2 4 3 3 2 2 2 3" xfId="12049"/>
    <cellStyle name="Currency 2 2 4 3 3 2 2 3" xfId="12050"/>
    <cellStyle name="Currency 2 2 4 3 3 2 2 3 2" xfId="12051"/>
    <cellStyle name="Currency 2 2 4 3 3 2 2 4" xfId="12052"/>
    <cellStyle name="Currency 2 2 4 3 3 2 3" xfId="12053"/>
    <cellStyle name="Currency 2 2 4 3 3 2 3 2" xfId="12054"/>
    <cellStyle name="Currency 2 2 4 3 3 2 3 2 2" xfId="12055"/>
    <cellStyle name="Currency 2 2 4 3 3 2 3 3" xfId="12056"/>
    <cellStyle name="Currency 2 2 4 3 3 2 4" xfId="12057"/>
    <cellStyle name="Currency 2 2 4 3 3 2 4 2" xfId="12058"/>
    <cellStyle name="Currency 2 2 4 3 3 2 5" xfId="12059"/>
    <cellStyle name="Currency 2 2 4 3 3 3" xfId="12060"/>
    <cellStyle name="Currency 2 2 4 3 3 3 2" xfId="12061"/>
    <cellStyle name="Currency 2 2 4 3 3 3 2 2" xfId="12062"/>
    <cellStyle name="Currency 2 2 4 3 3 3 2 2 2" xfId="12063"/>
    <cellStyle name="Currency 2 2 4 3 3 3 2 3" xfId="12064"/>
    <cellStyle name="Currency 2 2 4 3 3 3 3" xfId="12065"/>
    <cellStyle name="Currency 2 2 4 3 3 3 3 2" xfId="12066"/>
    <cellStyle name="Currency 2 2 4 3 3 3 4" xfId="12067"/>
    <cellStyle name="Currency 2 2 4 3 3 4" xfId="12068"/>
    <cellStyle name="Currency 2 2 4 3 3 4 2" xfId="12069"/>
    <cellStyle name="Currency 2 2 4 3 3 4 2 2" xfId="12070"/>
    <cellStyle name="Currency 2 2 4 3 3 4 3" xfId="12071"/>
    <cellStyle name="Currency 2 2 4 3 3 5" xfId="12072"/>
    <cellStyle name="Currency 2 2 4 3 3 5 2" xfId="12073"/>
    <cellStyle name="Currency 2 2 4 3 3 6" xfId="12074"/>
    <cellStyle name="Currency 2 2 4 3 3 6 2" xfId="12075"/>
    <cellStyle name="Currency 2 2 4 3 3 7" xfId="12076"/>
    <cellStyle name="Currency 2 2 4 3 3 8" xfId="12077"/>
    <cellStyle name="Currency 2 2 4 3 3 9" xfId="12078"/>
    <cellStyle name="Currency 2 2 4 3 4" xfId="12079"/>
    <cellStyle name="Currency 2 2 4 3 4 2" xfId="12080"/>
    <cellStyle name="Currency 2 2 4 3 4 2 2" xfId="12081"/>
    <cellStyle name="Currency 2 2 4 3 4 2 2 2" xfId="12082"/>
    <cellStyle name="Currency 2 2 4 3 4 2 2 2 2" xfId="12083"/>
    <cellStyle name="Currency 2 2 4 3 4 2 2 3" xfId="12084"/>
    <cellStyle name="Currency 2 2 4 3 4 2 3" xfId="12085"/>
    <cellStyle name="Currency 2 2 4 3 4 2 3 2" xfId="12086"/>
    <cellStyle name="Currency 2 2 4 3 4 2 4" xfId="12087"/>
    <cellStyle name="Currency 2 2 4 3 4 3" xfId="12088"/>
    <cellStyle name="Currency 2 2 4 3 4 3 2" xfId="12089"/>
    <cellStyle name="Currency 2 2 4 3 4 3 2 2" xfId="12090"/>
    <cellStyle name="Currency 2 2 4 3 4 3 3" xfId="12091"/>
    <cellStyle name="Currency 2 2 4 3 4 4" xfId="12092"/>
    <cellStyle name="Currency 2 2 4 3 4 4 2" xfId="12093"/>
    <cellStyle name="Currency 2 2 4 3 4 5" xfId="12094"/>
    <cellStyle name="Currency 2 2 4 3 5" xfId="12095"/>
    <cellStyle name="Currency 2 2 4 3 5 2" xfId="12096"/>
    <cellStyle name="Currency 2 2 4 3 5 2 2" xfId="12097"/>
    <cellStyle name="Currency 2 2 4 3 5 2 2 2" xfId="12098"/>
    <cellStyle name="Currency 2 2 4 3 5 2 2 2 2" xfId="12099"/>
    <cellStyle name="Currency 2 2 4 3 5 2 2 3" xfId="12100"/>
    <cellStyle name="Currency 2 2 4 3 5 2 3" xfId="12101"/>
    <cellStyle name="Currency 2 2 4 3 5 2 3 2" xfId="12102"/>
    <cellStyle name="Currency 2 2 4 3 5 2 4" xfId="12103"/>
    <cellStyle name="Currency 2 2 4 3 5 3" xfId="12104"/>
    <cellStyle name="Currency 2 2 4 3 5 3 2" xfId="12105"/>
    <cellStyle name="Currency 2 2 4 3 5 3 2 2" xfId="12106"/>
    <cellStyle name="Currency 2 2 4 3 5 3 3" xfId="12107"/>
    <cellStyle name="Currency 2 2 4 3 5 4" xfId="12108"/>
    <cellStyle name="Currency 2 2 4 3 5 4 2" xfId="12109"/>
    <cellStyle name="Currency 2 2 4 3 5 5" xfId="12110"/>
    <cellStyle name="Currency 2 2 4 3 6" xfId="12111"/>
    <cellStyle name="Currency 2 2 4 3 6 2" xfId="12112"/>
    <cellStyle name="Currency 2 2 4 3 6 2 2" xfId="12113"/>
    <cellStyle name="Currency 2 2 4 3 6 2 2 2" xfId="12114"/>
    <cellStyle name="Currency 2 2 4 3 6 2 3" xfId="12115"/>
    <cellStyle name="Currency 2 2 4 3 6 3" xfId="12116"/>
    <cellStyle name="Currency 2 2 4 3 6 3 2" xfId="12117"/>
    <cellStyle name="Currency 2 2 4 3 6 4" xfId="12118"/>
    <cellStyle name="Currency 2 2 4 3 7" xfId="12119"/>
    <cellStyle name="Currency 2 2 4 3 7 2" xfId="12120"/>
    <cellStyle name="Currency 2 2 4 3 7 2 2" xfId="12121"/>
    <cellStyle name="Currency 2 2 4 3 7 3" xfId="12122"/>
    <cellStyle name="Currency 2 2 4 3 8" xfId="12123"/>
    <cellStyle name="Currency 2 2 4 3 8 2" xfId="12124"/>
    <cellStyle name="Currency 2 2 4 3 9" xfId="12125"/>
    <cellStyle name="Currency 2 2 4 3 9 2" xfId="12126"/>
    <cellStyle name="Currency 2 2 4 4" xfId="12127"/>
    <cellStyle name="Currency 2 2 4 4 2" xfId="12128"/>
    <cellStyle name="Currency 2 2 4 4 2 2" xfId="12129"/>
    <cellStyle name="Currency 2 2 4 4 2 2 2" xfId="12130"/>
    <cellStyle name="Currency 2 2 4 4 2 2 2 2" xfId="12131"/>
    <cellStyle name="Currency 2 2 4 4 2 2 2 2 2" xfId="12132"/>
    <cellStyle name="Currency 2 2 4 4 2 2 2 3" xfId="12133"/>
    <cellStyle name="Currency 2 2 4 4 2 2 3" xfId="12134"/>
    <cellStyle name="Currency 2 2 4 4 2 2 3 2" xfId="12135"/>
    <cellStyle name="Currency 2 2 4 4 2 2 4" xfId="12136"/>
    <cellStyle name="Currency 2 2 4 4 2 3" xfId="12137"/>
    <cellStyle name="Currency 2 2 4 4 2 3 2" xfId="12138"/>
    <cellStyle name="Currency 2 2 4 4 2 3 2 2" xfId="12139"/>
    <cellStyle name="Currency 2 2 4 4 2 3 3" xfId="12140"/>
    <cellStyle name="Currency 2 2 4 4 2 4" xfId="12141"/>
    <cellStyle name="Currency 2 2 4 4 2 4 2" xfId="12142"/>
    <cellStyle name="Currency 2 2 4 4 2 5" xfId="12143"/>
    <cellStyle name="Currency 2 2 4 4 3" xfId="12144"/>
    <cellStyle name="Currency 2 2 4 4 3 2" xfId="12145"/>
    <cellStyle name="Currency 2 2 4 4 3 2 2" xfId="12146"/>
    <cellStyle name="Currency 2 2 4 4 3 2 2 2" xfId="12147"/>
    <cellStyle name="Currency 2 2 4 4 3 2 3" xfId="12148"/>
    <cellStyle name="Currency 2 2 4 4 3 3" xfId="12149"/>
    <cellStyle name="Currency 2 2 4 4 3 3 2" xfId="12150"/>
    <cellStyle name="Currency 2 2 4 4 3 4" xfId="12151"/>
    <cellStyle name="Currency 2 2 4 4 4" xfId="12152"/>
    <cellStyle name="Currency 2 2 4 4 4 2" xfId="12153"/>
    <cellStyle name="Currency 2 2 4 4 4 2 2" xfId="12154"/>
    <cellStyle name="Currency 2 2 4 4 4 3" xfId="12155"/>
    <cellStyle name="Currency 2 2 4 4 5" xfId="12156"/>
    <cellStyle name="Currency 2 2 4 4 5 2" xfId="12157"/>
    <cellStyle name="Currency 2 2 4 4 6" xfId="12158"/>
    <cellStyle name="Currency 2 2 4 4 6 2" xfId="12159"/>
    <cellStyle name="Currency 2 2 4 4 7" xfId="12160"/>
    <cellStyle name="Currency 2 2 4 4 8" xfId="12161"/>
    <cellStyle name="Currency 2 2 4 4 9" xfId="12162"/>
    <cellStyle name="Currency 2 2 4 5" xfId="12163"/>
    <cellStyle name="Currency 2 2 4 5 2" xfId="12164"/>
    <cellStyle name="Currency 2 2 4 5 2 2" xfId="12165"/>
    <cellStyle name="Currency 2 2 4 5 2 2 2" xfId="12166"/>
    <cellStyle name="Currency 2 2 4 5 2 2 2 2" xfId="12167"/>
    <cellStyle name="Currency 2 2 4 5 2 2 2 2 2" xfId="12168"/>
    <cellStyle name="Currency 2 2 4 5 2 2 2 3" xfId="12169"/>
    <cellStyle name="Currency 2 2 4 5 2 2 3" xfId="12170"/>
    <cellStyle name="Currency 2 2 4 5 2 2 3 2" xfId="12171"/>
    <cellStyle name="Currency 2 2 4 5 2 2 4" xfId="12172"/>
    <cellStyle name="Currency 2 2 4 5 2 3" xfId="12173"/>
    <cellStyle name="Currency 2 2 4 5 2 3 2" xfId="12174"/>
    <cellStyle name="Currency 2 2 4 5 2 3 2 2" xfId="12175"/>
    <cellStyle name="Currency 2 2 4 5 2 3 3" xfId="12176"/>
    <cellStyle name="Currency 2 2 4 5 2 4" xfId="12177"/>
    <cellStyle name="Currency 2 2 4 5 2 4 2" xfId="12178"/>
    <cellStyle name="Currency 2 2 4 5 2 5" xfId="12179"/>
    <cellStyle name="Currency 2 2 4 5 3" xfId="12180"/>
    <cellStyle name="Currency 2 2 4 5 3 2" xfId="12181"/>
    <cellStyle name="Currency 2 2 4 5 3 2 2" xfId="12182"/>
    <cellStyle name="Currency 2 2 4 5 3 2 2 2" xfId="12183"/>
    <cellStyle name="Currency 2 2 4 5 3 2 3" xfId="12184"/>
    <cellStyle name="Currency 2 2 4 5 3 3" xfId="12185"/>
    <cellStyle name="Currency 2 2 4 5 3 3 2" xfId="12186"/>
    <cellStyle name="Currency 2 2 4 5 3 4" xfId="12187"/>
    <cellStyle name="Currency 2 2 4 5 4" xfId="12188"/>
    <cellStyle name="Currency 2 2 4 5 4 2" xfId="12189"/>
    <cellStyle name="Currency 2 2 4 5 4 2 2" xfId="12190"/>
    <cellStyle name="Currency 2 2 4 5 4 3" xfId="12191"/>
    <cellStyle name="Currency 2 2 4 5 5" xfId="12192"/>
    <cellStyle name="Currency 2 2 4 5 5 2" xfId="12193"/>
    <cellStyle name="Currency 2 2 4 5 6" xfId="12194"/>
    <cellStyle name="Currency 2 2 4 5 6 2" xfId="12195"/>
    <cellStyle name="Currency 2 2 4 5 7" xfId="12196"/>
    <cellStyle name="Currency 2 2 4 5 8" xfId="12197"/>
    <cellStyle name="Currency 2 2 4 5 9" xfId="12198"/>
    <cellStyle name="Currency 2 2 4 6" xfId="12199"/>
    <cellStyle name="Currency 2 2 4 6 2" xfId="12200"/>
    <cellStyle name="Currency 2 2 4 6 2 2" xfId="12201"/>
    <cellStyle name="Currency 2 2 4 6 2 2 2" xfId="12202"/>
    <cellStyle name="Currency 2 2 4 6 2 2 2 2" xfId="12203"/>
    <cellStyle name="Currency 2 2 4 6 2 2 3" xfId="12204"/>
    <cellStyle name="Currency 2 2 4 6 2 3" xfId="12205"/>
    <cellStyle name="Currency 2 2 4 6 2 3 2" xfId="12206"/>
    <cellStyle name="Currency 2 2 4 6 2 4" xfId="12207"/>
    <cellStyle name="Currency 2 2 4 6 3" xfId="12208"/>
    <cellStyle name="Currency 2 2 4 6 3 2" xfId="12209"/>
    <cellStyle name="Currency 2 2 4 6 3 2 2" xfId="12210"/>
    <cellStyle name="Currency 2 2 4 6 3 3" xfId="12211"/>
    <cellStyle name="Currency 2 2 4 6 4" xfId="12212"/>
    <cellStyle name="Currency 2 2 4 6 4 2" xfId="12213"/>
    <cellStyle name="Currency 2 2 4 6 5" xfId="12214"/>
    <cellStyle name="Currency 2 2 4 7" xfId="12215"/>
    <cellStyle name="Currency 2 2 4 7 2" xfId="12216"/>
    <cellStyle name="Currency 2 2 4 7 2 2" xfId="12217"/>
    <cellStyle name="Currency 2 2 4 7 2 2 2" xfId="12218"/>
    <cellStyle name="Currency 2 2 4 7 2 2 2 2" xfId="12219"/>
    <cellStyle name="Currency 2 2 4 7 2 2 3" xfId="12220"/>
    <cellStyle name="Currency 2 2 4 7 2 3" xfId="12221"/>
    <cellStyle name="Currency 2 2 4 7 2 3 2" xfId="12222"/>
    <cellStyle name="Currency 2 2 4 7 2 4" xfId="12223"/>
    <cellStyle name="Currency 2 2 4 7 3" xfId="12224"/>
    <cellStyle name="Currency 2 2 4 7 3 2" xfId="12225"/>
    <cellStyle name="Currency 2 2 4 7 3 2 2" xfId="12226"/>
    <cellStyle name="Currency 2 2 4 7 3 3" xfId="12227"/>
    <cellStyle name="Currency 2 2 4 7 4" xfId="12228"/>
    <cellStyle name="Currency 2 2 4 7 4 2" xfId="12229"/>
    <cellStyle name="Currency 2 2 4 7 5" xfId="12230"/>
    <cellStyle name="Currency 2 2 4 8" xfId="12231"/>
    <cellStyle name="Currency 2 2 4 8 2" xfId="12232"/>
    <cellStyle name="Currency 2 2 4 8 2 2" xfId="12233"/>
    <cellStyle name="Currency 2 2 4 8 2 2 2" xfId="12234"/>
    <cellStyle name="Currency 2 2 4 8 2 3" xfId="12235"/>
    <cellStyle name="Currency 2 2 4 8 3" xfId="12236"/>
    <cellStyle name="Currency 2 2 4 8 3 2" xfId="12237"/>
    <cellStyle name="Currency 2 2 4 8 4" xfId="12238"/>
    <cellStyle name="Currency 2 2 4 9" xfId="12239"/>
    <cellStyle name="Currency 2 2 4 9 2" xfId="12240"/>
    <cellStyle name="Currency 2 2 4 9 2 2" xfId="12241"/>
    <cellStyle name="Currency 2 2 4 9 3" xfId="12242"/>
    <cellStyle name="Currency 2 2 5" xfId="12243"/>
    <cellStyle name="Currency 2 2 5 10" xfId="12244"/>
    <cellStyle name="Currency 2 2 5 10 2" xfId="12245"/>
    <cellStyle name="Currency 2 2 5 11" xfId="12246"/>
    <cellStyle name="Currency 2 2 5 11 2" xfId="12247"/>
    <cellStyle name="Currency 2 2 5 12" xfId="12248"/>
    <cellStyle name="Currency 2 2 5 12 2" xfId="12249"/>
    <cellStyle name="Currency 2 2 5 13" xfId="12250"/>
    <cellStyle name="Currency 2 2 5 14" xfId="12251"/>
    <cellStyle name="Currency 2 2 5 15" xfId="12252"/>
    <cellStyle name="Currency 2 2 5 16" xfId="12253"/>
    <cellStyle name="Currency 2 2 5 2" xfId="12254"/>
    <cellStyle name="Currency 2 2 5 2 10" xfId="12255"/>
    <cellStyle name="Currency 2 2 5 2 10 2" xfId="12256"/>
    <cellStyle name="Currency 2 2 5 2 11" xfId="12257"/>
    <cellStyle name="Currency 2 2 5 2 12" xfId="12258"/>
    <cellStyle name="Currency 2 2 5 2 13" xfId="12259"/>
    <cellStyle name="Currency 2 2 5 2 2" xfId="12260"/>
    <cellStyle name="Currency 2 2 5 2 2 2" xfId="12261"/>
    <cellStyle name="Currency 2 2 5 2 2 2 2" xfId="12262"/>
    <cellStyle name="Currency 2 2 5 2 2 2 2 2" xfId="12263"/>
    <cellStyle name="Currency 2 2 5 2 2 2 2 2 2" xfId="12264"/>
    <cellStyle name="Currency 2 2 5 2 2 2 2 2 2 2" xfId="12265"/>
    <cellStyle name="Currency 2 2 5 2 2 2 2 2 3" xfId="12266"/>
    <cellStyle name="Currency 2 2 5 2 2 2 2 3" xfId="12267"/>
    <cellStyle name="Currency 2 2 5 2 2 2 2 3 2" xfId="12268"/>
    <cellStyle name="Currency 2 2 5 2 2 2 2 4" xfId="12269"/>
    <cellStyle name="Currency 2 2 5 2 2 2 3" xfId="12270"/>
    <cellStyle name="Currency 2 2 5 2 2 2 3 2" xfId="12271"/>
    <cellStyle name="Currency 2 2 5 2 2 2 3 2 2" xfId="12272"/>
    <cellStyle name="Currency 2 2 5 2 2 2 3 3" xfId="12273"/>
    <cellStyle name="Currency 2 2 5 2 2 2 4" xfId="12274"/>
    <cellStyle name="Currency 2 2 5 2 2 2 4 2" xfId="12275"/>
    <cellStyle name="Currency 2 2 5 2 2 2 5" xfId="12276"/>
    <cellStyle name="Currency 2 2 5 2 2 3" xfId="12277"/>
    <cellStyle name="Currency 2 2 5 2 2 3 2" xfId="12278"/>
    <cellStyle name="Currency 2 2 5 2 2 3 2 2" xfId="12279"/>
    <cellStyle name="Currency 2 2 5 2 2 3 2 2 2" xfId="12280"/>
    <cellStyle name="Currency 2 2 5 2 2 3 2 3" xfId="12281"/>
    <cellStyle name="Currency 2 2 5 2 2 3 3" xfId="12282"/>
    <cellStyle name="Currency 2 2 5 2 2 3 3 2" xfId="12283"/>
    <cellStyle name="Currency 2 2 5 2 2 3 4" xfId="12284"/>
    <cellStyle name="Currency 2 2 5 2 2 4" xfId="12285"/>
    <cellStyle name="Currency 2 2 5 2 2 4 2" xfId="12286"/>
    <cellStyle name="Currency 2 2 5 2 2 4 2 2" xfId="12287"/>
    <cellStyle name="Currency 2 2 5 2 2 4 3" xfId="12288"/>
    <cellStyle name="Currency 2 2 5 2 2 5" xfId="12289"/>
    <cellStyle name="Currency 2 2 5 2 2 5 2" xfId="12290"/>
    <cellStyle name="Currency 2 2 5 2 2 6" xfId="12291"/>
    <cellStyle name="Currency 2 2 5 2 2 6 2" xfId="12292"/>
    <cellStyle name="Currency 2 2 5 2 2 7" xfId="12293"/>
    <cellStyle name="Currency 2 2 5 2 2 8" xfId="12294"/>
    <cellStyle name="Currency 2 2 5 2 2 9" xfId="12295"/>
    <cellStyle name="Currency 2 2 5 2 3" xfId="12296"/>
    <cellStyle name="Currency 2 2 5 2 3 2" xfId="12297"/>
    <cellStyle name="Currency 2 2 5 2 3 2 2" xfId="12298"/>
    <cellStyle name="Currency 2 2 5 2 3 2 2 2" xfId="12299"/>
    <cellStyle name="Currency 2 2 5 2 3 2 2 2 2" xfId="12300"/>
    <cellStyle name="Currency 2 2 5 2 3 2 2 2 2 2" xfId="12301"/>
    <cellStyle name="Currency 2 2 5 2 3 2 2 2 3" xfId="12302"/>
    <cellStyle name="Currency 2 2 5 2 3 2 2 3" xfId="12303"/>
    <cellStyle name="Currency 2 2 5 2 3 2 2 3 2" xfId="12304"/>
    <cellStyle name="Currency 2 2 5 2 3 2 2 4" xfId="12305"/>
    <cellStyle name="Currency 2 2 5 2 3 2 3" xfId="12306"/>
    <cellStyle name="Currency 2 2 5 2 3 2 3 2" xfId="12307"/>
    <cellStyle name="Currency 2 2 5 2 3 2 3 2 2" xfId="12308"/>
    <cellStyle name="Currency 2 2 5 2 3 2 3 3" xfId="12309"/>
    <cellStyle name="Currency 2 2 5 2 3 2 4" xfId="12310"/>
    <cellStyle name="Currency 2 2 5 2 3 2 4 2" xfId="12311"/>
    <cellStyle name="Currency 2 2 5 2 3 2 5" xfId="12312"/>
    <cellStyle name="Currency 2 2 5 2 3 3" xfId="12313"/>
    <cellStyle name="Currency 2 2 5 2 3 3 2" xfId="12314"/>
    <cellStyle name="Currency 2 2 5 2 3 3 2 2" xfId="12315"/>
    <cellStyle name="Currency 2 2 5 2 3 3 2 2 2" xfId="12316"/>
    <cellStyle name="Currency 2 2 5 2 3 3 2 3" xfId="12317"/>
    <cellStyle name="Currency 2 2 5 2 3 3 3" xfId="12318"/>
    <cellStyle name="Currency 2 2 5 2 3 3 3 2" xfId="12319"/>
    <cellStyle name="Currency 2 2 5 2 3 3 4" xfId="12320"/>
    <cellStyle name="Currency 2 2 5 2 3 4" xfId="12321"/>
    <cellStyle name="Currency 2 2 5 2 3 4 2" xfId="12322"/>
    <cellStyle name="Currency 2 2 5 2 3 4 2 2" xfId="12323"/>
    <cellStyle name="Currency 2 2 5 2 3 4 3" xfId="12324"/>
    <cellStyle name="Currency 2 2 5 2 3 5" xfId="12325"/>
    <cellStyle name="Currency 2 2 5 2 3 5 2" xfId="12326"/>
    <cellStyle name="Currency 2 2 5 2 3 6" xfId="12327"/>
    <cellStyle name="Currency 2 2 5 2 3 6 2" xfId="12328"/>
    <cellStyle name="Currency 2 2 5 2 3 7" xfId="12329"/>
    <cellStyle name="Currency 2 2 5 2 3 8" xfId="12330"/>
    <cellStyle name="Currency 2 2 5 2 3 9" xfId="12331"/>
    <cellStyle name="Currency 2 2 5 2 4" xfId="12332"/>
    <cellStyle name="Currency 2 2 5 2 4 2" xfId="12333"/>
    <cellStyle name="Currency 2 2 5 2 4 2 2" xfId="12334"/>
    <cellStyle name="Currency 2 2 5 2 4 2 2 2" xfId="12335"/>
    <cellStyle name="Currency 2 2 5 2 4 2 2 2 2" xfId="12336"/>
    <cellStyle name="Currency 2 2 5 2 4 2 2 3" xfId="12337"/>
    <cellStyle name="Currency 2 2 5 2 4 2 3" xfId="12338"/>
    <cellStyle name="Currency 2 2 5 2 4 2 3 2" xfId="12339"/>
    <cellStyle name="Currency 2 2 5 2 4 2 4" xfId="12340"/>
    <cellStyle name="Currency 2 2 5 2 4 3" xfId="12341"/>
    <cellStyle name="Currency 2 2 5 2 4 3 2" xfId="12342"/>
    <cellStyle name="Currency 2 2 5 2 4 3 2 2" xfId="12343"/>
    <cellStyle name="Currency 2 2 5 2 4 3 3" xfId="12344"/>
    <cellStyle name="Currency 2 2 5 2 4 4" xfId="12345"/>
    <cellStyle name="Currency 2 2 5 2 4 4 2" xfId="12346"/>
    <cellStyle name="Currency 2 2 5 2 4 5" xfId="12347"/>
    <cellStyle name="Currency 2 2 5 2 5" xfId="12348"/>
    <cellStyle name="Currency 2 2 5 2 5 2" xfId="12349"/>
    <cellStyle name="Currency 2 2 5 2 5 2 2" xfId="12350"/>
    <cellStyle name="Currency 2 2 5 2 5 2 2 2" xfId="12351"/>
    <cellStyle name="Currency 2 2 5 2 5 2 2 2 2" xfId="12352"/>
    <cellStyle name="Currency 2 2 5 2 5 2 2 3" xfId="12353"/>
    <cellStyle name="Currency 2 2 5 2 5 2 3" xfId="12354"/>
    <cellStyle name="Currency 2 2 5 2 5 2 3 2" xfId="12355"/>
    <cellStyle name="Currency 2 2 5 2 5 2 4" xfId="12356"/>
    <cellStyle name="Currency 2 2 5 2 5 3" xfId="12357"/>
    <cellStyle name="Currency 2 2 5 2 5 3 2" xfId="12358"/>
    <cellStyle name="Currency 2 2 5 2 5 3 2 2" xfId="12359"/>
    <cellStyle name="Currency 2 2 5 2 5 3 3" xfId="12360"/>
    <cellStyle name="Currency 2 2 5 2 5 4" xfId="12361"/>
    <cellStyle name="Currency 2 2 5 2 5 4 2" xfId="12362"/>
    <cellStyle name="Currency 2 2 5 2 5 5" xfId="12363"/>
    <cellStyle name="Currency 2 2 5 2 6" xfId="12364"/>
    <cellStyle name="Currency 2 2 5 2 6 2" xfId="12365"/>
    <cellStyle name="Currency 2 2 5 2 6 2 2" xfId="12366"/>
    <cellStyle name="Currency 2 2 5 2 6 2 2 2" xfId="12367"/>
    <cellStyle name="Currency 2 2 5 2 6 2 3" xfId="12368"/>
    <cellStyle name="Currency 2 2 5 2 6 3" xfId="12369"/>
    <cellStyle name="Currency 2 2 5 2 6 3 2" xfId="12370"/>
    <cellStyle name="Currency 2 2 5 2 6 4" xfId="12371"/>
    <cellStyle name="Currency 2 2 5 2 7" xfId="12372"/>
    <cellStyle name="Currency 2 2 5 2 7 2" xfId="12373"/>
    <cellStyle name="Currency 2 2 5 2 7 2 2" xfId="12374"/>
    <cellStyle name="Currency 2 2 5 2 7 3" xfId="12375"/>
    <cellStyle name="Currency 2 2 5 2 8" xfId="12376"/>
    <cellStyle name="Currency 2 2 5 2 8 2" xfId="12377"/>
    <cellStyle name="Currency 2 2 5 2 9" xfId="12378"/>
    <cellStyle name="Currency 2 2 5 2 9 2" xfId="12379"/>
    <cellStyle name="Currency 2 2 5 3" xfId="12380"/>
    <cellStyle name="Currency 2 2 5 3 2" xfId="12381"/>
    <cellStyle name="Currency 2 2 5 3 2 2" xfId="12382"/>
    <cellStyle name="Currency 2 2 5 3 2 2 2" xfId="12383"/>
    <cellStyle name="Currency 2 2 5 3 2 2 2 2" xfId="12384"/>
    <cellStyle name="Currency 2 2 5 3 2 2 2 2 2" xfId="12385"/>
    <cellStyle name="Currency 2 2 5 3 2 2 2 3" xfId="12386"/>
    <cellStyle name="Currency 2 2 5 3 2 2 3" xfId="12387"/>
    <cellStyle name="Currency 2 2 5 3 2 2 3 2" xfId="12388"/>
    <cellStyle name="Currency 2 2 5 3 2 2 4" xfId="12389"/>
    <cellStyle name="Currency 2 2 5 3 2 3" xfId="12390"/>
    <cellStyle name="Currency 2 2 5 3 2 3 2" xfId="12391"/>
    <cellStyle name="Currency 2 2 5 3 2 3 2 2" xfId="12392"/>
    <cellStyle name="Currency 2 2 5 3 2 3 3" xfId="12393"/>
    <cellStyle name="Currency 2 2 5 3 2 4" xfId="12394"/>
    <cellStyle name="Currency 2 2 5 3 2 4 2" xfId="12395"/>
    <cellStyle name="Currency 2 2 5 3 2 5" xfId="12396"/>
    <cellStyle name="Currency 2 2 5 3 3" xfId="12397"/>
    <cellStyle name="Currency 2 2 5 3 3 2" xfId="12398"/>
    <cellStyle name="Currency 2 2 5 3 3 2 2" xfId="12399"/>
    <cellStyle name="Currency 2 2 5 3 3 2 2 2" xfId="12400"/>
    <cellStyle name="Currency 2 2 5 3 3 2 3" xfId="12401"/>
    <cellStyle name="Currency 2 2 5 3 3 3" xfId="12402"/>
    <cellStyle name="Currency 2 2 5 3 3 3 2" xfId="12403"/>
    <cellStyle name="Currency 2 2 5 3 3 4" xfId="12404"/>
    <cellStyle name="Currency 2 2 5 3 4" xfId="12405"/>
    <cellStyle name="Currency 2 2 5 3 4 2" xfId="12406"/>
    <cellStyle name="Currency 2 2 5 3 4 2 2" xfId="12407"/>
    <cellStyle name="Currency 2 2 5 3 4 3" xfId="12408"/>
    <cellStyle name="Currency 2 2 5 3 5" xfId="12409"/>
    <cellStyle name="Currency 2 2 5 3 5 2" xfId="12410"/>
    <cellStyle name="Currency 2 2 5 3 6" xfId="12411"/>
    <cellStyle name="Currency 2 2 5 3 6 2" xfId="12412"/>
    <cellStyle name="Currency 2 2 5 3 7" xfId="12413"/>
    <cellStyle name="Currency 2 2 5 3 8" xfId="12414"/>
    <cellStyle name="Currency 2 2 5 3 9" xfId="12415"/>
    <cellStyle name="Currency 2 2 5 4" xfId="12416"/>
    <cellStyle name="Currency 2 2 5 4 2" xfId="12417"/>
    <cellStyle name="Currency 2 2 5 4 2 2" xfId="12418"/>
    <cellStyle name="Currency 2 2 5 4 2 2 2" xfId="12419"/>
    <cellStyle name="Currency 2 2 5 4 2 2 2 2" xfId="12420"/>
    <cellStyle name="Currency 2 2 5 4 2 2 2 2 2" xfId="12421"/>
    <cellStyle name="Currency 2 2 5 4 2 2 2 3" xfId="12422"/>
    <cellStyle name="Currency 2 2 5 4 2 2 3" xfId="12423"/>
    <cellStyle name="Currency 2 2 5 4 2 2 3 2" xfId="12424"/>
    <cellStyle name="Currency 2 2 5 4 2 2 4" xfId="12425"/>
    <cellStyle name="Currency 2 2 5 4 2 3" xfId="12426"/>
    <cellStyle name="Currency 2 2 5 4 2 3 2" xfId="12427"/>
    <cellStyle name="Currency 2 2 5 4 2 3 2 2" xfId="12428"/>
    <cellStyle name="Currency 2 2 5 4 2 3 3" xfId="12429"/>
    <cellStyle name="Currency 2 2 5 4 2 4" xfId="12430"/>
    <cellStyle name="Currency 2 2 5 4 2 4 2" xfId="12431"/>
    <cellStyle name="Currency 2 2 5 4 2 5" xfId="12432"/>
    <cellStyle name="Currency 2 2 5 4 3" xfId="12433"/>
    <cellStyle name="Currency 2 2 5 4 3 2" xfId="12434"/>
    <cellStyle name="Currency 2 2 5 4 3 2 2" xfId="12435"/>
    <cellStyle name="Currency 2 2 5 4 3 2 2 2" xfId="12436"/>
    <cellStyle name="Currency 2 2 5 4 3 2 3" xfId="12437"/>
    <cellStyle name="Currency 2 2 5 4 3 3" xfId="12438"/>
    <cellStyle name="Currency 2 2 5 4 3 3 2" xfId="12439"/>
    <cellStyle name="Currency 2 2 5 4 3 4" xfId="12440"/>
    <cellStyle name="Currency 2 2 5 4 4" xfId="12441"/>
    <cellStyle name="Currency 2 2 5 4 4 2" xfId="12442"/>
    <cellStyle name="Currency 2 2 5 4 4 2 2" xfId="12443"/>
    <cellStyle name="Currency 2 2 5 4 4 3" xfId="12444"/>
    <cellStyle name="Currency 2 2 5 4 5" xfId="12445"/>
    <cellStyle name="Currency 2 2 5 4 5 2" xfId="12446"/>
    <cellStyle name="Currency 2 2 5 4 6" xfId="12447"/>
    <cellStyle name="Currency 2 2 5 4 6 2" xfId="12448"/>
    <cellStyle name="Currency 2 2 5 4 7" xfId="12449"/>
    <cellStyle name="Currency 2 2 5 4 8" xfId="12450"/>
    <cellStyle name="Currency 2 2 5 4 9" xfId="12451"/>
    <cellStyle name="Currency 2 2 5 5" xfId="12452"/>
    <cellStyle name="Currency 2 2 5 5 2" xfId="12453"/>
    <cellStyle name="Currency 2 2 5 5 2 2" xfId="12454"/>
    <cellStyle name="Currency 2 2 5 5 2 2 2" xfId="12455"/>
    <cellStyle name="Currency 2 2 5 5 2 2 2 2" xfId="12456"/>
    <cellStyle name="Currency 2 2 5 5 2 2 3" xfId="12457"/>
    <cellStyle name="Currency 2 2 5 5 2 3" xfId="12458"/>
    <cellStyle name="Currency 2 2 5 5 2 3 2" xfId="12459"/>
    <cellStyle name="Currency 2 2 5 5 2 4" xfId="12460"/>
    <cellStyle name="Currency 2 2 5 5 3" xfId="12461"/>
    <cellStyle name="Currency 2 2 5 5 3 2" xfId="12462"/>
    <cellStyle name="Currency 2 2 5 5 3 2 2" xfId="12463"/>
    <cellStyle name="Currency 2 2 5 5 3 3" xfId="12464"/>
    <cellStyle name="Currency 2 2 5 5 4" xfId="12465"/>
    <cellStyle name="Currency 2 2 5 5 4 2" xfId="12466"/>
    <cellStyle name="Currency 2 2 5 5 5" xfId="12467"/>
    <cellStyle name="Currency 2 2 5 6" xfId="12468"/>
    <cellStyle name="Currency 2 2 5 6 2" xfId="12469"/>
    <cellStyle name="Currency 2 2 5 6 2 2" xfId="12470"/>
    <cellStyle name="Currency 2 2 5 6 2 2 2" xfId="12471"/>
    <cellStyle name="Currency 2 2 5 6 2 2 2 2" xfId="12472"/>
    <cellStyle name="Currency 2 2 5 6 2 2 3" xfId="12473"/>
    <cellStyle name="Currency 2 2 5 6 2 3" xfId="12474"/>
    <cellStyle name="Currency 2 2 5 6 2 3 2" xfId="12475"/>
    <cellStyle name="Currency 2 2 5 6 2 4" xfId="12476"/>
    <cellStyle name="Currency 2 2 5 6 3" xfId="12477"/>
    <cellStyle name="Currency 2 2 5 6 3 2" xfId="12478"/>
    <cellStyle name="Currency 2 2 5 6 3 2 2" xfId="12479"/>
    <cellStyle name="Currency 2 2 5 6 3 3" xfId="12480"/>
    <cellStyle name="Currency 2 2 5 6 4" xfId="12481"/>
    <cellStyle name="Currency 2 2 5 6 4 2" xfId="12482"/>
    <cellStyle name="Currency 2 2 5 6 5" xfId="12483"/>
    <cellStyle name="Currency 2 2 5 7" xfId="12484"/>
    <cellStyle name="Currency 2 2 5 7 2" xfId="12485"/>
    <cellStyle name="Currency 2 2 5 7 2 2" xfId="12486"/>
    <cellStyle name="Currency 2 2 5 7 2 2 2" xfId="12487"/>
    <cellStyle name="Currency 2 2 5 7 2 3" xfId="12488"/>
    <cellStyle name="Currency 2 2 5 7 3" xfId="12489"/>
    <cellStyle name="Currency 2 2 5 7 3 2" xfId="12490"/>
    <cellStyle name="Currency 2 2 5 7 4" xfId="12491"/>
    <cellStyle name="Currency 2 2 5 8" xfId="12492"/>
    <cellStyle name="Currency 2 2 5 8 2" xfId="12493"/>
    <cellStyle name="Currency 2 2 5 8 2 2" xfId="12494"/>
    <cellStyle name="Currency 2 2 5 8 3" xfId="12495"/>
    <cellStyle name="Currency 2 2 5 9" xfId="12496"/>
    <cellStyle name="Currency 2 2 5 9 2" xfId="12497"/>
    <cellStyle name="Currency 2 2 6" xfId="12498"/>
    <cellStyle name="Currency 2 2 6 10" xfId="12499"/>
    <cellStyle name="Currency 2 2 6 10 2" xfId="12500"/>
    <cellStyle name="Currency 2 2 6 11" xfId="12501"/>
    <cellStyle name="Currency 2 2 6 12" xfId="12502"/>
    <cellStyle name="Currency 2 2 6 13" xfId="12503"/>
    <cellStyle name="Currency 2 2 6 2" xfId="12504"/>
    <cellStyle name="Currency 2 2 6 2 2" xfId="12505"/>
    <cellStyle name="Currency 2 2 6 2 2 2" xfId="12506"/>
    <cellStyle name="Currency 2 2 6 2 2 2 2" xfId="12507"/>
    <cellStyle name="Currency 2 2 6 2 2 2 2 2" xfId="12508"/>
    <cellStyle name="Currency 2 2 6 2 2 2 2 2 2" xfId="12509"/>
    <cellStyle name="Currency 2 2 6 2 2 2 2 3" xfId="12510"/>
    <cellStyle name="Currency 2 2 6 2 2 2 3" xfId="12511"/>
    <cellStyle name="Currency 2 2 6 2 2 2 3 2" xfId="12512"/>
    <cellStyle name="Currency 2 2 6 2 2 2 4" xfId="12513"/>
    <cellStyle name="Currency 2 2 6 2 2 3" xfId="12514"/>
    <cellStyle name="Currency 2 2 6 2 2 3 2" xfId="12515"/>
    <cellStyle name="Currency 2 2 6 2 2 3 2 2" xfId="12516"/>
    <cellStyle name="Currency 2 2 6 2 2 3 3" xfId="12517"/>
    <cellStyle name="Currency 2 2 6 2 2 4" xfId="12518"/>
    <cellStyle name="Currency 2 2 6 2 2 4 2" xfId="12519"/>
    <cellStyle name="Currency 2 2 6 2 2 5" xfId="12520"/>
    <cellStyle name="Currency 2 2 6 2 3" xfId="12521"/>
    <cellStyle name="Currency 2 2 6 2 3 2" xfId="12522"/>
    <cellStyle name="Currency 2 2 6 2 3 2 2" xfId="12523"/>
    <cellStyle name="Currency 2 2 6 2 3 2 2 2" xfId="12524"/>
    <cellStyle name="Currency 2 2 6 2 3 2 3" xfId="12525"/>
    <cellStyle name="Currency 2 2 6 2 3 3" xfId="12526"/>
    <cellStyle name="Currency 2 2 6 2 3 3 2" xfId="12527"/>
    <cellStyle name="Currency 2 2 6 2 3 4" xfId="12528"/>
    <cellStyle name="Currency 2 2 6 2 4" xfId="12529"/>
    <cellStyle name="Currency 2 2 6 2 4 2" xfId="12530"/>
    <cellStyle name="Currency 2 2 6 2 4 2 2" xfId="12531"/>
    <cellStyle name="Currency 2 2 6 2 4 3" xfId="12532"/>
    <cellStyle name="Currency 2 2 6 2 5" xfId="12533"/>
    <cellStyle name="Currency 2 2 6 2 5 2" xfId="12534"/>
    <cellStyle name="Currency 2 2 6 2 6" xfId="12535"/>
    <cellStyle name="Currency 2 2 6 2 6 2" xfId="12536"/>
    <cellStyle name="Currency 2 2 6 2 7" xfId="12537"/>
    <cellStyle name="Currency 2 2 6 2 8" xfId="12538"/>
    <cellStyle name="Currency 2 2 6 2 9" xfId="12539"/>
    <cellStyle name="Currency 2 2 6 3" xfId="12540"/>
    <cellStyle name="Currency 2 2 6 3 2" xfId="12541"/>
    <cellStyle name="Currency 2 2 6 3 2 2" xfId="12542"/>
    <cellStyle name="Currency 2 2 6 3 2 2 2" xfId="12543"/>
    <cellStyle name="Currency 2 2 6 3 2 2 2 2" xfId="12544"/>
    <cellStyle name="Currency 2 2 6 3 2 2 2 2 2" xfId="12545"/>
    <cellStyle name="Currency 2 2 6 3 2 2 2 3" xfId="12546"/>
    <cellStyle name="Currency 2 2 6 3 2 2 3" xfId="12547"/>
    <cellStyle name="Currency 2 2 6 3 2 2 3 2" xfId="12548"/>
    <cellStyle name="Currency 2 2 6 3 2 2 4" xfId="12549"/>
    <cellStyle name="Currency 2 2 6 3 2 3" xfId="12550"/>
    <cellStyle name="Currency 2 2 6 3 2 3 2" xfId="12551"/>
    <cellStyle name="Currency 2 2 6 3 2 3 2 2" xfId="12552"/>
    <cellStyle name="Currency 2 2 6 3 2 3 3" xfId="12553"/>
    <cellStyle name="Currency 2 2 6 3 2 4" xfId="12554"/>
    <cellStyle name="Currency 2 2 6 3 2 4 2" xfId="12555"/>
    <cellStyle name="Currency 2 2 6 3 2 5" xfId="12556"/>
    <cellStyle name="Currency 2 2 6 3 3" xfId="12557"/>
    <cellStyle name="Currency 2 2 6 3 3 2" xfId="12558"/>
    <cellStyle name="Currency 2 2 6 3 3 2 2" xfId="12559"/>
    <cellStyle name="Currency 2 2 6 3 3 2 2 2" xfId="12560"/>
    <cellStyle name="Currency 2 2 6 3 3 2 3" xfId="12561"/>
    <cellStyle name="Currency 2 2 6 3 3 3" xfId="12562"/>
    <cellStyle name="Currency 2 2 6 3 3 3 2" xfId="12563"/>
    <cellStyle name="Currency 2 2 6 3 3 4" xfId="12564"/>
    <cellStyle name="Currency 2 2 6 3 4" xfId="12565"/>
    <cellStyle name="Currency 2 2 6 3 4 2" xfId="12566"/>
    <cellStyle name="Currency 2 2 6 3 4 2 2" xfId="12567"/>
    <cellStyle name="Currency 2 2 6 3 4 3" xfId="12568"/>
    <cellStyle name="Currency 2 2 6 3 5" xfId="12569"/>
    <cellStyle name="Currency 2 2 6 3 5 2" xfId="12570"/>
    <cellStyle name="Currency 2 2 6 3 6" xfId="12571"/>
    <cellStyle name="Currency 2 2 6 3 6 2" xfId="12572"/>
    <cellStyle name="Currency 2 2 6 3 7" xfId="12573"/>
    <cellStyle name="Currency 2 2 6 3 8" xfId="12574"/>
    <cellStyle name="Currency 2 2 6 3 9" xfId="12575"/>
    <cellStyle name="Currency 2 2 6 4" xfId="12576"/>
    <cellStyle name="Currency 2 2 6 4 2" xfId="12577"/>
    <cellStyle name="Currency 2 2 6 4 2 2" xfId="12578"/>
    <cellStyle name="Currency 2 2 6 4 2 2 2" xfId="12579"/>
    <cellStyle name="Currency 2 2 6 4 2 2 2 2" xfId="12580"/>
    <cellStyle name="Currency 2 2 6 4 2 2 3" xfId="12581"/>
    <cellStyle name="Currency 2 2 6 4 2 3" xfId="12582"/>
    <cellStyle name="Currency 2 2 6 4 2 3 2" xfId="12583"/>
    <cellStyle name="Currency 2 2 6 4 2 4" xfId="12584"/>
    <cellStyle name="Currency 2 2 6 4 3" xfId="12585"/>
    <cellStyle name="Currency 2 2 6 4 3 2" xfId="12586"/>
    <cellStyle name="Currency 2 2 6 4 3 2 2" xfId="12587"/>
    <cellStyle name="Currency 2 2 6 4 3 3" xfId="12588"/>
    <cellStyle name="Currency 2 2 6 4 4" xfId="12589"/>
    <cellStyle name="Currency 2 2 6 4 4 2" xfId="12590"/>
    <cellStyle name="Currency 2 2 6 4 5" xfId="12591"/>
    <cellStyle name="Currency 2 2 6 5" xfId="12592"/>
    <cellStyle name="Currency 2 2 6 5 2" xfId="12593"/>
    <cellStyle name="Currency 2 2 6 5 2 2" xfId="12594"/>
    <cellStyle name="Currency 2 2 6 5 2 2 2" xfId="12595"/>
    <cellStyle name="Currency 2 2 6 5 2 2 2 2" xfId="12596"/>
    <cellStyle name="Currency 2 2 6 5 2 2 3" xfId="12597"/>
    <cellStyle name="Currency 2 2 6 5 2 3" xfId="12598"/>
    <cellStyle name="Currency 2 2 6 5 2 3 2" xfId="12599"/>
    <cellStyle name="Currency 2 2 6 5 2 4" xfId="12600"/>
    <cellStyle name="Currency 2 2 6 5 3" xfId="12601"/>
    <cellStyle name="Currency 2 2 6 5 3 2" xfId="12602"/>
    <cellStyle name="Currency 2 2 6 5 3 2 2" xfId="12603"/>
    <cellStyle name="Currency 2 2 6 5 3 3" xfId="12604"/>
    <cellStyle name="Currency 2 2 6 5 4" xfId="12605"/>
    <cellStyle name="Currency 2 2 6 5 4 2" xfId="12606"/>
    <cellStyle name="Currency 2 2 6 5 5" xfId="12607"/>
    <cellStyle name="Currency 2 2 6 6" xfId="12608"/>
    <cellStyle name="Currency 2 2 6 6 2" xfId="12609"/>
    <cellStyle name="Currency 2 2 6 6 2 2" xfId="12610"/>
    <cellStyle name="Currency 2 2 6 6 2 2 2" xfId="12611"/>
    <cellStyle name="Currency 2 2 6 6 2 3" xfId="12612"/>
    <cellStyle name="Currency 2 2 6 6 3" xfId="12613"/>
    <cellStyle name="Currency 2 2 6 6 3 2" xfId="12614"/>
    <cellStyle name="Currency 2 2 6 6 4" xfId="12615"/>
    <cellStyle name="Currency 2 2 6 7" xfId="12616"/>
    <cellStyle name="Currency 2 2 6 7 2" xfId="12617"/>
    <cellStyle name="Currency 2 2 6 7 2 2" xfId="12618"/>
    <cellStyle name="Currency 2 2 6 7 3" xfId="12619"/>
    <cellStyle name="Currency 2 2 6 8" xfId="12620"/>
    <cellStyle name="Currency 2 2 6 8 2" xfId="12621"/>
    <cellStyle name="Currency 2 2 6 9" xfId="12622"/>
    <cellStyle name="Currency 2 2 6 9 2" xfId="12623"/>
    <cellStyle name="Currency 2 2 7" xfId="12624"/>
    <cellStyle name="Currency 2 2 7 2" xfId="12625"/>
    <cellStyle name="Currency 2 2 7 2 2" xfId="12626"/>
    <cellStyle name="Currency 2 2 7 2 2 2" xfId="12627"/>
    <cellStyle name="Currency 2 2 7 2 2 2 2" xfId="12628"/>
    <cellStyle name="Currency 2 2 7 2 2 2 2 2" xfId="12629"/>
    <cellStyle name="Currency 2 2 7 2 2 2 3" xfId="12630"/>
    <cellStyle name="Currency 2 2 7 2 2 3" xfId="12631"/>
    <cellStyle name="Currency 2 2 7 2 2 3 2" xfId="12632"/>
    <cellStyle name="Currency 2 2 7 2 2 4" xfId="12633"/>
    <cellStyle name="Currency 2 2 7 2 3" xfId="12634"/>
    <cellStyle name="Currency 2 2 7 2 3 2" xfId="12635"/>
    <cellStyle name="Currency 2 2 7 2 3 2 2" xfId="12636"/>
    <cellStyle name="Currency 2 2 7 2 3 3" xfId="12637"/>
    <cellStyle name="Currency 2 2 7 2 4" xfId="12638"/>
    <cellStyle name="Currency 2 2 7 2 4 2" xfId="12639"/>
    <cellStyle name="Currency 2 2 7 2 5" xfId="12640"/>
    <cellStyle name="Currency 2 2 7 3" xfId="12641"/>
    <cellStyle name="Currency 2 2 7 3 2" xfId="12642"/>
    <cellStyle name="Currency 2 2 7 3 2 2" xfId="12643"/>
    <cellStyle name="Currency 2 2 7 3 2 2 2" xfId="12644"/>
    <cellStyle name="Currency 2 2 7 3 2 3" xfId="12645"/>
    <cellStyle name="Currency 2 2 7 3 3" xfId="12646"/>
    <cellStyle name="Currency 2 2 7 3 3 2" xfId="12647"/>
    <cellStyle name="Currency 2 2 7 3 4" xfId="12648"/>
    <cellStyle name="Currency 2 2 7 4" xfId="12649"/>
    <cellStyle name="Currency 2 2 7 4 2" xfId="12650"/>
    <cellStyle name="Currency 2 2 7 4 2 2" xfId="12651"/>
    <cellStyle name="Currency 2 2 7 4 3" xfId="12652"/>
    <cellStyle name="Currency 2 2 7 5" xfId="12653"/>
    <cellStyle name="Currency 2 2 7 5 2" xfId="12654"/>
    <cellStyle name="Currency 2 2 7 6" xfId="12655"/>
    <cellStyle name="Currency 2 2 7 6 2" xfId="12656"/>
    <cellStyle name="Currency 2 2 7 7" xfId="12657"/>
    <cellStyle name="Currency 2 2 7 8" xfId="12658"/>
    <cellStyle name="Currency 2 2 7 9" xfId="12659"/>
    <cellStyle name="Currency 2 2 8" xfId="12660"/>
    <cellStyle name="Currency 2 2 8 2" xfId="12661"/>
    <cellStyle name="Currency 2 2 8 2 2" xfId="12662"/>
    <cellStyle name="Currency 2 2 8 2 2 2" xfId="12663"/>
    <cellStyle name="Currency 2 2 8 2 2 2 2" xfId="12664"/>
    <cellStyle name="Currency 2 2 8 2 2 2 2 2" xfId="12665"/>
    <cellStyle name="Currency 2 2 8 2 2 2 3" xfId="12666"/>
    <cellStyle name="Currency 2 2 8 2 2 3" xfId="12667"/>
    <cellStyle name="Currency 2 2 8 2 2 3 2" xfId="12668"/>
    <cellStyle name="Currency 2 2 8 2 2 4" xfId="12669"/>
    <cellStyle name="Currency 2 2 8 2 3" xfId="12670"/>
    <cellStyle name="Currency 2 2 8 2 3 2" xfId="12671"/>
    <cellStyle name="Currency 2 2 8 2 3 2 2" xfId="12672"/>
    <cellStyle name="Currency 2 2 8 2 3 3" xfId="12673"/>
    <cellStyle name="Currency 2 2 8 2 4" xfId="12674"/>
    <cellStyle name="Currency 2 2 8 2 4 2" xfId="12675"/>
    <cellStyle name="Currency 2 2 8 2 5" xfId="12676"/>
    <cellStyle name="Currency 2 2 8 3" xfId="12677"/>
    <cellStyle name="Currency 2 2 8 3 2" xfId="12678"/>
    <cellStyle name="Currency 2 2 8 3 2 2" xfId="12679"/>
    <cellStyle name="Currency 2 2 8 3 2 2 2" xfId="12680"/>
    <cellStyle name="Currency 2 2 8 3 2 3" xfId="12681"/>
    <cellStyle name="Currency 2 2 8 3 3" xfId="12682"/>
    <cellStyle name="Currency 2 2 8 3 3 2" xfId="12683"/>
    <cellStyle name="Currency 2 2 8 3 4" xfId="12684"/>
    <cellStyle name="Currency 2 2 8 4" xfId="12685"/>
    <cellStyle name="Currency 2 2 8 4 2" xfId="12686"/>
    <cellStyle name="Currency 2 2 8 4 2 2" xfId="12687"/>
    <cellStyle name="Currency 2 2 8 4 3" xfId="12688"/>
    <cellStyle name="Currency 2 2 8 5" xfId="12689"/>
    <cellStyle name="Currency 2 2 8 5 2" xfId="12690"/>
    <cellStyle name="Currency 2 2 8 6" xfId="12691"/>
    <cellStyle name="Currency 2 2 8 6 2" xfId="12692"/>
    <cellStyle name="Currency 2 2 8 7" xfId="12693"/>
    <cellStyle name="Currency 2 2 8 8" xfId="12694"/>
    <cellStyle name="Currency 2 2 8 9" xfId="12695"/>
    <cellStyle name="Currency 2 2 9" xfId="12696"/>
    <cellStyle name="Currency 2 2 9 2" xfId="12697"/>
    <cellStyle name="Currency 2 2 9 2 2" xfId="12698"/>
    <cellStyle name="Currency 2 2 9 2 2 2" xfId="12699"/>
    <cellStyle name="Currency 2 2 9 2 2 2 2" xfId="12700"/>
    <cellStyle name="Currency 2 2 9 2 2 3" xfId="12701"/>
    <cellStyle name="Currency 2 2 9 2 3" xfId="12702"/>
    <cellStyle name="Currency 2 2 9 2 3 2" xfId="12703"/>
    <cellStyle name="Currency 2 2 9 2 4" xfId="12704"/>
    <cellStyle name="Currency 2 2 9 3" xfId="12705"/>
    <cellStyle name="Currency 2 2 9 3 2" xfId="12706"/>
    <cellStyle name="Currency 2 2 9 3 2 2" xfId="12707"/>
    <cellStyle name="Currency 2 2 9 3 3" xfId="12708"/>
    <cellStyle name="Currency 2 2 9 4" xfId="12709"/>
    <cellStyle name="Currency 2 2 9 4 2" xfId="12710"/>
    <cellStyle name="Currency 2 2 9 5" xfId="12711"/>
    <cellStyle name="Currency 2 2 9 6" xfId="12712"/>
    <cellStyle name="Currency 2 20" xfId="12713"/>
    <cellStyle name="Currency 2 21" xfId="12714"/>
    <cellStyle name="Currency 2 22" xfId="12715"/>
    <cellStyle name="Currency 2 3" xfId="12716"/>
    <cellStyle name="Currency 2 3 10" xfId="12717"/>
    <cellStyle name="Currency 2 3 10 2" xfId="12718"/>
    <cellStyle name="Currency 2 3 10 2 2" xfId="12719"/>
    <cellStyle name="Currency 2 3 10 2 2 2" xfId="12720"/>
    <cellStyle name="Currency 2 3 10 2 2 2 2" xfId="12721"/>
    <cellStyle name="Currency 2 3 10 2 2 3" xfId="12722"/>
    <cellStyle name="Currency 2 3 10 2 3" xfId="12723"/>
    <cellStyle name="Currency 2 3 10 2 3 2" xfId="12724"/>
    <cellStyle name="Currency 2 3 10 2 4" xfId="12725"/>
    <cellStyle name="Currency 2 3 10 3" xfId="12726"/>
    <cellStyle name="Currency 2 3 10 3 2" xfId="12727"/>
    <cellStyle name="Currency 2 3 10 3 2 2" xfId="12728"/>
    <cellStyle name="Currency 2 3 10 3 3" xfId="12729"/>
    <cellStyle name="Currency 2 3 10 4" xfId="12730"/>
    <cellStyle name="Currency 2 3 10 4 2" xfId="12731"/>
    <cellStyle name="Currency 2 3 10 5" xfId="12732"/>
    <cellStyle name="Currency 2 3 11" xfId="12733"/>
    <cellStyle name="Currency 2 3 11 2" xfId="12734"/>
    <cellStyle name="Currency 2 3 11 2 2" xfId="12735"/>
    <cellStyle name="Currency 2 3 11 2 2 2" xfId="12736"/>
    <cellStyle name="Currency 2 3 11 2 3" xfId="12737"/>
    <cellStyle name="Currency 2 3 11 3" xfId="12738"/>
    <cellStyle name="Currency 2 3 11 3 2" xfId="12739"/>
    <cellStyle name="Currency 2 3 11 4" xfId="12740"/>
    <cellStyle name="Currency 2 3 12" xfId="12741"/>
    <cellStyle name="Currency 2 3 12 2" xfId="12742"/>
    <cellStyle name="Currency 2 3 12 2 2" xfId="12743"/>
    <cellStyle name="Currency 2 3 12 3" xfId="12744"/>
    <cellStyle name="Currency 2 3 13" xfId="12745"/>
    <cellStyle name="Currency 2 3 13 2" xfId="12746"/>
    <cellStyle name="Currency 2 3 14" xfId="12747"/>
    <cellStyle name="Currency 2 3 14 2" xfId="12748"/>
    <cellStyle name="Currency 2 3 15" xfId="12749"/>
    <cellStyle name="Currency 2 3 15 2" xfId="12750"/>
    <cellStyle name="Currency 2 3 16" xfId="12751"/>
    <cellStyle name="Currency 2 3 16 2" xfId="12752"/>
    <cellStyle name="Currency 2 3 17" xfId="12753"/>
    <cellStyle name="Currency 2 3 18" xfId="12754"/>
    <cellStyle name="Currency 2 3 19" xfId="12755"/>
    <cellStyle name="Currency 2 3 2" xfId="12756"/>
    <cellStyle name="Currency 2 3 2 10" xfId="12757"/>
    <cellStyle name="Currency 2 3 2 10 2" xfId="12758"/>
    <cellStyle name="Currency 2 3 2 10 2 2" xfId="12759"/>
    <cellStyle name="Currency 2 3 2 10 2 2 2" xfId="12760"/>
    <cellStyle name="Currency 2 3 2 10 2 3" xfId="12761"/>
    <cellStyle name="Currency 2 3 2 10 3" xfId="12762"/>
    <cellStyle name="Currency 2 3 2 10 3 2" xfId="12763"/>
    <cellStyle name="Currency 2 3 2 10 4" xfId="12764"/>
    <cellStyle name="Currency 2 3 2 11" xfId="12765"/>
    <cellStyle name="Currency 2 3 2 11 2" xfId="12766"/>
    <cellStyle name="Currency 2 3 2 11 2 2" xfId="12767"/>
    <cellStyle name="Currency 2 3 2 11 3" xfId="12768"/>
    <cellStyle name="Currency 2 3 2 12" xfId="12769"/>
    <cellStyle name="Currency 2 3 2 12 2" xfId="12770"/>
    <cellStyle name="Currency 2 3 2 13" xfId="12771"/>
    <cellStyle name="Currency 2 3 2 13 2" xfId="12772"/>
    <cellStyle name="Currency 2 3 2 14" xfId="12773"/>
    <cellStyle name="Currency 2 3 2 14 2" xfId="12774"/>
    <cellStyle name="Currency 2 3 2 15" xfId="12775"/>
    <cellStyle name="Currency 2 3 2 15 2" xfId="12776"/>
    <cellStyle name="Currency 2 3 2 16" xfId="12777"/>
    <cellStyle name="Currency 2 3 2 17" xfId="12778"/>
    <cellStyle name="Currency 2 3 2 18" xfId="12779"/>
    <cellStyle name="Currency 2 3 2 19" xfId="12780"/>
    <cellStyle name="Currency 2 3 2 2" xfId="12781"/>
    <cellStyle name="Currency 2 3 2 2 10" xfId="12782"/>
    <cellStyle name="Currency 2 3 2 2 10 2" xfId="12783"/>
    <cellStyle name="Currency 2 3 2 2 11" xfId="12784"/>
    <cellStyle name="Currency 2 3 2 2 11 2" xfId="12785"/>
    <cellStyle name="Currency 2 3 2 2 12" xfId="12786"/>
    <cellStyle name="Currency 2 3 2 2 12 2" xfId="12787"/>
    <cellStyle name="Currency 2 3 2 2 13" xfId="12788"/>
    <cellStyle name="Currency 2 3 2 2 13 2" xfId="12789"/>
    <cellStyle name="Currency 2 3 2 2 14" xfId="12790"/>
    <cellStyle name="Currency 2 3 2 2 15" xfId="12791"/>
    <cellStyle name="Currency 2 3 2 2 16" xfId="12792"/>
    <cellStyle name="Currency 2 3 2 2 17" xfId="12793"/>
    <cellStyle name="Currency 2 3 2 2 2" xfId="12794"/>
    <cellStyle name="Currency 2 3 2 2 2 10" xfId="12795"/>
    <cellStyle name="Currency 2 3 2 2 2 10 2" xfId="12796"/>
    <cellStyle name="Currency 2 3 2 2 2 11" xfId="12797"/>
    <cellStyle name="Currency 2 3 2 2 2 11 2" xfId="12798"/>
    <cellStyle name="Currency 2 3 2 2 2 12" xfId="12799"/>
    <cellStyle name="Currency 2 3 2 2 2 13" xfId="12800"/>
    <cellStyle name="Currency 2 3 2 2 2 14" xfId="12801"/>
    <cellStyle name="Currency 2 3 2 2 2 2" xfId="12802"/>
    <cellStyle name="Currency 2 3 2 2 2 2 10" xfId="12803"/>
    <cellStyle name="Currency 2 3 2 2 2 2 10 2" xfId="12804"/>
    <cellStyle name="Currency 2 3 2 2 2 2 11" xfId="12805"/>
    <cellStyle name="Currency 2 3 2 2 2 2 12" xfId="12806"/>
    <cellStyle name="Currency 2 3 2 2 2 2 13" xfId="12807"/>
    <cellStyle name="Currency 2 3 2 2 2 2 2" xfId="12808"/>
    <cellStyle name="Currency 2 3 2 2 2 2 2 2" xfId="12809"/>
    <cellStyle name="Currency 2 3 2 2 2 2 2 2 2" xfId="12810"/>
    <cellStyle name="Currency 2 3 2 2 2 2 2 2 2 2" xfId="12811"/>
    <cellStyle name="Currency 2 3 2 2 2 2 2 2 2 2 2" xfId="12812"/>
    <cellStyle name="Currency 2 3 2 2 2 2 2 2 2 2 2 2" xfId="12813"/>
    <cellStyle name="Currency 2 3 2 2 2 2 2 2 2 2 3" xfId="12814"/>
    <cellStyle name="Currency 2 3 2 2 2 2 2 2 2 3" xfId="12815"/>
    <cellStyle name="Currency 2 3 2 2 2 2 2 2 2 3 2" xfId="12816"/>
    <cellStyle name="Currency 2 3 2 2 2 2 2 2 2 4" xfId="12817"/>
    <cellStyle name="Currency 2 3 2 2 2 2 2 2 3" xfId="12818"/>
    <cellStyle name="Currency 2 3 2 2 2 2 2 2 3 2" xfId="12819"/>
    <cellStyle name="Currency 2 3 2 2 2 2 2 2 3 2 2" xfId="12820"/>
    <cellStyle name="Currency 2 3 2 2 2 2 2 2 3 3" xfId="12821"/>
    <cellStyle name="Currency 2 3 2 2 2 2 2 2 4" xfId="12822"/>
    <cellStyle name="Currency 2 3 2 2 2 2 2 2 4 2" xfId="12823"/>
    <cellStyle name="Currency 2 3 2 2 2 2 2 2 5" xfId="12824"/>
    <cellStyle name="Currency 2 3 2 2 2 2 2 3" xfId="12825"/>
    <cellStyle name="Currency 2 3 2 2 2 2 2 3 2" xfId="12826"/>
    <cellStyle name="Currency 2 3 2 2 2 2 2 3 2 2" xfId="12827"/>
    <cellStyle name="Currency 2 3 2 2 2 2 2 3 2 2 2" xfId="12828"/>
    <cellStyle name="Currency 2 3 2 2 2 2 2 3 2 3" xfId="12829"/>
    <cellStyle name="Currency 2 3 2 2 2 2 2 3 3" xfId="12830"/>
    <cellStyle name="Currency 2 3 2 2 2 2 2 3 3 2" xfId="12831"/>
    <cellStyle name="Currency 2 3 2 2 2 2 2 3 4" xfId="12832"/>
    <cellStyle name="Currency 2 3 2 2 2 2 2 4" xfId="12833"/>
    <cellStyle name="Currency 2 3 2 2 2 2 2 4 2" xfId="12834"/>
    <cellStyle name="Currency 2 3 2 2 2 2 2 4 2 2" xfId="12835"/>
    <cellStyle name="Currency 2 3 2 2 2 2 2 4 3" xfId="12836"/>
    <cellStyle name="Currency 2 3 2 2 2 2 2 5" xfId="12837"/>
    <cellStyle name="Currency 2 3 2 2 2 2 2 5 2" xfId="12838"/>
    <cellStyle name="Currency 2 3 2 2 2 2 2 6" xfId="12839"/>
    <cellStyle name="Currency 2 3 2 2 2 2 2 6 2" xfId="12840"/>
    <cellStyle name="Currency 2 3 2 2 2 2 2 7" xfId="12841"/>
    <cellStyle name="Currency 2 3 2 2 2 2 2 8" xfId="12842"/>
    <cellStyle name="Currency 2 3 2 2 2 2 2 9" xfId="12843"/>
    <cellStyle name="Currency 2 3 2 2 2 2 3" xfId="12844"/>
    <cellStyle name="Currency 2 3 2 2 2 2 3 2" xfId="12845"/>
    <cellStyle name="Currency 2 3 2 2 2 2 3 2 2" xfId="12846"/>
    <cellStyle name="Currency 2 3 2 2 2 2 3 2 2 2" xfId="12847"/>
    <cellStyle name="Currency 2 3 2 2 2 2 3 2 2 2 2" xfId="12848"/>
    <cellStyle name="Currency 2 3 2 2 2 2 3 2 2 2 2 2" xfId="12849"/>
    <cellStyle name="Currency 2 3 2 2 2 2 3 2 2 2 3" xfId="12850"/>
    <cellStyle name="Currency 2 3 2 2 2 2 3 2 2 3" xfId="12851"/>
    <cellStyle name="Currency 2 3 2 2 2 2 3 2 2 3 2" xfId="12852"/>
    <cellStyle name="Currency 2 3 2 2 2 2 3 2 2 4" xfId="12853"/>
    <cellStyle name="Currency 2 3 2 2 2 2 3 2 3" xfId="12854"/>
    <cellStyle name="Currency 2 3 2 2 2 2 3 2 3 2" xfId="12855"/>
    <cellStyle name="Currency 2 3 2 2 2 2 3 2 3 2 2" xfId="12856"/>
    <cellStyle name="Currency 2 3 2 2 2 2 3 2 3 3" xfId="12857"/>
    <cellStyle name="Currency 2 3 2 2 2 2 3 2 4" xfId="12858"/>
    <cellStyle name="Currency 2 3 2 2 2 2 3 2 4 2" xfId="12859"/>
    <cellStyle name="Currency 2 3 2 2 2 2 3 2 5" xfId="12860"/>
    <cellStyle name="Currency 2 3 2 2 2 2 3 3" xfId="12861"/>
    <cellStyle name="Currency 2 3 2 2 2 2 3 3 2" xfId="12862"/>
    <cellStyle name="Currency 2 3 2 2 2 2 3 3 2 2" xfId="12863"/>
    <cellStyle name="Currency 2 3 2 2 2 2 3 3 2 2 2" xfId="12864"/>
    <cellStyle name="Currency 2 3 2 2 2 2 3 3 2 3" xfId="12865"/>
    <cellStyle name="Currency 2 3 2 2 2 2 3 3 3" xfId="12866"/>
    <cellStyle name="Currency 2 3 2 2 2 2 3 3 3 2" xfId="12867"/>
    <cellStyle name="Currency 2 3 2 2 2 2 3 3 4" xfId="12868"/>
    <cellStyle name="Currency 2 3 2 2 2 2 3 4" xfId="12869"/>
    <cellStyle name="Currency 2 3 2 2 2 2 3 4 2" xfId="12870"/>
    <cellStyle name="Currency 2 3 2 2 2 2 3 4 2 2" xfId="12871"/>
    <cellStyle name="Currency 2 3 2 2 2 2 3 4 3" xfId="12872"/>
    <cellStyle name="Currency 2 3 2 2 2 2 3 5" xfId="12873"/>
    <cellStyle name="Currency 2 3 2 2 2 2 3 5 2" xfId="12874"/>
    <cellStyle name="Currency 2 3 2 2 2 2 3 6" xfId="12875"/>
    <cellStyle name="Currency 2 3 2 2 2 2 3 6 2" xfId="12876"/>
    <cellStyle name="Currency 2 3 2 2 2 2 3 7" xfId="12877"/>
    <cellStyle name="Currency 2 3 2 2 2 2 3 8" xfId="12878"/>
    <cellStyle name="Currency 2 3 2 2 2 2 3 9" xfId="12879"/>
    <cellStyle name="Currency 2 3 2 2 2 2 4" xfId="12880"/>
    <cellStyle name="Currency 2 3 2 2 2 2 4 2" xfId="12881"/>
    <cellStyle name="Currency 2 3 2 2 2 2 4 2 2" xfId="12882"/>
    <cellStyle name="Currency 2 3 2 2 2 2 4 2 2 2" xfId="12883"/>
    <cellStyle name="Currency 2 3 2 2 2 2 4 2 2 2 2" xfId="12884"/>
    <cellStyle name="Currency 2 3 2 2 2 2 4 2 2 3" xfId="12885"/>
    <cellStyle name="Currency 2 3 2 2 2 2 4 2 3" xfId="12886"/>
    <cellStyle name="Currency 2 3 2 2 2 2 4 2 3 2" xfId="12887"/>
    <cellStyle name="Currency 2 3 2 2 2 2 4 2 4" xfId="12888"/>
    <cellStyle name="Currency 2 3 2 2 2 2 4 3" xfId="12889"/>
    <cellStyle name="Currency 2 3 2 2 2 2 4 3 2" xfId="12890"/>
    <cellStyle name="Currency 2 3 2 2 2 2 4 3 2 2" xfId="12891"/>
    <cellStyle name="Currency 2 3 2 2 2 2 4 3 3" xfId="12892"/>
    <cellStyle name="Currency 2 3 2 2 2 2 4 4" xfId="12893"/>
    <cellStyle name="Currency 2 3 2 2 2 2 4 4 2" xfId="12894"/>
    <cellStyle name="Currency 2 3 2 2 2 2 4 5" xfId="12895"/>
    <cellStyle name="Currency 2 3 2 2 2 2 5" xfId="12896"/>
    <cellStyle name="Currency 2 3 2 2 2 2 5 2" xfId="12897"/>
    <cellStyle name="Currency 2 3 2 2 2 2 5 2 2" xfId="12898"/>
    <cellStyle name="Currency 2 3 2 2 2 2 5 2 2 2" xfId="12899"/>
    <cellStyle name="Currency 2 3 2 2 2 2 5 2 2 2 2" xfId="12900"/>
    <cellStyle name="Currency 2 3 2 2 2 2 5 2 2 3" xfId="12901"/>
    <cellStyle name="Currency 2 3 2 2 2 2 5 2 3" xfId="12902"/>
    <cellStyle name="Currency 2 3 2 2 2 2 5 2 3 2" xfId="12903"/>
    <cellStyle name="Currency 2 3 2 2 2 2 5 2 4" xfId="12904"/>
    <cellStyle name="Currency 2 3 2 2 2 2 5 3" xfId="12905"/>
    <cellStyle name="Currency 2 3 2 2 2 2 5 3 2" xfId="12906"/>
    <cellStyle name="Currency 2 3 2 2 2 2 5 3 2 2" xfId="12907"/>
    <cellStyle name="Currency 2 3 2 2 2 2 5 3 3" xfId="12908"/>
    <cellStyle name="Currency 2 3 2 2 2 2 5 4" xfId="12909"/>
    <cellStyle name="Currency 2 3 2 2 2 2 5 4 2" xfId="12910"/>
    <cellStyle name="Currency 2 3 2 2 2 2 5 5" xfId="12911"/>
    <cellStyle name="Currency 2 3 2 2 2 2 6" xfId="12912"/>
    <cellStyle name="Currency 2 3 2 2 2 2 6 2" xfId="12913"/>
    <cellStyle name="Currency 2 3 2 2 2 2 6 2 2" xfId="12914"/>
    <cellStyle name="Currency 2 3 2 2 2 2 6 2 2 2" xfId="12915"/>
    <cellStyle name="Currency 2 3 2 2 2 2 6 2 3" xfId="12916"/>
    <cellStyle name="Currency 2 3 2 2 2 2 6 3" xfId="12917"/>
    <cellStyle name="Currency 2 3 2 2 2 2 6 3 2" xfId="12918"/>
    <cellStyle name="Currency 2 3 2 2 2 2 6 4" xfId="12919"/>
    <cellStyle name="Currency 2 3 2 2 2 2 7" xfId="12920"/>
    <cellStyle name="Currency 2 3 2 2 2 2 7 2" xfId="12921"/>
    <cellStyle name="Currency 2 3 2 2 2 2 7 2 2" xfId="12922"/>
    <cellStyle name="Currency 2 3 2 2 2 2 7 3" xfId="12923"/>
    <cellStyle name="Currency 2 3 2 2 2 2 8" xfId="12924"/>
    <cellStyle name="Currency 2 3 2 2 2 2 8 2" xfId="12925"/>
    <cellStyle name="Currency 2 3 2 2 2 2 9" xfId="12926"/>
    <cellStyle name="Currency 2 3 2 2 2 2 9 2" xfId="12927"/>
    <cellStyle name="Currency 2 3 2 2 2 3" xfId="12928"/>
    <cellStyle name="Currency 2 3 2 2 2 3 2" xfId="12929"/>
    <cellStyle name="Currency 2 3 2 2 2 3 2 2" xfId="12930"/>
    <cellStyle name="Currency 2 3 2 2 2 3 2 2 2" xfId="12931"/>
    <cellStyle name="Currency 2 3 2 2 2 3 2 2 2 2" xfId="12932"/>
    <cellStyle name="Currency 2 3 2 2 2 3 2 2 2 2 2" xfId="12933"/>
    <cellStyle name="Currency 2 3 2 2 2 3 2 2 2 3" xfId="12934"/>
    <cellStyle name="Currency 2 3 2 2 2 3 2 2 3" xfId="12935"/>
    <cellStyle name="Currency 2 3 2 2 2 3 2 2 3 2" xfId="12936"/>
    <cellStyle name="Currency 2 3 2 2 2 3 2 2 4" xfId="12937"/>
    <cellStyle name="Currency 2 3 2 2 2 3 2 3" xfId="12938"/>
    <cellStyle name="Currency 2 3 2 2 2 3 2 3 2" xfId="12939"/>
    <cellStyle name="Currency 2 3 2 2 2 3 2 3 2 2" xfId="12940"/>
    <cellStyle name="Currency 2 3 2 2 2 3 2 3 3" xfId="12941"/>
    <cellStyle name="Currency 2 3 2 2 2 3 2 4" xfId="12942"/>
    <cellStyle name="Currency 2 3 2 2 2 3 2 4 2" xfId="12943"/>
    <cellStyle name="Currency 2 3 2 2 2 3 2 5" xfId="12944"/>
    <cellStyle name="Currency 2 3 2 2 2 3 3" xfId="12945"/>
    <cellStyle name="Currency 2 3 2 2 2 3 3 2" xfId="12946"/>
    <cellStyle name="Currency 2 3 2 2 2 3 3 2 2" xfId="12947"/>
    <cellStyle name="Currency 2 3 2 2 2 3 3 2 2 2" xfId="12948"/>
    <cellStyle name="Currency 2 3 2 2 2 3 3 2 3" xfId="12949"/>
    <cellStyle name="Currency 2 3 2 2 2 3 3 3" xfId="12950"/>
    <cellStyle name="Currency 2 3 2 2 2 3 3 3 2" xfId="12951"/>
    <cellStyle name="Currency 2 3 2 2 2 3 3 4" xfId="12952"/>
    <cellStyle name="Currency 2 3 2 2 2 3 4" xfId="12953"/>
    <cellStyle name="Currency 2 3 2 2 2 3 4 2" xfId="12954"/>
    <cellStyle name="Currency 2 3 2 2 2 3 4 2 2" xfId="12955"/>
    <cellStyle name="Currency 2 3 2 2 2 3 4 3" xfId="12956"/>
    <cellStyle name="Currency 2 3 2 2 2 3 5" xfId="12957"/>
    <cellStyle name="Currency 2 3 2 2 2 3 5 2" xfId="12958"/>
    <cellStyle name="Currency 2 3 2 2 2 3 6" xfId="12959"/>
    <cellStyle name="Currency 2 3 2 2 2 3 6 2" xfId="12960"/>
    <cellStyle name="Currency 2 3 2 2 2 3 7" xfId="12961"/>
    <cellStyle name="Currency 2 3 2 2 2 3 8" xfId="12962"/>
    <cellStyle name="Currency 2 3 2 2 2 3 9" xfId="12963"/>
    <cellStyle name="Currency 2 3 2 2 2 4" xfId="12964"/>
    <cellStyle name="Currency 2 3 2 2 2 4 2" xfId="12965"/>
    <cellStyle name="Currency 2 3 2 2 2 4 2 2" xfId="12966"/>
    <cellStyle name="Currency 2 3 2 2 2 4 2 2 2" xfId="12967"/>
    <cellStyle name="Currency 2 3 2 2 2 4 2 2 2 2" xfId="12968"/>
    <cellStyle name="Currency 2 3 2 2 2 4 2 2 2 2 2" xfId="12969"/>
    <cellStyle name="Currency 2 3 2 2 2 4 2 2 2 3" xfId="12970"/>
    <cellStyle name="Currency 2 3 2 2 2 4 2 2 3" xfId="12971"/>
    <cellStyle name="Currency 2 3 2 2 2 4 2 2 3 2" xfId="12972"/>
    <cellStyle name="Currency 2 3 2 2 2 4 2 2 4" xfId="12973"/>
    <cellStyle name="Currency 2 3 2 2 2 4 2 3" xfId="12974"/>
    <cellStyle name="Currency 2 3 2 2 2 4 2 3 2" xfId="12975"/>
    <cellStyle name="Currency 2 3 2 2 2 4 2 3 2 2" xfId="12976"/>
    <cellStyle name="Currency 2 3 2 2 2 4 2 3 3" xfId="12977"/>
    <cellStyle name="Currency 2 3 2 2 2 4 2 4" xfId="12978"/>
    <cellStyle name="Currency 2 3 2 2 2 4 2 4 2" xfId="12979"/>
    <cellStyle name="Currency 2 3 2 2 2 4 2 5" xfId="12980"/>
    <cellStyle name="Currency 2 3 2 2 2 4 3" xfId="12981"/>
    <cellStyle name="Currency 2 3 2 2 2 4 3 2" xfId="12982"/>
    <cellStyle name="Currency 2 3 2 2 2 4 3 2 2" xfId="12983"/>
    <cellStyle name="Currency 2 3 2 2 2 4 3 2 2 2" xfId="12984"/>
    <cellStyle name="Currency 2 3 2 2 2 4 3 2 3" xfId="12985"/>
    <cellStyle name="Currency 2 3 2 2 2 4 3 3" xfId="12986"/>
    <cellStyle name="Currency 2 3 2 2 2 4 3 3 2" xfId="12987"/>
    <cellStyle name="Currency 2 3 2 2 2 4 3 4" xfId="12988"/>
    <cellStyle name="Currency 2 3 2 2 2 4 4" xfId="12989"/>
    <cellStyle name="Currency 2 3 2 2 2 4 4 2" xfId="12990"/>
    <cellStyle name="Currency 2 3 2 2 2 4 4 2 2" xfId="12991"/>
    <cellStyle name="Currency 2 3 2 2 2 4 4 3" xfId="12992"/>
    <cellStyle name="Currency 2 3 2 2 2 4 5" xfId="12993"/>
    <cellStyle name="Currency 2 3 2 2 2 4 5 2" xfId="12994"/>
    <cellStyle name="Currency 2 3 2 2 2 4 6" xfId="12995"/>
    <cellStyle name="Currency 2 3 2 2 2 4 6 2" xfId="12996"/>
    <cellStyle name="Currency 2 3 2 2 2 4 7" xfId="12997"/>
    <cellStyle name="Currency 2 3 2 2 2 4 8" xfId="12998"/>
    <cellStyle name="Currency 2 3 2 2 2 4 9" xfId="12999"/>
    <cellStyle name="Currency 2 3 2 2 2 5" xfId="13000"/>
    <cellStyle name="Currency 2 3 2 2 2 5 2" xfId="13001"/>
    <cellStyle name="Currency 2 3 2 2 2 5 2 2" xfId="13002"/>
    <cellStyle name="Currency 2 3 2 2 2 5 2 2 2" xfId="13003"/>
    <cellStyle name="Currency 2 3 2 2 2 5 2 2 2 2" xfId="13004"/>
    <cellStyle name="Currency 2 3 2 2 2 5 2 2 3" xfId="13005"/>
    <cellStyle name="Currency 2 3 2 2 2 5 2 3" xfId="13006"/>
    <cellStyle name="Currency 2 3 2 2 2 5 2 3 2" xfId="13007"/>
    <cellStyle name="Currency 2 3 2 2 2 5 2 4" xfId="13008"/>
    <cellStyle name="Currency 2 3 2 2 2 5 3" xfId="13009"/>
    <cellStyle name="Currency 2 3 2 2 2 5 3 2" xfId="13010"/>
    <cellStyle name="Currency 2 3 2 2 2 5 3 2 2" xfId="13011"/>
    <cellStyle name="Currency 2 3 2 2 2 5 3 3" xfId="13012"/>
    <cellStyle name="Currency 2 3 2 2 2 5 4" xfId="13013"/>
    <cellStyle name="Currency 2 3 2 2 2 5 4 2" xfId="13014"/>
    <cellStyle name="Currency 2 3 2 2 2 5 5" xfId="13015"/>
    <cellStyle name="Currency 2 3 2 2 2 6" xfId="13016"/>
    <cellStyle name="Currency 2 3 2 2 2 6 2" xfId="13017"/>
    <cellStyle name="Currency 2 3 2 2 2 6 2 2" xfId="13018"/>
    <cellStyle name="Currency 2 3 2 2 2 6 2 2 2" xfId="13019"/>
    <cellStyle name="Currency 2 3 2 2 2 6 2 2 2 2" xfId="13020"/>
    <cellStyle name="Currency 2 3 2 2 2 6 2 2 3" xfId="13021"/>
    <cellStyle name="Currency 2 3 2 2 2 6 2 3" xfId="13022"/>
    <cellStyle name="Currency 2 3 2 2 2 6 2 3 2" xfId="13023"/>
    <cellStyle name="Currency 2 3 2 2 2 6 2 4" xfId="13024"/>
    <cellStyle name="Currency 2 3 2 2 2 6 3" xfId="13025"/>
    <cellStyle name="Currency 2 3 2 2 2 6 3 2" xfId="13026"/>
    <cellStyle name="Currency 2 3 2 2 2 6 3 2 2" xfId="13027"/>
    <cellStyle name="Currency 2 3 2 2 2 6 3 3" xfId="13028"/>
    <cellStyle name="Currency 2 3 2 2 2 6 4" xfId="13029"/>
    <cellStyle name="Currency 2 3 2 2 2 6 4 2" xfId="13030"/>
    <cellStyle name="Currency 2 3 2 2 2 6 5" xfId="13031"/>
    <cellStyle name="Currency 2 3 2 2 2 7" xfId="13032"/>
    <cellStyle name="Currency 2 3 2 2 2 7 2" xfId="13033"/>
    <cellStyle name="Currency 2 3 2 2 2 7 2 2" xfId="13034"/>
    <cellStyle name="Currency 2 3 2 2 2 7 2 2 2" xfId="13035"/>
    <cellStyle name="Currency 2 3 2 2 2 7 2 3" xfId="13036"/>
    <cellStyle name="Currency 2 3 2 2 2 7 3" xfId="13037"/>
    <cellStyle name="Currency 2 3 2 2 2 7 3 2" xfId="13038"/>
    <cellStyle name="Currency 2 3 2 2 2 7 4" xfId="13039"/>
    <cellStyle name="Currency 2 3 2 2 2 8" xfId="13040"/>
    <cellStyle name="Currency 2 3 2 2 2 8 2" xfId="13041"/>
    <cellStyle name="Currency 2 3 2 2 2 8 2 2" xfId="13042"/>
    <cellStyle name="Currency 2 3 2 2 2 8 3" xfId="13043"/>
    <cellStyle name="Currency 2 3 2 2 2 9" xfId="13044"/>
    <cellStyle name="Currency 2 3 2 2 2 9 2" xfId="13045"/>
    <cellStyle name="Currency 2 3 2 2 3" xfId="13046"/>
    <cellStyle name="Currency 2 3 2 2 3 10" xfId="13047"/>
    <cellStyle name="Currency 2 3 2 2 3 10 2" xfId="13048"/>
    <cellStyle name="Currency 2 3 2 2 3 11" xfId="13049"/>
    <cellStyle name="Currency 2 3 2 2 3 12" xfId="13050"/>
    <cellStyle name="Currency 2 3 2 2 3 13" xfId="13051"/>
    <cellStyle name="Currency 2 3 2 2 3 2" xfId="13052"/>
    <cellStyle name="Currency 2 3 2 2 3 2 2" xfId="13053"/>
    <cellStyle name="Currency 2 3 2 2 3 2 2 2" xfId="13054"/>
    <cellStyle name="Currency 2 3 2 2 3 2 2 2 2" xfId="13055"/>
    <cellStyle name="Currency 2 3 2 2 3 2 2 2 2 2" xfId="13056"/>
    <cellStyle name="Currency 2 3 2 2 3 2 2 2 2 2 2" xfId="13057"/>
    <cellStyle name="Currency 2 3 2 2 3 2 2 2 2 3" xfId="13058"/>
    <cellStyle name="Currency 2 3 2 2 3 2 2 2 3" xfId="13059"/>
    <cellStyle name="Currency 2 3 2 2 3 2 2 2 3 2" xfId="13060"/>
    <cellStyle name="Currency 2 3 2 2 3 2 2 2 4" xfId="13061"/>
    <cellStyle name="Currency 2 3 2 2 3 2 2 3" xfId="13062"/>
    <cellStyle name="Currency 2 3 2 2 3 2 2 3 2" xfId="13063"/>
    <cellStyle name="Currency 2 3 2 2 3 2 2 3 2 2" xfId="13064"/>
    <cellStyle name="Currency 2 3 2 2 3 2 2 3 3" xfId="13065"/>
    <cellStyle name="Currency 2 3 2 2 3 2 2 4" xfId="13066"/>
    <cellStyle name="Currency 2 3 2 2 3 2 2 4 2" xfId="13067"/>
    <cellStyle name="Currency 2 3 2 2 3 2 2 5" xfId="13068"/>
    <cellStyle name="Currency 2 3 2 2 3 2 3" xfId="13069"/>
    <cellStyle name="Currency 2 3 2 2 3 2 3 2" xfId="13070"/>
    <cellStyle name="Currency 2 3 2 2 3 2 3 2 2" xfId="13071"/>
    <cellStyle name="Currency 2 3 2 2 3 2 3 2 2 2" xfId="13072"/>
    <cellStyle name="Currency 2 3 2 2 3 2 3 2 3" xfId="13073"/>
    <cellStyle name="Currency 2 3 2 2 3 2 3 3" xfId="13074"/>
    <cellStyle name="Currency 2 3 2 2 3 2 3 3 2" xfId="13075"/>
    <cellStyle name="Currency 2 3 2 2 3 2 3 4" xfId="13076"/>
    <cellStyle name="Currency 2 3 2 2 3 2 4" xfId="13077"/>
    <cellStyle name="Currency 2 3 2 2 3 2 4 2" xfId="13078"/>
    <cellStyle name="Currency 2 3 2 2 3 2 4 2 2" xfId="13079"/>
    <cellStyle name="Currency 2 3 2 2 3 2 4 3" xfId="13080"/>
    <cellStyle name="Currency 2 3 2 2 3 2 5" xfId="13081"/>
    <cellStyle name="Currency 2 3 2 2 3 2 5 2" xfId="13082"/>
    <cellStyle name="Currency 2 3 2 2 3 2 6" xfId="13083"/>
    <cellStyle name="Currency 2 3 2 2 3 2 6 2" xfId="13084"/>
    <cellStyle name="Currency 2 3 2 2 3 2 7" xfId="13085"/>
    <cellStyle name="Currency 2 3 2 2 3 2 8" xfId="13086"/>
    <cellStyle name="Currency 2 3 2 2 3 2 9" xfId="13087"/>
    <cellStyle name="Currency 2 3 2 2 3 3" xfId="13088"/>
    <cellStyle name="Currency 2 3 2 2 3 3 2" xfId="13089"/>
    <cellStyle name="Currency 2 3 2 2 3 3 2 2" xfId="13090"/>
    <cellStyle name="Currency 2 3 2 2 3 3 2 2 2" xfId="13091"/>
    <cellStyle name="Currency 2 3 2 2 3 3 2 2 2 2" xfId="13092"/>
    <cellStyle name="Currency 2 3 2 2 3 3 2 2 2 2 2" xfId="13093"/>
    <cellStyle name="Currency 2 3 2 2 3 3 2 2 2 3" xfId="13094"/>
    <cellStyle name="Currency 2 3 2 2 3 3 2 2 3" xfId="13095"/>
    <cellStyle name="Currency 2 3 2 2 3 3 2 2 3 2" xfId="13096"/>
    <cellStyle name="Currency 2 3 2 2 3 3 2 2 4" xfId="13097"/>
    <cellStyle name="Currency 2 3 2 2 3 3 2 3" xfId="13098"/>
    <cellStyle name="Currency 2 3 2 2 3 3 2 3 2" xfId="13099"/>
    <cellStyle name="Currency 2 3 2 2 3 3 2 3 2 2" xfId="13100"/>
    <cellStyle name="Currency 2 3 2 2 3 3 2 3 3" xfId="13101"/>
    <cellStyle name="Currency 2 3 2 2 3 3 2 4" xfId="13102"/>
    <cellStyle name="Currency 2 3 2 2 3 3 2 4 2" xfId="13103"/>
    <cellStyle name="Currency 2 3 2 2 3 3 2 5" xfId="13104"/>
    <cellStyle name="Currency 2 3 2 2 3 3 3" xfId="13105"/>
    <cellStyle name="Currency 2 3 2 2 3 3 3 2" xfId="13106"/>
    <cellStyle name="Currency 2 3 2 2 3 3 3 2 2" xfId="13107"/>
    <cellStyle name="Currency 2 3 2 2 3 3 3 2 2 2" xfId="13108"/>
    <cellStyle name="Currency 2 3 2 2 3 3 3 2 3" xfId="13109"/>
    <cellStyle name="Currency 2 3 2 2 3 3 3 3" xfId="13110"/>
    <cellStyle name="Currency 2 3 2 2 3 3 3 3 2" xfId="13111"/>
    <cellStyle name="Currency 2 3 2 2 3 3 3 4" xfId="13112"/>
    <cellStyle name="Currency 2 3 2 2 3 3 4" xfId="13113"/>
    <cellStyle name="Currency 2 3 2 2 3 3 4 2" xfId="13114"/>
    <cellStyle name="Currency 2 3 2 2 3 3 4 2 2" xfId="13115"/>
    <cellStyle name="Currency 2 3 2 2 3 3 4 3" xfId="13116"/>
    <cellStyle name="Currency 2 3 2 2 3 3 5" xfId="13117"/>
    <cellStyle name="Currency 2 3 2 2 3 3 5 2" xfId="13118"/>
    <cellStyle name="Currency 2 3 2 2 3 3 6" xfId="13119"/>
    <cellStyle name="Currency 2 3 2 2 3 3 6 2" xfId="13120"/>
    <cellStyle name="Currency 2 3 2 2 3 3 7" xfId="13121"/>
    <cellStyle name="Currency 2 3 2 2 3 3 8" xfId="13122"/>
    <cellStyle name="Currency 2 3 2 2 3 3 9" xfId="13123"/>
    <cellStyle name="Currency 2 3 2 2 3 4" xfId="13124"/>
    <cellStyle name="Currency 2 3 2 2 3 4 2" xfId="13125"/>
    <cellStyle name="Currency 2 3 2 2 3 4 2 2" xfId="13126"/>
    <cellStyle name="Currency 2 3 2 2 3 4 2 2 2" xfId="13127"/>
    <cellStyle name="Currency 2 3 2 2 3 4 2 2 2 2" xfId="13128"/>
    <cellStyle name="Currency 2 3 2 2 3 4 2 2 3" xfId="13129"/>
    <cellStyle name="Currency 2 3 2 2 3 4 2 3" xfId="13130"/>
    <cellStyle name="Currency 2 3 2 2 3 4 2 3 2" xfId="13131"/>
    <cellStyle name="Currency 2 3 2 2 3 4 2 4" xfId="13132"/>
    <cellStyle name="Currency 2 3 2 2 3 4 3" xfId="13133"/>
    <cellStyle name="Currency 2 3 2 2 3 4 3 2" xfId="13134"/>
    <cellStyle name="Currency 2 3 2 2 3 4 3 2 2" xfId="13135"/>
    <cellStyle name="Currency 2 3 2 2 3 4 3 3" xfId="13136"/>
    <cellStyle name="Currency 2 3 2 2 3 4 4" xfId="13137"/>
    <cellStyle name="Currency 2 3 2 2 3 4 4 2" xfId="13138"/>
    <cellStyle name="Currency 2 3 2 2 3 4 5" xfId="13139"/>
    <cellStyle name="Currency 2 3 2 2 3 5" xfId="13140"/>
    <cellStyle name="Currency 2 3 2 2 3 5 2" xfId="13141"/>
    <cellStyle name="Currency 2 3 2 2 3 5 2 2" xfId="13142"/>
    <cellStyle name="Currency 2 3 2 2 3 5 2 2 2" xfId="13143"/>
    <cellStyle name="Currency 2 3 2 2 3 5 2 2 2 2" xfId="13144"/>
    <cellStyle name="Currency 2 3 2 2 3 5 2 2 3" xfId="13145"/>
    <cellStyle name="Currency 2 3 2 2 3 5 2 3" xfId="13146"/>
    <cellStyle name="Currency 2 3 2 2 3 5 2 3 2" xfId="13147"/>
    <cellStyle name="Currency 2 3 2 2 3 5 2 4" xfId="13148"/>
    <cellStyle name="Currency 2 3 2 2 3 5 3" xfId="13149"/>
    <cellStyle name="Currency 2 3 2 2 3 5 3 2" xfId="13150"/>
    <cellStyle name="Currency 2 3 2 2 3 5 3 2 2" xfId="13151"/>
    <cellStyle name="Currency 2 3 2 2 3 5 3 3" xfId="13152"/>
    <cellStyle name="Currency 2 3 2 2 3 5 4" xfId="13153"/>
    <cellStyle name="Currency 2 3 2 2 3 5 4 2" xfId="13154"/>
    <cellStyle name="Currency 2 3 2 2 3 5 5" xfId="13155"/>
    <cellStyle name="Currency 2 3 2 2 3 6" xfId="13156"/>
    <cellStyle name="Currency 2 3 2 2 3 6 2" xfId="13157"/>
    <cellStyle name="Currency 2 3 2 2 3 6 2 2" xfId="13158"/>
    <cellStyle name="Currency 2 3 2 2 3 6 2 2 2" xfId="13159"/>
    <cellStyle name="Currency 2 3 2 2 3 6 2 3" xfId="13160"/>
    <cellStyle name="Currency 2 3 2 2 3 6 3" xfId="13161"/>
    <cellStyle name="Currency 2 3 2 2 3 6 3 2" xfId="13162"/>
    <cellStyle name="Currency 2 3 2 2 3 6 4" xfId="13163"/>
    <cellStyle name="Currency 2 3 2 2 3 7" xfId="13164"/>
    <cellStyle name="Currency 2 3 2 2 3 7 2" xfId="13165"/>
    <cellStyle name="Currency 2 3 2 2 3 7 2 2" xfId="13166"/>
    <cellStyle name="Currency 2 3 2 2 3 7 3" xfId="13167"/>
    <cellStyle name="Currency 2 3 2 2 3 8" xfId="13168"/>
    <cellStyle name="Currency 2 3 2 2 3 8 2" xfId="13169"/>
    <cellStyle name="Currency 2 3 2 2 3 9" xfId="13170"/>
    <cellStyle name="Currency 2 3 2 2 3 9 2" xfId="13171"/>
    <cellStyle name="Currency 2 3 2 2 4" xfId="13172"/>
    <cellStyle name="Currency 2 3 2 2 4 2" xfId="13173"/>
    <cellStyle name="Currency 2 3 2 2 4 2 2" xfId="13174"/>
    <cellStyle name="Currency 2 3 2 2 4 2 2 2" xfId="13175"/>
    <cellStyle name="Currency 2 3 2 2 4 2 2 2 2" xfId="13176"/>
    <cellStyle name="Currency 2 3 2 2 4 2 2 2 2 2" xfId="13177"/>
    <cellStyle name="Currency 2 3 2 2 4 2 2 2 3" xfId="13178"/>
    <cellStyle name="Currency 2 3 2 2 4 2 2 3" xfId="13179"/>
    <cellStyle name="Currency 2 3 2 2 4 2 2 3 2" xfId="13180"/>
    <cellStyle name="Currency 2 3 2 2 4 2 2 4" xfId="13181"/>
    <cellStyle name="Currency 2 3 2 2 4 2 3" xfId="13182"/>
    <cellStyle name="Currency 2 3 2 2 4 2 3 2" xfId="13183"/>
    <cellStyle name="Currency 2 3 2 2 4 2 3 2 2" xfId="13184"/>
    <cellStyle name="Currency 2 3 2 2 4 2 3 3" xfId="13185"/>
    <cellStyle name="Currency 2 3 2 2 4 2 4" xfId="13186"/>
    <cellStyle name="Currency 2 3 2 2 4 2 4 2" xfId="13187"/>
    <cellStyle name="Currency 2 3 2 2 4 2 5" xfId="13188"/>
    <cellStyle name="Currency 2 3 2 2 4 3" xfId="13189"/>
    <cellStyle name="Currency 2 3 2 2 4 3 2" xfId="13190"/>
    <cellStyle name="Currency 2 3 2 2 4 3 2 2" xfId="13191"/>
    <cellStyle name="Currency 2 3 2 2 4 3 2 2 2" xfId="13192"/>
    <cellStyle name="Currency 2 3 2 2 4 3 2 3" xfId="13193"/>
    <cellStyle name="Currency 2 3 2 2 4 3 3" xfId="13194"/>
    <cellStyle name="Currency 2 3 2 2 4 3 3 2" xfId="13195"/>
    <cellStyle name="Currency 2 3 2 2 4 3 4" xfId="13196"/>
    <cellStyle name="Currency 2 3 2 2 4 4" xfId="13197"/>
    <cellStyle name="Currency 2 3 2 2 4 4 2" xfId="13198"/>
    <cellStyle name="Currency 2 3 2 2 4 4 2 2" xfId="13199"/>
    <cellStyle name="Currency 2 3 2 2 4 4 3" xfId="13200"/>
    <cellStyle name="Currency 2 3 2 2 4 5" xfId="13201"/>
    <cellStyle name="Currency 2 3 2 2 4 5 2" xfId="13202"/>
    <cellStyle name="Currency 2 3 2 2 4 6" xfId="13203"/>
    <cellStyle name="Currency 2 3 2 2 4 6 2" xfId="13204"/>
    <cellStyle name="Currency 2 3 2 2 4 7" xfId="13205"/>
    <cellStyle name="Currency 2 3 2 2 4 8" xfId="13206"/>
    <cellStyle name="Currency 2 3 2 2 4 9" xfId="13207"/>
    <cellStyle name="Currency 2 3 2 2 5" xfId="13208"/>
    <cellStyle name="Currency 2 3 2 2 5 2" xfId="13209"/>
    <cellStyle name="Currency 2 3 2 2 5 2 2" xfId="13210"/>
    <cellStyle name="Currency 2 3 2 2 5 2 2 2" xfId="13211"/>
    <cellStyle name="Currency 2 3 2 2 5 2 2 2 2" xfId="13212"/>
    <cellStyle name="Currency 2 3 2 2 5 2 2 2 2 2" xfId="13213"/>
    <cellStyle name="Currency 2 3 2 2 5 2 2 2 3" xfId="13214"/>
    <cellStyle name="Currency 2 3 2 2 5 2 2 3" xfId="13215"/>
    <cellStyle name="Currency 2 3 2 2 5 2 2 3 2" xfId="13216"/>
    <cellStyle name="Currency 2 3 2 2 5 2 2 4" xfId="13217"/>
    <cellStyle name="Currency 2 3 2 2 5 2 3" xfId="13218"/>
    <cellStyle name="Currency 2 3 2 2 5 2 3 2" xfId="13219"/>
    <cellStyle name="Currency 2 3 2 2 5 2 3 2 2" xfId="13220"/>
    <cellStyle name="Currency 2 3 2 2 5 2 3 3" xfId="13221"/>
    <cellStyle name="Currency 2 3 2 2 5 2 4" xfId="13222"/>
    <cellStyle name="Currency 2 3 2 2 5 2 4 2" xfId="13223"/>
    <cellStyle name="Currency 2 3 2 2 5 2 5" xfId="13224"/>
    <cellStyle name="Currency 2 3 2 2 5 3" xfId="13225"/>
    <cellStyle name="Currency 2 3 2 2 5 3 2" xfId="13226"/>
    <cellStyle name="Currency 2 3 2 2 5 3 2 2" xfId="13227"/>
    <cellStyle name="Currency 2 3 2 2 5 3 2 2 2" xfId="13228"/>
    <cellStyle name="Currency 2 3 2 2 5 3 2 3" xfId="13229"/>
    <cellStyle name="Currency 2 3 2 2 5 3 3" xfId="13230"/>
    <cellStyle name="Currency 2 3 2 2 5 3 3 2" xfId="13231"/>
    <cellStyle name="Currency 2 3 2 2 5 3 4" xfId="13232"/>
    <cellStyle name="Currency 2 3 2 2 5 4" xfId="13233"/>
    <cellStyle name="Currency 2 3 2 2 5 4 2" xfId="13234"/>
    <cellStyle name="Currency 2 3 2 2 5 4 2 2" xfId="13235"/>
    <cellStyle name="Currency 2 3 2 2 5 4 3" xfId="13236"/>
    <cellStyle name="Currency 2 3 2 2 5 5" xfId="13237"/>
    <cellStyle name="Currency 2 3 2 2 5 5 2" xfId="13238"/>
    <cellStyle name="Currency 2 3 2 2 5 6" xfId="13239"/>
    <cellStyle name="Currency 2 3 2 2 5 6 2" xfId="13240"/>
    <cellStyle name="Currency 2 3 2 2 5 7" xfId="13241"/>
    <cellStyle name="Currency 2 3 2 2 5 8" xfId="13242"/>
    <cellStyle name="Currency 2 3 2 2 5 9" xfId="13243"/>
    <cellStyle name="Currency 2 3 2 2 6" xfId="13244"/>
    <cellStyle name="Currency 2 3 2 2 6 2" xfId="13245"/>
    <cellStyle name="Currency 2 3 2 2 6 2 2" xfId="13246"/>
    <cellStyle name="Currency 2 3 2 2 6 2 2 2" xfId="13247"/>
    <cellStyle name="Currency 2 3 2 2 6 2 2 2 2" xfId="13248"/>
    <cellStyle name="Currency 2 3 2 2 6 2 2 3" xfId="13249"/>
    <cellStyle name="Currency 2 3 2 2 6 2 3" xfId="13250"/>
    <cellStyle name="Currency 2 3 2 2 6 2 3 2" xfId="13251"/>
    <cellStyle name="Currency 2 3 2 2 6 2 4" xfId="13252"/>
    <cellStyle name="Currency 2 3 2 2 6 3" xfId="13253"/>
    <cellStyle name="Currency 2 3 2 2 6 3 2" xfId="13254"/>
    <cellStyle name="Currency 2 3 2 2 6 3 2 2" xfId="13255"/>
    <cellStyle name="Currency 2 3 2 2 6 3 3" xfId="13256"/>
    <cellStyle name="Currency 2 3 2 2 6 4" xfId="13257"/>
    <cellStyle name="Currency 2 3 2 2 6 4 2" xfId="13258"/>
    <cellStyle name="Currency 2 3 2 2 6 5" xfId="13259"/>
    <cellStyle name="Currency 2 3 2 2 7" xfId="13260"/>
    <cellStyle name="Currency 2 3 2 2 7 2" xfId="13261"/>
    <cellStyle name="Currency 2 3 2 2 7 2 2" xfId="13262"/>
    <cellStyle name="Currency 2 3 2 2 7 2 2 2" xfId="13263"/>
    <cellStyle name="Currency 2 3 2 2 7 2 2 2 2" xfId="13264"/>
    <cellStyle name="Currency 2 3 2 2 7 2 2 3" xfId="13265"/>
    <cellStyle name="Currency 2 3 2 2 7 2 3" xfId="13266"/>
    <cellStyle name="Currency 2 3 2 2 7 2 3 2" xfId="13267"/>
    <cellStyle name="Currency 2 3 2 2 7 2 4" xfId="13268"/>
    <cellStyle name="Currency 2 3 2 2 7 3" xfId="13269"/>
    <cellStyle name="Currency 2 3 2 2 7 3 2" xfId="13270"/>
    <cellStyle name="Currency 2 3 2 2 7 3 2 2" xfId="13271"/>
    <cellStyle name="Currency 2 3 2 2 7 3 3" xfId="13272"/>
    <cellStyle name="Currency 2 3 2 2 7 4" xfId="13273"/>
    <cellStyle name="Currency 2 3 2 2 7 4 2" xfId="13274"/>
    <cellStyle name="Currency 2 3 2 2 7 5" xfId="13275"/>
    <cellStyle name="Currency 2 3 2 2 8" xfId="13276"/>
    <cellStyle name="Currency 2 3 2 2 8 2" xfId="13277"/>
    <cellStyle name="Currency 2 3 2 2 8 2 2" xfId="13278"/>
    <cellStyle name="Currency 2 3 2 2 8 2 2 2" xfId="13279"/>
    <cellStyle name="Currency 2 3 2 2 8 2 3" xfId="13280"/>
    <cellStyle name="Currency 2 3 2 2 8 3" xfId="13281"/>
    <cellStyle name="Currency 2 3 2 2 8 3 2" xfId="13282"/>
    <cellStyle name="Currency 2 3 2 2 8 4" xfId="13283"/>
    <cellStyle name="Currency 2 3 2 2 9" xfId="13284"/>
    <cellStyle name="Currency 2 3 2 2 9 2" xfId="13285"/>
    <cellStyle name="Currency 2 3 2 2 9 2 2" xfId="13286"/>
    <cellStyle name="Currency 2 3 2 2 9 3" xfId="13287"/>
    <cellStyle name="Currency 2 3 2 3" xfId="13288"/>
    <cellStyle name="Currency 2 3 2 3 10" xfId="13289"/>
    <cellStyle name="Currency 2 3 2 3 10 2" xfId="13290"/>
    <cellStyle name="Currency 2 3 2 3 11" xfId="13291"/>
    <cellStyle name="Currency 2 3 2 3 11 2" xfId="13292"/>
    <cellStyle name="Currency 2 3 2 3 12" xfId="13293"/>
    <cellStyle name="Currency 2 3 2 3 12 2" xfId="13294"/>
    <cellStyle name="Currency 2 3 2 3 13" xfId="13295"/>
    <cellStyle name="Currency 2 3 2 3 13 2" xfId="13296"/>
    <cellStyle name="Currency 2 3 2 3 14" xfId="13297"/>
    <cellStyle name="Currency 2 3 2 3 15" xfId="13298"/>
    <cellStyle name="Currency 2 3 2 3 16" xfId="13299"/>
    <cellStyle name="Currency 2 3 2 3 17" xfId="13300"/>
    <cellStyle name="Currency 2 3 2 3 2" xfId="13301"/>
    <cellStyle name="Currency 2 3 2 3 2 10" xfId="13302"/>
    <cellStyle name="Currency 2 3 2 3 2 10 2" xfId="13303"/>
    <cellStyle name="Currency 2 3 2 3 2 11" xfId="13304"/>
    <cellStyle name="Currency 2 3 2 3 2 11 2" xfId="13305"/>
    <cellStyle name="Currency 2 3 2 3 2 12" xfId="13306"/>
    <cellStyle name="Currency 2 3 2 3 2 13" xfId="13307"/>
    <cellStyle name="Currency 2 3 2 3 2 14" xfId="13308"/>
    <cellStyle name="Currency 2 3 2 3 2 2" xfId="13309"/>
    <cellStyle name="Currency 2 3 2 3 2 2 10" xfId="13310"/>
    <cellStyle name="Currency 2 3 2 3 2 2 10 2" xfId="13311"/>
    <cellStyle name="Currency 2 3 2 3 2 2 11" xfId="13312"/>
    <cellStyle name="Currency 2 3 2 3 2 2 12" xfId="13313"/>
    <cellStyle name="Currency 2 3 2 3 2 2 13" xfId="13314"/>
    <cellStyle name="Currency 2 3 2 3 2 2 2" xfId="13315"/>
    <cellStyle name="Currency 2 3 2 3 2 2 2 2" xfId="13316"/>
    <cellStyle name="Currency 2 3 2 3 2 2 2 2 2" xfId="13317"/>
    <cellStyle name="Currency 2 3 2 3 2 2 2 2 2 2" xfId="13318"/>
    <cellStyle name="Currency 2 3 2 3 2 2 2 2 2 2 2" xfId="13319"/>
    <cellStyle name="Currency 2 3 2 3 2 2 2 2 2 2 2 2" xfId="13320"/>
    <cellStyle name="Currency 2 3 2 3 2 2 2 2 2 2 3" xfId="13321"/>
    <cellStyle name="Currency 2 3 2 3 2 2 2 2 2 3" xfId="13322"/>
    <cellStyle name="Currency 2 3 2 3 2 2 2 2 2 3 2" xfId="13323"/>
    <cellStyle name="Currency 2 3 2 3 2 2 2 2 2 4" xfId="13324"/>
    <cellStyle name="Currency 2 3 2 3 2 2 2 2 3" xfId="13325"/>
    <cellStyle name="Currency 2 3 2 3 2 2 2 2 3 2" xfId="13326"/>
    <cellStyle name="Currency 2 3 2 3 2 2 2 2 3 2 2" xfId="13327"/>
    <cellStyle name="Currency 2 3 2 3 2 2 2 2 3 3" xfId="13328"/>
    <cellStyle name="Currency 2 3 2 3 2 2 2 2 4" xfId="13329"/>
    <cellStyle name="Currency 2 3 2 3 2 2 2 2 4 2" xfId="13330"/>
    <cellStyle name="Currency 2 3 2 3 2 2 2 2 5" xfId="13331"/>
    <cellStyle name="Currency 2 3 2 3 2 2 2 3" xfId="13332"/>
    <cellStyle name="Currency 2 3 2 3 2 2 2 3 2" xfId="13333"/>
    <cellStyle name="Currency 2 3 2 3 2 2 2 3 2 2" xfId="13334"/>
    <cellStyle name="Currency 2 3 2 3 2 2 2 3 2 2 2" xfId="13335"/>
    <cellStyle name="Currency 2 3 2 3 2 2 2 3 2 3" xfId="13336"/>
    <cellStyle name="Currency 2 3 2 3 2 2 2 3 3" xfId="13337"/>
    <cellStyle name="Currency 2 3 2 3 2 2 2 3 3 2" xfId="13338"/>
    <cellStyle name="Currency 2 3 2 3 2 2 2 3 4" xfId="13339"/>
    <cellStyle name="Currency 2 3 2 3 2 2 2 4" xfId="13340"/>
    <cellStyle name="Currency 2 3 2 3 2 2 2 4 2" xfId="13341"/>
    <cellStyle name="Currency 2 3 2 3 2 2 2 4 2 2" xfId="13342"/>
    <cellStyle name="Currency 2 3 2 3 2 2 2 4 3" xfId="13343"/>
    <cellStyle name="Currency 2 3 2 3 2 2 2 5" xfId="13344"/>
    <cellStyle name="Currency 2 3 2 3 2 2 2 5 2" xfId="13345"/>
    <cellStyle name="Currency 2 3 2 3 2 2 2 6" xfId="13346"/>
    <cellStyle name="Currency 2 3 2 3 2 2 2 6 2" xfId="13347"/>
    <cellStyle name="Currency 2 3 2 3 2 2 2 7" xfId="13348"/>
    <cellStyle name="Currency 2 3 2 3 2 2 2 8" xfId="13349"/>
    <cellStyle name="Currency 2 3 2 3 2 2 2 9" xfId="13350"/>
    <cellStyle name="Currency 2 3 2 3 2 2 3" xfId="13351"/>
    <cellStyle name="Currency 2 3 2 3 2 2 3 2" xfId="13352"/>
    <cellStyle name="Currency 2 3 2 3 2 2 3 2 2" xfId="13353"/>
    <cellStyle name="Currency 2 3 2 3 2 2 3 2 2 2" xfId="13354"/>
    <cellStyle name="Currency 2 3 2 3 2 2 3 2 2 2 2" xfId="13355"/>
    <cellStyle name="Currency 2 3 2 3 2 2 3 2 2 2 2 2" xfId="13356"/>
    <cellStyle name="Currency 2 3 2 3 2 2 3 2 2 2 3" xfId="13357"/>
    <cellStyle name="Currency 2 3 2 3 2 2 3 2 2 3" xfId="13358"/>
    <cellStyle name="Currency 2 3 2 3 2 2 3 2 2 3 2" xfId="13359"/>
    <cellStyle name="Currency 2 3 2 3 2 2 3 2 2 4" xfId="13360"/>
    <cellStyle name="Currency 2 3 2 3 2 2 3 2 3" xfId="13361"/>
    <cellStyle name="Currency 2 3 2 3 2 2 3 2 3 2" xfId="13362"/>
    <cellStyle name="Currency 2 3 2 3 2 2 3 2 3 2 2" xfId="13363"/>
    <cellStyle name="Currency 2 3 2 3 2 2 3 2 3 3" xfId="13364"/>
    <cellStyle name="Currency 2 3 2 3 2 2 3 2 4" xfId="13365"/>
    <cellStyle name="Currency 2 3 2 3 2 2 3 2 4 2" xfId="13366"/>
    <cellStyle name="Currency 2 3 2 3 2 2 3 2 5" xfId="13367"/>
    <cellStyle name="Currency 2 3 2 3 2 2 3 3" xfId="13368"/>
    <cellStyle name="Currency 2 3 2 3 2 2 3 3 2" xfId="13369"/>
    <cellStyle name="Currency 2 3 2 3 2 2 3 3 2 2" xfId="13370"/>
    <cellStyle name="Currency 2 3 2 3 2 2 3 3 2 2 2" xfId="13371"/>
    <cellStyle name="Currency 2 3 2 3 2 2 3 3 2 3" xfId="13372"/>
    <cellStyle name="Currency 2 3 2 3 2 2 3 3 3" xfId="13373"/>
    <cellStyle name="Currency 2 3 2 3 2 2 3 3 3 2" xfId="13374"/>
    <cellStyle name="Currency 2 3 2 3 2 2 3 3 4" xfId="13375"/>
    <cellStyle name="Currency 2 3 2 3 2 2 3 4" xfId="13376"/>
    <cellStyle name="Currency 2 3 2 3 2 2 3 4 2" xfId="13377"/>
    <cellStyle name="Currency 2 3 2 3 2 2 3 4 2 2" xfId="13378"/>
    <cellStyle name="Currency 2 3 2 3 2 2 3 4 3" xfId="13379"/>
    <cellStyle name="Currency 2 3 2 3 2 2 3 5" xfId="13380"/>
    <cellStyle name="Currency 2 3 2 3 2 2 3 5 2" xfId="13381"/>
    <cellStyle name="Currency 2 3 2 3 2 2 3 6" xfId="13382"/>
    <cellStyle name="Currency 2 3 2 3 2 2 3 6 2" xfId="13383"/>
    <cellStyle name="Currency 2 3 2 3 2 2 3 7" xfId="13384"/>
    <cellStyle name="Currency 2 3 2 3 2 2 3 8" xfId="13385"/>
    <cellStyle name="Currency 2 3 2 3 2 2 3 9" xfId="13386"/>
    <cellStyle name="Currency 2 3 2 3 2 2 4" xfId="13387"/>
    <cellStyle name="Currency 2 3 2 3 2 2 4 2" xfId="13388"/>
    <cellStyle name="Currency 2 3 2 3 2 2 4 2 2" xfId="13389"/>
    <cellStyle name="Currency 2 3 2 3 2 2 4 2 2 2" xfId="13390"/>
    <cellStyle name="Currency 2 3 2 3 2 2 4 2 2 2 2" xfId="13391"/>
    <cellStyle name="Currency 2 3 2 3 2 2 4 2 2 3" xfId="13392"/>
    <cellStyle name="Currency 2 3 2 3 2 2 4 2 3" xfId="13393"/>
    <cellStyle name="Currency 2 3 2 3 2 2 4 2 3 2" xfId="13394"/>
    <cellStyle name="Currency 2 3 2 3 2 2 4 2 4" xfId="13395"/>
    <cellStyle name="Currency 2 3 2 3 2 2 4 3" xfId="13396"/>
    <cellStyle name="Currency 2 3 2 3 2 2 4 3 2" xfId="13397"/>
    <cellStyle name="Currency 2 3 2 3 2 2 4 3 2 2" xfId="13398"/>
    <cellStyle name="Currency 2 3 2 3 2 2 4 3 3" xfId="13399"/>
    <cellStyle name="Currency 2 3 2 3 2 2 4 4" xfId="13400"/>
    <cellStyle name="Currency 2 3 2 3 2 2 4 4 2" xfId="13401"/>
    <cellStyle name="Currency 2 3 2 3 2 2 4 5" xfId="13402"/>
    <cellStyle name="Currency 2 3 2 3 2 2 5" xfId="13403"/>
    <cellStyle name="Currency 2 3 2 3 2 2 5 2" xfId="13404"/>
    <cellStyle name="Currency 2 3 2 3 2 2 5 2 2" xfId="13405"/>
    <cellStyle name="Currency 2 3 2 3 2 2 5 2 2 2" xfId="13406"/>
    <cellStyle name="Currency 2 3 2 3 2 2 5 2 2 2 2" xfId="13407"/>
    <cellStyle name="Currency 2 3 2 3 2 2 5 2 2 3" xfId="13408"/>
    <cellStyle name="Currency 2 3 2 3 2 2 5 2 3" xfId="13409"/>
    <cellStyle name="Currency 2 3 2 3 2 2 5 2 3 2" xfId="13410"/>
    <cellStyle name="Currency 2 3 2 3 2 2 5 2 4" xfId="13411"/>
    <cellStyle name="Currency 2 3 2 3 2 2 5 3" xfId="13412"/>
    <cellStyle name="Currency 2 3 2 3 2 2 5 3 2" xfId="13413"/>
    <cellStyle name="Currency 2 3 2 3 2 2 5 3 2 2" xfId="13414"/>
    <cellStyle name="Currency 2 3 2 3 2 2 5 3 3" xfId="13415"/>
    <cellStyle name="Currency 2 3 2 3 2 2 5 4" xfId="13416"/>
    <cellStyle name="Currency 2 3 2 3 2 2 5 4 2" xfId="13417"/>
    <cellStyle name="Currency 2 3 2 3 2 2 5 5" xfId="13418"/>
    <cellStyle name="Currency 2 3 2 3 2 2 6" xfId="13419"/>
    <cellStyle name="Currency 2 3 2 3 2 2 6 2" xfId="13420"/>
    <cellStyle name="Currency 2 3 2 3 2 2 6 2 2" xfId="13421"/>
    <cellStyle name="Currency 2 3 2 3 2 2 6 2 2 2" xfId="13422"/>
    <cellStyle name="Currency 2 3 2 3 2 2 6 2 3" xfId="13423"/>
    <cellStyle name="Currency 2 3 2 3 2 2 6 3" xfId="13424"/>
    <cellStyle name="Currency 2 3 2 3 2 2 6 3 2" xfId="13425"/>
    <cellStyle name="Currency 2 3 2 3 2 2 6 4" xfId="13426"/>
    <cellStyle name="Currency 2 3 2 3 2 2 7" xfId="13427"/>
    <cellStyle name="Currency 2 3 2 3 2 2 7 2" xfId="13428"/>
    <cellStyle name="Currency 2 3 2 3 2 2 7 2 2" xfId="13429"/>
    <cellStyle name="Currency 2 3 2 3 2 2 7 3" xfId="13430"/>
    <cellStyle name="Currency 2 3 2 3 2 2 8" xfId="13431"/>
    <cellStyle name="Currency 2 3 2 3 2 2 8 2" xfId="13432"/>
    <cellStyle name="Currency 2 3 2 3 2 2 9" xfId="13433"/>
    <cellStyle name="Currency 2 3 2 3 2 2 9 2" xfId="13434"/>
    <cellStyle name="Currency 2 3 2 3 2 3" xfId="13435"/>
    <cellStyle name="Currency 2 3 2 3 2 3 2" xfId="13436"/>
    <cellStyle name="Currency 2 3 2 3 2 3 2 2" xfId="13437"/>
    <cellStyle name="Currency 2 3 2 3 2 3 2 2 2" xfId="13438"/>
    <cellStyle name="Currency 2 3 2 3 2 3 2 2 2 2" xfId="13439"/>
    <cellStyle name="Currency 2 3 2 3 2 3 2 2 2 2 2" xfId="13440"/>
    <cellStyle name="Currency 2 3 2 3 2 3 2 2 2 3" xfId="13441"/>
    <cellStyle name="Currency 2 3 2 3 2 3 2 2 3" xfId="13442"/>
    <cellStyle name="Currency 2 3 2 3 2 3 2 2 3 2" xfId="13443"/>
    <cellStyle name="Currency 2 3 2 3 2 3 2 2 4" xfId="13444"/>
    <cellStyle name="Currency 2 3 2 3 2 3 2 3" xfId="13445"/>
    <cellStyle name="Currency 2 3 2 3 2 3 2 3 2" xfId="13446"/>
    <cellStyle name="Currency 2 3 2 3 2 3 2 3 2 2" xfId="13447"/>
    <cellStyle name="Currency 2 3 2 3 2 3 2 3 3" xfId="13448"/>
    <cellStyle name="Currency 2 3 2 3 2 3 2 4" xfId="13449"/>
    <cellStyle name="Currency 2 3 2 3 2 3 2 4 2" xfId="13450"/>
    <cellStyle name="Currency 2 3 2 3 2 3 2 5" xfId="13451"/>
    <cellStyle name="Currency 2 3 2 3 2 3 3" xfId="13452"/>
    <cellStyle name="Currency 2 3 2 3 2 3 3 2" xfId="13453"/>
    <cellStyle name="Currency 2 3 2 3 2 3 3 2 2" xfId="13454"/>
    <cellStyle name="Currency 2 3 2 3 2 3 3 2 2 2" xfId="13455"/>
    <cellStyle name="Currency 2 3 2 3 2 3 3 2 3" xfId="13456"/>
    <cellStyle name="Currency 2 3 2 3 2 3 3 3" xfId="13457"/>
    <cellStyle name="Currency 2 3 2 3 2 3 3 3 2" xfId="13458"/>
    <cellStyle name="Currency 2 3 2 3 2 3 3 4" xfId="13459"/>
    <cellStyle name="Currency 2 3 2 3 2 3 4" xfId="13460"/>
    <cellStyle name="Currency 2 3 2 3 2 3 4 2" xfId="13461"/>
    <cellStyle name="Currency 2 3 2 3 2 3 4 2 2" xfId="13462"/>
    <cellStyle name="Currency 2 3 2 3 2 3 4 3" xfId="13463"/>
    <cellStyle name="Currency 2 3 2 3 2 3 5" xfId="13464"/>
    <cellStyle name="Currency 2 3 2 3 2 3 5 2" xfId="13465"/>
    <cellStyle name="Currency 2 3 2 3 2 3 6" xfId="13466"/>
    <cellStyle name="Currency 2 3 2 3 2 3 6 2" xfId="13467"/>
    <cellStyle name="Currency 2 3 2 3 2 3 7" xfId="13468"/>
    <cellStyle name="Currency 2 3 2 3 2 3 8" xfId="13469"/>
    <cellStyle name="Currency 2 3 2 3 2 3 9" xfId="13470"/>
    <cellStyle name="Currency 2 3 2 3 2 4" xfId="13471"/>
    <cellStyle name="Currency 2 3 2 3 2 4 2" xfId="13472"/>
    <cellStyle name="Currency 2 3 2 3 2 4 2 2" xfId="13473"/>
    <cellStyle name="Currency 2 3 2 3 2 4 2 2 2" xfId="13474"/>
    <cellStyle name="Currency 2 3 2 3 2 4 2 2 2 2" xfId="13475"/>
    <cellStyle name="Currency 2 3 2 3 2 4 2 2 2 2 2" xfId="13476"/>
    <cellStyle name="Currency 2 3 2 3 2 4 2 2 2 3" xfId="13477"/>
    <cellStyle name="Currency 2 3 2 3 2 4 2 2 3" xfId="13478"/>
    <cellStyle name="Currency 2 3 2 3 2 4 2 2 3 2" xfId="13479"/>
    <cellStyle name="Currency 2 3 2 3 2 4 2 2 4" xfId="13480"/>
    <cellStyle name="Currency 2 3 2 3 2 4 2 3" xfId="13481"/>
    <cellStyle name="Currency 2 3 2 3 2 4 2 3 2" xfId="13482"/>
    <cellStyle name="Currency 2 3 2 3 2 4 2 3 2 2" xfId="13483"/>
    <cellStyle name="Currency 2 3 2 3 2 4 2 3 3" xfId="13484"/>
    <cellStyle name="Currency 2 3 2 3 2 4 2 4" xfId="13485"/>
    <cellStyle name="Currency 2 3 2 3 2 4 2 4 2" xfId="13486"/>
    <cellStyle name="Currency 2 3 2 3 2 4 2 5" xfId="13487"/>
    <cellStyle name="Currency 2 3 2 3 2 4 3" xfId="13488"/>
    <cellStyle name="Currency 2 3 2 3 2 4 3 2" xfId="13489"/>
    <cellStyle name="Currency 2 3 2 3 2 4 3 2 2" xfId="13490"/>
    <cellStyle name="Currency 2 3 2 3 2 4 3 2 2 2" xfId="13491"/>
    <cellStyle name="Currency 2 3 2 3 2 4 3 2 3" xfId="13492"/>
    <cellStyle name="Currency 2 3 2 3 2 4 3 3" xfId="13493"/>
    <cellStyle name="Currency 2 3 2 3 2 4 3 3 2" xfId="13494"/>
    <cellStyle name="Currency 2 3 2 3 2 4 3 4" xfId="13495"/>
    <cellStyle name="Currency 2 3 2 3 2 4 4" xfId="13496"/>
    <cellStyle name="Currency 2 3 2 3 2 4 4 2" xfId="13497"/>
    <cellStyle name="Currency 2 3 2 3 2 4 4 2 2" xfId="13498"/>
    <cellStyle name="Currency 2 3 2 3 2 4 4 3" xfId="13499"/>
    <cellStyle name="Currency 2 3 2 3 2 4 5" xfId="13500"/>
    <cellStyle name="Currency 2 3 2 3 2 4 5 2" xfId="13501"/>
    <cellStyle name="Currency 2 3 2 3 2 4 6" xfId="13502"/>
    <cellStyle name="Currency 2 3 2 3 2 4 6 2" xfId="13503"/>
    <cellStyle name="Currency 2 3 2 3 2 4 7" xfId="13504"/>
    <cellStyle name="Currency 2 3 2 3 2 4 8" xfId="13505"/>
    <cellStyle name="Currency 2 3 2 3 2 4 9" xfId="13506"/>
    <cellStyle name="Currency 2 3 2 3 2 5" xfId="13507"/>
    <cellStyle name="Currency 2 3 2 3 2 5 2" xfId="13508"/>
    <cellStyle name="Currency 2 3 2 3 2 5 2 2" xfId="13509"/>
    <cellStyle name="Currency 2 3 2 3 2 5 2 2 2" xfId="13510"/>
    <cellStyle name="Currency 2 3 2 3 2 5 2 2 2 2" xfId="13511"/>
    <cellStyle name="Currency 2 3 2 3 2 5 2 2 3" xfId="13512"/>
    <cellStyle name="Currency 2 3 2 3 2 5 2 3" xfId="13513"/>
    <cellStyle name="Currency 2 3 2 3 2 5 2 3 2" xfId="13514"/>
    <cellStyle name="Currency 2 3 2 3 2 5 2 4" xfId="13515"/>
    <cellStyle name="Currency 2 3 2 3 2 5 3" xfId="13516"/>
    <cellStyle name="Currency 2 3 2 3 2 5 3 2" xfId="13517"/>
    <cellStyle name="Currency 2 3 2 3 2 5 3 2 2" xfId="13518"/>
    <cellStyle name="Currency 2 3 2 3 2 5 3 3" xfId="13519"/>
    <cellStyle name="Currency 2 3 2 3 2 5 4" xfId="13520"/>
    <cellStyle name="Currency 2 3 2 3 2 5 4 2" xfId="13521"/>
    <cellStyle name="Currency 2 3 2 3 2 5 5" xfId="13522"/>
    <cellStyle name="Currency 2 3 2 3 2 6" xfId="13523"/>
    <cellStyle name="Currency 2 3 2 3 2 6 2" xfId="13524"/>
    <cellStyle name="Currency 2 3 2 3 2 6 2 2" xfId="13525"/>
    <cellStyle name="Currency 2 3 2 3 2 6 2 2 2" xfId="13526"/>
    <cellStyle name="Currency 2 3 2 3 2 6 2 2 2 2" xfId="13527"/>
    <cellStyle name="Currency 2 3 2 3 2 6 2 2 3" xfId="13528"/>
    <cellStyle name="Currency 2 3 2 3 2 6 2 3" xfId="13529"/>
    <cellStyle name="Currency 2 3 2 3 2 6 2 3 2" xfId="13530"/>
    <cellStyle name="Currency 2 3 2 3 2 6 2 4" xfId="13531"/>
    <cellStyle name="Currency 2 3 2 3 2 6 3" xfId="13532"/>
    <cellStyle name="Currency 2 3 2 3 2 6 3 2" xfId="13533"/>
    <cellStyle name="Currency 2 3 2 3 2 6 3 2 2" xfId="13534"/>
    <cellStyle name="Currency 2 3 2 3 2 6 3 3" xfId="13535"/>
    <cellStyle name="Currency 2 3 2 3 2 6 4" xfId="13536"/>
    <cellStyle name="Currency 2 3 2 3 2 6 4 2" xfId="13537"/>
    <cellStyle name="Currency 2 3 2 3 2 6 5" xfId="13538"/>
    <cellStyle name="Currency 2 3 2 3 2 7" xfId="13539"/>
    <cellStyle name="Currency 2 3 2 3 2 7 2" xfId="13540"/>
    <cellStyle name="Currency 2 3 2 3 2 7 2 2" xfId="13541"/>
    <cellStyle name="Currency 2 3 2 3 2 7 2 2 2" xfId="13542"/>
    <cellStyle name="Currency 2 3 2 3 2 7 2 3" xfId="13543"/>
    <cellStyle name="Currency 2 3 2 3 2 7 3" xfId="13544"/>
    <cellStyle name="Currency 2 3 2 3 2 7 3 2" xfId="13545"/>
    <cellStyle name="Currency 2 3 2 3 2 7 4" xfId="13546"/>
    <cellStyle name="Currency 2 3 2 3 2 8" xfId="13547"/>
    <cellStyle name="Currency 2 3 2 3 2 8 2" xfId="13548"/>
    <cellStyle name="Currency 2 3 2 3 2 8 2 2" xfId="13549"/>
    <cellStyle name="Currency 2 3 2 3 2 8 3" xfId="13550"/>
    <cellStyle name="Currency 2 3 2 3 2 9" xfId="13551"/>
    <cellStyle name="Currency 2 3 2 3 2 9 2" xfId="13552"/>
    <cellStyle name="Currency 2 3 2 3 3" xfId="13553"/>
    <cellStyle name="Currency 2 3 2 3 3 10" xfId="13554"/>
    <cellStyle name="Currency 2 3 2 3 3 10 2" xfId="13555"/>
    <cellStyle name="Currency 2 3 2 3 3 11" xfId="13556"/>
    <cellStyle name="Currency 2 3 2 3 3 12" xfId="13557"/>
    <cellStyle name="Currency 2 3 2 3 3 13" xfId="13558"/>
    <cellStyle name="Currency 2 3 2 3 3 2" xfId="13559"/>
    <cellStyle name="Currency 2 3 2 3 3 2 2" xfId="13560"/>
    <cellStyle name="Currency 2 3 2 3 3 2 2 2" xfId="13561"/>
    <cellStyle name="Currency 2 3 2 3 3 2 2 2 2" xfId="13562"/>
    <cellStyle name="Currency 2 3 2 3 3 2 2 2 2 2" xfId="13563"/>
    <cellStyle name="Currency 2 3 2 3 3 2 2 2 2 2 2" xfId="13564"/>
    <cellStyle name="Currency 2 3 2 3 3 2 2 2 2 3" xfId="13565"/>
    <cellStyle name="Currency 2 3 2 3 3 2 2 2 3" xfId="13566"/>
    <cellStyle name="Currency 2 3 2 3 3 2 2 2 3 2" xfId="13567"/>
    <cellStyle name="Currency 2 3 2 3 3 2 2 2 4" xfId="13568"/>
    <cellStyle name="Currency 2 3 2 3 3 2 2 3" xfId="13569"/>
    <cellStyle name="Currency 2 3 2 3 3 2 2 3 2" xfId="13570"/>
    <cellStyle name="Currency 2 3 2 3 3 2 2 3 2 2" xfId="13571"/>
    <cellStyle name="Currency 2 3 2 3 3 2 2 3 3" xfId="13572"/>
    <cellStyle name="Currency 2 3 2 3 3 2 2 4" xfId="13573"/>
    <cellStyle name="Currency 2 3 2 3 3 2 2 4 2" xfId="13574"/>
    <cellStyle name="Currency 2 3 2 3 3 2 2 5" xfId="13575"/>
    <cellStyle name="Currency 2 3 2 3 3 2 3" xfId="13576"/>
    <cellStyle name="Currency 2 3 2 3 3 2 3 2" xfId="13577"/>
    <cellStyle name="Currency 2 3 2 3 3 2 3 2 2" xfId="13578"/>
    <cellStyle name="Currency 2 3 2 3 3 2 3 2 2 2" xfId="13579"/>
    <cellStyle name="Currency 2 3 2 3 3 2 3 2 3" xfId="13580"/>
    <cellStyle name="Currency 2 3 2 3 3 2 3 3" xfId="13581"/>
    <cellStyle name="Currency 2 3 2 3 3 2 3 3 2" xfId="13582"/>
    <cellStyle name="Currency 2 3 2 3 3 2 3 4" xfId="13583"/>
    <cellStyle name="Currency 2 3 2 3 3 2 4" xfId="13584"/>
    <cellStyle name="Currency 2 3 2 3 3 2 4 2" xfId="13585"/>
    <cellStyle name="Currency 2 3 2 3 3 2 4 2 2" xfId="13586"/>
    <cellStyle name="Currency 2 3 2 3 3 2 4 3" xfId="13587"/>
    <cellStyle name="Currency 2 3 2 3 3 2 5" xfId="13588"/>
    <cellStyle name="Currency 2 3 2 3 3 2 5 2" xfId="13589"/>
    <cellStyle name="Currency 2 3 2 3 3 2 6" xfId="13590"/>
    <cellStyle name="Currency 2 3 2 3 3 2 6 2" xfId="13591"/>
    <cellStyle name="Currency 2 3 2 3 3 2 7" xfId="13592"/>
    <cellStyle name="Currency 2 3 2 3 3 2 8" xfId="13593"/>
    <cellStyle name="Currency 2 3 2 3 3 2 9" xfId="13594"/>
    <cellStyle name="Currency 2 3 2 3 3 3" xfId="13595"/>
    <cellStyle name="Currency 2 3 2 3 3 3 2" xfId="13596"/>
    <cellStyle name="Currency 2 3 2 3 3 3 2 2" xfId="13597"/>
    <cellStyle name="Currency 2 3 2 3 3 3 2 2 2" xfId="13598"/>
    <cellStyle name="Currency 2 3 2 3 3 3 2 2 2 2" xfId="13599"/>
    <cellStyle name="Currency 2 3 2 3 3 3 2 2 2 2 2" xfId="13600"/>
    <cellStyle name="Currency 2 3 2 3 3 3 2 2 2 3" xfId="13601"/>
    <cellStyle name="Currency 2 3 2 3 3 3 2 2 3" xfId="13602"/>
    <cellStyle name="Currency 2 3 2 3 3 3 2 2 3 2" xfId="13603"/>
    <cellStyle name="Currency 2 3 2 3 3 3 2 2 4" xfId="13604"/>
    <cellStyle name="Currency 2 3 2 3 3 3 2 3" xfId="13605"/>
    <cellStyle name="Currency 2 3 2 3 3 3 2 3 2" xfId="13606"/>
    <cellStyle name="Currency 2 3 2 3 3 3 2 3 2 2" xfId="13607"/>
    <cellStyle name="Currency 2 3 2 3 3 3 2 3 3" xfId="13608"/>
    <cellStyle name="Currency 2 3 2 3 3 3 2 4" xfId="13609"/>
    <cellStyle name="Currency 2 3 2 3 3 3 2 4 2" xfId="13610"/>
    <cellStyle name="Currency 2 3 2 3 3 3 2 5" xfId="13611"/>
    <cellStyle name="Currency 2 3 2 3 3 3 3" xfId="13612"/>
    <cellStyle name="Currency 2 3 2 3 3 3 3 2" xfId="13613"/>
    <cellStyle name="Currency 2 3 2 3 3 3 3 2 2" xfId="13614"/>
    <cellStyle name="Currency 2 3 2 3 3 3 3 2 2 2" xfId="13615"/>
    <cellStyle name="Currency 2 3 2 3 3 3 3 2 3" xfId="13616"/>
    <cellStyle name="Currency 2 3 2 3 3 3 3 3" xfId="13617"/>
    <cellStyle name="Currency 2 3 2 3 3 3 3 3 2" xfId="13618"/>
    <cellStyle name="Currency 2 3 2 3 3 3 3 4" xfId="13619"/>
    <cellStyle name="Currency 2 3 2 3 3 3 4" xfId="13620"/>
    <cellStyle name="Currency 2 3 2 3 3 3 4 2" xfId="13621"/>
    <cellStyle name="Currency 2 3 2 3 3 3 4 2 2" xfId="13622"/>
    <cellStyle name="Currency 2 3 2 3 3 3 4 3" xfId="13623"/>
    <cellStyle name="Currency 2 3 2 3 3 3 5" xfId="13624"/>
    <cellStyle name="Currency 2 3 2 3 3 3 5 2" xfId="13625"/>
    <cellStyle name="Currency 2 3 2 3 3 3 6" xfId="13626"/>
    <cellStyle name="Currency 2 3 2 3 3 3 6 2" xfId="13627"/>
    <cellStyle name="Currency 2 3 2 3 3 3 7" xfId="13628"/>
    <cellStyle name="Currency 2 3 2 3 3 3 8" xfId="13629"/>
    <cellStyle name="Currency 2 3 2 3 3 3 9" xfId="13630"/>
    <cellStyle name="Currency 2 3 2 3 3 4" xfId="13631"/>
    <cellStyle name="Currency 2 3 2 3 3 4 2" xfId="13632"/>
    <cellStyle name="Currency 2 3 2 3 3 4 2 2" xfId="13633"/>
    <cellStyle name="Currency 2 3 2 3 3 4 2 2 2" xfId="13634"/>
    <cellStyle name="Currency 2 3 2 3 3 4 2 2 2 2" xfId="13635"/>
    <cellStyle name="Currency 2 3 2 3 3 4 2 2 3" xfId="13636"/>
    <cellStyle name="Currency 2 3 2 3 3 4 2 3" xfId="13637"/>
    <cellStyle name="Currency 2 3 2 3 3 4 2 3 2" xfId="13638"/>
    <cellStyle name="Currency 2 3 2 3 3 4 2 4" xfId="13639"/>
    <cellStyle name="Currency 2 3 2 3 3 4 3" xfId="13640"/>
    <cellStyle name="Currency 2 3 2 3 3 4 3 2" xfId="13641"/>
    <cellStyle name="Currency 2 3 2 3 3 4 3 2 2" xfId="13642"/>
    <cellStyle name="Currency 2 3 2 3 3 4 3 3" xfId="13643"/>
    <cellStyle name="Currency 2 3 2 3 3 4 4" xfId="13644"/>
    <cellStyle name="Currency 2 3 2 3 3 4 4 2" xfId="13645"/>
    <cellStyle name="Currency 2 3 2 3 3 4 5" xfId="13646"/>
    <cellStyle name="Currency 2 3 2 3 3 5" xfId="13647"/>
    <cellStyle name="Currency 2 3 2 3 3 5 2" xfId="13648"/>
    <cellStyle name="Currency 2 3 2 3 3 5 2 2" xfId="13649"/>
    <cellStyle name="Currency 2 3 2 3 3 5 2 2 2" xfId="13650"/>
    <cellStyle name="Currency 2 3 2 3 3 5 2 2 2 2" xfId="13651"/>
    <cellStyle name="Currency 2 3 2 3 3 5 2 2 3" xfId="13652"/>
    <cellStyle name="Currency 2 3 2 3 3 5 2 3" xfId="13653"/>
    <cellStyle name="Currency 2 3 2 3 3 5 2 3 2" xfId="13654"/>
    <cellStyle name="Currency 2 3 2 3 3 5 2 4" xfId="13655"/>
    <cellStyle name="Currency 2 3 2 3 3 5 3" xfId="13656"/>
    <cellStyle name="Currency 2 3 2 3 3 5 3 2" xfId="13657"/>
    <cellStyle name="Currency 2 3 2 3 3 5 3 2 2" xfId="13658"/>
    <cellStyle name="Currency 2 3 2 3 3 5 3 3" xfId="13659"/>
    <cellStyle name="Currency 2 3 2 3 3 5 4" xfId="13660"/>
    <cellStyle name="Currency 2 3 2 3 3 5 4 2" xfId="13661"/>
    <cellStyle name="Currency 2 3 2 3 3 5 5" xfId="13662"/>
    <cellStyle name="Currency 2 3 2 3 3 6" xfId="13663"/>
    <cellStyle name="Currency 2 3 2 3 3 6 2" xfId="13664"/>
    <cellStyle name="Currency 2 3 2 3 3 6 2 2" xfId="13665"/>
    <cellStyle name="Currency 2 3 2 3 3 6 2 2 2" xfId="13666"/>
    <cellStyle name="Currency 2 3 2 3 3 6 2 3" xfId="13667"/>
    <cellStyle name="Currency 2 3 2 3 3 6 3" xfId="13668"/>
    <cellStyle name="Currency 2 3 2 3 3 6 3 2" xfId="13669"/>
    <cellStyle name="Currency 2 3 2 3 3 6 4" xfId="13670"/>
    <cellStyle name="Currency 2 3 2 3 3 7" xfId="13671"/>
    <cellStyle name="Currency 2 3 2 3 3 7 2" xfId="13672"/>
    <cellStyle name="Currency 2 3 2 3 3 7 2 2" xfId="13673"/>
    <cellStyle name="Currency 2 3 2 3 3 7 3" xfId="13674"/>
    <cellStyle name="Currency 2 3 2 3 3 8" xfId="13675"/>
    <cellStyle name="Currency 2 3 2 3 3 8 2" xfId="13676"/>
    <cellStyle name="Currency 2 3 2 3 3 9" xfId="13677"/>
    <cellStyle name="Currency 2 3 2 3 3 9 2" xfId="13678"/>
    <cellStyle name="Currency 2 3 2 3 4" xfId="13679"/>
    <cellStyle name="Currency 2 3 2 3 4 2" xfId="13680"/>
    <cellStyle name="Currency 2 3 2 3 4 2 2" xfId="13681"/>
    <cellStyle name="Currency 2 3 2 3 4 2 2 2" xfId="13682"/>
    <cellStyle name="Currency 2 3 2 3 4 2 2 2 2" xfId="13683"/>
    <cellStyle name="Currency 2 3 2 3 4 2 2 2 2 2" xfId="13684"/>
    <cellStyle name="Currency 2 3 2 3 4 2 2 2 3" xfId="13685"/>
    <cellStyle name="Currency 2 3 2 3 4 2 2 3" xfId="13686"/>
    <cellStyle name="Currency 2 3 2 3 4 2 2 3 2" xfId="13687"/>
    <cellStyle name="Currency 2 3 2 3 4 2 2 4" xfId="13688"/>
    <cellStyle name="Currency 2 3 2 3 4 2 3" xfId="13689"/>
    <cellStyle name="Currency 2 3 2 3 4 2 3 2" xfId="13690"/>
    <cellStyle name="Currency 2 3 2 3 4 2 3 2 2" xfId="13691"/>
    <cellStyle name="Currency 2 3 2 3 4 2 3 3" xfId="13692"/>
    <cellStyle name="Currency 2 3 2 3 4 2 4" xfId="13693"/>
    <cellStyle name="Currency 2 3 2 3 4 2 4 2" xfId="13694"/>
    <cellStyle name="Currency 2 3 2 3 4 2 5" xfId="13695"/>
    <cellStyle name="Currency 2 3 2 3 4 3" xfId="13696"/>
    <cellStyle name="Currency 2 3 2 3 4 3 2" xfId="13697"/>
    <cellStyle name="Currency 2 3 2 3 4 3 2 2" xfId="13698"/>
    <cellStyle name="Currency 2 3 2 3 4 3 2 2 2" xfId="13699"/>
    <cellStyle name="Currency 2 3 2 3 4 3 2 3" xfId="13700"/>
    <cellStyle name="Currency 2 3 2 3 4 3 3" xfId="13701"/>
    <cellStyle name="Currency 2 3 2 3 4 3 3 2" xfId="13702"/>
    <cellStyle name="Currency 2 3 2 3 4 3 4" xfId="13703"/>
    <cellStyle name="Currency 2 3 2 3 4 4" xfId="13704"/>
    <cellStyle name="Currency 2 3 2 3 4 4 2" xfId="13705"/>
    <cellStyle name="Currency 2 3 2 3 4 4 2 2" xfId="13706"/>
    <cellStyle name="Currency 2 3 2 3 4 4 3" xfId="13707"/>
    <cellStyle name="Currency 2 3 2 3 4 5" xfId="13708"/>
    <cellStyle name="Currency 2 3 2 3 4 5 2" xfId="13709"/>
    <cellStyle name="Currency 2 3 2 3 4 6" xfId="13710"/>
    <cellStyle name="Currency 2 3 2 3 4 6 2" xfId="13711"/>
    <cellStyle name="Currency 2 3 2 3 4 7" xfId="13712"/>
    <cellStyle name="Currency 2 3 2 3 4 8" xfId="13713"/>
    <cellStyle name="Currency 2 3 2 3 4 9" xfId="13714"/>
    <cellStyle name="Currency 2 3 2 3 5" xfId="13715"/>
    <cellStyle name="Currency 2 3 2 3 5 2" xfId="13716"/>
    <cellStyle name="Currency 2 3 2 3 5 2 2" xfId="13717"/>
    <cellStyle name="Currency 2 3 2 3 5 2 2 2" xfId="13718"/>
    <cellStyle name="Currency 2 3 2 3 5 2 2 2 2" xfId="13719"/>
    <cellStyle name="Currency 2 3 2 3 5 2 2 2 2 2" xfId="13720"/>
    <cellStyle name="Currency 2 3 2 3 5 2 2 2 3" xfId="13721"/>
    <cellStyle name="Currency 2 3 2 3 5 2 2 3" xfId="13722"/>
    <cellStyle name="Currency 2 3 2 3 5 2 2 3 2" xfId="13723"/>
    <cellStyle name="Currency 2 3 2 3 5 2 2 4" xfId="13724"/>
    <cellStyle name="Currency 2 3 2 3 5 2 3" xfId="13725"/>
    <cellStyle name="Currency 2 3 2 3 5 2 3 2" xfId="13726"/>
    <cellStyle name="Currency 2 3 2 3 5 2 3 2 2" xfId="13727"/>
    <cellStyle name="Currency 2 3 2 3 5 2 3 3" xfId="13728"/>
    <cellStyle name="Currency 2 3 2 3 5 2 4" xfId="13729"/>
    <cellStyle name="Currency 2 3 2 3 5 2 4 2" xfId="13730"/>
    <cellStyle name="Currency 2 3 2 3 5 2 5" xfId="13731"/>
    <cellStyle name="Currency 2 3 2 3 5 3" xfId="13732"/>
    <cellStyle name="Currency 2 3 2 3 5 3 2" xfId="13733"/>
    <cellStyle name="Currency 2 3 2 3 5 3 2 2" xfId="13734"/>
    <cellStyle name="Currency 2 3 2 3 5 3 2 2 2" xfId="13735"/>
    <cellStyle name="Currency 2 3 2 3 5 3 2 3" xfId="13736"/>
    <cellStyle name="Currency 2 3 2 3 5 3 3" xfId="13737"/>
    <cellStyle name="Currency 2 3 2 3 5 3 3 2" xfId="13738"/>
    <cellStyle name="Currency 2 3 2 3 5 3 4" xfId="13739"/>
    <cellStyle name="Currency 2 3 2 3 5 4" xfId="13740"/>
    <cellStyle name="Currency 2 3 2 3 5 4 2" xfId="13741"/>
    <cellStyle name="Currency 2 3 2 3 5 4 2 2" xfId="13742"/>
    <cellStyle name="Currency 2 3 2 3 5 4 3" xfId="13743"/>
    <cellStyle name="Currency 2 3 2 3 5 5" xfId="13744"/>
    <cellStyle name="Currency 2 3 2 3 5 5 2" xfId="13745"/>
    <cellStyle name="Currency 2 3 2 3 5 6" xfId="13746"/>
    <cellStyle name="Currency 2 3 2 3 5 6 2" xfId="13747"/>
    <cellStyle name="Currency 2 3 2 3 5 7" xfId="13748"/>
    <cellStyle name="Currency 2 3 2 3 5 8" xfId="13749"/>
    <cellStyle name="Currency 2 3 2 3 5 9" xfId="13750"/>
    <cellStyle name="Currency 2 3 2 3 6" xfId="13751"/>
    <cellStyle name="Currency 2 3 2 3 6 2" xfId="13752"/>
    <cellStyle name="Currency 2 3 2 3 6 2 2" xfId="13753"/>
    <cellStyle name="Currency 2 3 2 3 6 2 2 2" xfId="13754"/>
    <cellStyle name="Currency 2 3 2 3 6 2 2 2 2" xfId="13755"/>
    <cellStyle name="Currency 2 3 2 3 6 2 2 3" xfId="13756"/>
    <cellStyle name="Currency 2 3 2 3 6 2 3" xfId="13757"/>
    <cellStyle name="Currency 2 3 2 3 6 2 3 2" xfId="13758"/>
    <cellStyle name="Currency 2 3 2 3 6 2 4" xfId="13759"/>
    <cellStyle name="Currency 2 3 2 3 6 3" xfId="13760"/>
    <cellStyle name="Currency 2 3 2 3 6 3 2" xfId="13761"/>
    <cellStyle name="Currency 2 3 2 3 6 3 2 2" xfId="13762"/>
    <cellStyle name="Currency 2 3 2 3 6 3 3" xfId="13763"/>
    <cellStyle name="Currency 2 3 2 3 6 4" xfId="13764"/>
    <cellStyle name="Currency 2 3 2 3 6 4 2" xfId="13765"/>
    <cellStyle name="Currency 2 3 2 3 6 5" xfId="13766"/>
    <cellStyle name="Currency 2 3 2 3 7" xfId="13767"/>
    <cellStyle name="Currency 2 3 2 3 7 2" xfId="13768"/>
    <cellStyle name="Currency 2 3 2 3 7 2 2" xfId="13769"/>
    <cellStyle name="Currency 2 3 2 3 7 2 2 2" xfId="13770"/>
    <cellStyle name="Currency 2 3 2 3 7 2 2 2 2" xfId="13771"/>
    <cellStyle name="Currency 2 3 2 3 7 2 2 3" xfId="13772"/>
    <cellStyle name="Currency 2 3 2 3 7 2 3" xfId="13773"/>
    <cellStyle name="Currency 2 3 2 3 7 2 3 2" xfId="13774"/>
    <cellStyle name="Currency 2 3 2 3 7 2 4" xfId="13775"/>
    <cellStyle name="Currency 2 3 2 3 7 3" xfId="13776"/>
    <cellStyle name="Currency 2 3 2 3 7 3 2" xfId="13777"/>
    <cellStyle name="Currency 2 3 2 3 7 3 2 2" xfId="13778"/>
    <cellStyle name="Currency 2 3 2 3 7 3 3" xfId="13779"/>
    <cellStyle name="Currency 2 3 2 3 7 4" xfId="13780"/>
    <cellStyle name="Currency 2 3 2 3 7 4 2" xfId="13781"/>
    <cellStyle name="Currency 2 3 2 3 7 5" xfId="13782"/>
    <cellStyle name="Currency 2 3 2 3 8" xfId="13783"/>
    <cellStyle name="Currency 2 3 2 3 8 2" xfId="13784"/>
    <cellStyle name="Currency 2 3 2 3 8 2 2" xfId="13785"/>
    <cellStyle name="Currency 2 3 2 3 8 2 2 2" xfId="13786"/>
    <cellStyle name="Currency 2 3 2 3 8 2 3" xfId="13787"/>
    <cellStyle name="Currency 2 3 2 3 8 3" xfId="13788"/>
    <cellStyle name="Currency 2 3 2 3 8 3 2" xfId="13789"/>
    <cellStyle name="Currency 2 3 2 3 8 4" xfId="13790"/>
    <cellStyle name="Currency 2 3 2 3 9" xfId="13791"/>
    <cellStyle name="Currency 2 3 2 3 9 2" xfId="13792"/>
    <cellStyle name="Currency 2 3 2 3 9 2 2" xfId="13793"/>
    <cellStyle name="Currency 2 3 2 3 9 3" xfId="13794"/>
    <cellStyle name="Currency 2 3 2 4" xfId="13795"/>
    <cellStyle name="Currency 2 3 2 4 10" xfId="13796"/>
    <cellStyle name="Currency 2 3 2 4 10 2" xfId="13797"/>
    <cellStyle name="Currency 2 3 2 4 11" xfId="13798"/>
    <cellStyle name="Currency 2 3 2 4 11 2" xfId="13799"/>
    <cellStyle name="Currency 2 3 2 4 12" xfId="13800"/>
    <cellStyle name="Currency 2 3 2 4 12 2" xfId="13801"/>
    <cellStyle name="Currency 2 3 2 4 13" xfId="13802"/>
    <cellStyle name="Currency 2 3 2 4 14" xfId="13803"/>
    <cellStyle name="Currency 2 3 2 4 15" xfId="13804"/>
    <cellStyle name="Currency 2 3 2 4 16" xfId="13805"/>
    <cellStyle name="Currency 2 3 2 4 2" xfId="13806"/>
    <cellStyle name="Currency 2 3 2 4 2 10" xfId="13807"/>
    <cellStyle name="Currency 2 3 2 4 2 10 2" xfId="13808"/>
    <cellStyle name="Currency 2 3 2 4 2 11" xfId="13809"/>
    <cellStyle name="Currency 2 3 2 4 2 12" xfId="13810"/>
    <cellStyle name="Currency 2 3 2 4 2 13" xfId="13811"/>
    <cellStyle name="Currency 2 3 2 4 2 2" xfId="13812"/>
    <cellStyle name="Currency 2 3 2 4 2 2 2" xfId="13813"/>
    <cellStyle name="Currency 2 3 2 4 2 2 2 2" xfId="13814"/>
    <cellStyle name="Currency 2 3 2 4 2 2 2 2 2" xfId="13815"/>
    <cellStyle name="Currency 2 3 2 4 2 2 2 2 2 2" xfId="13816"/>
    <cellStyle name="Currency 2 3 2 4 2 2 2 2 2 2 2" xfId="13817"/>
    <cellStyle name="Currency 2 3 2 4 2 2 2 2 2 3" xfId="13818"/>
    <cellStyle name="Currency 2 3 2 4 2 2 2 2 3" xfId="13819"/>
    <cellStyle name="Currency 2 3 2 4 2 2 2 2 3 2" xfId="13820"/>
    <cellStyle name="Currency 2 3 2 4 2 2 2 2 4" xfId="13821"/>
    <cellStyle name="Currency 2 3 2 4 2 2 2 3" xfId="13822"/>
    <cellStyle name="Currency 2 3 2 4 2 2 2 3 2" xfId="13823"/>
    <cellStyle name="Currency 2 3 2 4 2 2 2 3 2 2" xfId="13824"/>
    <cellStyle name="Currency 2 3 2 4 2 2 2 3 3" xfId="13825"/>
    <cellStyle name="Currency 2 3 2 4 2 2 2 4" xfId="13826"/>
    <cellStyle name="Currency 2 3 2 4 2 2 2 4 2" xfId="13827"/>
    <cellStyle name="Currency 2 3 2 4 2 2 2 5" xfId="13828"/>
    <cellStyle name="Currency 2 3 2 4 2 2 3" xfId="13829"/>
    <cellStyle name="Currency 2 3 2 4 2 2 3 2" xfId="13830"/>
    <cellStyle name="Currency 2 3 2 4 2 2 3 2 2" xfId="13831"/>
    <cellStyle name="Currency 2 3 2 4 2 2 3 2 2 2" xfId="13832"/>
    <cellStyle name="Currency 2 3 2 4 2 2 3 2 3" xfId="13833"/>
    <cellStyle name="Currency 2 3 2 4 2 2 3 3" xfId="13834"/>
    <cellStyle name="Currency 2 3 2 4 2 2 3 3 2" xfId="13835"/>
    <cellStyle name="Currency 2 3 2 4 2 2 3 4" xfId="13836"/>
    <cellStyle name="Currency 2 3 2 4 2 2 4" xfId="13837"/>
    <cellStyle name="Currency 2 3 2 4 2 2 4 2" xfId="13838"/>
    <cellStyle name="Currency 2 3 2 4 2 2 4 2 2" xfId="13839"/>
    <cellStyle name="Currency 2 3 2 4 2 2 4 3" xfId="13840"/>
    <cellStyle name="Currency 2 3 2 4 2 2 5" xfId="13841"/>
    <cellStyle name="Currency 2 3 2 4 2 2 5 2" xfId="13842"/>
    <cellStyle name="Currency 2 3 2 4 2 2 6" xfId="13843"/>
    <cellStyle name="Currency 2 3 2 4 2 2 6 2" xfId="13844"/>
    <cellStyle name="Currency 2 3 2 4 2 2 7" xfId="13845"/>
    <cellStyle name="Currency 2 3 2 4 2 2 8" xfId="13846"/>
    <cellStyle name="Currency 2 3 2 4 2 2 9" xfId="13847"/>
    <cellStyle name="Currency 2 3 2 4 2 3" xfId="13848"/>
    <cellStyle name="Currency 2 3 2 4 2 3 2" xfId="13849"/>
    <cellStyle name="Currency 2 3 2 4 2 3 2 2" xfId="13850"/>
    <cellStyle name="Currency 2 3 2 4 2 3 2 2 2" xfId="13851"/>
    <cellStyle name="Currency 2 3 2 4 2 3 2 2 2 2" xfId="13852"/>
    <cellStyle name="Currency 2 3 2 4 2 3 2 2 2 2 2" xfId="13853"/>
    <cellStyle name="Currency 2 3 2 4 2 3 2 2 2 3" xfId="13854"/>
    <cellStyle name="Currency 2 3 2 4 2 3 2 2 3" xfId="13855"/>
    <cellStyle name="Currency 2 3 2 4 2 3 2 2 3 2" xfId="13856"/>
    <cellStyle name="Currency 2 3 2 4 2 3 2 2 4" xfId="13857"/>
    <cellStyle name="Currency 2 3 2 4 2 3 2 3" xfId="13858"/>
    <cellStyle name="Currency 2 3 2 4 2 3 2 3 2" xfId="13859"/>
    <cellStyle name="Currency 2 3 2 4 2 3 2 3 2 2" xfId="13860"/>
    <cellStyle name="Currency 2 3 2 4 2 3 2 3 3" xfId="13861"/>
    <cellStyle name="Currency 2 3 2 4 2 3 2 4" xfId="13862"/>
    <cellStyle name="Currency 2 3 2 4 2 3 2 4 2" xfId="13863"/>
    <cellStyle name="Currency 2 3 2 4 2 3 2 5" xfId="13864"/>
    <cellStyle name="Currency 2 3 2 4 2 3 3" xfId="13865"/>
    <cellStyle name="Currency 2 3 2 4 2 3 3 2" xfId="13866"/>
    <cellStyle name="Currency 2 3 2 4 2 3 3 2 2" xfId="13867"/>
    <cellStyle name="Currency 2 3 2 4 2 3 3 2 2 2" xfId="13868"/>
    <cellStyle name="Currency 2 3 2 4 2 3 3 2 3" xfId="13869"/>
    <cellStyle name="Currency 2 3 2 4 2 3 3 3" xfId="13870"/>
    <cellStyle name="Currency 2 3 2 4 2 3 3 3 2" xfId="13871"/>
    <cellStyle name="Currency 2 3 2 4 2 3 3 4" xfId="13872"/>
    <cellStyle name="Currency 2 3 2 4 2 3 4" xfId="13873"/>
    <cellStyle name="Currency 2 3 2 4 2 3 4 2" xfId="13874"/>
    <cellStyle name="Currency 2 3 2 4 2 3 4 2 2" xfId="13875"/>
    <cellStyle name="Currency 2 3 2 4 2 3 4 3" xfId="13876"/>
    <cellStyle name="Currency 2 3 2 4 2 3 5" xfId="13877"/>
    <cellStyle name="Currency 2 3 2 4 2 3 5 2" xfId="13878"/>
    <cellStyle name="Currency 2 3 2 4 2 3 6" xfId="13879"/>
    <cellStyle name="Currency 2 3 2 4 2 3 6 2" xfId="13880"/>
    <cellStyle name="Currency 2 3 2 4 2 3 7" xfId="13881"/>
    <cellStyle name="Currency 2 3 2 4 2 3 8" xfId="13882"/>
    <cellStyle name="Currency 2 3 2 4 2 3 9" xfId="13883"/>
    <cellStyle name="Currency 2 3 2 4 2 4" xfId="13884"/>
    <cellStyle name="Currency 2 3 2 4 2 4 2" xfId="13885"/>
    <cellStyle name="Currency 2 3 2 4 2 4 2 2" xfId="13886"/>
    <cellStyle name="Currency 2 3 2 4 2 4 2 2 2" xfId="13887"/>
    <cellStyle name="Currency 2 3 2 4 2 4 2 2 2 2" xfId="13888"/>
    <cellStyle name="Currency 2 3 2 4 2 4 2 2 3" xfId="13889"/>
    <cellStyle name="Currency 2 3 2 4 2 4 2 3" xfId="13890"/>
    <cellStyle name="Currency 2 3 2 4 2 4 2 3 2" xfId="13891"/>
    <cellStyle name="Currency 2 3 2 4 2 4 2 4" xfId="13892"/>
    <cellStyle name="Currency 2 3 2 4 2 4 3" xfId="13893"/>
    <cellStyle name="Currency 2 3 2 4 2 4 3 2" xfId="13894"/>
    <cellStyle name="Currency 2 3 2 4 2 4 3 2 2" xfId="13895"/>
    <cellStyle name="Currency 2 3 2 4 2 4 3 3" xfId="13896"/>
    <cellStyle name="Currency 2 3 2 4 2 4 4" xfId="13897"/>
    <cellStyle name="Currency 2 3 2 4 2 4 4 2" xfId="13898"/>
    <cellStyle name="Currency 2 3 2 4 2 4 5" xfId="13899"/>
    <cellStyle name="Currency 2 3 2 4 2 5" xfId="13900"/>
    <cellStyle name="Currency 2 3 2 4 2 5 2" xfId="13901"/>
    <cellStyle name="Currency 2 3 2 4 2 5 2 2" xfId="13902"/>
    <cellStyle name="Currency 2 3 2 4 2 5 2 2 2" xfId="13903"/>
    <cellStyle name="Currency 2 3 2 4 2 5 2 2 2 2" xfId="13904"/>
    <cellStyle name="Currency 2 3 2 4 2 5 2 2 3" xfId="13905"/>
    <cellStyle name="Currency 2 3 2 4 2 5 2 3" xfId="13906"/>
    <cellStyle name="Currency 2 3 2 4 2 5 2 3 2" xfId="13907"/>
    <cellStyle name="Currency 2 3 2 4 2 5 2 4" xfId="13908"/>
    <cellStyle name="Currency 2 3 2 4 2 5 3" xfId="13909"/>
    <cellStyle name="Currency 2 3 2 4 2 5 3 2" xfId="13910"/>
    <cellStyle name="Currency 2 3 2 4 2 5 3 2 2" xfId="13911"/>
    <cellStyle name="Currency 2 3 2 4 2 5 3 3" xfId="13912"/>
    <cellStyle name="Currency 2 3 2 4 2 5 4" xfId="13913"/>
    <cellStyle name="Currency 2 3 2 4 2 5 4 2" xfId="13914"/>
    <cellStyle name="Currency 2 3 2 4 2 5 5" xfId="13915"/>
    <cellStyle name="Currency 2 3 2 4 2 6" xfId="13916"/>
    <cellStyle name="Currency 2 3 2 4 2 6 2" xfId="13917"/>
    <cellStyle name="Currency 2 3 2 4 2 6 2 2" xfId="13918"/>
    <cellStyle name="Currency 2 3 2 4 2 6 2 2 2" xfId="13919"/>
    <cellStyle name="Currency 2 3 2 4 2 6 2 3" xfId="13920"/>
    <cellStyle name="Currency 2 3 2 4 2 6 3" xfId="13921"/>
    <cellStyle name="Currency 2 3 2 4 2 6 3 2" xfId="13922"/>
    <cellStyle name="Currency 2 3 2 4 2 6 4" xfId="13923"/>
    <cellStyle name="Currency 2 3 2 4 2 7" xfId="13924"/>
    <cellStyle name="Currency 2 3 2 4 2 7 2" xfId="13925"/>
    <cellStyle name="Currency 2 3 2 4 2 7 2 2" xfId="13926"/>
    <cellStyle name="Currency 2 3 2 4 2 7 3" xfId="13927"/>
    <cellStyle name="Currency 2 3 2 4 2 8" xfId="13928"/>
    <cellStyle name="Currency 2 3 2 4 2 8 2" xfId="13929"/>
    <cellStyle name="Currency 2 3 2 4 2 9" xfId="13930"/>
    <cellStyle name="Currency 2 3 2 4 2 9 2" xfId="13931"/>
    <cellStyle name="Currency 2 3 2 4 3" xfId="13932"/>
    <cellStyle name="Currency 2 3 2 4 3 2" xfId="13933"/>
    <cellStyle name="Currency 2 3 2 4 3 2 2" xfId="13934"/>
    <cellStyle name="Currency 2 3 2 4 3 2 2 2" xfId="13935"/>
    <cellStyle name="Currency 2 3 2 4 3 2 2 2 2" xfId="13936"/>
    <cellStyle name="Currency 2 3 2 4 3 2 2 2 2 2" xfId="13937"/>
    <cellStyle name="Currency 2 3 2 4 3 2 2 2 3" xfId="13938"/>
    <cellStyle name="Currency 2 3 2 4 3 2 2 3" xfId="13939"/>
    <cellStyle name="Currency 2 3 2 4 3 2 2 3 2" xfId="13940"/>
    <cellStyle name="Currency 2 3 2 4 3 2 2 4" xfId="13941"/>
    <cellStyle name="Currency 2 3 2 4 3 2 3" xfId="13942"/>
    <cellStyle name="Currency 2 3 2 4 3 2 3 2" xfId="13943"/>
    <cellStyle name="Currency 2 3 2 4 3 2 3 2 2" xfId="13944"/>
    <cellStyle name="Currency 2 3 2 4 3 2 3 3" xfId="13945"/>
    <cellStyle name="Currency 2 3 2 4 3 2 4" xfId="13946"/>
    <cellStyle name="Currency 2 3 2 4 3 2 4 2" xfId="13947"/>
    <cellStyle name="Currency 2 3 2 4 3 2 5" xfId="13948"/>
    <cellStyle name="Currency 2 3 2 4 3 3" xfId="13949"/>
    <cellStyle name="Currency 2 3 2 4 3 3 2" xfId="13950"/>
    <cellStyle name="Currency 2 3 2 4 3 3 2 2" xfId="13951"/>
    <cellStyle name="Currency 2 3 2 4 3 3 2 2 2" xfId="13952"/>
    <cellStyle name="Currency 2 3 2 4 3 3 2 3" xfId="13953"/>
    <cellStyle name="Currency 2 3 2 4 3 3 3" xfId="13954"/>
    <cellStyle name="Currency 2 3 2 4 3 3 3 2" xfId="13955"/>
    <cellStyle name="Currency 2 3 2 4 3 3 4" xfId="13956"/>
    <cellStyle name="Currency 2 3 2 4 3 4" xfId="13957"/>
    <cellStyle name="Currency 2 3 2 4 3 4 2" xfId="13958"/>
    <cellStyle name="Currency 2 3 2 4 3 4 2 2" xfId="13959"/>
    <cellStyle name="Currency 2 3 2 4 3 4 3" xfId="13960"/>
    <cellStyle name="Currency 2 3 2 4 3 5" xfId="13961"/>
    <cellStyle name="Currency 2 3 2 4 3 5 2" xfId="13962"/>
    <cellStyle name="Currency 2 3 2 4 3 6" xfId="13963"/>
    <cellStyle name="Currency 2 3 2 4 3 6 2" xfId="13964"/>
    <cellStyle name="Currency 2 3 2 4 3 7" xfId="13965"/>
    <cellStyle name="Currency 2 3 2 4 3 8" xfId="13966"/>
    <cellStyle name="Currency 2 3 2 4 3 9" xfId="13967"/>
    <cellStyle name="Currency 2 3 2 4 4" xfId="13968"/>
    <cellStyle name="Currency 2 3 2 4 4 2" xfId="13969"/>
    <cellStyle name="Currency 2 3 2 4 4 2 2" xfId="13970"/>
    <cellStyle name="Currency 2 3 2 4 4 2 2 2" xfId="13971"/>
    <cellStyle name="Currency 2 3 2 4 4 2 2 2 2" xfId="13972"/>
    <cellStyle name="Currency 2 3 2 4 4 2 2 2 2 2" xfId="13973"/>
    <cellStyle name="Currency 2 3 2 4 4 2 2 2 3" xfId="13974"/>
    <cellStyle name="Currency 2 3 2 4 4 2 2 3" xfId="13975"/>
    <cellStyle name="Currency 2 3 2 4 4 2 2 3 2" xfId="13976"/>
    <cellStyle name="Currency 2 3 2 4 4 2 2 4" xfId="13977"/>
    <cellStyle name="Currency 2 3 2 4 4 2 3" xfId="13978"/>
    <cellStyle name="Currency 2 3 2 4 4 2 3 2" xfId="13979"/>
    <cellStyle name="Currency 2 3 2 4 4 2 3 2 2" xfId="13980"/>
    <cellStyle name="Currency 2 3 2 4 4 2 3 3" xfId="13981"/>
    <cellStyle name="Currency 2 3 2 4 4 2 4" xfId="13982"/>
    <cellStyle name="Currency 2 3 2 4 4 2 4 2" xfId="13983"/>
    <cellStyle name="Currency 2 3 2 4 4 2 5" xfId="13984"/>
    <cellStyle name="Currency 2 3 2 4 4 3" xfId="13985"/>
    <cellStyle name="Currency 2 3 2 4 4 3 2" xfId="13986"/>
    <cellStyle name="Currency 2 3 2 4 4 3 2 2" xfId="13987"/>
    <cellStyle name="Currency 2 3 2 4 4 3 2 2 2" xfId="13988"/>
    <cellStyle name="Currency 2 3 2 4 4 3 2 3" xfId="13989"/>
    <cellStyle name="Currency 2 3 2 4 4 3 3" xfId="13990"/>
    <cellStyle name="Currency 2 3 2 4 4 3 3 2" xfId="13991"/>
    <cellStyle name="Currency 2 3 2 4 4 3 4" xfId="13992"/>
    <cellStyle name="Currency 2 3 2 4 4 4" xfId="13993"/>
    <cellStyle name="Currency 2 3 2 4 4 4 2" xfId="13994"/>
    <cellStyle name="Currency 2 3 2 4 4 4 2 2" xfId="13995"/>
    <cellStyle name="Currency 2 3 2 4 4 4 3" xfId="13996"/>
    <cellStyle name="Currency 2 3 2 4 4 5" xfId="13997"/>
    <cellStyle name="Currency 2 3 2 4 4 5 2" xfId="13998"/>
    <cellStyle name="Currency 2 3 2 4 4 6" xfId="13999"/>
    <cellStyle name="Currency 2 3 2 4 4 6 2" xfId="14000"/>
    <cellStyle name="Currency 2 3 2 4 4 7" xfId="14001"/>
    <cellStyle name="Currency 2 3 2 4 4 8" xfId="14002"/>
    <cellStyle name="Currency 2 3 2 4 4 9" xfId="14003"/>
    <cellStyle name="Currency 2 3 2 4 5" xfId="14004"/>
    <cellStyle name="Currency 2 3 2 4 5 2" xfId="14005"/>
    <cellStyle name="Currency 2 3 2 4 5 2 2" xfId="14006"/>
    <cellStyle name="Currency 2 3 2 4 5 2 2 2" xfId="14007"/>
    <cellStyle name="Currency 2 3 2 4 5 2 2 2 2" xfId="14008"/>
    <cellStyle name="Currency 2 3 2 4 5 2 2 3" xfId="14009"/>
    <cellStyle name="Currency 2 3 2 4 5 2 3" xfId="14010"/>
    <cellStyle name="Currency 2 3 2 4 5 2 3 2" xfId="14011"/>
    <cellStyle name="Currency 2 3 2 4 5 2 4" xfId="14012"/>
    <cellStyle name="Currency 2 3 2 4 5 3" xfId="14013"/>
    <cellStyle name="Currency 2 3 2 4 5 3 2" xfId="14014"/>
    <cellStyle name="Currency 2 3 2 4 5 3 2 2" xfId="14015"/>
    <cellStyle name="Currency 2 3 2 4 5 3 3" xfId="14016"/>
    <cellStyle name="Currency 2 3 2 4 5 4" xfId="14017"/>
    <cellStyle name="Currency 2 3 2 4 5 4 2" xfId="14018"/>
    <cellStyle name="Currency 2 3 2 4 5 5" xfId="14019"/>
    <cellStyle name="Currency 2 3 2 4 6" xfId="14020"/>
    <cellStyle name="Currency 2 3 2 4 6 2" xfId="14021"/>
    <cellStyle name="Currency 2 3 2 4 6 2 2" xfId="14022"/>
    <cellStyle name="Currency 2 3 2 4 6 2 2 2" xfId="14023"/>
    <cellStyle name="Currency 2 3 2 4 6 2 2 2 2" xfId="14024"/>
    <cellStyle name="Currency 2 3 2 4 6 2 2 3" xfId="14025"/>
    <cellStyle name="Currency 2 3 2 4 6 2 3" xfId="14026"/>
    <cellStyle name="Currency 2 3 2 4 6 2 3 2" xfId="14027"/>
    <cellStyle name="Currency 2 3 2 4 6 2 4" xfId="14028"/>
    <cellStyle name="Currency 2 3 2 4 6 3" xfId="14029"/>
    <cellStyle name="Currency 2 3 2 4 6 3 2" xfId="14030"/>
    <cellStyle name="Currency 2 3 2 4 6 3 2 2" xfId="14031"/>
    <cellStyle name="Currency 2 3 2 4 6 3 3" xfId="14032"/>
    <cellStyle name="Currency 2 3 2 4 6 4" xfId="14033"/>
    <cellStyle name="Currency 2 3 2 4 6 4 2" xfId="14034"/>
    <cellStyle name="Currency 2 3 2 4 6 5" xfId="14035"/>
    <cellStyle name="Currency 2 3 2 4 7" xfId="14036"/>
    <cellStyle name="Currency 2 3 2 4 7 2" xfId="14037"/>
    <cellStyle name="Currency 2 3 2 4 7 2 2" xfId="14038"/>
    <cellStyle name="Currency 2 3 2 4 7 2 2 2" xfId="14039"/>
    <cellStyle name="Currency 2 3 2 4 7 2 3" xfId="14040"/>
    <cellStyle name="Currency 2 3 2 4 7 3" xfId="14041"/>
    <cellStyle name="Currency 2 3 2 4 7 3 2" xfId="14042"/>
    <cellStyle name="Currency 2 3 2 4 7 4" xfId="14043"/>
    <cellStyle name="Currency 2 3 2 4 8" xfId="14044"/>
    <cellStyle name="Currency 2 3 2 4 8 2" xfId="14045"/>
    <cellStyle name="Currency 2 3 2 4 8 2 2" xfId="14046"/>
    <cellStyle name="Currency 2 3 2 4 8 3" xfId="14047"/>
    <cellStyle name="Currency 2 3 2 4 9" xfId="14048"/>
    <cellStyle name="Currency 2 3 2 4 9 2" xfId="14049"/>
    <cellStyle name="Currency 2 3 2 5" xfId="14050"/>
    <cellStyle name="Currency 2 3 2 5 10" xfId="14051"/>
    <cellStyle name="Currency 2 3 2 5 10 2" xfId="14052"/>
    <cellStyle name="Currency 2 3 2 5 11" xfId="14053"/>
    <cellStyle name="Currency 2 3 2 5 12" xfId="14054"/>
    <cellStyle name="Currency 2 3 2 5 13" xfId="14055"/>
    <cellStyle name="Currency 2 3 2 5 2" xfId="14056"/>
    <cellStyle name="Currency 2 3 2 5 2 2" xfId="14057"/>
    <cellStyle name="Currency 2 3 2 5 2 2 2" xfId="14058"/>
    <cellStyle name="Currency 2 3 2 5 2 2 2 2" xfId="14059"/>
    <cellStyle name="Currency 2 3 2 5 2 2 2 2 2" xfId="14060"/>
    <cellStyle name="Currency 2 3 2 5 2 2 2 2 2 2" xfId="14061"/>
    <cellStyle name="Currency 2 3 2 5 2 2 2 2 3" xfId="14062"/>
    <cellStyle name="Currency 2 3 2 5 2 2 2 3" xfId="14063"/>
    <cellStyle name="Currency 2 3 2 5 2 2 2 3 2" xfId="14064"/>
    <cellStyle name="Currency 2 3 2 5 2 2 2 4" xfId="14065"/>
    <cellStyle name="Currency 2 3 2 5 2 2 3" xfId="14066"/>
    <cellStyle name="Currency 2 3 2 5 2 2 3 2" xfId="14067"/>
    <cellStyle name="Currency 2 3 2 5 2 2 3 2 2" xfId="14068"/>
    <cellStyle name="Currency 2 3 2 5 2 2 3 3" xfId="14069"/>
    <cellStyle name="Currency 2 3 2 5 2 2 4" xfId="14070"/>
    <cellStyle name="Currency 2 3 2 5 2 2 4 2" xfId="14071"/>
    <cellStyle name="Currency 2 3 2 5 2 2 5" xfId="14072"/>
    <cellStyle name="Currency 2 3 2 5 2 3" xfId="14073"/>
    <cellStyle name="Currency 2 3 2 5 2 3 2" xfId="14074"/>
    <cellStyle name="Currency 2 3 2 5 2 3 2 2" xfId="14075"/>
    <cellStyle name="Currency 2 3 2 5 2 3 2 2 2" xfId="14076"/>
    <cellStyle name="Currency 2 3 2 5 2 3 2 3" xfId="14077"/>
    <cellStyle name="Currency 2 3 2 5 2 3 3" xfId="14078"/>
    <cellStyle name="Currency 2 3 2 5 2 3 3 2" xfId="14079"/>
    <cellStyle name="Currency 2 3 2 5 2 3 4" xfId="14080"/>
    <cellStyle name="Currency 2 3 2 5 2 4" xfId="14081"/>
    <cellStyle name="Currency 2 3 2 5 2 4 2" xfId="14082"/>
    <cellStyle name="Currency 2 3 2 5 2 4 2 2" xfId="14083"/>
    <cellStyle name="Currency 2 3 2 5 2 4 3" xfId="14084"/>
    <cellStyle name="Currency 2 3 2 5 2 5" xfId="14085"/>
    <cellStyle name="Currency 2 3 2 5 2 5 2" xfId="14086"/>
    <cellStyle name="Currency 2 3 2 5 2 6" xfId="14087"/>
    <cellStyle name="Currency 2 3 2 5 2 6 2" xfId="14088"/>
    <cellStyle name="Currency 2 3 2 5 2 7" xfId="14089"/>
    <cellStyle name="Currency 2 3 2 5 2 8" xfId="14090"/>
    <cellStyle name="Currency 2 3 2 5 2 9" xfId="14091"/>
    <cellStyle name="Currency 2 3 2 5 3" xfId="14092"/>
    <cellStyle name="Currency 2 3 2 5 3 2" xfId="14093"/>
    <cellStyle name="Currency 2 3 2 5 3 2 2" xfId="14094"/>
    <cellStyle name="Currency 2 3 2 5 3 2 2 2" xfId="14095"/>
    <cellStyle name="Currency 2 3 2 5 3 2 2 2 2" xfId="14096"/>
    <cellStyle name="Currency 2 3 2 5 3 2 2 2 2 2" xfId="14097"/>
    <cellStyle name="Currency 2 3 2 5 3 2 2 2 3" xfId="14098"/>
    <cellStyle name="Currency 2 3 2 5 3 2 2 3" xfId="14099"/>
    <cellStyle name="Currency 2 3 2 5 3 2 2 3 2" xfId="14100"/>
    <cellStyle name="Currency 2 3 2 5 3 2 2 4" xfId="14101"/>
    <cellStyle name="Currency 2 3 2 5 3 2 3" xfId="14102"/>
    <cellStyle name="Currency 2 3 2 5 3 2 3 2" xfId="14103"/>
    <cellStyle name="Currency 2 3 2 5 3 2 3 2 2" xfId="14104"/>
    <cellStyle name="Currency 2 3 2 5 3 2 3 3" xfId="14105"/>
    <cellStyle name="Currency 2 3 2 5 3 2 4" xfId="14106"/>
    <cellStyle name="Currency 2 3 2 5 3 2 4 2" xfId="14107"/>
    <cellStyle name="Currency 2 3 2 5 3 2 5" xfId="14108"/>
    <cellStyle name="Currency 2 3 2 5 3 3" xfId="14109"/>
    <cellStyle name="Currency 2 3 2 5 3 3 2" xfId="14110"/>
    <cellStyle name="Currency 2 3 2 5 3 3 2 2" xfId="14111"/>
    <cellStyle name="Currency 2 3 2 5 3 3 2 2 2" xfId="14112"/>
    <cellStyle name="Currency 2 3 2 5 3 3 2 3" xfId="14113"/>
    <cellStyle name="Currency 2 3 2 5 3 3 3" xfId="14114"/>
    <cellStyle name="Currency 2 3 2 5 3 3 3 2" xfId="14115"/>
    <cellStyle name="Currency 2 3 2 5 3 3 4" xfId="14116"/>
    <cellStyle name="Currency 2 3 2 5 3 4" xfId="14117"/>
    <cellStyle name="Currency 2 3 2 5 3 4 2" xfId="14118"/>
    <cellStyle name="Currency 2 3 2 5 3 4 2 2" xfId="14119"/>
    <cellStyle name="Currency 2 3 2 5 3 4 3" xfId="14120"/>
    <cellStyle name="Currency 2 3 2 5 3 5" xfId="14121"/>
    <cellStyle name="Currency 2 3 2 5 3 5 2" xfId="14122"/>
    <cellStyle name="Currency 2 3 2 5 3 6" xfId="14123"/>
    <cellStyle name="Currency 2 3 2 5 3 6 2" xfId="14124"/>
    <cellStyle name="Currency 2 3 2 5 3 7" xfId="14125"/>
    <cellStyle name="Currency 2 3 2 5 3 8" xfId="14126"/>
    <cellStyle name="Currency 2 3 2 5 3 9" xfId="14127"/>
    <cellStyle name="Currency 2 3 2 5 4" xfId="14128"/>
    <cellStyle name="Currency 2 3 2 5 4 2" xfId="14129"/>
    <cellStyle name="Currency 2 3 2 5 4 2 2" xfId="14130"/>
    <cellStyle name="Currency 2 3 2 5 4 2 2 2" xfId="14131"/>
    <cellStyle name="Currency 2 3 2 5 4 2 2 2 2" xfId="14132"/>
    <cellStyle name="Currency 2 3 2 5 4 2 2 3" xfId="14133"/>
    <cellStyle name="Currency 2 3 2 5 4 2 3" xfId="14134"/>
    <cellStyle name="Currency 2 3 2 5 4 2 3 2" xfId="14135"/>
    <cellStyle name="Currency 2 3 2 5 4 2 4" xfId="14136"/>
    <cellStyle name="Currency 2 3 2 5 4 3" xfId="14137"/>
    <cellStyle name="Currency 2 3 2 5 4 3 2" xfId="14138"/>
    <cellStyle name="Currency 2 3 2 5 4 3 2 2" xfId="14139"/>
    <cellStyle name="Currency 2 3 2 5 4 3 3" xfId="14140"/>
    <cellStyle name="Currency 2 3 2 5 4 4" xfId="14141"/>
    <cellStyle name="Currency 2 3 2 5 4 4 2" xfId="14142"/>
    <cellStyle name="Currency 2 3 2 5 4 5" xfId="14143"/>
    <cellStyle name="Currency 2 3 2 5 5" xfId="14144"/>
    <cellStyle name="Currency 2 3 2 5 5 2" xfId="14145"/>
    <cellStyle name="Currency 2 3 2 5 5 2 2" xfId="14146"/>
    <cellStyle name="Currency 2 3 2 5 5 2 2 2" xfId="14147"/>
    <cellStyle name="Currency 2 3 2 5 5 2 2 2 2" xfId="14148"/>
    <cellStyle name="Currency 2 3 2 5 5 2 2 3" xfId="14149"/>
    <cellStyle name="Currency 2 3 2 5 5 2 3" xfId="14150"/>
    <cellStyle name="Currency 2 3 2 5 5 2 3 2" xfId="14151"/>
    <cellStyle name="Currency 2 3 2 5 5 2 4" xfId="14152"/>
    <cellStyle name="Currency 2 3 2 5 5 3" xfId="14153"/>
    <cellStyle name="Currency 2 3 2 5 5 3 2" xfId="14154"/>
    <cellStyle name="Currency 2 3 2 5 5 3 2 2" xfId="14155"/>
    <cellStyle name="Currency 2 3 2 5 5 3 3" xfId="14156"/>
    <cellStyle name="Currency 2 3 2 5 5 4" xfId="14157"/>
    <cellStyle name="Currency 2 3 2 5 5 4 2" xfId="14158"/>
    <cellStyle name="Currency 2 3 2 5 5 5" xfId="14159"/>
    <cellStyle name="Currency 2 3 2 5 6" xfId="14160"/>
    <cellStyle name="Currency 2 3 2 5 6 2" xfId="14161"/>
    <cellStyle name="Currency 2 3 2 5 6 2 2" xfId="14162"/>
    <cellStyle name="Currency 2 3 2 5 6 2 2 2" xfId="14163"/>
    <cellStyle name="Currency 2 3 2 5 6 2 3" xfId="14164"/>
    <cellStyle name="Currency 2 3 2 5 6 3" xfId="14165"/>
    <cellStyle name="Currency 2 3 2 5 6 3 2" xfId="14166"/>
    <cellStyle name="Currency 2 3 2 5 6 4" xfId="14167"/>
    <cellStyle name="Currency 2 3 2 5 7" xfId="14168"/>
    <cellStyle name="Currency 2 3 2 5 7 2" xfId="14169"/>
    <cellStyle name="Currency 2 3 2 5 7 2 2" xfId="14170"/>
    <cellStyle name="Currency 2 3 2 5 7 3" xfId="14171"/>
    <cellStyle name="Currency 2 3 2 5 8" xfId="14172"/>
    <cellStyle name="Currency 2 3 2 5 8 2" xfId="14173"/>
    <cellStyle name="Currency 2 3 2 5 9" xfId="14174"/>
    <cellStyle name="Currency 2 3 2 5 9 2" xfId="14175"/>
    <cellStyle name="Currency 2 3 2 6" xfId="14176"/>
    <cellStyle name="Currency 2 3 2 6 2" xfId="14177"/>
    <cellStyle name="Currency 2 3 2 6 2 2" xfId="14178"/>
    <cellStyle name="Currency 2 3 2 6 2 2 2" xfId="14179"/>
    <cellStyle name="Currency 2 3 2 6 2 2 2 2" xfId="14180"/>
    <cellStyle name="Currency 2 3 2 6 2 2 2 2 2" xfId="14181"/>
    <cellStyle name="Currency 2 3 2 6 2 2 2 3" xfId="14182"/>
    <cellStyle name="Currency 2 3 2 6 2 2 3" xfId="14183"/>
    <cellStyle name="Currency 2 3 2 6 2 2 3 2" xfId="14184"/>
    <cellStyle name="Currency 2 3 2 6 2 2 4" xfId="14185"/>
    <cellStyle name="Currency 2 3 2 6 2 3" xfId="14186"/>
    <cellStyle name="Currency 2 3 2 6 2 3 2" xfId="14187"/>
    <cellStyle name="Currency 2 3 2 6 2 3 2 2" xfId="14188"/>
    <cellStyle name="Currency 2 3 2 6 2 3 3" xfId="14189"/>
    <cellStyle name="Currency 2 3 2 6 2 4" xfId="14190"/>
    <cellStyle name="Currency 2 3 2 6 2 4 2" xfId="14191"/>
    <cellStyle name="Currency 2 3 2 6 2 5" xfId="14192"/>
    <cellStyle name="Currency 2 3 2 6 3" xfId="14193"/>
    <cellStyle name="Currency 2 3 2 6 3 2" xfId="14194"/>
    <cellStyle name="Currency 2 3 2 6 3 2 2" xfId="14195"/>
    <cellStyle name="Currency 2 3 2 6 3 2 2 2" xfId="14196"/>
    <cellStyle name="Currency 2 3 2 6 3 2 3" xfId="14197"/>
    <cellStyle name="Currency 2 3 2 6 3 3" xfId="14198"/>
    <cellStyle name="Currency 2 3 2 6 3 3 2" xfId="14199"/>
    <cellStyle name="Currency 2 3 2 6 3 4" xfId="14200"/>
    <cellStyle name="Currency 2 3 2 6 4" xfId="14201"/>
    <cellStyle name="Currency 2 3 2 6 4 2" xfId="14202"/>
    <cellStyle name="Currency 2 3 2 6 4 2 2" xfId="14203"/>
    <cellStyle name="Currency 2 3 2 6 4 3" xfId="14204"/>
    <cellStyle name="Currency 2 3 2 6 5" xfId="14205"/>
    <cellStyle name="Currency 2 3 2 6 5 2" xfId="14206"/>
    <cellStyle name="Currency 2 3 2 6 6" xfId="14207"/>
    <cellStyle name="Currency 2 3 2 6 6 2" xfId="14208"/>
    <cellStyle name="Currency 2 3 2 6 7" xfId="14209"/>
    <cellStyle name="Currency 2 3 2 6 8" xfId="14210"/>
    <cellStyle name="Currency 2 3 2 6 9" xfId="14211"/>
    <cellStyle name="Currency 2 3 2 7" xfId="14212"/>
    <cellStyle name="Currency 2 3 2 7 2" xfId="14213"/>
    <cellStyle name="Currency 2 3 2 7 2 2" xfId="14214"/>
    <cellStyle name="Currency 2 3 2 7 2 2 2" xfId="14215"/>
    <cellStyle name="Currency 2 3 2 7 2 2 2 2" xfId="14216"/>
    <cellStyle name="Currency 2 3 2 7 2 2 2 2 2" xfId="14217"/>
    <cellStyle name="Currency 2 3 2 7 2 2 2 3" xfId="14218"/>
    <cellStyle name="Currency 2 3 2 7 2 2 3" xfId="14219"/>
    <cellStyle name="Currency 2 3 2 7 2 2 3 2" xfId="14220"/>
    <cellStyle name="Currency 2 3 2 7 2 2 4" xfId="14221"/>
    <cellStyle name="Currency 2 3 2 7 2 3" xfId="14222"/>
    <cellStyle name="Currency 2 3 2 7 2 3 2" xfId="14223"/>
    <cellStyle name="Currency 2 3 2 7 2 3 2 2" xfId="14224"/>
    <cellStyle name="Currency 2 3 2 7 2 3 3" xfId="14225"/>
    <cellStyle name="Currency 2 3 2 7 2 4" xfId="14226"/>
    <cellStyle name="Currency 2 3 2 7 2 4 2" xfId="14227"/>
    <cellStyle name="Currency 2 3 2 7 2 5" xfId="14228"/>
    <cellStyle name="Currency 2 3 2 7 3" xfId="14229"/>
    <cellStyle name="Currency 2 3 2 7 3 2" xfId="14230"/>
    <cellStyle name="Currency 2 3 2 7 3 2 2" xfId="14231"/>
    <cellStyle name="Currency 2 3 2 7 3 2 2 2" xfId="14232"/>
    <cellStyle name="Currency 2 3 2 7 3 2 3" xfId="14233"/>
    <cellStyle name="Currency 2 3 2 7 3 3" xfId="14234"/>
    <cellStyle name="Currency 2 3 2 7 3 3 2" xfId="14235"/>
    <cellStyle name="Currency 2 3 2 7 3 4" xfId="14236"/>
    <cellStyle name="Currency 2 3 2 7 4" xfId="14237"/>
    <cellStyle name="Currency 2 3 2 7 4 2" xfId="14238"/>
    <cellStyle name="Currency 2 3 2 7 4 2 2" xfId="14239"/>
    <cellStyle name="Currency 2 3 2 7 4 3" xfId="14240"/>
    <cellStyle name="Currency 2 3 2 7 5" xfId="14241"/>
    <cellStyle name="Currency 2 3 2 7 5 2" xfId="14242"/>
    <cellStyle name="Currency 2 3 2 7 6" xfId="14243"/>
    <cellStyle name="Currency 2 3 2 7 6 2" xfId="14244"/>
    <cellStyle name="Currency 2 3 2 7 7" xfId="14245"/>
    <cellStyle name="Currency 2 3 2 7 8" xfId="14246"/>
    <cellStyle name="Currency 2 3 2 7 9" xfId="14247"/>
    <cellStyle name="Currency 2 3 2 8" xfId="14248"/>
    <cellStyle name="Currency 2 3 2 8 2" xfId="14249"/>
    <cellStyle name="Currency 2 3 2 8 2 2" xfId="14250"/>
    <cellStyle name="Currency 2 3 2 8 2 2 2" xfId="14251"/>
    <cellStyle name="Currency 2 3 2 8 2 2 2 2" xfId="14252"/>
    <cellStyle name="Currency 2 3 2 8 2 2 3" xfId="14253"/>
    <cellStyle name="Currency 2 3 2 8 2 3" xfId="14254"/>
    <cellStyle name="Currency 2 3 2 8 2 3 2" xfId="14255"/>
    <cellStyle name="Currency 2 3 2 8 2 4" xfId="14256"/>
    <cellStyle name="Currency 2 3 2 8 3" xfId="14257"/>
    <cellStyle name="Currency 2 3 2 8 3 2" xfId="14258"/>
    <cellStyle name="Currency 2 3 2 8 3 2 2" xfId="14259"/>
    <cellStyle name="Currency 2 3 2 8 3 3" xfId="14260"/>
    <cellStyle name="Currency 2 3 2 8 4" xfId="14261"/>
    <cellStyle name="Currency 2 3 2 8 4 2" xfId="14262"/>
    <cellStyle name="Currency 2 3 2 8 5" xfId="14263"/>
    <cellStyle name="Currency 2 3 2 9" xfId="14264"/>
    <cellStyle name="Currency 2 3 2 9 2" xfId="14265"/>
    <cellStyle name="Currency 2 3 2 9 2 2" xfId="14266"/>
    <cellStyle name="Currency 2 3 2 9 2 2 2" xfId="14267"/>
    <cellStyle name="Currency 2 3 2 9 2 2 2 2" xfId="14268"/>
    <cellStyle name="Currency 2 3 2 9 2 2 3" xfId="14269"/>
    <cellStyle name="Currency 2 3 2 9 2 3" xfId="14270"/>
    <cellStyle name="Currency 2 3 2 9 2 3 2" xfId="14271"/>
    <cellStyle name="Currency 2 3 2 9 2 4" xfId="14272"/>
    <cellStyle name="Currency 2 3 2 9 3" xfId="14273"/>
    <cellStyle name="Currency 2 3 2 9 3 2" xfId="14274"/>
    <cellStyle name="Currency 2 3 2 9 3 2 2" xfId="14275"/>
    <cellStyle name="Currency 2 3 2 9 3 3" xfId="14276"/>
    <cellStyle name="Currency 2 3 2 9 4" xfId="14277"/>
    <cellStyle name="Currency 2 3 2 9 4 2" xfId="14278"/>
    <cellStyle name="Currency 2 3 2 9 5" xfId="14279"/>
    <cellStyle name="Currency 2 3 20" xfId="14280"/>
    <cellStyle name="Currency 2 3 3" xfId="14281"/>
    <cellStyle name="Currency 2 3 3 10" xfId="14282"/>
    <cellStyle name="Currency 2 3 3 10 2" xfId="14283"/>
    <cellStyle name="Currency 2 3 3 11" xfId="14284"/>
    <cellStyle name="Currency 2 3 3 11 2" xfId="14285"/>
    <cellStyle name="Currency 2 3 3 12" xfId="14286"/>
    <cellStyle name="Currency 2 3 3 12 2" xfId="14287"/>
    <cellStyle name="Currency 2 3 3 13" xfId="14288"/>
    <cellStyle name="Currency 2 3 3 13 2" xfId="14289"/>
    <cellStyle name="Currency 2 3 3 14" xfId="14290"/>
    <cellStyle name="Currency 2 3 3 15" xfId="14291"/>
    <cellStyle name="Currency 2 3 3 16" xfId="14292"/>
    <cellStyle name="Currency 2 3 3 17" xfId="14293"/>
    <cellStyle name="Currency 2 3 3 2" xfId="14294"/>
    <cellStyle name="Currency 2 3 3 2 10" xfId="14295"/>
    <cellStyle name="Currency 2 3 3 2 10 2" xfId="14296"/>
    <cellStyle name="Currency 2 3 3 2 11" xfId="14297"/>
    <cellStyle name="Currency 2 3 3 2 11 2" xfId="14298"/>
    <cellStyle name="Currency 2 3 3 2 12" xfId="14299"/>
    <cellStyle name="Currency 2 3 3 2 13" xfId="14300"/>
    <cellStyle name="Currency 2 3 3 2 14" xfId="14301"/>
    <cellStyle name="Currency 2 3 3 2 2" xfId="14302"/>
    <cellStyle name="Currency 2 3 3 2 2 10" xfId="14303"/>
    <cellStyle name="Currency 2 3 3 2 2 10 2" xfId="14304"/>
    <cellStyle name="Currency 2 3 3 2 2 11" xfId="14305"/>
    <cellStyle name="Currency 2 3 3 2 2 12" xfId="14306"/>
    <cellStyle name="Currency 2 3 3 2 2 13" xfId="14307"/>
    <cellStyle name="Currency 2 3 3 2 2 2" xfId="14308"/>
    <cellStyle name="Currency 2 3 3 2 2 2 2" xfId="14309"/>
    <cellStyle name="Currency 2 3 3 2 2 2 2 2" xfId="14310"/>
    <cellStyle name="Currency 2 3 3 2 2 2 2 2 2" xfId="14311"/>
    <cellStyle name="Currency 2 3 3 2 2 2 2 2 2 2" xfId="14312"/>
    <cellStyle name="Currency 2 3 3 2 2 2 2 2 2 2 2" xfId="14313"/>
    <cellStyle name="Currency 2 3 3 2 2 2 2 2 2 3" xfId="14314"/>
    <cellStyle name="Currency 2 3 3 2 2 2 2 2 3" xfId="14315"/>
    <cellStyle name="Currency 2 3 3 2 2 2 2 2 3 2" xfId="14316"/>
    <cellStyle name="Currency 2 3 3 2 2 2 2 2 4" xfId="14317"/>
    <cellStyle name="Currency 2 3 3 2 2 2 2 3" xfId="14318"/>
    <cellStyle name="Currency 2 3 3 2 2 2 2 3 2" xfId="14319"/>
    <cellStyle name="Currency 2 3 3 2 2 2 2 3 2 2" xfId="14320"/>
    <cellStyle name="Currency 2 3 3 2 2 2 2 3 3" xfId="14321"/>
    <cellStyle name="Currency 2 3 3 2 2 2 2 4" xfId="14322"/>
    <cellStyle name="Currency 2 3 3 2 2 2 2 4 2" xfId="14323"/>
    <cellStyle name="Currency 2 3 3 2 2 2 2 5" xfId="14324"/>
    <cellStyle name="Currency 2 3 3 2 2 2 3" xfId="14325"/>
    <cellStyle name="Currency 2 3 3 2 2 2 3 2" xfId="14326"/>
    <cellStyle name="Currency 2 3 3 2 2 2 3 2 2" xfId="14327"/>
    <cellStyle name="Currency 2 3 3 2 2 2 3 2 2 2" xfId="14328"/>
    <cellStyle name="Currency 2 3 3 2 2 2 3 2 3" xfId="14329"/>
    <cellStyle name="Currency 2 3 3 2 2 2 3 3" xfId="14330"/>
    <cellStyle name="Currency 2 3 3 2 2 2 3 3 2" xfId="14331"/>
    <cellStyle name="Currency 2 3 3 2 2 2 3 4" xfId="14332"/>
    <cellStyle name="Currency 2 3 3 2 2 2 4" xfId="14333"/>
    <cellStyle name="Currency 2 3 3 2 2 2 4 2" xfId="14334"/>
    <cellStyle name="Currency 2 3 3 2 2 2 4 2 2" xfId="14335"/>
    <cellStyle name="Currency 2 3 3 2 2 2 4 3" xfId="14336"/>
    <cellStyle name="Currency 2 3 3 2 2 2 5" xfId="14337"/>
    <cellStyle name="Currency 2 3 3 2 2 2 5 2" xfId="14338"/>
    <cellStyle name="Currency 2 3 3 2 2 2 6" xfId="14339"/>
    <cellStyle name="Currency 2 3 3 2 2 2 6 2" xfId="14340"/>
    <cellStyle name="Currency 2 3 3 2 2 2 7" xfId="14341"/>
    <cellStyle name="Currency 2 3 3 2 2 2 8" xfId="14342"/>
    <cellStyle name="Currency 2 3 3 2 2 2 9" xfId="14343"/>
    <cellStyle name="Currency 2 3 3 2 2 3" xfId="14344"/>
    <cellStyle name="Currency 2 3 3 2 2 3 2" xfId="14345"/>
    <cellStyle name="Currency 2 3 3 2 2 3 2 2" xfId="14346"/>
    <cellStyle name="Currency 2 3 3 2 2 3 2 2 2" xfId="14347"/>
    <cellStyle name="Currency 2 3 3 2 2 3 2 2 2 2" xfId="14348"/>
    <cellStyle name="Currency 2 3 3 2 2 3 2 2 2 2 2" xfId="14349"/>
    <cellStyle name="Currency 2 3 3 2 2 3 2 2 2 3" xfId="14350"/>
    <cellStyle name="Currency 2 3 3 2 2 3 2 2 3" xfId="14351"/>
    <cellStyle name="Currency 2 3 3 2 2 3 2 2 3 2" xfId="14352"/>
    <cellStyle name="Currency 2 3 3 2 2 3 2 2 4" xfId="14353"/>
    <cellStyle name="Currency 2 3 3 2 2 3 2 3" xfId="14354"/>
    <cellStyle name="Currency 2 3 3 2 2 3 2 3 2" xfId="14355"/>
    <cellStyle name="Currency 2 3 3 2 2 3 2 3 2 2" xfId="14356"/>
    <cellStyle name="Currency 2 3 3 2 2 3 2 3 3" xfId="14357"/>
    <cellStyle name="Currency 2 3 3 2 2 3 2 4" xfId="14358"/>
    <cellStyle name="Currency 2 3 3 2 2 3 2 4 2" xfId="14359"/>
    <cellStyle name="Currency 2 3 3 2 2 3 2 5" xfId="14360"/>
    <cellStyle name="Currency 2 3 3 2 2 3 3" xfId="14361"/>
    <cellStyle name="Currency 2 3 3 2 2 3 3 2" xfId="14362"/>
    <cellStyle name="Currency 2 3 3 2 2 3 3 2 2" xfId="14363"/>
    <cellStyle name="Currency 2 3 3 2 2 3 3 2 2 2" xfId="14364"/>
    <cellStyle name="Currency 2 3 3 2 2 3 3 2 3" xfId="14365"/>
    <cellStyle name="Currency 2 3 3 2 2 3 3 3" xfId="14366"/>
    <cellStyle name="Currency 2 3 3 2 2 3 3 3 2" xfId="14367"/>
    <cellStyle name="Currency 2 3 3 2 2 3 3 4" xfId="14368"/>
    <cellStyle name="Currency 2 3 3 2 2 3 4" xfId="14369"/>
    <cellStyle name="Currency 2 3 3 2 2 3 4 2" xfId="14370"/>
    <cellStyle name="Currency 2 3 3 2 2 3 4 2 2" xfId="14371"/>
    <cellStyle name="Currency 2 3 3 2 2 3 4 3" xfId="14372"/>
    <cellStyle name="Currency 2 3 3 2 2 3 5" xfId="14373"/>
    <cellStyle name="Currency 2 3 3 2 2 3 5 2" xfId="14374"/>
    <cellStyle name="Currency 2 3 3 2 2 3 6" xfId="14375"/>
    <cellStyle name="Currency 2 3 3 2 2 3 6 2" xfId="14376"/>
    <cellStyle name="Currency 2 3 3 2 2 3 7" xfId="14377"/>
    <cellStyle name="Currency 2 3 3 2 2 3 8" xfId="14378"/>
    <cellStyle name="Currency 2 3 3 2 2 3 9" xfId="14379"/>
    <cellStyle name="Currency 2 3 3 2 2 4" xfId="14380"/>
    <cellStyle name="Currency 2 3 3 2 2 4 2" xfId="14381"/>
    <cellStyle name="Currency 2 3 3 2 2 4 2 2" xfId="14382"/>
    <cellStyle name="Currency 2 3 3 2 2 4 2 2 2" xfId="14383"/>
    <cellStyle name="Currency 2 3 3 2 2 4 2 2 2 2" xfId="14384"/>
    <cellStyle name="Currency 2 3 3 2 2 4 2 2 3" xfId="14385"/>
    <cellStyle name="Currency 2 3 3 2 2 4 2 3" xfId="14386"/>
    <cellStyle name="Currency 2 3 3 2 2 4 2 3 2" xfId="14387"/>
    <cellStyle name="Currency 2 3 3 2 2 4 2 4" xfId="14388"/>
    <cellStyle name="Currency 2 3 3 2 2 4 3" xfId="14389"/>
    <cellStyle name="Currency 2 3 3 2 2 4 3 2" xfId="14390"/>
    <cellStyle name="Currency 2 3 3 2 2 4 3 2 2" xfId="14391"/>
    <cellStyle name="Currency 2 3 3 2 2 4 3 3" xfId="14392"/>
    <cellStyle name="Currency 2 3 3 2 2 4 4" xfId="14393"/>
    <cellStyle name="Currency 2 3 3 2 2 4 4 2" xfId="14394"/>
    <cellStyle name="Currency 2 3 3 2 2 4 5" xfId="14395"/>
    <cellStyle name="Currency 2 3 3 2 2 5" xfId="14396"/>
    <cellStyle name="Currency 2 3 3 2 2 5 2" xfId="14397"/>
    <cellStyle name="Currency 2 3 3 2 2 5 2 2" xfId="14398"/>
    <cellStyle name="Currency 2 3 3 2 2 5 2 2 2" xfId="14399"/>
    <cellStyle name="Currency 2 3 3 2 2 5 2 2 2 2" xfId="14400"/>
    <cellStyle name="Currency 2 3 3 2 2 5 2 2 3" xfId="14401"/>
    <cellStyle name="Currency 2 3 3 2 2 5 2 3" xfId="14402"/>
    <cellStyle name="Currency 2 3 3 2 2 5 2 3 2" xfId="14403"/>
    <cellStyle name="Currency 2 3 3 2 2 5 2 4" xfId="14404"/>
    <cellStyle name="Currency 2 3 3 2 2 5 3" xfId="14405"/>
    <cellStyle name="Currency 2 3 3 2 2 5 3 2" xfId="14406"/>
    <cellStyle name="Currency 2 3 3 2 2 5 3 2 2" xfId="14407"/>
    <cellStyle name="Currency 2 3 3 2 2 5 3 3" xfId="14408"/>
    <cellStyle name="Currency 2 3 3 2 2 5 4" xfId="14409"/>
    <cellStyle name="Currency 2 3 3 2 2 5 4 2" xfId="14410"/>
    <cellStyle name="Currency 2 3 3 2 2 5 5" xfId="14411"/>
    <cellStyle name="Currency 2 3 3 2 2 6" xfId="14412"/>
    <cellStyle name="Currency 2 3 3 2 2 6 2" xfId="14413"/>
    <cellStyle name="Currency 2 3 3 2 2 6 2 2" xfId="14414"/>
    <cellStyle name="Currency 2 3 3 2 2 6 2 2 2" xfId="14415"/>
    <cellStyle name="Currency 2 3 3 2 2 6 2 3" xfId="14416"/>
    <cellStyle name="Currency 2 3 3 2 2 6 3" xfId="14417"/>
    <cellStyle name="Currency 2 3 3 2 2 6 3 2" xfId="14418"/>
    <cellStyle name="Currency 2 3 3 2 2 6 4" xfId="14419"/>
    <cellStyle name="Currency 2 3 3 2 2 7" xfId="14420"/>
    <cellStyle name="Currency 2 3 3 2 2 7 2" xfId="14421"/>
    <cellStyle name="Currency 2 3 3 2 2 7 2 2" xfId="14422"/>
    <cellStyle name="Currency 2 3 3 2 2 7 3" xfId="14423"/>
    <cellStyle name="Currency 2 3 3 2 2 8" xfId="14424"/>
    <cellStyle name="Currency 2 3 3 2 2 8 2" xfId="14425"/>
    <cellStyle name="Currency 2 3 3 2 2 9" xfId="14426"/>
    <cellStyle name="Currency 2 3 3 2 2 9 2" xfId="14427"/>
    <cellStyle name="Currency 2 3 3 2 3" xfId="14428"/>
    <cellStyle name="Currency 2 3 3 2 3 2" xfId="14429"/>
    <cellStyle name="Currency 2 3 3 2 3 2 2" xfId="14430"/>
    <cellStyle name="Currency 2 3 3 2 3 2 2 2" xfId="14431"/>
    <cellStyle name="Currency 2 3 3 2 3 2 2 2 2" xfId="14432"/>
    <cellStyle name="Currency 2 3 3 2 3 2 2 2 2 2" xfId="14433"/>
    <cellStyle name="Currency 2 3 3 2 3 2 2 2 3" xfId="14434"/>
    <cellStyle name="Currency 2 3 3 2 3 2 2 3" xfId="14435"/>
    <cellStyle name="Currency 2 3 3 2 3 2 2 3 2" xfId="14436"/>
    <cellStyle name="Currency 2 3 3 2 3 2 2 4" xfId="14437"/>
    <cellStyle name="Currency 2 3 3 2 3 2 3" xfId="14438"/>
    <cellStyle name="Currency 2 3 3 2 3 2 3 2" xfId="14439"/>
    <cellStyle name="Currency 2 3 3 2 3 2 3 2 2" xfId="14440"/>
    <cellStyle name="Currency 2 3 3 2 3 2 3 3" xfId="14441"/>
    <cellStyle name="Currency 2 3 3 2 3 2 4" xfId="14442"/>
    <cellStyle name="Currency 2 3 3 2 3 2 4 2" xfId="14443"/>
    <cellStyle name="Currency 2 3 3 2 3 2 5" xfId="14444"/>
    <cellStyle name="Currency 2 3 3 2 3 3" xfId="14445"/>
    <cellStyle name="Currency 2 3 3 2 3 3 2" xfId="14446"/>
    <cellStyle name="Currency 2 3 3 2 3 3 2 2" xfId="14447"/>
    <cellStyle name="Currency 2 3 3 2 3 3 2 2 2" xfId="14448"/>
    <cellStyle name="Currency 2 3 3 2 3 3 2 3" xfId="14449"/>
    <cellStyle name="Currency 2 3 3 2 3 3 3" xfId="14450"/>
    <cellStyle name="Currency 2 3 3 2 3 3 3 2" xfId="14451"/>
    <cellStyle name="Currency 2 3 3 2 3 3 4" xfId="14452"/>
    <cellStyle name="Currency 2 3 3 2 3 4" xfId="14453"/>
    <cellStyle name="Currency 2 3 3 2 3 4 2" xfId="14454"/>
    <cellStyle name="Currency 2 3 3 2 3 4 2 2" xfId="14455"/>
    <cellStyle name="Currency 2 3 3 2 3 4 3" xfId="14456"/>
    <cellStyle name="Currency 2 3 3 2 3 5" xfId="14457"/>
    <cellStyle name="Currency 2 3 3 2 3 5 2" xfId="14458"/>
    <cellStyle name="Currency 2 3 3 2 3 6" xfId="14459"/>
    <cellStyle name="Currency 2 3 3 2 3 6 2" xfId="14460"/>
    <cellStyle name="Currency 2 3 3 2 3 7" xfId="14461"/>
    <cellStyle name="Currency 2 3 3 2 3 8" xfId="14462"/>
    <cellStyle name="Currency 2 3 3 2 3 9" xfId="14463"/>
    <cellStyle name="Currency 2 3 3 2 4" xfId="14464"/>
    <cellStyle name="Currency 2 3 3 2 4 2" xfId="14465"/>
    <cellStyle name="Currency 2 3 3 2 4 2 2" xfId="14466"/>
    <cellStyle name="Currency 2 3 3 2 4 2 2 2" xfId="14467"/>
    <cellStyle name="Currency 2 3 3 2 4 2 2 2 2" xfId="14468"/>
    <cellStyle name="Currency 2 3 3 2 4 2 2 2 2 2" xfId="14469"/>
    <cellStyle name="Currency 2 3 3 2 4 2 2 2 3" xfId="14470"/>
    <cellStyle name="Currency 2 3 3 2 4 2 2 3" xfId="14471"/>
    <cellStyle name="Currency 2 3 3 2 4 2 2 3 2" xfId="14472"/>
    <cellStyle name="Currency 2 3 3 2 4 2 2 4" xfId="14473"/>
    <cellStyle name="Currency 2 3 3 2 4 2 3" xfId="14474"/>
    <cellStyle name="Currency 2 3 3 2 4 2 3 2" xfId="14475"/>
    <cellStyle name="Currency 2 3 3 2 4 2 3 2 2" xfId="14476"/>
    <cellStyle name="Currency 2 3 3 2 4 2 3 3" xfId="14477"/>
    <cellStyle name="Currency 2 3 3 2 4 2 4" xfId="14478"/>
    <cellStyle name="Currency 2 3 3 2 4 2 4 2" xfId="14479"/>
    <cellStyle name="Currency 2 3 3 2 4 2 5" xfId="14480"/>
    <cellStyle name="Currency 2 3 3 2 4 3" xfId="14481"/>
    <cellStyle name="Currency 2 3 3 2 4 3 2" xfId="14482"/>
    <cellStyle name="Currency 2 3 3 2 4 3 2 2" xfId="14483"/>
    <cellStyle name="Currency 2 3 3 2 4 3 2 2 2" xfId="14484"/>
    <cellStyle name="Currency 2 3 3 2 4 3 2 3" xfId="14485"/>
    <cellStyle name="Currency 2 3 3 2 4 3 3" xfId="14486"/>
    <cellStyle name="Currency 2 3 3 2 4 3 3 2" xfId="14487"/>
    <cellStyle name="Currency 2 3 3 2 4 3 4" xfId="14488"/>
    <cellStyle name="Currency 2 3 3 2 4 4" xfId="14489"/>
    <cellStyle name="Currency 2 3 3 2 4 4 2" xfId="14490"/>
    <cellStyle name="Currency 2 3 3 2 4 4 2 2" xfId="14491"/>
    <cellStyle name="Currency 2 3 3 2 4 4 3" xfId="14492"/>
    <cellStyle name="Currency 2 3 3 2 4 5" xfId="14493"/>
    <cellStyle name="Currency 2 3 3 2 4 5 2" xfId="14494"/>
    <cellStyle name="Currency 2 3 3 2 4 6" xfId="14495"/>
    <cellStyle name="Currency 2 3 3 2 4 6 2" xfId="14496"/>
    <cellStyle name="Currency 2 3 3 2 4 7" xfId="14497"/>
    <cellStyle name="Currency 2 3 3 2 4 8" xfId="14498"/>
    <cellStyle name="Currency 2 3 3 2 4 9" xfId="14499"/>
    <cellStyle name="Currency 2 3 3 2 5" xfId="14500"/>
    <cellStyle name="Currency 2 3 3 2 5 2" xfId="14501"/>
    <cellStyle name="Currency 2 3 3 2 5 2 2" xfId="14502"/>
    <cellStyle name="Currency 2 3 3 2 5 2 2 2" xfId="14503"/>
    <cellStyle name="Currency 2 3 3 2 5 2 2 2 2" xfId="14504"/>
    <cellStyle name="Currency 2 3 3 2 5 2 2 3" xfId="14505"/>
    <cellStyle name="Currency 2 3 3 2 5 2 3" xfId="14506"/>
    <cellStyle name="Currency 2 3 3 2 5 2 3 2" xfId="14507"/>
    <cellStyle name="Currency 2 3 3 2 5 2 4" xfId="14508"/>
    <cellStyle name="Currency 2 3 3 2 5 3" xfId="14509"/>
    <cellStyle name="Currency 2 3 3 2 5 3 2" xfId="14510"/>
    <cellStyle name="Currency 2 3 3 2 5 3 2 2" xfId="14511"/>
    <cellStyle name="Currency 2 3 3 2 5 3 3" xfId="14512"/>
    <cellStyle name="Currency 2 3 3 2 5 4" xfId="14513"/>
    <cellStyle name="Currency 2 3 3 2 5 4 2" xfId="14514"/>
    <cellStyle name="Currency 2 3 3 2 5 5" xfId="14515"/>
    <cellStyle name="Currency 2 3 3 2 6" xfId="14516"/>
    <cellStyle name="Currency 2 3 3 2 6 2" xfId="14517"/>
    <cellStyle name="Currency 2 3 3 2 6 2 2" xfId="14518"/>
    <cellStyle name="Currency 2 3 3 2 6 2 2 2" xfId="14519"/>
    <cellStyle name="Currency 2 3 3 2 6 2 2 2 2" xfId="14520"/>
    <cellStyle name="Currency 2 3 3 2 6 2 2 3" xfId="14521"/>
    <cellStyle name="Currency 2 3 3 2 6 2 3" xfId="14522"/>
    <cellStyle name="Currency 2 3 3 2 6 2 3 2" xfId="14523"/>
    <cellStyle name="Currency 2 3 3 2 6 2 4" xfId="14524"/>
    <cellStyle name="Currency 2 3 3 2 6 3" xfId="14525"/>
    <cellStyle name="Currency 2 3 3 2 6 3 2" xfId="14526"/>
    <cellStyle name="Currency 2 3 3 2 6 3 2 2" xfId="14527"/>
    <cellStyle name="Currency 2 3 3 2 6 3 3" xfId="14528"/>
    <cellStyle name="Currency 2 3 3 2 6 4" xfId="14529"/>
    <cellStyle name="Currency 2 3 3 2 6 4 2" xfId="14530"/>
    <cellStyle name="Currency 2 3 3 2 6 5" xfId="14531"/>
    <cellStyle name="Currency 2 3 3 2 7" xfId="14532"/>
    <cellStyle name="Currency 2 3 3 2 7 2" xfId="14533"/>
    <cellStyle name="Currency 2 3 3 2 7 2 2" xfId="14534"/>
    <cellStyle name="Currency 2 3 3 2 7 2 2 2" xfId="14535"/>
    <cellStyle name="Currency 2 3 3 2 7 2 3" xfId="14536"/>
    <cellStyle name="Currency 2 3 3 2 7 3" xfId="14537"/>
    <cellStyle name="Currency 2 3 3 2 7 3 2" xfId="14538"/>
    <cellStyle name="Currency 2 3 3 2 7 4" xfId="14539"/>
    <cellStyle name="Currency 2 3 3 2 8" xfId="14540"/>
    <cellStyle name="Currency 2 3 3 2 8 2" xfId="14541"/>
    <cellStyle name="Currency 2 3 3 2 8 2 2" xfId="14542"/>
    <cellStyle name="Currency 2 3 3 2 8 3" xfId="14543"/>
    <cellStyle name="Currency 2 3 3 2 9" xfId="14544"/>
    <cellStyle name="Currency 2 3 3 2 9 2" xfId="14545"/>
    <cellStyle name="Currency 2 3 3 3" xfId="14546"/>
    <cellStyle name="Currency 2 3 3 3 10" xfId="14547"/>
    <cellStyle name="Currency 2 3 3 3 10 2" xfId="14548"/>
    <cellStyle name="Currency 2 3 3 3 11" xfId="14549"/>
    <cellStyle name="Currency 2 3 3 3 12" xfId="14550"/>
    <cellStyle name="Currency 2 3 3 3 13" xfId="14551"/>
    <cellStyle name="Currency 2 3 3 3 2" xfId="14552"/>
    <cellStyle name="Currency 2 3 3 3 2 2" xfId="14553"/>
    <cellStyle name="Currency 2 3 3 3 2 2 2" xfId="14554"/>
    <cellStyle name="Currency 2 3 3 3 2 2 2 2" xfId="14555"/>
    <cellStyle name="Currency 2 3 3 3 2 2 2 2 2" xfId="14556"/>
    <cellStyle name="Currency 2 3 3 3 2 2 2 2 2 2" xfId="14557"/>
    <cellStyle name="Currency 2 3 3 3 2 2 2 2 3" xfId="14558"/>
    <cellStyle name="Currency 2 3 3 3 2 2 2 3" xfId="14559"/>
    <cellStyle name="Currency 2 3 3 3 2 2 2 3 2" xfId="14560"/>
    <cellStyle name="Currency 2 3 3 3 2 2 2 4" xfId="14561"/>
    <cellStyle name="Currency 2 3 3 3 2 2 3" xfId="14562"/>
    <cellStyle name="Currency 2 3 3 3 2 2 3 2" xfId="14563"/>
    <cellStyle name="Currency 2 3 3 3 2 2 3 2 2" xfId="14564"/>
    <cellStyle name="Currency 2 3 3 3 2 2 3 3" xfId="14565"/>
    <cellStyle name="Currency 2 3 3 3 2 2 4" xfId="14566"/>
    <cellStyle name="Currency 2 3 3 3 2 2 4 2" xfId="14567"/>
    <cellStyle name="Currency 2 3 3 3 2 2 5" xfId="14568"/>
    <cellStyle name="Currency 2 3 3 3 2 3" xfId="14569"/>
    <cellStyle name="Currency 2 3 3 3 2 3 2" xfId="14570"/>
    <cellStyle name="Currency 2 3 3 3 2 3 2 2" xfId="14571"/>
    <cellStyle name="Currency 2 3 3 3 2 3 2 2 2" xfId="14572"/>
    <cellStyle name="Currency 2 3 3 3 2 3 2 3" xfId="14573"/>
    <cellStyle name="Currency 2 3 3 3 2 3 3" xfId="14574"/>
    <cellStyle name="Currency 2 3 3 3 2 3 3 2" xfId="14575"/>
    <cellStyle name="Currency 2 3 3 3 2 3 4" xfId="14576"/>
    <cellStyle name="Currency 2 3 3 3 2 4" xfId="14577"/>
    <cellStyle name="Currency 2 3 3 3 2 4 2" xfId="14578"/>
    <cellStyle name="Currency 2 3 3 3 2 4 2 2" xfId="14579"/>
    <cellStyle name="Currency 2 3 3 3 2 4 3" xfId="14580"/>
    <cellStyle name="Currency 2 3 3 3 2 5" xfId="14581"/>
    <cellStyle name="Currency 2 3 3 3 2 5 2" xfId="14582"/>
    <cellStyle name="Currency 2 3 3 3 2 6" xfId="14583"/>
    <cellStyle name="Currency 2 3 3 3 2 6 2" xfId="14584"/>
    <cellStyle name="Currency 2 3 3 3 2 7" xfId="14585"/>
    <cellStyle name="Currency 2 3 3 3 2 8" xfId="14586"/>
    <cellStyle name="Currency 2 3 3 3 2 9" xfId="14587"/>
    <cellStyle name="Currency 2 3 3 3 3" xfId="14588"/>
    <cellStyle name="Currency 2 3 3 3 3 2" xfId="14589"/>
    <cellStyle name="Currency 2 3 3 3 3 2 2" xfId="14590"/>
    <cellStyle name="Currency 2 3 3 3 3 2 2 2" xfId="14591"/>
    <cellStyle name="Currency 2 3 3 3 3 2 2 2 2" xfId="14592"/>
    <cellStyle name="Currency 2 3 3 3 3 2 2 2 2 2" xfId="14593"/>
    <cellStyle name="Currency 2 3 3 3 3 2 2 2 3" xfId="14594"/>
    <cellStyle name="Currency 2 3 3 3 3 2 2 3" xfId="14595"/>
    <cellStyle name="Currency 2 3 3 3 3 2 2 3 2" xfId="14596"/>
    <cellStyle name="Currency 2 3 3 3 3 2 2 4" xfId="14597"/>
    <cellStyle name="Currency 2 3 3 3 3 2 3" xfId="14598"/>
    <cellStyle name="Currency 2 3 3 3 3 2 3 2" xfId="14599"/>
    <cellStyle name="Currency 2 3 3 3 3 2 3 2 2" xfId="14600"/>
    <cellStyle name="Currency 2 3 3 3 3 2 3 3" xfId="14601"/>
    <cellStyle name="Currency 2 3 3 3 3 2 4" xfId="14602"/>
    <cellStyle name="Currency 2 3 3 3 3 2 4 2" xfId="14603"/>
    <cellStyle name="Currency 2 3 3 3 3 2 5" xfId="14604"/>
    <cellStyle name="Currency 2 3 3 3 3 3" xfId="14605"/>
    <cellStyle name="Currency 2 3 3 3 3 3 2" xfId="14606"/>
    <cellStyle name="Currency 2 3 3 3 3 3 2 2" xfId="14607"/>
    <cellStyle name="Currency 2 3 3 3 3 3 2 2 2" xfId="14608"/>
    <cellStyle name="Currency 2 3 3 3 3 3 2 3" xfId="14609"/>
    <cellStyle name="Currency 2 3 3 3 3 3 3" xfId="14610"/>
    <cellStyle name="Currency 2 3 3 3 3 3 3 2" xfId="14611"/>
    <cellStyle name="Currency 2 3 3 3 3 3 4" xfId="14612"/>
    <cellStyle name="Currency 2 3 3 3 3 4" xfId="14613"/>
    <cellStyle name="Currency 2 3 3 3 3 4 2" xfId="14614"/>
    <cellStyle name="Currency 2 3 3 3 3 4 2 2" xfId="14615"/>
    <cellStyle name="Currency 2 3 3 3 3 4 3" xfId="14616"/>
    <cellStyle name="Currency 2 3 3 3 3 5" xfId="14617"/>
    <cellStyle name="Currency 2 3 3 3 3 5 2" xfId="14618"/>
    <cellStyle name="Currency 2 3 3 3 3 6" xfId="14619"/>
    <cellStyle name="Currency 2 3 3 3 3 6 2" xfId="14620"/>
    <cellStyle name="Currency 2 3 3 3 3 7" xfId="14621"/>
    <cellStyle name="Currency 2 3 3 3 3 8" xfId="14622"/>
    <cellStyle name="Currency 2 3 3 3 3 9" xfId="14623"/>
    <cellStyle name="Currency 2 3 3 3 4" xfId="14624"/>
    <cellStyle name="Currency 2 3 3 3 4 2" xfId="14625"/>
    <cellStyle name="Currency 2 3 3 3 4 2 2" xfId="14626"/>
    <cellStyle name="Currency 2 3 3 3 4 2 2 2" xfId="14627"/>
    <cellStyle name="Currency 2 3 3 3 4 2 2 2 2" xfId="14628"/>
    <cellStyle name="Currency 2 3 3 3 4 2 2 3" xfId="14629"/>
    <cellStyle name="Currency 2 3 3 3 4 2 3" xfId="14630"/>
    <cellStyle name="Currency 2 3 3 3 4 2 3 2" xfId="14631"/>
    <cellStyle name="Currency 2 3 3 3 4 2 4" xfId="14632"/>
    <cellStyle name="Currency 2 3 3 3 4 3" xfId="14633"/>
    <cellStyle name="Currency 2 3 3 3 4 3 2" xfId="14634"/>
    <cellStyle name="Currency 2 3 3 3 4 3 2 2" xfId="14635"/>
    <cellStyle name="Currency 2 3 3 3 4 3 3" xfId="14636"/>
    <cellStyle name="Currency 2 3 3 3 4 4" xfId="14637"/>
    <cellStyle name="Currency 2 3 3 3 4 4 2" xfId="14638"/>
    <cellStyle name="Currency 2 3 3 3 4 5" xfId="14639"/>
    <cellStyle name="Currency 2 3 3 3 5" xfId="14640"/>
    <cellStyle name="Currency 2 3 3 3 5 2" xfId="14641"/>
    <cellStyle name="Currency 2 3 3 3 5 2 2" xfId="14642"/>
    <cellStyle name="Currency 2 3 3 3 5 2 2 2" xfId="14643"/>
    <cellStyle name="Currency 2 3 3 3 5 2 2 2 2" xfId="14644"/>
    <cellStyle name="Currency 2 3 3 3 5 2 2 3" xfId="14645"/>
    <cellStyle name="Currency 2 3 3 3 5 2 3" xfId="14646"/>
    <cellStyle name="Currency 2 3 3 3 5 2 3 2" xfId="14647"/>
    <cellStyle name="Currency 2 3 3 3 5 2 4" xfId="14648"/>
    <cellStyle name="Currency 2 3 3 3 5 3" xfId="14649"/>
    <cellStyle name="Currency 2 3 3 3 5 3 2" xfId="14650"/>
    <cellStyle name="Currency 2 3 3 3 5 3 2 2" xfId="14651"/>
    <cellStyle name="Currency 2 3 3 3 5 3 3" xfId="14652"/>
    <cellStyle name="Currency 2 3 3 3 5 4" xfId="14653"/>
    <cellStyle name="Currency 2 3 3 3 5 4 2" xfId="14654"/>
    <cellStyle name="Currency 2 3 3 3 5 5" xfId="14655"/>
    <cellStyle name="Currency 2 3 3 3 6" xfId="14656"/>
    <cellStyle name="Currency 2 3 3 3 6 2" xfId="14657"/>
    <cellStyle name="Currency 2 3 3 3 6 2 2" xfId="14658"/>
    <cellStyle name="Currency 2 3 3 3 6 2 2 2" xfId="14659"/>
    <cellStyle name="Currency 2 3 3 3 6 2 3" xfId="14660"/>
    <cellStyle name="Currency 2 3 3 3 6 3" xfId="14661"/>
    <cellStyle name="Currency 2 3 3 3 6 3 2" xfId="14662"/>
    <cellStyle name="Currency 2 3 3 3 6 4" xfId="14663"/>
    <cellStyle name="Currency 2 3 3 3 7" xfId="14664"/>
    <cellStyle name="Currency 2 3 3 3 7 2" xfId="14665"/>
    <cellStyle name="Currency 2 3 3 3 7 2 2" xfId="14666"/>
    <cellStyle name="Currency 2 3 3 3 7 3" xfId="14667"/>
    <cellStyle name="Currency 2 3 3 3 8" xfId="14668"/>
    <cellStyle name="Currency 2 3 3 3 8 2" xfId="14669"/>
    <cellStyle name="Currency 2 3 3 3 9" xfId="14670"/>
    <cellStyle name="Currency 2 3 3 3 9 2" xfId="14671"/>
    <cellStyle name="Currency 2 3 3 4" xfId="14672"/>
    <cellStyle name="Currency 2 3 3 4 2" xfId="14673"/>
    <cellStyle name="Currency 2 3 3 4 2 2" xfId="14674"/>
    <cellStyle name="Currency 2 3 3 4 2 2 2" xfId="14675"/>
    <cellStyle name="Currency 2 3 3 4 2 2 2 2" xfId="14676"/>
    <cellStyle name="Currency 2 3 3 4 2 2 2 2 2" xfId="14677"/>
    <cellStyle name="Currency 2 3 3 4 2 2 2 3" xfId="14678"/>
    <cellStyle name="Currency 2 3 3 4 2 2 3" xfId="14679"/>
    <cellStyle name="Currency 2 3 3 4 2 2 3 2" xfId="14680"/>
    <cellStyle name="Currency 2 3 3 4 2 2 4" xfId="14681"/>
    <cellStyle name="Currency 2 3 3 4 2 3" xfId="14682"/>
    <cellStyle name="Currency 2 3 3 4 2 3 2" xfId="14683"/>
    <cellStyle name="Currency 2 3 3 4 2 3 2 2" xfId="14684"/>
    <cellStyle name="Currency 2 3 3 4 2 3 3" xfId="14685"/>
    <cellStyle name="Currency 2 3 3 4 2 4" xfId="14686"/>
    <cellStyle name="Currency 2 3 3 4 2 4 2" xfId="14687"/>
    <cellStyle name="Currency 2 3 3 4 2 5" xfId="14688"/>
    <cellStyle name="Currency 2 3 3 4 3" xfId="14689"/>
    <cellStyle name="Currency 2 3 3 4 3 2" xfId="14690"/>
    <cellStyle name="Currency 2 3 3 4 3 2 2" xfId="14691"/>
    <cellStyle name="Currency 2 3 3 4 3 2 2 2" xfId="14692"/>
    <cellStyle name="Currency 2 3 3 4 3 2 3" xfId="14693"/>
    <cellStyle name="Currency 2 3 3 4 3 3" xfId="14694"/>
    <cellStyle name="Currency 2 3 3 4 3 3 2" xfId="14695"/>
    <cellStyle name="Currency 2 3 3 4 3 4" xfId="14696"/>
    <cellStyle name="Currency 2 3 3 4 4" xfId="14697"/>
    <cellStyle name="Currency 2 3 3 4 4 2" xfId="14698"/>
    <cellStyle name="Currency 2 3 3 4 4 2 2" xfId="14699"/>
    <cellStyle name="Currency 2 3 3 4 4 3" xfId="14700"/>
    <cellStyle name="Currency 2 3 3 4 5" xfId="14701"/>
    <cellStyle name="Currency 2 3 3 4 5 2" xfId="14702"/>
    <cellStyle name="Currency 2 3 3 4 6" xfId="14703"/>
    <cellStyle name="Currency 2 3 3 4 6 2" xfId="14704"/>
    <cellStyle name="Currency 2 3 3 4 7" xfId="14705"/>
    <cellStyle name="Currency 2 3 3 4 8" xfId="14706"/>
    <cellStyle name="Currency 2 3 3 4 9" xfId="14707"/>
    <cellStyle name="Currency 2 3 3 5" xfId="14708"/>
    <cellStyle name="Currency 2 3 3 5 2" xfId="14709"/>
    <cellStyle name="Currency 2 3 3 5 2 2" xfId="14710"/>
    <cellStyle name="Currency 2 3 3 5 2 2 2" xfId="14711"/>
    <cellStyle name="Currency 2 3 3 5 2 2 2 2" xfId="14712"/>
    <cellStyle name="Currency 2 3 3 5 2 2 2 2 2" xfId="14713"/>
    <cellStyle name="Currency 2 3 3 5 2 2 2 3" xfId="14714"/>
    <cellStyle name="Currency 2 3 3 5 2 2 3" xfId="14715"/>
    <cellStyle name="Currency 2 3 3 5 2 2 3 2" xfId="14716"/>
    <cellStyle name="Currency 2 3 3 5 2 2 4" xfId="14717"/>
    <cellStyle name="Currency 2 3 3 5 2 3" xfId="14718"/>
    <cellStyle name="Currency 2 3 3 5 2 3 2" xfId="14719"/>
    <cellStyle name="Currency 2 3 3 5 2 3 2 2" xfId="14720"/>
    <cellStyle name="Currency 2 3 3 5 2 3 3" xfId="14721"/>
    <cellStyle name="Currency 2 3 3 5 2 4" xfId="14722"/>
    <cellStyle name="Currency 2 3 3 5 2 4 2" xfId="14723"/>
    <cellStyle name="Currency 2 3 3 5 2 5" xfId="14724"/>
    <cellStyle name="Currency 2 3 3 5 3" xfId="14725"/>
    <cellStyle name="Currency 2 3 3 5 3 2" xfId="14726"/>
    <cellStyle name="Currency 2 3 3 5 3 2 2" xfId="14727"/>
    <cellStyle name="Currency 2 3 3 5 3 2 2 2" xfId="14728"/>
    <cellStyle name="Currency 2 3 3 5 3 2 3" xfId="14729"/>
    <cellStyle name="Currency 2 3 3 5 3 3" xfId="14730"/>
    <cellStyle name="Currency 2 3 3 5 3 3 2" xfId="14731"/>
    <cellStyle name="Currency 2 3 3 5 3 4" xfId="14732"/>
    <cellStyle name="Currency 2 3 3 5 4" xfId="14733"/>
    <cellStyle name="Currency 2 3 3 5 4 2" xfId="14734"/>
    <cellStyle name="Currency 2 3 3 5 4 2 2" xfId="14735"/>
    <cellStyle name="Currency 2 3 3 5 4 3" xfId="14736"/>
    <cellStyle name="Currency 2 3 3 5 5" xfId="14737"/>
    <cellStyle name="Currency 2 3 3 5 5 2" xfId="14738"/>
    <cellStyle name="Currency 2 3 3 5 6" xfId="14739"/>
    <cellStyle name="Currency 2 3 3 5 6 2" xfId="14740"/>
    <cellStyle name="Currency 2 3 3 5 7" xfId="14741"/>
    <cellStyle name="Currency 2 3 3 5 8" xfId="14742"/>
    <cellStyle name="Currency 2 3 3 5 9" xfId="14743"/>
    <cellStyle name="Currency 2 3 3 6" xfId="14744"/>
    <cellStyle name="Currency 2 3 3 6 2" xfId="14745"/>
    <cellStyle name="Currency 2 3 3 6 2 2" xfId="14746"/>
    <cellStyle name="Currency 2 3 3 6 2 2 2" xfId="14747"/>
    <cellStyle name="Currency 2 3 3 6 2 2 2 2" xfId="14748"/>
    <cellStyle name="Currency 2 3 3 6 2 2 3" xfId="14749"/>
    <cellStyle name="Currency 2 3 3 6 2 3" xfId="14750"/>
    <cellStyle name="Currency 2 3 3 6 2 3 2" xfId="14751"/>
    <cellStyle name="Currency 2 3 3 6 2 4" xfId="14752"/>
    <cellStyle name="Currency 2 3 3 6 3" xfId="14753"/>
    <cellStyle name="Currency 2 3 3 6 3 2" xfId="14754"/>
    <cellStyle name="Currency 2 3 3 6 3 2 2" xfId="14755"/>
    <cellStyle name="Currency 2 3 3 6 3 3" xfId="14756"/>
    <cellStyle name="Currency 2 3 3 6 4" xfId="14757"/>
    <cellStyle name="Currency 2 3 3 6 4 2" xfId="14758"/>
    <cellStyle name="Currency 2 3 3 6 5" xfId="14759"/>
    <cellStyle name="Currency 2 3 3 7" xfId="14760"/>
    <cellStyle name="Currency 2 3 3 7 2" xfId="14761"/>
    <cellStyle name="Currency 2 3 3 7 2 2" xfId="14762"/>
    <cellStyle name="Currency 2 3 3 7 2 2 2" xfId="14763"/>
    <cellStyle name="Currency 2 3 3 7 2 2 2 2" xfId="14764"/>
    <cellStyle name="Currency 2 3 3 7 2 2 3" xfId="14765"/>
    <cellStyle name="Currency 2 3 3 7 2 3" xfId="14766"/>
    <cellStyle name="Currency 2 3 3 7 2 3 2" xfId="14767"/>
    <cellStyle name="Currency 2 3 3 7 2 4" xfId="14768"/>
    <cellStyle name="Currency 2 3 3 7 3" xfId="14769"/>
    <cellStyle name="Currency 2 3 3 7 3 2" xfId="14770"/>
    <cellStyle name="Currency 2 3 3 7 3 2 2" xfId="14771"/>
    <cellStyle name="Currency 2 3 3 7 3 3" xfId="14772"/>
    <cellStyle name="Currency 2 3 3 7 4" xfId="14773"/>
    <cellStyle name="Currency 2 3 3 7 4 2" xfId="14774"/>
    <cellStyle name="Currency 2 3 3 7 5" xfId="14775"/>
    <cellStyle name="Currency 2 3 3 8" xfId="14776"/>
    <cellStyle name="Currency 2 3 3 8 2" xfId="14777"/>
    <cellStyle name="Currency 2 3 3 8 2 2" xfId="14778"/>
    <cellStyle name="Currency 2 3 3 8 2 2 2" xfId="14779"/>
    <cellStyle name="Currency 2 3 3 8 2 3" xfId="14780"/>
    <cellStyle name="Currency 2 3 3 8 3" xfId="14781"/>
    <cellStyle name="Currency 2 3 3 8 3 2" xfId="14782"/>
    <cellStyle name="Currency 2 3 3 8 4" xfId="14783"/>
    <cellStyle name="Currency 2 3 3 9" xfId="14784"/>
    <cellStyle name="Currency 2 3 3 9 2" xfId="14785"/>
    <cellStyle name="Currency 2 3 3 9 2 2" xfId="14786"/>
    <cellStyle name="Currency 2 3 3 9 3" xfId="14787"/>
    <cellStyle name="Currency 2 3 4" xfId="14788"/>
    <cellStyle name="Currency 2 3 4 10" xfId="14789"/>
    <cellStyle name="Currency 2 3 4 10 2" xfId="14790"/>
    <cellStyle name="Currency 2 3 4 11" xfId="14791"/>
    <cellStyle name="Currency 2 3 4 11 2" xfId="14792"/>
    <cellStyle name="Currency 2 3 4 12" xfId="14793"/>
    <cellStyle name="Currency 2 3 4 12 2" xfId="14794"/>
    <cellStyle name="Currency 2 3 4 13" xfId="14795"/>
    <cellStyle name="Currency 2 3 4 13 2" xfId="14796"/>
    <cellStyle name="Currency 2 3 4 14" xfId="14797"/>
    <cellStyle name="Currency 2 3 4 15" xfId="14798"/>
    <cellStyle name="Currency 2 3 4 16" xfId="14799"/>
    <cellStyle name="Currency 2 3 4 17" xfId="14800"/>
    <cellStyle name="Currency 2 3 4 2" xfId="14801"/>
    <cellStyle name="Currency 2 3 4 2 10" xfId="14802"/>
    <cellStyle name="Currency 2 3 4 2 10 2" xfId="14803"/>
    <cellStyle name="Currency 2 3 4 2 11" xfId="14804"/>
    <cellStyle name="Currency 2 3 4 2 11 2" xfId="14805"/>
    <cellStyle name="Currency 2 3 4 2 12" xfId="14806"/>
    <cellStyle name="Currency 2 3 4 2 13" xfId="14807"/>
    <cellStyle name="Currency 2 3 4 2 14" xfId="14808"/>
    <cellStyle name="Currency 2 3 4 2 2" xfId="14809"/>
    <cellStyle name="Currency 2 3 4 2 2 10" xfId="14810"/>
    <cellStyle name="Currency 2 3 4 2 2 10 2" xfId="14811"/>
    <cellStyle name="Currency 2 3 4 2 2 11" xfId="14812"/>
    <cellStyle name="Currency 2 3 4 2 2 12" xfId="14813"/>
    <cellStyle name="Currency 2 3 4 2 2 13" xfId="14814"/>
    <cellStyle name="Currency 2 3 4 2 2 2" xfId="14815"/>
    <cellStyle name="Currency 2 3 4 2 2 2 2" xfId="14816"/>
    <cellStyle name="Currency 2 3 4 2 2 2 2 2" xfId="14817"/>
    <cellStyle name="Currency 2 3 4 2 2 2 2 2 2" xfId="14818"/>
    <cellStyle name="Currency 2 3 4 2 2 2 2 2 2 2" xfId="14819"/>
    <cellStyle name="Currency 2 3 4 2 2 2 2 2 2 2 2" xfId="14820"/>
    <cellStyle name="Currency 2 3 4 2 2 2 2 2 2 3" xfId="14821"/>
    <cellStyle name="Currency 2 3 4 2 2 2 2 2 3" xfId="14822"/>
    <cellStyle name="Currency 2 3 4 2 2 2 2 2 3 2" xfId="14823"/>
    <cellStyle name="Currency 2 3 4 2 2 2 2 2 4" xfId="14824"/>
    <cellStyle name="Currency 2 3 4 2 2 2 2 3" xfId="14825"/>
    <cellStyle name="Currency 2 3 4 2 2 2 2 3 2" xfId="14826"/>
    <cellStyle name="Currency 2 3 4 2 2 2 2 3 2 2" xfId="14827"/>
    <cellStyle name="Currency 2 3 4 2 2 2 2 3 3" xfId="14828"/>
    <cellStyle name="Currency 2 3 4 2 2 2 2 4" xfId="14829"/>
    <cellStyle name="Currency 2 3 4 2 2 2 2 4 2" xfId="14830"/>
    <cellStyle name="Currency 2 3 4 2 2 2 2 5" xfId="14831"/>
    <cellStyle name="Currency 2 3 4 2 2 2 3" xfId="14832"/>
    <cellStyle name="Currency 2 3 4 2 2 2 3 2" xfId="14833"/>
    <cellStyle name="Currency 2 3 4 2 2 2 3 2 2" xfId="14834"/>
    <cellStyle name="Currency 2 3 4 2 2 2 3 2 2 2" xfId="14835"/>
    <cellStyle name="Currency 2 3 4 2 2 2 3 2 3" xfId="14836"/>
    <cellStyle name="Currency 2 3 4 2 2 2 3 3" xfId="14837"/>
    <cellStyle name="Currency 2 3 4 2 2 2 3 3 2" xfId="14838"/>
    <cellStyle name="Currency 2 3 4 2 2 2 3 4" xfId="14839"/>
    <cellStyle name="Currency 2 3 4 2 2 2 4" xfId="14840"/>
    <cellStyle name="Currency 2 3 4 2 2 2 4 2" xfId="14841"/>
    <cellStyle name="Currency 2 3 4 2 2 2 4 2 2" xfId="14842"/>
    <cellStyle name="Currency 2 3 4 2 2 2 4 3" xfId="14843"/>
    <cellStyle name="Currency 2 3 4 2 2 2 5" xfId="14844"/>
    <cellStyle name="Currency 2 3 4 2 2 2 5 2" xfId="14845"/>
    <cellStyle name="Currency 2 3 4 2 2 2 6" xfId="14846"/>
    <cellStyle name="Currency 2 3 4 2 2 2 6 2" xfId="14847"/>
    <cellStyle name="Currency 2 3 4 2 2 2 7" xfId="14848"/>
    <cellStyle name="Currency 2 3 4 2 2 2 8" xfId="14849"/>
    <cellStyle name="Currency 2 3 4 2 2 2 9" xfId="14850"/>
    <cellStyle name="Currency 2 3 4 2 2 3" xfId="14851"/>
    <cellStyle name="Currency 2 3 4 2 2 3 2" xfId="14852"/>
    <cellStyle name="Currency 2 3 4 2 2 3 2 2" xfId="14853"/>
    <cellStyle name="Currency 2 3 4 2 2 3 2 2 2" xfId="14854"/>
    <cellStyle name="Currency 2 3 4 2 2 3 2 2 2 2" xfId="14855"/>
    <cellStyle name="Currency 2 3 4 2 2 3 2 2 2 2 2" xfId="14856"/>
    <cellStyle name="Currency 2 3 4 2 2 3 2 2 2 3" xfId="14857"/>
    <cellStyle name="Currency 2 3 4 2 2 3 2 2 3" xfId="14858"/>
    <cellStyle name="Currency 2 3 4 2 2 3 2 2 3 2" xfId="14859"/>
    <cellStyle name="Currency 2 3 4 2 2 3 2 2 4" xfId="14860"/>
    <cellStyle name="Currency 2 3 4 2 2 3 2 3" xfId="14861"/>
    <cellStyle name="Currency 2 3 4 2 2 3 2 3 2" xfId="14862"/>
    <cellStyle name="Currency 2 3 4 2 2 3 2 3 2 2" xfId="14863"/>
    <cellStyle name="Currency 2 3 4 2 2 3 2 3 3" xfId="14864"/>
    <cellStyle name="Currency 2 3 4 2 2 3 2 4" xfId="14865"/>
    <cellStyle name="Currency 2 3 4 2 2 3 2 4 2" xfId="14866"/>
    <cellStyle name="Currency 2 3 4 2 2 3 2 5" xfId="14867"/>
    <cellStyle name="Currency 2 3 4 2 2 3 3" xfId="14868"/>
    <cellStyle name="Currency 2 3 4 2 2 3 3 2" xfId="14869"/>
    <cellStyle name="Currency 2 3 4 2 2 3 3 2 2" xfId="14870"/>
    <cellStyle name="Currency 2 3 4 2 2 3 3 2 2 2" xfId="14871"/>
    <cellStyle name="Currency 2 3 4 2 2 3 3 2 3" xfId="14872"/>
    <cellStyle name="Currency 2 3 4 2 2 3 3 3" xfId="14873"/>
    <cellStyle name="Currency 2 3 4 2 2 3 3 3 2" xfId="14874"/>
    <cellStyle name="Currency 2 3 4 2 2 3 3 4" xfId="14875"/>
    <cellStyle name="Currency 2 3 4 2 2 3 4" xfId="14876"/>
    <cellStyle name="Currency 2 3 4 2 2 3 4 2" xfId="14877"/>
    <cellStyle name="Currency 2 3 4 2 2 3 4 2 2" xfId="14878"/>
    <cellStyle name="Currency 2 3 4 2 2 3 4 3" xfId="14879"/>
    <cellStyle name="Currency 2 3 4 2 2 3 5" xfId="14880"/>
    <cellStyle name="Currency 2 3 4 2 2 3 5 2" xfId="14881"/>
    <cellStyle name="Currency 2 3 4 2 2 3 6" xfId="14882"/>
    <cellStyle name="Currency 2 3 4 2 2 3 6 2" xfId="14883"/>
    <cellStyle name="Currency 2 3 4 2 2 3 7" xfId="14884"/>
    <cellStyle name="Currency 2 3 4 2 2 3 8" xfId="14885"/>
    <cellStyle name="Currency 2 3 4 2 2 3 9" xfId="14886"/>
    <cellStyle name="Currency 2 3 4 2 2 4" xfId="14887"/>
    <cellStyle name="Currency 2 3 4 2 2 4 2" xfId="14888"/>
    <cellStyle name="Currency 2 3 4 2 2 4 2 2" xfId="14889"/>
    <cellStyle name="Currency 2 3 4 2 2 4 2 2 2" xfId="14890"/>
    <cellStyle name="Currency 2 3 4 2 2 4 2 2 2 2" xfId="14891"/>
    <cellStyle name="Currency 2 3 4 2 2 4 2 2 3" xfId="14892"/>
    <cellStyle name="Currency 2 3 4 2 2 4 2 3" xfId="14893"/>
    <cellStyle name="Currency 2 3 4 2 2 4 2 3 2" xfId="14894"/>
    <cellStyle name="Currency 2 3 4 2 2 4 2 4" xfId="14895"/>
    <cellStyle name="Currency 2 3 4 2 2 4 3" xfId="14896"/>
    <cellStyle name="Currency 2 3 4 2 2 4 3 2" xfId="14897"/>
    <cellStyle name="Currency 2 3 4 2 2 4 3 2 2" xfId="14898"/>
    <cellStyle name="Currency 2 3 4 2 2 4 3 3" xfId="14899"/>
    <cellStyle name="Currency 2 3 4 2 2 4 4" xfId="14900"/>
    <cellStyle name="Currency 2 3 4 2 2 4 4 2" xfId="14901"/>
    <cellStyle name="Currency 2 3 4 2 2 4 5" xfId="14902"/>
    <cellStyle name="Currency 2 3 4 2 2 5" xfId="14903"/>
    <cellStyle name="Currency 2 3 4 2 2 5 2" xfId="14904"/>
    <cellStyle name="Currency 2 3 4 2 2 5 2 2" xfId="14905"/>
    <cellStyle name="Currency 2 3 4 2 2 5 2 2 2" xfId="14906"/>
    <cellStyle name="Currency 2 3 4 2 2 5 2 2 2 2" xfId="14907"/>
    <cellStyle name="Currency 2 3 4 2 2 5 2 2 3" xfId="14908"/>
    <cellStyle name="Currency 2 3 4 2 2 5 2 3" xfId="14909"/>
    <cellStyle name="Currency 2 3 4 2 2 5 2 3 2" xfId="14910"/>
    <cellStyle name="Currency 2 3 4 2 2 5 2 4" xfId="14911"/>
    <cellStyle name="Currency 2 3 4 2 2 5 3" xfId="14912"/>
    <cellStyle name="Currency 2 3 4 2 2 5 3 2" xfId="14913"/>
    <cellStyle name="Currency 2 3 4 2 2 5 3 2 2" xfId="14914"/>
    <cellStyle name="Currency 2 3 4 2 2 5 3 3" xfId="14915"/>
    <cellStyle name="Currency 2 3 4 2 2 5 4" xfId="14916"/>
    <cellStyle name="Currency 2 3 4 2 2 5 4 2" xfId="14917"/>
    <cellStyle name="Currency 2 3 4 2 2 5 5" xfId="14918"/>
    <cellStyle name="Currency 2 3 4 2 2 6" xfId="14919"/>
    <cellStyle name="Currency 2 3 4 2 2 6 2" xfId="14920"/>
    <cellStyle name="Currency 2 3 4 2 2 6 2 2" xfId="14921"/>
    <cellStyle name="Currency 2 3 4 2 2 6 2 2 2" xfId="14922"/>
    <cellStyle name="Currency 2 3 4 2 2 6 2 3" xfId="14923"/>
    <cellStyle name="Currency 2 3 4 2 2 6 3" xfId="14924"/>
    <cellStyle name="Currency 2 3 4 2 2 6 3 2" xfId="14925"/>
    <cellStyle name="Currency 2 3 4 2 2 6 4" xfId="14926"/>
    <cellStyle name="Currency 2 3 4 2 2 7" xfId="14927"/>
    <cellStyle name="Currency 2 3 4 2 2 7 2" xfId="14928"/>
    <cellStyle name="Currency 2 3 4 2 2 7 2 2" xfId="14929"/>
    <cellStyle name="Currency 2 3 4 2 2 7 3" xfId="14930"/>
    <cellStyle name="Currency 2 3 4 2 2 8" xfId="14931"/>
    <cellStyle name="Currency 2 3 4 2 2 8 2" xfId="14932"/>
    <cellStyle name="Currency 2 3 4 2 2 9" xfId="14933"/>
    <cellStyle name="Currency 2 3 4 2 2 9 2" xfId="14934"/>
    <cellStyle name="Currency 2 3 4 2 3" xfId="14935"/>
    <cellStyle name="Currency 2 3 4 2 3 2" xfId="14936"/>
    <cellStyle name="Currency 2 3 4 2 3 2 2" xfId="14937"/>
    <cellStyle name="Currency 2 3 4 2 3 2 2 2" xfId="14938"/>
    <cellStyle name="Currency 2 3 4 2 3 2 2 2 2" xfId="14939"/>
    <cellStyle name="Currency 2 3 4 2 3 2 2 2 2 2" xfId="14940"/>
    <cellStyle name="Currency 2 3 4 2 3 2 2 2 3" xfId="14941"/>
    <cellStyle name="Currency 2 3 4 2 3 2 2 3" xfId="14942"/>
    <cellStyle name="Currency 2 3 4 2 3 2 2 3 2" xfId="14943"/>
    <cellStyle name="Currency 2 3 4 2 3 2 2 4" xfId="14944"/>
    <cellStyle name="Currency 2 3 4 2 3 2 3" xfId="14945"/>
    <cellStyle name="Currency 2 3 4 2 3 2 3 2" xfId="14946"/>
    <cellStyle name="Currency 2 3 4 2 3 2 3 2 2" xfId="14947"/>
    <cellStyle name="Currency 2 3 4 2 3 2 3 3" xfId="14948"/>
    <cellStyle name="Currency 2 3 4 2 3 2 4" xfId="14949"/>
    <cellStyle name="Currency 2 3 4 2 3 2 4 2" xfId="14950"/>
    <cellStyle name="Currency 2 3 4 2 3 2 5" xfId="14951"/>
    <cellStyle name="Currency 2 3 4 2 3 3" xfId="14952"/>
    <cellStyle name="Currency 2 3 4 2 3 3 2" xfId="14953"/>
    <cellStyle name="Currency 2 3 4 2 3 3 2 2" xfId="14954"/>
    <cellStyle name="Currency 2 3 4 2 3 3 2 2 2" xfId="14955"/>
    <cellStyle name="Currency 2 3 4 2 3 3 2 3" xfId="14956"/>
    <cellStyle name="Currency 2 3 4 2 3 3 3" xfId="14957"/>
    <cellStyle name="Currency 2 3 4 2 3 3 3 2" xfId="14958"/>
    <cellStyle name="Currency 2 3 4 2 3 3 4" xfId="14959"/>
    <cellStyle name="Currency 2 3 4 2 3 4" xfId="14960"/>
    <cellStyle name="Currency 2 3 4 2 3 4 2" xfId="14961"/>
    <cellStyle name="Currency 2 3 4 2 3 4 2 2" xfId="14962"/>
    <cellStyle name="Currency 2 3 4 2 3 4 3" xfId="14963"/>
    <cellStyle name="Currency 2 3 4 2 3 5" xfId="14964"/>
    <cellStyle name="Currency 2 3 4 2 3 5 2" xfId="14965"/>
    <cellStyle name="Currency 2 3 4 2 3 6" xfId="14966"/>
    <cellStyle name="Currency 2 3 4 2 3 6 2" xfId="14967"/>
    <cellStyle name="Currency 2 3 4 2 3 7" xfId="14968"/>
    <cellStyle name="Currency 2 3 4 2 3 8" xfId="14969"/>
    <cellStyle name="Currency 2 3 4 2 3 9" xfId="14970"/>
    <cellStyle name="Currency 2 3 4 2 4" xfId="14971"/>
    <cellStyle name="Currency 2 3 4 2 4 2" xfId="14972"/>
    <cellStyle name="Currency 2 3 4 2 4 2 2" xfId="14973"/>
    <cellStyle name="Currency 2 3 4 2 4 2 2 2" xfId="14974"/>
    <cellStyle name="Currency 2 3 4 2 4 2 2 2 2" xfId="14975"/>
    <cellStyle name="Currency 2 3 4 2 4 2 2 2 2 2" xfId="14976"/>
    <cellStyle name="Currency 2 3 4 2 4 2 2 2 3" xfId="14977"/>
    <cellStyle name="Currency 2 3 4 2 4 2 2 3" xfId="14978"/>
    <cellStyle name="Currency 2 3 4 2 4 2 2 3 2" xfId="14979"/>
    <cellStyle name="Currency 2 3 4 2 4 2 2 4" xfId="14980"/>
    <cellStyle name="Currency 2 3 4 2 4 2 3" xfId="14981"/>
    <cellStyle name="Currency 2 3 4 2 4 2 3 2" xfId="14982"/>
    <cellStyle name="Currency 2 3 4 2 4 2 3 2 2" xfId="14983"/>
    <cellStyle name="Currency 2 3 4 2 4 2 3 3" xfId="14984"/>
    <cellStyle name="Currency 2 3 4 2 4 2 4" xfId="14985"/>
    <cellStyle name="Currency 2 3 4 2 4 2 4 2" xfId="14986"/>
    <cellStyle name="Currency 2 3 4 2 4 2 5" xfId="14987"/>
    <cellStyle name="Currency 2 3 4 2 4 3" xfId="14988"/>
    <cellStyle name="Currency 2 3 4 2 4 3 2" xfId="14989"/>
    <cellStyle name="Currency 2 3 4 2 4 3 2 2" xfId="14990"/>
    <cellStyle name="Currency 2 3 4 2 4 3 2 2 2" xfId="14991"/>
    <cellStyle name="Currency 2 3 4 2 4 3 2 3" xfId="14992"/>
    <cellStyle name="Currency 2 3 4 2 4 3 3" xfId="14993"/>
    <cellStyle name="Currency 2 3 4 2 4 3 3 2" xfId="14994"/>
    <cellStyle name="Currency 2 3 4 2 4 3 4" xfId="14995"/>
    <cellStyle name="Currency 2 3 4 2 4 4" xfId="14996"/>
    <cellStyle name="Currency 2 3 4 2 4 4 2" xfId="14997"/>
    <cellStyle name="Currency 2 3 4 2 4 4 2 2" xfId="14998"/>
    <cellStyle name="Currency 2 3 4 2 4 4 3" xfId="14999"/>
    <cellStyle name="Currency 2 3 4 2 4 5" xfId="15000"/>
    <cellStyle name="Currency 2 3 4 2 4 5 2" xfId="15001"/>
    <cellStyle name="Currency 2 3 4 2 4 6" xfId="15002"/>
    <cellStyle name="Currency 2 3 4 2 4 6 2" xfId="15003"/>
    <cellStyle name="Currency 2 3 4 2 4 7" xfId="15004"/>
    <cellStyle name="Currency 2 3 4 2 4 8" xfId="15005"/>
    <cellStyle name="Currency 2 3 4 2 4 9" xfId="15006"/>
    <cellStyle name="Currency 2 3 4 2 5" xfId="15007"/>
    <cellStyle name="Currency 2 3 4 2 5 2" xfId="15008"/>
    <cellStyle name="Currency 2 3 4 2 5 2 2" xfId="15009"/>
    <cellStyle name="Currency 2 3 4 2 5 2 2 2" xfId="15010"/>
    <cellStyle name="Currency 2 3 4 2 5 2 2 2 2" xfId="15011"/>
    <cellStyle name="Currency 2 3 4 2 5 2 2 3" xfId="15012"/>
    <cellStyle name="Currency 2 3 4 2 5 2 3" xfId="15013"/>
    <cellStyle name="Currency 2 3 4 2 5 2 3 2" xfId="15014"/>
    <cellStyle name="Currency 2 3 4 2 5 2 4" xfId="15015"/>
    <cellStyle name="Currency 2 3 4 2 5 3" xfId="15016"/>
    <cellStyle name="Currency 2 3 4 2 5 3 2" xfId="15017"/>
    <cellStyle name="Currency 2 3 4 2 5 3 2 2" xfId="15018"/>
    <cellStyle name="Currency 2 3 4 2 5 3 3" xfId="15019"/>
    <cellStyle name="Currency 2 3 4 2 5 4" xfId="15020"/>
    <cellStyle name="Currency 2 3 4 2 5 4 2" xfId="15021"/>
    <cellStyle name="Currency 2 3 4 2 5 5" xfId="15022"/>
    <cellStyle name="Currency 2 3 4 2 6" xfId="15023"/>
    <cellStyle name="Currency 2 3 4 2 6 2" xfId="15024"/>
    <cellStyle name="Currency 2 3 4 2 6 2 2" xfId="15025"/>
    <cellStyle name="Currency 2 3 4 2 6 2 2 2" xfId="15026"/>
    <cellStyle name="Currency 2 3 4 2 6 2 2 2 2" xfId="15027"/>
    <cellStyle name="Currency 2 3 4 2 6 2 2 3" xfId="15028"/>
    <cellStyle name="Currency 2 3 4 2 6 2 3" xfId="15029"/>
    <cellStyle name="Currency 2 3 4 2 6 2 3 2" xfId="15030"/>
    <cellStyle name="Currency 2 3 4 2 6 2 4" xfId="15031"/>
    <cellStyle name="Currency 2 3 4 2 6 3" xfId="15032"/>
    <cellStyle name="Currency 2 3 4 2 6 3 2" xfId="15033"/>
    <cellStyle name="Currency 2 3 4 2 6 3 2 2" xfId="15034"/>
    <cellStyle name="Currency 2 3 4 2 6 3 3" xfId="15035"/>
    <cellStyle name="Currency 2 3 4 2 6 4" xfId="15036"/>
    <cellStyle name="Currency 2 3 4 2 6 4 2" xfId="15037"/>
    <cellStyle name="Currency 2 3 4 2 6 5" xfId="15038"/>
    <cellStyle name="Currency 2 3 4 2 7" xfId="15039"/>
    <cellStyle name="Currency 2 3 4 2 7 2" xfId="15040"/>
    <cellStyle name="Currency 2 3 4 2 7 2 2" xfId="15041"/>
    <cellStyle name="Currency 2 3 4 2 7 2 2 2" xfId="15042"/>
    <cellStyle name="Currency 2 3 4 2 7 2 3" xfId="15043"/>
    <cellStyle name="Currency 2 3 4 2 7 3" xfId="15044"/>
    <cellStyle name="Currency 2 3 4 2 7 3 2" xfId="15045"/>
    <cellStyle name="Currency 2 3 4 2 7 4" xfId="15046"/>
    <cellStyle name="Currency 2 3 4 2 8" xfId="15047"/>
    <cellStyle name="Currency 2 3 4 2 8 2" xfId="15048"/>
    <cellStyle name="Currency 2 3 4 2 8 2 2" xfId="15049"/>
    <cellStyle name="Currency 2 3 4 2 8 3" xfId="15050"/>
    <cellStyle name="Currency 2 3 4 2 9" xfId="15051"/>
    <cellStyle name="Currency 2 3 4 2 9 2" xfId="15052"/>
    <cellStyle name="Currency 2 3 4 3" xfId="15053"/>
    <cellStyle name="Currency 2 3 4 3 10" xfId="15054"/>
    <cellStyle name="Currency 2 3 4 3 10 2" xfId="15055"/>
    <cellStyle name="Currency 2 3 4 3 11" xfId="15056"/>
    <cellStyle name="Currency 2 3 4 3 12" xfId="15057"/>
    <cellStyle name="Currency 2 3 4 3 13" xfId="15058"/>
    <cellStyle name="Currency 2 3 4 3 2" xfId="15059"/>
    <cellStyle name="Currency 2 3 4 3 2 2" xfId="15060"/>
    <cellStyle name="Currency 2 3 4 3 2 2 2" xfId="15061"/>
    <cellStyle name="Currency 2 3 4 3 2 2 2 2" xfId="15062"/>
    <cellStyle name="Currency 2 3 4 3 2 2 2 2 2" xfId="15063"/>
    <cellStyle name="Currency 2 3 4 3 2 2 2 2 2 2" xfId="15064"/>
    <cellStyle name="Currency 2 3 4 3 2 2 2 2 3" xfId="15065"/>
    <cellStyle name="Currency 2 3 4 3 2 2 2 3" xfId="15066"/>
    <cellStyle name="Currency 2 3 4 3 2 2 2 3 2" xfId="15067"/>
    <cellStyle name="Currency 2 3 4 3 2 2 2 4" xfId="15068"/>
    <cellStyle name="Currency 2 3 4 3 2 2 3" xfId="15069"/>
    <cellStyle name="Currency 2 3 4 3 2 2 3 2" xfId="15070"/>
    <cellStyle name="Currency 2 3 4 3 2 2 3 2 2" xfId="15071"/>
    <cellStyle name="Currency 2 3 4 3 2 2 3 3" xfId="15072"/>
    <cellStyle name="Currency 2 3 4 3 2 2 4" xfId="15073"/>
    <cellStyle name="Currency 2 3 4 3 2 2 4 2" xfId="15074"/>
    <cellStyle name="Currency 2 3 4 3 2 2 5" xfId="15075"/>
    <cellStyle name="Currency 2 3 4 3 2 3" xfId="15076"/>
    <cellStyle name="Currency 2 3 4 3 2 3 2" xfId="15077"/>
    <cellStyle name="Currency 2 3 4 3 2 3 2 2" xfId="15078"/>
    <cellStyle name="Currency 2 3 4 3 2 3 2 2 2" xfId="15079"/>
    <cellStyle name="Currency 2 3 4 3 2 3 2 3" xfId="15080"/>
    <cellStyle name="Currency 2 3 4 3 2 3 3" xfId="15081"/>
    <cellStyle name="Currency 2 3 4 3 2 3 3 2" xfId="15082"/>
    <cellStyle name="Currency 2 3 4 3 2 3 4" xfId="15083"/>
    <cellStyle name="Currency 2 3 4 3 2 4" xfId="15084"/>
    <cellStyle name="Currency 2 3 4 3 2 4 2" xfId="15085"/>
    <cellStyle name="Currency 2 3 4 3 2 4 2 2" xfId="15086"/>
    <cellStyle name="Currency 2 3 4 3 2 4 3" xfId="15087"/>
    <cellStyle name="Currency 2 3 4 3 2 5" xfId="15088"/>
    <cellStyle name="Currency 2 3 4 3 2 5 2" xfId="15089"/>
    <cellStyle name="Currency 2 3 4 3 2 6" xfId="15090"/>
    <cellStyle name="Currency 2 3 4 3 2 6 2" xfId="15091"/>
    <cellStyle name="Currency 2 3 4 3 2 7" xfId="15092"/>
    <cellStyle name="Currency 2 3 4 3 2 8" xfId="15093"/>
    <cellStyle name="Currency 2 3 4 3 2 9" xfId="15094"/>
    <cellStyle name="Currency 2 3 4 3 3" xfId="15095"/>
    <cellStyle name="Currency 2 3 4 3 3 2" xfId="15096"/>
    <cellStyle name="Currency 2 3 4 3 3 2 2" xfId="15097"/>
    <cellStyle name="Currency 2 3 4 3 3 2 2 2" xfId="15098"/>
    <cellStyle name="Currency 2 3 4 3 3 2 2 2 2" xfId="15099"/>
    <cellStyle name="Currency 2 3 4 3 3 2 2 2 2 2" xfId="15100"/>
    <cellStyle name="Currency 2 3 4 3 3 2 2 2 3" xfId="15101"/>
    <cellStyle name="Currency 2 3 4 3 3 2 2 3" xfId="15102"/>
    <cellStyle name="Currency 2 3 4 3 3 2 2 3 2" xfId="15103"/>
    <cellStyle name="Currency 2 3 4 3 3 2 2 4" xfId="15104"/>
    <cellStyle name="Currency 2 3 4 3 3 2 3" xfId="15105"/>
    <cellStyle name="Currency 2 3 4 3 3 2 3 2" xfId="15106"/>
    <cellStyle name="Currency 2 3 4 3 3 2 3 2 2" xfId="15107"/>
    <cellStyle name="Currency 2 3 4 3 3 2 3 3" xfId="15108"/>
    <cellStyle name="Currency 2 3 4 3 3 2 4" xfId="15109"/>
    <cellStyle name="Currency 2 3 4 3 3 2 4 2" xfId="15110"/>
    <cellStyle name="Currency 2 3 4 3 3 2 5" xfId="15111"/>
    <cellStyle name="Currency 2 3 4 3 3 3" xfId="15112"/>
    <cellStyle name="Currency 2 3 4 3 3 3 2" xfId="15113"/>
    <cellStyle name="Currency 2 3 4 3 3 3 2 2" xfId="15114"/>
    <cellStyle name="Currency 2 3 4 3 3 3 2 2 2" xfId="15115"/>
    <cellStyle name="Currency 2 3 4 3 3 3 2 3" xfId="15116"/>
    <cellStyle name="Currency 2 3 4 3 3 3 3" xfId="15117"/>
    <cellStyle name="Currency 2 3 4 3 3 3 3 2" xfId="15118"/>
    <cellStyle name="Currency 2 3 4 3 3 3 4" xfId="15119"/>
    <cellStyle name="Currency 2 3 4 3 3 4" xfId="15120"/>
    <cellStyle name="Currency 2 3 4 3 3 4 2" xfId="15121"/>
    <cellStyle name="Currency 2 3 4 3 3 4 2 2" xfId="15122"/>
    <cellStyle name="Currency 2 3 4 3 3 4 3" xfId="15123"/>
    <cellStyle name="Currency 2 3 4 3 3 5" xfId="15124"/>
    <cellStyle name="Currency 2 3 4 3 3 5 2" xfId="15125"/>
    <cellStyle name="Currency 2 3 4 3 3 6" xfId="15126"/>
    <cellStyle name="Currency 2 3 4 3 3 6 2" xfId="15127"/>
    <cellStyle name="Currency 2 3 4 3 3 7" xfId="15128"/>
    <cellStyle name="Currency 2 3 4 3 3 8" xfId="15129"/>
    <cellStyle name="Currency 2 3 4 3 3 9" xfId="15130"/>
    <cellStyle name="Currency 2 3 4 3 4" xfId="15131"/>
    <cellStyle name="Currency 2 3 4 3 4 2" xfId="15132"/>
    <cellStyle name="Currency 2 3 4 3 4 2 2" xfId="15133"/>
    <cellStyle name="Currency 2 3 4 3 4 2 2 2" xfId="15134"/>
    <cellStyle name="Currency 2 3 4 3 4 2 2 2 2" xfId="15135"/>
    <cellStyle name="Currency 2 3 4 3 4 2 2 3" xfId="15136"/>
    <cellStyle name="Currency 2 3 4 3 4 2 3" xfId="15137"/>
    <cellStyle name="Currency 2 3 4 3 4 2 3 2" xfId="15138"/>
    <cellStyle name="Currency 2 3 4 3 4 2 4" xfId="15139"/>
    <cellStyle name="Currency 2 3 4 3 4 3" xfId="15140"/>
    <cellStyle name="Currency 2 3 4 3 4 3 2" xfId="15141"/>
    <cellStyle name="Currency 2 3 4 3 4 3 2 2" xfId="15142"/>
    <cellStyle name="Currency 2 3 4 3 4 3 3" xfId="15143"/>
    <cellStyle name="Currency 2 3 4 3 4 4" xfId="15144"/>
    <cellStyle name="Currency 2 3 4 3 4 4 2" xfId="15145"/>
    <cellStyle name="Currency 2 3 4 3 4 5" xfId="15146"/>
    <cellStyle name="Currency 2 3 4 3 5" xfId="15147"/>
    <cellStyle name="Currency 2 3 4 3 5 2" xfId="15148"/>
    <cellStyle name="Currency 2 3 4 3 5 2 2" xfId="15149"/>
    <cellStyle name="Currency 2 3 4 3 5 2 2 2" xfId="15150"/>
    <cellStyle name="Currency 2 3 4 3 5 2 2 2 2" xfId="15151"/>
    <cellStyle name="Currency 2 3 4 3 5 2 2 3" xfId="15152"/>
    <cellStyle name="Currency 2 3 4 3 5 2 3" xfId="15153"/>
    <cellStyle name="Currency 2 3 4 3 5 2 3 2" xfId="15154"/>
    <cellStyle name="Currency 2 3 4 3 5 2 4" xfId="15155"/>
    <cellStyle name="Currency 2 3 4 3 5 3" xfId="15156"/>
    <cellStyle name="Currency 2 3 4 3 5 3 2" xfId="15157"/>
    <cellStyle name="Currency 2 3 4 3 5 3 2 2" xfId="15158"/>
    <cellStyle name="Currency 2 3 4 3 5 3 3" xfId="15159"/>
    <cellStyle name="Currency 2 3 4 3 5 4" xfId="15160"/>
    <cellStyle name="Currency 2 3 4 3 5 4 2" xfId="15161"/>
    <cellStyle name="Currency 2 3 4 3 5 5" xfId="15162"/>
    <cellStyle name="Currency 2 3 4 3 6" xfId="15163"/>
    <cellStyle name="Currency 2 3 4 3 6 2" xfId="15164"/>
    <cellStyle name="Currency 2 3 4 3 6 2 2" xfId="15165"/>
    <cellStyle name="Currency 2 3 4 3 6 2 2 2" xfId="15166"/>
    <cellStyle name="Currency 2 3 4 3 6 2 3" xfId="15167"/>
    <cellStyle name="Currency 2 3 4 3 6 3" xfId="15168"/>
    <cellStyle name="Currency 2 3 4 3 6 3 2" xfId="15169"/>
    <cellStyle name="Currency 2 3 4 3 6 4" xfId="15170"/>
    <cellStyle name="Currency 2 3 4 3 7" xfId="15171"/>
    <cellStyle name="Currency 2 3 4 3 7 2" xfId="15172"/>
    <cellStyle name="Currency 2 3 4 3 7 2 2" xfId="15173"/>
    <cellStyle name="Currency 2 3 4 3 7 3" xfId="15174"/>
    <cellStyle name="Currency 2 3 4 3 8" xfId="15175"/>
    <cellStyle name="Currency 2 3 4 3 8 2" xfId="15176"/>
    <cellStyle name="Currency 2 3 4 3 9" xfId="15177"/>
    <cellStyle name="Currency 2 3 4 3 9 2" xfId="15178"/>
    <cellStyle name="Currency 2 3 4 4" xfId="15179"/>
    <cellStyle name="Currency 2 3 4 4 2" xfId="15180"/>
    <cellStyle name="Currency 2 3 4 4 2 2" xfId="15181"/>
    <cellStyle name="Currency 2 3 4 4 2 2 2" xfId="15182"/>
    <cellStyle name="Currency 2 3 4 4 2 2 2 2" xfId="15183"/>
    <cellStyle name="Currency 2 3 4 4 2 2 2 2 2" xfId="15184"/>
    <cellStyle name="Currency 2 3 4 4 2 2 2 3" xfId="15185"/>
    <cellStyle name="Currency 2 3 4 4 2 2 3" xfId="15186"/>
    <cellStyle name="Currency 2 3 4 4 2 2 3 2" xfId="15187"/>
    <cellStyle name="Currency 2 3 4 4 2 2 4" xfId="15188"/>
    <cellStyle name="Currency 2 3 4 4 2 3" xfId="15189"/>
    <cellStyle name="Currency 2 3 4 4 2 3 2" xfId="15190"/>
    <cellStyle name="Currency 2 3 4 4 2 3 2 2" xfId="15191"/>
    <cellStyle name="Currency 2 3 4 4 2 3 3" xfId="15192"/>
    <cellStyle name="Currency 2 3 4 4 2 4" xfId="15193"/>
    <cellStyle name="Currency 2 3 4 4 2 4 2" xfId="15194"/>
    <cellStyle name="Currency 2 3 4 4 2 5" xfId="15195"/>
    <cellStyle name="Currency 2 3 4 4 3" xfId="15196"/>
    <cellStyle name="Currency 2 3 4 4 3 2" xfId="15197"/>
    <cellStyle name="Currency 2 3 4 4 3 2 2" xfId="15198"/>
    <cellStyle name="Currency 2 3 4 4 3 2 2 2" xfId="15199"/>
    <cellStyle name="Currency 2 3 4 4 3 2 3" xfId="15200"/>
    <cellStyle name="Currency 2 3 4 4 3 3" xfId="15201"/>
    <cellStyle name="Currency 2 3 4 4 3 3 2" xfId="15202"/>
    <cellStyle name="Currency 2 3 4 4 3 4" xfId="15203"/>
    <cellStyle name="Currency 2 3 4 4 4" xfId="15204"/>
    <cellStyle name="Currency 2 3 4 4 4 2" xfId="15205"/>
    <cellStyle name="Currency 2 3 4 4 4 2 2" xfId="15206"/>
    <cellStyle name="Currency 2 3 4 4 4 3" xfId="15207"/>
    <cellStyle name="Currency 2 3 4 4 5" xfId="15208"/>
    <cellStyle name="Currency 2 3 4 4 5 2" xfId="15209"/>
    <cellStyle name="Currency 2 3 4 4 6" xfId="15210"/>
    <cellStyle name="Currency 2 3 4 4 6 2" xfId="15211"/>
    <cellStyle name="Currency 2 3 4 4 7" xfId="15212"/>
    <cellStyle name="Currency 2 3 4 4 8" xfId="15213"/>
    <cellStyle name="Currency 2 3 4 4 9" xfId="15214"/>
    <cellStyle name="Currency 2 3 4 5" xfId="15215"/>
    <cellStyle name="Currency 2 3 4 5 2" xfId="15216"/>
    <cellStyle name="Currency 2 3 4 5 2 2" xfId="15217"/>
    <cellStyle name="Currency 2 3 4 5 2 2 2" xfId="15218"/>
    <cellStyle name="Currency 2 3 4 5 2 2 2 2" xfId="15219"/>
    <cellStyle name="Currency 2 3 4 5 2 2 2 2 2" xfId="15220"/>
    <cellStyle name="Currency 2 3 4 5 2 2 2 3" xfId="15221"/>
    <cellStyle name="Currency 2 3 4 5 2 2 3" xfId="15222"/>
    <cellStyle name="Currency 2 3 4 5 2 2 3 2" xfId="15223"/>
    <cellStyle name="Currency 2 3 4 5 2 2 4" xfId="15224"/>
    <cellStyle name="Currency 2 3 4 5 2 3" xfId="15225"/>
    <cellStyle name="Currency 2 3 4 5 2 3 2" xfId="15226"/>
    <cellStyle name="Currency 2 3 4 5 2 3 2 2" xfId="15227"/>
    <cellStyle name="Currency 2 3 4 5 2 3 3" xfId="15228"/>
    <cellStyle name="Currency 2 3 4 5 2 4" xfId="15229"/>
    <cellStyle name="Currency 2 3 4 5 2 4 2" xfId="15230"/>
    <cellStyle name="Currency 2 3 4 5 2 5" xfId="15231"/>
    <cellStyle name="Currency 2 3 4 5 3" xfId="15232"/>
    <cellStyle name="Currency 2 3 4 5 3 2" xfId="15233"/>
    <cellStyle name="Currency 2 3 4 5 3 2 2" xfId="15234"/>
    <cellStyle name="Currency 2 3 4 5 3 2 2 2" xfId="15235"/>
    <cellStyle name="Currency 2 3 4 5 3 2 3" xfId="15236"/>
    <cellStyle name="Currency 2 3 4 5 3 3" xfId="15237"/>
    <cellStyle name="Currency 2 3 4 5 3 3 2" xfId="15238"/>
    <cellStyle name="Currency 2 3 4 5 3 4" xfId="15239"/>
    <cellStyle name="Currency 2 3 4 5 4" xfId="15240"/>
    <cellStyle name="Currency 2 3 4 5 4 2" xfId="15241"/>
    <cellStyle name="Currency 2 3 4 5 4 2 2" xfId="15242"/>
    <cellStyle name="Currency 2 3 4 5 4 3" xfId="15243"/>
    <cellStyle name="Currency 2 3 4 5 5" xfId="15244"/>
    <cellStyle name="Currency 2 3 4 5 5 2" xfId="15245"/>
    <cellStyle name="Currency 2 3 4 5 6" xfId="15246"/>
    <cellStyle name="Currency 2 3 4 5 6 2" xfId="15247"/>
    <cellStyle name="Currency 2 3 4 5 7" xfId="15248"/>
    <cellStyle name="Currency 2 3 4 5 8" xfId="15249"/>
    <cellStyle name="Currency 2 3 4 5 9" xfId="15250"/>
    <cellStyle name="Currency 2 3 4 6" xfId="15251"/>
    <cellStyle name="Currency 2 3 4 6 2" xfId="15252"/>
    <cellStyle name="Currency 2 3 4 6 2 2" xfId="15253"/>
    <cellStyle name="Currency 2 3 4 6 2 2 2" xfId="15254"/>
    <cellStyle name="Currency 2 3 4 6 2 2 2 2" xfId="15255"/>
    <cellStyle name="Currency 2 3 4 6 2 2 3" xfId="15256"/>
    <cellStyle name="Currency 2 3 4 6 2 3" xfId="15257"/>
    <cellStyle name="Currency 2 3 4 6 2 3 2" xfId="15258"/>
    <cellStyle name="Currency 2 3 4 6 2 4" xfId="15259"/>
    <cellStyle name="Currency 2 3 4 6 3" xfId="15260"/>
    <cellStyle name="Currency 2 3 4 6 3 2" xfId="15261"/>
    <cellStyle name="Currency 2 3 4 6 3 2 2" xfId="15262"/>
    <cellStyle name="Currency 2 3 4 6 3 3" xfId="15263"/>
    <cellStyle name="Currency 2 3 4 6 4" xfId="15264"/>
    <cellStyle name="Currency 2 3 4 6 4 2" xfId="15265"/>
    <cellStyle name="Currency 2 3 4 6 5" xfId="15266"/>
    <cellStyle name="Currency 2 3 4 7" xfId="15267"/>
    <cellStyle name="Currency 2 3 4 7 2" xfId="15268"/>
    <cellStyle name="Currency 2 3 4 7 2 2" xfId="15269"/>
    <cellStyle name="Currency 2 3 4 7 2 2 2" xfId="15270"/>
    <cellStyle name="Currency 2 3 4 7 2 2 2 2" xfId="15271"/>
    <cellStyle name="Currency 2 3 4 7 2 2 3" xfId="15272"/>
    <cellStyle name="Currency 2 3 4 7 2 3" xfId="15273"/>
    <cellStyle name="Currency 2 3 4 7 2 3 2" xfId="15274"/>
    <cellStyle name="Currency 2 3 4 7 2 4" xfId="15275"/>
    <cellStyle name="Currency 2 3 4 7 3" xfId="15276"/>
    <cellStyle name="Currency 2 3 4 7 3 2" xfId="15277"/>
    <cellStyle name="Currency 2 3 4 7 3 2 2" xfId="15278"/>
    <cellStyle name="Currency 2 3 4 7 3 3" xfId="15279"/>
    <cellStyle name="Currency 2 3 4 7 4" xfId="15280"/>
    <cellStyle name="Currency 2 3 4 7 4 2" xfId="15281"/>
    <cellStyle name="Currency 2 3 4 7 5" xfId="15282"/>
    <cellStyle name="Currency 2 3 4 8" xfId="15283"/>
    <cellStyle name="Currency 2 3 4 8 2" xfId="15284"/>
    <cellStyle name="Currency 2 3 4 8 2 2" xfId="15285"/>
    <cellStyle name="Currency 2 3 4 8 2 2 2" xfId="15286"/>
    <cellStyle name="Currency 2 3 4 8 2 3" xfId="15287"/>
    <cellStyle name="Currency 2 3 4 8 3" xfId="15288"/>
    <cellStyle name="Currency 2 3 4 8 3 2" xfId="15289"/>
    <cellStyle name="Currency 2 3 4 8 4" xfId="15290"/>
    <cellStyle name="Currency 2 3 4 9" xfId="15291"/>
    <cellStyle name="Currency 2 3 4 9 2" xfId="15292"/>
    <cellStyle name="Currency 2 3 4 9 2 2" xfId="15293"/>
    <cellStyle name="Currency 2 3 4 9 3" xfId="15294"/>
    <cellStyle name="Currency 2 3 5" xfId="15295"/>
    <cellStyle name="Currency 2 3 5 10" xfId="15296"/>
    <cellStyle name="Currency 2 3 5 10 2" xfId="15297"/>
    <cellStyle name="Currency 2 3 5 11" xfId="15298"/>
    <cellStyle name="Currency 2 3 5 11 2" xfId="15299"/>
    <cellStyle name="Currency 2 3 5 12" xfId="15300"/>
    <cellStyle name="Currency 2 3 5 12 2" xfId="15301"/>
    <cellStyle name="Currency 2 3 5 13" xfId="15302"/>
    <cellStyle name="Currency 2 3 5 14" xfId="15303"/>
    <cellStyle name="Currency 2 3 5 15" xfId="15304"/>
    <cellStyle name="Currency 2 3 5 16" xfId="15305"/>
    <cellStyle name="Currency 2 3 5 2" xfId="15306"/>
    <cellStyle name="Currency 2 3 5 2 10" xfId="15307"/>
    <cellStyle name="Currency 2 3 5 2 10 2" xfId="15308"/>
    <cellStyle name="Currency 2 3 5 2 11" xfId="15309"/>
    <cellStyle name="Currency 2 3 5 2 12" xfId="15310"/>
    <cellStyle name="Currency 2 3 5 2 13" xfId="15311"/>
    <cellStyle name="Currency 2 3 5 2 2" xfId="15312"/>
    <cellStyle name="Currency 2 3 5 2 2 2" xfId="15313"/>
    <cellStyle name="Currency 2 3 5 2 2 2 2" xfId="15314"/>
    <cellStyle name="Currency 2 3 5 2 2 2 2 2" xfId="15315"/>
    <cellStyle name="Currency 2 3 5 2 2 2 2 2 2" xfId="15316"/>
    <cellStyle name="Currency 2 3 5 2 2 2 2 2 2 2" xfId="15317"/>
    <cellStyle name="Currency 2 3 5 2 2 2 2 2 3" xfId="15318"/>
    <cellStyle name="Currency 2 3 5 2 2 2 2 3" xfId="15319"/>
    <cellStyle name="Currency 2 3 5 2 2 2 2 3 2" xfId="15320"/>
    <cellStyle name="Currency 2 3 5 2 2 2 2 4" xfId="15321"/>
    <cellStyle name="Currency 2 3 5 2 2 2 3" xfId="15322"/>
    <cellStyle name="Currency 2 3 5 2 2 2 3 2" xfId="15323"/>
    <cellStyle name="Currency 2 3 5 2 2 2 3 2 2" xfId="15324"/>
    <cellStyle name="Currency 2 3 5 2 2 2 3 3" xfId="15325"/>
    <cellStyle name="Currency 2 3 5 2 2 2 4" xfId="15326"/>
    <cellStyle name="Currency 2 3 5 2 2 2 4 2" xfId="15327"/>
    <cellStyle name="Currency 2 3 5 2 2 2 5" xfId="15328"/>
    <cellStyle name="Currency 2 3 5 2 2 3" xfId="15329"/>
    <cellStyle name="Currency 2 3 5 2 2 3 2" xfId="15330"/>
    <cellStyle name="Currency 2 3 5 2 2 3 2 2" xfId="15331"/>
    <cellStyle name="Currency 2 3 5 2 2 3 2 2 2" xfId="15332"/>
    <cellStyle name="Currency 2 3 5 2 2 3 2 3" xfId="15333"/>
    <cellStyle name="Currency 2 3 5 2 2 3 3" xfId="15334"/>
    <cellStyle name="Currency 2 3 5 2 2 3 3 2" xfId="15335"/>
    <cellStyle name="Currency 2 3 5 2 2 3 4" xfId="15336"/>
    <cellStyle name="Currency 2 3 5 2 2 4" xfId="15337"/>
    <cellStyle name="Currency 2 3 5 2 2 4 2" xfId="15338"/>
    <cellStyle name="Currency 2 3 5 2 2 4 2 2" xfId="15339"/>
    <cellStyle name="Currency 2 3 5 2 2 4 3" xfId="15340"/>
    <cellStyle name="Currency 2 3 5 2 2 5" xfId="15341"/>
    <cellStyle name="Currency 2 3 5 2 2 5 2" xfId="15342"/>
    <cellStyle name="Currency 2 3 5 2 2 6" xfId="15343"/>
    <cellStyle name="Currency 2 3 5 2 2 6 2" xfId="15344"/>
    <cellStyle name="Currency 2 3 5 2 2 7" xfId="15345"/>
    <cellStyle name="Currency 2 3 5 2 2 8" xfId="15346"/>
    <cellStyle name="Currency 2 3 5 2 2 9" xfId="15347"/>
    <cellStyle name="Currency 2 3 5 2 3" xfId="15348"/>
    <cellStyle name="Currency 2 3 5 2 3 2" xfId="15349"/>
    <cellStyle name="Currency 2 3 5 2 3 2 2" xfId="15350"/>
    <cellStyle name="Currency 2 3 5 2 3 2 2 2" xfId="15351"/>
    <cellStyle name="Currency 2 3 5 2 3 2 2 2 2" xfId="15352"/>
    <cellStyle name="Currency 2 3 5 2 3 2 2 2 2 2" xfId="15353"/>
    <cellStyle name="Currency 2 3 5 2 3 2 2 2 3" xfId="15354"/>
    <cellStyle name="Currency 2 3 5 2 3 2 2 3" xfId="15355"/>
    <cellStyle name="Currency 2 3 5 2 3 2 2 3 2" xfId="15356"/>
    <cellStyle name="Currency 2 3 5 2 3 2 2 4" xfId="15357"/>
    <cellStyle name="Currency 2 3 5 2 3 2 3" xfId="15358"/>
    <cellStyle name="Currency 2 3 5 2 3 2 3 2" xfId="15359"/>
    <cellStyle name="Currency 2 3 5 2 3 2 3 2 2" xfId="15360"/>
    <cellStyle name="Currency 2 3 5 2 3 2 3 3" xfId="15361"/>
    <cellStyle name="Currency 2 3 5 2 3 2 4" xfId="15362"/>
    <cellStyle name="Currency 2 3 5 2 3 2 4 2" xfId="15363"/>
    <cellStyle name="Currency 2 3 5 2 3 2 5" xfId="15364"/>
    <cellStyle name="Currency 2 3 5 2 3 3" xfId="15365"/>
    <cellStyle name="Currency 2 3 5 2 3 3 2" xfId="15366"/>
    <cellStyle name="Currency 2 3 5 2 3 3 2 2" xfId="15367"/>
    <cellStyle name="Currency 2 3 5 2 3 3 2 2 2" xfId="15368"/>
    <cellStyle name="Currency 2 3 5 2 3 3 2 3" xfId="15369"/>
    <cellStyle name="Currency 2 3 5 2 3 3 3" xfId="15370"/>
    <cellStyle name="Currency 2 3 5 2 3 3 3 2" xfId="15371"/>
    <cellStyle name="Currency 2 3 5 2 3 3 4" xfId="15372"/>
    <cellStyle name="Currency 2 3 5 2 3 4" xfId="15373"/>
    <cellStyle name="Currency 2 3 5 2 3 4 2" xfId="15374"/>
    <cellStyle name="Currency 2 3 5 2 3 4 2 2" xfId="15375"/>
    <cellStyle name="Currency 2 3 5 2 3 4 3" xfId="15376"/>
    <cellStyle name="Currency 2 3 5 2 3 5" xfId="15377"/>
    <cellStyle name="Currency 2 3 5 2 3 5 2" xfId="15378"/>
    <cellStyle name="Currency 2 3 5 2 3 6" xfId="15379"/>
    <cellStyle name="Currency 2 3 5 2 3 6 2" xfId="15380"/>
    <cellStyle name="Currency 2 3 5 2 3 7" xfId="15381"/>
    <cellStyle name="Currency 2 3 5 2 3 8" xfId="15382"/>
    <cellStyle name="Currency 2 3 5 2 3 9" xfId="15383"/>
    <cellStyle name="Currency 2 3 5 2 4" xfId="15384"/>
    <cellStyle name="Currency 2 3 5 2 4 2" xfId="15385"/>
    <cellStyle name="Currency 2 3 5 2 4 2 2" xfId="15386"/>
    <cellStyle name="Currency 2 3 5 2 4 2 2 2" xfId="15387"/>
    <cellStyle name="Currency 2 3 5 2 4 2 2 2 2" xfId="15388"/>
    <cellStyle name="Currency 2 3 5 2 4 2 2 3" xfId="15389"/>
    <cellStyle name="Currency 2 3 5 2 4 2 3" xfId="15390"/>
    <cellStyle name="Currency 2 3 5 2 4 2 3 2" xfId="15391"/>
    <cellStyle name="Currency 2 3 5 2 4 2 4" xfId="15392"/>
    <cellStyle name="Currency 2 3 5 2 4 3" xfId="15393"/>
    <cellStyle name="Currency 2 3 5 2 4 3 2" xfId="15394"/>
    <cellStyle name="Currency 2 3 5 2 4 3 2 2" xfId="15395"/>
    <cellStyle name="Currency 2 3 5 2 4 3 3" xfId="15396"/>
    <cellStyle name="Currency 2 3 5 2 4 4" xfId="15397"/>
    <cellStyle name="Currency 2 3 5 2 4 4 2" xfId="15398"/>
    <cellStyle name="Currency 2 3 5 2 4 5" xfId="15399"/>
    <cellStyle name="Currency 2 3 5 2 5" xfId="15400"/>
    <cellStyle name="Currency 2 3 5 2 5 2" xfId="15401"/>
    <cellStyle name="Currency 2 3 5 2 5 2 2" xfId="15402"/>
    <cellStyle name="Currency 2 3 5 2 5 2 2 2" xfId="15403"/>
    <cellStyle name="Currency 2 3 5 2 5 2 2 2 2" xfId="15404"/>
    <cellStyle name="Currency 2 3 5 2 5 2 2 3" xfId="15405"/>
    <cellStyle name="Currency 2 3 5 2 5 2 3" xfId="15406"/>
    <cellStyle name="Currency 2 3 5 2 5 2 3 2" xfId="15407"/>
    <cellStyle name="Currency 2 3 5 2 5 2 4" xfId="15408"/>
    <cellStyle name="Currency 2 3 5 2 5 3" xfId="15409"/>
    <cellStyle name="Currency 2 3 5 2 5 3 2" xfId="15410"/>
    <cellStyle name="Currency 2 3 5 2 5 3 2 2" xfId="15411"/>
    <cellStyle name="Currency 2 3 5 2 5 3 3" xfId="15412"/>
    <cellStyle name="Currency 2 3 5 2 5 4" xfId="15413"/>
    <cellStyle name="Currency 2 3 5 2 5 4 2" xfId="15414"/>
    <cellStyle name="Currency 2 3 5 2 5 5" xfId="15415"/>
    <cellStyle name="Currency 2 3 5 2 6" xfId="15416"/>
    <cellStyle name="Currency 2 3 5 2 6 2" xfId="15417"/>
    <cellStyle name="Currency 2 3 5 2 6 2 2" xfId="15418"/>
    <cellStyle name="Currency 2 3 5 2 6 2 2 2" xfId="15419"/>
    <cellStyle name="Currency 2 3 5 2 6 2 3" xfId="15420"/>
    <cellStyle name="Currency 2 3 5 2 6 3" xfId="15421"/>
    <cellStyle name="Currency 2 3 5 2 6 3 2" xfId="15422"/>
    <cellStyle name="Currency 2 3 5 2 6 4" xfId="15423"/>
    <cellStyle name="Currency 2 3 5 2 7" xfId="15424"/>
    <cellStyle name="Currency 2 3 5 2 7 2" xfId="15425"/>
    <cellStyle name="Currency 2 3 5 2 7 2 2" xfId="15426"/>
    <cellStyle name="Currency 2 3 5 2 7 3" xfId="15427"/>
    <cellStyle name="Currency 2 3 5 2 8" xfId="15428"/>
    <cellStyle name="Currency 2 3 5 2 8 2" xfId="15429"/>
    <cellStyle name="Currency 2 3 5 2 9" xfId="15430"/>
    <cellStyle name="Currency 2 3 5 2 9 2" xfId="15431"/>
    <cellStyle name="Currency 2 3 5 3" xfId="15432"/>
    <cellStyle name="Currency 2 3 5 3 2" xfId="15433"/>
    <cellStyle name="Currency 2 3 5 3 2 2" xfId="15434"/>
    <cellStyle name="Currency 2 3 5 3 2 2 2" xfId="15435"/>
    <cellStyle name="Currency 2 3 5 3 2 2 2 2" xfId="15436"/>
    <cellStyle name="Currency 2 3 5 3 2 2 2 2 2" xfId="15437"/>
    <cellStyle name="Currency 2 3 5 3 2 2 2 3" xfId="15438"/>
    <cellStyle name="Currency 2 3 5 3 2 2 3" xfId="15439"/>
    <cellStyle name="Currency 2 3 5 3 2 2 3 2" xfId="15440"/>
    <cellStyle name="Currency 2 3 5 3 2 2 4" xfId="15441"/>
    <cellStyle name="Currency 2 3 5 3 2 3" xfId="15442"/>
    <cellStyle name="Currency 2 3 5 3 2 3 2" xfId="15443"/>
    <cellStyle name="Currency 2 3 5 3 2 3 2 2" xfId="15444"/>
    <cellStyle name="Currency 2 3 5 3 2 3 3" xfId="15445"/>
    <cellStyle name="Currency 2 3 5 3 2 4" xfId="15446"/>
    <cellStyle name="Currency 2 3 5 3 2 4 2" xfId="15447"/>
    <cellStyle name="Currency 2 3 5 3 2 5" xfId="15448"/>
    <cellStyle name="Currency 2 3 5 3 3" xfId="15449"/>
    <cellStyle name="Currency 2 3 5 3 3 2" xfId="15450"/>
    <cellStyle name="Currency 2 3 5 3 3 2 2" xfId="15451"/>
    <cellStyle name="Currency 2 3 5 3 3 2 2 2" xfId="15452"/>
    <cellStyle name="Currency 2 3 5 3 3 2 3" xfId="15453"/>
    <cellStyle name="Currency 2 3 5 3 3 3" xfId="15454"/>
    <cellStyle name="Currency 2 3 5 3 3 3 2" xfId="15455"/>
    <cellStyle name="Currency 2 3 5 3 3 4" xfId="15456"/>
    <cellStyle name="Currency 2 3 5 3 4" xfId="15457"/>
    <cellStyle name="Currency 2 3 5 3 4 2" xfId="15458"/>
    <cellStyle name="Currency 2 3 5 3 4 2 2" xfId="15459"/>
    <cellStyle name="Currency 2 3 5 3 4 3" xfId="15460"/>
    <cellStyle name="Currency 2 3 5 3 5" xfId="15461"/>
    <cellStyle name="Currency 2 3 5 3 5 2" xfId="15462"/>
    <cellStyle name="Currency 2 3 5 3 6" xfId="15463"/>
    <cellStyle name="Currency 2 3 5 3 6 2" xfId="15464"/>
    <cellStyle name="Currency 2 3 5 3 7" xfId="15465"/>
    <cellStyle name="Currency 2 3 5 3 8" xfId="15466"/>
    <cellStyle name="Currency 2 3 5 3 9" xfId="15467"/>
    <cellStyle name="Currency 2 3 5 4" xfId="15468"/>
    <cellStyle name="Currency 2 3 5 4 2" xfId="15469"/>
    <cellStyle name="Currency 2 3 5 4 2 2" xfId="15470"/>
    <cellStyle name="Currency 2 3 5 4 2 2 2" xfId="15471"/>
    <cellStyle name="Currency 2 3 5 4 2 2 2 2" xfId="15472"/>
    <cellStyle name="Currency 2 3 5 4 2 2 2 2 2" xfId="15473"/>
    <cellStyle name="Currency 2 3 5 4 2 2 2 3" xfId="15474"/>
    <cellStyle name="Currency 2 3 5 4 2 2 3" xfId="15475"/>
    <cellStyle name="Currency 2 3 5 4 2 2 3 2" xfId="15476"/>
    <cellStyle name="Currency 2 3 5 4 2 2 4" xfId="15477"/>
    <cellStyle name="Currency 2 3 5 4 2 3" xfId="15478"/>
    <cellStyle name="Currency 2 3 5 4 2 3 2" xfId="15479"/>
    <cellStyle name="Currency 2 3 5 4 2 3 2 2" xfId="15480"/>
    <cellStyle name="Currency 2 3 5 4 2 3 3" xfId="15481"/>
    <cellStyle name="Currency 2 3 5 4 2 4" xfId="15482"/>
    <cellStyle name="Currency 2 3 5 4 2 4 2" xfId="15483"/>
    <cellStyle name="Currency 2 3 5 4 2 5" xfId="15484"/>
    <cellStyle name="Currency 2 3 5 4 3" xfId="15485"/>
    <cellStyle name="Currency 2 3 5 4 3 2" xfId="15486"/>
    <cellStyle name="Currency 2 3 5 4 3 2 2" xfId="15487"/>
    <cellStyle name="Currency 2 3 5 4 3 2 2 2" xfId="15488"/>
    <cellStyle name="Currency 2 3 5 4 3 2 3" xfId="15489"/>
    <cellStyle name="Currency 2 3 5 4 3 3" xfId="15490"/>
    <cellStyle name="Currency 2 3 5 4 3 3 2" xfId="15491"/>
    <cellStyle name="Currency 2 3 5 4 3 4" xfId="15492"/>
    <cellStyle name="Currency 2 3 5 4 4" xfId="15493"/>
    <cellStyle name="Currency 2 3 5 4 4 2" xfId="15494"/>
    <cellStyle name="Currency 2 3 5 4 4 2 2" xfId="15495"/>
    <cellStyle name="Currency 2 3 5 4 4 3" xfId="15496"/>
    <cellStyle name="Currency 2 3 5 4 5" xfId="15497"/>
    <cellStyle name="Currency 2 3 5 4 5 2" xfId="15498"/>
    <cellStyle name="Currency 2 3 5 4 6" xfId="15499"/>
    <cellStyle name="Currency 2 3 5 4 6 2" xfId="15500"/>
    <cellStyle name="Currency 2 3 5 4 7" xfId="15501"/>
    <cellStyle name="Currency 2 3 5 4 8" xfId="15502"/>
    <cellStyle name="Currency 2 3 5 4 9" xfId="15503"/>
    <cellStyle name="Currency 2 3 5 5" xfId="15504"/>
    <cellStyle name="Currency 2 3 5 5 2" xfId="15505"/>
    <cellStyle name="Currency 2 3 5 5 2 2" xfId="15506"/>
    <cellStyle name="Currency 2 3 5 5 2 2 2" xfId="15507"/>
    <cellStyle name="Currency 2 3 5 5 2 2 2 2" xfId="15508"/>
    <cellStyle name="Currency 2 3 5 5 2 2 3" xfId="15509"/>
    <cellStyle name="Currency 2 3 5 5 2 3" xfId="15510"/>
    <cellStyle name="Currency 2 3 5 5 2 3 2" xfId="15511"/>
    <cellStyle name="Currency 2 3 5 5 2 4" xfId="15512"/>
    <cellStyle name="Currency 2 3 5 5 3" xfId="15513"/>
    <cellStyle name="Currency 2 3 5 5 3 2" xfId="15514"/>
    <cellStyle name="Currency 2 3 5 5 3 2 2" xfId="15515"/>
    <cellStyle name="Currency 2 3 5 5 3 3" xfId="15516"/>
    <cellStyle name="Currency 2 3 5 5 4" xfId="15517"/>
    <cellStyle name="Currency 2 3 5 5 4 2" xfId="15518"/>
    <cellStyle name="Currency 2 3 5 5 5" xfId="15519"/>
    <cellStyle name="Currency 2 3 5 6" xfId="15520"/>
    <cellStyle name="Currency 2 3 5 6 2" xfId="15521"/>
    <cellStyle name="Currency 2 3 5 6 2 2" xfId="15522"/>
    <cellStyle name="Currency 2 3 5 6 2 2 2" xfId="15523"/>
    <cellStyle name="Currency 2 3 5 6 2 2 2 2" xfId="15524"/>
    <cellStyle name="Currency 2 3 5 6 2 2 3" xfId="15525"/>
    <cellStyle name="Currency 2 3 5 6 2 3" xfId="15526"/>
    <cellStyle name="Currency 2 3 5 6 2 3 2" xfId="15527"/>
    <cellStyle name="Currency 2 3 5 6 2 4" xfId="15528"/>
    <cellStyle name="Currency 2 3 5 6 3" xfId="15529"/>
    <cellStyle name="Currency 2 3 5 6 3 2" xfId="15530"/>
    <cellStyle name="Currency 2 3 5 6 3 2 2" xfId="15531"/>
    <cellStyle name="Currency 2 3 5 6 3 3" xfId="15532"/>
    <cellStyle name="Currency 2 3 5 6 4" xfId="15533"/>
    <cellStyle name="Currency 2 3 5 6 4 2" xfId="15534"/>
    <cellStyle name="Currency 2 3 5 6 5" xfId="15535"/>
    <cellStyle name="Currency 2 3 5 7" xfId="15536"/>
    <cellStyle name="Currency 2 3 5 7 2" xfId="15537"/>
    <cellStyle name="Currency 2 3 5 7 2 2" xfId="15538"/>
    <cellStyle name="Currency 2 3 5 7 2 2 2" xfId="15539"/>
    <cellStyle name="Currency 2 3 5 7 2 3" xfId="15540"/>
    <cellStyle name="Currency 2 3 5 7 3" xfId="15541"/>
    <cellStyle name="Currency 2 3 5 7 3 2" xfId="15542"/>
    <cellStyle name="Currency 2 3 5 7 4" xfId="15543"/>
    <cellStyle name="Currency 2 3 5 8" xfId="15544"/>
    <cellStyle name="Currency 2 3 5 8 2" xfId="15545"/>
    <cellStyle name="Currency 2 3 5 8 2 2" xfId="15546"/>
    <cellStyle name="Currency 2 3 5 8 3" xfId="15547"/>
    <cellStyle name="Currency 2 3 5 9" xfId="15548"/>
    <cellStyle name="Currency 2 3 5 9 2" xfId="15549"/>
    <cellStyle name="Currency 2 3 6" xfId="15550"/>
    <cellStyle name="Currency 2 3 6 10" xfId="15551"/>
    <cellStyle name="Currency 2 3 6 10 2" xfId="15552"/>
    <cellStyle name="Currency 2 3 6 11" xfId="15553"/>
    <cellStyle name="Currency 2 3 6 12" xfId="15554"/>
    <cellStyle name="Currency 2 3 6 13" xfId="15555"/>
    <cellStyle name="Currency 2 3 6 2" xfId="15556"/>
    <cellStyle name="Currency 2 3 6 2 2" xfId="15557"/>
    <cellStyle name="Currency 2 3 6 2 2 2" xfId="15558"/>
    <cellStyle name="Currency 2 3 6 2 2 2 2" xfId="15559"/>
    <cellStyle name="Currency 2 3 6 2 2 2 2 2" xfId="15560"/>
    <cellStyle name="Currency 2 3 6 2 2 2 2 2 2" xfId="15561"/>
    <cellStyle name="Currency 2 3 6 2 2 2 2 3" xfId="15562"/>
    <cellStyle name="Currency 2 3 6 2 2 2 3" xfId="15563"/>
    <cellStyle name="Currency 2 3 6 2 2 2 3 2" xfId="15564"/>
    <cellStyle name="Currency 2 3 6 2 2 2 4" xfId="15565"/>
    <cellStyle name="Currency 2 3 6 2 2 3" xfId="15566"/>
    <cellStyle name="Currency 2 3 6 2 2 3 2" xfId="15567"/>
    <cellStyle name="Currency 2 3 6 2 2 3 2 2" xfId="15568"/>
    <cellStyle name="Currency 2 3 6 2 2 3 3" xfId="15569"/>
    <cellStyle name="Currency 2 3 6 2 2 4" xfId="15570"/>
    <cellStyle name="Currency 2 3 6 2 2 4 2" xfId="15571"/>
    <cellStyle name="Currency 2 3 6 2 2 5" xfId="15572"/>
    <cellStyle name="Currency 2 3 6 2 3" xfId="15573"/>
    <cellStyle name="Currency 2 3 6 2 3 2" xfId="15574"/>
    <cellStyle name="Currency 2 3 6 2 3 2 2" xfId="15575"/>
    <cellStyle name="Currency 2 3 6 2 3 2 2 2" xfId="15576"/>
    <cellStyle name="Currency 2 3 6 2 3 2 3" xfId="15577"/>
    <cellStyle name="Currency 2 3 6 2 3 3" xfId="15578"/>
    <cellStyle name="Currency 2 3 6 2 3 3 2" xfId="15579"/>
    <cellStyle name="Currency 2 3 6 2 3 4" xfId="15580"/>
    <cellStyle name="Currency 2 3 6 2 4" xfId="15581"/>
    <cellStyle name="Currency 2 3 6 2 4 2" xfId="15582"/>
    <cellStyle name="Currency 2 3 6 2 4 2 2" xfId="15583"/>
    <cellStyle name="Currency 2 3 6 2 4 3" xfId="15584"/>
    <cellStyle name="Currency 2 3 6 2 5" xfId="15585"/>
    <cellStyle name="Currency 2 3 6 2 5 2" xfId="15586"/>
    <cellStyle name="Currency 2 3 6 2 6" xfId="15587"/>
    <cellStyle name="Currency 2 3 6 2 6 2" xfId="15588"/>
    <cellStyle name="Currency 2 3 6 2 7" xfId="15589"/>
    <cellStyle name="Currency 2 3 6 2 8" xfId="15590"/>
    <cellStyle name="Currency 2 3 6 2 9" xfId="15591"/>
    <cellStyle name="Currency 2 3 6 3" xfId="15592"/>
    <cellStyle name="Currency 2 3 6 3 2" xfId="15593"/>
    <cellStyle name="Currency 2 3 6 3 2 2" xfId="15594"/>
    <cellStyle name="Currency 2 3 6 3 2 2 2" xfId="15595"/>
    <cellStyle name="Currency 2 3 6 3 2 2 2 2" xfId="15596"/>
    <cellStyle name="Currency 2 3 6 3 2 2 2 2 2" xfId="15597"/>
    <cellStyle name="Currency 2 3 6 3 2 2 2 3" xfId="15598"/>
    <cellStyle name="Currency 2 3 6 3 2 2 3" xfId="15599"/>
    <cellStyle name="Currency 2 3 6 3 2 2 3 2" xfId="15600"/>
    <cellStyle name="Currency 2 3 6 3 2 2 4" xfId="15601"/>
    <cellStyle name="Currency 2 3 6 3 2 3" xfId="15602"/>
    <cellStyle name="Currency 2 3 6 3 2 3 2" xfId="15603"/>
    <cellStyle name="Currency 2 3 6 3 2 3 2 2" xfId="15604"/>
    <cellStyle name="Currency 2 3 6 3 2 3 3" xfId="15605"/>
    <cellStyle name="Currency 2 3 6 3 2 4" xfId="15606"/>
    <cellStyle name="Currency 2 3 6 3 2 4 2" xfId="15607"/>
    <cellStyle name="Currency 2 3 6 3 2 5" xfId="15608"/>
    <cellStyle name="Currency 2 3 6 3 3" xfId="15609"/>
    <cellStyle name="Currency 2 3 6 3 3 2" xfId="15610"/>
    <cellStyle name="Currency 2 3 6 3 3 2 2" xfId="15611"/>
    <cellStyle name="Currency 2 3 6 3 3 2 2 2" xfId="15612"/>
    <cellStyle name="Currency 2 3 6 3 3 2 3" xfId="15613"/>
    <cellStyle name="Currency 2 3 6 3 3 3" xfId="15614"/>
    <cellStyle name="Currency 2 3 6 3 3 3 2" xfId="15615"/>
    <cellStyle name="Currency 2 3 6 3 3 4" xfId="15616"/>
    <cellStyle name="Currency 2 3 6 3 4" xfId="15617"/>
    <cellStyle name="Currency 2 3 6 3 4 2" xfId="15618"/>
    <cellStyle name="Currency 2 3 6 3 4 2 2" xfId="15619"/>
    <cellStyle name="Currency 2 3 6 3 4 3" xfId="15620"/>
    <cellStyle name="Currency 2 3 6 3 5" xfId="15621"/>
    <cellStyle name="Currency 2 3 6 3 5 2" xfId="15622"/>
    <cellStyle name="Currency 2 3 6 3 6" xfId="15623"/>
    <cellStyle name="Currency 2 3 6 3 6 2" xfId="15624"/>
    <cellStyle name="Currency 2 3 6 3 7" xfId="15625"/>
    <cellStyle name="Currency 2 3 6 3 8" xfId="15626"/>
    <cellStyle name="Currency 2 3 6 3 9" xfId="15627"/>
    <cellStyle name="Currency 2 3 6 4" xfId="15628"/>
    <cellStyle name="Currency 2 3 6 4 2" xfId="15629"/>
    <cellStyle name="Currency 2 3 6 4 2 2" xfId="15630"/>
    <cellStyle name="Currency 2 3 6 4 2 2 2" xfId="15631"/>
    <cellStyle name="Currency 2 3 6 4 2 2 2 2" xfId="15632"/>
    <cellStyle name="Currency 2 3 6 4 2 2 3" xfId="15633"/>
    <cellStyle name="Currency 2 3 6 4 2 3" xfId="15634"/>
    <cellStyle name="Currency 2 3 6 4 2 3 2" xfId="15635"/>
    <cellStyle name="Currency 2 3 6 4 2 4" xfId="15636"/>
    <cellStyle name="Currency 2 3 6 4 3" xfId="15637"/>
    <cellStyle name="Currency 2 3 6 4 3 2" xfId="15638"/>
    <cellStyle name="Currency 2 3 6 4 3 2 2" xfId="15639"/>
    <cellStyle name="Currency 2 3 6 4 3 3" xfId="15640"/>
    <cellStyle name="Currency 2 3 6 4 4" xfId="15641"/>
    <cellStyle name="Currency 2 3 6 4 4 2" xfId="15642"/>
    <cellStyle name="Currency 2 3 6 4 5" xfId="15643"/>
    <cellStyle name="Currency 2 3 6 5" xfId="15644"/>
    <cellStyle name="Currency 2 3 6 5 2" xfId="15645"/>
    <cellStyle name="Currency 2 3 6 5 2 2" xfId="15646"/>
    <cellStyle name="Currency 2 3 6 5 2 2 2" xfId="15647"/>
    <cellStyle name="Currency 2 3 6 5 2 2 2 2" xfId="15648"/>
    <cellStyle name="Currency 2 3 6 5 2 2 3" xfId="15649"/>
    <cellStyle name="Currency 2 3 6 5 2 3" xfId="15650"/>
    <cellStyle name="Currency 2 3 6 5 2 3 2" xfId="15651"/>
    <cellStyle name="Currency 2 3 6 5 2 4" xfId="15652"/>
    <cellStyle name="Currency 2 3 6 5 3" xfId="15653"/>
    <cellStyle name="Currency 2 3 6 5 3 2" xfId="15654"/>
    <cellStyle name="Currency 2 3 6 5 3 2 2" xfId="15655"/>
    <cellStyle name="Currency 2 3 6 5 3 3" xfId="15656"/>
    <cellStyle name="Currency 2 3 6 5 4" xfId="15657"/>
    <cellStyle name="Currency 2 3 6 5 4 2" xfId="15658"/>
    <cellStyle name="Currency 2 3 6 5 5" xfId="15659"/>
    <cellStyle name="Currency 2 3 6 6" xfId="15660"/>
    <cellStyle name="Currency 2 3 6 6 2" xfId="15661"/>
    <cellStyle name="Currency 2 3 6 6 2 2" xfId="15662"/>
    <cellStyle name="Currency 2 3 6 6 2 2 2" xfId="15663"/>
    <cellStyle name="Currency 2 3 6 6 2 3" xfId="15664"/>
    <cellStyle name="Currency 2 3 6 6 3" xfId="15665"/>
    <cellStyle name="Currency 2 3 6 6 3 2" xfId="15666"/>
    <cellStyle name="Currency 2 3 6 6 4" xfId="15667"/>
    <cellStyle name="Currency 2 3 6 7" xfId="15668"/>
    <cellStyle name="Currency 2 3 6 7 2" xfId="15669"/>
    <cellStyle name="Currency 2 3 6 7 2 2" xfId="15670"/>
    <cellStyle name="Currency 2 3 6 7 3" xfId="15671"/>
    <cellStyle name="Currency 2 3 6 8" xfId="15672"/>
    <cellStyle name="Currency 2 3 6 8 2" xfId="15673"/>
    <cellStyle name="Currency 2 3 6 9" xfId="15674"/>
    <cellStyle name="Currency 2 3 6 9 2" xfId="15675"/>
    <cellStyle name="Currency 2 3 7" xfId="15676"/>
    <cellStyle name="Currency 2 3 7 2" xfId="15677"/>
    <cellStyle name="Currency 2 3 7 2 2" xfId="15678"/>
    <cellStyle name="Currency 2 3 7 2 2 2" xfId="15679"/>
    <cellStyle name="Currency 2 3 7 2 2 2 2" xfId="15680"/>
    <cellStyle name="Currency 2 3 7 2 2 2 2 2" xfId="15681"/>
    <cellStyle name="Currency 2 3 7 2 2 2 3" xfId="15682"/>
    <cellStyle name="Currency 2 3 7 2 2 3" xfId="15683"/>
    <cellStyle name="Currency 2 3 7 2 2 3 2" xfId="15684"/>
    <cellStyle name="Currency 2 3 7 2 2 4" xfId="15685"/>
    <cellStyle name="Currency 2 3 7 2 3" xfId="15686"/>
    <cellStyle name="Currency 2 3 7 2 3 2" xfId="15687"/>
    <cellStyle name="Currency 2 3 7 2 3 2 2" xfId="15688"/>
    <cellStyle name="Currency 2 3 7 2 3 3" xfId="15689"/>
    <cellStyle name="Currency 2 3 7 2 4" xfId="15690"/>
    <cellStyle name="Currency 2 3 7 2 4 2" xfId="15691"/>
    <cellStyle name="Currency 2 3 7 2 5" xfId="15692"/>
    <cellStyle name="Currency 2 3 7 3" xfId="15693"/>
    <cellStyle name="Currency 2 3 7 3 2" xfId="15694"/>
    <cellStyle name="Currency 2 3 7 3 2 2" xfId="15695"/>
    <cellStyle name="Currency 2 3 7 3 2 2 2" xfId="15696"/>
    <cellStyle name="Currency 2 3 7 3 2 3" xfId="15697"/>
    <cellStyle name="Currency 2 3 7 3 3" xfId="15698"/>
    <cellStyle name="Currency 2 3 7 3 3 2" xfId="15699"/>
    <cellStyle name="Currency 2 3 7 3 4" xfId="15700"/>
    <cellStyle name="Currency 2 3 7 4" xfId="15701"/>
    <cellStyle name="Currency 2 3 7 4 2" xfId="15702"/>
    <cellStyle name="Currency 2 3 7 4 2 2" xfId="15703"/>
    <cellStyle name="Currency 2 3 7 4 3" xfId="15704"/>
    <cellStyle name="Currency 2 3 7 5" xfId="15705"/>
    <cellStyle name="Currency 2 3 7 5 2" xfId="15706"/>
    <cellStyle name="Currency 2 3 7 6" xfId="15707"/>
    <cellStyle name="Currency 2 3 7 6 2" xfId="15708"/>
    <cellStyle name="Currency 2 3 7 7" xfId="15709"/>
    <cellStyle name="Currency 2 3 7 8" xfId="15710"/>
    <cellStyle name="Currency 2 3 7 9" xfId="15711"/>
    <cellStyle name="Currency 2 3 8" xfId="15712"/>
    <cellStyle name="Currency 2 3 8 2" xfId="15713"/>
    <cellStyle name="Currency 2 3 8 2 2" xfId="15714"/>
    <cellStyle name="Currency 2 3 8 2 2 2" xfId="15715"/>
    <cellStyle name="Currency 2 3 8 2 2 2 2" xfId="15716"/>
    <cellStyle name="Currency 2 3 8 2 2 2 2 2" xfId="15717"/>
    <cellStyle name="Currency 2 3 8 2 2 2 3" xfId="15718"/>
    <cellStyle name="Currency 2 3 8 2 2 3" xfId="15719"/>
    <cellStyle name="Currency 2 3 8 2 2 3 2" xfId="15720"/>
    <cellStyle name="Currency 2 3 8 2 2 4" xfId="15721"/>
    <cellStyle name="Currency 2 3 8 2 3" xfId="15722"/>
    <cellStyle name="Currency 2 3 8 2 3 2" xfId="15723"/>
    <cellStyle name="Currency 2 3 8 2 3 2 2" xfId="15724"/>
    <cellStyle name="Currency 2 3 8 2 3 3" xfId="15725"/>
    <cellStyle name="Currency 2 3 8 2 4" xfId="15726"/>
    <cellStyle name="Currency 2 3 8 2 4 2" xfId="15727"/>
    <cellStyle name="Currency 2 3 8 2 5" xfId="15728"/>
    <cellStyle name="Currency 2 3 8 3" xfId="15729"/>
    <cellStyle name="Currency 2 3 8 3 2" xfId="15730"/>
    <cellStyle name="Currency 2 3 8 3 2 2" xfId="15731"/>
    <cellStyle name="Currency 2 3 8 3 2 2 2" xfId="15732"/>
    <cellStyle name="Currency 2 3 8 3 2 3" xfId="15733"/>
    <cellStyle name="Currency 2 3 8 3 3" xfId="15734"/>
    <cellStyle name="Currency 2 3 8 3 3 2" xfId="15735"/>
    <cellStyle name="Currency 2 3 8 3 4" xfId="15736"/>
    <cellStyle name="Currency 2 3 8 4" xfId="15737"/>
    <cellStyle name="Currency 2 3 8 4 2" xfId="15738"/>
    <cellStyle name="Currency 2 3 8 4 2 2" xfId="15739"/>
    <cellStyle name="Currency 2 3 8 4 3" xfId="15740"/>
    <cellStyle name="Currency 2 3 8 5" xfId="15741"/>
    <cellStyle name="Currency 2 3 8 5 2" xfId="15742"/>
    <cellStyle name="Currency 2 3 8 6" xfId="15743"/>
    <cellStyle name="Currency 2 3 8 6 2" xfId="15744"/>
    <cellStyle name="Currency 2 3 8 7" xfId="15745"/>
    <cellStyle name="Currency 2 3 8 8" xfId="15746"/>
    <cellStyle name="Currency 2 3 8 9" xfId="15747"/>
    <cellStyle name="Currency 2 3 9" xfId="15748"/>
    <cellStyle name="Currency 2 3 9 2" xfId="15749"/>
    <cellStyle name="Currency 2 3 9 2 2" xfId="15750"/>
    <cellStyle name="Currency 2 3 9 2 2 2" xfId="15751"/>
    <cellStyle name="Currency 2 3 9 2 2 2 2" xfId="15752"/>
    <cellStyle name="Currency 2 3 9 2 2 3" xfId="15753"/>
    <cellStyle name="Currency 2 3 9 2 3" xfId="15754"/>
    <cellStyle name="Currency 2 3 9 2 3 2" xfId="15755"/>
    <cellStyle name="Currency 2 3 9 2 4" xfId="15756"/>
    <cellStyle name="Currency 2 3 9 3" xfId="15757"/>
    <cellStyle name="Currency 2 3 9 3 2" xfId="15758"/>
    <cellStyle name="Currency 2 3 9 3 2 2" xfId="15759"/>
    <cellStyle name="Currency 2 3 9 3 3" xfId="15760"/>
    <cellStyle name="Currency 2 3 9 4" xfId="15761"/>
    <cellStyle name="Currency 2 3 9 4 2" xfId="15762"/>
    <cellStyle name="Currency 2 3 9 5" xfId="15763"/>
    <cellStyle name="Currency 2 3 9 6" xfId="15764"/>
    <cellStyle name="Currency 2 4" xfId="15765"/>
    <cellStyle name="Currency 2 4 10" xfId="15766"/>
    <cellStyle name="Currency 2 4 10 2" xfId="15767"/>
    <cellStyle name="Currency 2 4 10 2 2" xfId="15768"/>
    <cellStyle name="Currency 2 4 10 2 2 2" xfId="15769"/>
    <cellStyle name="Currency 2 4 10 2 2 2 2" xfId="15770"/>
    <cellStyle name="Currency 2 4 10 2 2 3" xfId="15771"/>
    <cellStyle name="Currency 2 4 10 2 3" xfId="15772"/>
    <cellStyle name="Currency 2 4 10 2 3 2" xfId="15773"/>
    <cellStyle name="Currency 2 4 10 2 4" xfId="15774"/>
    <cellStyle name="Currency 2 4 10 3" xfId="15775"/>
    <cellStyle name="Currency 2 4 10 3 2" xfId="15776"/>
    <cellStyle name="Currency 2 4 10 3 2 2" xfId="15777"/>
    <cellStyle name="Currency 2 4 10 3 3" xfId="15778"/>
    <cellStyle name="Currency 2 4 10 4" xfId="15779"/>
    <cellStyle name="Currency 2 4 10 4 2" xfId="15780"/>
    <cellStyle name="Currency 2 4 10 5" xfId="15781"/>
    <cellStyle name="Currency 2 4 11" xfId="15782"/>
    <cellStyle name="Currency 2 4 11 2" xfId="15783"/>
    <cellStyle name="Currency 2 4 11 2 2" xfId="15784"/>
    <cellStyle name="Currency 2 4 11 2 2 2" xfId="15785"/>
    <cellStyle name="Currency 2 4 11 2 3" xfId="15786"/>
    <cellStyle name="Currency 2 4 11 3" xfId="15787"/>
    <cellStyle name="Currency 2 4 11 3 2" xfId="15788"/>
    <cellStyle name="Currency 2 4 11 4" xfId="15789"/>
    <cellStyle name="Currency 2 4 12" xfId="15790"/>
    <cellStyle name="Currency 2 4 12 2" xfId="15791"/>
    <cellStyle name="Currency 2 4 12 2 2" xfId="15792"/>
    <cellStyle name="Currency 2 4 12 3" xfId="15793"/>
    <cellStyle name="Currency 2 4 13" xfId="15794"/>
    <cellStyle name="Currency 2 4 13 2" xfId="15795"/>
    <cellStyle name="Currency 2 4 14" xfId="15796"/>
    <cellStyle name="Currency 2 4 14 2" xfId="15797"/>
    <cellStyle name="Currency 2 4 15" xfId="15798"/>
    <cellStyle name="Currency 2 4 15 2" xfId="15799"/>
    <cellStyle name="Currency 2 4 16" xfId="15800"/>
    <cellStyle name="Currency 2 4 16 2" xfId="15801"/>
    <cellStyle name="Currency 2 4 17" xfId="15802"/>
    <cellStyle name="Currency 2 4 18" xfId="15803"/>
    <cellStyle name="Currency 2 4 19" xfId="15804"/>
    <cellStyle name="Currency 2 4 2" xfId="15805"/>
    <cellStyle name="Currency 2 4 2 10" xfId="15806"/>
    <cellStyle name="Currency 2 4 2 10 2" xfId="15807"/>
    <cellStyle name="Currency 2 4 2 10 2 2" xfId="15808"/>
    <cellStyle name="Currency 2 4 2 10 2 2 2" xfId="15809"/>
    <cellStyle name="Currency 2 4 2 10 2 3" xfId="15810"/>
    <cellStyle name="Currency 2 4 2 10 3" xfId="15811"/>
    <cellStyle name="Currency 2 4 2 10 3 2" xfId="15812"/>
    <cellStyle name="Currency 2 4 2 10 4" xfId="15813"/>
    <cellStyle name="Currency 2 4 2 11" xfId="15814"/>
    <cellStyle name="Currency 2 4 2 11 2" xfId="15815"/>
    <cellStyle name="Currency 2 4 2 11 2 2" xfId="15816"/>
    <cellStyle name="Currency 2 4 2 11 3" xfId="15817"/>
    <cellStyle name="Currency 2 4 2 12" xfId="15818"/>
    <cellStyle name="Currency 2 4 2 12 2" xfId="15819"/>
    <cellStyle name="Currency 2 4 2 13" xfId="15820"/>
    <cellStyle name="Currency 2 4 2 13 2" xfId="15821"/>
    <cellStyle name="Currency 2 4 2 14" xfId="15822"/>
    <cellStyle name="Currency 2 4 2 14 2" xfId="15823"/>
    <cellStyle name="Currency 2 4 2 15" xfId="15824"/>
    <cellStyle name="Currency 2 4 2 15 2" xfId="15825"/>
    <cellStyle name="Currency 2 4 2 16" xfId="15826"/>
    <cellStyle name="Currency 2 4 2 17" xfId="15827"/>
    <cellStyle name="Currency 2 4 2 18" xfId="15828"/>
    <cellStyle name="Currency 2 4 2 19" xfId="15829"/>
    <cellStyle name="Currency 2 4 2 2" xfId="15830"/>
    <cellStyle name="Currency 2 4 2 2 10" xfId="15831"/>
    <cellStyle name="Currency 2 4 2 2 10 2" xfId="15832"/>
    <cellStyle name="Currency 2 4 2 2 11" xfId="15833"/>
    <cellStyle name="Currency 2 4 2 2 11 2" xfId="15834"/>
    <cellStyle name="Currency 2 4 2 2 12" xfId="15835"/>
    <cellStyle name="Currency 2 4 2 2 12 2" xfId="15836"/>
    <cellStyle name="Currency 2 4 2 2 13" xfId="15837"/>
    <cellStyle name="Currency 2 4 2 2 13 2" xfId="15838"/>
    <cellStyle name="Currency 2 4 2 2 14" xfId="15839"/>
    <cellStyle name="Currency 2 4 2 2 15" xfId="15840"/>
    <cellStyle name="Currency 2 4 2 2 16" xfId="15841"/>
    <cellStyle name="Currency 2 4 2 2 17" xfId="15842"/>
    <cellStyle name="Currency 2 4 2 2 2" xfId="15843"/>
    <cellStyle name="Currency 2 4 2 2 2 10" xfId="15844"/>
    <cellStyle name="Currency 2 4 2 2 2 10 2" xfId="15845"/>
    <cellStyle name="Currency 2 4 2 2 2 11" xfId="15846"/>
    <cellStyle name="Currency 2 4 2 2 2 11 2" xfId="15847"/>
    <cellStyle name="Currency 2 4 2 2 2 12" xfId="15848"/>
    <cellStyle name="Currency 2 4 2 2 2 13" xfId="15849"/>
    <cellStyle name="Currency 2 4 2 2 2 14" xfId="15850"/>
    <cellStyle name="Currency 2 4 2 2 2 2" xfId="15851"/>
    <cellStyle name="Currency 2 4 2 2 2 2 10" xfId="15852"/>
    <cellStyle name="Currency 2 4 2 2 2 2 10 2" xfId="15853"/>
    <cellStyle name="Currency 2 4 2 2 2 2 11" xfId="15854"/>
    <cellStyle name="Currency 2 4 2 2 2 2 12" xfId="15855"/>
    <cellStyle name="Currency 2 4 2 2 2 2 13" xfId="15856"/>
    <cellStyle name="Currency 2 4 2 2 2 2 2" xfId="15857"/>
    <cellStyle name="Currency 2 4 2 2 2 2 2 2" xfId="15858"/>
    <cellStyle name="Currency 2 4 2 2 2 2 2 2 2" xfId="15859"/>
    <cellStyle name="Currency 2 4 2 2 2 2 2 2 2 2" xfId="15860"/>
    <cellStyle name="Currency 2 4 2 2 2 2 2 2 2 2 2" xfId="15861"/>
    <cellStyle name="Currency 2 4 2 2 2 2 2 2 2 2 2 2" xfId="15862"/>
    <cellStyle name="Currency 2 4 2 2 2 2 2 2 2 2 3" xfId="15863"/>
    <cellStyle name="Currency 2 4 2 2 2 2 2 2 2 3" xfId="15864"/>
    <cellStyle name="Currency 2 4 2 2 2 2 2 2 2 3 2" xfId="15865"/>
    <cellStyle name="Currency 2 4 2 2 2 2 2 2 2 4" xfId="15866"/>
    <cellStyle name="Currency 2 4 2 2 2 2 2 2 3" xfId="15867"/>
    <cellStyle name="Currency 2 4 2 2 2 2 2 2 3 2" xfId="15868"/>
    <cellStyle name="Currency 2 4 2 2 2 2 2 2 3 2 2" xfId="15869"/>
    <cellStyle name="Currency 2 4 2 2 2 2 2 2 3 3" xfId="15870"/>
    <cellStyle name="Currency 2 4 2 2 2 2 2 2 4" xfId="15871"/>
    <cellStyle name="Currency 2 4 2 2 2 2 2 2 4 2" xfId="15872"/>
    <cellStyle name="Currency 2 4 2 2 2 2 2 2 5" xfId="15873"/>
    <cellStyle name="Currency 2 4 2 2 2 2 2 3" xfId="15874"/>
    <cellStyle name="Currency 2 4 2 2 2 2 2 3 2" xfId="15875"/>
    <cellStyle name="Currency 2 4 2 2 2 2 2 3 2 2" xfId="15876"/>
    <cellStyle name="Currency 2 4 2 2 2 2 2 3 2 2 2" xfId="15877"/>
    <cellStyle name="Currency 2 4 2 2 2 2 2 3 2 3" xfId="15878"/>
    <cellStyle name="Currency 2 4 2 2 2 2 2 3 3" xfId="15879"/>
    <cellStyle name="Currency 2 4 2 2 2 2 2 3 3 2" xfId="15880"/>
    <cellStyle name="Currency 2 4 2 2 2 2 2 3 4" xfId="15881"/>
    <cellStyle name="Currency 2 4 2 2 2 2 2 4" xfId="15882"/>
    <cellStyle name="Currency 2 4 2 2 2 2 2 4 2" xfId="15883"/>
    <cellStyle name="Currency 2 4 2 2 2 2 2 4 2 2" xfId="15884"/>
    <cellStyle name="Currency 2 4 2 2 2 2 2 4 3" xfId="15885"/>
    <cellStyle name="Currency 2 4 2 2 2 2 2 5" xfId="15886"/>
    <cellStyle name="Currency 2 4 2 2 2 2 2 5 2" xfId="15887"/>
    <cellStyle name="Currency 2 4 2 2 2 2 2 6" xfId="15888"/>
    <cellStyle name="Currency 2 4 2 2 2 2 2 6 2" xfId="15889"/>
    <cellStyle name="Currency 2 4 2 2 2 2 2 7" xfId="15890"/>
    <cellStyle name="Currency 2 4 2 2 2 2 2 8" xfId="15891"/>
    <cellStyle name="Currency 2 4 2 2 2 2 2 9" xfId="15892"/>
    <cellStyle name="Currency 2 4 2 2 2 2 3" xfId="15893"/>
    <cellStyle name="Currency 2 4 2 2 2 2 3 2" xfId="15894"/>
    <cellStyle name="Currency 2 4 2 2 2 2 3 2 2" xfId="15895"/>
    <cellStyle name="Currency 2 4 2 2 2 2 3 2 2 2" xfId="15896"/>
    <cellStyle name="Currency 2 4 2 2 2 2 3 2 2 2 2" xfId="15897"/>
    <cellStyle name="Currency 2 4 2 2 2 2 3 2 2 2 2 2" xfId="15898"/>
    <cellStyle name="Currency 2 4 2 2 2 2 3 2 2 2 3" xfId="15899"/>
    <cellStyle name="Currency 2 4 2 2 2 2 3 2 2 3" xfId="15900"/>
    <cellStyle name="Currency 2 4 2 2 2 2 3 2 2 3 2" xfId="15901"/>
    <cellStyle name="Currency 2 4 2 2 2 2 3 2 2 4" xfId="15902"/>
    <cellStyle name="Currency 2 4 2 2 2 2 3 2 3" xfId="15903"/>
    <cellStyle name="Currency 2 4 2 2 2 2 3 2 3 2" xfId="15904"/>
    <cellStyle name="Currency 2 4 2 2 2 2 3 2 3 2 2" xfId="15905"/>
    <cellStyle name="Currency 2 4 2 2 2 2 3 2 3 3" xfId="15906"/>
    <cellStyle name="Currency 2 4 2 2 2 2 3 2 4" xfId="15907"/>
    <cellStyle name="Currency 2 4 2 2 2 2 3 2 4 2" xfId="15908"/>
    <cellStyle name="Currency 2 4 2 2 2 2 3 2 5" xfId="15909"/>
    <cellStyle name="Currency 2 4 2 2 2 2 3 3" xfId="15910"/>
    <cellStyle name="Currency 2 4 2 2 2 2 3 3 2" xfId="15911"/>
    <cellStyle name="Currency 2 4 2 2 2 2 3 3 2 2" xfId="15912"/>
    <cellStyle name="Currency 2 4 2 2 2 2 3 3 2 2 2" xfId="15913"/>
    <cellStyle name="Currency 2 4 2 2 2 2 3 3 2 3" xfId="15914"/>
    <cellStyle name="Currency 2 4 2 2 2 2 3 3 3" xfId="15915"/>
    <cellStyle name="Currency 2 4 2 2 2 2 3 3 3 2" xfId="15916"/>
    <cellStyle name="Currency 2 4 2 2 2 2 3 3 4" xfId="15917"/>
    <cellStyle name="Currency 2 4 2 2 2 2 3 4" xfId="15918"/>
    <cellStyle name="Currency 2 4 2 2 2 2 3 4 2" xfId="15919"/>
    <cellStyle name="Currency 2 4 2 2 2 2 3 4 2 2" xfId="15920"/>
    <cellStyle name="Currency 2 4 2 2 2 2 3 4 3" xfId="15921"/>
    <cellStyle name="Currency 2 4 2 2 2 2 3 5" xfId="15922"/>
    <cellStyle name="Currency 2 4 2 2 2 2 3 5 2" xfId="15923"/>
    <cellStyle name="Currency 2 4 2 2 2 2 3 6" xfId="15924"/>
    <cellStyle name="Currency 2 4 2 2 2 2 3 6 2" xfId="15925"/>
    <cellStyle name="Currency 2 4 2 2 2 2 3 7" xfId="15926"/>
    <cellStyle name="Currency 2 4 2 2 2 2 3 8" xfId="15927"/>
    <cellStyle name="Currency 2 4 2 2 2 2 3 9" xfId="15928"/>
    <cellStyle name="Currency 2 4 2 2 2 2 4" xfId="15929"/>
    <cellStyle name="Currency 2 4 2 2 2 2 4 2" xfId="15930"/>
    <cellStyle name="Currency 2 4 2 2 2 2 4 2 2" xfId="15931"/>
    <cellStyle name="Currency 2 4 2 2 2 2 4 2 2 2" xfId="15932"/>
    <cellStyle name="Currency 2 4 2 2 2 2 4 2 2 2 2" xfId="15933"/>
    <cellStyle name="Currency 2 4 2 2 2 2 4 2 2 3" xfId="15934"/>
    <cellStyle name="Currency 2 4 2 2 2 2 4 2 3" xfId="15935"/>
    <cellStyle name="Currency 2 4 2 2 2 2 4 2 3 2" xfId="15936"/>
    <cellStyle name="Currency 2 4 2 2 2 2 4 2 4" xfId="15937"/>
    <cellStyle name="Currency 2 4 2 2 2 2 4 3" xfId="15938"/>
    <cellStyle name="Currency 2 4 2 2 2 2 4 3 2" xfId="15939"/>
    <cellStyle name="Currency 2 4 2 2 2 2 4 3 2 2" xfId="15940"/>
    <cellStyle name="Currency 2 4 2 2 2 2 4 3 3" xfId="15941"/>
    <cellStyle name="Currency 2 4 2 2 2 2 4 4" xfId="15942"/>
    <cellStyle name="Currency 2 4 2 2 2 2 4 4 2" xfId="15943"/>
    <cellStyle name="Currency 2 4 2 2 2 2 4 5" xfId="15944"/>
    <cellStyle name="Currency 2 4 2 2 2 2 5" xfId="15945"/>
    <cellStyle name="Currency 2 4 2 2 2 2 5 2" xfId="15946"/>
    <cellStyle name="Currency 2 4 2 2 2 2 5 2 2" xfId="15947"/>
    <cellStyle name="Currency 2 4 2 2 2 2 5 2 2 2" xfId="15948"/>
    <cellStyle name="Currency 2 4 2 2 2 2 5 2 2 2 2" xfId="15949"/>
    <cellStyle name="Currency 2 4 2 2 2 2 5 2 2 3" xfId="15950"/>
    <cellStyle name="Currency 2 4 2 2 2 2 5 2 3" xfId="15951"/>
    <cellStyle name="Currency 2 4 2 2 2 2 5 2 3 2" xfId="15952"/>
    <cellStyle name="Currency 2 4 2 2 2 2 5 2 4" xfId="15953"/>
    <cellStyle name="Currency 2 4 2 2 2 2 5 3" xfId="15954"/>
    <cellStyle name="Currency 2 4 2 2 2 2 5 3 2" xfId="15955"/>
    <cellStyle name="Currency 2 4 2 2 2 2 5 3 2 2" xfId="15956"/>
    <cellStyle name="Currency 2 4 2 2 2 2 5 3 3" xfId="15957"/>
    <cellStyle name="Currency 2 4 2 2 2 2 5 4" xfId="15958"/>
    <cellStyle name="Currency 2 4 2 2 2 2 5 4 2" xfId="15959"/>
    <cellStyle name="Currency 2 4 2 2 2 2 5 5" xfId="15960"/>
    <cellStyle name="Currency 2 4 2 2 2 2 6" xfId="15961"/>
    <cellStyle name="Currency 2 4 2 2 2 2 6 2" xfId="15962"/>
    <cellStyle name="Currency 2 4 2 2 2 2 6 2 2" xfId="15963"/>
    <cellStyle name="Currency 2 4 2 2 2 2 6 2 2 2" xfId="15964"/>
    <cellStyle name="Currency 2 4 2 2 2 2 6 2 3" xfId="15965"/>
    <cellStyle name="Currency 2 4 2 2 2 2 6 3" xfId="15966"/>
    <cellStyle name="Currency 2 4 2 2 2 2 6 3 2" xfId="15967"/>
    <cellStyle name="Currency 2 4 2 2 2 2 6 4" xfId="15968"/>
    <cellStyle name="Currency 2 4 2 2 2 2 7" xfId="15969"/>
    <cellStyle name="Currency 2 4 2 2 2 2 7 2" xfId="15970"/>
    <cellStyle name="Currency 2 4 2 2 2 2 7 2 2" xfId="15971"/>
    <cellStyle name="Currency 2 4 2 2 2 2 7 3" xfId="15972"/>
    <cellStyle name="Currency 2 4 2 2 2 2 8" xfId="15973"/>
    <cellStyle name="Currency 2 4 2 2 2 2 8 2" xfId="15974"/>
    <cellStyle name="Currency 2 4 2 2 2 2 9" xfId="15975"/>
    <cellStyle name="Currency 2 4 2 2 2 2 9 2" xfId="15976"/>
    <cellStyle name="Currency 2 4 2 2 2 3" xfId="15977"/>
    <cellStyle name="Currency 2 4 2 2 2 3 2" xfId="15978"/>
    <cellStyle name="Currency 2 4 2 2 2 3 2 2" xfId="15979"/>
    <cellStyle name="Currency 2 4 2 2 2 3 2 2 2" xfId="15980"/>
    <cellStyle name="Currency 2 4 2 2 2 3 2 2 2 2" xfId="15981"/>
    <cellStyle name="Currency 2 4 2 2 2 3 2 2 2 2 2" xfId="15982"/>
    <cellStyle name="Currency 2 4 2 2 2 3 2 2 2 3" xfId="15983"/>
    <cellStyle name="Currency 2 4 2 2 2 3 2 2 3" xfId="15984"/>
    <cellStyle name="Currency 2 4 2 2 2 3 2 2 3 2" xfId="15985"/>
    <cellStyle name="Currency 2 4 2 2 2 3 2 2 4" xfId="15986"/>
    <cellStyle name="Currency 2 4 2 2 2 3 2 3" xfId="15987"/>
    <cellStyle name="Currency 2 4 2 2 2 3 2 3 2" xfId="15988"/>
    <cellStyle name="Currency 2 4 2 2 2 3 2 3 2 2" xfId="15989"/>
    <cellStyle name="Currency 2 4 2 2 2 3 2 3 3" xfId="15990"/>
    <cellStyle name="Currency 2 4 2 2 2 3 2 4" xfId="15991"/>
    <cellStyle name="Currency 2 4 2 2 2 3 2 4 2" xfId="15992"/>
    <cellStyle name="Currency 2 4 2 2 2 3 2 5" xfId="15993"/>
    <cellStyle name="Currency 2 4 2 2 2 3 3" xfId="15994"/>
    <cellStyle name="Currency 2 4 2 2 2 3 3 2" xfId="15995"/>
    <cellStyle name="Currency 2 4 2 2 2 3 3 2 2" xfId="15996"/>
    <cellStyle name="Currency 2 4 2 2 2 3 3 2 2 2" xfId="15997"/>
    <cellStyle name="Currency 2 4 2 2 2 3 3 2 3" xfId="15998"/>
    <cellStyle name="Currency 2 4 2 2 2 3 3 3" xfId="15999"/>
    <cellStyle name="Currency 2 4 2 2 2 3 3 3 2" xfId="16000"/>
    <cellStyle name="Currency 2 4 2 2 2 3 3 4" xfId="16001"/>
    <cellStyle name="Currency 2 4 2 2 2 3 4" xfId="16002"/>
    <cellStyle name="Currency 2 4 2 2 2 3 4 2" xfId="16003"/>
    <cellStyle name="Currency 2 4 2 2 2 3 4 2 2" xfId="16004"/>
    <cellStyle name="Currency 2 4 2 2 2 3 4 3" xfId="16005"/>
    <cellStyle name="Currency 2 4 2 2 2 3 5" xfId="16006"/>
    <cellStyle name="Currency 2 4 2 2 2 3 5 2" xfId="16007"/>
    <cellStyle name="Currency 2 4 2 2 2 3 6" xfId="16008"/>
    <cellStyle name="Currency 2 4 2 2 2 3 6 2" xfId="16009"/>
    <cellStyle name="Currency 2 4 2 2 2 3 7" xfId="16010"/>
    <cellStyle name="Currency 2 4 2 2 2 3 8" xfId="16011"/>
    <cellStyle name="Currency 2 4 2 2 2 3 9" xfId="16012"/>
    <cellStyle name="Currency 2 4 2 2 2 4" xfId="16013"/>
    <cellStyle name="Currency 2 4 2 2 2 4 2" xfId="16014"/>
    <cellStyle name="Currency 2 4 2 2 2 4 2 2" xfId="16015"/>
    <cellStyle name="Currency 2 4 2 2 2 4 2 2 2" xfId="16016"/>
    <cellStyle name="Currency 2 4 2 2 2 4 2 2 2 2" xfId="16017"/>
    <cellStyle name="Currency 2 4 2 2 2 4 2 2 2 2 2" xfId="16018"/>
    <cellStyle name="Currency 2 4 2 2 2 4 2 2 2 3" xfId="16019"/>
    <cellStyle name="Currency 2 4 2 2 2 4 2 2 3" xfId="16020"/>
    <cellStyle name="Currency 2 4 2 2 2 4 2 2 3 2" xfId="16021"/>
    <cellStyle name="Currency 2 4 2 2 2 4 2 2 4" xfId="16022"/>
    <cellStyle name="Currency 2 4 2 2 2 4 2 3" xfId="16023"/>
    <cellStyle name="Currency 2 4 2 2 2 4 2 3 2" xfId="16024"/>
    <cellStyle name="Currency 2 4 2 2 2 4 2 3 2 2" xfId="16025"/>
    <cellStyle name="Currency 2 4 2 2 2 4 2 3 3" xfId="16026"/>
    <cellStyle name="Currency 2 4 2 2 2 4 2 4" xfId="16027"/>
    <cellStyle name="Currency 2 4 2 2 2 4 2 4 2" xfId="16028"/>
    <cellStyle name="Currency 2 4 2 2 2 4 2 5" xfId="16029"/>
    <cellStyle name="Currency 2 4 2 2 2 4 3" xfId="16030"/>
    <cellStyle name="Currency 2 4 2 2 2 4 3 2" xfId="16031"/>
    <cellStyle name="Currency 2 4 2 2 2 4 3 2 2" xfId="16032"/>
    <cellStyle name="Currency 2 4 2 2 2 4 3 2 2 2" xfId="16033"/>
    <cellStyle name="Currency 2 4 2 2 2 4 3 2 3" xfId="16034"/>
    <cellStyle name="Currency 2 4 2 2 2 4 3 3" xfId="16035"/>
    <cellStyle name="Currency 2 4 2 2 2 4 3 3 2" xfId="16036"/>
    <cellStyle name="Currency 2 4 2 2 2 4 3 4" xfId="16037"/>
    <cellStyle name="Currency 2 4 2 2 2 4 4" xfId="16038"/>
    <cellStyle name="Currency 2 4 2 2 2 4 4 2" xfId="16039"/>
    <cellStyle name="Currency 2 4 2 2 2 4 4 2 2" xfId="16040"/>
    <cellStyle name="Currency 2 4 2 2 2 4 4 3" xfId="16041"/>
    <cellStyle name="Currency 2 4 2 2 2 4 5" xfId="16042"/>
    <cellStyle name="Currency 2 4 2 2 2 4 5 2" xfId="16043"/>
    <cellStyle name="Currency 2 4 2 2 2 4 6" xfId="16044"/>
    <cellStyle name="Currency 2 4 2 2 2 4 6 2" xfId="16045"/>
    <cellStyle name="Currency 2 4 2 2 2 4 7" xfId="16046"/>
    <cellStyle name="Currency 2 4 2 2 2 4 8" xfId="16047"/>
    <cellStyle name="Currency 2 4 2 2 2 4 9" xfId="16048"/>
    <cellStyle name="Currency 2 4 2 2 2 5" xfId="16049"/>
    <cellStyle name="Currency 2 4 2 2 2 5 2" xfId="16050"/>
    <cellStyle name="Currency 2 4 2 2 2 5 2 2" xfId="16051"/>
    <cellStyle name="Currency 2 4 2 2 2 5 2 2 2" xfId="16052"/>
    <cellStyle name="Currency 2 4 2 2 2 5 2 2 2 2" xfId="16053"/>
    <cellStyle name="Currency 2 4 2 2 2 5 2 2 3" xfId="16054"/>
    <cellStyle name="Currency 2 4 2 2 2 5 2 3" xfId="16055"/>
    <cellStyle name="Currency 2 4 2 2 2 5 2 3 2" xfId="16056"/>
    <cellStyle name="Currency 2 4 2 2 2 5 2 4" xfId="16057"/>
    <cellStyle name="Currency 2 4 2 2 2 5 3" xfId="16058"/>
    <cellStyle name="Currency 2 4 2 2 2 5 3 2" xfId="16059"/>
    <cellStyle name="Currency 2 4 2 2 2 5 3 2 2" xfId="16060"/>
    <cellStyle name="Currency 2 4 2 2 2 5 3 3" xfId="16061"/>
    <cellStyle name="Currency 2 4 2 2 2 5 4" xfId="16062"/>
    <cellStyle name="Currency 2 4 2 2 2 5 4 2" xfId="16063"/>
    <cellStyle name="Currency 2 4 2 2 2 5 5" xfId="16064"/>
    <cellStyle name="Currency 2 4 2 2 2 6" xfId="16065"/>
    <cellStyle name="Currency 2 4 2 2 2 6 2" xfId="16066"/>
    <cellStyle name="Currency 2 4 2 2 2 6 2 2" xfId="16067"/>
    <cellStyle name="Currency 2 4 2 2 2 6 2 2 2" xfId="16068"/>
    <cellStyle name="Currency 2 4 2 2 2 6 2 2 2 2" xfId="16069"/>
    <cellStyle name="Currency 2 4 2 2 2 6 2 2 3" xfId="16070"/>
    <cellStyle name="Currency 2 4 2 2 2 6 2 3" xfId="16071"/>
    <cellStyle name="Currency 2 4 2 2 2 6 2 3 2" xfId="16072"/>
    <cellStyle name="Currency 2 4 2 2 2 6 2 4" xfId="16073"/>
    <cellStyle name="Currency 2 4 2 2 2 6 3" xfId="16074"/>
    <cellStyle name="Currency 2 4 2 2 2 6 3 2" xfId="16075"/>
    <cellStyle name="Currency 2 4 2 2 2 6 3 2 2" xfId="16076"/>
    <cellStyle name="Currency 2 4 2 2 2 6 3 3" xfId="16077"/>
    <cellStyle name="Currency 2 4 2 2 2 6 4" xfId="16078"/>
    <cellStyle name="Currency 2 4 2 2 2 6 4 2" xfId="16079"/>
    <cellStyle name="Currency 2 4 2 2 2 6 5" xfId="16080"/>
    <cellStyle name="Currency 2 4 2 2 2 7" xfId="16081"/>
    <cellStyle name="Currency 2 4 2 2 2 7 2" xfId="16082"/>
    <cellStyle name="Currency 2 4 2 2 2 7 2 2" xfId="16083"/>
    <cellStyle name="Currency 2 4 2 2 2 7 2 2 2" xfId="16084"/>
    <cellStyle name="Currency 2 4 2 2 2 7 2 3" xfId="16085"/>
    <cellStyle name="Currency 2 4 2 2 2 7 3" xfId="16086"/>
    <cellStyle name="Currency 2 4 2 2 2 7 3 2" xfId="16087"/>
    <cellStyle name="Currency 2 4 2 2 2 7 4" xfId="16088"/>
    <cellStyle name="Currency 2 4 2 2 2 8" xfId="16089"/>
    <cellStyle name="Currency 2 4 2 2 2 8 2" xfId="16090"/>
    <cellStyle name="Currency 2 4 2 2 2 8 2 2" xfId="16091"/>
    <cellStyle name="Currency 2 4 2 2 2 8 3" xfId="16092"/>
    <cellStyle name="Currency 2 4 2 2 2 9" xfId="16093"/>
    <cellStyle name="Currency 2 4 2 2 2 9 2" xfId="16094"/>
    <cellStyle name="Currency 2 4 2 2 3" xfId="16095"/>
    <cellStyle name="Currency 2 4 2 2 3 10" xfId="16096"/>
    <cellStyle name="Currency 2 4 2 2 3 10 2" xfId="16097"/>
    <cellStyle name="Currency 2 4 2 2 3 11" xfId="16098"/>
    <cellStyle name="Currency 2 4 2 2 3 12" xfId="16099"/>
    <cellStyle name="Currency 2 4 2 2 3 13" xfId="16100"/>
    <cellStyle name="Currency 2 4 2 2 3 2" xfId="16101"/>
    <cellStyle name="Currency 2 4 2 2 3 2 2" xfId="16102"/>
    <cellStyle name="Currency 2 4 2 2 3 2 2 2" xfId="16103"/>
    <cellStyle name="Currency 2 4 2 2 3 2 2 2 2" xfId="16104"/>
    <cellStyle name="Currency 2 4 2 2 3 2 2 2 2 2" xfId="16105"/>
    <cellStyle name="Currency 2 4 2 2 3 2 2 2 2 2 2" xfId="16106"/>
    <cellStyle name="Currency 2 4 2 2 3 2 2 2 2 3" xfId="16107"/>
    <cellStyle name="Currency 2 4 2 2 3 2 2 2 3" xfId="16108"/>
    <cellStyle name="Currency 2 4 2 2 3 2 2 2 3 2" xfId="16109"/>
    <cellStyle name="Currency 2 4 2 2 3 2 2 2 4" xfId="16110"/>
    <cellStyle name="Currency 2 4 2 2 3 2 2 3" xfId="16111"/>
    <cellStyle name="Currency 2 4 2 2 3 2 2 3 2" xfId="16112"/>
    <cellStyle name="Currency 2 4 2 2 3 2 2 3 2 2" xfId="16113"/>
    <cellStyle name="Currency 2 4 2 2 3 2 2 3 3" xfId="16114"/>
    <cellStyle name="Currency 2 4 2 2 3 2 2 4" xfId="16115"/>
    <cellStyle name="Currency 2 4 2 2 3 2 2 4 2" xfId="16116"/>
    <cellStyle name="Currency 2 4 2 2 3 2 2 5" xfId="16117"/>
    <cellStyle name="Currency 2 4 2 2 3 2 3" xfId="16118"/>
    <cellStyle name="Currency 2 4 2 2 3 2 3 2" xfId="16119"/>
    <cellStyle name="Currency 2 4 2 2 3 2 3 2 2" xfId="16120"/>
    <cellStyle name="Currency 2 4 2 2 3 2 3 2 2 2" xfId="16121"/>
    <cellStyle name="Currency 2 4 2 2 3 2 3 2 3" xfId="16122"/>
    <cellStyle name="Currency 2 4 2 2 3 2 3 3" xfId="16123"/>
    <cellStyle name="Currency 2 4 2 2 3 2 3 3 2" xfId="16124"/>
    <cellStyle name="Currency 2 4 2 2 3 2 3 4" xfId="16125"/>
    <cellStyle name="Currency 2 4 2 2 3 2 4" xfId="16126"/>
    <cellStyle name="Currency 2 4 2 2 3 2 4 2" xfId="16127"/>
    <cellStyle name="Currency 2 4 2 2 3 2 4 2 2" xfId="16128"/>
    <cellStyle name="Currency 2 4 2 2 3 2 4 3" xfId="16129"/>
    <cellStyle name="Currency 2 4 2 2 3 2 5" xfId="16130"/>
    <cellStyle name="Currency 2 4 2 2 3 2 5 2" xfId="16131"/>
    <cellStyle name="Currency 2 4 2 2 3 2 6" xfId="16132"/>
    <cellStyle name="Currency 2 4 2 2 3 2 6 2" xfId="16133"/>
    <cellStyle name="Currency 2 4 2 2 3 2 7" xfId="16134"/>
    <cellStyle name="Currency 2 4 2 2 3 2 8" xfId="16135"/>
    <cellStyle name="Currency 2 4 2 2 3 2 9" xfId="16136"/>
    <cellStyle name="Currency 2 4 2 2 3 3" xfId="16137"/>
    <cellStyle name="Currency 2 4 2 2 3 3 2" xfId="16138"/>
    <cellStyle name="Currency 2 4 2 2 3 3 2 2" xfId="16139"/>
    <cellStyle name="Currency 2 4 2 2 3 3 2 2 2" xfId="16140"/>
    <cellStyle name="Currency 2 4 2 2 3 3 2 2 2 2" xfId="16141"/>
    <cellStyle name="Currency 2 4 2 2 3 3 2 2 2 2 2" xfId="16142"/>
    <cellStyle name="Currency 2 4 2 2 3 3 2 2 2 3" xfId="16143"/>
    <cellStyle name="Currency 2 4 2 2 3 3 2 2 3" xfId="16144"/>
    <cellStyle name="Currency 2 4 2 2 3 3 2 2 3 2" xfId="16145"/>
    <cellStyle name="Currency 2 4 2 2 3 3 2 2 4" xfId="16146"/>
    <cellStyle name="Currency 2 4 2 2 3 3 2 3" xfId="16147"/>
    <cellStyle name="Currency 2 4 2 2 3 3 2 3 2" xfId="16148"/>
    <cellStyle name="Currency 2 4 2 2 3 3 2 3 2 2" xfId="16149"/>
    <cellStyle name="Currency 2 4 2 2 3 3 2 3 3" xfId="16150"/>
    <cellStyle name="Currency 2 4 2 2 3 3 2 4" xfId="16151"/>
    <cellStyle name="Currency 2 4 2 2 3 3 2 4 2" xfId="16152"/>
    <cellStyle name="Currency 2 4 2 2 3 3 2 5" xfId="16153"/>
    <cellStyle name="Currency 2 4 2 2 3 3 3" xfId="16154"/>
    <cellStyle name="Currency 2 4 2 2 3 3 3 2" xfId="16155"/>
    <cellStyle name="Currency 2 4 2 2 3 3 3 2 2" xfId="16156"/>
    <cellStyle name="Currency 2 4 2 2 3 3 3 2 2 2" xfId="16157"/>
    <cellStyle name="Currency 2 4 2 2 3 3 3 2 3" xfId="16158"/>
    <cellStyle name="Currency 2 4 2 2 3 3 3 3" xfId="16159"/>
    <cellStyle name="Currency 2 4 2 2 3 3 3 3 2" xfId="16160"/>
    <cellStyle name="Currency 2 4 2 2 3 3 3 4" xfId="16161"/>
    <cellStyle name="Currency 2 4 2 2 3 3 4" xfId="16162"/>
    <cellStyle name="Currency 2 4 2 2 3 3 4 2" xfId="16163"/>
    <cellStyle name="Currency 2 4 2 2 3 3 4 2 2" xfId="16164"/>
    <cellStyle name="Currency 2 4 2 2 3 3 4 3" xfId="16165"/>
    <cellStyle name="Currency 2 4 2 2 3 3 5" xfId="16166"/>
    <cellStyle name="Currency 2 4 2 2 3 3 5 2" xfId="16167"/>
    <cellStyle name="Currency 2 4 2 2 3 3 6" xfId="16168"/>
    <cellStyle name="Currency 2 4 2 2 3 3 6 2" xfId="16169"/>
    <cellStyle name="Currency 2 4 2 2 3 3 7" xfId="16170"/>
    <cellStyle name="Currency 2 4 2 2 3 3 8" xfId="16171"/>
    <cellStyle name="Currency 2 4 2 2 3 3 9" xfId="16172"/>
    <cellStyle name="Currency 2 4 2 2 3 4" xfId="16173"/>
    <cellStyle name="Currency 2 4 2 2 3 4 2" xfId="16174"/>
    <cellStyle name="Currency 2 4 2 2 3 4 2 2" xfId="16175"/>
    <cellStyle name="Currency 2 4 2 2 3 4 2 2 2" xfId="16176"/>
    <cellStyle name="Currency 2 4 2 2 3 4 2 2 2 2" xfId="16177"/>
    <cellStyle name="Currency 2 4 2 2 3 4 2 2 3" xfId="16178"/>
    <cellStyle name="Currency 2 4 2 2 3 4 2 3" xfId="16179"/>
    <cellStyle name="Currency 2 4 2 2 3 4 2 3 2" xfId="16180"/>
    <cellStyle name="Currency 2 4 2 2 3 4 2 4" xfId="16181"/>
    <cellStyle name="Currency 2 4 2 2 3 4 3" xfId="16182"/>
    <cellStyle name="Currency 2 4 2 2 3 4 3 2" xfId="16183"/>
    <cellStyle name="Currency 2 4 2 2 3 4 3 2 2" xfId="16184"/>
    <cellStyle name="Currency 2 4 2 2 3 4 3 3" xfId="16185"/>
    <cellStyle name="Currency 2 4 2 2 3 4 4" xfId="16186"/>
    <cellStyle name="Currency 2 4 2 2 3 4 4 2" xfId="16187"/>
    <cellStyle name="Currency 2 4 2 2 3 4 5" xfId="16188"/>
    <cellStyle name="Currency 2 4 2 2 3 5" xfId="16189"/>
    <cellStyle name="Currency 2 4 2 2 3 5 2" xfId="16190"/>
    <cellStyle name="Currency 2 4 2 2 3 5 2 2" xfId="16191"/>
    <cellStyle name="Currency 2 4 2 2 3 5 2 2 2" xfId="16192"/>
    <cellStyle name="Currency 2 4 2 2 3 5 2 2 2 2" xfId="16193"/>
    <cellStyle name="Currency 2 4 2 2 3 5 2 2 3" xfId="16194"/>
    <cellStyle name="Currency 2 4 2 2 3 5 2 3" xfId="16195"/>
    <cellStyle name="Currency 2 4 2 2 3 5 2 3 2" xfId="16196"/>
    <cellStyle name="Currency 2 4 2 2 3 5 2 4" xfId="16197"/>
    <cellStyle name="Currency 2 4 2 2 3 5 3" xfId="16198"/>
    <cellStyle name="Currency 2 4 2 2 3 5 3 2" xfId="16199"/>
    <cellStyle name="Currency 2 4 2 2 3 5 3 2 2" xfId="16200"/>
    <cellStyle name="Currency 2 4 2 2 3 5 3 3" xfId="16201"/>
    <cellStyle name="Currency 2 4 2 2 3 5 4" xfId="16202"/>
    <cellStyle name="Currency 2 4 2 2 3 5 4 2" xfId="16203"/>
    <cellStyle name="Currency 2 4 2 2 3 5 5" xfId="16204"/>
    <cellStyle name="Currency 2 4 2 2 3 6" xfId="16205"/>
    <cellStyle name="Currency 2 4 2 2 3 6 2" xfId="16206"/>
    <cellStyle name="Currency 2 4 2 2 3 6 2 2" xfId="16207"/>
    <cellStyle name="Currency 2 4 2 2 3 6 2 2 2" xfId="16208"/>
    <cellStyle name="Currency 2 4 2 2 3 6 2 3" xfId="16209"/>
    <cellStyle name="Currency 2 4 2 2 3 6 3" xfId="16210"/>
    <cellStyle name="Currency 2 4 2 2 3 6 3 2" xfId="16211"/>
    <cellStyle name="Currency 2 4 2 2 3 6 4" xfId="16212"/>
    <cellStyle name="Currency 2 4 2 2 3 7" xfId="16213"/>
    <cellStyle name="Currency 2 4 2 2 3 7 2" xfId="16214"/>
    <cellStyle name="Currency 2 4 2 2 3 7 2 2" xfId="16215"/>
    <cellStyle name="Currency 2 4 2 2 3 7 3" xfId="16216"/>
    <cellStyle name="Currency 2 4 2 2 3 8" xfId="16217"/>
    <cellStyle name="Currency 2 4 2 2 3 8 2" xfId="16218"/>
    <cellStyle name="Currency 2 4 2 2 3 9" xfId="16219"/>
    <cellStyle name="Currency 2 4 2 2 3 9 2" xfId="16220"/>
    <cellStyle name="Currency 2 4 2 2 4" xfId="16221"/>
    <cellStyle name="Currency 2 4 2 2 4 2" xfId="16222"/>
    <cellStyle name="Currency 2 4 2 2 4 2 2" xfId="16223"/>
    <cellStyle name="Currency 2 4 2 2 4 2 2 2" xfId="16224"/>
    <cellStyle name="Currency 2 4 2 2 4 2 2 2 2" xfId="16225"/>
    <cellStyle name="Currency 2 4 2 2 4 2 2 2 2 2" xfId="16226"/>
    <cellStyle name="Currency 2 4 2 2 4 2 2 2 3" xfId="16227"/>
    <cellStyle name="Currency 2 4 2 2 4 2 2 3" xfId="16228"/>
    <cellStyle name="Currency 2 4 2 2 4 2 2 3 2" xfId="16229"/>
    <cellStyle name="Currency 2 4 2 2 4 2 2 4" xfId="16230"/>
    <cellStyle name="Currency 2 4 2 2 4 2 3" xfId="16231"/>
    <cellStyle name="Currency 2 4 2 2 4 2 3 2" xfId="16232"/>
    <cellStyle name="Currency 2 4 2 2 4 2 3 2 2" xfId="16233"/>
    <cellStyle name="Currency 2 4 2 2 4 2 3 3" xfId="16234"/>
    <cellStyle name="Currency 2 4 2 2 4 2 4" xfId="16235"/>
    <cellStyle name="Currency 2 4 2 2 4 2 4 2" xfId="16236"/>
    <cellStyle name="Currency 2 4 2 2 4 2 5" xfId="16237"/>
    <cellStyle name="Currency 2 4 2 2 4 3" xfId="16238"/>
    <cellStyle name="Currency 2 4 2 2 4 3 2" xfId="16239"/>
    <cellStyle name="Currency 2 4 2 2 4 3 2 2" xfId="16240"/>
    <cellStyle name="Currency 2 4 2 2 4 3 2 2 2" xfId="16241"/>
    <cellStyle name="Currency 2 4 2 2 4 3 2 3" xfId="16242"/>
    <cellStyle name="Currency 2 4 2 2 4 3 3" xfId="16243"/>
    <cellStyle name="Currency 2 4 2 2 4 3 3 2" xfId="16244"/>
    <cellStyle name="Currency 2 4 2 2 4 3 4" xfId="16245"/>
    <cellStyle name="Currency 2 4 2 2 4 4" xfId="16246"/>
    <cellStyle name="Currency 2 4 2 2 4 4 2" xfId="16247"/>
    <cellStyle name="Currency 2 4 2 2 4 4 2 2" xfId="16248"/>
    <cellStyle name="Currency 2 4 2 2 4 4 3" xfId="16249"/>
    <cellStyle name="Currency 2 4 2 2 4 5" xfId="16250"/>
    <cellStyle name="Currency 2 4 2 2 4 5 2" xfId="16251"/>
    <cellStyle name="Currency 2 4 2 2 4 6" xfId="16252"/>
    <cellStyle name="Currency 2 4 2 2 4 6 2" xfId="16253"/>
    <cellStyle name="Currency 2 4 2 2 4 7" xfId="16254"/>
    <cellStyle name="Currency 2 4 2 2 4 8" xfId="16255"/>
    <cellStyle name="Currency 2 4 2 2 4 9" xfId="16256"/>
    <cellStyle name="Currency 2 4 2 2 5" xfId="16257"/>
    <cellStyle name="Currency 2 4 2 2 5 2" xfId="16258"/>
    <cellStyle name="Currency 2 4 2 2 5 2 2" xfId="16259"/>
    <cellStyle name="Currency 2 4 2 2 5 2 2 2" xfId="16260"/>
    <cellStyle name="Currency 2 4 2 2 5 2 2 2 2" xfId="16261"/>
    <cellStyle name="Currency 2 4 2 2 5 2 2 2 2 2" xfId="16262"/>
    <cellStyle name="Currency 2 4 2 2 5 2 2 2 3" xfId="16263"/>
    <cellStyle name="Currency 2 4 2 2 5 2 2 3" xfId="16264"/>
    <cellStyle name="Currency 2 4 2 2 5 2 2 3 2" xfId="16265"/>
    <cellStyle name="Currency 2 4 2 2 5 2 2 4" xfId="16266"/>
    <cellStyle name="Currency 2 4 2 2 5 2 3" xfId="16267"/>
    <cellStyle name="Currency 2 4 2 2 5 2 3 2" xfId="16268"/>
    <cellStyle name="Currency 2 4 2 2 5 2 3 2 2" xfId="16269"/>
    <cellStyle name="Currency 2 4 2 2 5 2 3 3" xfId="16270"/>
    <cellStyle name="Currency 2 4 2 2 5 2 4" xfId="16271"/>
    <cellStyle name="Currency 2 4 2 2 5 2 4 2" xfId="16272"/>
    <cellStyle name="Currency 2 4 2 2 5 2 5" xfId="16273"/>
    <cellStyle name="Currency 2 4 2 2 5 3" xfId="16274"/>
    <cellStyle name="Currency 2 4 2 2 5 3 2" xfId="16275"/>
    <cellStyle name="Currency 2 4 2 2 5 3 2 2" xfId="16276"/>
    <cellStyle name="Currency 2 4 2 2 5 3 2 2 2" xfId="16277"/>
    <cellStyle name="Currency 2 4 2 2 5 3 2 3" xfId="16278"/>
    <cellStyle name="Currency 2 4 2 2 5 3 3" xfId="16279"/>
    <cellStyle name="Currency 2 4 2 2 5 3 3 2" xfId="16280"/>
    <cellStyle name="Currency 2 4 2 2 5 3 4" xfId="16281"/>
    <cellStyle name="Currency 2 4 2 2 5 4" xfId="16282"/>
    <cellStyle name="Currency 2 4 2 2 5 4 2" xfId="16283"/>
    <cellStyle name="Currency 2 4 2 2 5 4 2 2" xfId="16284"/>
    <cellStyle name="Currency 2 4 2 2 5 4 3" xfId="16285"/>
    <cellStyle name="Currency 2 4 2 2 5 5" xfId="16286"/>
    <cellStyle name="Currency 2 4 2 2 5 5 2" xfId="16287"/>
    <cellStyle name="Currency 2 4 2 2 5 6" xfId="16288"/>
    <cellStyle name="Currency 2 4 2 2 5 6 2" xfId="16289"/>
    <cellStyle name="Currency 2 4 2 2 5 7" xfId="16290"/>
    <cellStyle name="Currency 2 4 2 2 5 8" xfId="16291"/>
    <cellStyle name="Currency 2 4 2 2 5 9" xfId="16292"/>
    <cellStyle name="Currency 2 4 2 2 6" xfId="16293"/>
    <cellStyle name="Currency 2 4 2 2 6 2" xfId="16294"/>
    <cellStyle name="Currency 2 4 2 2 6 2 2" xfId="16295"/>
    <cellStyle name="Currency 2 4 2 2 6 2 2 2" xfId="16296"/>
    <cellStyle name="Currency 2 4 2 2 6 2 2 2 2" xfId="16297"/>
    <cellStyle name="Currency 2 4 2 2 6 2 2 3" xfId="16298"/>
    <cellStyle name="Currency 2 4 2 2 6 2 3" xfId="16299"/>
    <cellStyle name="Currency 2 4 2 2 6 2 3 2" xfId="16300"/>
    <cellStyle name="Currency 2 4 2 2 6 2 4" xfId="16301"/>
    <cellStyle name="Currency 2 4 2 2 6 3" xfId="16302"/>
    <cellStyle name="Currency 2 4 2 2 6 3 2" xfId="16303"/>
    <cellStyle name="Currency 2 4 2 2 6 3 2 2" xfId="16304"/>
    <cellStyle name="Currency 2 4 2 2 6 3 3" xfId="16305"/>
    <cellStyle name="Currency 2 4 2 2 6 4" xfId="16306"/>
    <cellStyle name="Currency 2 4 2 2 6 4 2" xfId="16307"/>
    <cellStyle name="Currency 2 4 2 2 6 5" xfId="16308"/>
    <cellStyle name="Currency 2 4 2 2 7" xfId="16309"/>
    <cellStyle name="Currency 2 4 2 2 7 2" xfId="16310"/>
    <cellStyle name="Currency 2 4 2 2 7 2 2" xfId="16311"/>
    <cellStyle name="Currency 2 4 2 2 7 2 2 2" xfId="16312"/>
    <cellStyle name="Currency 2 4 2 2 7 2 2 2 2" xfId="16313"/>
    <cellStyle name="Currency 2 4 2 2 7 2 2 3" xfId="16314"/>
    <cellStyle name="Currency 2 4 2 2 7 2 3" xfId="16315"/>
    <cellStyle name="Currency 2 4 2 2 7 2 3 2" xfId="16316"/>
    <cellStyle name="Currency 2 4 2 2 7 2 4" xfId="16317"/>
    <cellStyle name="Currency 2 4 2 2 7 3" xfId="16318"/>
    <cellStyle name="Currency 2 4 2 2 7 3 2" xfId="16319"/>
    <cellStyle name="Currency 2 4 2 2 7 3 2 2" xfId="16320"/>
    <cellStyle name="Currency 2 4 2 2 7 3 3" xfId="16321"/>
    <cellStyle name="Currency 2 4 2 2 7 4" xfId="16322"/>
    <cellStyle name="Currency 2 4 2 2 7 4 2" xfId="16323"/>
    <cellStyle name="Currency 2 4 2 2 7 5" xfId="16324"/>
    <cellStyle name="Currency 2 4 2 2 8" xfId="16325"/>
    <cellStyle name="Currency 2 4 2 2 8 2" xfId="16326"/>
    <cellStyle name="Currency 2 4 2 2 8 2 2" xfId="16327"/>
    <cellStyle name="Currency 2 4 2 2 8 2 2 2" xfId="16328"/>
    <cellStyle name="Currency 2 4 2 2 8 2 3" xfId="16329"/>
    <cellStyle name="Currency 2 4 2 2 8 3" xfId="16330"/>
    <cellStyle name="Currency 2 4 2 2 8 3 2" xfId="16331"/>
    <cellStyle name="Currency 2 4 2 2 8 4" xfId="16332"/>
    <cellStyle name="Currency 2 4 2 2 9" xfId="16333"/>
    <cellStyle name="Currency 2 4 2 2 9 2" xfId="16334"/>
    <cellStyle name="Currency 2 4 2 2 9 2 2" xfId="16335"/>
    <cellStyle name="Currency 2 4 2 2 9 3" xfId="16336"/>
    <cellStyle name="Currency 2 4 2 3" xfId="16337"/>
    <cellStyle name="Currency 2 4 2 3 10" xfId="16338"/>
    <cellStyle name="Currency 2 4 2 3 10 2" xfId="16339"/>
    <cellStyle name="Currency 2 4 2 3 11" xfId="16340"/>
    <cellStyle name="Currency 2 4 2 3 11 2" xfId="16341"/>
    <cellStyle name="Currency 2 4 2 3 12" xfId="16342"/>
    <cellStyle name="Currency 2 4 2 3 12 2" xfId="16343"/>
    <cellStyle name="Currency 2 4 2 3 13" xfId="16344"/>
    <cellStyle name="Currency 2 4 2 3 13 2" xfId="16345"/>
    <cellStyle name="Currency 2 4 2 3 14" xfId="16346"/>
    <cellStyle name="Currency 2 4 2 3 15" xfId="16347"/>
    <cellStyle name="Currency 2 4 2 3 16" xfId="16348"/>
    <cellStyle name="Currency 2 4 2 3 17" xfId="16349"/>
    <cellStyle name="Currency 2 4 2 3 2" xfId="16350"/>
    <cellStyle name="Currency 2 4 2 3 2 10" xfId="16351"/>
    <cellStyle name="Currency 2 4 2 3 2 10 2" xfId="16352"/>
    <cellStyle name="Currency 2 4 2 3 2 11" xfId="16353"/>
    <cellStyle name="Currency 2 4 2 3 2 11 2" xfId="16354"/>
    <cellStyle name="Currency 2 4 2 3 2 12" xfId="16355"/>
    <cellStyle name="Currency 2 4 2 3 2 13" xfId="16356"/>
    <cellStyle name="Currency 2 4 2 3 2 14" xfId="16357"/>
    <cellStyle name="Currency 2 4 2 3 2 2" xfId="16358"/>
    <cellStyle name="Currency 2 4 2 3 2 2 10" xfId="16359"/>
    <cellStyle name="Currency 2 4 2 3 2 2 10 2" xfId="16360"/>
    <cellStyle name="Currency 2 4 2 3 2 2 11" xfId="16361"/>
    <cellStyle name="Currency 2 4 2 3 2 2 12" xfId="16362"/>
    <cellStyle name="Currency 2 4 2 3 2 2 13" xfId="16363"/>
    <cellStyle name="Currency 2 4 2 3 2 2 2" xfId="16364"/>
    <cellStyle name="Currency 2 4 2 3 2 2 2 2" xfId="16365"/>
    <cellStyle name="Currency 2 4 2 3 2 2 2 2 2" xfId="16366"/>
    <cellStyle name="Currency 2 4 2 3 2 2 2 2 2 2" xfId="16367"/>
    <cellStyle name="Currency 2 4 2 3 2 2 2 2 2 2 2" xfId="16368"/>
    <cellStyle name="Currency 2 4 2 3 2 2 2 2 2 2 2 2" xfId="16369"/>
    <cellStyle name="Currency 2 4 2 3 2 2 2 2 2 2 3" xfId="16370"/>
    <cellStyle name="Currency 2 4 2 3 2 2 2 2 2 3" xfId="16371"/>
    <cellStyle name="Currency 2 4 2 3 2 2 2 2 2 3 2" xfId="16372"/>
    <cellStyle name="Currency 2 4 2 3 2 2 2 2 2 4" xfId="16373"/>
    <cellStyle name="Currency 2 4 2 3 2 2 2 2 3" xfId="16374"/>
    <cellStyle name="Currency 2 4 2 3 2 2 2 2 3 2" xfId="16375"/>
    <cellStyle name="Currency 2 4 2 3 2 2 2 2 3 2 2" xfId="16376"/>
    <cellStyle name="Currency 2 4 2 3 2 2 2 2 3 3" xfId="16377"/>
    <cellStyle name="Currency 2 4 2 3 2 2 2 2 4" xfId="16378"/>
    <cellStyle name="Currency 2 4 2 3 2 2 2 2 4 2" xfId="16379"/>
    <cellStyle name="Currency 2 4 2 3 2 2 2 2 5" xfId="16380"/>
    <cellStyle name="Currency 2 4 2 3 2 2 2 3" xfId="16381"/>
    <cellStyle name="Currency 2 4 2 3 2 2 2 3 2" xfId="16382"/>
    <cellStyle name="Currency 2 4 2 3 2 2 2 3 2 2" xfId="16383"/>
    <cellStyle name="Currency 2 4 2 3 2 2 2 3 2 2 2" xfId="16384"/>
    <cellStyle name="Currency 2 4 2 3 2 2 2 3 2 3" xfId="16385"/>
    <cellStyle name="Currency 2 4 2 3 2 2 2 3 3" xfId="16386"/>
    <cellStyle name="Currency 2 4 2 3 2 2 2 3 3 2" xfId="16387"/>
    <cellStyle name="Currency 2 4 2 3 2 2 2 3 4" xfId="16388"/>
    <cellStyle name="Currency 2 4 2 3 2 2 2 4" xfId="16389"/>
    <cellStyle name="Currency 2 4 2 3 2 2 2 4 2" xfId="16390"/>
    <cellStyle name="Currency 2 4 2 3 2 2 2 4 2 2" xfId="16391"/>
    <cellStyle name="Currency 2 4 2 3 2 2 2 4 3" xfId="16392"/>
    <cellStyle name="Currency 2 4 2 3 2 2 2 5" xfId="16393"/>
    <cellStyle name="Currency 2 4 2 3 2 2 2 5 2" xfId="16394"/>
    <cellStyle name="Currency 2 4 2 3 2 2 2 6" xfId="16395"/>
    <cellStyle name="Currency 2 4 2 3 2 2 2 6 2" xfId="16396"/>
    <cellStyle name="Currency 2 4 2 3 2 2 2 7" xfId="16397"/>
    <cellStyle name="Currency 2 4 2 3 2 2 2 8" xfId="16398"/>
    <cellStyle name="Currency 2 4 2 3 2 2 2 9" xfId="16399"/>
    <cellStyle name="Currency 2 4 2 3 2 2 3" xfId="16400"/>
    <cellStyle name="Currency 2 4 2 3 2 2 3 2" xfId="16401"/>
    <cellStyle name="Currency 2 4 2 3 2 2 3 2 2" xfId="16402"/>
    <cellStyle name="Currency 2 4 2 3 2 2 3 2 2 2" xfId="16403"/>
    <cellStyle name="Currency 2 4 2 3 2 2 3 2 2 2 2" xfId="16404"/>
    <cellStyle name="Currency 2 4 2 3 2 2 3 2 2 2 2 2" xfId="16405"/>
    <cellStyle name="Currency 2 4 2 3 2 2 3 2 2 2 3" xfId="16406"/>
    <cellStyle name="Currency 2 4 2 3 2 2 3 2 2 3" xfId="16407"/>
    <cellStyle name="Currency 2 4 2 3 2 2 3 2 2 3 2" xfId="16408"/>
    <cellStyle name="Currency 2 4 2 3 2 2 3 2 2 4" xfId="16409"/>
    <cellStyle name="Currency 2 4 2 3 2 2 3 2 3" xfId="16410"/>
    <cellStyle name="Currency 2 4 2 3 2 2 3 2 3 2" xfId="16411"/>
    <cellStyle name="Currency 2 4 2 3 2 2 3 2 3 2 2" xfId="16412"/>
    <cellStyle name="Currency 2 4 2 3 2 2 3 2 3 3" xfId="16413"/>
    <cellStyle name="Currency 2 4 2 3 2 2 3 2 4" xfId="16414"/>
    <cellStyle name="Currency 2 4 2 3 2 2 3 2 4 2" xfId="16415"/>
    <cellStyle name="Currency 2 4 2 3 2 2 3 2 5" xfId="16416"/>
    <cellStyle name="Currency 2 4 2 3 2 2 3 3" xfId="16417"/>
    <cellStyle name="Currency 2 4 2 3 2 2 3 3 2" xfId="16418"/>
    <cellStyle name="Currency 2 4 2 3 2 2 3 3 2 2" xfId="16419"/>
    <cellStyle name="Currency 2 4 2 3 2 2 3 3 2 2 2" xfId="16420"/>
    <cellStyle name="Currency 2 4 2 3 2 2 3 3 2 3" xfId="16421"/>
    <cellStyle name="Currency 2 4 2 3 2 2 3 3 3" xfId="16422"/>
    <cellStyle name="Currency 2 4 2 3 2 2 3 3 3 2" xfId="16423"/>
    <cellStyle name="Currency 2 4 2 3 2 2 3 3 4" xfId="16424"/>
    <cellStyle name="Currency 2 4 2 3 2 2 3 4" xfId="16425"/>
    <cellStyle name="Currency 2 4 2 3 2 2 3 4 2" xfId="16426"/>
    <cellStyle name="Currency 2 4 2 3 2 2 3 4 2 2" xfId="16427"/>
    <cellStyle name="Currency 2 4 2 3 2 2 3 4 3" xfId="16428"/>
    <cellStyle name="Currency 2 4 2 3 2 2 3 5" xfId="16429"/>
    <cellStyle name="Currency 2 4 2 3 2 2 3 5 2" xfId="16430"/>
    <cellStyle name="Currency 2 4 2 3 2 2 3 6" xfId="16431"/>
    <cellStyle name="Currency 2 4 2 3 2 2 3 6 2" xfId="16432"/>
    <cellStyle name="Currency 2 4 2 3 2 2 3 7" xfId="16433"/>
    <cellStyle name="Currency 2 4 2 3 2 2 3 8" xfId="16434"/>
    <cellStyle name="Currency 2 4 2 3 2 2 3 9" xfId="16435"/>
    <cellStyle name="Currency 2 4 2 3 2 2 4" xfId="16436"/>
    <cellStyle name="Currency 2 4 2 3 2 2 4 2" xfId="16437"/>
    <cellStyle name="Currency 2 4 2 3 2 2 4 2 2" xfId="16438"/>
    <cellStyle name="Currency 2 4 2 3 2 2 4 2 2 2" xfId="16439"/>
    <cellStyle name="Currency 2 4 2 3 2 2 4 2 2 2 2" xfId="16440"/>
    <cellStyle name="Currency 2 4 2 3 2 2 4 2 2 3" xfId="16441"/>
    <cellStyle name="Currency 2 4 2 3 2 2 4 2 3" xfId="16442"/>
    <cellStyle name="Currency 2 4 2 3 2 2 4 2 3 2" xfId="16443"/>
    <cellStyle name="Currency 2 4 2 3 2 2 4 2 4" xfId="16444"/>
    <cellStyle name="Currency 2 4 2 3 2 2 4 3" xfId="16445"/>
    <cellStyle name="Currency 2 4 2 3 2 2 4 3 2" xfId="16446"/>
    <cellStyle name="Currency 2 4 2 3 2 2 4 3 2 2" xfId="16447"/>
    <cellStyle name="Currency 2 4 2 3 2 2 4 3 3" xfId="16448"/>
    <cellStyle name="Currency 2 4 2 3 2 2 4 4" xfId="16449"/>
    <cellStyle name="Currency 2 4 2 3 2 2 4 4 2" xfId="16450"/>
    <cellStyle name="Currency 2 4 2 3 2 2 4 5" xfId="16451"/>
    <cellStyle name="Currency 2 4 2 3 2 2 5" xfId="16452"/>
    <cellStyle name="Currency 2 4 2 3 2 2 5 2" xfId="16453"/>
    <cellStyle name="Currency 2 4 2 3 2 2 5 2 2" xfId="16454"/>
    <cellStyle name="Currency 2 4 2 3 2 2 5 2 2 2" xfId="16455"/>
    <cellStyle name="Currency 2 4 2 3 2 2 5 2 2 2 2" xfId="16456"/>
    <cellStyle name="Currency 2 4 2 3 2 2 5 2 2 3" xfId="16457"/>
    <cellStyle name="Currency 2 4 2 3 2 2 5 2 3" xfId="16458"/>
    <cellStyle name="Currency 2 4 2 3 2 2 5 2 3 2" xfId="16459"/>
    <cellStyle name="Currency 2 4 2 3 2 2 5 2 4" xfId="16460"/>
    <cellStyle name="Currency 2 4 2 3 2 2 5 3" xfId="16461"/>
    <cellStyle name="Currency 2 4 2 3 2 2 5 3 2" xfId="16462"/>
    <cellStyle name="Currency 2 4 2 3 2 2 5 3 2 2" xfId="16463"/>
    <cellStyle name="Currency 2 4 2 3 2 2 5 3 3" xfId="16464"/>
    <cellStyle name="Currency 2 4 2 3 2 2 5 4" xfId="16465"/>
    <cellStyle name="Currency 2 4 2 3 2 2 5 4 2" xfId="16466"/>
    <cellStyle name="Currency 2 4 2 3 2 2 5 5" xfId="16467"/>
    <cellStyle name="Currency 2 4 2 3 2 2 6" xfId="16468"/>
    <cellStyle name="Currency 2 4 2 3 2 2 6 2" xfId="16469"/>
    <cellStyle name="Currency 2 4 2 3 2 2 6 2 2" xfId="16470"/>
    <cellStyle name="Currency 2 4 2 3 2 2 6 2 2 2" xfId="16471"/>
    <cellStyle name="Currency 2 4 2 3 2 2 6 2 3" xfId="16472"/>
    <cellStyle name="Currency 2 4 2 3 2 2 6 3" xfId="16473"/>
    <cellStyle name="Currency 2 4 2 3 2 2 6 3 2" xfId="16474"/>
    <cellStyle name="Currency 2 4 2 3 2 2 6 4" xfId="16475"/>
    <cellStyle name="Currency 2 4 2 3 2 2 7" xfId="16476"/>
    <cellStyle name="Currency 2 4 2 3 2 2 7 2" xfId="16477"/>
    <cellStyle name="Currency 2 4 2 3 2 2 7 2 2" xfId="16478"/>
    <cellStyle name="Currency 2 4 2 3 2 2 7 3" xfId="16479"/>
    <cellStyle name="Currency 2 4 2 3 2 2 8" xfId="16480"/>
    <cellStyle name="Currency 2 4 2 3 2 2 8 2" xfId="16481"/>
    <cellStyle name="Currency 2 4 2 3 2 2 9" xfId="16482"/>
    <cellStyle name="Currency 2 4 2 3 2 2 9 2" xfId="16483"/>
    <cellStyle name="Currency 2 4 2 3 2 3" xfId="16484"/>
    <cellStyle name="Currency 2 4 2 3 2 3 2" xfId="16485"/>
    <cellStyle name="Currency 2 4 2 3 2 3 2 2" xfId="16486"/>
    <cellStyle name="Currency 2 4 2 3 2 3 2 2 2" xfId="16487"/>
    <cellStyle name="Currency 2 4 2 3 2 3 2 2 2 2" xfId="16488"/>
    <cellStyle name="Currency 2 4 2 3 2 3 2 2 2 2 2" xfId="16489"/>
    <cellStyle name="Currency 2 4 2 3 2 3 2 2 2 3" xfId="16490"/>
    <cellStyle name="Currency 2 4 2 3 2 3 2 2 3" xfId="16491"/>
    <cellStyle name="Currency 2 4 2 3 2 3 2 2 3 2" xfId="16492"/>
    <cellStyle name="Currency 2 4 2 3 2 3 2 2 4" xfId="16493"/>
    <cellStyle name="Currency 2 4 2 3 2 3 2 3" xfId="16494"/>
    <cellStyle name="Currency 2 4 2 3 2 3 2 3 2" xfId="16495"/>
    <cellStyle name="Currency 2 4 2 3 2 3 2 3 2 2" xfId="16496"/>
    <cellStyle name="Currency 2 4 2 3 2 3 2 3 3" xfId="16497"/>
    <cellStyle name="Currency 2 4 2 3 2 3 2 4" xfId="16498"/>
    <cellStyle name="Currency 2 4 2 3 2 3 2 4 2" xfId="16499"/>
    <cellStyle name="Currency 2 4 2 3 2 3 2 5" xfId="16500"/>
    <cellStyle name="Currency 2 4 2 3 2 3 3" xfId="16501"/>
    <cellStyle name="Currency 2 4 2 3 2 3 3 2" xfId="16502"/>
    <cellStyle name="Currency 2 4 2 3 2 3 3 2 2" xfId="16503"/>
    <cellStyle name="Currency 2 4 2 3 2 3 3 2 2 2" xfId="16504"/>
    <cellStyle name="Currency 2 4 2 3 2 3 3 2 3" xfId="16505"/>
    <cellStyle name="Currency 2 4 2 3 2 3 3 3" xfId="16506"/>
    <cellStyle name="Currency 2 4 2 3 2 3 3 3 2" xfId="16507"/>
    <cellStyle name="Currency 2 4 2 3 2 3 3 4" xfId="16508"/>
    <cellStyle name="Currency 2 4 2 3 2 3 4" xfId="16509"/>
    <cellStyle name="Currency 2 4 2 3 2 3 4 2" xfId="16510"/>
    <cellStyle name="Currency 2 4 2 3 2 3 4 2 2" xfId="16511"/>
    <cellStyle name="Currency 2 4 2 3 2 3 4 3" xfId="16512"/>
    <cellStyle name="Currency 2 4 2 3 2 3 5" xfId="16513"/>
    <cellStyle name="Currency 2 4 2 3 2 3 5 2" xfId="16514"/>
    <cellStyle name="Currency 2 4 2 3 2 3 6" xfId="16515"/>
    <cellStyle name="Currency 2 4 2 3 2 3 6 2" xfId="16516"/>
    <cellStyle name="Currency 2 4 2 3 2 3 7" xfId="16517"/>
    <cellStyle name="Currency 2 4 2 3 2 3 8" xfId="16518"/>
    <cellStyle name="Currency 2 4 2 3 2 3 9" xfId="16519"/>
    <cellStyle name="Currency 2 4 2 3 2 4" xfId="16520"/>
    <cellStyle name="Currency 2 4 2 3 2 4 2" xfId="16521"/>
    <cellStyle name="Currency 2 4 2 3 2 4 2 2" xfId="16522"/>
    <cellStyle name="Currency 2 4 2 3 2 4 2 2 2" xfId="16523"/>
    <cellStyle name="Currency 2 4 2 3 2 4 2 2 2 2" xfId="16524"/>
    <cellStyle name="Currency 2 4 2 3 2 4 2 2 2 2 2" xfId="16525"/>
    <cellStyle name="Currency 2 4 2 3 2 4 2 2 2 3" xfId="16526"/>
    <cellStyle name="Currency 2 4 2 3 2 4 2 2 3" xfId="16527"/>
    <cellStyle name="Currency 2 4 2 3 2 4 2 2 3 2" xfId="16528"/>
    <cellStyle name="Currency 2 4 2 3 2 4 2 2 4" xfId="16529"/>
    <cellStyle name="Currency 2 4 2 3 2 4 2 3" xfId="16530"/>
    <cellStyle name="Currency 2 4 2 3 2 4 2 3 2" xfId="16531"/>
    <cellStyle name="Currency 2 4 2 3 2 4 2 3 2 2" xfId="16532"/>
    <cellStyle name="Currency 2 4 2 3 2 4 2 3 3" xfId="16533"/>
    <cellStyle name="Currency 2 4 2 3 2 4 2 4" xfId="16534"/>
    <cellStyle name="Currency 2 4 2 3 2 4 2 4 2" xfId="16535"/>
    <cellStyle name="Currency 2 4 2 3 2 4 2 5" xfId="16536"/>
    <cellStyle name="Currency 2 4 2 3 2 4 3" xfId="16537"/>
    <cellStyle name="Currency 2 4 2 3 2 4 3 2" xfId="16538"/>
    <cellStyle name="Currency 2 4 2 3 2 4 3 2 2" xfId="16539"/>
    <cellStyle name="Currency 2 4 2 3 2 4 3 2 2 2" xfId="16540"/>
    <cellStyle name="Currency 2 4 2 3 2 4 3 2 3" xfId="16541"/>
    <cellStyle name="Currency 2 4 2 3 2 4 3 3" xfId="16542"/>
    <cellStyle name="Currency 2 4 2 3 2 4 3 3 2" xfId="16543"/>
    <cellStyle name="Currency 2 4 2 3 2 4 3 4" xfId="16544"/>
    <cellStyle name="Currency 2 4 2 3 2 4 4" xfId="16545"/>
    <cellStyle name="Currency 2 4 2 3 2 4 4 2" xfId="16546"/>
    <cellStyle name="Currency 2 4 2 3 2 4 4 2 2" xfId="16547"/>
    <cellStyle name="Currency 2 4 2 3 2 4 4 3" xfId="16548"/>
    <cellStyle name="Currency 2 4 2 3 2 4 5" xfId="16549"/>
    <cellStyle name="Currency 2 4 2 3 2 4 5 2" xfId="16550"/>
    <cellStyle name="Currency 2 4 2 3 2 4 6" xfId="16551"/>
    <cellStyle name="Currency 2 4 2 3 2 4 6 2" xfId="16552"/>
    <cellStyle name="Currency 2 4 2 3 2 4 7" xfId="16553"/>
    <cellStyle name="Currency 2 4 2 3 2 4 8" xfId="16554"/>
    <cellStyle name="Currency 2 4 2 3 2 4 9" xfId="16555"/>
    <cellStyle name="Currency 2 4 2 3 2 5" xfId="16556"/>
    <cellStyle name="Currency 2 4 2 3 2 5 2" xfId="16557"/>
    <cellStyle name="Currency 2 4 2 3 2 5 2 2" xfId="16558"/>
    <cellStyle name="Currency 2 4 2 3 2 5 2 2 2" xfId="16559"/>
    <cellStyle name="Currency 2 4 2 3 2 5 2 2 2 2" xfId="16560"/>
    <cellStyle name="Currency 2 4 2 3 2 5 2 2 3" xfId="16561"/>
    <cellStyle name="Currency 2 4 2 3 2 5 2 3" xfId="16562"/>
    <cellStyle name="Currency 2 4 2 3 2 5 2 3 2" xfId="16563"/>
    <cellStyle name="Currency 2 4 2 3 2 5 2 4" xfId="16564"/>
    <cellStyle name="Currency 2 4 2 3 2 5 3" xfId="16565"/>
    <cellStyle name="Currency 2 4 2 3 2 5 3 2" xfId="16566"/>
    <cellStyle name="Currency 2 4 2 3 2 5 3 2 2" xfId="16567"/>
    <cellStyle name="Currency 2 4 2 3 2 5 3 3" xfId="16568"/>
    <cellStyle name="Currency 2 4 2 3 2 5 4" xfId="16569"/>
    <cellStyle name="Currency 2 4 2 3 2 5 4 2" xfId="16570"/>
    <cellStyle name="Currency 2 4 2 3 2 5 5" xfId="16571"/>
    <cellStyle name="Currency 2 4 2 3 2 6" xfId="16572"/>
    <cellStyle name="Currency 2 4 2 3 2 6 2" xfId="16573"/>
    <cellStyle name="Currency 2 4 2 3 2 6 2 2" xfId="16574"/>
    <cellStyle name="Currency 2 4 2 3 2 6 2 2 2" xfId="16575"/>
    <cellStyle name="Currency 2 4 2 3 2 6 2 2 2 2" xfId="16576"/>
    <cellStyle name="Currency 2 4 2 3 2 6 2 2 3" xfId="16577"/>
    <cellStyle name="Currency 2 4 2 3 2 6 2 3" xfId="16578"/>
    <cellStyle name="Currency 2 4 2 3 2 6 2 3 2" xfId="16579"/>
    <cellStyle name="Currency 2 4 2 3 2 6 2 4" xfId="16580"/>
    <cellStyle name="Currency 2 4 2 3 2 6 3" xfId="16581"/>
    <cellStyle name="Currency 2 4 2 3 2 6 3 2" xfId="16582"/>
    <cellStyle name="Currency 2 4 2 3 2 6 3 2 2" xfId="16583"/>
    <cellStyle name="Currency 2 4 2 3 2 6 3 3" xfId="16584"/>
    <cellStyle name="Currency 2 4 2 3 2 6 4" xfId="16585"/>
    <cellStyle name="Currency 2 4 2 3 2 6 4 2" xfId="16586"/>
    <cellStyle name="Currency 2 4 2 3 2 6 5" xfId="16587"/>
    <cellStyle name="Currency 2 4 2 3 2 7" xfId="16588"/>
    <cellStyle name="Currency 2 4 2 3 2 7 2" xfId="16589"/>
    <cellStyle name="Currency 2 4 2 3 2 7 2 2" xfId="16590"/>
    <cellStyle name="Currency 2 4 2 3 2 7 2 2 2" xfId="16591"/>
    <cellStyle name="Currency 2 4 2 3 2 7 2 3" xfId="16592"/>
    <cellStyle name="Currency 2 4 2 3 2 7 3" xfId="16593"/>
    <cellStyle name="Currency 2 4 2 3 2 7 3 2" xfId="16594"/>
    <cellStyle name="Currency 2 4 2 3 2 7 4" xfId="16595"/>
    <cellStyle name="Currency 2 4 2 3 2 8" xfId="16596"/>
    <cellStyle name="Currency 2 4 2 3 2 8 2" xfId="16597"/>
    <cellStyle name="Currency 2 4 2 3 2 8 2 2" xfId="16598"/>
    <cellStyle name="Currency 2 4 2 3 2 8 3" xfId="16599"/>
    <cellStyle name="Currency 2 4 2 3 2 9" xfId="16600"/>
    <cellStyle name="Currency 2 4 2 3 2 9 2" xfId="16601"/>
    <cellStyle name="Currency 2 4 2 3 3" xfId="16602"/>
    <cellStyle name="Currency 2 4 2 3 3 10" xfId="16603"/>
    <cellStyle name="Currency 2 4 2 3 3 10 2" xfId="16604"/>
    <cellStyle name="Currency 2 4 2 3 3 11" xfId="16605"/>
    <cellStyle name="Currency 2 4 2 3 3 12" xfId="16606"/>
    <cellStyle name="Currency 2 4 2 3 3 13" xfId="16607"/>
    <cellStyle name="Currency 2 4 2 3 3 2" xfId="16608"/>
    <cellStyle name="Currency 2 4 2 3 3 2 2" xfId="16609"/>
    <cellStyle name="Currency 2 4 2 3 3 2 2 2" xfId="16610"/>
    <cellStyle name="Currency 2 4 2 3 3 2 2 2 2" xfId="16611"/>
    <cellStyle name="Currency 2 4 2 3 3 2 2 2 2 2" xfId="16612"/>
    <cellStyle name="Currency 2 4 2 3 3 2 2 2 2 2 2" xfId="16613"/>
    <cellStyle name="Currency 2 4 2 3 3 2 2 2 2 3" xfId="16614"/>
    <cellStyle name="Currency 2 4 2 3 3 2 2 2 3" xfId="16615"/>
    <cellStyle name="Currency 2 4 2 3 3 2 2 2 3 2" xfId="16616"/>
    <cellStyle name="Currency 2 4 2 3 3 2 2 2 4" xfId="16617"/>
    <cellStyle name="Currency 2 4 2 3 3 2 2 3" xfId="16618"/>
    <cellStyle name="Currency 2 4 2 3 3 2 2 3 2" xfId="16619"/>
    <cellStyle name="Currency 2 4 2 3 3 2 2 3 2 2" xfId="16620"/>
    <cellStyle name="Currency 2 4 2 3 3 2 2 3 3" xfId="16621"/>
    <cellStyle name="Currency 2 4 2 3 3 2 2 4" xfId="16622"/>
    <cellStyle name="Currency 2 4 2 3 3 2 2 4 2" xfId="16623"/>
    <cellStyle name="Currency 2 4 2 3 3 2 2 5" xfId="16624"/>
    <cellStyle name="Currency 2 4 2 3 3 2 3" xfId="16625"/>
    <cellStyle name="Currency 2 4 2 3 3 2 3 2" xfId="16626"/>
    <cellStyle name="Currency 2 4 2 3 3 2 3 2 2" xfId="16627"/>
    <cellStyle name="Currency 2 4 2 3 3 2 3 2 2 2" xfId="16628"/>
    <cellStyle name="Currency 2 4 2 3 3 2 3 2 3" xfId="16629"/>
    <cellStyle name="Currency 2 4 2 3 3 2 3 3" xfId="16630"/>
    <cellStyle name="Currency 2 4 2 3 3 2 3 3 2" xfId="16631"/>
    <cellStyle name="Currency 2 4 2 3 3 2 3 4" xfId="16632"/>
    <cellStyle name="Currency 2 4 2 3 3 2 4" xfId="16633"/>
    <cellStyle name="Currency 2 4 2 3 3 2 4 2" xfId="16634"/>
    <cellStyle name="Currency 2 4 2 3 3 2 4 2 2" xfId="16635"/>
    <cellStyle name="Currency 2 4 2 3 3 2 4 3" xfId="16636"/>
    <cellStyle name="Currency 2 4 2 3 3 2 5" xfId="16637"/>
    <cellStyle name="Currency 2 4 2 3 3 2 5 2" xfId="16638"/>
    <cellStyle name="Currency 2 4 2 3 3 2 6" xfId="16639"/>
    <cellStyle name="Currency 2 4 2 3 3 2 6 2" xfId="16640"/>
    <cellStyle name="Currency 2 4 2 3 3 2 7" xfId="16641"/>
    <cellStyle name="Currency 2 4 2 3 3 2 8" xfId="16642"/>
    <cellStyle name="Currency 2 4 2 3 3 2 9" xfId="16643"/>
    <cellStyle name="Currency 2 4 2 3 3 3" xfId="16644"/>
    <cellStyle name="Currency 2 4 2 3 3 3 2" xfId="16645"/>
    <cellStyle name="Currency 2 4 2 3 3 3 2 2" xfId="16646"/>
    <cellStyle name="Currency 2 4 2 3 3 3 2 2 2" xfId="16647"/>
    <cellStyle name="Currency 2 4 2 3 3 3 2 2 2 2" xfId="16648"/>
    <cellStyle name="Currency 2 4 2 3 3 3 2 2 2 2 2" xfId="16649"/>
    <cellStyle name="Currency 2 4 2 3 3 3 2 2 2 3" xfId="16650"/>
    <cellStyle name="Currency 2 4 2 3 3 3 2 2 3" xfId="16651"/>
    <cellStyle name="Currency 2 4 2 3 3 3 2 2 3 2" xfId="16652"/>
    <cellStyle name="Currency 2 4 2 3 3 3 2 2 4" xfId="16653"/>
    <cellStyle name="Currency 2 4 2 3 3 3 2 3" xfId="16654"/>
    <cellStyle name="Currency 2 4 2 3 3 3 2 3 2" xfId="16655"/>
    <cellStyle name="Currency 2 4 2 3 3 3 2 3 2 2" xfId="16656"/>
    <cellStyle name="Currency 2 4 2 3 3 3 2 3 3" xfId="16657"/>
    <cellStyle name="Currency 2 4 2 3 3 3 2 4" xfId="16658"/>
    <cellStyle name="Currency 2 4 2 3 3 3 2 4 2" xfId="16659"/>
    <cellStyle name="Currency 2 4 2 3 3 3 2 5" xfId="16660"/>
    <cellStyle name="Currency 2 4 2 3 3 3 3" xfId="16661"/>
    <cellStyle name="Currency 2 4 2 3 3 3 3 2" xfId="16662"/>
    <cellStyle name="Currency 2 4 2 3 3 3 3 2 2" xfId="16663"/>
    <cellStyle name="Currency 2 4 2 3 3 3 3 2 2 2" xfId="16664"/>
    <cellStyle name="Currency 2 4 2 3 3 3 3 2 3" xfId="16665"/>
    <cellStyle name="Currency 2 4 2 3 3 3 3 3" xfId="16666"/>
    <cellStyle name="Currency 2 4 2 3 3 3 3 3 2" xfId="16667"/>
    <cellStyle name="Currency 2 4 2 3 3 3 3 4" xfId="16668"/>
    <cellStyle name="Currency 2 4 2 3 3 3 4" xfId="16669"/>
    <cellStyle name="Currency 2 4 2 3 3 3 4 2" xfId="16670"/>
    <cellStyle name="Currency 2 4 2 3 3 3 4 2 2" xfId="16671"/>
    <cellStyle name="Currency 2 4 2 3 3 3 4 3" xfId="16672"/>
    <cellStyle name="Currency 2 4 2 3 3 3 5" xfId="16673"/>
    <cellStyle name="Currency 2 4 2 3 3 3 5 2" xfId="16674"/>
    <cellStyle name="Currency 2 4 2 3 3 3 6" xfId="16675"/>
    <cellStyle name="Currency 2 4 2 3 3 3 6 2" xfId="16676"/>
    <cellStyle name="Currency 2 4 2 3 3 3 7" xfId="16677"/>
    <cellStyle name="Currency 2 4 2 3 3 3 8" xfId="16678"/>
    <cellStyle name="Currency 2 4 2 3 3 3 9" xfId="16679"/>
    <cellStyle name="Currency 2 4 2 3 3 4" xfId="16680"/>
    <cellStyle name="Currency 2 4 2 3 3 4 2" xfId="16681"/>
    <cellStyle name="Currency 2 4 2 3 3 4 2 2" xfId="16682"/>
    <cellStyle name="Currency 2 4 2 3 3 4 2 2 2" xfId="16683"/>
    <cellStyle name="Currency 2 4 2 3 3 4 2 2 2 2" xfId="16684"/>
    <cellStyle name="Currency 2 4 2 3 3 4 2 2 3" xfId="16685"/>
    <cellStyle name="Currency 2 4 2 3 3 4 2 3" xfId="16686"/>
    <cellStyle name="Currency 2 4 2 3 3 4 2 3 2" xfId="16687"/>
    <cellStyle name="Currency 2 4 2 3 3 4 2 4" xfId="16688"/>
    <cellStyle name="Currency 2 4 2 3 3 4 3" xfId="16689"/>
    <cellStyle name="Currency 2 4 2 3 3 4 3 2" xfId="16690"/>
    <cellStyle name="Currency 2 4 2 3 3 4 3 2 2" xfId="16691"/>
    <cellStyle name="Currency 2 4 2 3 3 4 3 3" xfId="16692"/>
    <cellStyle name="Currency 2 4 2 3 3 4 4" xfId="16693"/>
    <cellStyle name="Currency 2 4 2 3 3 4 4 2" xfId="16694"/>
    <cellStyle name="Currency 2 4 2 3 3 4 5" xfId="16695"/>
    <cellStyle name="Currency 2 4 2 3 3 5" xfId="16696"/>
    <cellStyle name="Currency 2 4 2 3 3 5 2" xfId="16697"/>
    <cellStyle name="Currency 2 4 2 3 3 5 2 2" xfId="16698"/>
    <cellStyle name="Currency 2 4 2 3 3 5 2 2 2" xfId="16699"/>
    <cellStyle name="Currency 2 4 2 3 3 5 2 2 2 2" xfId="16700"/>
    <cellStyle name="Currency 2 4 2 3 3 5 2 2 3" xfId="16701"/>
    <cellStyle name="Currency 2 4 2 3 3 5 2 3" xfId="16702"/>
    <cellStyle name="Currency 2 4 2 3 3 5 2 3 2" xfId="16703"/>
    <cellStyle name="Currency 2 4 2 3 3 5 2 4" xfId="16704"/>
    <cellStyle name="Currency 2 4 2 3 3 5 3" xfId="16705"/>
    <cellStyle name="Currency 2 4 2 3 3 5 3 2" xfId="16706"/>
    <cellStyle name="Currency 2 4 2 3 3 5 3 2 2" xfId="16707"/>
    <cellStyle name="Currency 2 4 2 3 3 5 3 3" xfId="16708"/>
    <cellStyle name="Currency 2 4 2 3 3 5 4" xfId="16709"/>
    <cellStyle name="Currency 2 4 2 3 3 5 4 2" xfId="16710"/>
    <cellStyle name="Currency 2 4 2 3 3 5 5" xfId="16711"/>
    <cellStyle name="Currency 2 4 2 3 3 6" xfId="16712"/>
    <cellStyle name="Currency 2 4 2 3 3 6 2" xfId="16713"/>
    <cellStyle name="Currency 2 4 2 3 3 6 2 2" xfId="16714"/>
    <cellStyle name="Currency 2 4 2 3 3 6 2 2 2" xfId="16715"/>
    <cellStyle name="Currency 2 4 2 3 3 6 2 3" xfId="16716"/>
    <cellStyle name="Currency 2 4 2 3 3 6 3" xfId="16717"/>
    <cellStyle name="Currency 2 4 2 3 3 6 3 2" xfId="16718"/>
    <cellStyle name="Currency 2 4 2 3 3 6 4" xfId="16719"/>
    <cellStyle name="Currency 2 4 2 3 3 7" xfId="16720"/>
    <cellStyle name="Currency 2 4 2 3 3 7 2" xfId="16721"/>
    <cellStyle name="Currency 2 4 2 3 3 7 2 2" xfId="16722"/>
    <cellStyle name="Currency 2 4 2 3 3 7 3" xfId="16723"/>
    <cellStyle name="Currency 2 4 2 3 3 8" xfId="16724"/>
    <cellStyle name="Currency 2 4 2 3 3 8 2" xfId="16725"/>
    <cellStyle name="Currency 2 4 2 3 3 9" xfId="16726"/>
    <cellStyle name="Currency 2 4 2 3 3 9 2" xfId="16727"/>
    <cellStyle name="Currency 2 4 2 3 4" xfId="16728"/>
    <cellStyle name="Currency 2 4 2 3 4 2" xfId="16729"/>
    <cellStyle name="Currency 2 4 2 3 4 2 2" xfId="16730"/>
    <cellStyle name="Currency 2 4 2 3 4 2 2 2" xfId="16731"/>
    <cellStyle name="Currency 2 4 2 3 4 2 2 2 2" xfId="16732"/>
    <cellStyle name="Currency 2 4 2 3 4 2 2 2 2 2" xfId="16733"/>
    <cellStyle name="Currency 2 4 2 3 4 2 2 2 3" xfId="16734"/>
    <cellStyle name="Currency 2 4 2 3 4 2 2 3" xfId="16735"/>
    <cellStyle name="Currency 2 4 2 3 4 2 2 3 2" xfId="16736"/>
    <cellStyle name="Currency 2 4 2 3 4 2 2 4" xfId="16737"/>
    <cellStyle name="Currency 2 4 2 3 4 2 3" xfId="16738"/>
    <cellStyle name="Currency 2 4 2 3 4 2 3 2" xfId="16739"/>
    <cellStyle name="Currency 2 4 2 3 4 2 3 2 2" xfId="16740"/>
    <cellStyle name="Currency 2 4 2 3 4 2 3 3" xfId="16741"/>
    <cellStyle name="Currency 2 4 2 3 4 2 4" xfId="16742"/>
    <cellStyle name="Currency 2 4 2 3 4 2 4 2" xfId="16743"/>
    <cellStyle name="Currency 2 4 2 3 4 2 5" xfId="16744"/>
    <cellStyle name="Currency 2 4 2 3 4 3" xfId="16745"/>
    <cellStyle name="Currency 2 4 2 3 4 3 2" xfId="16746"/>
    <cellStyle name="Currency 2 4 2 3 4 3 2 2" xfId="16747"/>
    <cellStyle name="Currency 2 4 2 3 4 3 2 2 2" xfId="16748"/>
    <cellStyle name="Currency 2 4 2 3 4 3 2 3" xfId="16749"/>
    <cellStyle name="Currency 2 4 2 3 4 3 3" xfId="16750"/>
    <cellStyle name="Currency 2 4 2 3 4 3 3 2" xfId="16751"/>
    <cellStyle name="Currency 2 4 2 3 4 3 4" xfId="16752"/>
    <cellStyle name="Currency 2 4 2 3 4 4" xfId="16753"/>
    <cellStyle name="Currency 2 4 2 3 4 4 2" xfId="16754"/>
    <cellStyle name="Currency 2 4 2 3 4 4 2 2" xfId="16755"/>
    <cellStyle name="Currency 2 4 2 3 4 4 3" xfId="16756"/>
    <cellStyle name="Currency 2 4 2 3 4 5" xfId="16757"/>
    <cellStyle name="Currency 2 4 2 3 4 5 2" xfId="16758"/>
    <cellStyle name="Currency 2 4 2 3 4 6" xfId="16759"/>
    <cellStyle name="Currency 2 4 2 3 4 6 2" xfId="16760"/>
    <cellStyle name="Currency 2 4 2 3 4 7" xfId="16761"/>
    <cellStyle name="Currency 2 4 2 3 4 8" xfId="16762"/>
    <cellStyle name="Currency 2 4 2 3 4 9" xfId="16763"/>
    <cellStyle name="Currency 2 4 2 3 5" xfId="16764"/>
    <cellStyle name="Currency 2 4 2 3 5 2" xfId="16765"/>
    <cellStyle name="Currency 2 4 2 3 5 2 2" xfId="16766"/>
    <cellStyle name="Currency 2 4 2 3 5 2 2 2" xfId="16767"/>
    <cellStyle name="Currency 2 4 2 3 5 2 2 2 2" xfId="16768"/>
    <cellStyle name="Currency 2 4 2 3 5 2 2 2 2 2" xfId="16769"/>
    <cellStyle name="Currency 2 4 2 3 5 2 2 2 3" xfId="16770"/>
    <cellStyle name="Currency 2 4 2 3 5 2 2 3" xfId="16771"/>
    <cellStyle name="Currency 2 4 2 3 5 2 2 3 2" xfId="16772"/>
    <cellStyle name="Currency 2 4 2 3 5 2 2 4" xfId="16773"/>
    <cellStyle name="Currency 2 4 2 3 5 2 3" xfId="16774"/>
    <cellStyle name="Currency 2 4 2 3 5 2 3 2" xfId="16775"/>
    <cellStyle name="Currency 2 4 2 3 5 2 3 2 2" xfId="16776"/>
    <cellStyle name="Currency 2 4 2 3 5 2 3 3" xfId="16777"/>
    <cellStyle name="Currency 2 4 2 3 5 2 4" xfId="16778"/>
    <cellStyle name="Currency 2 4 2 3 5 2 4 2" xfId="16779"/>
    <cellStyle name="Currency 2 4 2 3 5 2 5" xfId="16780"/>
    <cellStyle name="Currency 2 4 2 3 5 3" xfId="16781"/>
    <cellStyle name="Currency 2 4 2 3 5 3 2" xfId="16782"/>
    <cellStyle name="Currency 2 4 2 3 5 3 2 2" xfId="16783"/>
    <cellStyle name="Currency 2 4 2 3 5 3 2 2 2" xfId="16784"/>
    <cellStyle name="Currency 2 4 2 3 5 3 2 3" xfId="16785"/>
    <cellStyle name="Currency 2 4 2 3 5 3 3" xfId="16786"/>
    <cellStyle name="Currency 2 4 2 3 5 3 3 2" xfId="16787"/>
    <cellStyle name="Currency 2 4 2 3 5 3 4" xfId="16788"/>
    <cellStyle name="Currency 2 4 2 3 5 4" xfId="16789"/>
    <cellStyle name="Currency 2 4 2 3 5 4 2" xfId="16790"/>
    <cellStyle name="Currency 2 4 2 3 5 4 2 2" xfId="16791"/>
    <cellStyle name="Currency 2 4 2 3 5 4 3" xfId="16792"/>
    <cellStyle name="Currency 2 4 2 3 5 5" xfId="16793"/>
    <cellStyle name="Currency 2 4 2 3 5 5 2" xfId="16794"/>
    <cellStyle name="Currency 2 4 2 3 5 6" xfId="16795"/>
    <cellStyle name="Currency 2 4 2 3 5 6 2" xfId="16796"/>
    <cellStyle name="Currency 2 4 2 3 5 7" xfId="16797"/>
    <cellStyle name="Currency 2 4 2 3 5 8" xfId="16798"/>
    <cellStyle name="Currency 2 4 2 3 5 9" xfId="16799"/>
    <cellStyle name="Currency 2 4 2 3 6" xfId="16800"/>
    <cellStyle name="Currency 2 4 2 3 6 2" xfId="16801"/>
    <cellStyle name="Currency 2 4 2 3 6 2 2" xfId="16802"/>
    <cellStyle name="Currency 2 4 2 3 6 2 2 2" xfId="16803"/>
    <cellStyle name="Currency 2 4 2 3 6 2 2 2 2" xfId="16804"/>
    <cellStyle name="Currency 2 4 2 3 6 2 2 3" xfId="16805"/>
    <cellStyle name="Currency 2 4 2 3 6 2 3" xfId="16806"/>
    <cellStyle name="Currency 2 4 2 3 6 2 3 2" xfId="16807"/>
    <cellStyle name="Currency 2 4 2 3 6 2 4" xfId="16808"/>
    <cellStyle name="Currency 2 4 2 3 6 3" xfId="16809"/>
    <cellStyle name="Currency 2 4 2 3 6 3 2" xfId="16810"/>
    <cellStyle name="Currency 2 4 2 3 6 3 2 2" xfId="16811"/>
    <cellStyle name="Currency 2 4 2 3 6 3 3" xfId="16812"/>
    <cellStyle name="Currency 2 4 2 3 6 4" xfId="16813"/>
    <cellStyle name="Currency 2 4 2 3 6 4 2" xfId="16814"/>
    <cellStyle name="Currency 2 4 2 3 6 5" xfId="16815"/>
    <cellStyle name="Currency 2 4 2 3 7" xfId="16816"/>
    <cellStyle name="Currency 2 4 2 3 7 2" xfId="16817"/>
    <cellStyle name="Currency 2 4 2 3 7 2 2" xfId="16818"/>
    <cellStyle name="Currency 2 4 2 3 7 2 2 2" xfId="16819"/>
    <cellStyle name="Currency 2 4 2 3 7 2 2 2 2" xfId="16820"/>
    <cellStyle name="Currency 2 4 2 3 7 2 2 3" xfId="16821"/>
    <cellStyle name="Currency 2 4 2 3 7 2 3" xfId="16822"/>
    <cellStyle name="Currency 2 4 2 3 7 2 3 2" xfId="16823"/>
    <cellStyle name="Currency 2 4 2 3 7 2 4" xfId="16824"/>
    <cellStyle name="Currency 2 4 2 3 7 3" xfId="16825"/>
    <cellStyle name="Currency 2 4 2 3 7 3 2" xfId="16826"/>
    <cellStyle name="Currency 2 4 2 3 7 3 2 2" xfId="16827"/>
    <cellStyle name="Currency 2 4 2 3 7 3 3" xfId="16828"/>
    <cellStyle name="Currency 2 4 2 3 7 4" xfId="16829"/>
    <cellStyle name="Currency 2 4 2 3 7 4 2" xfId="16830"/>
    <cellStyle name="Currency 2 4 2 3 7 5" xfId="16831"/>
    <cellStyle name="Currency 2 4 2 3 8" xfId="16832"/>
    <cellStyle name="Currency 2 4 2 3 8 2" xfId="16833"/>
    <cellStyle name="Currency 2 4 2 3 8 2 2" xfId="16834"/>
    <cellStyle name="Currency 2 4 2 3 8 2 2 2" xfId="16835"/>
    <cellStyle name="Currency 2 4 2 3 8 2 3" xfId="16836"/>
    <cellStyle name="Currency 2 4 2 3 8 3" xfId="16837"/>
    <cellStyle name="Currency 2 4 2 3 8 3 2" xfId="16838"/>
    <cellStyle name="Currency 2 4 2 3 8 4" xfId="16839"/>
    <cellStyle name="Currency 2 4 2 3 9" xfId="16840"/>
    <cellStyle name="Currency 2 4 2 3 9 2" xfId="16841"/>
    <cellStyle name="Currency 2 4 2 3 9 2 2" xfId="16842"/>
    <cellStyle name="Currency 2 4 2 3 9 3" xfId="16843"/>
    <cellStyle name="Currency 2 4 2 4" xfId="16844"/>
    <cellStyle name="Currency 2 4 2 4 10" xfId="16845"/>
    <cellStyle name="Currency 2 4 2 4 10 2" xfId="16846"/>
    <cellStyle name="Currency 2 4 2 4 11" xfId="16847"/>
    <cellStyle name="Currency 2 4 2 4 11 2" xfId="16848"/>
    <cellStyle name="Currency 2 4 2 4 12" xfId="16849"/>
    <cellStyle name="Currency 2 4 2 4 12 2" xfId="16850"/>
    <cellStyle name="Currency 2 4 2 4 13" xfId="16851"/>
    <cellStyle name="Currency 2 4 2 4 14" xfId="16852"/>
    <cellStyle name="Currency 2 4 2 4 15" xfId="16853"/>
    <cellStyle name="Currency 2 4 2 4 16" xfId="16854"/>
    <cellStyle name="Currency 2 4 2 4 2" xfId="16855"/>
    <cellStyle name="Currency 2 4 2 4 2 10" xfId="16856"/>
    <cellStyle name="Currency 2 4 2 4 2 10 2" xfId="16857"/>
    <cellStyle name="Currency 2 4 2 4 2 11" xfId="16858"/>
    <cellStyle name="Currency 2 4 2 4 2 12" xfId="16859"/>
    <cellStyle name="Currency 2 4 2 4 2 13" xfId="16860"/>
    <cellStyle name="Currency 2 4 2 4 2 2" xfId="16861"/>
    <cellStyle name="Currency 2 4 2 4 2 2 2" xfId="16862"/>
    <cellStyle name="Currency 2 4 2 4 2 2 2 2" xfId="16863"/>
    <cellStyle name="Currency 2 4 2 4 2 2 2 2 2" xfId="16864"/>
    <cellStyle name="Currency 2 4 2 4 2 2 2 2 2 2" xfId="16865"/>
    <cellStyle name="Currency 2 4 2 4 2 2 2 2 2 2 2" xfId="16866"/>
    <cellStyle name="Currency 2 4 2 4 2 2 2 2 2 3" xfId="16867"/>
    <cellStyle name="Currency 2 4 2 4 2 2 2 2 3" xfId="16868"/>
    <cellStyle name="Currency 2 4 2 4 2 2 2 2 3 2" xfId="16869"/>
    <cellStyle name="Currency 2 4 2 4 2 2 2 2 4" xfId="16870"/>
    <cellStyle name="Currency 2 4 2 4 2 2 2 3" xfId="16871"/>
    <cellStyle name="Currency 2 4 2 4 2 2 2 3 2" xfId="16872"/>
    <cellStyle name="Currency 2 4 2 4 2 2 2 3 2 2" xfId="16873"/>
    <cellStyle name="Currency 2 4 2 4 2 2 2 3 3" xfId="16874"/>
    <cellStyle name="Currency 2 4 2 4 2 2 2 4" xfId="16875"/>
    <cellStyle name="Currency 2 4 2 4 2 2 2 4 2" xfId="16876"/>
    <cellStyle name="Currency 2 4 2 4 2 2 2 5" xfId="16877"/>
    <cellStyle name="Currency 2 4 2 4 2 2 3" xfId="16878"/>
    <cellStyle name="Currency 2 4 2 4 2 2 3 2" xfId="16879"/>
    <cellStyle name="Currency 2 4 2 4 2 2 3 2 2" xfId="16880"/>
    <cellStyle name="Currency 2 4 2 4 2 2 3 2 2 2" xfId="16881"/>
    <cellStyle name="Currency 2 4 2 4 2 2 3 2 3" xfId="16882"/>
    <cellStyle name="Currency 2 4 2 4 2 2 3 3" xfId="16883"/>
    <cellStyle name="Currency 2 4 2 4 2 2 3 3 2" xfId="16884"/>
    <cellStyle name="Currency 2 4 2 4 2 2 3 4" xfId="16885"/>
    <cellStyle name="Currency 2 4 2 4 2 2 4" xfId="16886"/>
    <cellStyle name="Currency 2 4 2 4 2 2 4 2" xfId="16887"/>
    <cellStyle name="Currency 2 4 2 4 2 2 4 2 2" xfId="16888"/>
    <cellStyle name="Currency 2 4 2 4 2 2 4 3" xfId="16889"/>
    <cellStyle name="Currency 2 4 2 4 2 2 5" xfId="16890"/>
    <cellStyle name="Currency 2 4 2 4 2 2 5 2" xfId="16891"/>
    <cellStyle name="Currency 2 4 2 4 2 2 6" xfId="16892"/>
    <cellStyle name="Currency 2 4 2 4 2 2 6 2" xfId="16893"/>
    <cellStyle name="Currency 2 4 2 4 2 2 7" xfId="16894"/>
    <cellStyle name="Currency 2 4 2 4 2 2 8" xfId="16895"/>
    <cellStyle name="Currency 2 4 2 4 2 2 9" xfId="16896"/>
    <cellStyle name="Currency 2 4 2 4 2 3" xfId="16897"/>
    <cellStyle name="Currency 2 4 2 4 2 3 2" xfId="16898"/>
    <cellStyle name="Currency 2 4 2 4 2 3 2 2" xfId="16899"/>
    <cellStyle name="Currency 2 4 2 4 2 3 2 2 2" xfId="16900"/>
    <cellStyle name="Currency 2 4 2 4 2 3 2 2 2 2" xfId="16901"/>
    <cellStyle name="Currency 2 4 2 4 2 3 2 2 2 2 2" xfId="16902"/>
    <cellStyle name="Currency 2 4 2 4 2 3 2 2 2 3" xfId="16903"/>
    <cellStyle name="Currency 2 4 2 4 2 3 2 2 3" xfId="16904"/>
    <cellStyle name="Currency 2 4 2 4 2 3 2 2 3 2" xfId="16905"/>
    <cellStyle name="Currency 2 4 2 4 2 3 2 2 4" xfId="16906"/>
    <cellStyle name="Currency 2 4 2 4 2 3 2 3" xfId="16907"/>
    <cellStyle name="Currency 2 4 2 4 2 3 2 3 2" xfId="16908"/>
    <cellStyle name="Currency 2 4 2 4 2 3 2 3 2 2" xfId="16909"/>
    <cellStyle name="Currency 2 4 2 4 2 3 2 3 3" xfId="16910"/>
    <cellStyle name="Currency 2 4 2 4 2 3 2 4" xfId="16911"/>
    <cellStyle name="Currency 2 4 2 4 2 3 2 4 2" xfId="16912"/>
    <cellStyle name="Currency 2 4 2 4 2 3 2 5" xfId="16913"/>
    <cellStyle name="Currency 2 4 2 4 2 3 3" xfId="16914"/>
    <cellStyle name="Currency 2 4 2 4 2 3 3 2" xfId="16915"/>
    <cellStyle name="Currency 2 4 2 4 2 3 3 2 2" xfId="16916"/>
    <cellStyle name="Currency 2 4 2 4 2 3 3 2 2 2" xfId="16917"/>
    <cellStyle name="Currency 2 4 2 4 2 3 3 2 3" xfId="16918"/>
    <cellStyle name="Currency 2 4 2 4 2 3 3 3" xfId="16919"/>
    <cellStyle name="Currency 2 4 2 4 2 3 3 3 2" xfId="16920"/>
    <cellStyle name="Currency 2 4 2 4 2 3 3 4" xfId="16921"/>
    <cellStyle name="Currency 2 4 2 4 2 3 4" xfId="16922"/>
    <cellStyle name="Currency 2 4 2 4 2 3 4 2" xfId="16923"/>
    <cellStyle name="Currency 2 4 2 4 2 3 4 2 2" xfId="16924"/>
    <cellStyle name="Currency 2 4 2 4 2 3 4 3" xfId="16925"/>
    <cellStyle name="Currency 2 4 2 4 2 3 5" xfId="16926"/>
    <cellStyle name="Currency 2 4 2 4 2 3 5 2" xfId="16927"/>
    <cellStyle name="Currency 2 4 2 4 2 3 6" xfId="16928"/>
    <cellStyle name="Currency 2 4 2 4 2 3 6 2" xfId="16929"/>
    <cellStyle name="Currency 2 4 2 4 2 3 7" xfId="16930"/>
    <cellStyle name="Currency 2 4 2 4 2 3 8" xfId="16931"/>
    <cellStyle name="Currency 2 4 2 4 2 3 9" xfId="16932"/>
    <cellStyle name="Currency 2 4 2 4 2 4" xfId="16933"/>
    <cellStyle name="Currency 2 4 2 4 2 4 2" xfId="16934"/>
    <cellStyle name="Currency 2 4 2 4 2 4 2 2" xfId="16935"/>
    <cellStyle name="Currency 2 4 2 4 2 4 2 2 2" xfId="16936"/>
    <cellStyle name="Currency 2 4 2 4 2 4 2 2 2 2" xfId="16937"/>
    <cellStyle name="Currency 2 4 2 4 2 4 2 2 3" xfId="16938"/>
    <cellStyle name="Currency 2 4 2 4 2 4 2 3" xfId="16939"/>
    <cellStyle name="Currency 2 4 2 4 2 4 2 3 2" xfId="16940"/>
    <cellStyle name="Currency 2 4 2 4 2 4 2 4" xfId="16941"/>
    <cellStyle name="Currency 2 4 2 4 2 4 3" xfId="16942"/>
    <cellStyle name="Currency 2 4 2 4 2 4 3 2" xfId="16943"/>
    <cellStyle name="Currency 2 4 2 4 2 4 3 2 2" xfId="16944"/>
    <cellStyle name="Currency 2 4 2 4 2 4 3 3" xfId="16945"/>
    <cellStyle name="Currency 2 4 2 4 2 4 4" xfId="16946"/>
    <cellStyle name="Currency 2 4 2 4 2 4 4 2" xfId="16947"/>
    <cellStyle name="Currency 2 4 2 4 2 4 5" xfId="16948"/>
    <cellStyle name="Currency 2 4 2 4 2 5" xfId="16949"/>
    <cellStyle name="Currency 2 4 2 4 2 5 2" xfId="16950"/>
    <cellStyle name="Currency 2 4 2 4 2 5 2 2" xfId="16951"/>
    <cellStyle name="Currency 2 4 2 4 2 5 2 2 2" xfId="16952"/>
    <cellStyle name="Currency 2 4 2 4 2 5 2 2 2 2" xfId="16953"/>
    <cellStyle name="Currency 2 4 2 4 2 5 2 2 3" xfId="16954"/>
    <cellStyle name="Currency 2 4 2 4 2 5 2 3" xfId="16955"/>
    <cellStyle name="Currency 2 4 2 4 2 5 2 3 2" xfId="16956"/>
    <cellStyle name="Currency 2 4 2 4 2 5 2 4" xfId="16957"/>
    <cellStyle name="Currency 2 4 2 4 2 5 3" xfId="16958"/>
    <cellStyle name="Currency 2 4 2 4 2 5 3 2" xfId="16959"/>
    <cellStyle name="Currency 2 4 2 4 2 5 3 2 2" xfId="16960"/>
    <cellStyle name="Currency 2 4 2 4 2 5 3 3" xfId="16961"/>
    <cellStyle name="Currency 2 4 2 4 2 5 4" xfId="16962"/>
    <cellStyle name="Currency 2 4 2 4 2 5 4 2" xfId="16963"/>
    <cellStyle name="Currency 2 4 2 4 2 5 5" xfId="16964"/>
    <cellStyle name="Currency 2 4 2 4 2 6" xfId="16965"/>
    <cellStyle name="Currency 2 4 2 4 2 6 2" xfId="16966"/>
    <cellStyle name="Currency 2 4 2 4 2 6 2 2" xfId="16967"/>
    <cellStyle name="Currency 2 4 2 4 2 6 2 2 2" xfId="16968"/>
    <cellStyle name="Currency 2 4 2 4 2 6 2 3" xfId="16969"/>
    <cellStyle name="Currency 2 4 2 4 2 6 3" xfId="16970"/>
    <cellStyle name="Currency 2 4 2 4 2 6 3 2" xfId="16971"/>
    <cellStyle name="Currency 2 4 2 4 2 6 4" xfId="16972"/>
    <cellStyle name="Currency 2 4 2 4 2 7" xfId="16973"/>
    <cellStyle name="Currency 2 4 2 4 2 7 2" xfId="16974"/>
    <cellStyle name="Currency 2 4 2 4 2 7 2 2" xfId="16975"/>
    <cellStyle name="Currency 2 4 2 4 2 7 3" xfId="16976"/>
    <cellStyle name="Currency 2 4 2 4 2 8" xfId="16977"/>
    <cellStyle name="Currency 2 4 2 4 2 8 2" xfId="16978"/>
    <cellStyle name="Currency 2 4 2 4 2 9" xfId="16979"/>
    <cellStyle name="Currency 2 4 2 4 2 9 2" xfId="16980"/>
    <cellStyle name="Currency 2 4 2 4 3" xfId="16981"/>
    <cellStyle name="Currency 2 4 2 4 3 2" xfId="16982"/>
    <cellStyle name="Currency 2 4 2 4 3 2 2" xfId="16983"/>
    <cellStyle name="Currency 2 4 2 4 3 2 2 2" xfId="16984"/>
    <cellStyle name="Currency 2 4 2 4 3 2 2 2 2" xfId="16985"/>
    <cellStyle name="Currency 2 4 2 4 3 2 2 2 2 2" xfId="16986"/>
    <cellStyle name="Currency 2 4 2 4 3 2 2 2 3" xfId="16987"/>
    <cellStyle name="Currency 2 4 2 4 3 2 2 3" xfId="16988"/>
    <cellStyle name="Currency 2 4 2 4 3 2 2 3 2" xfId="16989"/>
    <cellStyle name="Currency 2 4 2 4 3 2 2 4" xfId="16990"/>
    <cellStyle name="Currency 2 4 2 4 3 2 3" xfId="16991"/>
    <cellStyle name="Currency 2 4 2 4 3 2 3 2" xfId="16992"/>
    <cellStyle name="Currency 2 4 2 4 3 2 3 2 2" xfId="16993"/>
    <cellStyle name="Currency 2 4 2 4 3 2 3 3" xfId="16994"/>
    <cellStyle name="Currency 2 4 2 4 3 2 4" xfId="16995"/>
    <cellStyle name="Currency 2 4 2 4 3 2 4 2" xfId="16996"/>
    <cellStyle name="Currency 2 4 2 4 3 2 5" xfId="16997"/>
    <cellStyle name="Currency 2 4 2 4 3 3" xfId="16998"/>
    <cellStyle name="Currency 2 4 2 4 3 3 2" xfId="16999"/>
    <cellStyle name="Currency 2 4 2 4 3 3 2 2" xfId="17000"/>
    <cellStyle name="Currency 2 4 2 4 3 3 2 2 2" xfId="17001"/>
    <cellStyle name="Currency 2 4 2 4 3 3 2 3" xfId="17002"/>
    <cellStyle name="Currency 2 4 2 4 3 3 3" xfId="17003"/>
    <cellStyle name="Currency 2 4 2 4 3 3 3 2" xfId="17004"/>
    <cellStyle name="Currency 2 4 2 4 3 3 4" xfId="17005"/>
    <cellStyle name="Currency 2 4 2 4 3 4" xfId="17006"/>
    <cellStyle name="Currency 2 4 2 4 3 4 2" xfId="17007"/>
    <cellStyle name="Currency 2 4 2 4 3 4 2 2" xfId="17008"/>
    <cellStyle name="Currency 2 4 2 4 3 4 3" xfId="17009"/>
    <cellStyle name="Currency 2 4 2 4 3 5" xfId="17010"/>
    <cellStyle name="Currency 2 4 2 4 3 5 2" xfId="17011"/>
    <cellStyle name="Currency 2 4 2 4 3 6" xfId="17012"/>
    <cellStyle name="Currency 2 4 2 4 3 6 2" xfId="17013"/>
    <cellStyle name="Currency 2 4 2 4 3 7" xfId="17014"/>
    <cellStyle name="Currency 2 4 2 4 3 8" xfId="17015"/>
    <cellStyle name="Currency 2 4 2 4 3 9" xfId="17016"/>
    <cellStyle name="Currency 2 4 2 4 4" xfId="17017"/>
    <cellStyle name="Currency 2 4 2 4 4 2" xfId="17018"/>
    <cellStyle name="Currency 2 4 2 4 4 2 2" xfId="17019"/>
    <cellStyle name="Currency 2 4 2 4 4 2 2 2" xfId="17020"/>
    <cellStyle name="Currency 2 4 2 4 4 2 2 2 2" xfId="17021"/>
    <cellStyle name="Currency 2 4 2 4 4 2 2 2 2 2" xfId="17022"/>
    <cellStyle name="Currency 2 4 2 4 4 2 2 2 3" xfId="17023"/>
    <cellStyle name="Currency 2 4 2 4 4 2 2 3" xfId="17024"/>
    <cellStyle name="Currency 2 4 2 4 4 2 2 3 2" xfId="17025"/>
    <cellStyle name="Currency 2 4 2 4 4 2 2 4" xfId="17026"/>
    <cellStyle name="Currency 2 4 2 4 4 2 3" xfId="17027"/>
    <cellStyle name="Currency 2 4 2 4 4 2 3 2" xfId="17028"/>
    <cellStyle name="Currency 2 4 2 4 4 2 3 2 2" xfId="17029"/>
    <cellStyle name="Currency 2 4 2 4 4 2 3 3" xfId="17030"/>
    <cellStyle name="Currency 2 4 2 4 4 2 4" xfId="17031"/>
    <cellStyle name="Currency 2 4 2 4 4 2 4 2" xfId="17032"/>
    <cellStyle name="Currency 2 4 2 4 4 2 5" xfId="17033"/>
    <cellStyle name="Currency 2 4 2 4 4 3" xfId="17034"/>
    <cellStyle name="Currency 2 4 2 4 4 3 2" xfId="17035"/>
    <cellStyle name="Currency 2 4 2 4 4 3 2 2" xfId="17036"/>
    <cellStyle name="Currency 2 4 2 4 4 3 2 2 2" xfId="17037"/>
    <cellStyle name="Currency 2 4 2 4 4 3 2 3" xfId="17038"/>
    <cellStyle name="Currency 2 4 2 4 4 3 3" xfId="17039"/>
    <cellStyle name="Currency 2 4 2 4 4 3 3 2" xfId="17040"/>
    <cellStyle name="Currency 2 4 2 4 4 3 4" xfId="17041"/>
    <cellStyle name="Currency 2 4 2 4 4 4" xfId="17042"/>
    <cellStyle name="Currency 2 4 2 4 4 4 2" xfId="17043"/>
    <cellStyle name="Currency 2 4 2 4 4 4 2 2" xfId="17044"/>
    <cellStyle name="Currency 2 4 2 4 4 4 3" xfId="17045"/>
    <cellStyle name="Currency 2 4 2 4 4 5" xfId="17046"/>
    <cellStyle name="Currency 2 4 2 4 4 5 2" xfId="17047"/>
    <cellStyle name="Currency 2 4 2 4 4 6" xfId="17048"/>
    <cellStyle name="Currency 2 4 2 4 4 6 2" xfId="17049"/>
    <cellStyle name="Currency 2 4 2 4 4 7" xfId="17050"/>
    <cellStyle name="Currency 2 4 2 4 4 8" xfId="17051"/>
    <cellStyle name="Currency 2 4 2 4 4 9" xfId="17052"/>
    <cellStyle name="Currency 2 4 2 4 5" xfId="17053"/>
    <cellStyle name="Currency 2 4 2 4 5 2" xfId="17054"/>
    <cellStyle name="Currency 2 4 2 4 5 2 2" xfId="17055"/>
    <cellStyle name="Currency 2 4 2 4 5 2 2 2" xfId="17056"/>
    <cellStyle name="Currency 2 4 2 4 5 2 2 2 2" xfId="17057"/>
    <cellStyle name="Currency 2 4 2 4 5 2 2 3" xfId="17058"/>
    <cellStyle name="Currency 2 4 2 4 5 2 3" xfId="17059"/>
    <cellStyle name="Currency 2 4 2 4 5 2 3 2" xfId="17060"/>
    <cellStyle name="Currency 2 4 2 4 5 2 4" xfId="17061"/>
    <cellStyle name="Currency 2 4 2 4 5 3" xfId="17062"/>
    <cellStyle name="Currency 2 4 2 4 5 3 2" xfId="17063"/>
    <cellStyle name="Currency 2 4 2 4 5 3 2 2" xfId="17064"/>
    <cellStyle name="Currency 2 4 2 4 5 3 3" xfId="17065"/>
    <cellStyle name="Currency 2 4 2 4 5 4" xfId="17066"/>
    <cellStyle name="Currency 2 4 2 4 5 4 2" xfId="17067"/>
    <cellStyle name="Currency 2 4 2 4 5 5" xfId="17068"/>
    <cellStyle name="Currency 2 4 2 4 6" xfId="17069"/>
    <cellStyle name="Currency 2 4 2 4 6 2" xfId="17070"/>
    <cellStyle name="Currency 2 4 2 4 6 2 2" xfId="17071"/>
    <cellStyle name="Currency 2 4 2 4 6 2 2 2" xfId="17072"/>
    <cellStyle name="Currency 2 4 2 4 6 2 2 2 2" xfId="17073"/>
    <cellStyle name="Currency 2 4 2 4 6 2 2 3" xfId="17074"/>
    <cellStyle name="Currency 2 4 2 4 6 2 3" xfId="17075"/>
    <cellStyle name="Currency 2 4 2 4 6 2 3 2" xfId="17076"/>
    <cellStyle name="Currency 2 4 2 4 6 2 4" xfId="17077"/>
    <cellStyle name="Currency 2 4 2 4 6 3" xfId="17078"/>
    <cellStyle name="Currency 2 4 2 4 6 3 2" xfId="17079"/>
    <cellStyle name="Currency 2 4 2 4 6 3 2 2" xfId="17080"/>
    <cellStyle name="Currency 2 4 2 4 6 3 3" xfId="17081"/>
    <cellStyle name="Currency 2 4 2 4 6 4" xfId="17082"/>
    <cellStyle name="Currency 2 4 2 4 6 4 2" xfId="17083"/>
    <cellStyle name="Currency 2 4 2 4 6 5" xfId="17084"/>
    <cellStyle name="Currency 2 4 2 4 7" xfId="17085"/>
    <cellStyle name="Currency 2 4 2 4 7 2" xfId="17086"/>
    <cellStyle name="Currency 2 4 2 4 7 2 2" xfId="17087"/>
    <cellStyle name="Currency 2 4 2 4 7 2 2 2" xfId="17088"/>
    <cellStyle name="Currency 2 4 2 4 7 2 3" xfId="17089"/>
    <cellStyle name="Currency 2 4 2 4 7 3" xfId="17090"/>
    <cellStyle name="Currency 2 4 2 4 7 3 2" xfId="17091"/>
    <cellStyle name="Currency 2 4 2 4 7 4" xfId="17092"/>
    <cellStyle name="Currency 2 4 2 4 8" xfId="17093"/>
    <cellStyle name="Currency 2 4 2 4 8 2" xfId="17094"/>
    <cellStyle name="Currency 2 4 2 4 8 2 2" xfId="17095"/>
    <cellStyle name="Currency 2 4 2 4 8 3" xfId="17096"/>
    <cellStyle name="Currency 2 4 2 4 9" xfId="17097"/>
    <cellStyle name="Currency 2 4 2 4 9 2" xfId="17098"/>
    <cellStyle name="Currency 2 4 2 5" xfId="17099"/>
    <cellStyle name="Currency 2 4 2 5 10" xfId="17100"/>
    <cellStyle name="Currency 2 4 2 5 10 2" xfId="17101"/>
    <cellStyle name="Currency 2 4 2 5 11" xfId="17102"/>
    <cellStyle name="Currency 2 4 2 5 12" xfId="17103"/>
    <cellStyle name="Currency 2 4 2 5 13" xfId="17104"/>
    <cellStyle name="Currency 2 4 2 5 2" xfId="17105"/>
    <cellStyle name="Currency 2 4 2 5 2 2" xfId="17106"/>
    <cellStyle name="Currency 2 4 2 5 2 2 2" xfId="17107"/>
    <cellStyle name="Currency 2 4 2 5 2 2 2 2" xfId="17108"/>
    <cellStyle name="Currency 2 4 2 5 2 2 2 2 2" xfId="17109"/>
    <cellStyle name="Currency 2 4 2 5 2 2 2 2 2 2" xfId="17110"/>
    <cellStyle name="Currency 2 4 2 5 2 2 2 2 3" xfId="17111"/>
    <cellStyle name="Currency 2 4 2 5 2 2 2 3" xfId="17112"/>
    <cellStyle name="Currency 2 4 2 5 2 2 2 3 2" xfId="17113"/>
    <cellStyle name="Currency 2 4 2 5 2 2 2 4" xfId="17114"/>
    <cellStyle name="Currency 2 4 2 5 2 2 3" xfId="17115"/>
    <cellStyle name="Currency 2 4 2 5 2 2 3 2" xfId="17116"/>
    <cellStyle name="Currency 2 4 2 5 2 2 3 2 2" xfId="17117"/>
    <cellStyle name="Currency 2 4 2 5 2 2 3 3" xfId="17118"/>
    <cellStyle name="Currency 2 4 2 5 2 2 4" xfId="17119"/>
    <cellStyle name="Currency 2 4 2 5 2 2 4 2" xfId="17120"/>
    <cellStyle name="Currency 2 4 2 5 2 2 5" xfId="17121"/>
    <cellStyle name="Currency 2 4 2 5 2 3" xfId="17122"/>
    <cellStyle name="Currency 2 4 2 5 2 3 2" xfId="17123"/>
    <cellStyle name="Currency 2 4 2 5 2 3 2 2" xfId="17124"/>
    <cellStyle name="Currency 2 4 2 5 2 3 2 2 2" xfId="17125"/>
    <cellStyle name="Currency 2 4 2 5 2 3 2 3" xfId="17126"/>
    <cellStyle name="Currency 2 4 2 5 2 3 3" xfId="17127"/>
    <cellStyle name="Currency 2 4 2 5 2 3 3 2" xfId="17128"/>
    <cellStyle name="Currency 2 4 2 5 2 3 4" xfId="17129"/>
    <cellStyle name="Currency 2 4 2 5 2 4" xfId="17130"/>
    <cellStyle name="Currency 2 4 2 5 2 4 2" xfId="17131"/>
    <cellStyle name="Currency 2 4 2 5 2 4 2 2" xfId="17132"/>
    <cellStyle name="Currency 2 4 2 5 2 4 3" xfId="17133"/>
    <cellStyle name="Currency 2 4 2 5 2 5" xfId="17134"/>
    <cellStyle name="Currency 2 4 2 5 2 5 2" xfId="17135"/>
    <cellStyle name="Currency 2 4 2 5 2 6" xfId="17136"/>
    <cellStyle name="Currency 2 4 2 5 2 6 2" xfId="17137"/>
    <cellStyle name="Currency 2 4 2 5 2 7" xfId="17138"/>
    <cellStyle name="Currency 2 4 2 5 2 8" xfId="17139"/>
    <cellStyle name="Currency 2 4 2 5 2 9" xfId="17140"/>
    <cellStyle name="Currency 2 4 2 5 3" xfId="17141"/>
    <cellStyle name="Currency 2 4 2 5 3 2" xfId="17142"/>
    <cellStyle name="Currency 2 4 2 5 3 2 2" xfId="17143"/>
    <cellStyle name="Currency 2 4 2 5 3 2 2 2" xfId="17144"/>
    <cellStyle name="Currency 2 4 2 5 3 2 2 2 2" xfId="17145"/>
    <cellStyle name="Currency 2 4 2 5 3 2 2 2 2 2" xfId="17146"/>
    <cellStyle name="Currency 2 4 2 5 3 2 2 2 3" xfId="17147"/>
    <cellStyle name="Currency 2 4 2 5 3 2 2 3" xfId="17148"/>
    <cellStyle name="Currency 2 4 2 5 3 2 2 3 2" xfId="17149"/>
    <cellStyle name="Currency 2 4 2 5 3 2 2 4" xfId="17150"/>
    <cellStyle name="Currency 2 4 2 5 3 2 3" xfId="17151"/>
    <cellStyle name="Currency 2 4 2 5 3 2 3 2" xfId="17152"/>
    <cellStyle name="Currency 2 4 2 5 3 2 3 2 2" xfId="17153"/>
    <cellStyle name="Currency 2 4 2 5 3 2 3 3" xfId="17154"/>
    <cellStyle name="Currency 2 4 2 5 3 2 4" xfId="17155"/>
    <cellStyle name="Currency 2 4 2 5 3 2 4 2" xfId="17156"/>
    <cellStyle name="Currency 2 4 2 5 3 2 5" xfId="17157"/>
    <cellStyle name="Currency 2 4 2 5 3 3" xfId="17158"/>
    <cellStyle name="Currency 2 4 2 5 3 3 2" xfId="17159"/>
    <cellStyle name="Currency 2 4 2 5 3 3 2 2" xfId="17160"/>
    <cellStyle name="Currency 2 4 2 5 3 3 2 2 2" xfId="17161"/>
    <cellStyle name="Currency 2 4 2 5 3 3 2 3" xfId="17162"/>
    <cellStyle name="Currency 2 4 2 5 3 3 3" xfId="17163"/>
    <cellStyle name="Currency 2 4 2 5 3 3 3 2" xfId="17164"/>
    <cellStyle name="Currency 2 4 2 5 3 3 4" xfId="17165"/>
    <cellStyle name="Currency 2 4 2 5 3 4" xfId="17166"/>
    <cellStyle name="Currency 2 4 2 5 3 4 2" xfId="17167"/>
    <cellStyle name="Currency 2 4 2 5 3 4 2 2" xfId="17168"/>
    <cellStyle name="Currency 2 4 2 5 3 4 3" xfId="17169"/>
    <cellStyle name="Currency 2 4 2 5 3 5" xfId="17170"/>
    <cellStyle name="Currency 2 4 2 5 3 5 2" xfId="17171"/>
    <cellStyle name="Currency 2 4 2 5 3 6" xfId="17172"/>
    <cellStyle name="Currency 2 4 2 5 3 6 2" xfId="17173"/>
    <cellStyle name="Currency 2 4 2 5 3 7" xfId="17174"/>
    <cellStyle name="Currency 2 4 2 5 3 8" xfId="17175"/>
    <cellStyle name="Currency 2 4 2 5 3 9" xfId="17176"/>
    <cellStyle name="Currency 2 4 2 5 4" xfId="17177"/>
    <cellStyle name="Currency 2 4 2 5 4 2" xfId="17178"/>
    <cellStyle name="Currency 2 4 2 5 4 2 2" xfId="17179"/>
    <cellStyle name="Currency 2 4 2 5 4 2 2 2" xfId="17180"/>
    <cellStyle name="Currency 2 4 2 5 4 2 2 2 2" xfId="17181"/>
    <cellStyle name="Currency 2 4 2 5 4 2 2 3" xfId="17182"/>
    <cellStyle name="Currency 2 4 2 5 4 2 3" xfId="17183"/>
    <cellStyle name="Currency 2 4 2 5 4 2 3 2" xfId="17184"/>
    <cellStyle name="Currency 2 4 2 5 4 2 4" xfId="17185"/>
    <cellStyle name="Currency 2 4 2 5 4 3" xfId="17186"/>
    <cellStyle name="Currency 2 4 2 5 4 3 2" xfId="17187"/>
    <cellStyle name="Currency 2 4 2 5 4 3 2 2" xfId="17188"/>
    <cellStyle name="Currency 2 4 2 5 4 3 3" xfId="17189"/>
    <cellStyle name="Currency 2 4 2 5 4 4" xfId="17190"/>
    <cellStyle name="Currency 2 4 2 5 4 4 2" xfId="17191"/>
    <cellStyle name="Currency 2 4 2 5 4 5" xfId="17192"/>
    <cellStyle name="Currency 2 4 2 5 5" xfId="17193"/>
    <cellStyle name="Currency 2 4 2 5 5 2" xfId="17194"/>
    <cellStyle name="Currency 2 4 2 5 5 2 2" xfId="17195"/>
    <cellStyle name="Currency 2 4 2 5 5 2 2 2" xfId="17196"/>
    <cellStyle name="Currency 2 4 2 5 5 2 2 2 2" xfId="17197"/>
    <cellStyle name="Currency 2 4 2 5 5 2 2 3" xfId="17198"/>
    <cellStyle name="Currency 2 4 2 5 5 2 3" xfId="17199"/>
    <cellStyle name="Currency 2 4 2 5 5 2 3 2" xfId="17200"/>
    <cellStyle name="Currency 2 4 2 5 5 2 4" xfId="17201"/>
    <cellStyle name="Currency 2 4 2 5 5 3" xfId="17202"/>
    <cellStyle name="Currency 2 4 2 5 5 3 2" xfId="17203"/>
    <cellStyle name="Currency 2 4 2 5 5 3 2 2" xfId="17204"/>
    <cellStyle name="Currency 2 4 2 5 5 3 3" xfId="17205"/>
    <cellStyle name="Currency 2 4 2 5 5 4" xfId="17206"/>
    <cellStyle name="Currency 2 4 2 5 5 4 2" xfId="17207"/>
    <cellStyle name="Currency 2 4 2 5 5 5" xfId="17208"/>
    <cellStyle name="Currency 2 4 2 5 6" xfId="17209"/>
    <cellStyle name="Currency 2 4 2 5 6 2" xfId="17210"/>
    <cellStyle name="Currency 2 4 2 5 6 2 2" xfId="17211"/>
    <cellStyle name="Currency 2 4 2 5 6 2 2 2" xfId="17212"/>
    <cellStyle name="Currency 2 4 2 5 6 2 3" xfId="17213"/>
    <cellStyle name="Currency 2 4 2 5 6 3" xfId="17214"/>
    <cellStyle name="Currency 2 4 2 5 6 3 2" xfId="17215"/>
    <cellStyle name="Currency 2 4 2 5 6 4" xfId="17216"/>
    <cellStyle name="Currency 2 4 2 5 7" xfId="17217"/>
    <cellStyle name="Currency 2 4 2 5 7 2" xfId="17218"/>
    <cellStyle name="Currency 2 4 2 5 7 2 2" xfId="17219"/>
    <cellStyle name="Currency 2 4 2 5 7 3" xfId="17220"/>
    <cellStyle name="Currency 2 4 2 5 8" xfId="17221"/>
    <cellStyle name="Currency 2 4 2 5 8 2" xfId="17222"/>
    <cellStyle name="Currency 2 4 2 5 9" xfId="17223"/>
    <cellStyle name="Currency 2 4 2 5 9 2" xfId="17224"/>
    <cellStyle name="Currency 2 4 2 6" xfId="17225"/>
    <cellStyle name="Currency 2 4 2 6 2" xfId="17226"/>
    <cellStyle name="Currency 2 4 2 6 2 2" xfId="17227"/>
    <cellStyle name="Currency 2 4 2 6 2 2 2" xfId="17228"/>
    <cellStyle name="Currency 2 4 2 6 2 2 2 2" xfId="17229"/>
    <cellStyle name="Currency 2 4 2 6 2 2 2 2 2" xfId="17230"/>
    <cellStyle name="Currency 2 4 2 6 2 2 2 3" xfId="17231"/>
    <cellStyle name="Currency 2 4 2 6 2 2 3" xfId="17232"/>
    <cellStyle name="Currency 2 4 2 6 2 2 3 2" xfId="17233"/>
    <cellStyle name="Currency 2 4 2 6 2 2 4" xfId="17234"/>
    <cellStyle name="Currency 2 4 2 6 2 3" xfId="17235"/>
    <cellStyle name="Currency 2 4 2 6 2 3 2" xfId="17236"/>
    <cellStyle name="Currency 2 4 2 6 2 3 2 2" xfId="17237"/>
    <cellStyle name="Currency 2 4 2 6 2 3 3" xfId="17238"/>
    <cellStyle name="Currency 2 4 2 6 2 4" xfId="17239"/>
    <cellStyle name="Currency 2 4 2 6 2 4 2" xfId="17240"/>
    <cellStyle name="Currency 2 4 2 6 2 5" xfId="17241"/>
    <cellStyle name="Currency 2 4 2 6 3" xfId="17242"/>
    <cellStyle name="Currency 2 4 2 6 3 2" xfId="17243"/>
    <cellStyle name="Currency 2 4 2 6 3 2 2" xfId="17244"/>
    <cellStyle name="Currency 2 4 2 6 3 2 2 2" xfId="17245"/>
    <cellStyle name="Currency 2 4 2 6 3 2 3" xfId="17246"/>
    <cellStyle name="Currency 2 4 2 6 3 3" xfId="17247"/>
    <cellStyle name="Currency 2 4 2 6 3 3 2" xfId="17248"/>
    <cellStyle name="Currency 2 4 2 6 3 4" xfId="17249"/>
    <cellStyle name="Currency 2 4 2 6 4" xfId="17250"/>
    <cellStyle name="Currency 2 4 2 6 4 2" xfId="17251"/>
    <cellStyle name="Currency 2 4 2 6 4 2 2" xfId="17252"/>
    <cellStyle name="Currency 2 4 2 6 4 3" xfId="17253"/>
    <cellStyle name="Currency 2 4 2 6 5" xfId="17254"/>
    <cellStyle name="Currency 2 4 2 6 5 2" xfId="17255"/>
    <cellStyle name="Currency 2 4 2 6 6" xfId="17256"/>
    <cellStyle name="Currency 2 4 2 6 6 2" xfId="17257"/>
    <cellStyle name="Currency 2 4 2 6 7" xfId="17258"/>
    <cellStyle name="Currency 2 4 2 6 8" xfId="17259"/>
    <cellStyle name="Currency 2 4 2 6 9" xfId="17260"/>
    <cellStyle name="Currency 2 4 2 7" xfId="17261"/>
    <cellStyle name="Currency 2 4 2 7 2" xfId="17262"/>
    <cellStyle name="Currency 2 4 2 7 2 2" xfId="17263"/>
    <cellStyle name="Currency 2 4 2 7 2 2 2" xfId="17264"/>
    <cellStyle name="Currency 2 4 2 7 2 2 2 2" xfId="17265"/>
    <cellStyle name="Currency 2 4 2 7 2 2 2 2 2" xfId="17266"/>
    <cellStyle name="Currency 2 4 2 7 2 2 2 3" xfId="17267"/>
    <cellStyle name="Currency 2 4 2 7 2 2 3" xfId="17268"/>
    <cellStyle name="Currency 2 4 2 7 2 2 3 2" xfId="17269"/>
    <cellStyle name="Currency 2 4 2 7 2 2 4" xfId="17270"/>
    <cellStyle name="Currency 2 4 2 7 2 3" xfId="17271"/>
    <cellStyle name="Currency 2 4 2 7 2 3 2" xfId="17272"/>
    <cellStyle name="Currency 2 4 2 7 2 3 2 2" xfId="17273"/>
    <cellStyle name="Currency 2 4 2 7 2 3 3" xfId="17274"/>
    <cellStyle name="Currency 2 4 2 7 2 4" xfId="17275"/>
    <cellStyle name="Currency 2 4 2 7 2 4 2" xfId="17276"/>
    <cellStyle name="Currency 2 4 2 7 2 5" xfId="17277"/>
    <cellStyle name="Currency 2 4 2 7 3" xfId="17278"/>
    <cellStyle name="Currency 2 4 2 7 3 2" xfId="17279"/>
    <cellStyle name="Currency 2 4 2 7 3 2 2" xfId="17280"/>
    <cellStyle name="Currency 2 4 2 7 3 2 2 2" xfId="17281"/>
    <cellStyle name="Currency 2 4 2 7 3 2 3" xfId="17282"/>
    <cellStyle name="Currency 2 4 2 7 3 3" xfId="17283"/>
    <cellStyle name="Currency 2 4 2 7 3 3 2" xfId="17284"/>
    <cellStyle name="Currency 2 4 2 7 3 4" xfId="17285"/>
    <cellStyle name="Currency 2 4 2 7 4" xfId="17286"/>
    <cellStyle name="Currency 2 4 2 7 4 2" xfId="17287"/>
    <cellStyle name="Currency 2 4 2 7 4 2 2" xfId="17288"/>
    <cellStyle name="Currency 2 4 2 7 4 3" xfId="17289"/>
    <cellStyle name="Currency 2 4 2 7 5" xfId="17290"/>
    <cellStyle name="Currency 2 4 2 7 5 2" xfId="17291"/>
    <cellStyle name="Currency 2 4 2 7 6" xfId="17292"/>
    <cellStyle name="Currency 2 4 2 7 6 2" xfId="17293"/>
    <cellStyle name="Currency 2 4 2 7 7" xfId="17294"/>
    <cellStyle name="Currency 2 4 2 7 8" xfId="17295"/>
    <cellStyle name="Currency 2 4 2 7 9" xfId="17296"/>
    <cellStyle name="Currency 2 4 2 8" xfId="17297"/>
    <cellStyle name="Currency 2 4 2 8 2" xfId="17298"/>
    <cellStyle name="Currency 2 4 2 8 2 2" xfId="17299"/>
    <cellStyle name="Currency 2 4 2 8 2 2 2" xfId="17300"/>
    <cellStyle name="Currency 2 4 2 8 2 2 2 2" xfId="17301"/>
    <cellStyle name="Currency 2 4 2 8 2 2 3" xfId="17302"/>
    <cellStyle name="Currency 2 4 2 8 2 3" xfId="17303"/>
    <cellStyle name="Currency 2 4 2 8 2 3 2" xfId="17304"/>
    <cellStyle name="Currency 2 4 2 8 2 4" xfId="17305"/>
    <cellStyle name="Currency 2 4 2 8 3" xfId="17306"/>
    <cellStyle name="Currency 2 4 2 8 3 2" xfId="17307"/>
    <cellStyle name="Currency 2 4 2 8 3 2 2" xfId="17308"/>
    <cellStyle name="Currency 2 4 2 8 3 3" xfId="17309"/>
    <cellStyle name="Currency 2 4 2 8 4" xfId="17310"/>
    <cellStyle name="Currency 2 4 2 8 4 2" xfId="17311"/>
    <cellStyle name="Currency 2 4 2 8 5" xfId="17312"/>
    <cellStyle name="Currency 2 4 2 9" xfId="17313"/>
    <cellStyle name="Currency 2 4 2 9 2" xfId="17314"/>
    <cellStyle name="Currency 2 4 2 9 2 2" xfId="17315"/>
    <cellStyle name="Currency 2 4 2 9 2 2 2" xfId="17316"/>
    <cellStyle name="Currency 2 4 2 9 2 2 2 2" xfId="17317"/>
    <cellStyle name="Currency 2 4 2 9 2 2 3" xfId="17318"/>
    <cellStyle name="Currency 2 4 2 9 2 3" xfId="17319"/>
    <cellStyle name="Currency 2 4 2 9 2 3 2" xfId="17320"/>
    <cellStyle name="Currency 2 4 2 9 2 4" xfId="17321"/>
    <cellStyle name="Currency 2 4 2 9 3" xfId="17322"/>
    <cellStyle name="Currency 2 4 2 9 3 2" xfId="17323"/>
    <cellStyle name="Currency 2 4 2 9 3 2 2" xfId="17324"/>
    <cellStyle name="Currency 2 4 2 9 3 3" xfId="17325"/>
    <cellStyle name="Currency 2 4 2 9 4" xfId="17326"/>
    <cellStyle name="Currency 2 4 2 9 4 2" xfId="17327"/>
    <cellStyle name="Currency 2 4 2 9 5" xfId="17328"/>
    <cellStyle name="Currency 2 4 20" xfId="17329"/>
    <cellStyle name="Currency 2 4 3" xfId="17330"/>
    <cellStyle name="Currency 2 4 3 10" xfId="17331"/>
    <cellStyle name="Currency 2 4 3 10 2" xfId="17332"/>
    <cellStyle name="Currency 2 4 3 11" xfId="17333"/>
    <cellStyle name="Currency 2 4 3 11 2" xfId="17334"/>
    <cellStyle name="Currency 2 4 3 12" xfId="17335"/>
    <cellStyle name="Currency 2 4 3 12 2" xfId="17336"/>
    <cellStyle name="Currency 2 4 3 13" xfId="17337"/>
    <cellStyle name="Currency 2 4 3 13 2" xfId="17338"/>
    <cellStyle name="Currency 2 4 3 14" xfId="17339"/>
    <cellStyle name="Currency 2 4 3 15" xfId="17340"/>
    <cellStyle name="Currency 2 4 3 16" xfId="17341"/>
    <cellStyle name="Currency 2 4 3 17" xfId="17342"/>
    <cellStyle name="Currency 2 4 3 2" xfId="17343"/>
    <cellStyle name="Currency 2 4 3 2 10" xfId="17344"/>
    <cellStyle name="Currency 2 4 3 2 10 2" xfId="17345"/>
    <cellStyle name="Currency 2 4 3 2 11" xfId="17346"/>
    <cellStyle name="Currency 2 4 3 2 11 2" xfId="17347"/>
    <cellStyle name="Currency 2 4 3 2 12" xfId="17348"/>
    <cellStyle name="Currency 2 4 3 2 13" xfId="17349"/>
    <cellStyle name="Currency 2 4 3 2 14" xfId="17350"/>
    <cellStyle name="Currency 2 4 3 2 2" xfId="17351"/>
    <cellStyle name="Currency 2 4 3 2 2 10" xfId="17352"/>
    <cellStyle name="Currency 2 4 3 2 2 10 2" xfId="17353"/>
    <cellStyle name="Currency 2 4 3 2 2 11" xfId="17354"/>
    <cellStyle name="Currency 2 4 3 2 2 12" xfId="17355"/>
    <cellStyle name="Currency 2 4 3 2 2 13" xfId="17356"/>
    <cellStyle name="Currency 2 4 3 2 2 2" xfId="17357"/>
    <cellStyle name="Currency 2 4 3 2 2 2 2" xfId="17358"/>
    <cellStyle name="Currency 2 4 3 2 2 2 2 2" xfId="17359"/>
    <cellStyle name="Currency 2 4 3 2 2 2 2 2 2" xfId="17360"/>
    <cellStyle name="Currency 2 4 3 2 2 2 2 2 2 2" xfId="17361"/>
    <cellStyle name="Currency 2 4 3 2 2 2 2 2 2 2 2" xfId="17362"/>
    <cellStyle name="Currency 2 4 3 2 2 2 2 2 2 3" xfId="17363"/>
    <cellStyle name="Currency 2 4 3 2 2 2 2 2 3" xfId="17364"/>
    <cellStyle name="Currency 2 4 3 2 2 2 2 2 3 2" xfId="17365"/>
    <cellStyle name="Currency 2 4 3 2 2 2 2 2 4" xfId="17366"/>
    <cellStyle name="Currency 2 4 3 2 2 2 2 3" xfId="17367"/>
    <cellStyle name="Currency 2 4 3 2 2 2 2 3 2" xfId="17368"/>
    <cellStyle name="Currency 2 4 3 2 2 2 2 3 2 2" xfId="17369"/>
    <cellStyle name="Currency 2 4 3 2 2 2 2 3 3" xfId="17370"/>
    <cellStyle name="Currency 2 4 3 2 2 2 2 4" xfId="17371"/>
    <cellStyle name="Currency 2 4 3 2 2 2 2 4 2" xfId="17372"/>
    <cellStyle name="Currency 2 4 3 2 2 2 2 5" xfId="17373"/>
    <cellStyle name="Currency 2 4 3 2 2 2 3" xfId="17374"/>
    <cellStyle name="Currency 2 4 3 2 2 2 3 2" xfId="17375"/>
    <cellStyle name="Currency 2 4 3 2 2 2 3 2 2" xfId="17376"/>
    <cellStyle name="Currency 2 4 3 2 2 2 3 2 2 2" xfId="17377"/>
    <cellStyle name="Currency 2 4 3 2 2 2 3 2 3" xfId="17378"/>
    <cellStyle name="Currency 2 4 3 2 2 2 3 3" xfId="17379"/>
    <cellStyle name="Currency 2 4 3 2 2 2 3 3 2" xfId="17380"/>
    <cellStyle name="Currency 2 4 3 2 2 2 3 4" xfId="17381"/>
    <cellStyle name="Currency 2 4 3 2 2 2 4" xfId="17382"/>
    <cellStyle name="Currency 2 4 3 2 2 2 4 2" xfId="17383"/>
    <cellStyle name="Currency 2 4 3 2 2 2 4 2 2" xfId="17384"/>
    <cellStyle name="Currency 2 4 3 2 2 2 4 3" xfId="17385"/>
    <cellStyle name="Currency 2 4 3 2 2 2 5" xfId="17386"/>
    <cellStyle name="Currency 2 4 3 2 2 2 5 2" xfId="17387"/>
    <cellStyle name="Currency 2 4 3 2 2 2 6" xfId="17388"/>
    <cellStyle name="Currency 2 4 3 2 2 2 6 2" xfId="17389"/>
    <cellStyle name="Currency 2 4 3 2 2 2 7" xfId="17390"/>
    <cellStyle name="Currency 2 4 3 2 2 2 8" xfId="17391"/>
    <cellStyle name="Currency 2 4 3 2 2 2 9" xfId="17392"/>
    <cellStyle name="Currency 2 4 3 2 2 3" xfId="17393"/>
    <cellStyle name="Currency 2 4 3 2 2 3 2" xfId="17394"/>
    <cellStyle name="Currency 2 4 3 2 2 3 2 2" xfId="17395"/>
    <cellStyle name="Currency 2 4 3 2 2 3 2 2 2" xfId="17396"/>
    <cellStyle name="Currency 2 4 3 2 2 3 2 2 2 2" xfId="17397"/>
    <cellStyle name="Currency 2 4 3 2 2 3 2 2 2 2 2" xfId="17398"/>
    <cellStyle name="Currency 2 4 3 2 2 3 2 2 2 3" xfId="17399"/>
    <cellStyle name="Currency 2 4 3 2 2 3 2 2 3" xfId="17400"/>
    <cellStyle name="Currency 2 4 3 2 2 3 2 2 3 2" xfId="17401"/>
    <cellStyle name="Currency 2 4 3 2 2 3 2 2 4" xfId="17402"/>
    <cellStyle name="Currency 2 4 3 2 2 3 2 3" xfId="17403"/>
    <cellStyle name="Currency 2 4 3 2 2 3 2 3 2" xfId="17404"/>
    <cellStyle name="Currency 2 4 3 2 2 3 2 3 2 2" xfId="17405"/>
    <cellStyle name="Currency 2 4 3 2 2 3 2 3 3" xfId="17406"/>
    <cellStyle name="Currency 2 4 3 2 2 3 2 4" xfId="17407"/>
    <cellStyle name="Currency 2 4 3 2 2 3 2 4 2" xfId="17408"/>
    <cellStyle name="Currency 2 4 3 2 2 3 2 5" xfId="17409"/>
    <cellStyle name="Currency 2 4 3 2 2 3 3" xfId="17410"/>
    <cellStyle name="Currency 2 4 3 2 2 3 3 2" xfId="17411"/>
    <cellStyle name="Currency 2 4 3 2 2 3 3 2 2" xfId="17412"/>
    <cellStyle name="Currency 2 4 3 2 2 3 3 2 2 2" xfId="17413"/>
    <cellStyle name="Currency 2 4 3 2 2 3 3 2 3" xfId="17414"/>
    <cellStyle name="Currency 2 4 3 2 2 3 3 3" xfId="17415"/>
    <cellStyle name="Currency 2 4 3 2 2 3 3 3 2" xfId="17416"/>
    <cellStyle name="Currency 2 4 3 2 2 3 3 4" xfId="17417"/>
    <cellStyle name="Currency 2 4 3 2 2 3 4" xfId="17418"/>
    <cellStyle name="Currency 2 4 3 2 2 3 4 2" xfId="17419"/>
    <cellStyle name="Currency 2 4 3 2 2 3 4 2 2" xfId="17420"/>
    <cellStyle name="Currency 2 4 3 2 2 3 4 3" xfId="17421"/>
    <cellStyle name="Currency 2 4 3 2 2 3 5" xfId="17422"/>
    <cellStyle name="Currency 2 4 3 2 2 3 5 2" xfId="17423"/>
    <cellStyle name="Currency 2 4 3 2 2 3 6" xfId="17424"/>
    <cellStyle name="Currency 2 4 3 2 2 3 6 2" xfId="17425"/>
    <cellStyle name="Currency 2 4 3 2 2 3 7" xfId="17426"/>
    <cellStyle name="Currency 2 4 3 2 2 3 8" xfId="17427"/>
    <cellStyle name="Currency 2 4 3 2 2 3 9" xfId="17428"/>
    <cellStyle name="Currency 2 4 3 2 2 4" xfId="17429"/>
    <cellStyle name="Currency 2 4 3 2 2 4 2" xfId="17430"/>
    <cellStyle name="Currency 2 4 3 2 2 4 2 2" xfId="17431"/>
    <cellStyle name="Currency 2 4 3 2 2 4 2 2 2" xfId="17432"/>
    <cellStyle name="Currency 2 4 3 2 2 4 2 2 2 2" xfId="17433"/>
    <cellStyle name="Currency 2 4 3 2 2 4 2 2 3" xfId="17434"/>
    <cellStyle name="Currency 2 4 3 2 2 4 2 3" xfId="17435"/>
    <cellStyle name="Currency 2 4 3 2 2 4 2 3 2" xfId="17436"/>
    <cellStyle name="Currency 2 4 3 2 2 4 2 4" xfId="17437"/>
    <cellStyle name="Currency 2 4 3 2 2 4 3" xfId="17438"/>
    <cellStyle name="Currency 2 4 3 2 2 4 3 2" xfId="17439"/>
    <cellStyle name="Currency 2 4 3 2 2 4 3 2 2" xfId="17440"/>
    <cellStyle name="Currency 2 4 3 2 2 4 3 3" xfId="17441"/>
    <cellStyle name="Currency 2 4 3 2 2 4 4" xfId="17442"/>
    <cellStyle name="Currency 2 4 3 2 2 4 4 2" xfId="17443"/>
    <cellStyle name="Currency 2 4 3 2 2 4 5" xfId="17444"/>
    <cellStyle name="Currency 2 4 3 2 2 5" xfId="17445"/>
    <cellStyle name="Currency 2 4 3 2 2 5 2" xfId="17446"/>
    <cellStyle name="Currency 2 4 3 2 2 5 2 2" xfId="17447"/>
    <cellStyle name="Currency 2 4 3 2 2 5 2 2 2" xfId="17448"/>
    <cellStyle name="Currency 2 4 3 2 2 5 2 2 2 2" xfId="17449"/>
    <cellStyle name="Currency 2 4 3 2 2 5 2 2 3" xfId="17450"/>
    <cellStyle name="Currency 2 4 3 2 2 5 2 3" xfId="17451"/>
    <cellStyle name="Currency 2 4 3 2 2 5 2 3 2" xfId="17452"/>
    <cellStyle name="Currency 2 4 3 2 2 5 2 4" xfId="17453"/>
    <cellStyle name="Currency 2 4 3 2 2 5 3" xfId="17454"/>
    <cellStyle name="Currency 2 4 3 2 2 5 3 2" xfId="17455"/>
    <cellStyle name="Currency 2 4 3 2 2 5 3 2 2" xfId="17456"/>
    <cellStyle name="Currency 2 4 3 2 2 5 3 3" xfId="17457"/>
    <cellStyle name="Currency 2 4 3 2 2 5 4" xfId="17458"/>
    <cellStyle name="Currency 2 4 3 2 2 5 4 2" xfId="17459"/>
    <cellStyle name="Currency 2 4 3 2 2 5 5" xfId="17460"/>
    <cellStyle name="Currency 2 4 3 2 2 6" xfId="17461"/>
    <cellStyle name="Currency 2 4 3 2 2 6 2" xfId="17462"/>
    <cellStyle name="Currency 2 4 3 2 2 6 2 2" xfId="17463"/>
    <cellStyle name="Currency 2 4 3 2 2 6 2 2 2" xfId="17464"/>
    <cellStyle name="Currency 2 4 3 2 2 6 2 3" xfId="17465"/>
    <cellStyle name="Currency 2 4 3 2 2 6 3" xfId="17466"/>
    <cellStyle name="Currency 2 4 3 2 2 6 3 2" xfId="17467"/>
    <cellStyle name="Currency 2 4 3 2 2 6 4" xfId="17468"/>
    <cellStyle name="Currency 2 4 3 2 2 7" xfId="17469"/>
    <cellStyle name="Currency 2 4 3 2 2 7 2" xfId="17470"/>
    <cellStyle name="Currency 2 4 3 2 2 7 2 2" xfId="17471"/>
    <cellStyle name="Currency 2 4 3 2 2 7 3" xfId="17472"/>
    <cellStyle name="Currency 2 4 3 2 2 8" xfId="17473"/>
    <cellStyle name="Currency 2 4 3 2 2 8 2" xfId="17474"/>
    <cellStyle name="Currency 2 4 3 2 2 9" xfId="17475"/>
    <cellStyle name="Currency 2 4 3 2 2 9 2" xfId="17476"/>
    <cellStyle name="Currency 2 4 3 2 3" xfId="17477"/>
    <cellStyle name="Currency 2 4 3 2 3 2" xfId="17478"/>
    <cellStyle name="Currency 2 4 3 2 3 2 2" xfId="17479"/>
    <cellStyle name="Currency 2 4 3 2 3 2 2 2" xfId="17480"/>
    <cellStyle name="Currency 2 4 3 2 3 2 2 2 2" xfId="17481"/>
    <cellStyle name="Currency 2 4 3 2 3 2 2 2 2 2" xfId="17482"/>
    <cellStyle name="Currency 2 4 3 2 3 2 2 2 3" xfId="17483"/>
    <cellStyle name="Currency 2 4 3 2 3 2 2 3" xfId="17484"/>
    <cellStyle name="Currency 2 4 3 2 3 2 2 3 2" xfId="17485"/>
    <cellStyle name="Currency 2 4 3 2 3 2 2 4" xfId="17486"/>
    <cellStyle name="Currency 2 4 3 2 3 2 3" xfId="17487"/>
    <cellStyle name="Currency 2 4 3 2 3 2 3 2" xfId="17488"/>
    <cellStyle name="Currency 2 4 3 2 3 2 3 2 2" xfId="17489"/>
    <cellStyle name="Currency 2 4 3 2 3 2 3 3" xfId="17490"/>
    <cellStyle name="Currency 2 4 3 2 3 2 4" xfId="17491"/>
    <cellStyle name="Currency 2 4 3 2 3 2 4 2" xfId="17492"/>
    <cellStyle name="Currency 2 4 3 2 3 2 5" xfId="17493"/>
    <cellStyle name="Currency 2 4 3 2 3 3" xfId="17494"/>
    <cellStyle name="Currency 2 4 3 2 3 3 2" xfId="17495"/>
    <cellStyle name="Currency 2 4 3 2 3 3 2 2" xfId="17496"/>
    <cellStyle name="Currency 2 4 3 2 3 3 2 2 2" xfId="17497"/>
    <cellStyle name="Currency 2 4 3 2 3 3 2 3" xfId="17498"/>
    <cellStyle name="Currency 2 4 3 2 3 3 3" xfId="17499"/>
    <cellStyle name="Currency 2 4 3 2 3 3 3 2" xfId="17500"/>
    <cellStyle name="Currency 2 4 3 2 3 3 4" xfId="17501"/>
    <cellStyle name="Currency 2 4 3 2 3 4" xfId="17502"/>
    <cellStyle name="Currency 2 4 3 2 3 4 2" xfId="17503"/>
    <cellStyle name="Currency 2 4 3 2 3 4 2 2" xfId="17504"/>
    <cellStyle name="Currency 2 4 3 2 3 4 3" xfId="17505"/>
    <cellStyle name="Currency 2 4 3 2 3 5" xfId="17506"/>
    <cellStyle name="Currency 2 4 3 2 3 5 2" xfId="17507"/>
    <cellStyle name="Currency 2 4 3 2 3 6" xfId="17508"/>
    <cellStyle name="Currency 2 4 3 2 3 6 2" xfId="17509"/>
    <cellStyle name="Currency 2 4 3 2 3 7" xfId="17510"/>
    <cellStyle name="Currency 2 4 3 2 3 8" xfId="17511"/>
    <cellStyle name="Currency 2 4 3 2 3 9" xfId="17512"/>
    <cellStyle name="Currency 2 4 3 2 4" xfId="17513"/>
    <cellStyle name="Currency 2 4 3 2 4 2" xfId="17514"/>
    <cellStyle name="Currency 2 4 3 2 4 2 2" xfId="17515"/>
    <cellStyle name="Currency 2 4 3 2 4 2 2 2" xfId="17516"/>
    <cellStyle name="Currency 2 4 3 2 4 2 2 2 2" xfId="17517"/>
    <cellStyle name="Currency 2 4 3 2 4 2 2 2 2 2" xfId="17518"/>
    <cellStyle name="Currency 2 4 3 2 4 2 2 2 3" xfId="17519"/>
    <cellStyle name="Currency 2 4 3 2 4 2 2 3" xfId="17520"/>
    <cellStyle name="Currency 2 4 3 2 4 2 2 3 2" xfId="17521"/>
    <cellStyle name="Currency 2 4 3 2 4 2 2 4" xfId="17522"/>
    <cellStyle name="Currency 2 4 3 2 4 2 3" xfId="17523"/>
    <cellStyle name="Currency 2 4 3 2 4 2 3 2" xfId="17524"/>
    <cellStyle name="Currency 2 4 3 2 4 2 3 2 2" xfId="17525"/>
    <cellStyle name="Currency 2 4 3 2 4 2 3 3" xfId="17526"/>
    <cellStyle name="Currency 2 4 3 2 4 2 4" xfId="17527"/>
    <cellStyle name="Currency 2 4 3 2 4 2 4 2" xfId="17528"/>
    <cellStyle name="Currency 2 4 3 2 4 2 5" xfId="17529"/>
    <cellStyle name="Currency 2 4 3 2 4 3" xfId="17530"/>
    <cellStyle name="Currency 2 4 3 2 4 3 2" xfId="17531"/>
    <cellStyle name="Currency 2 4 3 2 4 3 2 2" xfId="17532"/>
    <cellStyle name="Currency 2 4 3 2 4 3 2 2 2" xfId="17533"/>
    <cellStyle name="Currency 2 4 3 2 4 3 2 3" xfId="17534"/>
    <cellStyle name="Currency 2 4 3 2 4 3 3" xfId="17535"/>
    <cellStyle name="Currency 2 4 3 2 4 3 3 2" xfId="17536"/>
    <cellStyle name="Currency 2 4 3 2 4 3 4" xfId="17537"/>
    <cellStyle name="Currency 2 4 3 2 4 4" xfId="17538"/>
    <cellStyle name="Currency 2 4 3 2 4 4 2" xfId="17539"/>
    <cellStyle name="Currency 2 4 3 2 4 4 2 2" xfId="17540"/>
    <cellStyle name="Currency 2 4 3 2 4 4 3" xfId="17541"/>
    <cellStyle name="Currency 2 4 3 2 4 5" xfId="17542"/>
    <cellStyle name="Currency 2 4 3 2 4 5 2" xfId="17543"/>
    <cellStyle name="Currency 2 4 3 2 4 6" xfId="17544"/>
    <cellStyle name="Currency 2 4 3 2 4 6 2" xfId="17545"/>
    <cellStyle name="Currency 2 4 3 2 4 7" xfId="17546"/>
    <cellStyle name="Currency 2 4 3 2 4 8" xfId="17547"/>
    <cellStyle name="Currency 2 4 3 2 4 9" xfId="17548"/>
    <cellStyle name="Currency 2 4 3 2 5" xfId="17549"/>
    <cellStyle name="Currency 2 4 3 2 5 2" xfId="17550"/>
    <cellStyle name="Currency 2 4 3 2 5 2 2" xfId="17551"/>
    <cellStyle name="Currency 2 4 3 2 5 2 2 2" xfId="17552"/>
    <cellStyle name="Currency 2 4 3 2 5 2 2 2 2" xfId="17553"/>
    <cellStyle name="Currency 2 4 3 2 5 2 2 3" xfId="17554"/>
    <cellStyle name="Currency 2 4 3 2 5 2 3" xfId="17555"/>
    <cellStyle name="Currency 2 4 3 2 5 2 3 2" xfId="17556"/>
    <cellStyle name="Currency 2 4 3 2 5 2 4" xfId="17557"/>
    <cellStyle name="Currency 2 4 3 2 5 3" xfId="17558"/>
    <cellStyle name="Currency 2 4 3 2 5 3 2" xfId="17559"/>
    <cellStyle name="Currency 2 4 3 2 5 3 2 2" xfId="17560"/>
    <cellStyle name="Currency 2 4 3 2 5 3 3" xfId="17561"/>
    <cellStyle name="Currency 2 4 3 2 5 4" xfId="17562"/>
    <cellStyle name="Currency 2 4 3 2 5 4 2" xfId="17563"/>
    <cellStyle name="Currency 2 4 3 2 5 5" xfId="17564"/>
    <cellStyle name="Currency 2 4 3 2 6" xfId="17565"/>
    <cellStyle name="Currency 2 4 3 2 6 2" xfId="17566"/>
    <cellStyle name="Currency 2 4 3 2 6 2 2" xfId="17567"/>
    <cellStyle name="Currency 2 4 3 2 6 2 2 2" xfId="17568"/>
    <cellStyle name="Currency 2 4 3 2 6 2 2 2 2" xfId="17569"/>
    <cellStyle name="Currency 2 4 3 2 6 2 2 3" xfId="17570"/>
    <cellStyle name="Currency 2 4 3 2 6 2 3" xfId="17571"/>
    <cellStyle name="Currency 2 4 3 2 6 2 3 2" xfId="17572"/>
    <cellStyle name="Currency 2 4 3 2 6 2 4" xfId="17573"/>
    <cellStyle name="Currency 2 4 3 2 6 3" xfId="17574"/>
    <cellStyle name="Currency 2 4 3 2 6 3 2" xfId="17575"/>
    <cellStyle name="Currency 2 4 3 2 6 3 2 2" xfId="17576"/>
    <cellStyle name="Currency 2 4 3 2 6 3 3" xfId="17577"/>
    <cellStyle name="Currency 2 4 3 2 6 4" xfId="17578"/>
    <cellStyle name="Currency 2 4 3 2 6 4 2" xfId="17579"/>
    <cellStyle name="Currency 2 4 3 2 6 5" xfId="17580"/>
    <cellStyle name="Currency 2 4 3 2 7" xfId="17581"/>
    <cellStyle name="Currency 2 4 3 2 7 2" xfId="17582"/>
    <cellStyle name="Currency 2 4 3 2 7 2 2" xfId="17583"/>
    <cellStyle name="Currency 2 4 3 2 7 2 2 2" xfId="17584"/>
    <cellStyle name="Currency 2 4 3 2 7 2 3" xfId="17585"/>
    <cellStyle name="Currency 2 4 3 2 7 3" xfId="17586"/>
    <cellStyle name="Currency 2 4 3 2 7 3 2" xfId="17587"/>
    <cellStyle name="Currency 2 4 3 2 7 4" xfId="17588"/>
    <cellStyle name="Currency 2 4 3 2 8" xfId="17589"/>
    <cellStyle name="Currency 2 4 3 2 8 2" xfId="17590"/>
    <cellStyle name="Currency 2 4 3 2 8 2 2" xfId="17591"/>
    <cellStyle name="Currency 2 4 3 2 8 3" xfId="17592"/>
    <cellStyle name="Currency 2 4 3 2 9" xfId="17593"/>
    <cellStyle name="Currency 2 4 3 2 9 2" xfId="17594"/>
    <cellStyle name="Currency 2 4 3 3" xfId="17595"/>
    <cellStyle name="Currency 2 4 3 3 10" xfId="17596"/>
    <cellStyle name="Currency 2 4 3 3 10 2" xfId="17597"/>
    <cellStyle name="Currency 2 4 3 3 11" xfId="17598"/>
    <cellStyle name="Currency 2 4 3 3 12" xfId="17599"/>
    <cellStyle name="Currency 2 4 3 3 13" xfId="17600"/>
    <cellStyle name="Currency 2 4 3 3 2" xfId="17601"/>
    <cellStyle name="Currency 2 4 3 3 2 2" xfId="17602"/>
    <cellStyle name="Currency 2 4 3 3 2 2 2" xfId="17603"/>
    <cellStyle name="Currency 2 4 3 3 2 2 2 2" xfId="17604"/>
    <cellStyle name="Currency 2 4 3 3 2 2 2 2 2" xfId="17605"/>
    <cellStyle name="Currency 2 4 3 3 2 2 2 2 2 2" xfId="17606"/>
    <cellStyle name="Currency 2 4 3 3 2 2 2 2 3" xfId="17607"/>
    <cellStyle name="Currency 2 4 3 3 2 2 2 3" xfId="17608"/>
    <cellStyle name="Currency 2 4 3 3 2 2 2 3 2" xfId="17609"/>
    <cellStyle name="Currency 2 4 3 3 2 2 2 4" xfId="17610"/>
    <cellStyle name="Currency 2 4 3 3 2 2 3" xfId="17611"/>
    <cellStyle name="Currency 2 4 3 3 2 2 3 2" xfId="17612"/>
    <cellStyle name="Currency 2 4 3 3 2 2 3 2 2" xfId="17613"/>
    <cellStyle name="Currency 2 4 3 3 2 2 3 3" xfId="17614"/>
    <cellStyle name="Currency 2 4 3 3 2 2 4" xfId="17615"/>
    <cellStyle name="Currency 2 4 3 3 2 2 4 2" xfId="17616"/>
    <cellStyle name="Currency 2 4 3 3 2 2 5" xfId="17617"/>
    <cellStyle name="Currency 2 4 3 3 2 3" xfId="17618"/>
    <cellStyle name="Currency 2 4 3 3 2 3 2" xfId="17619"/>
    <cellStyle name="Currency 2 4 3 3 2 3 2 2" xfId="17620"/>
    <cellStyle name="Currency 2 4 3 3 2 3 2 2 2" xfId="17621"/>
    <cellStyle name="Currency 2 4 3 3 2 3 2 3" xfId="17622"/>
    <cellStyle name="Currency 2 4 3 3 2 3 3" xfId="17623"/>
    <cellStyle name="Currency 2 4 3 3 2 3 3 2" xfId="17624"/>
    <cellStyle name="Currency 2 4 3 3 2 3 4" xfId="17625"/>
    <cellStyle name="Currency 2 4 3 3 2 4" xfId="17626"/>
    <cellStyle name="Currency 2 4 3 3 2 4 2" xfId="17627"/>
    <cellStyle name="Currency 2 4 3 3 2 4 2 2" xfId="17628"/>
    <cellStyle name="Currency 2 4 3 3 2 4 3" xfId="17629"/>
    <cellStyle name="Currency 2 4 3 3 2 5" xfId="17630"/>
    <cellStyle name="Currency 2 4 3 3 2 5 2" xfId="17631"/>
    <cellStyle name="Currency 2 4 3 3 2 6" xfId="17632"/>
    <cellStyle name="Currency 2 4 3 3 2 6 2" xfId="17633"/>
    <cellStyle name="Currency 2 4 3 3 2 7" xfId="17634"/>
    <cellStyle name="Currency 2 4 3 3 2 8" xfId="17635"/>
    <cellStyle name="Currency 2 4 3 3 2 9" xfId="17636"/>
    <cellStyle name="Currency 2 4 3 3 3" xfId="17637"/>
    <cellStyle name="Currency 2 4 3 3 3 2" xfId="17638"/>
    <cellStyle name="Currency 2 4 3 3 3 2 2" xfId="17639"/>
    <cellStyle name="Currency 2 4 3 3 3 2 2 2" xfId="17640"/>
    <cellStyle name="Currency 2 4 3 3 3 2 2 2 2" xfId="17641"/>
    <cellStyle name="Currency 2 4 3 3 3 2 2 2 2 2" xfId="17642"/>
    <cellStyle name="Currency 2 4 3 3 3 2 2 2 3" xfId="17643"/>
    <cellStyle name="Currency 2 4 3 3 3 2 2 3" xfId="17644"/>
    <cellStyle name="Currency 2 4 3 3 3 2 2 3 2" xfId="17645"/>
    <cellStyle name="Currency 2 4 3 3 3 2 2 4" xfId="17646"/>
    <cellStyle name="Currency 2 4 3 3 3 2 3" xfId="17647"/>
    <cellStyle name="Currency 2 4 3 3 3 2 3 2" xfId="17648"/>
    <cellStyle name="Currency 2 4 3 3 3 2 3 2 2" xfId="17649"/>
    <cellStyle name="Currency 2 4 3 3 3 2 3 3" xfId="17650"/>
    <cellStyle name="Currency 2 4 3 3 3 2 4" xfId="17651"/>
    <cellStyle name="Currency 2 4 3 3 3 2 4 2" xfId="17652"/>
    <cellStyle name="Currency 2 4 3 3 3 2 5" xfId="17653"/>
    <cellStyle name="Currency 2 4 3 3 3 3" xfId="17654"/>
    <cellStyle name="Currency 2 4 3 3 3 3 2" xfId="17655"/>
    <cellStyle name="Currency 2 4 3 3 3 3 2 2" xfId="17656"/>
    <cellStyle name="Currency 2 4 3 3 3 3 2 2 2" xfId="17657"/>
    <cellStyle name="Currency 2 4 3 3 3 3 2 3" xfId="17658"/>
    <cellStyle name="Currency 2 4 3 3 3 3 3" xfId="17659"/>
    <cellStyle name="Currency 2 4 3 3 3 3 3 2" xfId="17660"/>
    <cellStyle name="Currency 2 4 3 3 3 3 4" xfId="17661"/>
    <cellStyle name="Currency 2 4 3 3 3 4" xfId="17662"/>
    <cellStyle name="Currency 2 4 3 3 3 4 2" xfId="17663"/>
    <cellStyle name="Currency 2 4 3 3 3 4 2 2" xfId="17664"/>
    <cellStyle name="Currency 2 4 3 3 3 4 3" xfId="17665"/>
    <cellStyle name="Currency 2 4 3 3 3 5" xfId="17666"/>
    <cellStyle name="Currency 2 4 3 3 3 5 2" xfId="17667"/>
    <cellStyle name="Currency 2 4 3 3 3 6" xfId="17668"/>
    <cellStyle name="Currency 2 4 3 3 3 6 2" xfId="17669"/>
    <cellStyle name="Currency 2 4 3 3 3 7" xfId="17670"/>
    <cellStyle name="Currency 2 4 3 3 3 8" xfId="17671"/>
    <cellStyle name="Currency 2 4 3 3 3 9" xfId="17672"/>
    <cellStyle name="Currency 2 4 3 3 4" xfId="17673"/>
    <cellStyle name="Currency 2 4 3 3 4 2" xfId="17674"/>
    <cellStyle name="Currency 2 4 3 3 4 2 2" xfId="17675"/>
    <cellStyle name="Currency 2 4 3 3 4 2 2 2" xfId="17676"/>
    <cellStyle name="Currency 2 4 3 3 4 2 2 2 2" xfId="17677"/>
    <cellStyle name="Currency 2 4 3 3 4 2 2 3" xfId="17678"/>
    <cellStyle name="Currency 2 4 3 3 4 2 3" xfId="17679"/>
    <cellStyle name="Currency 2 4 3 3 4 2 3 2" xfId="17680"/>
    <cellStyle name="Currency 2 4 3 3 4 2 4" xfId="17681"/>
    <cellStyle name="Currency 2 4 3 3 4 3" xfId="17682"/>
    <cellStyle name="Currency 2 4 3 3 4 3 2" xfId="17683"/>
    <cellStyle name="Currency 2 4 3 3 4 3 2 2" xfId="17684"/>
    <cellStyle name="Currency 2 4 3 3 4 3 3" xfId="17685"/>
    <cellStyle name="Currency 2 4 3 3 4 4" xfId="17686"/>
    <cellStyle name="Currency 2 4 3 3 4 4 2" xfId="17687"/>
    <cellStyle name="Currency 2 4 3 3 4 5" xfId="17688"/>
    <cellStyle name="Currency 2 4 3 3 5" xfId="17689"/>
    <cellStyle name="Currency 2 4 3 3 5 2" xfId="17690"/>
    <cellStyle name="Currency 2 4 3 3 5 2 2" xfId="17691"/>
    <cellStyle name="Currency 2 4 3 3 5 2 2 2" xfId="17692"/>
    <cellStyle name="Currency 2 4 3 3 5 2 2 2 2" xfId="17693"/>
    <cellStyle name="Currency 2 4 3 3 5 2 2 3" xfId="17694"/>
    <cellStyle name="Currency 2 4 3 3 5 2 3" xfId="17695"/>
    <cellStyle name="Currency 2 4 3 3 5 2 3 2" xfId="17696"/>
    <cellStyle name="Currency 2 4 3 3 5 2 4" xfId="17697"/>
    <cellStyle name="Currency 2 4 3 3 5 3" xfId="17698"/>
    <cellStyle name="Currency 2 4 3 3 5 3 2" xfId="17699"/>
    <cellStyle name="Currency 2 4 3 3 5 3 2 2" xfId="17700"/>
    <cellStyle name="Currency 2 4 3 3 5 3 3" xfId="17701"/>
    <cellStyle name="Currency 2 4 3 3 5 4" xfId="17702"/>
    <cellStyle name="Currency 2 4 3 3 5 4 2" xfId="17703"/>
    <cellStyle name="Currency 2 4 3 3 5 5" xfId="17704"/>
    <cellStyle name="Currency 2 4 3 3 6" xfId="17705"/>
    <cellStyle name="Currency 2 4 3 3 6 2" xfId="17706"/>
    <cellStyle name="Currency 2 4 3 3 6 2 2" xfId="17707"/>
    <cellStyle name="Currency 2 4 3 3 6 2 2 2" xfId="17708"/>
    <cellStyle name="Currency 2 4 3 3 6 2 3" xfId="17709"/>
    <cellStyle name="Currency 2 4 3 3 6 3" xfId="17710"/>
    <cellStyle name="Currency 2 4 3 3 6 3 2" xfId="17711"/>
    <cellStyle name="Currency 2 4 3 3 6 4" xfId="17712"/>
    <cellStyle name="Currency 2 4 3 3 7" xfId="17713"/>
    <cellStyle name="Currency 2 4 3 3 7 2" xfId="17714"/>
    <cellStyle name="Currency 2 4 3 3 7 2 2" xfId="17715"/>
    <cellStyle name="Currency 2 4 3 3 7 3" xfId="17716"/>
    <cellStyle name="Currency 2 4 3 3 8" xfId="17717"/>
    <cellStyle name="Currency 2 4 3 3 8 2" xfId="17718"/>
    <cellStyle name="Currency 2 4 3 3 9" xfId="17719"/>
    <cellStyle name="Currency 2 4 3 3 9 2" xfId="17720"/>
    <cellStyle name="Currency 2 4 3 4" xfId="17721"/>
    <cellStyle name="Currency 2 4 3 4 2" xfId="17722"/>
    <cellStyle name="Currency 2 4 3 4 2 2" xfId="17723"/>
    <cellStyle name="Currency 2 4 3 4 2 2 2" xfId="17724"/>
    <cellStyle name="Currency 2 4 3 4 2 2 2 2" xfId="17725"/>
    <cellStyle name="Currency 2 4 3 4 2 2 2 2 2" xfId="17726"/>
    <cellStyle name="Currency 2 4 3 4 2 2 2 3" xfId="17727"/>
    <cellStyle name="Currency 2 4 3 4 2 2 3" xfId="17728"/>
    <cellStyle name="Currency 2 4 3 4 2 2 3 2" xfId="17729"/>
    <cellStyle name="Currency 2 4 3 4 2 2 4" xfId="17730"/>
    <cellStyle name="Currency 2 4 3 4 2 3" xfId="17731"/>
    <cellStyle name="Currency 2 4 3 4 2 3 2" xfId="17732"/>
    <cellStyle name="Currency 2 4 3 4 2 3 2 2" xfId="17733"/>
    <cellStyle name="Currency 2 4 3 4 2 3 3" xfId="17734"/>
    <cellStyle name="Currency 2 4 3 4 2 4" xfId="17735"/>
    <cellStyle name="Currency 2 4 3 4 2 4 2" xfId="17736"/>
    <cellStyle name="Currency 2 4 3 4 2 5" xfId="17737"/>
    <cellStyle name="Currency 2 4 3 4 3" xfId="17738"/>
    <cellStyle name="Currency 2 4 3 4 3 2" xfId="17739"/>
    <cellStyle name="Currency 2 4 3 4 3 2 2" xfId="17740"/>
    <cellStyle name="Currency 2 4 3 4 3 2 2 2" xfId="17741"/>
    <cellStyle name="Currency 2 4 3 4 3 2 3" xfId="17742"/>
    <cellStyle name="Currency 2 4 3 4 3 3" xfId="17743"/>
    <cellStyle name="Currency 2 4 3 4 3 3 2" xfId="17744"/>
    <cellStyle name="Currency 2 4 3 4 3 4" xfId="17745"/>
    <cellStyle name="Currency 2 4 3 4 4" xfId="17746"/>
    <cellStyle name="Currency 2 4 3 4 4 2" xfId="17747"/>
    <cellStyle name="Currency 2 4 3 4 4 2 2" xfId="17748"/>
    <cellStyle name="Currency 2 4 3 4 4 3" xfId="17749"/>
    <cellStyle name="Currency 2 4 3 4 5" xfId="17750"/>
    <cellStyle name="Currency 2 4 3 4 5 2" xfId="17751"/>
    <cellStyle name="Currency 2 4 3 4 6" xfId="17752"/>
    <cellStyle name="Currency 2 4 3 4 6 2" xfId="17753"/>
    <cellStyle name="Currency 2 4 3 4 7" xfId="17754"/>
    <cellStyle name="Currency 2 4 3 4 8" xfId="17755"/>
    <cellStyle name="Currency 2 4 3 4 9" xfId="17756"/>
    <cellStyle name="Currency 2 4 3 5" xfId="17757"/>
    <cellStyle name="Currency 2 4 3 5 2" xfId="17758"/>
    <cellStyle name="Currency 2 4 3 5 2 2" xfId="17759"/>
    <cellStyle name="Currency 2 4 3 5 2 2 2" xfId="17760"/>
    <cellStyle name="Currency 2 4 3 5 2 2 2 2" xfId="17761"/>
    <cellStyle name="Currency 2 4 3 5 2 2 2 2 2" xfId="17762"/>
    <cellStyle name="Currency 2 4 3 5 2 2 2 3" xfId="17763"/>
    <cellStyle name="Currency 2 4 3 5 2 2 3" xfId="17764"/>
    <cellStyle name="Currency 2 4 3 5 2 2 3 2" xfId="17765"/>
    <cellStyle name="Currency 2 4 3 5 2 2 4" xfId="17766"/>
    <cellStyle name="Currency 2 4 3 5 2 3" xfId="17767"/>
    <cellStyle name="Currency 2 4 3 5 2 3 2" xfId="17768"/>
    <cellStyle name="Currency 2 4 3 5 2 3 2 2" xfId="17769"/>
    <cellStyle name="Currency 2 4 3 5 2 3 3" xfId="17770"/>
    <cellStyle name="Currency 2 4 3 5 2 4" xfId="17771"/>
    <cellStyle name="Currency 2 4 3 5 2 4 2" xfId="17772"/>
    <cellStyle name="Currency 2 4 3 5 2 5" xfId="17773"/>
    <cellStyle name="Currency 2 4 3 5 3" xfId="17774"/>
    <cellStyle name="Currency 2 4 3 5 3 2" xfId="17775"/>
    <cellStyle name="Currency 2 4 3 5 3 2 2" xfId="17776"/>
    <cellStyle name="Currency 2 4 3 5 3 2 2 2" xfId="17777"/>
    <cellStyle name="Currency 2 4 3 5 3 2 3" xfId="17778"/>
    <cellStyle name="Currency 2 4 3 5 3 3" xfId="17779"/>
    <cellStyle name="Currency 2 4 3 5 3 3 2" xfId="17780"/>
    <cellStyle name="Currency 2 4 3 5 3 4" xfId="17781"/>
    <cellStyle name="Currency 2 4 3 5 4" xfId="17782"/>
    <cellStyle name="Currency 2 4 3 5 4 2" xfId="17783"/>
    <cellStyle name="Currency 2 4 3 5 4 2 2" xfId="17784"/>
    <cellStyle name="Currency 2 4 3 5 4 3" xfId="17785"/>
    <cellStyle name="Currency 2 4 3 5 5" xfId="17786"/>
    <cellStyle name="Currency 2 4 3 5 5 2" xfId="17787"/>
    <cellStyle name="Currency 2 4 3 5 6" xfId="17788"/>
    <cellStyle name="Currency 2 4 3 5 6 2" xfId="17789"/>
    <cellStyle name="Currency 2 4 3 5 7" xfId="17790"/>
    <cellStyle name="Currency 2 4 3 5 8" xfId="17791"/>
    <cellStyle name="Currency 2 4 3 5 9" xfId="17792"/>
    <cellStyle name="Currency 2 4 3 6" xfId="17793"/>
    <cellStyle name="Currency 2 4 3 6 2" xfId="17794"/>
    <cellStyle name="Currency 2 4 3 6 2 2" xfId="17795"/>
    <cellStyle name="Currency 2 4 3 6 2 2 2" xfId="17796"/>
    <cellStyle name="Currency 2 4 3 6 2 2 2 2" xfId="17797"/>
    <cellStyle name="Currency 2 4 3 6 2 2 3" xfId="17798"/>
    <cellStyle name="Currency 2 4 3 6 2 3" xfId="17799"/>
    <cellStyle name="Currency 2 4 3 6 2 3 2" xfId="17800"/>
    <cellStyle name="Currency 2 4 3 6 2 4" xfId="17801"/>
    <cellStyle name="Currency 2 4 3 6 3" xfId="17802"/>
    <cellStyle name="Currency 2 4 3 6 3 2" xfId="17803"/>
    <cellStyle name="Currency 2 4 3 6 3 2 2" xfId="17804"/>
    <cellStyle name="Currency 2 4 3 6 3 3" xfId="17805"/>
    <cellStyle name="Currency 2 4 3 6 4" xfId="17806"/>
    <cellStyle name="Currency 2 4 3 6 4 2" xfId="17807"/>
    <cellStyle name="Currency 2 4 3 6 5" xfId="17808"/>
    <cellStyle name="Currency 2 4 3 7" xfId="17809"/>
    <cellStyle name="Currency 2 4 3 7 2" xfId="17810"/>
    <cellStyle name="Currency 2 4 3 7 2 2" xfId="17811"/>
    <cellStyle name="Currency 2 4 3 7 2 2 2" xfId="17812"/>
    <cellStyle name="Currency 2 4 3 7 2 2 2 2" xfId="17813"/>
    <cellStyle name="Currency 2 4 3 7 2 2 3" xfId="17814"/>
    <cellStyle name="Currency 2 4 3 7 2 3" xfId="17815"/>
    <cellStyle name="Currency 2 4 3 7 2 3 2" xfId="17816"/>
    <cellStyle name="Currency 2 4 3 7 2 4" xfId="17817"/>
    <cellStyle name="Currency 2 4 3 7 3" xfId="17818"/>
    <cellStyle name="Currency 2 4 3 7 3 2" xfId="17819"/>
    <cellStyle name="Currency 2 4 3 7 3 2 2" xfId="17820"/>
    <cellStyle name="Currency 2 4 3 7 3 3" xfId="17821"/>
    <cellStyle name="Currency 2 4 3 7 4" xfId="17822"/>
    <cellStyle name="Currency 2 4 3 7 4 2" xfId="17823"/>
    <cellStyle name="Currency 2 4 3 7 5" xfId="17824"/>
    <cellStyle name="Currency 2 4 3 8" xfId="17825"/>
    <cellStyle name="Currency 2 4 3 8 2" xfId="17826"/>
    <cellStyle name="Currency 2 4 3 8 2 2" xfId="17827"/>
    <cellStyle name="Currency 2 4 3 8 2 2 2" xfId="17828"/>
    <cellStyle name="Currency 2 4 3 8 2 3" xfId="17829"/>
    <cellStyle name="Currency 2 4 3 8 3" xfId="17830"/>
    <cellStyle name="Currency 2 4 3 8 3 2" xfId="17831"/>
    <cellStyle name="Currency 2 4 3 8 4" xfId="17832"/>
    <cellStyle name="Currency 2 4 3 9" xfId="17833"/>
    <cellStyle name="Currency 2 4 3 9 2" xfId="17834"/>
    <cellStyle name="Currency 2 4 3 9 2 2" xfId="17835"/>
    <cellStyle name="Currency 2 4 3 9 3" xfId="17836"/>
    <cellStyle name="Currency 2 4 4" xfId="17837"/>
    <cellStyle name="Currency 2 4 4 10" xfId="17838"/>
    <cellStyle name="Currency 2 4 4 10 2" xfId="17839"/>
    <cellStyle name="Currency 2 4 4 11" xfId="17840"/>
    <cellStyle name="Currency 2 4 4 11 2" xfId="17841"/>
    <cellStyle name="Currency 2 4 4 12" xfId="17842"/>
    <cellStyle name="Currency 2 4 4 12 2" xfId="17843"/>
    <cellStyle name="Currency 2 4 4 13" xfId="17844"/>
    <cellStyle name="Currency 2 4 4 13 2" xfId="17845"/>
    <cellStyle name="Currency 2 4 4 14" xfId="17846"/>
    <cellStyle name="Currency 2 4 4 15" xfId="17847"/>
    <cellStyle name="Currency 2 4 4 16" xfId="17848"/>
    <cellStyle name="Currency 2 4 4 17" xfId="17849"/>
    <cellStyle name="Currency 2 4 4 2" xfId="17850"/>
    <cellStyle name="Currency 2 4 4 2 10" xfId="17851"/>
    <cellStyle name="Currency 2 4 4 2 10 2" xfId="17852"/>
    <cellStyle name="Currency 2 4 4 2 11" xfId="17853"/>
    <cellStyle name="Currency 2 4 4 2 11 2" xfId="17854"/>
    <cellStyle name="Currency 2 4 4 2 12" xfId="17855"/>
    <cellStyle name="Currency 2 4 4 2 13" xfId="17856"/>
    <cellStyle name="Currency 2 4 4 2 14" xfId="17857"/>
    <cellStyle name="Currency 2 4 4 2 2" xfId="17858"/>
    <cellStyle name="Currency 2 4 4 2 2 10" xfId="17859"/>
    <cellStyle name="Currency 2 4 4 2 2 10 2" xfId="17860"/>
    <cellStyle name="Currency 2 4 4 2 2 11" xfId="17861"/>
    <cellStyle name="Currency 2 4 4 2 2 12" xfId="17862"/>
    <cellStyle name="Currency 2 4 4 2 2 13" xfId="17863"/>
    <cellStyle name="Currency 2 4 4 2 2 2" xfId="17864"/>
    <cellStyle name="Currency 2 4 4 2 2 2 2" xfId="17865"/>
    <cellStyle name="Currency 2 4 4 2 2 2 2 2" xfId="17866"/>
    <cellStyle name="Currency 2 4 4 2 2 2 2 2 2" xfId="17867"/>
    <cellStyle name="Currency 2 4 4 2 2 2 2 2 2 2" xfId="17868"/>
    <cellStyle name="Currency 2 4 4 2 2 2 2 2 2 2 2" xfId="17869"/>
    <cellStyle name="Currency 2 4 4 2 2 2 2 2 2 3" xfId="17870"/>
    <cellStyle name="Currency 2 4 4 2 2 2 2 2 3" xfId="17871"/>
    <cellStyle name="Currency 2 4 4 2 2 2 2 2 3 2" xfId="17872"/>
    <cellStyle name="Currency 2 4 4 2 2 2 2 2 4" xfId="17873"/>
    <cellStyle name="Currency 2 4 4 2 2 2 2 3" xfId="17874"/>
    <cellStyle name="Currency 2 4 4 2 2 2 2 3 2" xfId="17875"/>
    <cellStyle name="Currency 2 4 4 2 2 2 2 3 2 2" xfId="17876"/>
    <cellStyle name="Currency 2 4 4 2 2 2 2 3 3" xfId="17877"/>
    <cellStyle name="Currency 2 4 4 2 2 2 2 4" xfId="17878"/>
    <cellStyle name="Currency 2 4 4 2 2 2 2 4 2" xfId="17879"/>
    <cellStyle name="Currency 2 4 4 2 2 2 2 5" xfId="17880"/>
    <cellStyle name="Currency 2 4 4 2 2 2 3" xfId="17881"/>
    <cellStyle name="Currency 2 4 4 2 2 2 3 2" xfId="17882"/>
    <cellStyle name="Currency 2 4 4 2 2 2 3 2 2" xfId="17883"/>
    <cellStyle name="Currency 2 4 4 2 2 2 3 2 2 2" xfId="17884"/>
    <cellStyle name="Currency 2 4 4 2 2 2 3 2 3" xfId="17885"/>
    <cellStyle name="Currency 2 4 4 2 2 2 3 3" xfId="17886"/>
    <cellStyle name="Currency 2 4 4 2 2 2 3 3 2" xfId="17887"/>
    <cellStyle name="Currency 2 4 4 2 2 2 3 4" xfId="17888"/>
    <cellStyle name="Currency 2 4 4 2 2 2 4" xfId="17889"/>
    <cellStyle name="Currency 2 4 4 2 2 2 4 2" xfId="17890"/>
    <cellStyle name="Currency 2 4 4 2 2 2 4 2 2" xfId="17891"/>
    <cellStyle name="Currency 2 4 4 2 2 2 4 3" xfId="17892"/>
    <cellStyle name="Currency 2 4 4 2 2 2 5" xfId="17893"/>
    <cellStyle name="Currency 2 4 4 2 2 2 5 2" xfId="17894"/>
    <cellStyle name="Currency 2 4 4 2 2 2 6" xfId="17895"/>
    <cellStyle name="Currency 2 4 4 2 2 2 6 2" xfId="17896"/>
    <cellStyle name="Currency 2 4 4 2 2 2 7" xfId="17897"/>
    <cellStyle name="Currency 2 4 4 2 2 2 8" xfId="17898"/>
    <cellStyle name="Currency 2 4 4 2 2 2 9" xfId="17899"/>
    <cellStyle name="Currency 2 4 4 2 2 3" xfId="17900"/>
    <cellStyle name="Currency 2 4 4 2 2 3 2" xfId="17901"/>
    <cellStyle name="Currency 2 4 4 2 2 3 2 2" xfId="17902"/>
    <cellStyle name="Currency 2 4 4 2 2 3 2 2 2" xfId="17903"/>
    <cellStyle name="Currency 2 4 4 2 2 3 2 2 2 2" xfId="17904"/>
    <cellStyle name="Currency 2 4 4 2 2 3 2 2 2 2 2" xfId="17905"/>
    <cellStyle name="Currency 2 4 4 2 2 3 2 2 2 3" xfId="17906"/>
    <cellStyle name="Currency 2 4 4 2 2 3 2 2 3" xfId="17907"/>
    <cellStyle name="Currency 2 4 4 2 2 3 2 2 3 2" xfId="17908"/>
    <cellStyle name="Currency 2 4 4 2 2 3 2 2 4" xfId="17909"/>
    <cellStyle name="Currency 2 4 4 2 2 3 2 3" xfId="17910"/>
    <cellStyle name="Currency 2 4 4 2 2 3 2 3 2" xfId="17911"/>
    <cellStyle name="Currency 2 4 4 2 2 3 2 3 2 2" xfId="17912"/>
    <cellStyle name="Currency 2 4 4 2 2 3 2 3 3" xfId="17913"/>
    <cellStyle name="Currency 2 4 4 2 2 3 2 4" xfId="17914"/>
    <cellStyle name="Currency 2 4 4 2 2 3 2 4 2" xfId="17915"/>
    <cellStyle name="Currency 2 4 4 2 2 3 2 5" xfId="17916"/>
    <cellStyle name="Currency 2 4 4 2 2 3 3" xfId="17917"/>
    <cellStyle name="Currency 2 4 4 2 2 3 3 2" xfId="17918"/>
    <cellStyle name="Currency 2 4 4 2 2 3 3 2 2" xfId="17919"/>
    <cellStyle name="Currency 2 4 4 2 2 3 3 2 2 2" xfId="17920"/>
    <cellStyle name="Currency 2 4 4 2 2 3 3 2 3" xfId="17921"/>
    <cellStyle name="Currency 2 4 4 2 2 3 3 3" xfId="17922"/>
    <cellStyle name="Currency 2 4 4 2 2 3 3 3 2" xfId="17923"/>
    <cellStyle name="Currency 2 4 4 2 2 3 3 4" xfId="17924"/>
    <cellStyle name="Currency 2 4 4 2 2 3 4" xfId="17925"/>
    <cellStyle name="Currency 2 4 4 2 2 3 4 2" xfId="17926"/>
    <cellStyle name="Currency 2 4 4 2 2 3 4 2 2" xfId="17927"/>
    <cellStyle name="Currency 2 4 4 2 2 3 4 3" xfId="17928"/>
    <cellStyle name="Currency 2 4 4 2 2 3 5" xfId="17929"/>
    <cellStyle name="Currency 2 4 4 2 2 3 5 2" xfId="17930"/>
    <cellStyle name="Currency 2 4 4 2 2 3 6" xfId="17931"/>
    <cellStyle name="Currency 2 4 4 2 2 3 6 2" xfId="17932"/>
    <cellStyle name="Currency 2 4 4 2 2 3 7" xfId="17933"/>
    <cellStyle name="Currency 2 4 4 2 2 3 8" xfId="17934"/>
    <cellStyle name="Currency 2 4 4 2 2 3 9" xfId="17935"/>
    <cellStyle name="Currency 2 4 4 2 2 4" xfId="17936"/>
    <cellStyle name="Currency 2 4 4 2 2 4 2" xfId="17937"/>
    <cellStyle name="Currency 2 4 4 2 2 4 2 2" xfId="17938"/>
    <cellStyle name="Currency 2 4 4 2 2 4 2 2 2" xfId="17939"/>
    <cellStyle name="Currency 2 4 4 2 2 4 2 2 2 2" xfId="17940"/>
    <cellStyle name="Currency 2 4 4 2 2 4 2 2 3" xfId="17941"/>
    <cellStyle name="Currency 2 4 4 2 2 4 2 3" xfId="17942"/>
    <cellStyle name="Currency 2 4 4 2 2 4 2 3 2" xfId="17943"/>
    <cellStyle name="Currency 2 4 4 2 2 4 2 4" xfId="17944"/>
    <cellStyle name="Currency 2 4 4 2 2 4 3" xfId="17945"/>
    <cellStyle name="Currency 2 4 4 2 2 4 3 2" xfId="17946"/>
    <cellStyle name="Currency 2 4 4 2 2 4 3 2 2" xfId="17947"/>
    <cellStyle name="Currency 2 4 4 2 2 4 3 3" xfId="17948"/>
    <cellStyle name="Currency 2 4 4 2 2 4 4" xfId="17949"/>
    <cellStyle name="Currency 2 4 4 2 2 4 4 2" xfId="17950"/>
    <cellStyle name="Currency 2 4 4 2 2 4 5" xfId="17951"/>
    <cellStyle name="Currency 2 4 4 2 2 5" xfId="17952"/>
    <cellStyle name="Currency 2 4 4 2 2 5 2" xfId="17953"/>
    <cellStyle name="Currency 2 4 4 2 2 5 2 2" xfId="17954"/>
    <cellStyle name="Currency 2 4 4 2 2 5 2 2 2" xfId="17955"/>
    <cellStyle name="Currency 2 4 4 2 2 5 2 2 2 2" xfId="17956"/>
    <cellStyle name="Currency 2 4 4 2 2 5 2 2 3" xfId="17957"/>
    <cellStyle name="Currency 2 4 4 2 2 5 2 3" xfId="17958"/>
    <cellStyle name="Currency 2 4 4 2 2 5 2 3 2" xfId="17959"/>
    <cellStyle name="Currency 2 4 4 2 2 5 2 4" xfId="17960"/>
    <cellStyle name="Currency 2 4 4 2 2 5 3" xfId="17961"/>
    <cellStyle name="Currency 2 4 4 2 2 5 3 2" xfId="17962"/>
    <cellStyle name="Currency 2 4 4 2 2 5 3 2 2" xfId="17963"/>
    <cellStyle name="Currency 2 4 4 2 2 5 3 3" xfId="17964"/>
    <cellStyle name="Currency 2 4 4 2 2 5 4" xfId="17965"/>
    <cellStyle name="Currency 2 4 4 2 2 5 4 2" xfId="17966"/>
    <cellStyle name="Currency 2 4 4 2 2 5 5" xfId="17967"/>
    <cellStyle name="Currency 2 4 4 2 2 6" xfId="17968"/>
    <cellStyle name="Currency 2 4 4 2 2 6 2" xfId="17969"/>
    <cellStyle name="Currency 2 4 4 2 2 6 2 2" xfId="17970"/>
    <cellStyle name="Currency 2 4 4 2 2 6 2 2 2" xfId="17971"/>
    <cellStyle name="Currency 2 4 4 2 2 6 2 3" xfId="17972"/>
    <cellStyle name="Currency 2 4 4 2 2 6 3" xfId="17973"/>
    <cellStyle name="Currency 2 4 4 2 2 6 3 2" xfId="17974"/>
    <cellStyle name="Currency 2 4 4 2 2 6 4" xfId="17975"/>
    <cellStyle name="Currency 2 4 4 2 2 7" xfId="17976"/>
    <cellStyle name="Currency 2 4 4 2 2 7 2" xfId="17977"/>
    <cellStyle name="Currency 2 4 4 2 2 7 2 2" xfId="17978"/>
    <cellStyle name="Currency 2 4 4 2 2 7 3" xfId="17979"/>
    <cellStyle name="Currency 2 4 4 2 2 8" xfId="17980"/>
    <cellStyle name="Currency 2 4 4 2 2 8 2" xfId="17981"/>
    <cellStyle name="Currency 2 4 4 2 2 9" xfId="17982"/>
    <cellStyle name="Currency 2 4 4 2 2 9 2" xfId="17983"/>
    <cellStyle name="Currency 2 4 4 2 3" xfId="17984"/>
    <cellStyle name="Currency 2 4 4 2 3 2" xfId="17985"/>
    <cellStyle name="Currency 2 4 4 2 3 2 2" xfId="17986"/>
    <cellStyle name="Currency 2 4 4 2 3 2 2 2" xfId="17987"/>
    <cellStyle name="Currency 2 4 4 2 3 2 2 2 2" xfId="17988"/>
    <cellStyle name="Currency 2 4 4 2 3 2 2 2 2 2" xfId="17989"/>
    <cellStyle name="Currency 2 4 4 2 3 2 2 2 3" xfId="17990"/>
    <cellStyle name="Currency 2 4 4 2 3 2 2 3" xfId="17991"/>
    <cellStyle name="Currency 2 4 4 2 3 2 2 3 2" xfId="17992"/>
    <cellStyle name="Currency 2 4 4 2 3 2 2 4" xfId="17993"/>
    <cellStyle name="Currency 2 4 4 2 3 2 3" xfId="17994"/>
    <cellStyle name="Currency 2 4 4 2 3 2 3 2" xfId="17995"/>
    <cellStyle name="Currency 2 4 4 2 3 2 3 2 2" xfId="17996"/>
    <cellStyle name="Currency 2 4 4 2 3 2 3 3" xfId="17997"/>
    <cellStyle name="Currency 2 4 4 2 3 2 4" xfId="17998"/>
    <cellStyle name="Currency 2 4 4 2 3 2 4 2" xfId="17999"/>
    <cellStyle name="Currency 2 4 4 2 3 2 5" xfId="18000"/>
    <cellStyle name="Currency 2 4 4 2 3 3" xfId="18001"/>
    <cellStyle name="Currency 2 4 4 2 3 3 2" xfId="18002"/>
    <cellStyle name="Currency 2 4 4 2 3 3 2 2" xfId="18003"/>
    <cellStyle name="Currency 2 4 4 2 3 3 2 2 2" xfId="18004"/>
    <cellStyle name="Currency 2 4 4 2 3 3 2 3" xfId="18005"/>
    <cellStyle name="Currency 2 4 4 2 3 3 3" xfId="18006"/>
    <cellStyle name="Currency 2 4 4 2 3 3 3 2" xfId="18007"/>
    <cellStyle name="Currency 2 4 4 2 3 3 4" xfId="18008"/>
    <cellStyle name="Currency 2 4 4 2 3 4" xfId="18009"/>
    <cellStyle name="Currency 2 4 4 2 3 4 2" xfId="18010"/>
    <cellStyle name="Currency 2 4 4 2 3 4 2 2" xfId="18011"/>
    <cellStyle name="Currency 2 4 4 2 3 4 3" xfId="18012"/>
    <cellStyle name="Currency 2 4 4 2 3 5" xfId="18013"/>
    <cellStyle name="Currency 2 4 4 2 3 5 2" xfId="18014"/>
    <cellStyle name="Currency 2 4 4 2 3 6" xfId="18015"/>
    <cellStyle name="Currency 2 4 4 2 3 6 2" xfId="18016"/>
    <cellStyle name="Currency 2 4 4 2 3 7" xfId="18017"/>
    <cellStyle name="Currency 2 4 4 2 3 8" xfId="18018"/>
    <cellStyle name="Currency 2 4 4 2 3 9" xfId="18019"/>
    <cellStyle name="Currency 2 4 4 2 4" xfId="18020"/>
    <cellStyle name="Currency 2 4 4 2 4 2" xfId="18021"/>
    <cellStyle name="Currency 2 4 4 2 4 2 2" xfId="18022"/>
    <cellStyle name="Currency 2 4 4 2 4 2 2 2" xfId="18023"/>
    <cellStyle name="Currency 2 4 4 2 4 2 2 2 2" xfId="18024"/>
    <cellStyle name="Currency 2 4 4 2 4 2 2 2 2 2" xfId="18025"/>
    <cellStyle name="Currency 2 4 4 2 4 2 2 2 3" xfId="18026"/>
    <cellStyle name="Currency 2 4 4 2 4 2 2 3" xfId="18027"/>
    <cellStyle name="Currency 2 4 4 2 4 2 2 3 2" xfId="18028"/>
    <cellStyle name="Currency 2 4 4 2 4 2 2 4" xfId="18029"/>
    <cellStyle name="Currency 2 4 4 2 4 2 3" xfId="18030"/>
    <cellStyle name="Currency 2 4 4 2 4 2 3 2" xfId="18031"/>
    <cellStyle name="Currency 2 4 4 2 4 2 3 2 2" xfId="18032"/>
    <cellStyle name="Currency 2 4 4 2 4 2 3 3" xfId="18033"/>
    <cellStyle name="Currency 2 4 4 2 4 2 4" xfId="18034"/>
    <cellStyle name="Currency 2 4 4 2 4 2 4 2" xfId="18035"/>
    <cellStyle name="Currency 2 4 4 2 4 2 5" xfId="18036"/>
    <cellStyle name="Currency 2 4 4 2 4 3" xfId="18037"/>
    <cellStyle name="Currency 2 4 4 2 4 3 2" xfId="18038"/>
    <cellStyle name="Currency 2 4 4 2 4 3 2 2" xfId="18039"/>
    <cellStyle name="Currency 2 4 4 2 4 3 2 2 2" xfId="18040"/>
    <cellStyle name="Currency 2 4 4 2 4 3 2 3" xfId="18041"/>
    <cellStyle name="Currency 2 4 4 2 4 3 3" xfId="18042"/>
    <cellStyle name="Currency 2 4 4 2 4 3 3 2" xfId="18043"/>
    <cellStyle name="Currency 2 4 4 2 4 3 4" xfId="18044"/>
    <cellStyle name="Currency 2 4 4 2 4 4" xfId="18045"/>
    <cellStyle name="Currency 2 4 4 2 4 4 2" xfId="18046"/>
    <cellStyle name="Currency 2 4 4 2 4 4 2 2" xfId="18047"/>
    <cellStyle name="Currency 2 4 4 2 4 4 3" xfId="18048"/>
    <cellStyle name="Currency 2 4 4 2 4 5" xfId="18049"/>
    <cellStyle name="Currency 2 4 4 2 4 5 2" xfId="18050"/>
    <cellStyle name="Currency 2 4 4 2 4 6" xfId="18051"/>
    <cellStyle name="Currency 2 4 4 2 4 6 2" xfId="18052"/>
    <cellStyle name="Currency 2 4 4 2 4 7" xfId="18053"/>
    <cellStyle name="Currency 2 4 4 2 4 8" xfId="18054"/>
    <cellStyle name="Currency 2 4 4 2 4 9" xfId="18055"/>
    <cellStyle name="Currency 2 4 4 2 5" xfId="18056"/>
    <cellStyle name="Currency 2 4 4 2 5 2" xfId="18057"/>
    <cellStyle name="Currency 2 4 4 2 5 2 2" xfId="18058"/>
    <cellStyle name="Currency 2 4 4 2 5 2 2 2" xfId="18059"/>
    <cellStyle name="Currency 2 4 4 2 5 2 2 2 2" xfId="18060"/>
    <cellStyle name="Currency 2 4 4 2 5 2 2 3" xfId="18061"/>
    <cellStyle name="Currency 2 4 4 2 5 2 3" xfId="18062"/>
    <cellStyle name="Currency 2 4 4 2 5 2 3 2" xfId="18063"/>
    <cellStyle name="Currency 2 4 4 2 5 2 4" xfId="18064"/>
    <cellStyle name="Currency 2 4 4 2 5 3" xfId="18065"/>
    <cellStyle name="Currency 2 4 4 2 5 3 2" xfId="18066"/>
    <cellStyle name="Currency 2 4 4 2 5 3 2 2" xfId="18067"/>
    <cellStyle name="Currency 2 4 4 2 5 3 3" xfId="18068"/>
    <cellStyle name="Currency 2 4 4 2 5 4" xfId="18069"/>
    <cellStyle name="Currency 2 4 4 2 5 4 2" xfId="18070"/>
    <cellStyle name="Currency 2 4 4 2 5 5" xfId="18071"/>
    <cellStyle name="Currency 2 4 4 2 6" xfId="18072"/>
    <cellStyle name="Currency 2 4 4 2 6 2" xfId="18073"/>
    <cellStyle name="Currency 2 4 4 2 6 2 2" xfId="18074"/>
    <cellStyle name="Currency 2 4 4 2 6 2 2 2" xfId="18075"/>
    <cellStyle name="Currency 2 4 4 2 6 2 2 2 2" xfId="18076"/>
    <cellStyle name="Currency 2 4 4 2 6 2 2 3" xfId="18077"/>
    <cellStyle name="Currency 2 4 4 2 6 2 3" xfId="18078"/>
    <cellStyle name="Currency 2 4 4 2 6 2 3 2" xfId="18079"/>
    <cellStyle name="Currency 2 4 4 2 6 2 4" xfId="18080"/>
    <cellStyle name="Currency 2 4 4 2 6 3" xfId="18081"/>
    <cellStyle name="Currency 2 4 4 2 6 3 2" xfId="18082"/>
    <cellStyle name="Currency 2 4 4 2 6 3 2 2" xfId="18083"/>
    <cellStyle name="Currency 2 4 4 2 6 3 3" xfId="18084"/>
    <cellStyle name="Currency 2 4 4 2 6 4" xfId="18085"/>
    <cellStyle name="Currency 2 4 4 2 6 4 2" xfId="18086"/>
    <cellStyle name="Currency 2 4 4 2 6 5" xfId="18087"/>
    <cellStyle name="Currency 2 4 4 2 7" xfId="18088"/>
    <cellStyle name="Currency 2 4 4 2 7 2" xfId="18089"/>
    <cellStyle name="Currency 2 4 4 2 7 2 2" xfId="18090"/>
    <cellStyle name="Currency 2 4 4 2 7 2 2 2" xfId="18091"/>
    <cellStyle name="Currency 2 4 4 2 7 2 3" xfId="18092"/>
    <cellStyle name="Currency 2 4 4 2 7 3" xfId="18093"/>
    <cellStyle name="Currency 2 4 4 2 7 3 2" xfId="18094"/>
    <cellStyle name="Currency 2 4 4 2 7 4" xfId="18095"/>
    <cellStyle name="Currency 2 4 4 2 8" xfId="18096"/>
    <cellStyle name="Currency 2 4 4 2 8 2" xfId="18097"/>
    <cellStyle name="Currency 2 4 4 2 8 2 2" xfId="18098"/>
    <cellStyle name="Currency 2 4 4 2 8 3" xfId="18099"/>
    <cellStyle name="Currency 2 4 4 2 9" xfId="18100"/>
    <cellStyle name="Currency 2 4 4 2 9 2" xfId="18101"/>
    <cellStyle name="Currency 2 4 4 3" xfId="18102"/>
    <cellStyle name="Currency 2 4 4 3 10" xfId="18103"/>
    <cellStyle name="Currency 2 4 4 3 10 2" xfId="18104"/>
    <cellStyle name="Currency 2 4 4 3 11" xfId="18105"/>
    <cellStyle name="Currency 2 4 4 3 12" xfId="18106"/>
    <cellStyle name="Currency 2 4 4 3 13" xfId="18107"/>
    <cellStyle name="Currency 2 4 4 3 2" xfId="18108"/>
    <cellStyle name="Currency 2 4 4 3 2 2" xfId="18109"/>
    <cellStyle name="Currency 2 4 4 3 2 2 2" xfId="18110"/>
    <cellStyle name="Currency 2 4 4 3 2 2 2 2" xfId="18111"/>
    <cellStyle name="Currency 2 4 4 3 2 2 2 2 2" xfId="18112"/>
    <cellStyle name="Currency 2 4 4 3 2 2 2 2 2 2" xfId="18113"/>
    <cellStyle name="Currency 2 4 4 3 2 2 2 2 3" xfId="18114"/>
    <cellStyle name="Currency 2 4 4 3 2 2 2 3" xfId="18115"/>
    <cellStyle name="Currency 2 4 4 3 2 2 2 3 2" xfId="18116"/>
    <cellStyle name="Currency 2 4 4 3 2 2 2 4" xfId="18117"/>
    <cellStyle name="Currency 2 4 4 3 2 2 3" xfId="18118"/>
    <cellStyle name="Currency 2 4 4 3 2 2 3 2" xfId="18119"/>
    <cellStyle name="Currency 2 4 4 3 2 2 3 2 2" xfId="18120"/>
    <cellStyle name="Currency 2 4 4 3 2 2 3 3" xfId="18121"/>
    <cellStyle name="Currency 2 4 4 3 2 2 4" xfId="18122"/>
    <cellStyle name="Currency 2 4 4 3 2 2 4 2" xfId="18123"/>
    <cellStyle name="Currency 2 4 4 3 2 2 5" xfId="18124"/>
    <cellStyle name="Currency 2 4 4 3 2 3" xfId="18125"/>
    <cellStyle name="Currency 2 4 4 3 2 3 2" xfId="18126"/>
    <cellStyle name="Currency 2 4 4 3 2 3 2 2" xfId="18127"/>
    <cellStyle name="Currency 2 4 4 3 2 3 2 2 2" xfId="18128"/>
    <cellStyle name="Currency 2 4 4 3 2 3 2 3" xfId="18129"/>
    <cellStyle name="Currency 2 4 4 3 2 3 3" xfId="18130"/>
    <cellStyle name="Currency 2 4 4 3 2 3 3 2" xfId="18131"/>
    <cellStyle name="Currency 2 4 4 3 2 3 4" xfId="18132"/>
    <cellStyle name="Currency 2 4 4 3 2 4" xfId="18133"/>
    <cellStyle name="Currency 2 4 4 3 2 4 2" xfId="18134"/>
    <cellStyle name="Currency 2 4 4 3 2 4 2 2" xfId="18135"/>
    <cellStyle name="Currency 2 4 4 3 2 4 3" xfId="18136"/>
    <cellStyle name="Currency 2 4 4 3 2 5" xfId="18137"/>
    <cellStyle name="Currency 2 4 4 3 2 5 2" xfId="18138"/>
    <cellStyle name="Currency 2 4 4 3 2 6" xfId="18139"/>
    <cellStyle name="Currency 2 4 4 3 2 6 2" xfId="18140"/>
    <cellStyle name="Currency 2 4 4 3 2 7" xfId="18141"/>
    <cellStyle name="Currency 2 4 4 3 2 8" xfId="18142"/>
    <cellStyle name="Currency 2 4 4 3 2 9" xfId="18143"/>
    <cellStyle name="Currency 2 4 4 3 3" xfId="18144"/>
    <cellStyle name="Currency 2 4 4 3 3 2" xfId="18145"/>
    <cellStyle name="Currency 2 4 4 3 3 2 2" xfId="18146"/>
    <cellStyle name="Currency 2 4 4 3 3 2 2 2" xfId="18147"/>
    <cellStyle name="Currency 2 4 4 3 3 2 2 2 2" xfId="18148"/>
    <cellStyle name="Currency 2 4 4 3 3 2 2 2 2 2" xfId="18149"/>
    <cellStyle name="Currency 2 4 4 3 3 2 2 2 3" xfId="18150"/>
    <cellStyle name="Currency 2 4 4 3 3 2 2 3" xfId="18151"/>
    <cellStyle name="Currency 2 4 4 3 3 2 2 3 2" xfId="18152"/>
    <cellStyle name="Currency 2 4 4 3 3 2 2 4" xfId="18153"/>
    <cellStyle name="Currency 2 4 4 3 3 2 3" xfId="18154"/>
    <cellStyle name="Currency 2 4 4 3 3 2 3 2" xfId="18155"/>
    <cellStyle name="Currency 2 4 4 3 3 2 3 2 2" xfId="18156"/>
    <cellStyle name="Currency 2 4 4 3 3 2 3 3" xfId="18157"/>
    <cellStyle name="Currency 2 4 4 3 3 2 4" xfId="18158"/>
    <cellStyle name="Currency 2 4 4 3 3 2 4 2" xfId="18159"/>
    <cellStyle name="Currency 2 4 4 3 3 2 5" xfId="18160"/>
    <cellStyle name="Currency 2 4 4 3 3 3" xfId="18161"/>
    <cellStyle name="Currency 2 4 4 3 3 3 2" xfId="18162"/>
    <cellStyle name="Currency 2 4 4 3 3 3 2 2" xfId="18163"/>
    <cellStyle name="Currency 2 4 4 3 3 3 2 2 2" xfId="18164"/>
    <cellStyle name="Currency 2 4 4 3 3 3 2 3" xfId="18165"/>
    <cellStyle name="Currency 2 4 4 3 3 3 3" xfId="18166"/>
    <cellStyle name="Currency 2 4 4 3 3 3 3 2" xfId="18167"/>
    <cellStyle name="Currency 2 4 4 3 3 3 4" xfId="18168"/>
    <cellStyle name="Currency 2 4 4 3 3 4" xfId="18169"/>
    <cellStyle name="Currency 2 4 4 3 3 4 2" xfId="18170"/>
    <cellStyle name="Currency 2 4 4 3 3 4 2 2" xfId="18171"/>
    <cellStyle name="Currency 2 4 4 3 3 4 3" xfId="18172"/>
    <cellStyle name="Currency 2 4 4 3 3 5" xfId="18173"/>
    <cellStyle name="Currency 2 4 4 3 3 5 2" xfId="18174"/>
    <cellStyle name="Currency 2 4 4 3 3 6" xfId="18175"/>
    <cellStyle name="Currency 2 4 4 3 3 6 2" xfId="18176"/>
    <cellStyle name="Currency 2 4 4 3 3 7" xfId="18177"/>
    <cellStyle name="Currency 2 4 4 3 3 8" xfId="18178"/>
    <cellStyle name="Currency 2 4 4 3 3 9" xfId="18179"/>
    <cellStyle name="Currency 2 4 4 3 4" xfId="18180"/>
    <cellStyle name="Currency 2 4 4 3 4 2" xfId="18181"/>
    <cellStyle name="Currency 2 4 4 3 4 2 2" xfId="18182"/>
    <cellStyle name="Currency 2 4 4 3 4 2 2 2" xfId="18183"/>
    <cellStyle name="Currency 2 4 4 3 4 2 2 2 2" xfId="18184"/>
    <cellStyle name="Currency 2 4 4 3 4 2 2 3" xfId="18185"/>
    <cellStyle name="Currency 2 4 4 3 4 2 3" xfId="18186"/>
    <cellStyle name="Currency 2 4 4 3 4 2 3 2" xfId="18187"/>
    <cellStyle name="Currency 2 4 4 3 4 2 4" xfId="18188"/>
    <cellStyle name="Currency 2 4 4 3 4 3" xfId="18189"/>
    <cellStyle name="Currency 2 4 4 3 4 3 2" xfId="18190"/>
    <cellStyle name="Currency 2 4 4 3 4 3 2 2" xfId="18191"/>
    <cellStyle name="Currency 2 4 4 3 4 3 3" xfId="18192"/>
    <cellStyle name="Currency 2 4 4 3 4 4" xfId="18193"/>
    <cellStyle name="Currency 2 4 4 3 4 4 2" xfId="18194"/>
    <cellStyle name="Currency 2 4 4 3 4 5" xfId="18195"/>
    <cellStyle name="Currency 2 4 4 3 5" xfId="18196"/>
    <cellStyle name="Currency 2 4 4 3 5 2" xfId="18197"/>
    <cellStyle name="Currency 2 4 4 3 5 2 2" xfId="18198"/>
    <cellStyle name="Currency 2 4 4 3 5 2 2 2" xfId="18199"/>
    <cellStyle name="Currency 2 4 4 3 5 2 2 2 2" xfId="18200"/>
    <cellStyle name="Currency 2 4 4 3 5 2 2 3" xfId="18201"/>
    <cellStyle name="Currency 2 4 4 3 5 2 3" xfId="18202"/>
    <cellStyle name="Currency 2 4 4 3 5 2 3 2" xfId="18203"/>
    <cellStyle name="Currency 2 4 4 3 5 2 4" xfId="18204"/>
    <cellStyle name="Currency 2 4 4 3 5 3" xfId="18205"/>
    <cellStyle name="Currency 2 4 4 3 5 3 2" xfId="18206"/>
    <cellStyle name="Currency 2 4 4 3 5 3 2 2" xfId="18207"/>
    <cellStyle name="Currency 2 4 4 3 5 3 3" xfId="18208"/>
    <cellStyle name="Currency 2 4 4 3 5 4" xfId="18209"/>
    <cellStyle name="Currency 2 4 4 3 5 4 2" xfId="18210"/>
    <cellStyle name="Currency 2 4 4 3 5 5" xfId="18211"/>
    <cellStyle name="Currency 2 4 4 3 6" xfId="18212"/>
    <cellStyle name="Currency 2 4 4 3 6 2" xfId="18213"/>
    <cellStyle name="Currency 2 4 4 3 6 2 2" xfId="18214"/>
    <cellStyle name="Currency 2 4 4 3 6 2 2 2" xfId="18215"/>
    <cellStyle name="Currency 2 4 4 3 6 2 3" xfId="18216"/>
    <cellStyle name="Currency 2 4 4 3 6 3" xfId="18217"/>
    <cellStyle name="Currency 2 4 4 3 6 3 2" xfId="18218"/>
    <cellStyle name="Currency 2 4 4 3 6 4" xfId="18219"/>
    <cellStyle name="Currency 2 4 4 3 7" xfId="18220"/>
    <cellStyle name="Currency 2 4 4 3 7 2" xfId="18221"/>
    <cellStyle name="Currency 2 4 4 3 7 2 2" xfId="18222"/>
    <cellStyle name="Currency 2 4 4 3 7 3" xfId="18223"/>
    <cellStyle name="Currency 2 4 4 3 8" xfId="18224"/>
    <cellStyle name="Currency 2 4 4 3 8 2" xfId="18225"/>
    <cellStyle name="Currency 2 4 4 3 9" xfId="18226"/>
    <cellStyle name="Currency 2 4 4 3 9 2" xfId="18227"/>
    <cellStyle name="Currency 2 4 4 4" xfId="18228"/>
    <cellStyle name="Currency 2 4 4 4 2" xfId="18229"/>
    <cellStyle name="Currency 2 4 4 4 2 2" xfId="18230"/>
    <cellStyle name="Currency 2 4 4 4 2 2 2" xfId="18231"/>
    <cellStyle name="Currency 2 4 4 4 2 2 2 2" xfId="18232"/>
    <cellStyle name="Currency 2 4 4 4 2 2 2 2 2" xfId="18233"/>
    <cellStyle name="Currency 2 4 4 4 2 2 2 3" xfId="18234"/>
    <cellStyle name="Currency 2 4 4 4 2 2 3" xfId="18235"/>
    <cellStyle name="Currency 2 4 4 4 2 2 3 2" xfId="18236"/>
    <cellStyle name="Currency 2 4 4 4 2 2 4" xfId="18237"/>
    <cellStyle name="Currency 2 4 4 4 2 3" xfId="18238"/>
    <cellStyle name="Currency 2 4 4 4 2 3 2" xfId="18239"/>
    <cellStyle name="Currency 2 4 4 4 2 3 2 2" xfId="18240"/>
    <cellStyle name="Currency 2 4 4 4 2 3 3" xfId="18241"/>
    <cellStyle name="Currency 2 4 4 4 2 4" xfId="18242"/>
    <cellStyle name="Currency 2 4 4 4 2 4 2" xfId="18243"/>
    <cellStyle name="Currency 2 4 4 4 2 5" xfId="18244"/>
    <cellStyle name="Currency 2 4 4 4 3" xfId="18245"/>
    <cellStyle name="Currency 2 4 4 4 3 2" xfId="18246"/>
    <cellStyle name="Currency 2 4 4 4 3 2 2" xfId="18247"/>
    <cellStyle name="Currency 2 4 4 4 3 2 2 2" xfId="18248"/>
    <cellStyle name="Currency 2 4 4 4 3 2 3" xfId="18249"/>
    <cellStyle name="Currency 2 4 4 4 3 3" xfId="18250"/>
    <cellStyle name="Currency 2 4 4 4 3 3 2" xfId="18251"/>
    <cellStyle name="Currency 2 4 4 4 3 4" xfId="18252"/>
    <cellStyle name="Currency 2 4 4 4 4" xfId="18253"/>
    <cellStyle name="Currency 2 4 4 4 4 2" xfId="18254"/>
    <cellStyle name="Currency 2 4 4 4 4 2 2" xfId="18255"/>
    <cellStyle name="Currency 2 4 4 4 4 3" xfId="18256"/>
    <cellStyle name="Currency 2 4 4 4 5" xfId="18257"/>
    <cellStyle name="Currency 2 4 4 4 5 2" xfId="18258"/>
    <cellStyle name="Currency 2 4 4 4 6" xfId="18259"/>
    <cellStyle name="Currency 2 4 4 4 6 2" xfId="18260"/>
    <cellStyle name="Currency 2 4 4 4 7" xfId="18261"/>
    <cellStyle name="Currency 2 4 4 4 8" xfId="18262"/>
    <cellStyle name="Currency 2 4 4 4 9" xfId="18263"/>
    <cellStyle name="Currency 2 4 4 5" xfId="18264"/>
    <cellStyle name="Currency 2 4 4 5 2" xfId="18265"/>
    <cellStyle name="Currency 2 4 4 5 2 2" xfId="18266"/>
    <cellStyle name="Currency 2 4 4 5 2 2 2" xfId="18267"/>
    <cellStyle name="Currency 2 4 4 5 2 2 2 2" xfId="18268"/>
    <cellStyle name="Currency 2 4 4 5 2 2 2 2 2" xfId="18269"/>
    <cellStyle name="Currency 2 4 4 5 2 2 2 3" xfId="18270"/>
    <cellStyle name="Currency 2 4 4 5 2 2 3" xfId="18271"/>
    <cellStyle name="Currency 2 4 4 5 2 2 3 2" xfId="18272"/>
    <cellStyle name="Currency 2 4 4 5 2 2 4" xfId="18273"/>
    <cellStyle name="Currency 2 4 4 5 2 3" xfId="18274"/>
    <cellStyle name="Currency 2 4 4 5 2 3 2" xfId="18275"/>
    <cellStyle name="Currency 2 4 4 5 2 3 2 2" xfId="18276"/>
    <cellStyle name="Currency 2 4 4 5 2 3 3" xfId="18277"/>
    <cellStyle name="Currency 2 4 4 5 2 4" xfId="18278"/>
    <cellStyle name="Currency 2 4 4 5 2 4 2" xfId="18279"/>
    <cellStyle name="Currency 2 4 4 5 2 5" xfId="18280"/>
    <cellStyle name="Currency 2 4 4 5 3" xfId="18281"/>
    <cellStyle name="Currency 2 4 4 5 3 2" xfId="18282"/>
    <cellStyle name="Currency 2 4 4 5 3 2 2" xfId="18283"/>
    <cellStyle name="Currency 2 4 4 5 3 2 2 2" xfId="18284"/>
    <cellStyle name="Currency 2 4 4 5 3 2 3" xfId="18285"/>
    <cellStyle name="Currency 2 4 4 5 3 3" xfId="18286"/>
    <cellStyle name="Currency 2 4 4 5 3 3 2" xfId="18287"/>
    <cellStyle name="Currency 2 4 4 5 3 4" xfId="18288"/>
    <cellStyle name="Currency 2 4 4 5 4" xfId="18289"/>
    <cellStyle name="Currency 2 4 4 5 4 2" xfId="18290"/>
    <cellStyle name="Currency 2 4 4 5 4 2 2" xfId="18291"/>
    <cellStyle name="Currency 2 4 4 5 4 3" xfId="18292"/>
    <cellStyle name="Currency 2 4 4 5 5" xfId="18293"/>
    <cellStyle name="Currency 2 4 4 5 5 2" xfId="18294"/>
    <cellStyle name="Currency 2 4 4 5 6" xfId="18295"/>
    <cellStyle name="Currency 2 4 4 5 6 2" xfId="18296"/>
    <cellStyle name="Currency 2 4 4 5 7" xfId="18297"/>
    <cellStyle name="Currency 2 4 4 5 8" xfId="18298"/>
    <cellStyle name="Currency 2 4 4 5 9" xfId="18299"/>
    <cellStyle name="Currency 2 4 4 6" xfId="18300"/>
    <cellStyle name="Currency 2 4 4 6 2" xfId="18301"/>
    <cellStyle name="Currency 2 4 4 6 2 2" xfId="18302"/>
    <cellStyle name="Currency 2 4 4 6 2 2 2" xfId="18303"/>
    <cellStyle name="Currency 2 4 4 6 2 2 2 2" xfId="18304"/>
    <cellStyle name="Currency 2 4 4 6 2 2 3" xfId="18305"/>
    <cellStyle name="Currency 2 4 4 6 2 3" xfId="18306"/>
    <cellStyle name="Currency 2 4 4 6 2 3 2" xfId="18307"/>
    <cellStyle name="Currency 2 4 4 6 2 4" xfId="18308"/>
    <cellStyle name="Currency 2 4 4 6 3" xfId="18309"/>
    <cellStyle name="Currency 2 4 4 6 3 2" xfId="18310"/>
    <cellStyle name="Currency 2 4 4 6 3 2 2" xfId="18311"/>
    <cellStyle name="Currency 2 4 4 6 3 3" xfId="18312"/>
    <cellStyle name="Currency 2 4 4 6 4" xfId="18313"/>
    <cellStyle name="Currency 2 4 4 6 4 2" xfId="18314"/>
    <cellStyle name="Currency 2 4 4 6 5" xfId="18315"/>
    <cellStyle name="Currency 2 4 4 7" xfId="18316"/>
    <cellStyle name="Currency 2 4 4 7 2" xfId="18317"/>
    <cellStyle name="Currency 2 4 4 7 2 2" xfId="18318"/>
    <cellStyle name="Currency 2 4 4 7 2 2 2" xfId="18319"/>
    <cellStyle name="Currency 2 4 4 7 2 2 2 2" xfId="18320"/>
    <cellStyle name="Currency 2 4 4 7 2 2 3" xfId="18321"/>
    <cellStyle name="Currency 2 4 4 7 2 3" xfId="18322"/>
    <cellStyle name="Currency 2 4 4 7 2 3 2" xfId="18323"/>
    <cellStyle name="Currency 2 4 4 7 2 4" xfId="18324"/>
    <cellStyle name="Currency 2 4 4 7 3" xfId="18325"/>
    <cellStyle name="Currency 2 4 4 7 3 2" xfId="18326"/>
    <cellStyle name="Currency 2 4 4 7 3 2 2" xfId="18327"/>
    <cellStyle name="Currency 2 4 4 7 3 3" xfId="18328"/>
    <cellStyle name="Currency 2 4 4 7 4" xfId="18329"/>
    <cellStyle name="Currency 2 4 4 7 4 2" xfId="18330"/>
    <cellStyle name="Currency 2 4 4 7 5" xfId="18331"/>
    <cellStyle name="Currency 2 4 4 8" xfId="18332"/>
    <cellStyle name="Currency 2 4 4 8 2" xfId="18333"/>
    <cellStyle name="Currency 2 4 4 8 2 2" xfId="18334"/>
    <cellStyle name="Currency 2 4 4 8 2 2 2" xfId="18335"/>
    <cellStyle name="Currency 2 4 4 8 2 3" xfId="18336"/>
    <cellStyle name="Currency 2 4 4 8 3" xfId="18337"/>
    <cellStyle name="Currency 2 4 4 8 3 2" xfId="18338"/>
    <cellStyle name="Currency 2 4 4 8 4" xfId="18339"/>
    <cellStyle name="Currency 2 4 4 9" xfId="18340"/>
    <cellStyle name="Currency 2 4 4 9 2" xfId="18341"/>
    <cellStyle name="Currency 2 4 4 9 2 2" xfId="18342"/>
    <cellStyle name="Currency 2 4 4 9 3" xfId="18343"/>
    <cellStyle name="Currency 2 4 5" xfId="18344"/>
    <cellStyle name="Currency 2 4 5 10" xfId="18345"/>
    <cellStyle name="Currency 2 4 5 10 2" xfId="18346"/>
    <cellStyle name="Currency 2 4 5 11" xfId="18347"/>
    <cellStyle name="Currency 2 4 5 11 2" xfId="18348"/>
    <cellStyle name="Currency 2 4 5 12" xfId="18349"/>
    <cellStyle name="Currency 2 4 5 12 2" xfId="18350"/>
    <cellStyle name="Currency 2 4 5 13" xfId="18351"/>
    <cellStyle name="Currency 2 4 5 14" xfId="18352"/>
    <cellStyle name="Currency 2 4 5 15" xfId="18353"/>
    <cellStyle name="Currency 2 4 5 16" xfId="18354"/>
    <cellStyle name="Currency 2 4 5 2" xfId="18355"/>
    <cellStyle name="Currency 2 4 5 2 10" xfId="18356"/>
    <cellStyle name="Currency 2 4 5 2 10 2" xfId="18357"/>
    <cellStyle name="Currency 2 4 5 2 11" xfId="18358"/>
    <cellStyle name="Currency 2 4 5 2 12" xfId="18359"/>
    <cellStyle name="Currency 2 4 5 2 13" xfId="18360"/>
    <cellStyle name="Currency 2 4 5 2 2" xfId="18361"/>
    <cellStyle name="Currency 2 4 5 2 2 2" xfId="18362"/>
    <cellStyle name="Currency 2 4 5 2 2 2 2" xfId="18363"/>
    <cellStyle name="Currency 2 4 5 2 2 2 2 2" xfId="18364"/>
    <cellStyle name="Currency 2 4 5 2 2 2 2 2 2" xfId="18365"/>
    <cellStyle name="Currency 2 4 5 2 2 2 2 2 2 2" xfId="18366"/>
    <cellStyle name="Currency 2 4 5 2 2 2 2 2 3" xfId="18367"/>
    <cellStyle name="Currency 2 4 5 2 2 2 2 3" xfId="18368"/>
    <cellStyle name="Currency 2 4 5 2 2 2 2 3 2" xfId="18369"/>
    <cellStyle name="Currency 2 4 5 2 2 2 2 4" xfId="18370"/>
    <cellStyle name="Currency 2 4 5 2 2 2 3" xfId="18371"/>
    <cellStyle name="Currency 2 4 5 2 2 2 3 2" xfId="18372"/>
    <cellStyle name="Currency 2 4 5 2 2 2 3 2 2" xfId="18373"/>
    <cellStyle name="Currency 2 4 5 2 2 2 3 3" xfId="18374"/>
    <cellStyle name="Currency 2 4 5 2 2 2 4" xfId="18375"/>
    <cellStyle name="Currency 2 4 5 2 2 2 4 2" xfId="18376"/>
    <cellStyle name="Currency 2 4 5 2 2 2 5" xfId="18377"/>
    <cellStyle name="Currency 2 4 5 2 2 3" xfId="18378"/>
    <cellStyle name="Currency 2 4 5 2 2 3 2" xfId="18379"/>
    <cellStyle name="Currency 2 4 5 2 2 3 2 2" xfId="18380"/>
    <cellStyle name="Currency 2 4 5 2 2 3 2 2 2" xfId="18381"/>
    <cellStyle name="Currency 2 4 5 2 2 3 2 3" xfId="18382"/>
    <cellStyle name="Currency 2 4 5 2 2 3 3" xfId="18383"/>
    <cellStyle name="Currency 2 4 5 2 2 3 3 2" xfId="18384"/>
    <cellStyle name="Currency 2 4 5 2 2 3 4" xfId="18385"/>
    <cellStyle name="Currency 2 4 5 2 2 4" xfId="18386"/>
    <cellStyle name="Currency 2 4 5 2 2 4 2" xfId="18387"/>
    <cellStyle name="Currency 2 4 5 2 2 4 2 2" xfId="18388"/>
    <cellStyle name="Currency 2 4 5 2 2 4 3" xfId="18389"/>
    <cellStyle name="Currency 2 4 5 2 2 5" xfId="18390"/>
    <cellStyle name="Currency 2 4 5 2 2 5 2" xfId="18391"/>
    <cellStyle name="Currency 2 4 5 2 2 6" xfId="18392"/>
    <cellStyle name="Currency 2 4 5 2 2 6 2" xfId="18393"/>
    <cellStyle name="Currency 2 4 5 2 2 7" xfId="18394"/>
    <cellStyle name="Currency 2 4 5 2 2 8" xfId="18395"/>
    <cellStyle name="Currency 2 4 5 2 2 9" xfId="18396"/>
    <cellStyle name="Currency 2 4 5 2 3" xfId="18397"/>
    <cellStyle name="Currency 2 4 5 2 3 2" xfId="18398"/>
    <cellStyle name="Currency 2 4 5 2 3 2 2" xfId="18399"/>
    <cellStyle name="Currency 2 4 5 2 3 2 2 2" xfId="18400"/>
    <cellStyle name="Currency 2 4 5 2 3 2 2 2 2" xfId="18401"/>
    <cellStyle name="Currency 2 4 5 2 3 2 2 2 2 2" xfId="18402"/>
    <cellStyle name="Currency 2 4 5 2 3 2 2 2 3" xfId="18403"/>
    <cellStyle name="Currency 2 4 5 2 3 2 2 3" xfId="18404"/>
    <cellStyle name="Currency 2 4 5 2 3 2 2 3 2" xfId="18405"/>
    <cellStyle name="Currency 2 4 5 2 3 2 2 4" xfId="18406"/>
    <cellStyle name="Currency 2 4 5 2 3 2 3" xfId="18407"/>
    <cellStyle name="Currency 2 4 5 2 3 2 3 2" xfId="18408"/>
    <cellStyle name="Currency 2 4 5 2 3 2 3 2 2" xfId="18409"/>
    <cellStyle name="Currency 2 4 5 2 3 2 3 3" xfId="18410"/>
    <cellStyle name="Currency 2 4 5 2 3 2 4" xfId="18411"/>
    <cellStyle name="Currency 2 4 5 2 3 2 4 2" xfId="18412"/>
    <cellStyle name="Currency 2 4 5 2 3 2 5" xfId="18413"/>
    <cellStyle name="Currency 2 4 5 2 3 3" xfId="18414"/>
    <cellStyle name="Currency 2 4 5 2 3 3 2" xfId="18415"/>
    <cellStyle name="Currency 2 4 5 2 3 3 2 2" xfId="18416"/>
    <cellStyle name="Currency 2 4 5 2 3 3 2 2 2" xfId="18417"/>
    <cellStyle name="Currency 2 4 5 2 3 3 2 3" xfId="18418"/>
    <cellStyle name="Currency 2 4 5 2 3 3 3" xfId="18419"/>
    <cellStyle name="Currency 2 4 5 2 3 3 3 2" xfId="18420"/>
    <cellStyle name="Currency 2 4 5 2 3 3 4" xfId="18421"/>
    <cellStyle name="Currency 2 4 5 2 3 4" xfId="18422"/>
    <cellStyle name="Currency 2 4 5 2 3 4 2" xfId="18423"/>
    <cellStyle name="Currency 2 4 5 2 3 4 2 2" xfId="18424"/>
    <cellStyle name="Currency 2 4 5 2 3 4 3" xfId="18425"/>
    <cellStyle name="Currency 2 4 5 2 3 5" xfId="18426"/>
    <cellStyle name="Currency 2 4 5 2 3 5 2" xfId="18427"/>
    <cellStyle name="Currency 2 4 5 2 3 6" xfId="18428"/>
    <cellStyle name="Currency 2 4 5 2 3 6 2" xfId="18429"/>
    <cellStyle name="Currency 2 4 5 2 3 7" xfId="18430"/>
    <cellStyle name="Currency 2 4 5 2 3 8" xfId="18431"/>
    <cellStyle name="Currency 2 4 5 2 3 9" xfId="18432"/>
    <cellStyle name="Currency 2 4 5 2 4" xfId="18433"/>
    <cellStyle name="Currency 2 4 5 2 4 2" xfId="18434"/>
    <cellStyle name="Currency 2 4 5 2 4 2 2" xfId="18435"/>
    <cellStyle name="Currency 2 4 5 2 4 2 2 2" xfId="18436"/>
    <cellStyle name="Currency 2 4 5 2 4 2 2 2 2" xfId="18437"/>
    <cellStyle name="Currency 2 4 5 2 4 2 2 3" xfId="18438"/>
    <cellStyle name="Currency 2 4 5 2 4 2 3" xfId="18439"/>
    <cellStyle name="Currency 2 4 5 2 4 2 3 2" xfId="18440"/>
    <cellStyle name="Currency 2 4 5 2 4 2 4" xfId="18441"/>
    <cellStyle name="Currency 2 4 5 2 4 3" xfId="18442"/>
    <cellStyle name="Currency 2 4 5 2 4 3 2" xfId="18443"/>
    <cellStyle name="Currency 2 4 5 2 4 3 2 2" xfId="18444"/>
    <cellStyle name="Currency 2 4 5 2 4 3 3" xfId="18445"/>
    <cellStyle name="Currency 2 4 5 2 4 4" xfId="18446"/>
    <cellStyle name="Currency 2 4 5 2 4 4 2" xfId="18447"/>
    <cellStyle name="Currency 2 4 5 2 4 5" xfId="18448"/>
    <cellStyle name="Currency 2 4 5 2 5" xfId="18449"/>
    <cellStyle name="Currency 2 4 5 2 5 2" xfId="18450"/>
    <cellStyle name="Currency 2 4 5 2 5 2 2" xfId="18451"/>
    <cellStyle name="Currency 2 4 5 2 5 2 2 2" xfId="18452"/>
    <cellStyle name="Currency 2 4 5 2 5 2 2 2 2" xfId="18453"/>
    <cellStyle name="Currency 2 4 5 2 5 2 2 3" xfId="18454"/>
    <cellStyle name="Currency 2 4 5 2 5 2 3" xfId="18455"/>
    <cellStyle name="Currency 2 4 5 2 5 2 3 2" xfId="18456"/>
    <cellStyle name="Currency 2 4 5 2 5 2 4" xfId="18457"/>
    <cellStyle name="Currency 2 4 5 2 5 3" xfId="18458"/>
    <cellStyle name="Currency 2 4 5 2 5 3 2" xfId="18459"/>
    <cellStyle name="Currency 2 4 5 2 5 3 2 2" xfId="18460"/>
    <cellStyle name="Currency 2 4 5 2 5 3 3" xfId="18461"/>
    <cellStyle name="Currency 2 4 5 2 5 4" xfId="18462"/>
    <cellStyle name="Currency 2 4 5 2 5 4 2" xfId="18463"/>
    <cellStyle name="Currency 2 4 5 2 5 5" xfId="18464"/>
    <cellStyle name="Currency 2 4 5 2 6" xfId="18465"/>
    <cellStyle name="Currency 2 4 5 2 6 2" xfId="18466"/>
    <cellStyle name="Currency 2 4 5 2 6 2 2" xfId="18467"/>
    <cellStyle name="Currency 2 4 5 2 6 2 2 2" xfId="18468"/>
    <cellStyle name="Currency 2 4 5 2 6 2 3" xfId="18469"/>
    <cellStyle name="Currency 2 4 5 2 6 3" xfId="18470"/>
    <cellStyle name="Currency 2 4 5 2 6 3 2" xfId="18471"/>
    <cellStyle name="Currency 2 4 5 2 6 4" xfId="18472"/>
    <cellStyle name="Currency 2 4 5 2 7" xfId="18473"/>
    <cellStyle name="Currency 2 4 5 2 7 2" xfId="18474"/>
    <cellStyle name="Currency 2 4 5 2 7 2 2" xfId="18475"/>
    <cellStyle name="Currency 2 4 5 2 7 3" xfId="18476"/>
    <cellStyle name="Currency 2 4 5 2 8" xfId="18477"/>
    <cellStyle name="Currency 2 4 5 2 8 2" xfId="18478"/>
    <cellStyle name="Currency 2 4 5 2 9" xfId="18479"/>
    <cellStyle name="Currency 2 4 5 2 9 2" xfId="18480"/>
    <cellStyle name="Currency 2 4 5 3" xfId="18481"/>
    <cellStyle name="Currency 2 4 5 3 2" xfId="18482"/>
    <cellStyle name="Currency 2 4 5 3 2 2" xfId="18483"/>
    <cellStyle name="Currency 2 4 5 3 2 2 2" xfId="18484"/>
    <cellStyle name="Currency 2 4 5 3 2 2 2 2" xfId="18485"/>
    <cellStyle name="Currency 2 4 5 3 2 2 2 2 2" xfId="18486"/>
    <cellStyle name="Currency 2 4 5 3 2 2 2 3" xfId="18487"/>
    <cellStyle name="Currency 2 4 5 3 2 2 3" xfId="18488"/>
    <cellStyle name="Currency 2 4 5 3 2 2 3 2" xfId="18489"/>
    <cellStyle name="Currency 2 4 5 3 2 2 4" xfId="18490"/>
    <cellStyle name="Currency 2 4 5 3 2 3" xfId="18491"/>
    <cellStyle name="Currency 2 4 5 3 2 3 2" xfId="18492"/>
    <cellStyle name="Currency 2 4 5 3 2 3 2 2" xfId="18493"/>
    <cellStyle name="Currency 2 4 5 3 2 3 3" xfId="18494"/>
    <cellStyle name="Currency 2 4 5 3 2 4" xfId="18495"/>
    <cellStyle name="Currency 2 4 5 3 2 4 2" xfId="18496"/>
    <cellStyle name="Currency 2 4 5 3 2 5" xfId="18497"/>
    <cellStyle name="Currency 2 4 5 3 3" xfId="18498"/>
    <cellStyle name="Currency 2 4 5 3 3 2" xfId="18499"/>
    <cellStyle name="Currency 2 4 5 3 3 2 2" xfId="18500"/>
    <cellStyle name="Currency 2 4 5 3 3 2 2 2" xfId="18501"/>
    <cellStyle name="Currency 2 4 5 3 3 2 3" xfId="18502"/>
    <cellStyle name="Currency 2 4 5 3 3 3" xfId="18503"/>
    <cellStyle name="Currency 2 4 5 3 3 3 2" xfId="18504"/>
    <cellStyle name="Currency 2 4 5 3 3 4" xfId="18505"/>
    <cellStyle name="Currency 2 4 5 3 4" xfId="18506"/>
    <cellStyle name="Currency 2 4 5 3 4 2" xfId="18507"/>
    <cellStyle name="Currency 2 4 5 3 4 2 2" xfId="18508"/>
    <cellStyle name="Currency 2 4 5 3 4 3" xfId="18509"/>
    <cellStyle name="Currency 2 4 5 3 5" xfId="18510"/>
    <cellStyle name="Currency 2 4 5 3 5 2" xfId="18511"/>
    <cellStyle name="Currency 2 4 5 3 6" xfId="18512"/>
    <cellStyle name="Currency 2 4 5 3 6 2" xfId="18513"/>
    <cellStyle name="Currency 2 4 5 3 7" xfId="18514"/>
    <cellStyle name="Currency 2 4 5 3 8" xfId="18515"/>
    <cellStyle name="Currency 2 4 5 3 9" xfId="18516"/>
    <cellStyle name="Currency 2 4 5 4" xfId="18517"/>
    <cellStyle name="Currency 2 4 5 4 2" xfId="18518"/>
    <cellStyle name="Currency 2 4 5 4 2 2" xfId="18519"/>
    <cellStyle name="Currency 2 4 5 4 2 2 2" xfId="18520"/>
    <cellStyle name="Currency 2 4 5 4 2 2 2 2" xfId="18521"/>
    <cellStyle name="Currency 2 4 5 4 2 2 2 2 2" xfId="18522"/>
    <cellStyle name="Currency 2 4 5 4 2 2 2 3" xfId="18523"/>
    <cellStyle name="Currency 2 4 5 4 2 2 3" xfId="18524"/>
    <cellStyle name="Currency 2 4 5 4 2 2 3 2" xfId="18525"/>
    <cellStyle name="Currency 2 4 5 4 2 2 4" xfId="18526"/>
    <cellStyle name="Currency 2 4 5 4 2 3" xfId="18527"/>
    <cellStyle name="Currency 2 4 5 4 2 3 2" xfId="18528"/>
    <cellStyle name="Currency 2 4 5 4 2 3 2 2" xfId="18529"/>
    <cellStyle name="Currency 2 4 5 4 2 3 3" xfId="18530"/>
    <cellStyle name="Currency 2 4 5 4 2 4" xfId="18531"/>
    <cellStyle name="Currency 2 4 5 4 2 4 2" xfId="18532"/>
    <cellStyle name="Currency 2 4 5 4 2 5" xfId="18533"/>
    <cellStyle name="Currency 2 4 5 4 3" xfId="18534"/>
    <cellStyle name="Currency 2 4 5 4 3 2" xfId="18535"/>
    <cellStyle name="Currency 2 4 5 4 3 2 2" xfId="18536"/>
    <cellStyle name="Currency 2 4 5 4 3 2 2 2" xfId="18537"/>
    <cellStyle name="Currency 2 4 5 4 3 2 3" xfId="18538"/>
    <cellStyle name="Currency 2 4 5 4 3 3" xfId="18539"/>
    <cellStyle name="Currency 2 4 5 4 3 3 2" xfId="18540"/>
    <cellStyle name="Currency 2 4 5 4 3 4" xfId="18541"/>
    <cellStyle name="Currency 2 4 5 4 4" xfId="18542"/>
    <cellStyle name="Currency 2 4 5 4 4 2" xfId="18543"/>
    <cellStyle name="Currency 2 4 5 4 4 2 2" xfId="18544"/>
    <cellStyle name="Currency 2 4 5 4 4 3" xfId="18545"/>
    <cellStyle name="Currency 2 4 5 4 5" xfId="18546"/>
    <cellStyle name="Currency 2 4 5 4 5 2" xfId="18547"/>
    <cellStyle name="Currency 2 4 5 4 6" xfId="18548"/>
    <cellStyle name="Currency 2 4 5 4 6 2" xfId="18549"/>
    <cellStyle name="Currency 2 4 5 4 7" xfId="18550"/>
    <cellStyle name="Currency 2 4 5 4 8" xfId="18551"/>
    <cellStyle name="Currency 2 4 5 4 9" xfId="18552"/>
    <cellStyle name="Currency 2 4 5 5" xfId="18553"/>
    <cellStyle name="Currency 2 4 5 5 2" xfId="18554"/>
    <cellStyle name="Currency 2 4 5 5 2 2" xfId="18555"/>
    <cellStyle name="Currency 2 4 5 5 2 2 2" xfId="18556"/>
    <cellStyle name="Currency 2 4 5 5 2 2 2 2" xfId="18557"/>
    <cellStyle name="Currency 2 4 5 5 2 2 3" xfId="18558"/>
    <cellStyle name="Currency 2 4 5 5 2 3" xfId="18559"/>
    <cellStyle name="Currency 2 4 5 5 2 3 2" xfId="18560"/>
    <cellStyle name="Currency 2 4 5 5 2 4" xfId="18561"/>
    <cellStyle name="Currency 2 4 5 5 3" xfId="18562"/>
    <cellStyle name="Currency 2 4 5 5 3 2" xfId="18563"/>
    <cellStyle name="Currency 2 4 5 5 3 2 2" xfId="18564"/>
    <cellStyle name="Currency 2 4 5 5 3 3" xfId="18565"/>
    <cellStyle name="Currency 2 4 5 5 4" xfId="18566"/>
    <cellStyle name="Currency 2 4 5 5 4 2" xfId="18567"/>
    <cellStyle name="Currency 2 4 5 5 5" xfId="18568"/>
    <cellStyle name="Currency 2 4 5 6" xfId="18569"/>
    <cellStyle name="Currency 2 4 5 6 2" xfId="18570"/>
    <cellStyle name="Currency 2 4 5 6 2 2" xfId="18571"/>
    <cellStyle name="Currency 2 4 5 6 2 2 2" xfId="18572"/>
    <cellStyle name="Currency 2 4 5 6 2 2 2 2" xfId="18573"/>
    <cellStyle name="Currency 2 4 5 6 2 2 3" xfId="18574"/>
    <cellStyle name="Currency 2 4 5 6 2 3" xfId="18575"/>
    <cellStyle name="Currency 2 4 5 6 2 3 2" xfId="18576"/>
    <cellStyle name="Currency 2 4 5 6 2 4" xfId="18577"/>
    <cellStyle name="Currency 2 4 5 6 3" xfId="18578"/>
    <cellStyle name="Currency 2 4 5 6 3 2" xfId="18579"/>
    <cellStyle name="Currency 2 4 5 6 3 2 2" xfId="18580"/>
    <cellStyle name="Currency 2 4 5 6 3 3" xfId="18581"/>
    <cellStyle name="Currency 2 4 5 6 4" xfId="18582"/>
    <cellStyle name="Currency 2 4 5 6 4 2" xfId="18583"/>
    <cellStyle name="Currency 2 4 5 6 5" xfId="18584"/>
    <cellStyle name="Currency 2 4 5 7" xfId="18585"/>
    <cellStyle name="Currency 2 4 5 7 2" xfId="18586"/>
    <cellStyle name="Currency 2 4 5 7 2 2" xfId="18587"/>
    <cellStyle name="Currency 2 4 5 7 2 2 2" xfId="18588"/>
    <cellStyle name="Currency 2 4 5 7 2 3" xfId="18589"/>
    <cellStyle name="Currency 2 4 5 7 3" xfId="18590"/>
    <cellStyle name="Currency 2 4 5 7 3 2" xfId="18591"/>
    <cellStyle name="Currency 2 4 5 7 4" xfId="18592"/>
    <cellStyle name="Currency 2 4 5 8" xfId="18593"/>
    <cellStyle name="Currency 2 4 5 8 2" xfId="18594"/>
    <cellStyle name="Currency 2 4 5 8 2 2" xfId="18595"/>
    <cellStyle name="Currency 2 4 5 8 3" xfId="18596"/>
    <cellStyle name="Currency 2 4 5 9" xfId="18597"/>
    <cellStyle name="Currency 2 4 5 9 2" xfId="18598"/>
    <cellStyle name="Currency 2 4 6" xfId="18599"/>
    <cellStyle name="Currency 2 4 6 10" xfId="18600"/>
    <cellStyle name="Currency 2 4 6 10 2" xfId="18601"/>
    <cellStyle name="Currency 2 4 6 11" xfId="18602"/>
    <cellStyle name="Currency 2 4 6 12" xfId="18603"/>
    <cellStyle name="Currency 2 4 6 13" xfId="18604"/>
    <cellStyle name="Currency 2 4 6 2" xfId="18605"/>
    <cellStyle name="Currency 2 4 6 2 2" xfId="18606"/>
    <cellStyle name="Currency 2 4 6 2 2 2" xfId="18607"/>
    <cellStyle name="Currency 2 4 6 2 2 2 2" xfId="18608"/>
    <cellStyle name="Currency 2 4 6 2 2 2 2 2" xfId="18609"/>
    <cellStyle name="Currency 2 4 6 2 2 2 2 2 2" xfId="18610"/>
    <cellStyle name="Currency 2 4 6 2 2 2 2 3" xfId="18611"/>
    <cellStyle name="Currency 2 4 6 2 2 2 3" xfId="18612"/>
    <cellStyle name="Currency 2 4 6 2 2 2 3 2" xfId="18613"/>
    <cellStyle name="Currency 2 4 6 2 2 2 4" xfId="18614"/>
    <cellStyle name="Currency 2 4 6 2 2 3" xfId="18615"/>
    <cellStyle name="Currency 2 4 6 2 2 3 2" xfId="18616"/>
    <cellStyle name="Currency 2 4 6 2 2 3 2 2" xfId="18617"/>
    <cellStyle name="Currency 2 4 6 2 2 3 3" xfId="18618"/>
    <cellStyle name="Currency 2 4 6 2 2 4" xfId="18619"/>
    <cellStyle name="Currency 2 4 6 2 2 4 2" xfId="18620"/>
    <cellStyle name="Currency 2 4 6 2 2 5" xfId="18621"/>
    <cellStyle name="Currency 2 4 6 2 3" xfId="18622"/>
    <cellStyle name="Currency 2 4 6 2 3 2" xfId="18623"/>
    <cellStyle name="Currency 2 4 6 2 3 2 2" xfId="18624"/>
    <cellStyle name="Currency 2 4 6 2 3 2 2 2" xfId="18625"/>
    <cellStyle name="Currency 2 4 6 2 3 2 3" xfId="18626"/>
    <cellStyle name="Currency 2 4 6 2 3 3" xfId="18627"/>
    <cellStyle name="Currency 2 4 6 2 3 3 2" xfId="18628"/>
    <cellStyle name="Currency 2 4 6 2 3 4" xfId="18629"/>
    <cellStyle name="Currency 2 4 6 2 4" xfId="18630"/>
    <cellStyle name="Currency 2 4 6 2 4 2" xfId="18631"/>
    <cellStyle name="Currency 2 4 6 2 4 2 2" xfId="18632"/>
    <cellStyle name="Currency 2 4 6 2 4 3" xfId="18633"/>
    <cellStyle name="Currency 2 4 6 2 5" xfId="18634"/>
    <cellStyle name="Currency 2 4 6 2 5 2" xfId="18635"/>
    <cellStyle name="Currency 2 4 6 2 6" xfId="18636"/>
    <cellStyle name="Currency 2 4 6 2 6 2" xfId="18637"/>
    <cellStyle name="Currency 2 4 6 2 7" xfId="18638"/>
    <cellStyle name="Currency 2 4 6 2 8" xfId="18639"/>
    <cellStyle name="Currency 2 4 6 2 9" xfId="18640"/>
    <cellStyle name="Currency 2 4 6 3" xfId="18641"/>
    <cellStyle name="Currency 2 4 6 3 2" xfId="18642"/>
    <cellStyle name="Currency 2 4 6 3 2 2" xfId="18643"/>
    <cellStyle name="Currency 2 4 6 3 2 2 2" xfId="18644"/>
    <cellStyle name="Currency 2 4 6 3 2 2 2 2" xfId="18645"/>
    <cellStyle name="Currency 2 4 6 3 2 2 2 2 2" xfId="18646"/>
    <cellStyle name="Currency 2 4 6 3 2 2 2 3" xfId="18647"/>
    <cellStyle name="Currency 2 4 6 3 2 2 3" xfId="18648"/>
    <cellStyle name="Currency 2 4 6 3 2 2 3 2" xfId="18649"/>
    <cellStyle name="Currency 2 4 6 3 2 2 4" xfId="18650"/>
    <cellStyle name="Currency 2 4 6 3 2 3" xfId="18651"/>
    <cellStyle name="Currency 2 4 6 3 2 3 2" xfId="18652"/>
    <cellStyle name="Currency 2 4 6 3 2 3 2 2" xfId="18653"/>
    <cellStyle name="Currency 2 4 6 3 2 3 3" xfId="18654"/>
    <cellStyle name="Currency 2 4 6 3 2 4" xfId="18655"/>
    <cellStyle name="Currency 2 4 6 3 2 4 2" xfId="18656"/>
    <cellStyle name="Currency 2 4 6 3 2 5" xfId="18657"/>
    <cellStyle name="Currency 2 4 6 3 3" xfId="18658"/>
    <cellStyle name="Currency 2 4 6 3 3 2" xfId="18659"/>
    <cellStyle name="Currency 2 4 6 3 3 2 2" xfId="18660"/>
    <cellStyle name="Currency 2 4 6 3 3 2 2 2" xfId="18661"/>
    <cellStyle name="Currency 2 4 6 3 3 2 3" xfId="18662"/>
    <cellStyle name="Currency 2 4 6 3 3 3" xfId="18663"/>
    <cellStyle name="Currency 2 4 6 3 3 3 2" xfId="18664"/>
    <cellStyle name="Currency 2 4 6 3 3 4" xfId="18665"/>
    <cellStyle name="Currency 2 4 6 3 4" xfId="18666"/>
    <cellStyle name="Currency 2 4 6 3 4 2" xfId="18667"/>
    <cellStyle name="Currency 2 4 6 3 4 2 2" xfId="18668"/>
    <cellStyle name="Currency 2 4 6 3 4 3" xfId="18669"/>
    <cellStyle name="Currency 2 4 6 3 5" xfId="18670"/>
    <cellStyle name="Currency 2 4 6 3 5 2" xfId="18671"/>
    <cellStyle name="Currency 2 4 6 3 6" xfId="18672"/>
    <cellStyle name="Currency 2 4 6 3 6 2" xfId="18673"/>
    <cellStyle name="Currency 2 4 6 3 7" xfId="18674"/>
    <cellStyle name="Currency 2 4 6 3 8" xfId="18675"/>
    <cellStyle name="Currency 2 4 6 3 9" xfId="18676"/>
    <cellStyle name="Currency 2 4 6 4" xfId="18677"/>
    <cellStyle name="Currency 2 4 6 4 2" xfId="18678"/>
    <cellStyle name="Currency 2 4 6 4 2 2" xfId="18679"/>
    <cellStyle name="Currency 2 4 6 4 2 2 2" xfId="18680"/>
    <cellStyle name="Currency 2 4 6 4 2 2 2 2" xfId="18681"/>
    <cellStyle name="Currency 2 4 6 4 2 2 3" xfId="18682"/>
    <cellStyle name="Currency 2 4 6 4 2 3" xfId="18683"/>
    <cellStyle name="Currency 2 4 6 4 2 3 2" xfId="18684"/>
    <cellStyle name="Currency 2 4 6 4 2 4" xfId="18685"/>
    <cellStyle name="Currency 2 4 6 4 3" xfId="18686"/>
    <cellStyle name="Currency 2 4 6 4 3 2" xfId="18687"/>
    <cellStyle name="Currency 2 4 6 4 3 2 2" xfId="18688"/>
    <cellStyle name="Currency 2 4 6 4 3 3" xfId="18689"/>
    <cellStyle name="Currency 2 4 6 4 4" xfId="18690"/>
    <cellStyle name="Currency 2 4 6 4 4 2" xfId="18691"/>
    <cellStyle name="Currency 2 4 6 4 5" xfId="18692"/>
    <cellStyle name="Currency 2 4 6 5" xfId="18693"/>
    <cellStyle name="Currency 2 4 6 5 2" xfId="18694"/>
    <cellStyle name="Currency 2 4 6 5 2 2" xfId="18695"/>
    <cellStyle name="Currency 2 4 6 5 2 2 2" xfId="18696"/>
    <cellStyle name="Currency 2 4 6 5 2 2 2 2" xfId="18697"/>
    <cellStyle name="Currency 2 4 6 5 2 2 3" xfId="18698"/>
    <cellStyle name="Currency 2 4 6 5 2 3" xfId="18699"/>
    <cellStyle name="Currency 2 4 6 5 2 3 2" xfId="18700"/>
    <cellStyle name="Currency 2 4 6 5 2 4" xfId="18701"/>
    <cellStyle name="Currency 2 4 6 5 3" xfId="18702"/>
    <cellStyle name="Currency 2 4 6 5 3 2" xfId="18703"/>
    <cellStyle name="Currency 2 4 6 5 3 2 2" xfId="18704"/>
    <cellStyle name="Currency 2 4 6 5 3 3" xfId="18705"/>
    <cellStyle name="Currency 2 4 6 5 4" xfId="18706"/>
    <cellStyle name="Currency 2 4 6 5 4 2" xfId="18707"/>
    <cellStyle name="Currency 2 4 6 5 5" xfId="18708"/>
    <cellStyle name="Currency 2 4 6 6" xfId="18709"/>
    <cellStyle name="Currency 2 4 6 6 2" xfId="18710"/>
    <cellStyle name="Currency 2 4 6 6 2 2" xfId="18711"/>
    <cellStyle name="Currency 2 4 6 6 2 2 2" xfId="18712"/>
    <cellStyle name="Currency 2 4 6 6 2 3" xfId="18713"/>
    <cellStyle name="Currency 2 4 6 6 3" xfId="18714"/>
    <cellStyle name="Currency 2 4 6 6 3 2" xfId="18715"/>
    <cellStyle name="Currency 2 4 6 6 4" xfId="18716"/>
    <cellStyle name="Currency 2 4 6 7" xfId="18717"/>
    <cellStyle name="Currency 2 4 6 7 2" xfId="18718"/>
    <cellStyle name="Currency 2 4 6 7 2 2" xfId="18719"/>
    <cellStyle name="Currency 2 4 6 7 3" xfId="18720"/>
    <cellStyle name="Currency 2 4 6 8" xfId="18721"/>
    <cellStyle name="Currency 2 4 6 8 2" xfId="18722"/>
    <cellStyle name="Currency 2 4 6 9" xfId="18723"/>
    <cellStyle name="Currency 2 4 6 9 2" xfId="18724"/>
    <cellStyle name="Currency 2 4 7" xfId="18725"/>
    <cellStyle name="Currency 2 4 7 2" xfId="18726"/>
    <cellStyle name="Currency 2 4 7 2 2" xfId="18727"/>
    <cellStyle name="Currency 2 4 7 2 2 2" xfId="18728"/>
    <cellStyle name="Currency 2 4 7 2 2 2 2" xfId="18729"/>
    <cellStyle name="Currency 2 4 7 2 2 2 2 2" xfId="18730"/>
    <cellStyle name="Currency 2 4 7 2 2 2 3" xfId="18731"/>
    <cellStyle name="Currency 2 4 7 2 2 3" xfId="18732"/>
    <cellStyle name="Currency 2 4 7 2 2 3 2" xfId="18733"/>
    <cellStyle name="Currency 2 4 7 2 2 4" xfId="18734"/>
    <cellStyle name="Currency 2 4 7 2 3" xfId="18735"/>
    <cellStyle name="Currency 2 4 7 2 3 2" xfId="18736"/>
    <cellStyle name="Currency 2 4 7 2 3 2 2" xfId="18737"/>
    <cellStyle name="Currency 2 4 7 2 3 3" xfId="18738"/>
    <cellStyle name="Currency 2 4 7 2 4" xfId="18739"/>
    <cellStyle name="Currency 2 4 7 2 4 2" xfId="18740"/>
    <cellStyle name="Currency 2 4 7 2 5" xfId="18741"/>
    <cellStyle name="Currency 2 4 7 3" xfId="18742"/>
    <cellStyle name="Currency 2 4 7 3 2" xfId="18743"/>
    <cellStyle name="Currency 2 4 7 3 2 2" xfId="18744"/>
    <cellStyle name="Currency 2 4 7 3 2 2 2" xfId="18745"/>
    <cellStyle name="Currency 2 4 7 3 2 3" xfId="18746"/>
    <cellStyle name="Currency 2 4 7 3 3" xfId="18747"/>
    <cellStyle name="Currency 2 4 7 3 3 2" xfId="18748"/>
    <cellStyle name="Currency 2 4 7 3 4" xfId="18749"/>
    <cellStyle name="Currency 2 4 7 4" xfId="18750"/>
    <cellStyle name="Currency 2 4 7 4 2" xfId="18751"/>
    <cellStyle name="Currency 2 4 7 4 2 2" xfId="18752"/>
    <cellStyle name="Currency 2 4 7 4 3" xfId="18753"/>
    <cellStyle name="Currency 2 4 7 5" xfId="18754"/>
    <cellStyle name="Currency 2 4 7 5 2" xfId="18755"/>
    <cellStyle name="Currency 2 4 7 6" xfId="18756"/>
    <cellStyle name="Currency 2 4 7 6 2" xfId="18757"/>
    <cellStyle name="Currency 2 4 7 7" xfId="18758"/>
    <cellStyle name="Currency 2 4 7 8" xfId="18759"/>
    <cellStyle name="Currency 2 4 7 9" xfId="18760"/>
    <cellStyle name="Currency 2 4 8" xfId="18761"/>
    <cellStyle name="Currency 2 4 8 2" xfId="18762"/>
    <cellStyle name="Currency 2 4 8 2 2" xfId="18763"/>
    <cellStyle name="Currency 2 4 8 2 2 2" xfId="18764"/>
    <cellStyle name="Currency 2 4 8 2 2 2 2" xfId="18765"/>
    <cellStyle name="Currency 2 4 8 2 2 2 2 2" xfId="18766"/>
    <cellStyle name="Currency 2 4 8 2 2 2 3" xfId="18767"/>
    <cellStyle name="Currency 2 4 8 2 2 3" xfId="18768"/>
    <cellStyle name="Currency 2 4 8 2 2 3 2" xfId="18769"/>
    <cellStyle name="Currency 2 4 8 2 2 4" xfId="18770"/>
    <cellStyle name="Currency 2 4 8 2 3" xfId="18771"/>
    <cellStyle name="Currency 2 4 8 2 3 2" xfId="18772"/>
    <cellStyle name="Currency 2 4 8 2 3 2 2" xfId="18773"/>
    <cellStyle name="Currency 2 4 8 2 3 3" xfId="18774"/>
    <cellStyle name="Currency 2 4 8 2 4" xfId="18775"/>
    <cellStyle name="Currency 2 4 8 2 4 2" xfId="18776"/>
    <cellStyle name="Currency 2 4 8 2 5" xfId="18777"/>
    <cellStyle name="Currency 2 4 8 3" xfId="18778"/>
    <cellStyle name="Currency 2 4 8 3 2" xfId="18779"/>
    <cellStyle name="Currency 2 4 8 3 2 2" xfId="18780"/>
    <cellStyle name="Currency 2 4 8 3 2 2 2" xfId="18781"/>
    <cellStyle name="Currency 2 4 8 3 2 3" xfId="18782"/>
    <cellStyle name="Currency 2 4 8 3 3" xfId="18783"/>
    <cellStyle name="Currency 2 4 8 3 3 2" xfId="18784"/>
    <cellStyle name="Currency 2 4 8 3 4" xfId="18785"/>
    <cellStyle name="Currency 2 4 8 4" xfId="18786"/>
    <cellStyle name="Currency 2 4 8 4 2" xfId="18787"/>
    <cellStyle name="Currency 2 4 8 4 2 2" xfId="18788"/>
    <cellStyle name="Currency 2 4 8 4 3" xfId="18789"/>
    <cellStyle name="Currency 2 4 8 5" xfId="18790"/>
    <cellStyle name="Currency 2 4 8 5 2" xfId="18791"/>
    <cellStyle name="Currency 2 4 8 6" xfId="18792"/>
    <cellStyle name="Currency 2 4 8 6 2" xfId="18793"/>
    <cellStyle name="Currency 2 4 8 7" xfId="18794"/>
    <cellStyle name="Currency 2 4 8 8" xfId="18795"/>
    <cellStyle name="Currency 2 4 8 9" xfId="18796"/>
    <cellStyle name="Currency 2 4 9" xfId="18797"/>
    <cellStyle name="Currency 2 4 9 2" xfId="18798"/>
    <cellStyle name="Currency 2 4 9 2 2" xfId="18799"/>
    <cellStyle name="Currency 2 4 9 2 2 2" xfId="18800"/>
    <cellStyle name="Currency 2 4 9 2 2 2 2" xfId="18801"/>
    <cellStyle name="Currency 2 4 9 2 2 3" xfId="18802"/>
    <cellStyle name="Currency 2 4 9 2 3" xfId="18803"/>
    <cellStyle name="Currency 2 4 9 2 3 2" xfId="18804"/>
    <cellStyle name="Currency 2 4 9 2 4" xfId="18805"/>
    <cellStyle name="Currency 2 4 9 3" xfId="18806"/>
    <cellStyle name="Currency 2 4 9 3 2" xfId="18807"/>
    <cellStyle name="Currency 2 4 9 3 2 2" xfId="18808"/>
    <cellStyle name="Currency 2 4 9 3 3" xfId="18809"/>
    <cellStyle name="Currency 2 4 9 4" xfId="18810"/>
    <cellStyle name="Currency 2 4 9 4 2" xfId="18811"/>
    <cellStyle name="Currency 2 4 9 5" xfId="18812"/>
    <cellStyle name="Currency 2 4 9 6" xfId="18813"/>
    <cellStyle name="Currency 2 5" xfId="18814"/>
    <cellStyle name="Currency 2 5 10" xfId="18815"/>
    <cellStyle name="Currency 2 5 10 2" xfId="18816"/>
    <cellStyle name="Currency 2 5 11" xfId="18817"/>
    <cellStyle name="Currency 2 5 11 2" xfId="18818"/>
    <cellStyle name="Currency 2 5 12" xfId="18819"/>
    <cellStyle name="Currency 2 5 12 2" xfId="18820"/>
    <cellStyle name="Currency 2 5 13" xfId="18821"/>
    <cellStyle name="Currency 2 5 13 2" xfId="18822"/>
    <cellStyle name="Currency 2 5 14" xfId="18823"/>
    <cellStyle name="Currency 2 5 15" xfId="18824"/>
    <cellStyle name="Currency 2 5 16" xfId="18825"/>
    <cellStyle name="Currency 2 5 17" xfId="18826"/>
    <cellStyle name="Currency 2 5 2" xfId="18827"/>
    <cellStyle name="Currency 2 5 2 10" xfId="18828"/>
    <cellStyle name="Currency 2 5 2 10 2" xfId="18829"/>
    <cellStyle name="Currency 2 5 2 11" xfId="18830"/>
    <cellStyle name="Currency 2 5 2 11 2" xfId="18831"/>
    <cellStyle name="Currency 2 5 2 12" xfId="18832"/>
    <cellStyle name="Currency 2 5 2 13" xfId="18833"/>
    <cellStyle name="Currency 2 5 2 14" xfId="18834"/>
    <cellStyle name="Currency 2 5 2 2" xfId="18835"/>
    <cellStyle name="Currency 2 5 2 2 10" xfId="18836"/>
    <cellStyle name="Currency 2 5 2 2 10 2" xfId="18837"/>
    <cellStyle name="Currency 2 5 2 2 11" xfId="18838"/>
    <cellStyle name="Currency 2 5 2 2 12" xfId="18839"/>
    <cellStyle name="Currency 2 5 2 2 13" xfId="18840"/>
    <cellStyle name="Currency 2 5 2 2 2" xfId="18841"/>
    <cellStyle name="Currency 2 5 2 2 2 2" xfId="18842"/>
    <cellStyle name="Currency 2 5 2 2 2 2 2" xfId="18843"/>
    <cellStyle name="Currency 2 5 2 2 2 2 2 2" xfId="18844"/>
    <cellStyle name="Currency 2 5 2 2 2 2 2 2 2" xfId="18845"/>
    <cellStyle name="Currency 2 5 2 2 2 2 2 2 2 2" xfId="18846"/>
    <cellStyle name="Currency 2 5 2 2 2 2 2 2 3" xfId="18847"/>
    <cellStyle name="Currency 2 5 2 2 2 2 2 3" xfId="18848"/>
    <cellStyle name="Currency 2 5 2 2 2 2 2 3 2" xfId="18849"/>
    <cellStyle name="Currency 2 5 2 2 2 2 2 4" xfId="18850"/>
    <cellStyle name="Currency 2 5 2 2 2 2 3" xfId="18851"/>
    <cellStyle name="Currency 2 5 2 2 2 2 3 2" xfId="18852"/>
    <cellStyle name="Currency 2 5 2 2 2 2 3 2 2" xfId="18853"/>
    <cellStyle name="Currency 2 5 2 2 2 2 3 3" xfId="18854"/>
    <cellStyle name="Currency 2 5 2 2 2 2 4" xfId="18855"/>
    <cellStyle name="Currency 2 5 2 2 2 2 4 2" xfId="18856"/>
    <cellStyle name="Currency 2 5 2 2 2 2 5" xfId="18857"/>
    <cellStyle name="Currency 2 5 2 2 2 3" xfId="18858"/>
    <cellStyle name="Currency 2 5 2 2 2 3 2" xfId="18859"/>
    <cellStyle name="Currency 2 5 2 2 2 3 2 2" xfId="18860"/>
    <cellStyle name="Currency 2 5 2 2 2 3 2 2 2" xfId="18861"/>
    <cellStyle name="Currency 2 5 2 2 2 3 2 3" xfId="18862"/>
    <cellStyle name="Currency 2 5 2 2 2 3 3" xfId="18863"/>
    <cellStyle name="Currency 2 5 2 2 2 3 3 2" xfId="18864"/>
    <cellStyle name="Currency 2 5 2 2 2 3 4" xfId="18865"/>
    <cellStyle name="Currency 2 5 2 2 2 4" xfId="18866"/>
    <cellStyle name="Currency 2 5 2 2 2 4 2" xfId="18867"/>
    <cellStyle name="Currency 2 5 2 2 2 4 2 2" xfId="18868"/>
    <cellStyle name="Currency 2 5 2 2 2 4 3" xfId="18869"/>
    <cellStyle name="Currency 2 5 2 2 2 5" xfId="18870"/>
    <cellStyle name="Currency 2 5 2 2 2 5 2" xfId="18871"/>
    <cellStyle name="Currency 2 5 2 2 2 6" xfId="18872"/>
    <cellStyle name="Currency 2 5 2 2 2 6 2" xfId="18873"/>
    <cellStyle name="Currency 2 5 2 2 2 7" xfId="18874"/>
    <cellStyle name="Currency 2 5 2 2 2 8" xfId="18875"/>
    <cellStyle name="Currency 2 5 2 2 2 9" xfId="18876"/>
    <cellStyle name="Currency 2 5 2 2 3" xfId="18877"/>
    <cellStyle name="Currency 2 5 2 2 3 2" xfId="18878"/>
    <cellStyle name="Currency 2 5 2 2 3 2 2" xfId="18879"/>
    <cellStyle name="Currency 2 5 2 2 3 2 2 2" xfId="18880"/>
    <cellStyle name="Currency 2 5 2 2 3 2 2 2 2" xfId="18881"/>
    <cellStyle name="Currency 2 5 2 2 3 2 2 2 2 2" xfId="18882"/>
    <cellStyle name="Currency 2 5 2 2 3 2 2 2 3" xfId="18883"/>
    <cellStyle name="Currency 2 5 2 2 3 2 2 3" xfId="18884"/>
    <cellStyle name="Currency 2 5 2 2 3 2 2 3 2" xfId="18885"/>
    <cellStyle name="Currency 2 5 2 2 3 2 2 4" xfId="18886"/>
    <cellStyle name="Currency 2 5 2 2 3 2 3" xfId="18887"/>
    <cellStyle name="Currency 2 5 2 2 3 2 3 2" xfId="18888"/>
    <cellStyle name="Currency 2 5 2 2 3 2 3 2 2" xfId="18889"/>
    <cellStyle name="Currency 2 5 2 2 3 2 3 3" xfId="18890"/>
    <cellStyle name="Currency 2 5 2 2 3 2 4" xfId="18891"/>
    <cellStyle name="Currency 2 5 2 2 3 2 4 2" xfId="18892"/>
    <cellStyle name="Currency 2 5 2 2 3 2 5" xfId="18893"/>
    <cellStyle name="Currency 2 5 2 2 3 3" xfId="18894"/>
    <cellStyle name="Currency 2 5 2 2 3 3 2" xfId="18895"/>
    <cellStyle name="Currency 2 5 2 2 3 3 2 2" xfId="18896"/>
    <cellStyle name="Currency 2 5 2 2 3 3 2 2 2" xfId="18897"/>
    <cellStyle name="Currency 2 5 2 2 3 3 2 3" xfId="18898"/>
    <cellStyle name="Currency 2 5 2 2 3 3 3" xfId="18899"/>
    <cellStyle name="Currency 2 5 2 2 3 3 3 2" xfId="18900"/>
    <cellStyle name="Currency 2 5 2 2 3 3 4" xfId="18901"/>
    <cellStyle name="Currency 2 5 2 2 3 4" xfId="18902"/>
    <cellStyle name="Currency 2 5 2 2 3 4 2" xfId="18903"/>
    <cellStyle name="Currency 2 5 2 2 3 4 2 2" xfId="18904"/>
    <cellStyle name="Currency 2 5 2 2 3 4 3" xfId="18905"/>
    <cellStyle name="Currency 2 5 2 2 3 5" xfId="18906"/>
    <cellStyle name="Currency 2 5 2 2 3 5 2" xfId="18907"/>
    <cellStyle name="Currency 2 5 2 2 3 6" xfId="18908"/>
    <cellStyle name="Currency 2 5 2 2 3 6 2" xfId="18909"/>
    <cellStyle name="Currency 2 5 2 2 3 7" xfId="18910"/>
    <cellStyle name="Currency 2 5 2 2 3 8" xfId="18911"/>
    <cellStyle name="Currency 2 5 2 2 3 9" xfId="18912"/>
    <cellStyle name="Currency 2 5 2 2 4" xfId="18913"/>
    <cellStyle name="Currency 2 5 2 2 4 2" xfId="18914"/>
    <cellStyle name="Currency 2 5 2 2 4 2 2" xfId="18915"/>
    <cellStyle name="Currency 2 5 2 2 4 2 2 2" xfId="18916"/>
    <cellStyle name="Currency 2 5 2 2 4 2 2 2 2" xfId="18917"/>
    <cellStyle name="Currency 2 5 2 2 4 2 2 3" xfId="18918"/>
    <cellStyle name="Currency 2 5 2 2 4 2 3" xfId="18919"/>
    <cellStyle name="Currency 2 5 2 2 4 2 3 2" xfId="18920"/>
    <cellStyle name="Currency 2 5 2 2 4 2 4" xfId="18921"/>
    <cellStyle name="Currency 2 5 2 2 4 3" xfId="18922"/>
    <cellStyle name="Currency 2 5 2 2 4 3 2" xfId="18923"/>
    <cellStyle name="Currency 2 5 2 2 4 3 2 2" xfId="18924"/>
    <cellStyle name="Currency 2 5 2 2 4 3 3" xfId="18925"/>
    <cellStyle name="Currency 2 5 2 2 4 4" xfId="18926"/>
    <cellStyle name="Currency 2 5 2 2 4 4 2" xfId="18927"/>
    <cellStyle name="Currency 2 5 2 2 4 5" xfId="18928"/>
    <cellStyle name="Currency 2 5 2 2 5" xfId="18929"/>
    <cellStyle name="Currency 2 5 2 2 5 2" xfId="18930"/>
    <cellStyle name="Currency 2 5 2 2 5 2 2" xfId="18931"/>
    <cellStyle name="Currency 2 5 2 2 5 2 2 2" xfId="18932"/>
    <cellStyle name="Currency 2 5 2 2 5 2 2 2 2" xfId="18933"/>
    <cellStyle name="Currency 2 5 2 2 5 2 2 3" xfId="18934"/>
    <cellStyle name="Currency 2 5 2 2 5 2 3" xfId="18935"/>
    <cellStyle name="Currency 2 5 2 2 5 2 3 2" xfId="18936"/>
    <cellStyle name="Currency 2 5 2 2 5 2 4" xfId="18937"/>
    <cellStyle name="Currency 2 5 2 2 5 3" xfId="18938"/>
    <cellStyle name="Currency 2 5 2 2 5 3 2" xfId="18939"/>
    <cellStyle name="Currency 2 5 2 2 5 3 2 2" xfId="18940"/>
    <cellStyle name="Currency 2 5 2 2 5 3 3" xfId="18941"/>
    <cellStyle name="Currency 2 5 2 2 5 4" xfId="18942"/>
    <cellStyle name="Currency 2 5 2 2 5 4 2" xfId="18943"/>
    <cellStyle name="Currency 2 5 2 2 5 5" xfId="18944"/>
    <cellStyle name="Currency 2 5 2 2 6" xfId="18945"/>
    <cellStyle name="Currency 2 5 2 2 6 2" xfId="18946"/>
    <cellStyle name="Currency 2 5 2 2 6 2 2" xfId="18947"/>
    <cellStyle name="Currency 2 5 2 2 6 2 2 2" xfId="18948"/>
    <cellStyle name="Currency 2 5 2 2 6 2 3" xfId="18949"/>
    <cellStyle name="Currency 2 5 2 2 6 3" xfId="18950"/>
    <cellStyle name="Currency 2 5 2 2 6 3 2" xfId="18951"/>
    <cellStyle name="Currency 2 5 2 2 6 4" xfId="18952"/>
    <cellStyle name="Currency 2 5 2 2 7" xfId="18953"/>
    <cellStyle name="Currency 2 5 2 2 7 2" xfId="18954"/>
    <cellStyle name="Currency 2 5 2 2 7 2 2" xfId="18955"/>
    <cellStyle name="Currency 2 5 2 2 7 3" xfId="18956"/>
    <cellStyle name="Currency 2 5 2 2 8" xfId="18957"/>
    <cellStyle name="Currency 2 5 2 2 8 2" xfId="18958"/>
    <cellStyle name="Currency 2 5 2 2 9" xfId="18959"/>
    <cellStyle name="Currency 2 5 2 2 9 2" xfId="18960"/>
    <cellStyle name="Currency 2 5 2 3" xfId="18961"/>
    <cellStyle name="Currency 2 5 2 3 2" xfId="18962"/>
    <cellStyle name="Currency 2 5 2 3 2 2" xfId="18963"/>
    <cellStyle name="Currency 2 5 2 3 2 2 2" xfId="18964"/>
    <cellStyle name="Currency 2 5 2 3 2 2 2 2" xfId="18965"/>
    <cellStyle name="Currency 2 5 2 3 2 2 2 2 2" xfId="18966"/>
    <cellStyle name="Currency 2 5 2 3 2 2 2 3" xfId="18967"/>
    <cellStyle name="Currency 2 5 2 3 2 2 3" xfId="18968"/>
    <cellStyle name="Currency 2 5 2 3 2 2 3 2" xfId="18969"/>
    <cellStyle name="Currency 2 5 2 3 2 2 4" xfId="18970"/>
    <cellStyle name="Currency 2 5 2 3 2 3" xfId="18971"/>
    <cellStyle name="Currency 2 5 2 3 2 3 2" xfId="18972"/>
    <cellStyle name="Currency 2 5 2 3 2 3 2 2" xfId="18973"/>
    <cellStyle name="Currency 2 5 2 3 2 3 3" xfId="18974"/>
    <cellStyle name="Currency 2 5 2 3 2 4" xfId="18975"/>
    <cellStyle name="Currency 2 5 2 3 2 4 2" xfId="18976"/>
    <cellStyle name="Currency 2 5 2 3 2 5" xfId="18977"/>
    <cellStyle name="Currency 2 5 2 3 3" xfId="18978"/>
    <cellStyle name="Currency 2 5 2 3 3 2" xfId="18979"/>
    <cellStyle name="Currency 2 5 2 3 3 2 2" xfId="18980"/>
    <cellStyle name="Currency 2 5 2 3 3 2 2 2" xfId="18981"/>
    <cellStyle name="Currency 2 5 2 3 3 2 3" xfId="18982"/>
    <cellStyle name="Currency 2 5 2 3 3 3" xfId="18983"/>
    <cellStyle name="Currency 2 5 2 3 3 3 2" xfId="18984"/>
    <cellStyle name="Currency 2 5 2 3 3 4" xfId="18985"/>
    <cellStyle name="Currency 2 5 2 3 4" xfId="18986"/>
    <cellStyle name="Currency 2 5 2 3 4 2" xfId="18987"/>
    <cellStyle name="Currency 2 5 2 3 4 2 2" xfId="18988"/>
    <cellStyle name="Currency 2 5 2 3 4 3" xfId="18989"/>
    <cellStyle name="Currency 2 5 2 3 5" xfId="18990"/>
    <cellStyle name="Currency 2 5 2 3 5 2" xfId="18991"/>
    <cellStyle name="Currency 2 5 2 3 6" xfId="18992"/>
    <cellStyle name="Currency 2 5 2 3 6 2" xfId="18993"/>
    <cellStyle name="Currency 2 5 2 3 7" xfId="18994"/>
    <cellStyle name="Currency 2 5 2 3 8" xfId="18995"/>
    <cellStyle name="Currency 2 5 2 3 9" xfId="18996"/>
    <cellStyle name="Currency 2 5 2 4" xfId="18997"/>
    <cellStyle name="Currency 2 5 2 4 2" xfId="18998"/>
    <cellStyle name="Currency 2 5 2 4 2 2" xfId="18999"/>
    <cellStyle name="Currency 2 5 2 4 2 2 2" xfId="19000"/>
    <cellStyle name="Currency 2 5 2 4 2 2 2 2" xfId="19001"/>
    <cellStyle name="Currency 2 5 2 4 2 2 2 2 2" xfId="19002"/>
    <cellStyle name="Currency 2 5 2 4 2 2 2 3" xfId="19003"/>
    <cellStyle name="Currency 2 5 2 4 2 2 3" xfId="19004"/>
    <cellStyle name="Currency 2 5 2 4 2 2 3 2" xfId="19005"/>
    <cellStyle name="Currency 2 5 2 4 2 2 4" xfId="19006"/>
    <cellStyle name="Currency 2 5 2 4 2 3" xfId="19007"/>
    <cellStyle name="Currency 2 5 2 4 2 3 2" xfId="19008"/>
    <cellStyle name="Currency 2 5 2 4 2 3 2 2" xfId="19009"/>
    <cellStyle name="Currency 2 5 2 4 2 3 3" xfId="19010"/>
    <cellStyle name="Currency 2 5 2 4 2 4" xfId="19011"/>
    <cellStyle name="Currency 2 5 2 4 2 4 2" xfId="19012"/>
    <cellStyle name="Currency 2 5 2 4 2 5" xfId="19013"/>
    <cellStyle name="Currency 2 5 2 4 3" xfId="19014"/>
    <cellStyle name="Currency 2 5 2 4 3 2" xfId="19015"/>
    <cellStyle name="Currency 2 5 2 4 3 2 2" xfId="19016"/>
    <cellStyle name="Currency 2 5 2 4 3 2 2 2" xfId="19017"/>
    <cellStyle name="Currency 2 5 2 4 3 2 3" xfId="19018"/>
    <cellStyle name="Currency 2 5 2 4 3 3" xfId="19019"/>
    <cellStyle name="Currency 2 5 2 4 3 3 2" xfId="19020"/>
    <cellStyle name="Currency 2 5 2 4 3 4" xfId="19021"/>
    <cellStyle name="Currency 2 5 2 4 4" xfId="19022"/>
    <cellStyle name="Currency 2 5 2 4 4 2" xfId="19023"/>
    <cellStyle name="Currency 2 5 2 4 4 2 2" xfId="19024"/>
    <cellStyle name="Currency 2 5 2 4 4 3" xfId="19025"/>
    <cellStyle name="Currency 2 5 2 4 5" xfId="19026"/>
    <cellStyle name="Currency 2 5 2 4 5 2" xfId="19027"/>
    <cellStyle name="Currency 2 5 2 4 6" xfId="19028"/>
    <cellStyle name="Currency 2 5 2 4 6 2" xfId="19029"/>
    <cellStyle name="Currency 2 5 2 4 7" xfId="19030"/>
    <cellStyle name="Currency 2 5 2 4 8" xfId="19031"/>
    <cellStyle name="Currency 2 5 2 4 9" xfId="19032"/>
    <cellStyle name="Currency 2 5 2 5" xfId="19033"/>
    <cellStyle name="Currency 2 5 2 5 2" xfId="19034"/>
    <cellStyle name="Currency 2 5 2 5 2 2" xfId="19035"/>
    <cellStyle name="Currency 2 5 2 5 2 2 2" xfId="19036"/>
    <cellStyle name="Currency 2 5 2 5 2 2 2 2" xfId="19037"/>
    <cellStyle name="Currency 2 5 2 5 2 2 3" xfId="19038"/>
    <cellStyle name="Currency 2 5 2 5 2 3" xfId="19039"/>
    <cellStyle name="Currency 2 5 2 5 2 3 2" xfId="19040"/>
    <cellStyle name="Currency 2 5 2 5 2 4" xfId="19041"/>
    <cellStyle name="Currency 2 5 2 5 3" xfId="19042"/>
    <cellStyle name="Currency 2 5 2 5 3 2" xfId="19043"/>
    <cellStyle name="Currency 2 5 2 5 3 2 2" xfId="19044"/>
    <cellStyle name="Currency 2 5 2 5 3 3" xfId="19045"/>
    <cellStyle name="Currency 2 5 2 5 4" xfId="19046"/>
    <cellStyle name="Currency 2 5 2 5 4 2" xfId="19047"/>
    <cellStyle name="Currency 2 5 2 5 5" xfId="19048"/>
    <cellStyle name="Currency 2 5 2 6" xfId="19049"/>
    <cellStyle name="Currency 2 5 2 6 2" xfId="19050"/>
    <cellStyle name="Currency 2 5 2 6 2 2" xfId="19051"/>
    <cellStyle name="Currency 2 5 2 6 2 2 2" xfId="19052"/>
    <cellStyle name="Currency 2 5 2 6 2 2 2 2" xfId="19053"/>
    <cellStyle name="Currency 2 5 2 6 2 2 3" xfId="19054"/>
    <cellStyle name="Currency 2 5 2 6 2 3" xfId="19055"/>
    <cellStyle name="Currency 2 5 2 6 2 3 2" xfId="19056"/>
    <cellStyle name="Currency 2 5 2 6 2 4" xfId="19057"/>
    <cellStyle name="Currency 2 5 2 6 3" xfId="19058"/>
    <cellStyle name="Currency 2 5 2 6 3 2" xfId="19059"/>
    <cellStyle name="Currency 2 5 2 6 3 2 2" xfId="19060"/>
    <cellStyle name="Currency 2 5 2 6 3 3" xfId="19061"/>
    <cellStyle name="Currency 2 5 2 6 4" xfId="19062"/>
    <cellStyle name="Currency 2 5 2 6 4 2" xfId="19063"/>
    <cellStyle name="Currency 2 5 2 6 5" xfId="19064"/>
    <cellStyle name="Currency 2 5 2 7" xfId="19065"/>
    <cellStyle name="Currency 2 5 2 7 2" xfId="19066"/>
    <cellStyle name="Currency 2 5 2 7 2 2" xfId="19067"/>
    <cellStyle name="Currency 2 5 2 7 2 2 2" xfId="19068"/>
    <cellStyle name="Currency 2 5 2 7 2 3" xfId="19069"/>
    <cellStyle name="Currency 2 5 2 7 3" xfId="19070"/>
    <cellStyle name="Currency 2 5 2 7 3 2" xfId="19071"/>
    <cellStyle name="Currency 2 5 2 7 4" xfId="19072"/>
    <cellStyle name="Currency 2 5 2 8" xfId="19073"/>
    <cellStyle name="Currency 2 5 2 8 2" xfId="19074"/>
    <cellStyle name="Currency 2 5 2 8 2 2" xfId="19075"/>
    <cellStyle name="Currency 2 5 2 8 3" xfId="19076"/>
    <cellStyle name="Currency 2 5 2 9" xfId="19077"/>
    <cellStyle name="Currency 2 5 2 9 2" xfId="19078"/>
    <cellStyle name="Currency 2 5 3" xfId="19079"/>
    <cellStyle name="Currency 2 5 3 10" xfId="19080"/>
    <cellStyle name="Currency 2 5 3 10 2" xfId="19081"/>
    <cellStyle name="Currency 2 5 3 11" xfId="19082"/>
    <cellStyle name="Currency 2 5 3 12" xfId="19083"/>
    <cellStyle name="Currency 2 5 3 13" xfId="19084"/>
    <cellStyle name="Currency 2 5 3 2" xfId="19085"/>
    <cellStyle name="Currency 2 5 3 2 2" xfId="19086"/>
    <cellStyle name="Currency 2 5 3 2 2 2" xfId="19087"/>
    <cellStyle name="Currency 2 5 3 2 2 2 2" xfId="19088"/>
    <cellStyle name="Currency 2 5 3 2 2 2 2 2" xfId="19089"/>
    <cellStyle name="Currency 2 5 3 2 2 2 2 2 2" xfId="19090"/>
    <cellStyle name="Currency 2 5 3 2 2 2 2 3" xfId="19091"/>
    <cellStyle name="Currency 2 5 3 2 2 2 3" xfId="19092"/>
    <cellStyle name="Currency 2 5 3 2 2 2 3 2" xfId="19093"/>
    <cellStyle name="Currency 2 5 3 2 2 2 4" xfId="19094"/>
    <cellStyle name="Currency 2 5 3 2 2 3" xfId="19095"/>
    <cellStyle name="Currency 2 5 3 2 2 3 2" xfId="19096"/>
    <cellStyle name="Currency 2 5 3 2 2 3 2 2" xfId="19097"/>
    <cellStyle name="Currency 2 5 3 2 2 3 3" xfId="19098"/>
    <cellStyle name="Currency 2 5 3 2 2 4" xfId="19099"/>
    <cellStyle name="Currency 2 5 3 2 2 4 2" xfId="19100"/>
    <cellStyle name="Currency 2 5 3 2 2 5" xfId="19101"/>
    <cellStyle name="Currency 2 5 3 2 3" xfId="19102"/>
    <cellStyle name="Currency 2 5 3 2 3 2" xfId="19103"/>
    <cellStyle name="Currency 2 5 3 2 3 2 2" xfId="19104"/>
    <cellStyle name="Currency 2 5 3 2 3 2 2 2" xfId="19105"/>
    <cellStyle name="Currency 2 5 3 2 3 2 3" xfId="19106"/>
    <cellStyle name="Currency 2 5 3 2 3 3" xfId="19107"/>
    <cellStyle name="Currency 2 5 3 2 3 3 2" xfId="19108"/>
    <cellStyle name="Currency 2 5 3 2 3 4" xfId="19109"/>
    <cellStyle name="Currency 2 5 3 2 4" xfId="19110"/>
    <cellStyle name="Currency 2 5 3 2 4 2" xfId="19111"/>
    <cellStyle name="Currency 2 5 3 2 4 2 2" xfId="19112"/>
    <cellStyle name="Currency 2 5 3 2 4 3" xfId="19113"/>
    <cellStyle name="Currency 2 5 3 2 5" xfId="19114"/>
    <cellStyle name="Currency 2 5 3 2 5 2" xfId="19115"/>
    <cellStyle name="Currency 2 5 3 2 6" xfId="19116"/>
    <cellStyle name="Currency 2 5 3 2 6 2" xfId="19117"/>
    <cellStyle name="Currency 2 5 3 2 7" xfId="19118"/>
    <cellStyle name="Currency 2 5 3 2 8" xfId="19119"/>
    <cellStyle name="Currency 2 5 3 2 9" xfId="19120"/>
    <cellStyle name="Currency 2 5 3 3" xfId="19121"/>
    <cellStyle name="Currency 2 5 3 3 2" xfId="19122"/>
    <cellStyle name="Currency 2 5 3 3 2 2" xfId="19123"/>
    <cellStyle name="Currency 2 5 3 3 2 2 2" xfId="19124"/>
    <cellStyle name="Currency 2 5 3 3 2 2 2 2" xfId="19125"/>
    <cellStyle name="Currency 2 5 3 3 2 2 2 2 2" xfId="19126"/>
    <cellStyle name="Currency 2 5 3 3 2 2 2 3" xfId="19127"/>
    <cellStyle name="Currency 2 5 3 3 2 2 3" xfId="19128"/>
    <cellStyle name="Currency 2 5 3 3 2 2 3 2" xfId="19129"/>
    <cellStyle name="Currency 2 5 3 3 2 2 4" xfId="19130"/>
    <cellStyle name="Currency 2 5 3 3 2 3" xfId="19131"/>
    <cellStyle name="Currency 2 5 3 3 2 3 2" xfId="19132"/>
    <cellStyle name="Currency 2 5 3 3 2 3 2 2" xfId="19133"/>
    <cellStyle name="Currency 2 5 3 3 2 3 3" xfId="19134"/>
    <cellStyle name="Currency 2 5 3 3 2 4" xfId="19135"/>
    <cellStyle name="Currency 2 5 3 3 2 4 2" xfId="19136"/>
    <cellStyle name="Currency 2 5 3 3 2 5" xfId="19137"/>
    <cellStyle name="Currency 2 5 3 3 3" xfId="19138"/>
    <cellStyle name="Currency 2 5 3 3 3 2" xfId="19139"/>
    <cellStyle name="Currency 2 5 3 3 3 2 2" xfId="19140"/>
    <cellStyle name="Currency 2 5 3 3 3 2 2 2" xfId="19141"/>
    <cellStyle name="Currency 2 5 3 3 3 2 3" xfId="19142"/>
    <cellStyle name="Currency 2 5 3 3 3 3" xfId="19143"/>
    <cellStyle name="Currency 2 5 3 3 3 3 2" xfId="19144"/>
    <cellStyle name="Currency 2 5 3 3 3 4" xfId="19145"/>
    <cellStyle name="Currency 2 5 3 3 4" xfId="19146"/>
    <cellStyle name="Currency 2 5 3 3 4 2" xfId="19147"/>
    <cellStyle name="Currency 2 5 3 3 4 2 2" xfId="19148"/>
    <cellStyle name="Currency 2 5 3 3 4 3" xfId="19149"/>
    <cellStyle name="Currency 2 5 3 3 5" xfId="19150"/>
    <cellStyle name="Currency 2 5 3 3 5 2" xfId="19151"/>
    <cellStyle name="Currency 2 5 3 3 6" xfId="19152"/>
    <cellStyle name="Currency 2 5 3 3 6 2" xfId="19153"/>
    <cellStyle name="Currency 2 5 3 3 7" xfId="19154"/>
    <cellStyle name="Currency 2 5 3 3 8" xfId="19155"/>
    <cellStyle name="Currency 2 5 3 3 9" xfId="19156"/>
    <cellStyle name="Currency 2 5 3 4" xfId="19157"/>
    <cellStyle name="Currency 2 5 3 4 2" xfId="19158"/>
    <cellStyle name="Currency 2 5 3 4 2 2" xfId="19159"/>
    <cellStyle name="Currency 2 5 3 4 2 2 2" xfId="19160"/>
    <cellStyle name="Currency 2 5 3 4 2 2 2 2" xfId="19161"/>
    <cellStyle name="Currency 2 5 3 4 2 2 3" xfId="19162"/>
    <cellStyle name="Currency 2 5 3 4 2 3" xfId="19163"/>
    <cellStyle name="Currency 2 5 3 4 2 3 2" xfId="19164"/>
    <cellStyle name="Currency 2 5 3 4 2 4" xfId="19165"/>
    <cellStyle name="Currency 2 5 3 4 3" xfId="19166"/>
    <cellStyle name="Currency 2 5 3 4 3 2" xfId="19167"/>
    <cellStyle name="Currency 2 5 3 4 3 2 2" xfId="19168"/>
    <cellStyle name="Currency 2 5 3 4 3 3" xfId="19169"/>
    <cellStyle name="Currency 2 5 3 4 4" xfId="19170"/>
    <cellStyle name="Currency 2 5 3 4 4 2" xfId="19171"/>
    <cellStyle name="Currency 2 5 3 4 5" xfId="19172"/>
    <cellStyle name="Currency 2 5 3 5" xfId="19173"/>
    <cellStyle name="Currency 2 5 3 5 2" xfId="19174"/>
    <cellStyle name="Currency 2 5 3 5 2 2" xfId="19175"/>
    <cellStyle name="Currency 2 5 3 5 2 2 2" xfId="19176"/>
    <cellStyle name="Currency 2 5 3 5 2 2 2 2" xfId="19177"/>
    <cellStyle name="Currency 2 5 3 5 2 2 3" xfId="19178"/>
    <cellStyle name="Currency 2 5 3 5 2 3" xfId="19179"/>
    <cellStyle name="Currency 2 5 3 5 2 3 2" xfId="19180"/>
    <cellStyle name="Currency 2 5 3 5 2 4" xfId="19181"/>
    <cellStyle name="Currency 2 5 3 5 3" xfId="19182"/>
    <cellStyle name="Currency 2 5 3 5 3 2" xfId="19183"/>
    <cellStyle name="Currency 2 5 3 5 3 2 2" xfId="19184"/>
    <cellStyle name="Currency 2 5 3 5 3 3" xfId="19185"/>
    <cellStyle name="Currency 2 5 3 5 4" xfId="19186"/>
    <cellStyle name="Currency 2 5 3 5 4 2" xfId="19187"/>
    <cellStyle name="Currency 2 5 3 5 5" xfId="19188"/>
    <cellStyle name="Currency 2 5 3 6" xfId="19189"/>
    <cellStyle name="Currency 2 5 3 6 2" xfId="19190"/>
    <cellStyle name="Currency 2 5 3 6 2 2" xfId="19191"/>
    <cellStyle name="Currency 2 5 3 6 2 2 2" xfId="19192"/>
    <cellStyle name="Currency 2 5 3 6 2 3" xfId="19193"/>
    <cellStyle name="Currency 2 5 3 6 3" xfId="19194"/>
    <cellStyle name="Currency 2 5 3 6 3 2" xfId="19195"/>
    <cellStyle name="Currency 2 5 3 6 4" xfId="19196"/>
    <cellStyle name="Currency 2 5 3 7" xfId="19197"/>
    <cellStyle name="Currency 2 5 3 7 2" xfId="19198"/>
    <cellStyle name="Currency 2 5 3 7 2 2" xfId="19199"/>
    <cellStyle name="Currency 2 5 3 7 3" xfId="19200"/>
    <cellStyle name="Currency 2 5 3 8" xfId="19201"/>
    <cellStyle name="Currency 2 5 3 8 2" xfId="19202"/>
    <cellStyle name="Currency 2 5 3 9" xfId="19203"/>
    <cellStyle name="Currency 2 5 3 9 2" xfId="19204"/>
    <cellStyle name="Currency 2 5 4" xfId="19205"/>
    <cellStyle name="Currency 2 5 4 2" xfId="19206"/>
    <cellStyle name="Currency 2 5 4 2 2" xfId="19207"/>
    <cellStyle name="Currency 2 5 4 2 2 2" xfId="19208"/>
    <cellStyle name="Currency 2 5 4 2 2 2 2" xfId="19209"/>
    <cellStyle name="Currency 2 5 4 2 2 2 2 2" xfId="19210"/>
    <cellStyle name="Currency 2 5 4 2 2 2 3" xfId="19211"/>
    <cellStyle name="Currency 2 5 4 2 2 3" xfId="19212"/>
    <cellStyle name="Currency 2 5 4 2 2 3 2" xfId="19213"/>
    <cellStyle name="Currency 2 5 4 2 2 4" xfId="19214"/>
    <cellStyle name="Currency 2 5 4 2 3" xfId="19215"/>
    <cellStyle name="Currency 2 5 4 2 3 2" xfId="19216"/>
    <cellStyle name="Currency 2 5 4 2 3 2 2" xfId="19217"/>
    <cellStyle name="Currency 2 5 4 2 3 3" xfId="19218"/>
    <cellStyle name="Currency 2 5 4 2 4" xfId="19219"/>
    <cellStyle name="Currency 2 5 4 2 4 2" xfId="19220"/>
    <cellStyle name="Currency 2 5 4 2 5" xfId="19221"/>
    <cellStyle name="Currency 2 5 4 3" xfId="19222"/>
    <cellStyle name="Currency 2 5 4 3 2" xfId="19223"/>
    <cellStyle name="Currency 2 5 4 3 2 2" xfId="19224"/>
    <cellStyle name="Currency 2 5 4 3 2 2 2" xfId="19225"/>
    <cellStyle name="Currency 2 5 4 3 2 3" xfId="19226"/>
    <cellStyle name="Currency 2 5 4 3 3" xfId="19227"/>
    <cellStyle name="Currency 2 5 4 3 3 2" xfId="19228"/>
    <cellStyle name="Currency 2 5 4 3 4" xfId="19229"/>
    <cellStyle name="Currency 2 5 4 4" xfId="19230"/>
    <cellStyle name="Currency 2 5 4 4 2" xfId="19231"/>
    <cellStyle name="Currency 2 5 4 4 2 2" xfId="19232"/>
    <cellStyle name="Currency 2 5 4 4 3" xfId="19233"/>
    <cellStyle name="Currency 2 5 4 5" xfId="19234"/>
    <cellStyle name="Currency 2 5 4 5 2" xfId="19235"/>
    <cellStyle name="Currency 2 5 4 6" xfId="19236"/>
    <cellStyle name="Currency 2 5 4 6 2" xfId="19237"/>
    <cellStyle name="Currency 2 5 4 7" xfId="19238"/>
    <cellStyle name="Currency 2 5 4 8" xfId="19239"/>
    <cellStyle name="Currency 2 5 4 9" xfId="19240"/>
    <cellStyle name="Currency 2 5 5" xfId="19241"/>
    <cellStyle name="Currency 2 5 5 2" xfId="19242"/>
    <cellStyle name="Currency 2 5 5 2 2" xfId="19243"/>
    <cellStyle name="Currency 2 5 5 2 2 2" xfId="19244"/>
    <cellStyle name="Currency 2 5 5 2 2 2 2" xfId="19245"/>
    <cellStyle name="Currency 2 5 5 2 2 2 2 2" xfId="19246"/>
    <cellStyle name="Currency 2 5 5 2 2 2 3" xfId="19247"/>
    <cellStyle name="Currency 2 5 5 2 2 3" xfId="19248"/>
    <cellStyle name="Currency 2 5 5 2 2 3 2" xfId="19249"/>
    <cellStyle name="Currency 2 5 5 2 2 4" xfId="19250"/>
    <cellStyle name="Currency 2 5 5 2 3" xfId="19251"/>
    <cellStyle name="Currency 2 5 5 2 3 2" xfId="19252"/>
    <cellStyle name="Currency 2 5 5 2 3 2 2" xfId="19253"/>
    <cellStyle name="Currency 2 5 5 2 3 3" xfId="19254"/>
    <cellStyle name="Currency 2 5 5 2 4" xfId="19255"/>
    <cellStyle name="Currency 2 5 5 2 4 2" xfId="19256"/>
    <cellStyle name="Currency 2 5 5 2 5" xfId="19257"/>
    <cellStyle name="Currency 2 5 5 3" xfId="19258"/>
    <cellStyle name="Currency 2 5 5 3 2" xfId="19259"/>
    <cellStyle name="Currency 2 5 5 3 2 2" xfId="19260"/>
    <cellStyle name="Currency 2 5 5 3 2 2 2" xfId="19261"/>
    <cellStyle name="Currency 2 5 5 3 2 3" xfId="19262"/>
    <cellStyle name="Currency 2 5 5 3 3" xfId="19263"/>
    <cellStyle name="Currency 2 5 5 3 3 2" xfId="19264"/>
    <cellStyle name="Currency 2 5 5 3 4" xfId="19265"/>
    <cellStyle name="Currency 2 5 5 4" xfId="19266"/>
    <cellStyle name="Currency 2 5 5 4 2" xfId="19267"/>
    <cellStyle name="Currency 2 5 5 4 2 2" xfId="19268"/>
    <cellStyle name="Currency 2 5 5 4 3" xfId="19269"/>
    <cellStyle name="Currency 2 5 5 5" xfId="19270"/>
    <cellStyle name="Currency 2 5 5 5 2" xfId="19271"/>
    <cellStyle name="Currency 2 5 5 6" xfId="19272"/>
    <cellStyle name="Currency 2 5 5 6 2" xfId="19273"/>
    <cellStyle name="Currency 2 5 5 7" xfId="19274"/>
    <cellStyle name="Currency 2 5 5 8" xfId="19275"/>
    <cellStyle name="Currency 2 5 5 9" xfId="19276"/>
    <cellStyle name="Currency 2 5 6" xfId="19277"/>
    <cellStyle name="Currency 2 5 6 2" xfId="19278"/>
    <cellStyle name="Currency 2 5 6 2 2" xfId="19279"/>
    <cellStyle name="Currency 2 5 6 2 2 2" xfId="19280"/>
    <cellStyle name="Currency 2 5 6 2 2 2 2" xfId="19281"/>
    <cellStyle name="Currency 2 5 6 2 2 3" xfId="19282"/>
    <cellStyle name="Currency 2 5 6 2 3" xfId="19283"/>
    <cellStyle name="Currency 2 5 6 2 3 2" xfId="19284"/>
    <cellStyle name="Currency 2 5 6 2 4" xfId="19285"/>
    <cellStyle name="Currency 2 5 6 3" xfId="19286"/>
    <cellStyle name="Currency 2 5 6 3 2" xfId="19287"/>
    <cellStyle name="Currency 2 5 6 3 2 2" xfId="19288"/>
    <cellStyle name="Currency 2 5 6 3 3" xfId="19289"/>
    <cellStyle name="Currency 2 5 6 4" xfId="19290"/>
    <cellStyle name="Currency 2 5 6 4 2" xfId="19291"/>
    <cellStyle name="Currency 2 5 6 5" xfId="19292"/>
    <cellStyle name="Currency 2 5 7" xfId="19293"/>
    <cellStyle name="Currency 2 5 7 2" xfId="19294"/>
    <cellStyle name="Currency 2 5 7 2 2" xfId="19295"/>
    <cellStyle name="Currency 2 5 7 2 2 2" xfId="19296"/>
    <cellStyle name="Currency 2 5 7 2 2 2 2" xfId="19297"/>
    <cellStyle name="Currency 2 5 7 2 2 3" xfId="19298"/>
    <cellStyle name="Currency 2 5 7 2 3" xfId="19299"/>
    <cellStyle name="Currency 2 5 7 2 3 2" xfId="19300"/>
    <cellStyle name="Currency 2 5 7 2 4" xfId="19301"/>
    <cellStyle name="Currency 2 5 7 3" xfId="19302"/>
    <cellStyle name="Currency 2 5 7 3 2" xfId="19303"/>
    <cellStyle name="Currency 2 5 7 3 2 2" xfId="19304"/>
    <cellStyle name="Currency 2 5 7 3 3" xfId="19305"/>
    <cellStyle name="Currency 2 5 7 4" xfId="19306"/>
    <cellStyle name="Currency 2 5 7 4 2" xfId="19307"/>
    <cellStyle name="Currency 2 5 7 5" xfId="19308"/>
    <cellStyle name="Currency 2 5 8" xfId="19309"/>
    <cellStyle name="Currency 2 5 8 2" xfId="19310"/>
    <cellStyle name="Currency 2 5 8 2 2" xfId="19311"/>
    <cellStyle name="Currency 2 5 8 2 2 2" xfId="19312"/>
    <cellStyle name="Currency 2 5 8 2 3" xfId="19313"/>
    <cellStyle name="Currency 2 5 8 3" xfId="19314"/>
    <cellStyle name="Currency 2 5 8 3 2" xfId="19315"/>
    <cellStyle name="Currency 2 5 8 4" xfId="19316"/>
    <cellStyle name="Currency 2 5 9" xfId="19317"/>
    <cellStyle name="Currency 2 5 9 2" xfId="19318"/>
    <cellStyle name="Currency 2 5 9 2 2" xfId="19319"/>
    <cellStyle name="Currency 2 5 9 3" xfId="19320"/>
    <cellStyle name="Currency 2 6" xfId="19321"/>
    <cellStyle name="Currency 2 6 10" xfId="19322"/>
    <cellStyle name="Currency 2 6 10 2" xfId="19323"/>
    <cellStyle name="Currency 2 6 11" xfId="19324"/>
    <cellStyle name="Currency 2 6 11 2" xfId="19325"/>
    <cellStyle name="Currency 2 6 12" xfId="19326"/>
    <cellStyle name="Currency 2 6 12 2" xfId="19327"/>
    <cellStyle name="Currency 2 6 13" xfId="19328"/>
    <cellStyle name="Currency 2 6 13 2" xfId="19329"/>
    <cellStyle name="Currency 2 6 14" xfId="19330"/>
    <cellStyle name="Currency 2 6 15" xfId="19331"/>
    <cellStyle name="Currency 2 6 16" xfId="19332"/>
    <cellStyle name="Currency 2 6 17" xfId="19333"/>
    <cellStyle name="Currency 2 6 2" xfId="19334"/>
    <cellStyle name="Currency 2 6 2 10" xfId="19335"/>
    <cellStyle name="Currency 2 6 2 10 2" xfId="19336"/>
    <cellStyle name="Currency 2 6 2 11" xfId="19337"/>
    <cellStyle name="Currency 2 6 2 11 2" xfId="19338"/>
    <cellStyle name="Currency 2 6 2 12" xfId="19339"/>
    <cellStyle name="Currency 2 6 2 13" xfId="19340"/>
    <cellStyle name="Currency 2 6 2 14" xfId="19341"/>
    <cellStyle name="Currency 2 6 2 2" xfId="19342"/>
    <cellStyle name="Currency 2 6 2 2 10" xfId="19343"/>
    <cellStyle name="Currency 2 6 2 2 10 2" xfId="19344"/>
    <cellStyle name="Currency 2 6 2 2 11" xfId="19345"/>
    <cellStyle name="Currency 2 6 2 2 12" xfId="19346"/>
    <cellStyle name="Currency 2 6 2 2 13" xfId="19347"/>
    <cellStyle name="Currency 2 6 2 2 2" xfId="19348"/>
    <cellStyle name="Currency 2 6 2 2 2 2" xfId="19349"/>
    <cellStyle name="Currency 2 6 2 2 2 2 2" xfId="19350"/>
    <cellStyle name="Currency 2 6 2 2 2 2 2 2" xfId="19351"/>
    <cellStyle name="Currency 2 6 2 2 2 2 2 2 2" xfId="19352"/>
    <cellStyle name="Currency 2 6 2 2 2 2 2 2 2 2" xfId="19353"/>
    <cellStyle name="Currency 2 6 2 2 2 2 2 2 3" xfId="19354"/>
    <cellStyle name="Currency 2 6 2 2 2 2 2 3" xfId="19355"/>
    <cellStyle name="Currency 2 6 2 2 2 2 2 3 2" xfId="19356"/>
    <cellStyle name="Currency 2 6 2 2 2 2 2 4" xfId="19357"/>
    <cellStyle name="Currency 2 6 2 2 2 2 3" xfId="19358"/>
    <cellStyle name="Currency 2 6 2 2 2 2 3 2" xfId="19359"/>
    <cellStyle name="Currency 2 6 2 2 2 2 3 2 2" xfId="19360"/>
    <cellStyle name="Currency 2 6 2 2 2 2 3 3" xfId="19361"/>
    <cellStyle name="Currency 2 6 2 2 2 2 4" xfId="19362"/>
    <cellStyle name="Currency 2 6 2 2 2 2 4 2" xfId="19363"/>
    <cellStyle name="Currency 2 6 2 2 2 2 5" xfId="19364"/>
    <cellStyle name="Currency 2 6 2 2 2 3" xfId="19365"/>
    <cellStyle name="Currency 2 6 2 2 2 3 2" xfId="19366"/>
    <cellStyle name="Currency 2 6 2 2 2 3 2 2" xfId="19367"/>
    <cellStyle name="Currency 2 6 2 2 2 3 2 2 2" xfId="19368"/>
    <cellStyle name="Currency 2 6 2 2 2 3 2 3" xfId="19369"/>
    <cellStyle name="Currency 2 6 2 2 2 3 3" xfId="19370"/>
    <cellStyle name="Currency 2 6 2 2 2 3 3 2" xfId="19371"/>
    <cellStyle name="Currency 2 6 2 2 2 3 4" xfId="19372"/>
    <cellStyle name="Currency 2 6 2 2 2 4" xfId="19373"/>
    <cellStyle name="Currency 2 6 2 2 2 4 2" xfId="19374"/>
    <cellStyle name="Currency 2 6 2 2 2 4 2 2" xfId="19375"/>
    <cellStyle name="Currency 2 6 2 2 2 4 3" xfId="19376"/>
    <cellStyle name="Currency 2 6 2 2 2 5" xfId="19377"/>
    <cellStyle name="Currency 2 6 2 2 2 5 2" xfId="19378"/>
    <cellStyle name="Currency 2 6 2 2 2 6" xfId="19379"/>
    <cellStyle name="Currency 2 6 2 2 2 6 2" xfId="19380"/>
    <cellStyle name="Currency 2 6 2 2 2 7" xfId="19381"/>
    <cellStyle name="Currency 2 6 2 2 2 8" xfId="19382"/>
    <cellStyle name="Currency 2 6 2 2 2 9" xfId="19383"/>
    <cellStyle name="Currency 2 6 2 2 3" xfId="19384"/>
    <cellStyle name="Currency 2 6 2 2 3 2" xfId="19385"/>
    <cellStyle name="Currency 2 6 2 2 3 2 2" xfId="19386"/>
    <cellStyle name="Currency 2 6 2 2 3 2 2 2" xfId="19387"/>
    <cellStyle name="Currency 2 6 2 2 3 2 2 2 2" xfId="19388"/>
    <cellStyle name="Currency 2 6 2 2 3 2 2 2 2 2" xfId="19389"/>
    <cellStyle name="Currency 2 6 2 2 3 2 2 2 3" xfId="19390"/>
    <cellStyle name="Currency 2 6 2 2 3 2 2 3" xfId="19391"/>
    <cellStyle name="Currency 2 6 2 2 3 2 2 3 2" xfId="19392"/>
    <cellStyle name="Currency 2 6 2 2 3 2 2 4" xfId="19393"/>
    <cellStyle name="Currency 2 6 2 2 3 2 3" xfId="19394"/>
    <cellStyle name="Currency 2 6 2 2 3 2 3 2" xfId="19395"/>
    <cellStyle name="Currency 2 6 2 2 3 2 3 2 2" xfId="19396"/>
    <cellStyle name="Currency 2 6 2 2 3 2 3 3" xfId="19397"/>
    <cellStyle name="Currency 2 6 2 2 3 2 4" xfId="19398"/>
    <cellStyle name="Currency 2 6 2 2 3 2 4 2" xfId="19399"/>
    <cellStyle name="Currency 2 6 2 2 3 2 5" xfId="19400"/>
    <cellStyle name="Currency 2 6 2 2 3 3" xfId="19401"/>
    <cellStyle name="Currency 2 6 2 2 3 3 2" xfId="19402"/>
    <cellStyle name="Currency 2 6 2 2 3 3 2 2" xfId="19403"/>
    <cellStyle name="Currency 2 6 2 2 3 3 2 2 2" xfId="19404"/>
    <cellStyle name="Currency 2 6 2 2 3 3 2 3" xfId="19405"/>
    <cellStyle name="Currency 2 6 2 2 3 3 3" xfId="19406"/>
    <cellStyle name="Currency 2 6 2 2 3 3 3 2" xfId="19407"/>
    <cellStyle name="Currency 2 6 2 2 3 3 4" xfId="19408"/>
    <cellStyle name="Currency 2 6 2 2 3 4" xfId="19409"/>
    <cellStyle name="Currency 2 6 2 2 3 4 2" xfId="19410"/>
    <cellStyle name="Currency 2 6 2 2 3 4 2 2" xfId="19411"/>
    <cellStyle name="Currency 2 6 2 2 3 4 3" xfId="19412"/>
    <cellStyle name="Currency 2 6 2 2 3 5" xfId="19413"/>
    <cellStyle name="Currency 2 6 2 2 3 5 2" xfId="19414"/>
    <cellStyle name="Currency 2 6 2 2 3 6" xfId="19415"/>
    <cellStyle name="Currency 2 6 2 2 3 6 2" xfId="19416"/>
    <cellStyle name="Currency 2 6 2 2 3 7" xfId="19417"/>
    <cellStyle name="Currency 2 6 2 2 3 8" xfId="19418"/>
    <cellStyle name="Currency 2 6 2 2 3 9" xfId="19419"/>
    <cellStyle name="Currency 2 6 2 2 4" xfId="19420"/>
    <cellStyle name="Currency 2 6 2 2 4 2" xfId="19421"/>
    <cellStyle name="Currency 2 6 2 2 4 2 2" xfId="19422"/>
    <cellStyle name="Currency 2 6 2 2 4 2 2 2" xfId="19423"/>
    <cellStyle name="Currency 2 6 2 2 4 2 2 2 2" xfId="19424"/>
    <cellStyle name="Currency 2 6 2 2 4 2 2 3" xfId="19425"/>
    <cellStyle name="Currency 2 6 2 2 4 2 3" xfId="19426"/>
    <cellStyle name="Currency 2 6 2 2 4 2 3 2" xfId="19427"/>
    <cellStyle name="Currency 2 6 2 2 4 2 4" xfId="19428"/>
    <cellStyle name="Currency 2 6 2 2 4 3" xfId="19429"/>
    <cellStyle name="Currency 2 6 2 2 4 3 2" xfId="19430"/>
    <cellStyle name="Currency 2 6 2 2 4 3 2 2" xfId="19431"/>
    <cellStyle name="Currency 2 6 2 2 4 3 3" xfId="19432"/>
    <cellStyle name="Currency 2 6 2 2 4 4" xfId="19433"/>
    <cellStyle name="Currency 2 6 2 2 4 4 2" xfId="19434"/>
    <cellStyle name="Currency 2 6 2 2 4 5" xfId="19435"/>
    <cellStyle name="Currency 2 6 2 2 5" xfId="19436"/>
    <cellStyle name="Currency 2 6 2 2 5 2" xfId="19437"/>
    <cellStyle name="Currency 2 6 2 2 5 2 2" xfId="19438"/>
    <cellStyle name="Currency 2 6 2 2 5 2 2 2" xfId="19439"/>
    <cellStyle name="Currency 2 6 2 2 5 2 2 2 2" xfId="19440"/>
    <cellStyle name="Currency 2 6 2 2 5 2 2 3" xfId="19441"/>
    <cellStyle name="Currency 2 6 2 2 5 2 3" xfId="19442"/>
    <cellStyle name="Currency 2 6 2 2 5 2 3 2" xfId="19443"/>
    <cellStyle name="Currency 2 6 2 2 5 2 4" xfId="19444"/>
    <cellStyle name="Currency 2 6 2 2 5 3" xfId="19445"/>
    <cellStyle name="Currency 2 6 2 2 5 3 2" xfId="19446"/>
    <cellStyle name="Currency 2 6 2 2 5 3 2 2" xfId="19447"/>
    <cellStyle name="Currency 2 6 2 2 5 3 3" xfId="19448"/>
    <cellStyle name="Currency 2 6 2 2 5 4" xfId="19449"/>
    <cellStyle name="Currency 2 6 2 2 5 4 2" xfId="19450"/>
    <cellStyle name="Currency 2 6 2 2 5 5" xfId="19451"/>
    <cellStyle name="Currency 2 6 2 2 6" xfId="19452"/>
    <cellStyle name="Currency 2 6 2 2 6 2" xfId="19453"/>
    <cellStyle name="Currency 2 6 2 2 6 2 2" xfId="19454"/>
    <cellStyle name="Currency 2 6 2 2 6 2 2 2" xfId="19455"/>
    <cellStyle name="Currency 2 6 2 2 6 2 3" xfId="19456"/>
    <cellStyle name="Currency 2 6 2 2 6 3" xfId="19457"/>
    <cellStyle name="Currency 2 6 2 2 6 3 2" xfId="19458"/>
    <cellStyle name="Currency 2 6 2 2 6 4" xfId="19459"/>
    <cellStyle name="Currency 2 6 2 2 7" xfId="19460"/>
    <cellStyle name="Currency 2 6 2 2 7 2" xfId="19461"/>
    <cellStyle name="Currency 2 6 2 2 7 2 2" xfId="19462"/>
    <cellStyle name="Currency 2 6 2 2 7 3" xfId="19463"/>
    <cellStyle name="Currency 2 6 2 2 8" xfId="19464"/>
    <cellStyle name="Currency 2 6 2 2 8 2" xfId="19465"/>
    <cellStyle name="Currency 2 6 2 2 9" xfId="19466"/>
    <cellStyle name="Currency 2 6 2 2 9 2" xfId="19467"/>
    <cellStyle name="Currency 2 6 2 3" xfId="19468"/>
    <cellStyle name="Currency 2 6 2 3 2" xfId="19469"/>
    <cellStyle name="Currency 2 6 2 3 2 2" xfId="19470"/>
    <cellStyle name="Currency 2 6 2 3 2 2 2" xfId="19471"/>
    <cellStyle name="Currency 2 6 2 3 2 2 2 2" xfId="19472"/>
    <cellStyle name="Currency 2 6 2 3 2 2 2 2 2" xfId="19473"/>
    <cellStyle name="Currency 2 6 2 3 2 2 2 3" xfId="19474"/>
    <cellStyle name="Currency 2 6 2 3 2 2 3" xfId="19475"/>
    <cellStyle name="Currency 2 6 2 3 2 2 3 2" xfId="19476"/>
    <cellStyle name="Currency 2 6 2 3 2 2 4" xfId="19477"/>
    <cellStyle name="Currency 2 6 2 3 2 3" xfId="19478"/>
    <cellStyle name="Currency 2 6 2 3 2 3 2" xfId="19479"/>
    <cellStyle name="Currency 2 6 2 3 2 3 2 2" xfId="19480"/>
    <cellStyle name="Currency 2 6 2 3 2 3 3" xfId="19481"/>
    <cellStyle name="Currency 2 6 2 3 2 4" xfId="19482"/>
    <cellStyle name="Currency 2 6 2 3 2 4 2" xfId="19483"/>
    <cellStyle name="Currency 2 6 2 3 2 5" xfId="19484"/>
    <cellStyle name="Currency 2 6 2 3 3" xfId="19485"/>
    <cellStyle name="Currency 2 6 2 3 3 2" xfId="19486"/>
    <cellStyle name="Currency 2 6 2 3 3 2 2" xfId="19487"/>
    <cellStyle name="Currency 2 6 2 3 3 2 2 2" xfId="19488"/>
    <cellStyle name="Currency 2 6 2 3 3 2 3" xfId="19489"/>
    <cellStyle name="Currency 2 6 2 3 3 3" xfId="19490"/>
    <cellStyle name="Currency 2 6 2 3 3 3 2" xfId="19491"/>
    <cellStyle name="Currency 2 6 2 3 3 4" xfId="19492"/>
    <cellStyle name="Currency 2 6 2 3 4" xfId="19493"/>
    <cellStyle name="Currency 2 6 2 3 4 2" xfId="19494"/>
    <cellStyle name="Currency 2 6 2 3 4 2 2" xfId="19495"/>
    <cellStyle name="Currency 2 6 2 3 4 3" xfId="19496"/>
    <cellStyle name="Currency 2 6 2 3 5" xfId="19497"/>
    <cellStyle name="Currency 2 6 2 3 5 2" xfId="19498"/>
    <cellStyle name="Currency 2 6 2 3 6" xfId="19499"/>
    <cellStyle name="Currency 2 6 2 3 6 2" xfId="19500"/>
    <cellStyle name="Currency 2 6 2 3 7" xfId="19501"/>
    <cellStyle name="Currency 2 6 2 3 8" xfId="19502"/>
    <cellStyle name="Currency 2 6 2 3 9" xfId="19503"/>
    <cellStyle name="Currency 2 6 2 4" xfId="19504"/>
    <cellStyle name="Currency 2 6 2 4 2" xfId="19505"/>
    <cellStyle name="Currency 2 6 2 4 2 2" xfId="19506"/>
    <cellStyle name="Currency 2 6 2 4 2 2 2" xfId="19507"/>
    <cellStyle name="Currency 2 6 2 4 2 2 2 2" xfId="19508"/>
    <cellStyle name="Currency 2 6 2 4 2 2 2 2 2" xfId="19509"/>
    <cellStyle name="Currency 2 6 2 4 2 2 2 3" xfId="19510"/>
    <cellStyle name="Currency 2 6 2 4 2 2 3" xfId="19511"/>
    <cellStyle name="Currency 2 6 2 4 2 2 3 2" xfId="19512"/>
    <cellStyle name="Currency 2 6 2 4 2 2 4" xfId="19513"/>
    <cellStyle name="Currency 2 6 2 4 2 3" xfId="19514"/>
    <cellStyle name="Currency 2 6 2 4 2 3 2" xfId="19515"/>
    <cellStyle name="Currency 2 6 2 4 2 3 2 2" xfId="19516"/>
    <cellStyle name="Currency 2 6 2 4 2 3 3" xfId="19517"/>
    <cellStyle name="Currency 2 6 2 4 2 4" xfId="19518"/>
    <cellStyle name="Currency 2 6 2 4 2 4 2" xfId="19519"/>
    <cellStyle name="Currency 2 6 2 4 2 5" xfId="19520"/>
    <cellStyle name="Currency 2 6 2 4 3" xfId="19521"/>
    <cellStyle name="Currency 2 6 2 4 3 2" xfId="19522"/>
    <cellStyle name="Currency 2 6 2 4 3 2 2" xfId="19523"/>
    <cellStyle name="Currency 2 6 2 4 3 2 2 2" xfId="19524"/>
    <cellStyle name="Currency 2 6 2 4 3 2 3" xfId="19525"/>
    <cellStyle name="Currency 2 6 2 4 3 3" xfId="19526"/>
    <cellStyle name="Currency 2 6 2 4 3 3 2" xfId="19527"/>
    <cellStyle name="Currency 2 6 2 4 3 4" xfId="19528"/>
    <cellStyle name="Currency 2 6 2 4 4" xfId="19529"/>
    <cellStyle name="Currency 2 6 2 4 4 2" xfId="19530"/>
    <cellStyle name="Currency 2 6 2 4 4 2 2" xfId="19531"/>
    <cellStyle name="Currency 2 6 2 4 4 3" xfId="19532"/>
    <cellStyle name="Currency 2 6 2 4 5" xfId="19533"/>
    <cellStyle name="Currency 2 6 2 4 5 2" xfId="19534"/>
    <cellStyle name="Currency 2 6 2 4 6" xfId="19535"/>
    <cellStyle name="Currency 2 6 2 4 6 2" xfId="19536"/>
    <cellStyle name="Currency 2 6 2 4 7" xfId="19537"/>
    <cellStyle name="Currency 2 6 2 4 8" xfId="19538"/>
    <cellStyle name="Currency 2 6 2 4 9" xfId="19539"/>
    <cellStyle name="Currency 2 6 2 5" xfId="19540"/>
    <cellStyle name="Currency 2 6 2 5 2" xfId="19541"/>
    <cellStyle name="Currency 2 6 2 5 2 2" xfId="19542"/>
    <cellStyle name="Currency 2 6 2 5 2 2 2" xfId="19543"/>
    <cellStyle name="Currency 2 6 2 5 2 2 2 2" xfId="19544"/>
    <cellStyle name="Currency 2 6 2 5 2 2 3" xfId="19545"/>
    <cellStyle name="Currency 2 6 2 5 2 3" xfId="19546"/>
    <cellStyle name="Currency 2 6 2 5 2 3 2" xfId="19547"/>
    <cellStyle name="Currency 2 6 2 5 2 4" xfId="19548"/>
    <cellStyle name="Currency 2 6 2 5 3" xfId="19549"/>
    <cellStyle name="Currency 2 6 2 5 3 2" xfId="19550"/>
    <cellStyle name="Currency 2 6 2 5 3 2 2" xfId="19551"/>
    <cellStyle name="Currency 2 6 2 5 3 3" xfId="19552"/>
    <cellStyle name="Currency 2 6 2 5 4" xfId="19553"/>
    <cellStyle name="Currency 2 6 2 5 4 2" xfId="19554"/>
    <cellStyle name="Currency 2 6 2 5 5" xfId="19555"/>
    <cellStyle name="Currency 2 6 2 6" xfId="19556"/>
    <cellStyle name="Currency 2 6 2 6 2" xfId="19557"/>
    <cellStyle name="Currency 2 6 2 6 2 2" xfId="19558"/>
    <cellStyle name="Currency 2 6 2 6 2 2 2" xfId="19559"/>
    <cellStyle name="Currency 2 6 2 6 2 2 2 2" xfId="19560"/>
    <cellStyle name="Currency 2 6 2 6 2 2 3" xfId="19561"/>
    <cellStyle name="Currency 2 6 2 6 2 3" xfId="19562"/>
    <cellStyle name="Currency 2 6 2 6 2 3 2" xfId="19563"/>
    <cellStyle name="Currency 2 6 2 6 2 4" xfId="19564"/>
    <cellStyle name="Currency 2 6 2 6 3" xfId="19565"/>
    <cellStyle name="Currency 2 6 2 6 3 2" xfId="19566"/>
    <cellStyle name="Currency 2 6 2 6 3 2 2" xfId="19567"/>
    <cellStyle name="Currency 2 6 2 6 3 3" xfId="19568"/>
    <cellStyle name="Currency 2 6 2 6 4" xfId="19569"/>
    <cellStyle name="Currency 2 6 2 6 4 2" xfId="19570"/>
    <cellStyle name="Currency 2 6 2 6 5" xfId="19571"/>
    <cellStyle name="Currency 2 6 2 7" xfId="19572"/>
    <cellStyle name="Currency 2 6 2 7 2" xfId="19573"/>
    <cellStyle name="Currency 2 6 2 7 2 2" xfId="19574"/>
    <cellStyle name="Currency 2 6 2 7 2 2 2" xfId="19575"/>
    <cellStyle name="Currency 2 6 2 7 2 3" xfId="19576"/>
    <cellStyle name="Currency 2 6 2 7 3" xfId="19577"/>
    <cellStyle name="Currency 2 6 2 7 3 2" xfId="19578"/>
    <cellStyle name="Currency 2 6 2 7 4" xfId="19579"/>
    <cellStyle name="Currency 2 6 2 8" xfId="19580"/>
    <cellStyle name="Currency 2 6 2 8 2" xfId="19581"/>
    <cellStyle name="Currency 2 6 2 8 2 2" xfId="19582"/>
    <cellStyle name="Currency 2 6 2 8 3" xfId="19583"/>
    <cellStyle name="Currency 2 6 2 9" xfId="19584"/>
    <cellStyle name="Currency 2 6 2 9 2" xfId="19585"/>
    <cellStyle name="Currency 2 6 3" xfId="19586"/>
    <cellStyle name="Currency 2 6 3 10" xfId="19587"/>
    <cellStyle name="Currency 2 6 3 10 2" xfId="19588"/>
    <cellStyle name="Currency 2 6 3 11" xfId="19589"/>
    <cellStyle name="Currency 2 6 3 12" xfId="19590"/>
    <cellStyle name="Currency 2 6 3 13" xfId="19591"/>
    <cellStyle name="Currency 2 6 3 2" xfId="19592"/>
    <cellStyle name="Currency 2 6 3 2 2" xfId="19593"/>
    <cellStyle name="Currency 2 6 3 2 2 2" xfId="19594"/>
    <cellStyle name="Currency 2 6 3 2 2 2 2" xfId="19595"/>
    <cellStyle name="Currency 2 6 3 2 2 2 2 2" xfId="19596"/>
    <cellStyle name="Currency 2 6 3 2 2 2 2 2 2" xfId="19597"/>
    <cellStyle name="Currency 2 6 3 2 2 2 2 3" xfId="19598"/>
    <cellStyle name="Currency 2 6 3 2 2 2 3" xfId="19599"/>
    <cellStyle name="Currency 2 6 3 2 2 2 3 2" xfId="19600"/>
    <cellStyle name="Currency 2 6 3 2 2 2 4" xfId="19601"/>
    <cellStyle name="Currency 2 6 3 2 2 3" xfId="19602"/>
    <cellStyle name="Currency 2 6 3 2 2 3 2" xfId="19603"/>
    <cellStyle name="Currency 2 6 3 2 2 3 2 2" xfId="19604"/>
    <cellStyle name="Currency 2 6 3 2 2 3 3" xfId="19605"/>
    <cellStyle name="Currency 2 6 3 2 2 4" xfId="19606"/>
    <cellStyle name="Currency 2 6 3 2 2 4 2" xfId="19607"/>
    <cellStyle name="Currency 2 6 3 2 2 5" xfId="19608"/>
    <cellStyle name="Currency 2 6 3 2 3" xfId="19609"/>
    <cellStyle name="Currency 2 6 3 2 3 2" xfId="19610"/>
    <cellStyle name="Currency 2 6 3 2 3 2 2" xfId="19611"/>
    <cellStyle name="Currency 2 6 3 2 3 2 2 2" xfId="19612"/>
    <cellStyle name="Currency 2 6 3 2 3 2 3" xfId="19613"/>
    <cellStyle name="Currency 2 6 3 2 3 3" xfId="19614"/>
    <cellStyle name="Currency 2 6 3 2 3 3 2" xfId="19615"/>
    <cellStyle name="Currency 2 6 3 2 3 4" xfId="19616"/>
    <cellStyle name="Currency 2 6 3 2 4" xfId="19617"/>
    <cellStyle name="Currency 2 6 3 2 4 2" xfId="19618"/>
    <cellStyle name="Currency 2 6 3 2 4 2 2" xfId="19619"/>
    <cellStyle name="Currency 2 6 3 2 4 3" xfId="19620"/>
    <cellStyle name="Currency 2 6 3 2 5" xfId="19621"/>
    <cellStyle name="Currency 2 6 3 2 5 2" xfId="19622"/>
    <cellStyle name="Currency 2 6 3 2 6" xfId="19623"/>
    <cellStyle name="Currency 2 6 3 2 6 2" xfId="19624"/>
    <cellStyle name="Currency 2 6 3 2 7" xfId="19625"/>
    <cellStyle name="Currency 2 6 3 2 8" xfId="19626"/>
    <cellStyle name="Currency 2 6 3 2 9" xfId="19627"/>
    <cellStyle name="Currency 2 6 3 3" xfId="19628"/>
    <cellStyle name="Currency 2 6 3 3 2" xfId="19629"/>
    <cellStyle name="Currency 2 6 3 3 2 2" xfId="19630"/>
    <cellStyle name="Currency 2 6 3 3 2 2 2" xfId="19631"/>
    <cellStyle name="Currency 2 6 3 3 2 2 2 2" xfId="19632"/>
    <cellStyle name="Currency 2 6 3 3 2 2 2 2 2" xfId="19633"/>
    <cellStyle name="Currency 2 6 3 3 2 2 2 3" xfId="19634"/>
    <cellStyle name="Currency 2 6 3 3 2 2 3" xfId="19635"/>
    <cellStyle name="Currency 2 6 3 3 2 2 3 2" xfId="19636"/>
    <cellStyle name="Currency 2 6 3 3 2 2 4" xfId="19637"/>
    <cellStyle name="Currency 2 6 3 3 2 3" xfId="19638"/>
    <cellStyle name="Currency 2 6 3 3 2 3 2" xfId="19639"/>
    <cellStyle name="Currency 2 6 3 3 2 3 2 2" xfId="19640"/>
    <cellStyle name="Currency 2 6 3 3 2 3 3" xfId="19641"/>
    <cellStyle name="Currency 2 6 3 3 2 4" xfId="19642"/>
    <cellStyle name="Currency 2 6 3 3 2 4 2" xfId="19643"/>
    <cellStyle name="Currency 2 6 3 3 2 5" xfId="19644"/>
    <cellStyle name="Currency 2 6 3 3 3" xfId="19645"/>
    <cellStyle name="Currency 2 6 3 3 3 2" xfId="19646"/>
    <cellStyle name="Currency 2 6 3 3 3 2 2" xfId="19647"/>
    <cellStyle name="Currency 2 6 3 3 3 2 2 2" xfId="19648"/>
    <cellStyle name="Currency 2 6 3 3 3 2 3" xfId="19649"/>
    <cellStyle name="Currency 2 6 3 3 3 3" xfId="19650"/>
    <cellStyle name="Currency 2 6 3 3 3 3 2" xfId="19651"/>
    <cellStyle name="Currency 2 6 3 3 3 4" xfId="19652"/>
    <cellStyle name="Currency 2 6 3 3 4" xfId="19653"/>
    <cellStyle name="Currency 2 6 3 3 4 2" xfId="19654"/>
    <cellStyle name="Currency 2 6 3 3 4 2 2" xfId="19655"/>
    <cellStyle name="Currency 2 6 3 3 4 3" xfId="19656"/>
    <cellStyle name="Currency 2 6 3 3 5" xfId="19657"/>
    <cellStyle name="Currency 2 6 3 3 5 2" xfId="19658"/>
    <cellStyle name="Currency 2 6 3 3 6" xfId="19659"/>
    <cellStyle name="Currency 2 6 3 3 6 2" xfId="19660"/>
    <cellStyle name="Currency 2 6 3 3 7" xfId="19661"/>
    <cellStyle name="Currency 2 6 3 3 8" xfId="19662"/>
    <cellStyle name="Currency 2 6 3 3 9" xfId="19663"/>
    <cellStyle name="Currency 2 6 3 4" xfId="19664"/>
    <cellStyle name="Currency 2 6 3 4 2" xfId="19665"/>
    <cellStyle name="Currency 2 6 3 4 2 2" xfId="19666"/>
    <cellStyle name="Currency 2 6 3 4 2 2 2" xfId="19667"/>
    <cellStyle name="Currency 2 6 3 4 2 2 2 2" xfId="19668"/>
    <cellStyle name="Currency 2 6 3 4 2 2 3" xfId="19669"/>
    <cellStyle name="Currency 2 6 3 4 2 3" xfId="19670"/>
    <cellStyle name="Currency 2 6 3 4 2 3 2" xfId="19671"/>
    <cellStyle name="Currency 2 6 3 4 2 4" xfId="19672"/>
    <cellStyle name="Currency 2 6 3 4 3" xfId="19673"/>
    <cellStyle name="Currency 2 6 3 4 3 2" xfId="19674"/>
    <cellStyle name="Currency 2 6 3 4 3 2 2" xfId="19675"/>
    <cellStyle name="Currency 2 6 3 4 3 3" xfId="19676"/>
    <cellStyle name="Currency 2 6 3 4 4" xfId="19677"/>
    <cellStyle name="Currency 2 6 3 4 4 2" xfId="19678"/>
    <cellStyle name="Currency 2 6 3 4 5" xfId="19679"/>
    <cellStyle name="Currency 2 6 3 5" xfId="19680"/>
    <cellStyle name="Currency 2 6 3 5 2" xfId="19681"/>
    <cellStyle name="Currency 2 6 3 5 2 2" xfId="19682"/>
    <cellStyle name="Currency 2 6 3 5 2 2 2" xfId="19683"/>
    <cellStyle name="Currency 2 6 3 5 2 2 2 2" xfId="19684"/>
    <cellStyle name="Currency 2 6 3 5 2 2 3" xfId="19685"/>
    <cellStyle name="Currency 2 6 3 5 2 3" xfId="19686"/>
    <cellStyle name="Currency 2 6 3 5 2 3 2" xfId="19687"/>
    <cellStyle name="Currency 2 6 3 5 2 4" xfId="19688"/>
    <cellStyle name="Currency 2 6 3 5 3" xfId="19689"/>
    <cellStyle name="Currency 2 6 3 5 3 2" xfId="19690"/>
    <cellStyle name="Currency 2 6 3 5 3 2 2" xfId="19691"/>
    <cellStyle name="Currency 2 6 3 5 3 3" xfId="19692"/>
    <cellStyle name="Currency 2 6 3 5 4" xfId="19693"/>
    <cellStyle name="Currency 2 6 3 5 4 2" xfId="19694"/>
    <cellStyle name="Currency 2 6 3 5 5" xfId="19695"/>
    <cellStyle name="Currency 2 6 3 6" xfId="19696"/>
    <cellStyle name="Currency 2 6 3 6 2" xfId="19697"/>
    <cellStyle name="Currency 2 6 3 6 2 2" xfId="19698"/>
    <cellStyle name="Currency 2 6 3 6 2 2 2" xfId="19699"/>
    <cellStyle name="Currency 2 6 3 6 2 3" xfId="19700"/>
    <cellStyle name="Currency 2 6 3 6 3" xfId="19701"/>
    <cellStyle name="Currency 2 6 3 6 3 2" xfId="19702"/>
    <cellStyle name="Currency 2 6 3 6 4" xfId="19703"/>
    <cellStyle name="Currency 2 6 3 7" xfId="19704"/>
    <cellStyle name="Currency 2 6 3 7 2" xfId="19705"/>
    <cellStyle name="Currency 2 6 3 7 2 2" xfId="19706"/>
    <cellStyle name="Currency 2 6 3 7 3" xfId="19707"/>
    <cellStyle name="Currency 2 6 3 8" xfId="19708"/>
    <cellStyle name="Currency 2 6 3 8 2" xfId="19709"/>
    <cellStyle name="Currency 2 6 3 9" xfId="19710"/>
    <cellStyle name="Currency 2 6 3 9 2" xfId="19711"/>
    <cellStyle name="Currency 2 6 4" xfId="19712"/>
    <cellStyle name="Currency 2 6 4 2" xfId="19713"/>
    <cellStyle name="Currency 2 6 4 2 2" xfId="19714"/>
    <cellStyle name="Currency 2 6 4 2 2 2" xfId="19715"/>
    <cellStyle name="Currency 2 6 4 2 2 2 2" xfId="19716"/>
    <cellStyle name="Currency 2 6 4 2 2 2 2 2" xfId="19717"/>
    <cellStyle name="Currency 2 6 4 2 2 2 3" xfId="19718"/>
    <cellStyle name="Currency 2 6 4 2 2 3" xfId="19719"/>
    <cellStyle name="Currency 2 6 4 2 2 3 2" xfId="19720"/>
    <cellStyle name="Currency 2 6 4 2 2 4" xfId="19721"/>
    <cellStyle name="Currency 2 6 4 2 3" xfId="19722"/>
    <cellStyle name="Currency 2 6 4 2 3 2" xfId="19723"/>
    <cellStyle name="Currency 2 6 4 2 3 2 2" xfId="19724"/>
    <cellStyle name="Currency 2 6 4 2 3 3" xfId="19725"/>
    <cellStyle name="Currency 2 6 4 2 4" xfId="19726"/>
    <cellStyle name="Currency 2 6 4 2 4 2" xfId="19727"/>
    <cellStyle name="Currency 2 6 4 2 5" xfId="19728"/>
    <cellStyle name="Currency 2 6 4 3" xfId="19729"/>
    <cellStyle name="Currency 2 6 4 3 2" xfId="19730"/>
    <cellStyle name="Currency 2 6 4 3 2 2" xfId="19731"/>
    <cellStyle name="Currency 2 6 4 3 2 2 2" xfId="19732"/>
    <cellStyle name="Currency 2 6 4 3 2 3" xfId="19733"/>
    <cellStyle name="Currency 2 6 4 3 3" xfId="19734"/>
    <cellStyle name="Currency 2 6 4 3 3 2" xfId="19735"/>
    <cellStyle name="Currency 2 6 4 3 4" xfId="19736"/>
    <cellStyle name="Currency 2 6 4 4" xfId="19737"/>
    <cellStyle name="Currency 2 6 4 4 2" xfId="19738"/>
    <cellStyle name="Currency 2 6 4 4 2 2" xfId="19739"/>
    <cellStyle name="Currency 2 6 4 4 3" xfId="19740"/>
    <cellStyle name="Currency 2 6 4 5" xfId="19741"/>
    <cellStyle name="Currency 2 6 4 5 2" xfId="19742"/>
    <cellStyle name="Currency 2 6 4 6" xfId="19743"/>
    <cellStyle name="Currency 2 6 4 6 2" xfId="19744"/>
    <cellStyle name="Currency 2 6 4 7" xfId="19745"/>
    <cellStyle name="Currency 2 6 4 8" xfId="19746"/>
    <cellStyle name="Currency 2 6 4 9" xfId="19747"/>
    <cellStyle name="Currency 2 6 5" xfId="19748"/>
    <cellStyle name="Currency 2 6 5 2" xfId="19749"/>
    <cellStyle name="Currency 2 6 5 2 2" xfId="19750"/>
    <cellStyle name="Currency 2 6 5 2 2 2" xfId="19751"/>
    <cellStyle name="Currency 2 6 5 2 2 2 2" xfId="19752"/>
    <cellStyle name="Currency 2 6 5 2 2 2 2 2" xfId="19753"/>
    <cellStyle name="Currency 2 6 5 2 2 2 3" xfId="19754"/>
    <cellStyle name="Currency 2 6 5 2 2 3" xfId="19755"/>
    <cellStyle name="Currency 2 6 5 2 2 3 2" xfId="19756"/>
    <cellStyle name="Currency 2 6 5 2 2 4" xfId="19757"/>
    <cellStyle name="Currency 2 6 5 2 3" xfId="19758"/>
    <cellStyle name="Currency 2 6 5 2 3 2" xfId="19759"/>
    <cellStyle name="Currency 2 6 5 2 3 2 2" xfId="19760"/>
    <cellStyle name="Currency 2 6 5 2 3 3" xfId="19761"/>
    <cellStyle name="Currency 2 6 5 2 4" xfId="19762"/>
    <cellStyle name="Currency 2 6 5 2 4 2" xfId="19763"/>
    <cellStyle name="Currency 2 6 5 2 5" xfId="19764"/>
    <cellStyle name="Currency 2 6 5 3" xfId="19765"/>
    <cellStyle name="Currency 2 6 5 3 2" xfId="19766"/>
    <cellStyle name="Currency 2 6 5 3 2 2" xfId="19767"/>
    <cellStyle name="Currency 2 6 5 3 2 2 2" xfId="19768"/>
    <cellStyle name="Currency 2 6 5 3 2 3" xfId="19769"/>
    <cellStyle name="Currency 2 6 5 3 3" xfId="19770"/>
    <cellStyle name="Currency 2 6 5 3 3 2" xfId="19771"/>
    <cellStyle name="Currency 2 6 5 3 4" xfId="19772"/>
    <cellStyle name="Currency 2 6 5 4" xfId="19773"/>
    <cellStyle name="Currency 2 6 5 4 2" xfId="19774"/>
    <cellStyle name="Currency 2 6 5 4 2 2" xfId="19775"/>
    <cellStyle name="Currency 2 6 5 4 3" xfId="19776"/>
    <cellStyle name="Currency 2 6 5 5" xfId="19777"/>
    <cellStyle name="Currency 2 6 5 5 2" xfId="19778"/>
    <cellStyle name="Currency 2 6 5 6" xfId="19779"/>
    <cellStyle name="Currency 2 6 5 6 2" xfId="19780"/>
    <cellStyle name="Currency 2 6 5 7" xfId="19781"/>
    <cellStyle name="Currency 2 6 5 8" xfId="19782"/>
    <cellStyle name="Currency 2 6 5 9" xfId="19783"/>
    <cellStyle name="Currency 2 6 6" xfId="19784"/>
    <cellStyle name="Currency 2 6 6 2" xfId="19785"/>
    <cellStyle name="Currency 2 6 6 2 2" xfId="19786"/>
    <cellStyle name="Currency 2 6 6 2 2 2" xfId="19787"/>
    <cellStyle name="Currency 2 6 6 2 2 2 2" xfId="19788"/>
    <cellStyle name="Currency 2 6 6 2 2 3" xfId="19789"/>
    <cellStyle name="Currency 2 6 6 2 3" xfId="19790"/>
    <cellStyle name="Currency 2 6 6 2 3 2" xfId="19791"/>
    <cellStyle name="Currency 2 6 6 2 4" xfId="19792"/>
    <cellStyle name="Currency 2 6 6 3" xfId="19793"/>
    <cellStyle name="Currency 2 6 6 3 2" xfId="19794"/>
    <cellStyle name="Currency 2 6 6 3 2 2" xfId="19795"/>
    <cellStyle name="Currency 2 6 6 3 3" xfId="19796"/>
    <cellStyle name="Currency 2 6 6 4" xfId="19797"/>
    <cellStyle name="Currency 2 6 6 4 2" xfId="19798"/>
    <cellStyle name="Currency 2 6 6 5" xfId="19799"/>
    <cellStyle name="Currency 2 6 7" xfId="19800"/>
    <cellStyle name="Currency 2 6 7 2" xfId="19801"/>
    <cellStyle name="Currency 2 6 7 2 2" xfId="19802"/>
    <cellStyle name="Currency 2 6 7 2 2 2" xfId="19803"/>
    <cellStyle name="Currency 2 6 7 2 2 2 2" xfId="19804"/>
    <cellStyle name="Currency 2 6 7 2 2 3" xfId="19805"/>
    <cellStyle name="Currency 2 6 7 2 3" xfId="19806"/>
    <cellStyle name="Currency 2 6 7 2 3 2" xfId="19807"/>
    <cellStyle name="Currency 2 6 7 2 4" xfId="19808"/>
    <cellStyle name="Currency 2 6 7 3" xfId="19809"/>
    <cellStyle name="Currency 2 6 7 3 2" xfId="19810"/>
    <cellStyle name="Currency 2 6 7 3 2 2" xfId="19811"/>
    <cellStyle name="Currency 2 6 7 3 3" xfId="19812"/>
    <cellStyle name="Currency 2 6 7 4" xfId="19813"/>
    <cellStyle name="Currency 2 6 7 4 2" xfId="19814"/>
    <cellStyle name="Currency 2 6 7 5" xfId="19815"/>
    <cellStyle name="Currency 2 6 8" xfId="19816"/>
    <cellStyle name="Currency 2 6 8 2" xfId="19817"/>
    <cellStyle name="Currency 2 6 8 2 2" xfId="19818"/>
    <cellStyle name="Currency 2 6 8 2 2 2" xfId="19819"/>
    <cellStyle name="Currency 2 6 8 2 3" xfId="19820"/>
    <cellStyle name="Currency 2 6 8 3" xfId="19821"/>
    <cellStyle name="Currency 2 6 8 3 2" xfId="19822"/>
    <cellStyle name="Currency 2 6 8 4" xfId="19823"/>
    <cellStyle name="Currency 2 6 9" xfId="19824"/>
    <cellStyle name="Currency 2 6 9 2" xfId="19825"/>
    <cellStyle name="Currency 2 6 9 2 2" xfId="19826"/>
    <cellStyle name="Currency 2 6 9 3" xfId="19827"/>
    <cellStyle name="Currency 2 7" xfId="19828"/>
    <cellStyle name="Currency 2 7 10" xfId="19829"/>
    <cellStyle name="Currency 2 7 10 2" xfId="19830"/>
    <cellStyle name="Currency 2 7 11" xfId="19831"/>
    <cellStyle name="Currency 2 7 11 2" xfId="19832"/>
    <cellStyle name="Currency 2 7 12" xfId="19833"/>
    <cellStyle name="Currency 2 7 12 2" xfId="19834"/>
    <cellStyle name="Currency 2 7 13" xfId="19835"/>
    <cellStyle name="Currency 2 7 14" xfId="19836"/>
    <cellStyle name="Currency 2 7 15" xfId="19837"/>
    <cellStyle name="Currency 2 7 16" xfId="19838"/>
    <cellStyle name="Currency 2 7 2" xfId="19839"/>
    <cellStyle name="Currency 2 7 2 10" xfId="19840"/>
    <cellStyle name="Currency 2 7 2 10 2" xfId="19841"/>
    <cellStyle name="Currency 2 7 2 11" xfId="19842"/>
    <cellStyle name="Currency 2 7 2 12" xfId="19843"/>
    <cellStyle name="Currency 2 7 2 13" xfId="19844"/>
    <cellStyle name="Currency 2 7 2 2" xfId="19845"/>
    <cellStyle name="Currency 2 7 2 2 2" xfId="19846"/>
    <cellStyle name="Currency 2 7 2 2 2 2" xfId="19847"/>
    <cellStyle name="Currency 2 7 2 2 2 2 2" xfId="19848"/>
    <cellStyle name="Currency 2 7 2 2 2 2 2 2" xfId="19849"/>
    <cellStyle name="Currency 2 7 2 2 2 2 2 2 2" xfId="19850"/>
    <cellStyle name="Currency 2 7 2 2 2 2 2 3" xfId="19851"/>
    <cellStyle name="Currency 2 7 2 2 2 2 3" xfId="19852"/>
    <cellStyle name="Currency 2 7 2 2 2 2 3 2" xfId="19853"/>
    <cellStyle name="Currency 2 7 2 2 2 2 4" xfId="19854"/>
    <cellStyle name="Currency 2 7 2 2 2 3" xfId="19855"/>
    <cellStyle name="Currency 2 7 2 2 2 3 2" xfId="19856"/>
    <cellStyle name="Currency 2 7 2 2 2 3 2 2" xfId="19857"/>
    <cellStyle name="Currency 2 7 2 2 2 3 3" xfId="19858"/>
    <cellStyle name="Currency 2 7 2 2 2 4" xfId="19859"/>
    <cellStyle name="Currency 2 7 2 2 2 4 2" xfId="19860"/>
    <cellStyle name="Currency 2 7 2 2 2 5" xfId="19861"/>
    <cellStyle name="Currency 2 7 2 2 3" xfId="19862"/>
    <cellStyle name="Currency 2 7 2 2 3 2" xfId="19863"/>
    <cellStyle name="Currency 2 7 2 2 3 2 2" xfId="19864"/>
    <cellStyle name="Currency 2 7 2 2 3 2 2 2" xfId="19865"/>
    <cellStyle name="Currency 2 7 2 2 3 2 3" xfId="19866"/>
    <cellStyle name="Currency 2 7 2 2 3 3" xfId="19867"/>
    <cellStyle name="Currency 2 7 2 2 3 3 2" xfId="19868"/>
    <cellStyle name="Currency 2 7 2 2 3 4" xfId="19869"/>
    <cellStyle name="Currency 2 7 2 2 4" xfId="19870"/>
    <cellStyle name="Currency 2 7 2 2 4 2" xfId="19871"/>
    <cellStyle name="Currency 2 7 2 2 4 2 2" xfId="19872"/>
    <cellStyle name="Currency 2 7 2 2 4 3" xfId="19873"/>
    <cellStyle name="Currency 2 7 2 2 5" xfId="19874"/>
    <cellStyle name="Currency 2 7 2 2 5 2" xfId="19875"/>
    <cellStyle name="Currency 2 7 2 2 6" xfId="19876"/>
    <cellStyle name="Currency 2 7 2 2 6 2" xfId="19877"/>
    <cellStyle name="Currency 2 7 2 2 7" xfId="19878"/>
    <cellStyle name="Currency 2 7 2 2 8" xfId="19879"/>
    <cellStyle name="Currency 2 7 2 2 9" xfId="19880"/>
    <cellStyle name="Currency 2 7 2 3" xfId="19881"/>
    <cellStyle name="Currency 2 7 2 3 2" xfId="19882"/>
    <cellStyle name="Currency 2 7 2 3 2 2" xfId="19883"/>
    <cellStyle name="Currency 2 7 2 3 2 2 2" xfId="19884"/>
    <cellStyle name="Currency 2 7 2 3 2 2 2 2" xfId="19885"/>
    <cellStyle name="Currency 2 7 2 3 2 2 2 2 2" xfId="19886"/>
    <cellStyle name="Currency 2 7 2 3 2 2 2 3" xfId="19887"/>
    <cellStyle name="Currency 2 7 2 3 2 2 3" xfId="19888"/>
    <cellStyle name="Currency 2 7 2 3 2 2 3 2" xfId="19889"/>
    <cellStyle name="Currency 2 7 2 3 2 2 4" xfId="19890"/>
    <cellStyle name="Currency 2 7 2 3 2 3" xfId="19891"/>
    <cellStyle name="Currency 2 7 2 3 2 3 2" xfId="19892"/>
    <cellStyle name="Currency 2 7 2 3 2 3 2 2" xfId="19893"/>
    <cellStyle name="Currency 2 7 2 3 2 3 3" xfId="19894"/>
    <cellStyle name="Currency 2 7 2 3 2 4" xfId="19895"/>
    <cellStyle name="Currency 2 7 2 3 2 4 2" xfId="19896"/>
    <cellStyle name="Currency 2 7 2 3 2 5" xfId="19897"/>
    <cellStyle name="Currency 2 7 2 3 3" xfId="19898"/>
    <cellStyle name="Currency 2 7 2 3 3 2" xfId="19899"/>
    <cellStyle name="Currency 2 7 2 3 3 2 2" xfId="19900"/>
    <cellStyle name="Currency 2 7 2 3 3 2 2 2" xfId="19901"/>
    <cellStyle name="Currency 2 7 2 3 3 2 3" xfId="19902"/>
    <cellStyle name="Currency 2 7 2 3 3 3" xfId="19903"/>
    <cellStyle name="Currency 2 7 2 3 3 3 2" xfId="19904"/>
    <cellStyle name="Currency 2 7 2 3 3 4" xfId="19905"/>
    <cellStyle name="Currency 2 7 2 3 4" xfId="19906"/>
    <cellStyle name="Currency 2 7 2 3 4 2" xfId="19907"/>
    <cellStyle name="Currency 2 7 2 3 4 2 2" xfId="19908"/>
    <cellStyle name="Currency 2 7 2 3 4 3" xfId="19909"/>
    <cellStyle name="Currency 2 7 2 3 5" xfId="19910"/>
    <cellStyle name="Currency 2 7 2 3 5 2" xfId="19911"/>
    <cellStyle name="Currency 2 7 2 3 6" xfId="19912"/>
    <cellStyle name="Currency 2 7 2 3 6 2" xfId="19913"/>
    <cellStyle name="Currency 2 7 2 3 7" xfId="19914"/>
    <cellStyle name="Currency 2 7 2 3 8" xfId="19915"/>
    <cellStyle name="Currency 2 7 2 3 9" xfId="19916"/>
    <cellStyle name="Currency 2 7 2 4" xfId="19917"/>
    <cellStyle name="Currency 2 7 2 4 2" xfId="19918"/>
    <cellStyle name="Currency 2 7 2 4 2 2" xfId="19919"/>
    <cellStyle name="Currency 2 7 2 4 2 2 2" xfId="19920"/>
    <cellStyle name="Currency 2 7 2 4 2 2 2 2" xfId="19921"/>
    <cellStyle name="Currency 2 7 2 4 2 2 3" xfId="19922"/>
    <cellStyle name="Currency 2 7 2 4 2 3" xfId="19923"/>
    <cellStyle name="Currency 2 7 2 4 2 3 2" xfId="19924"/>
    <cellStyle name="Currency 2 7 2 4 2 4" xfId="19925"/>
    <cellStyle name="Currency 2 7 2 4 3" xfId="19926"/>
    <cellStyle name="Currency 2 7 2 4 3 2" xfId="19927"/>
    <cellStyle name="Currency 2 7 2 4 3 2 2" xfId="19928"/>
    <cellStyle name="Currency 2 7 2 4 3 3" xfId="19929"/>
    <cellStyle name="Currency 2 7 2 4 4" xfId="19930"/>
    <cellStyle name="Currency 2 7 2 4 4 2" xfId="19931"/>
    <cellStyle name="Currency 2 7 2 4 5" xfId="19932"/>
    <cellStyle name="Currency 2 7 2 5" xfId="19933"/>
    <cellStyle name="Currency 2 7 2 5 2" xfId="19934"/>
    <cellStyle name="Currency 2 7 2 5 2 2" xfId="19935"/>
    <cellStyle name="Currency 2 7 2 5 2 2 2" xfId="19936"/>
    <cellStyle name="Currency 2 7 2 5 2 2 2 2" xfId="19937"/>
    <cellStyle name="Currency 2 7 2 5 2 2 3" xfId="19938"/>
    <cellStyle name="Currency 2 7 2 5 2 3" xfId="19939"/>
    <cellStyle name="Currency 2 7 2 5 2 3 2" xfId="19940"/>
    <cellStyle name="Currency 2 7 2 5 2 4" xfId="19941"/>
    <cellStyle name="Currency 2 7 2 5 3" xfId="19942"/>
    <cellStyle name="Currency 2 7 2 5 3 2" xfId="19943"/>
    <cellStyle name="Currency 2 7 2 5 3 2 2" xfId="19944"/>
    <cellStyle name="Currency 2 7 2 5 3 3" xfId="19945"/>
    <cellStyle name="Currency 2 7 2 5 4" xfId="19946"/>
    <cellStyle name="Currency 2 7 2 5 4 2" xfId="19947"/>
    <cellStyle name="Currency 2 7 2 5 5" xfId="19948"/>
    <cellStyle name="Currency 2 7 2 6" xfId="19949"/>
    <cellStyle name="Currency 2 7 2 6 2" xfId="19950"/>
    <cellStyle name="Currency 2 7 2 6 2 2" xfId="19951"/>
    <cellStyle name="Currency 2 7 2 6 2 2 2" xfId="19952"/>
    <cellStyle name="Currency 2 7 2 6 2 3" xfId="19953"/>
    <cellStyle name="Currency 2 7 2 6 3" xfId="19954"/>
    <cellStyle name="Currency 2 7 2 6 3 2" xfId="19955"/>
    <cellStyle name="Currency 2 7 2 6 4" xfId="19956"/>
    <cellStyle name="Currency 2 7 2 7" xfId="19957"/>
    <cellStyle name="Currency 2 7 2 7 2" xfId="19958"/>
    <cellStyle name="Currency 2 7 2 7 2 2" xfId="19959"/>
    <cellStyle name="Currency 2 7 2 7 3" xfId="19960"/>
    <cellStyle name="Currency 2 7 2 8" xfId="19961"/>
    <cellStyle name="Currency 2 7 2 8 2" xfId="19962"/>
    <cellStyle name="Currency 2 7 2 9" xfId="19963"/>
    <cellStyle name="Currency 2 7 2 9 2" xfId="19964"/>
    <cellStyle name="Currency 2 7 3" xfId="19965"/>
    <cellStyle name="Currency 2 7 3 2" xfId="19966"/>
    <cellStyle name="Currency 2 7 3 2 2" xfId="19967"/>
    <cellStyle name="Currency 2 7 3 2 2 2" xfId="19968"/>
    <cellStyle name="Currency 2 7 3 2 2 2 2" xfId="19969"/>
    <cellStyle name="Currency 2 7 3 2 2 2 2 2" xfId="19970"/>
    <cellStyle name="Currency 2 7 3 2 2 2 3" xfId="19971"/>
    <cellStyle name="Currency 2 7 3 2 2 3" xfId="19972"/>
    <cellStyle name="Currency 2 7 3 2 2 3 2" xfId="19973"/>
    <cellStyle name="Currency 2 7 3 2 2 4" xfId="19974"/>
    <cellStyle name="Currency 2 7 3 2 3" xfId="19975"/>
    <cellStyle name="Currency 2 7 3 2 3 2" xfId="19976"/>
    <cellStyle name="Currency 2 7 3 2 3 2 2" xfId="19977"/>
    <cellStyle name="Currency 2 7 3 2 3 3" xfId="19978"/>
    <cellStyle name="Currency 2 7 3 2 4" xfId="19979"/>
    <cellStyle name="Currency 2 7 3 2 4 2" xfId="19980"/>
    <cellStyle name="Currency 2 7 3 2 5" xfId="19981"/>
    <cellStyle name="Currency 2 7 3 3" xfId="19982"/>
    <cellStyle name="Currency 2 7 3 3 2" xfId="19983"/>
    <cellStyle name="Currency 2 7 3 3 2 2" xfId="19984"/>
    <cellStyle name="Currency 2 7 3 3 2 2 2" xfId="19985"/>
    <cellStyle name="Currency 2 7 3 3 2 3" xfId="19986"/>
    <cellStyle name="Currency 2 7 3 3 3" xfId="19987"/>
    <cellStyle name="Currency 2 7 3 3 3 2" xfId="19988"/>
    <cellStyle name="Currency 2 7 3 3 4" xfId="19989"/>
    <cellStyle name="Currency 2 7 3 4" xfId="19990"/>
    <cellStyle name="Currency 2 7 3 4 2" xfId="19991"/>
    <cellStyle name="Currency 2 7 3 4 2 2" xfId="19992"/>
    <cellStyle name="Currency 2 7 3 4 3" xfId="19993"/>
    <cellStyle name="Currency 2 7 3 5" xfId="19994"/>
    <cellStyle name="Currency 2 7 3 5 2" xfId="19995"/>
    <cellStyle name="Currency 2 7 3 6" xfId="19996"/>
    <cellStyle name="Currency 2 7 3 6 2" xfId="19997"/>
    <cellStyle name="Currency 2 7 3 7" xfId="19998"/>
    <cellStyle name="Currency 2 7 3 8" xfId="19999"/>
    <cellStyle name="Currency 2 7 3 9" xfId="20000"/>
    <cellStyle name="Currency 2 7 4" xfId="20001"/>
    <cellStyle name="Currency 2 7 4 2" xfId="20002"/>
    <cellStyle name="Currency 2 7 4 2 2" xfId="20003"/>
    <cellStyle name="Currency 2 7 4 2 2 2" xfId="20004"/>
    <cellStyle name="Currency 2 7 4 2 2 2 2" xfId="20005"/>
    <cellStyle name="Currency 2 7 4 2 2 2 2 2" xfId="20006"/>
    <cellStyle name="Currency 2 7 4 2 2 2 3" xfId="20007"/>
    <cellStyle name="Currency 2 7 4 2 2 3" xfId="20008"/>
    <cellStyle name="Currency 2 7 4 2 2 3 2" xfId="20009"/>
    <cellStyle name="Currency 2 7 4 2 2 4" xfId="20010"/>
    <cellStyle name="Currency 2 7 4 2 3" xfId="20011"/>
    <cellStyle name="Currency 2 7 4 2 3 2" xfId="20012"/>
    <cellStyle name="Currency 2 7 4 2 3 2 2" xfId="20013"/>
    <cellStyle name="Currency 2 7 4 2 3 3" xfId="20014"/>
    <cellStyle name="Currency 2 7 4 2 4" xfId="20015"/>
    <cellStyle name="Currency 2 7 4 2 4 2" xfId="20016"/>
    <cellStyle name="Currency 2 7 4 2 5" xfId="20017"/>
    <cellStyle name="Currency 2 7 4 3" xfId="20018"/>
    <cellStyle name="Currency 2 7 4 3 2" xfId="20019"/>
    <cellStyle name="Currency 2 7 4 3 2 2" xfId="20020"/>
    <cellStyle name="Currency 2 7 4 3 2 2 2" xfId="20021"/>
    <cellStyle name="Currency 2 7 4 3 2 3" xfId="20022"/>
    <cellStyle name="Currency 2 7 4 3 3" xfId="20023"/>
    <cellStyle name="Currency 2 7 4 3 3 2" xfId="20024"/>
    <cellStyle name="Currency 2 7 4 3 4" xfId="20025"/>
    <cellStyle name="Currency 2 7 4 4" xfId="20026"/>
    <cellStyle name="Currency 2 7 4 4 2" xfId="20027"/>
    <cellStyle name="Currency 2 7 4 4 2 2" xfId="20028"/>
    <cellStyle name="Currency 2 7 4 4 3" xfId="20029"/>
    <cellStyle name="Currency 2 7 4 5" xfId="20030"/>
    <cellStyle name="Currency 2 7 4 5 2" xfId="20031"/>
    <cellStyle name="Currency 2 7 4 6" xfId="20032"/>
    <cellStyle name="Currency 2 7 4 6 2" xfId="20033"/>
    <cellStyle name="Currency 2 7 4 7" xfId="20034"/>
    <cellStyle name="Currency 2 7 4 8" xfId="20035"/>
    <cellStyle name="Currency 2 7 4 9" xfId="20036"/>
    <cellStyle name="Currency 2 7 5" xfId="20037"/>
    <cellStyle name="Currency 2 7 5 2" xfId="20038"/>
    <cellStyle name="Currency 2 7 5 2 2" xfId="20039"/>
    <cellStyle name="Currency 2 7 5 2 2 2" xfId="20040"/>
    <cellStyle name="Currency 2 7 5 2 2 2 2" xfId="20041"/>
    <cellStyle name="Currency 2 7 5 2 2 3" xfId="20042"/>
    <cellStyle name="Currency 2 7 5 2 3" xfId="20043"/>
    <cellStyle name="Currency 2 7 5 2 3 2" xfId="20044"/>
    <cellStyle name="Currency 2 7 5 2 4" xfId="20045"/>
    <cellStyle name="Currency 2 7 5 3" xfId="20046"/>
    <cellStyle name="Currency 2 7 5 3 2" xfId="20047"/>
    <cellStyle name="Currency 2 7 5 3 2 2" xfId="20048"/>
    <cellStyle name="Currency 2 7 5 3 3" xfId="20049"/>
    <cellStyle name="Currency 2 7 5 4" xfId="20050"/>
    <cellStyle name="Currency 2 7 5 4 2" xfId="20051"/>
    <cellStyle name="Currency 2 7 5 5" xfId="20052"/>
    <cellStyle name="Currency 2 7 6" xfId="20053"/>
    <cellStyle name="Currency 2 7 6 2" xfId="20054"/>
    <cellStyle name="Currency 2 7 6 2 2" xfId="20055"/>
    <cellStyle name="Currency 2 7 6 2 2 2" xfId="20056"/>
    <cellStyle name="Currency 2 7 6 2 2 2 2" xfId="20057"/>
    <cellStyle name="Currency 2 7 6 2 2 3" xfId="20058"/>
    <cellStyle name="Currency 2 7 6 2 3" xfId="20059"/>
    <cellStyle name="Currency 2 7 6 2 3 2" xfId="20060"/>
    <cellStyle name="Currency 2 7 6 2 4" xfId="20061"/>
    <cellStyle name="Currency 2 7 6 3" xfId="20062"/>
    <cellStyle name="Currency 2 7 6 3 2" xfId="20063"/>
    <cellStyle name="Currency 2 7 6 3 2 2" xfId="20064"/>
    <cellStyle name="Currency 2 7 6 3 3" xfId="20065"/>
    <cellStyle name="Currency 2 7 6 4" xfId="20066"/>
    <cellStyle name="Currency 2 7 6 4 2" xfId="20067"/>
    <cellStyle name="Currency 2 7 6 5" xfId="20068"/>
    <cellStyle name="Currency 2 7 7" xfId="20069"/>
    <cellStyle name="Currency 2 7 7 2" xfId="20070"/>
    <cellStyle name="Currency 2 7 7 2 2" xfId="20071"/>
    <cellStyle name="Currency 2 7 7 2 2 2" xfId="20072"/>
    <cellStyle name="Currency 2 7 7 2 3" xfId="20073"/>
    <cellStyle name="Currency 2 7 7 3" xfId="20074"/>
    <cellStyle name="Currency 2 7 7 3 2" xfId="20075"/>
    <cellStyle name="Currency 2 7 7 4" xfId="20076"/>
    <cellStyle name="Currency 2 7 8" xfId="20077"/>
    <cellStyle name="Currency 2 7 8 2" xfId="20078"/>
    <cellStyle name="Currency 2 7 8 2 2" xfId="20079"/>
    <cellStyle name="Currency 2 7 8 3" xfId="20080"/>
    <cellStyle name="Currency 2 7 9" xfId="20081"/>
    <cellStyle name="Currency 2 7 9 2" xfId="20082"/>
    <cellStyle name="Currency 2 8" xfId="20083"/>
    <cellStyle name="Currency 2 8 10" xfId="20084"/>
    <cellStyle name="Currency 2 8 10 2" xfId="20085"/>
    <cellStyle name="Currency 2 8 11" xfId="20086"/>
    <cellStyle name="Currency 2 8 12" xfId="20087"/>
    <cellStyle name="Currency 2 8 13" xfId="20088"/>
    <cellStyle name="Currency 2 8 2" xfId="20089"/>
    <cellStyle name="Currency 2 8 2 2" xfId="20090"/>
    <cellStyle name="Currency 2 8 2 2 2" xfId="20091"/>
    <cellStyle name="Currency 2 8 2 2 2 2" xfId="20092"/>
    <cellStyle name="Currency 2 8 2 2 2 2 2" xfId="20093"/>
    <cellStyle name="Currency 2 8 2 2 2 2 2 2" xfId="20094"/>
    <cellStyle name="Currency 2 8 2 2 2 2 3" xfId="20095"/>
    <cellStyle name="Currency 2 8 2 2 2 3" xfId="20096"/>
    <cellStyle name="Currency 2 8 2 2 2 3 2" xfId="20097"/>
    <cellStyle name="Currency 2 8 2 2 2 4" xfId="20098"/>
    <cellStyle name="Currency 2 8 2 2 3" xfId="20099"/>
    <cellStyle name="Currency 2 8 2 2 3 2" xfId="20100"/>
    <cellStyle name="Currency 2 8 2 2 3 2 2" xfId="20101"/>
    <cellStyle name="Currency 2 8 2 2 3 3" xfId="20102"/>
    <cellStyle name="Currency 2 8 2 2 4" xfId="20103"/>
    <cellStyle name="Currency 2 8 2 2 4 2" xfId="20104"/>
    <cellStyle name="Currency 2 8 2 2 5" xfId="20105"/>
    <cellStyle name="Currency 2 8 2 3" xfId="20106"/>
    <cellStyle name="Currency 2 8 2 3 2" xfId="20107"/>
    <cellStyle name="Currency 2 8 2 3 2 2" xfId="20108"/>
    <cellStyle name="Currency 2 8 2 3 2 2 2" xfId="20109"/>
    <cellStyle name="Currency 2 8 2 3 2 3" xfId="20110"/>
    <cellStyle name="Currency 2 8 2 3 3" xfId="20111"/>
    <cellStyle name="Currency 2 8 2 3 3 2" xfId="20112"/>
    <cellStyle name="Currency 2 8 2 3 4" xfId="20113"/>
    <cellStyle name="Currency 2 8 2 4" xfId="20114"/>
    <cellStyle name="Currency 2 8 2 4 2" xfId="20115"/>
    <cellStyle name="Currency 2 8 2 4 2 2" xfId="20116"/>
    <cellStyle name="Currency 2 8 2 4 3" xfId="20117"/>
    <cellStyle name="Currency 2 8 2 5" xfId="20118"/>
    <cellStyle name="Currency 2 8 2 5 2" xfId="20119"/>
    <cellStyle name="Currency 2 8 2 6" xfId="20120"/>
    <cellStyle name="Currency 2 8 2 6 2" xfId="20121"/>
    <cellStyle name="Currency 2 8 2 7" xfId="20122"/>
    <cellStyle name="Currency 2 8 2 8" xfId="20123"/>
    <cellStyle name="Currency 2 8 2 9" xfId="20124"/>
    <cellStyle name="Currency 2 8 3" xfId="20125"/>
    <cellStyle name="Currency 2 8 3 2" xfId="20126"/>
    <cellStyle name="Currency 2 8 3 2 2" xfId="20127"/>
    <cellStyle name="Currency 2 8 3 2 2 2" xfId="20128"/>
    <cellStyle name="Currency 2 8 3 2 2 2 2" xfId="20129"/>
    <cellStyle name="Currency 2 8 3 2 2 2 2 2" xfId="20130"/>
    <cellStyle name="Currency 2 8 3 2 2 2 3" xfId="20131"/>
    <cellStyle name="Currency 2 8 3 2 2 3" xfId="20132"/>
    <cellStyle name="Currency 2 8 3 2 2 3 2" xfId="20133"/>
    <cellStyle name="Currency 2 8 3 2 2 4" xfId="20134"/>
    <cellStyle name="Currency 2 8 3 2 3" xfId="20135"/>
    <cellStyle name="Currency 2 8 3 2 3 2" xfId="20136"/>
    <cellStyle name="Currency 2 8 3 2 3 2 2" xfId="20137"/>
    <cellStyle name="Currency 2 8 3 2 3 3" xfId="20138"/>
    <cellStyle name="Currency 2 8 3 2 4" xfId="20139"/>
    <cellStyle name="Currency 2 8 3 2 4 2" xfId="20140"/>
    <cellStyle name="Currency 2 8 3 2 5" xfId="20141"/>
    <cellStyle name="Currency 2 8 3 3" xfId="20142"/>
    <cellStyle name="Currency 2 8 3 3 2" xfId="20143"/>
    <cellStyle name="Currency 2 8 3 3 2 2" xfId="20144"/>
    <cellStyle name="Currency 2 8 3 3 2 2 2" xfId="20145"/>
    <cellStyle name="Currency 2 8 3 3 2 3" xfId="20146"/>
    <cellStyle name="Currency 2 8 3 3 3" xfId="20147"/>
    <cellStyle name="Currency 2 8 3 3 3 2" xfId="20148"/>
    <cellStyle name="Currency 2 8 3 3 4" xfId="20149"/>
    <cellStyle name="Currency 2 8 3 4" xfId="20150"/>
    <cellStyle name="Currency 2 8 3 4 2" xfId="20151"/>
    <cellStyle name="Currency 2 8 3 4 2 2" xfId="20152"/>
    <cellStyle name="Currency 2 8 3 4 3" xfId="20153"/>
    <cellStyle name="Currency 2 8 3 5" xfId="20154"/>
    <cellStyle name="Currency 2 8 3 5 2" xfId="20155"/>
    <cellStyle name="Currency 2 8 3 6" xfId="20156"/>
    <cellStyle name="Currency 2 8 3 6 2" xfId="20157"/>
    <cellStyle name="Currency 2 8 3 7" xfId="20158"/>
    <cellStyle name="Currency 2 8 3 8" xfId="20159"/>
    <cellStyle name="Currency 2 8 3 9" xfId="20160"/>
    <cellStyle name="Currency 2 8 4" xfId="20161"/>
    <cellStyle name="Currency 2 8 4 2" xfId="20162"/>
    <cellStyle name="Currency 2 8 4 2 2" xfId="20163"/>
    <cellStyle name="Currency 2 8 4 2 2 2" xfId="20164"/>
    <cellStyle name="Currency 2 8 4 2 2 2 2" xfId="20165"/>
    <cellStyle name="Currency 2 8 4 2 2 3" xfId="20166"/>
    <cellStyle name="Currency 2 8 4 2 3" xfId="20167"/>
    <cellStyle name="Currency 2 8 4 2 3 2" xfId="20168"/>
    <cellStyle name="Currency 2 8 4 2 4" xfId="20169"/>
    <cellStyle name="Currency 2 8 4 3" xfId="20170"/>
    <cellStyle name="Currency 2 8 4 3 2" xfId="20171"/>
    <cellStyle name="Currency 2 8 4 3 2 2" xfId="20172"/>
    <cellStyle name="Currency 2 8 4 3 3" xfId="20173"/>
    <cellStyle name="Currency 2 8 4 4" xfId="20174"/>
    <cellStyle name="Currency 2 8 4 4 2" xfId="20175"/>
    <cellStyle name="Currency 2 8 4 5" xfId="20176"/>
    <cellStyle name="Currency 2 8 4 6" xfId="20177"/>
    <cellStyle name="Currency 2 8 5" xfId="20178"/>
    <cellStyle name="Currency 2 8 5 2" xfId="20179"/>
    <cellStyle name="Currency 2 8 5 2 2" xfId="20180"/>
    <cellStyle name="Currency 2 8 5 2 2 2" xfId="20181"/>
    <cellStyle name="Currency 2 8 5 2 2 2 2" xfId="20182"/>
    <cellStyle name="Currency 2 8 5 2 2 3" xfId="20183"/>
    <cellStyle name="Currency 2 8 5 2 3" xfId="20184"/>
    <cellStyle name="Currency 2 8 5 2 3 2" xfId="20185"/>
    <cellStyle name="Currency 2 8 5 2 4" xfId="20186"/>
    <cellStyle name="Currency 2 8 5 3" xfId="20187"/>
    <cellStyle name="Currency 2 8 5 3 2" xfId="20188"/>
    <cellStyle name="Currency 2 8 5 3 2 2" xfId="20189"/>
    <cellStyle name="Currency 2 8 5 3 3" xfId="20190"/>
    <cellStyle name="Currency 2 8 5 4" xfId="20191"/>
    <cellStyle name="Currency 2 8 5 4 2" xfId="20192"/>
    <cellStyle name="Currency 2 8 5 5" xfId="20193"/>
    <cellStyle name="Currency 2 8 5 6" xfId="20194"/>
    <cellStyle name="Currency 2 8 6" xfId="20195"/>
    <cellStyle name="Currency 2 8 6 2" xfId="20196"/>
    <cellStyle name="Currency 2 8 6 2 2" xfId="20197"/>
    <cellStyle name="Currency 2 8 6 2 2 2" xfId="20198"/>
    <cellStyle name="Currency 2 8 6 2 3" xfId="20199"/>
    <cellStyle name="Currency 2 8 6 3" xfId="20200"/>
    <cellStyle name="Currency 2 8 6 3 2" xfId="20201"/>
    <cellStyle name="Currency 2 8 6 4" xfId="20202"/>
    <cellStyle name="Currency 2 8 7" xfId="20203"/>
    <cellStyle name="Currency 2 8 7 2" xfId="20204"/>
    <cellStyle name="Currency 2 8 7 2 2" xfId="20205"/>
    <cellStyle name="Currency 2 8 7 3" xfId="20206"/>
    <cellStyle name="Currency 2 8 8" xfId="20207"/>
    <cellStyle name="Currency 2 8 8 2" xfId="20208"/>
    <cellStyle name="Currency 2 8 9" xfId="20209"/>
    <cellStyle name="Currency 2 8 9 2" xfId="20210"/>
    <cellStyle name="Currency 2 9" xfId="20211"/>
    <cellStyle name="Currency 2 9 2" xfId="20212"/>
    <cellStyle name="Currency 2 9 2 2" xfId="20213"/>
    <cellStyle name="Currency 2 9 2 2 2" xfId="20214"/>
    <cellStyle name="Currency 2 9 2 2 2 2" xfId="20215"/>
    <cellStyle name="Currency 2 9 2 2 2 2 2" xfId="20216"/>
    <cellStyle name="Currency 2 9 2 2 2 3" xfId="20217"/>
    <cellStyle name="Currency 2 9 2 2 3" xfId="20218"/>
    <cellStyle name="Currency 2 9 2 2 3 2" xfId="20219"/>
    <cellStyle name="Currency 2 9 2 2 4" xfId="20220"/>
    <cellStyle name="Currency 2 9 2 3" xfId="20221"/>
    <cellStyle name="Currency 2 9 2 3 2" xfId="20222"/>
    <cellStyle name="Currency 2 9 2 3 2 2" xfId="20223"/>
    <cellStyle name="Currency 2 9 2 3 3" xfId="20224"/>
    <cellStyle name="Currency 2 9 2 4" xfId="20225"/>
    <cellStyle name="Currency 2 9 2 4 2" xfId="20226"/>
    <cellStyle name="Currency 2 9 2 5" xfId="20227"/>
    <cellStyle name="Currency 2 9 2 6" xfId="20228"/>
    <cellStyle name="Currency 2 9 3" xfId="20229"/>
    <cellStyle name="Currency 2 9 3 2" xfId="20230"/>
    <cellStyle name="Currency 2 9 3 2 2" xfId="20231"/>
    <cellStyle name="Currency 2 9 3 2 2 2" xfId="20232"/>
    <cellStyle name="Currency 2 9 3 2 3" xfId="20233"/>
    <cellStyle name="Currency 2 9 3 3" xfId="20234"/>
    <cellStyle name="Currency 2 9 3 3 2" xfId="20235"/>
    <cellStyle name="Currency 2 9 3 4" xfId="20236"/>
    <cellStyle name="Currency 2 9 3 5" xfId="20237"/>
    <cellStyle name="Currency 2 9 4" xfId="20238"/>
    <cellStyle name="Currency 2 9 4 2" xfId="20239"/>
    <cellStyle name="Currency 2 9 4 2 2" xfId="20240"/>
    <cellStyle name="Currency 2 9 4 3" xfId="20241"/>
    <cellStyle name="Currency 2 9 5" xfId="20242"/>
    <cellStyle name="Currency 2 9 5 2" xfId="20243"/>
    <cellStyle name="Currency 2 9 6" xfId="20244"/>
    <cellStyle name="Currency 2 9 6 2" xfId="20245"/>
    <cellStyle name="Currency 2 9 7" xfId="20246"/>
    <cellStyle name="Currency 2 9 8" xfId="20247"/>
    <cellStyle name="Currency 2 9 9" xfId="20248"/>
    <cellStyle name="Currency 20" xfId="20249"/>
    <cellStyle name="Currency 20 2" xfId="20250"/>
    <cellStyle name="Currency 21" xfId="20251"/>
    <cellStyle name="Currency 21 2" xfId="20252"/>
    <cellStyle name="Currency 22" xfId="20253"/>
    <cellStyle name="Currency 22 2" xfId="20254"/>
    <cellStyle name="Currency 23" xfId="20255"/>
    <cellStyle name="Currency 23 2" xfId="20256"/>
    <cellStyle name="Currency 24" xfId="20257"/>
    <cellStyle name="Currency 24 2" xfId="20258"/>
    <cellStyle name="Currency 25" xfId="20259"/>
    <cellStyle name="Currency 25 2" xfId="20260"/>
    <cellStyle name="Currency 26" xfId="20261"/>
    <cellStyle name="Currency 27" xfId="20262"/>
    <cellStyle name="Currency 28" xfId="20263"/>
    <cellStyle name="Currency 29" xfId="20264"/>
    <cellStyle name="Currency 3" xfId="20265"/>
    <cellStyle name="Currency 3 10" xfId="20266"/>
    <cellStyle name="Currency 3 10 2" xfId="20267"/>
    <cellStyle name="Currency 3 11" xfId="20268"/>
    <cellStyle name="Currency 3 12" xfId="20269"/>
    <cellStyle name="Currency 3 13" xfId="20270"/>
    <cellStyle name="Currency 3 14" xfId="46572"/>
    <cellStyle name="Currency 3 2" xfId="20271"/>
    <cellStyle name="Currency 3 2 10" xfId="46874"/>
    <cellStyle name="Currency 3 2 11" xfId="47025"/>
    <cellStyle name="Currency 3 2 2" xfId="20272"/>
    <cellStyle name="Currency 3 2 2 2" xfId="20273"/>
    <cellStyle name="Currency 3 2 2 2 2" xfId="20274"/>
    <cellStyle name="Currency 3 2 2 2 2 2" xfId="20275"/>
    <cellStyle name="Currency 3 2 2 2 2 2 2" xfId="20276"/>
    <cellStyle name="Currency 3 2 2 2 2 3" xfId="20277"/>
    <cellStyle name="Currency 3 2 2 2 3" xfId="20278"/>
    <cellStyle name="Currency 3 2 2 2 3 2" xfId="20279"/>
    <cellStyle name="Currency 3 2 2 2 4" xfId="20280"/>
    <cellStyle name="Currency 3 2 2 3" xfId="20281"/>
    <cellStyle name="Currency 3 2 2 3 2" xfId="20282"/>
    <cellStyle name="Currency 3 2 2 3 2 2" xfId="20283"/>
    <cellStyle name="Currency 3 2 2 3 3" xfId="20284"/>
    <cellStyle name="Currency 3 2 2 4" xfId="20285"/>
    <cellStyle name="Currency 3 2 2 4 2" xfId="20286"/>
    <cellStyle name="Currency 3 2 2 5" xfId="20287"/>
    <cellStyle name="Currency 3 2 3" xfId="20288"/>
    <cellStyle name="Currency 3 2 3 2" xfId="20289"/>
    <cellStyle name="Currency 3 2 3 2 2" xfId="20290"/>
    <cellStyle name="Currency 3 2 3 2 2 2" xfId="20291"/>
    <cellStyle name="Currency 3 2 3 2 3" xfId="20292"/>
    <cellStyle name="Currency 3 2 3 3" xfId="20293"/>
    <cellStyle name="Currency 3 2 3 3 2" xfId="20294"/>
    <cellStyle name="Currency 3 2 3 4" xfId="20295"/>
    <cellStyle name="Currency 3 2 4" xfId="20296"/>
    <cellStyle name="Currency 3 2 4 2" xfId="20297"/>
    <cellStyle name="Currency 3 2 4 2 2" xfId="20298"/>
    <cellStyle name="Currency 3 2 4 3" xfId="20299"/>
    <cellStyle name="Currency 3 2 5" xfId="20300"/>
    <cellStyle name="Currency 3 2 5 2" xfId="20301"/>
    <cellStyle name="Currency 3 2 6" xfId="20302"/>
    <cellStyle name="Currency 3 2 6 2" xfId="20303"/>
    <cellStyle name="Currency 3 2 7" xfId="20304"/>
    <cellStyle name="Currency 3 2 8" xfId="20305"/>
    <cellStyle name="Currency 3 2 9" xfId="20306"/>
    <cellStyle name="Currency 3 3" xfId="20307"/>
    <cellStyle name="Currency 3 3 2" xfId="20308"/>
    <cellStyle name="Currency 3 3 2 2" xfId="20309"/>
    <cellStyle name="Currency 3 3 2 2 2" xfId="20310"/>
    <cellStyle name="Currency 3 3 2 2 2 2" xfId="20311"/>
    <cellStyle name="Currency 3 3 2 2 2 2 2" xfId="20312"/>
    <cellStyle name="Currency 3 3 2 2 2 3" xfId="20313"/>
    <cellStyle name="Currency 3 3 2 2 3" xfId="20314"/>
    <cellStyle name="Currency 3 3 2 2 3 2" xfId="20315"/>
    <cellStyle name="Currency 3 3 2 2 4" xfId="20316"/>
    <cellStyle name="Currency 3 3 2 3" xfId="20317"/>
    <cellStyle name="Currency 3 3 2 3 2" xfId="20318"/>
    <cellStyle name="Currency 3 3 2 3 2 2" xfId="20319"/>
    <cellStyle name="Currency 3 3 2 3 3" xfId="20320"/>
    <cellStyle name="Currency 3 3 2 4" xfId="20321"/>
    <cellStyle name="Currency 3 3 2 4 2" xfId="20322"/>
    <cellStyle name="Currency 3 3 2 5" xfId="20323"/>
    <cellStyle name="Currency 3 3 2 6" xfId="20324"/>
    <cellStyle name="Currency 3 3 3" xfId="20325"/>
    <cellStyle name="Currency 3 3 3 2" xfId="20326"/>
    <cellStyle name="Currency 3 3 3 2 2" xfId="20327"/>
    <cellStyle name="Currency 3 3 3 2 2 2" xfId="20328"/>
    <cellStyle name="Currency 3 3 3 2 3" xfId="20329"/>
    <cellStyle name="Currency 3 3 3 3" xfId="20330"/>
    <cellStyle name="Currency 3 3 3 3 2" xfId="20331"/>
    <cellStyle name="Currency 3 3 3 4" xfId="20332"/>
    <cellStyle name="Currency 3 3 4" xfId="20333"/>
    <cellStyle name="Currency 3 3 4 2" xfId="20334"/>
    <cellStyle name="Currency 3 3 4 2 2" xfId="20335"/>
    <cellStyle name="Currency 3 3 4 3" xfId="20336"/>
    <cellStyle name="Currency 3 3 5" xfId="20337"/>
    <cellStyle name="Currency 3 3 5 2" xfId="20338"/>
    <cellStyle name="Currency 3 3 6" xfId="20339"/>
    <cellStyle name="Currency 3 3 6 2" xfId="20340"/>
    <cellStyle name="Currency 3 3 7" xfId="20341"/>
    <cellStyle name="Currency 3 3 8" xfId="20342"/>
    <cellStyle name="Currency 3 3 9" xfId="20343"/>
    <cellStyle name="Currency 3 4" xfId="20344"/>
    <cellStyle name="Currency 3 4 2" xfId="20345"/>
    <cellStyle name="Currency 3 4 2 2" xfId="20346"/>
    <cellStyle name="Currency 3 4 2 2 2" xfId="20347"/>
    <cellStyle name="Currency 3 4 2 2 2 2" xfId="20348"/>
    <cellStyle name="Currency 3 4 2 2 3" xfId="20349"/>
    <cellStyle name="Currency 3 4 2 3" xfId="20350"/>
    <cellStyle name="Currency 3 4 2 3 2" xfId="20351"/>
    <cellStyle name="Currency 3 4 2 4" xfId="20352"/>
    <cellStyle name="Currency 3 4 3" xfId="20353"/>
    <cellStyle name="Currency 3 4 3 2" xfId="20354"/>
    <cellStyle name="Currency 3 4 3 2 2" xfId="20355"/>
    <cellStyle name="Currency 3 4 3 3" xfId="20356"/>
    <cellStyle name="Currency 3 4 4" xfId="20357"/>
    <cellStyle name="Currency 3 4 4 2" xfId="20358"/>
    <cellStyle name="Currency 3 4 5" xfId="20359"/>
    <cellStyle name="Currency 3 4 6" xfId="20360"/>
    <cellStyle name="Currency 3 5" xfId="20361"/>
    <cellStyle name="Currency 3 5 2" xfId="20362"/>
    <cellStyle name="Currency 3 5 2 2" xfId="20363"/>
    <cellStyle name="Currency 3 5 2 2 2" xfId="20364"/>
    <cellStyle name="Currency 3 5 2 2 2 2" xfId="20365"/>
    <cellStyle name="Currency 3 5 2 2 3" xfId="20366"/>
    <cellStyle name="Currency 3 5 2 3" xfId="20367"/>
    <cellStyle name="Currency 3 5 2 3 2" xfId="20368"/>
    <cellStyle name="Currency 3 5 2 4" xfId="20369"/>
    <cellStyle name="Currency 3 5 3" xfId="20370"/>
    <cellStyle name="Currency 3 5 3 2" xfId="20371"/>
    <cellStyle name="Currency 3 5 3 2 2" xfId="20372"/>
    <cellStyle name="Currency 3 5 3 3" xfId="20373"/>
    <cellStyle name="Currency 3 5 4" xfId="20374"/>
    <cellStyle name="Currency 3 5 4 2" xfId="20375"/>
    <cellStyle name="Currency 3 5 5" xfId="20376"/>
    <cellStyle name="Currency 3 5 6" xfId="20377"/>
    <cellStyle name="Currency 3 6" xfId="20378"/>
    <cellStyle name="Currency 3 6 2" xfId="20379"/>
    <cellStyle name="Currency 3 6 2 2" xfId="20380"/>
    <cellStyle name="Currency 3 6 2 2 2" xfId="20381"/>
    <cellStyle name="Currency 3 6 2 3" xfId="20382"/>
    <cellStyle name="Currency 3 6 3" xfId="20383"/>
    <cellStyle name="Currency 3 6 3 2" xfId="20384"/>
    <cellStyle name="Currency 3 6 4" xfId="20385"/>
    <cellStyle name="Currency 3 6 5" xfId="20386"/>
    <cellStyle name="Currency 3 7" xfId="20387"/>
    <cellStyle name="Currency 3 7 2" xfId="20388"/>
    <cellStyle name="Currency 3 7 2 2" xfId="20389"/>
    <cellStyle name="Currency 3 7 3" xfId="20390"/>
    <cellStyle name="Currency 3 8" xfId="20391"/>
    <cellStyle name="Currency 3 8 2" xfId="20392"/>
    <cellStyle name="Currency 3 9" xfId="20393"/>
    <cellStyle name="Currency 3 9 2" xfId="20394"/>
    <cellStyle name="Currency 30" xfId="46571"/>
    <cellStyle name="Currency 31" xfId="46878"/>
    <cellStyle name="Currency 32" xfId="46880"/>
    <cellStyle name="Currency 33" xfId="46882"/>
    <cellStyle name="Currency 4" xfId="20395"/>
    <cellStyle name="Currency 4 2" xfId="20396"/>
    <cellStyle name="Currency 4 2 2" xfId="20397"/>
    <cellStyle name="Currency 4 2 2 2" xfId="20398"/>
    <cellStyle name="Currency 4 2 2 2 2" xfId="20399"/>
    <cellStyle name="Currency 4 2 2 3" xfId="20400"/>
    <cellStyle name="Currency 4 2 3" xfId="20401"/>
    <cellStyle name="Currency 4 2 3 2" xfId="20402"/>
    <cellStyle name="Currency 4 2 4" xfId="20403"/>
    <cellStyle name="Currency 4 2 5" xfId="20404"/>
    <cellStyle name="Currency 4 3" xfId="20405"/>
    <cellStyle name="Currency 4 3 2" xfId="20406"/>
    <cellStyle name="Currency 4 3 2 2" xfId="20407"/>
    <cellStyle name="Currency 4 3 3" xfId="20408"/>
    <cellStyle name="Currency 4 3 4" xfId="20409"/>
    <cellStyle name="Currency 4 4" xfId="20410"/>
    <cellStyle name="Currency 4 4 2" xfId="20411"/>
    <cellStyle name="Currency 4 5" xfId="20412"/>
    <cellStyle name="Currency 4 6" xfId="20413"/>
    <cellStyle name="Currency 4 7" xfId="46573"/>
    <cellStyle name="Currency 5" xfId="20414"/>
    <cellStyle name="Currency 5 2" xfId="20415"/>
    <cellStyle name="Currency 5 3" xfId="20416"/>
    <cellStyle name="Currency 5 4" xfId="47026"/>
    <cellStyle name="Currency 6" xfId="20417"/>
    <cellStyle name="Currency 6 2" xfId="47027"/>
    <cellStyle name="Currency 7" xfId="20418"/>
    <cellStyle name="Currency 7 2" xfId="47028"/>
    <cellStyle name="Currency 8" xfId="20419"/>
    <cellStyle name="Currency 8 2" xfId="47029"/>
    <cellStyle name="Currency 9" xfId="20420"/>
    <cellStyle name="Currency0" xfId="20421"/>
    <cellStyle name="Date" xfId="20422"/>
    <cellStyle name="Date 2" xfId="20423"/>
    <cellStyle name="Date 3" xfId="20424"/>
    <cellStyle name="Date 4" xfId="20425"/>
    <cellStyle name="Emphasis 1" xfId="20426"/>
    <cellStyle name="Emphasis 1 10" xfId="46574"/>
    <cellStyle name="Emphasis 1 11" xfId="46575"/>
    <cellStyle name="Emphasis 1 12" xfId="46576"/>
    <cellStyle name="Emphasis 1 13" xfId="46577"/>
    <cellStyle name="Emphasis 1 14" xfId="46578"/>
    <cellStyle name="Emphasis 1 15" xfId="46579"/>
    <cellStyle name="Emphasis 1 16" xfId="46580"/>
    <cellStyle name="Emphasis 1 17" xfId="46581"/>
    <cellStyle name="Emphasis 1 18" xfId="46582"/>
    <cellStyle name="Emphasis 1 19" xfId="46583"/>
    <cellStyle name="Emphasis 1 2" xfId="20427"/>
    <cellStyle name="Emphasis 1 2 2" xfId="20428"/>
    <cellStyle name="Emphasis 1 2 2 2" xfId="20429"/>
    <cellStyle name="Emphasis 1 2 3" xfId="20430"/>
    <cellStyle name="Emphasis 1 2 4" xfId="20431"/>
    <cellStyle name="Emphasis 1 2 5" xfId="20432"/>
    <cellStyle name="Emphasis 1 2 6" xfId="20433"/>
    <cellStyle name="Emphasis 1 2 7" xfId="20434"/>
    <cellStyle name="Emphasis 1 20" xfId="46584"/>
    <cellStyle name="Emphasis 1 21" xfId="46585"/>
    <cellStyle name="Emphasis 1 22" xfId="46586"/>
    <cellStyle name="Emphasis 1 23" xfId="46587"/>
    <cellStyle name="Emphasis 1 3" xfId="20435"/>
    <cellStyle name="Emphasis 1 3 2" xfId="20436"/>
    <cellStyle name="Emphasis 1 3 3" xfId="46588"/>
    <cellStyle name="Emphasis 1 4" xfId="20437"/>
    <cellStyle name="Emphasis 1 4 2" xfId="20438"/>
    <cellStyle name="Emphasis 1 4 3" xfId="46589"/>
    <cellStyle name="Emphasis 1 5" xfId="20439"/>
    <cellStyle name="Emphasis 1 5 2" xfId="20440"/>
    <cellStyle name="Emphasis 1 6" xfId="20441"/>
    <cellStyle name="Emphasis 1 6 2" xfId="46590"/>
    <cellStyle name="Emphasis 1 7" xfId="46591"/>
    <cellStyle name="Emphasis 1 8" xfId="46592"/>
    <cellStyle name="Emphasis 1 9" xfId="46593"/>
    <cellStyle name="Emphasis 2" xfId="20442"/>
    <cellStyle name="Emphasis 2 10" xfId="46594"/>
    <cellStyle name="Emphasis 2 11" xfId="46595"/>
    <cellStyle name="Emphasis 2 12" xfId="46596"/>
    <cellStyle name="Emphasis 2 13" xfId="46597"/>
    <cellStyle name="Emphasis 2 14" xfId="46598"/>
    <cellStyle name="Emphasis 2 15" xfId="46599"/>
    <cellStyle name="Emphasis 2 16" xfId="46600"/>
    <cellStyle name="Emphasis 2 17" xfId="46601"/>
    <cellStyle name="Emphasis 2 18" xfId="46602"/>
    <cellStyle name="Emphasis 2 19" xfId="46603"/>
    <cellStyle name="Emphasis 2 2" xfId="20443"/>
    <cellStyle name="Emphasis 2 2 2" xfId="20444"/>
    <cellStyle name="Emphasis 2 2 2 2" xfId="20445"/>
    <cellStyle name="Emphasis 2 2 3" xfId="20446"/>
    <cellStyle name="Emphasis 2 2 4" xfId="20447"/>
    <cellStyle name="Emphasis 2 2 5" xfId="20448"/>
    <cellStyle name="Emphasis 2 2 6" xfId="20449"/>
    <cellStyle name="Emphasis 2 2 7" xfId="20450"/>
    <cellStyle name="Emphasis 2 20" xfId="46604"/>
    <cellStyle name="Emphasis 2 21" xfId="46605"/>
    <cellStyle name="Emphasis 2 22" xfId="46606"/>
    <cellStyle name="Emphasis 2 23" xfId="46607"/>
    <cellStyle name="Emphasis 2 3" xfId="20451"/>
    <cellStyle name="Emphasis 2 3 2" xfId="20452"/>
    <cellStyle name="Emphasis 2 3 3" xfId="46608"/>
    <cellStyle name="Emphasis 2 4" xfId="20453"/>
    <cellStyle name="Emphasis 2 4 2" xfId="20454"/>
    <cellStyle name="Emphasis 2 4 3" xfId="46609"/>
    <cellStyle name="Emphasis 2 5" xfId="20455"/>
    <cellStyle name="Emphasis 2 5 2" xfId="20456"/>
    <cellStyle name="Emphasis 2 6" xfId="20457"/>
    <cellStyle name="Emphasis 2 6 2" xfId="46610"/>
    <cellStyle name="Emphasis 2 7" xfId="46611"/>
    <cellStyle name="Emphasis 2 8" xfId="46612"/>
    <cellStyle name="Emphasis 2 9" xfId="46613"/>
    <cellStyle name="Emphasis 3" xfId="20458"/>
    <cellStyle name="Emphasis 3 2" xfId="20459"/>
    <cellStyle name="Emphasis 3 3" xfId="20460"/>
    <cellStyle name="Emphasis 3 4" xfId="20461"/>
    <cellStyle name="Euro" xfId="20462"/>
    <cellStyle name="Euro 2" xfId="20463"/>
    <cellStyle name="Euro 3" xfId="20464"/>
    <cellStyle name="Euro 4" xfId="20465"/>
    <cellStyle name="Explanatory Text" xfId="46897" builtinId="53" customBuiltin="1"/>
    <cellStyle name="Explanatory Text 10" xfId="20466"/>
    <cellStyle name="Explanatory Text 11" xfId="20467"/>
    <cellStyle name="Explanatory Text 12" xfId="20468"/>
    <cellStyle name="Explanatory Text 13" xfId="20469"/>
    <cellStyle name="Explanatory Text 14" xfId="20470"/>
    <cellStyle name="Explanatory Text 15" xfId="20471"/>
    <cellStyle name="Explanatory Text 16" xfId="20472"/>
    <cellStyle name="Explanatory Text 17" xfId="20473"/>
    <cellStyle name="Explanatory Text 18" xfId="20474"/>
    <cellStyle name="Explanatory Text 19" xfId="20475"/>
    <cellStyle name="Explanatory Text 2" xfId="20476"/>
    <cellStyle name="Explanatory Text 2 2" xfId="20477"/>
    <cellStyle name="Explanatory Text 20" xfId="20478"/>
    <cellStyle name="Explanatory Text 21" xfId="20479"/>
    <cellStyle name="Explanatory Text 22" xfId="20480"/>
    <cellStyle name="Explanatory Text 23" xfId="20481"/>
    <cellStyle name="Explanatory Text 24" xfId="20482"/>
    <cellStyle name="Explanatory Text 3" xfId="20483"/>
    <cellStyle name="Explanatory Text 3 2" xfId="20484"/>
    <cellStyle name="Explanatory Text 4" xfId="20485"/>
    <cellStyle name="Explanatory Text 4 2" xfId="20486"/>
    <cellStyle name="Explanatory Text 5" xfId="20487"/>
    <cellStyle name="Explanatory Text 5 2" xfId="20488"/>
    <cellStyle name="Explanatory Text 5 3" xfId="20489"/>
    <cellStyle name="Explanatory Text 6" xfId="20490"/>
    <cellStyle name="Explanatory Text 6 2" xfId="20491"/>
    <cellStyle name="Explanatory Text 6 3" xfId="20492"/>
    <cellStyle name="Explanatory Text 7" xfId="20493"/>
    <cellStyle name="Explanatory Text 8" xfId="20494"/>
    <cellStyle name="Explanatory Text 9" xfId="20495"/>
    <cellStyle name="Fixed" xfId="20496"/>
    <cellStyle name="Flashing" xfId="48013"/>
    <cellStyle name="Good" xfId="46888" builtinId="26" customBuiltin="1"/>
    <cellStyle name="Good 10" xfId="20497"/>
    <cellStyle name="Good 10 2" xfId="20498"/>
    <cellStyle name="Good 10 3" xfId="20499"/>
    <cellStyle name="Good 11" xfId="20500"/>
    <cellStyle name="Good 11 2" xfId="20501"/>
    <cellStyle name="Good 11 3" xfId="20502"/>
    <cellStyle name="Good 12" xfId="20503"/>
    <cellStyle name="Good 12 2" xfId="20504"/>
    <cellStyle name="Good 12 3" xfId="20505"/>
    <cellStyle name="Good 13" xfId="20506"/>
    <cellStyle name="Good 13 2" xfId="20507"/>
    <cellStyle name="Good 13 3" xfId="20508"/>
    <cellStyle name="Good 14" xfId="20509"/>
    <cellStyle name="Good 14 2" xfId="20510"/>
    <cellStyle name="Good 14 3" xfId="20511"/>
    <cellStyle name="Good 15" xfId="20512"/>
    <cellStyle name="Good 15 2" xfId="20513"/>
    <cellStyle name="Good 15 3" xfId="20514"/>
    <cellStyle name="Good 16" xfId="20515"/>
    <cellStyle name="Good 16 2" xfId="20516"/>
    <cellStyle name="Good 16 3" xfId="20517"/>
    <cellStyle name="Good 17" xfId="20518"/>
    <cellStyle name="Good 17 2" xfId="20519"/>
    <cellStyle name="Good 17 3" xfId="20520"/>
    <cellStyle name="Good 18" xfId="20521"/>
    <cellStyle name="Good 18 2" xfId="20522"/>
    <cellStyle name="Good 18 3" xfId="20523"/>
    <cellStyle name="Good 19" xfId="20524"/>
    <cellStyle name="Good 19 2" xfId="20525"/>
    <cellStyle name="Good 19 3" xfId="20526"/>
    <cellStyle name="Good 2" xfId="20527"/>
    <cellStyle name="Good 2 10" xfId="20528"/>
    <cellStyle name="Good 2 11" xfId="20529"/>
    <cellStyle name="Good 2 12" xfId="20530"/>
    <cellStyle name="Good 2 13" xfId="20531"/>
    <cellStyle name="Good 2 14" xfId="20532"/>
    <cellStyle name="Good 2 15" xfId="20533"/>
    <cellStyle name="Good 2 16" xfId="20534"/>
    <cellStyle name="Good 2 17" xfId="20535"/>
    <cellStyle name="Good 2 18" xfId="20536"/>
    <cellStyle name="Good 2 19" xfId="20537"/>
    <cellStyle name="Good 2 2" xfId="20538"/>
    <cellStyle name="Good 2 2 2" xfId="20539"/>
    <cellStyle name="Good 2 2 3" xfId="20540"/>
    <cellStyle name="Good 2 3" xfId="20541"/>
    <cellStyle name="Good 2 3 2" xfId="20542"/>
    <cellStyle name="Good 2 3 3" xfId="20543"/>
    <cellStyle name="Good 2 4" xfId="20544"/>
    <cellStyle name="Good 2 4 2" xfId="46615"/>
    <cellStyle name="Good 2 5" xfId="20545"/>
    <cellStyle name="Good 2 6" xfId="20546"/>
    <cellStyle name="Good 2 7" xfId="20547"/>
    <cellStyle name="Good 2 8" xfId="20548"/>
    <cellStyle name="Good 2 9" xfId="20549"/>
    <cellStyle name="Good 20" xfId="20550"/>
    <cellStyle name="Good 20 2" xfId="20551"/>
    <cellStyle name="Good 20 3" xfId="20552"/>
    <cellStyle name="Good 21" xfId="20553"/>
    <cellStyle name="Good 21 2" xfId="20554"/>
    <cellStyle name="Good 21 3" xfId="20555"/>
    <cellStyle name="Good 22" xfId="20556"/>
    <cellStyle name="Good 22 2" xfId="20557"/>
    <cellStyle name="Good 22 3" xfId="20558"/>
    <cellStyle name="Good 23" xfId="20559"/>
    <cellStyle name="Good 23 2" xfId="20560"/>
    <cellStyle name="Good 23 3" xfId="20561"/>
    <cellStyle name="Good 24" xfId="20562"/>
    <cellStyle name="Good 24 2" xfId="20563"/>
    <cellStyle name="Good 24 3" xfId="20564"/>
    <cellStyle name="Good 25" xfId="20565"/>
    <cellStyle name="Good 25 2" xfId="20566"/>
    <cellStyle name="Good 25 3" xfId="20567"/>
    <cellStyle name="Good 26" xfId="20568"/>
    <cellStyle name="Good 26 2" xfId="20569"/>
    <cellStyle name="Good 26 3" xfId="20570"/>
    <cellStyle name="Good 27" xfId="20571"/>
    <cellStyle name="Good 27 2" xfId="20572"/>
    <cellStyle name="Good 27 3" xfId="20573"/>
    <cellStyle name="Good 28" xfId="20574"/>
    <cellStyle name="Good 28 2" xfId="20575"/>
    <cellStyle name="Good 28 3" xfId="20576"/>
    <cellStyle name="Good 29" xfId="20577"/>
    <cellStyle name="Good 29 2" xfId="20578"/>
    <cellStyle name="Good 29 3" xfId="20579"/>
    <cellStyle name="Good 3" xfId="20580"/>
    <cellStyle name="Good 3 2" xfId="20581"/>
    <cellStyle name="Good 3 2 2" xfId="20582"/>
    <cellStyle name="Good 3 2 3" xfId="20583"/>
    <cellStyle name="Good 3 3" xfId="20584"/>
    <cellStyle name="Good 3 4" xfId="20585"/>
    <cellStyle name="Good 30" xfId="20586"/>
    <cellStyle name="Good 30 2" xfId="20587"/>
    <cellStyle name="Good 30 3" xfId="20588"/>
    <cellStyle name="Good 31" xfId="20589"/>
    <cellStyle name="Good 31 2" xfId="20590"/>
    <cellStyle name="Good 31 3" xfId="20591"/>
    <cellStyle name="Good 32" xfId="20592"/>
    <cellStyle name="Good 32 2" xfId="20593"/>
    <cellStyle name="Good 32 3" xfId="20594"/>
    <cellStyle name="Good 33" xfId="20595"/>
    <cellStyle name="Good 33 2" xfId="20596"/>
    <cellStyle name="Good 33 3" xfId="20597"/>
    <cellStyle name="Good 34" xfId="20598"/>
    <cellStyle name="Good 35" xfId="20599"/>
    <cellStyle name="Good 36" xfId="20600"/>
    <cellStyle name="Good 37" xfId="20601"/>
    <cellStyle name="Good 38" xfId="20602"/>
    <cellStyle name="Good 39" xfId="20603"/>
    <cellStyle name="Good 4" xfId="20604"/>
    <cellStyle name="Good 4 2" xfId="20605"/>
    <cellStyle name="Good 4 2 2" xfId="20606"/>
    <cellStyle name="Good 4 2 3" xfId="20607"/>
    <cellStyle name="Good 4 3" xfId="20608"/>
    <cellStyle name="Good 4 4" xfId="20609"/>
    <cellStyle name="Good 40" xfId="20610"/>
    <cellStyle name="Good 41" xfId="20611"/>
    <cellStyle name="Good 42" xfId="20612"/>
    <cellStyle name="Good 43" xfId="20613"/>
    <cellStyle name="Good 44" xfId="46614"/>
    <cellStyle name="Good 5" xfId="20614"/>
    <cellStyle name="Good 5 2" xfId="20615"/>
    <cellStyle name="Good 5 3" xfId="20616"/>
    <cellStyle name="Good 6" xfId="20617"/>
    <cellStyle name="Good 6 2" xfId="20618"/>
    <cellStyle name="Good 6 3" xfId="20619"/>
    <cellStyle name="Good 7" xfId="20620"/>
    <cellStyle name="Good 7 2" xfId="20621"/>
    <cellStyle name="Good 7 3" xfId="20622"/>
    <cellStyle name="Good 8" xfId="20623"/>
    <cellStyle name="Good 8 2" xfId="20624"/>
    <cellStyle name="Good 8 3" xfId="20625"/>
    <cellStyle name="Good 9" xfId="20626"/>
    <cellStyle name="Good 9 2" xfId="20627"/>
    <cellStyle name="Good 9 3" xfId="20628"/>
    <cellStyle name="Heading 1" xfId="46884" builtinId="16" customBuiltin="1"/>
    <cellStyle name="Heading 1 10" xfId="20629"/>
    <cellStyle name="Heading 1 10 2" xfId="46445"/>
    <cellStyle name="Heading 1 11" xfId="20630"/>
    <cellStyle name="Heading 1 11 2" xfId="46446"/>
    <cellStyle name="Heading 1 12" xfId="20631"/>
    <cellStyle name="Heading 1 12 2" xfId="46447"/>
    <cellStyle name="Heading 1 13" xfId="20632"/>
    <cellStyle name="Heading 1 13 2" xfId="46448"/>
    <cellStyle name="Heading 1 14" xfId="20633"/>
    <cellStyle name="Heading 1 14 2" xfId="46449"/>
    <cellStyle name="Heading 1 15" xfId="20634"/>
    <cellStyle name="Heading 1 15 2" xfId="46450"/>
    <cellStyle name="Heading 1 16" xfId="20635"/>
    <cellStyle name="Heading 1 16 2" xfId="46451"/>
    <cellStyle name="Heading 1 17" xfId="20636"/>
    <cellStyle name="Heading 1 17 2" xfId="46452"/>
    <cellStyle name="Heading 1 18" xfId="20637"/>
    <cellStyle name="Heading 1 18 2" xfId="46453"/>
    <cellStyle name="Heading 1 19" xfId="20638"/>
    <cellStyle name="Heading 1 19 2" xfId="46454"/>
    <cellStyle name="Heading 1 2" xfId="20639"/>
    <cellStyle name="Heading 1 2 2" xfId="20640"/>
    <cellStyle name="Heading 1 2 2 2" xfId="20641"/>
    <cellStyle name="Heading 1 2 2 3" xfId="20642"/>
    <cellStyle name="Heading 1 2 3" xfId="20643"/>
    <cellStyle name="Heading 1 2 4" xfId="20644"/>
    <cellStyle name="Heading 1 20" xfId="20645"/>
    <cellStyle name="Heading 1 20 2" xfId="46455"/>
    <cellStyle name="Heading 1 21" xfId="20646"/>
    <cellStyle name="Heading 1 21 2" xfId="46456"/>
    <cellStyle name="Heading 1 22" xfId="20647"/>
    <cellStyle name="Heading 1 22 2" xfId="46457"/>
    <cellStyle name="Heading 1 23" xfId="20648"/>
    <cellStyle name="Heading 1 23 2" xfId="46458"/>
    <cellStyle name="Heading 1 24" xfId="20649"/>
    <cellStyle name="Heading 1 24 2" xfId="46459"/>
    <cellStyle name="Heading 1 25" xfId="20650"/>
    <cellStyle name="Heading 1 25 2" xfId="46460"/>
    <cellStyle name="Heading 1 26" xfId="20651"/>
    <cellStyle name="Heading 1 26 2" xfId="46461"/>
    <cellStyle name="Heading 1 27" xfId="20652"/>
    <cellStyle name="Heading 1 27 2" xfId="46462"/>
    <cellStyle name="Heading 1 28" xfId="20653"/>
    <cellStyle name="Heading 1 28 2" xfId="46463"/>
    <cellStyle name="Heading 1 29" xfId="20654"/>
    <cellStyle name="Heading 1 29 2" xfId="46464"/>
    <cellStyle name="Heading 1 3" xfId="20655"/>
    <cellStyle name="Heading 1 3 2" xfId="20656"/>
    <cellStyle name="Heading 1 3 2 2" xfId="20657"/>
    <cellStyle name="Heading 1 3 3" xfId="20658"/>
    <cellStyle name="Heading 1 3 4" xfId="20659"/>
    <cellStyle name="Heading 1 30" xfId="20660"/>
    <cellStyle name="Heading 1 30 2" xfId="46465"/>
    <cellStyle name="Heading 1 31" xfId="20661"/>
    <cellStyle name="Heading 1 31 2" xfId="46466"/>
    <cellStyle name="Heading 1 32" xfId="20662"/>
    <cellStyle name="Heading 1 33" xfId="20663"/>
    <cellStyle name="Heading 1 34" xfId="20664"/>
    <cellStyle name="Heading 1 4" xfId="20665"/>
    <cellStyle name="Heading 1 4 2" xfId="20666"/>
    <cellStyle name="Heading 1 4 3" xfId="20667"/>
    <cellStyle name="Heading 1 4 4" xfId="20668"/>
    <cellStyle name="Heading 1 5" xfId="20669"/>
    <cellStyle name="Heading 1 5 2" xfId="20670"/>
    <cellStyle name="Heading 1 6" xfId="20671"/>
    <cellStyle name="Heading 1 6 2" xfId="46467"/>
    <cellStyle name="Heading 1 7" xfId="20672"/>
    <cellStyle name="Heading 1 7 2" xfId="46468"/>
    <cellStyle name="Heading 1 8" xfId="20673"/>
    <cellStyle name="Heading 1 8 2" xfId="46469"/>
    <cellStyle name="Heading 1 9" xfId="20674"/>
    <cellStyle name="Heading 1 9 2" xfId="46470"/>
    <cellStyle name="Heading 2" xfId="46885" builtinId="17" customBuiltin="1"/>
    <cellStyle name="Heading 2 10" xfId="20675"/>
    <cellStyle name="Heading 2 10 2" xfId="20676"/>
    <cellStyle name="Heading 2 10 3" xfId="20677"/>
    <cellStyle name="Heading 2 11" xfId="20678"/>
    <cellStyle name="Heading 2 11 2" xfId="20679"/>
    <cellStyle name="Heading 2 11 3" xfId="20680"/>
    <cellStyle name="Heading 2 12" xfId="20681"/>
    <cellStyle name="Heading 2 12 2" xfId="20682"/>
    <cellStyle name="Heading 2 12 3" xfId="20683"/>
    <cellStyle name="Heading 2 13" xfId="20684"/>
    <cellStyle name="Heading 2 13 2" xfId="20685"/>
    <cellStyle name="Heading 2 13 3" xfId="20686"/>
    <cellStyle name="Heading 2 14" xfId="20687"/>
    <cellStyle name="Heading 2 14 2" xfId="20688"/>
    <cellStyle name="Heading 2 14 3" xfId="20689"/>
    <cellStyle name="Heading 2 15" xfId="20690"/>
    <cellStyle name="Heading 2 15 2" xfId="20691"/>
    <cellStyle name="Heading 2 15 3" xfId="20692"/>
    <cellStyle name="Heading 2 16" xfId="20693"/>
    <cellStyle name="Heading 2 16 2" xfId="20694"/>
    <cellStyle name="Heading 2 16 3" xfId="20695"/>
    <cellStyle name="Heading 2 17" xfId="20696"/>
    <cellStyle name="Heading 2 17 2" xfId="20697"/>
    <cellStyle name="Heading 2 17 3" xfId="20698"/>
    <cellStyle name="Heading 2 18" xfId="20699"/>
    <cellStyle name="Heading 2 18 2" xfId="20700"/>
    <cellStyle name="Heading 2 18 3" xfId="20701"/>
    <cellStyle name="Heading 2 19" xfId="20702"/>
    <cellStyle name="Heading 2 19 2" xfId="20703"/>
    <cellStyle name="Heading 2 19 3" xfId="20704"/>
    <cellStyle name="Heading 2 2" xfId="20705"/>
    <cellStyle name="Heading 2 2 10" xfId="20706"/>
    <cellStyle name="Heading 2 2 11" xfId="20707"/>
    <cellStyle name="Heading 2 2 12" xfId="20708"/>
    <cellStyle name="Heading 2 2 13" xfId="20709"/>
    <cellStyle name="Heading 2 2 14" xfId="20710"/>
    <cellStyle name="Heading 2 2 15" xfId="20711"/>
    <cellStyle name="Heading 2 2 16" xfId="20712"/>
    <cellStyle name="Heading 2 2 17" xfId="20713"/>
    <cellStyle name="Heading 2 2 18" xfId="20714"/>
    <cellStyle name="Heading 2 2 19" xfId="20715"/>
    <cellStyle name="Heading 2 2 2" xfId="20716"/>
    <cellStyle name="Heading 2 2 2 2" xfId="20717"/>
    <cellStyle name="Heading 2 2 2 3" xfId="20718"/>
    <cellStyle name="Heading 2 2 3" xfId="20719"/>
    <cellStyle name="Heading 2 2 3 2" xfId="20720"/>
    <cellStyle name="Heading 2 2 3 3" xfId="20721"/>
    <cellStyle name="Heading 2 2 4" xfId="20722"/>
    <cellStyle name="Heading 2 2 4 2" xfId="46616"/>
    <cellStyle name="Heading 2 2 5" xfId="20723"/>
    <cellStyle name="Heading 2 2 6" xfId="20724"/>
    <cellStyle name="Heading 2 2 7" xfId="20725"/>
    <cellStyle name="Heading 2 2 8" xfId="20726"/>
    <cellStyle name="Heading 2 2 9" xfId="20727"/>
    <cellStyle name="Heading 2 20" xfId="20728"/>
    <cellStyle name="Heading 2 20 2" xfId="20729"/>
    <cellStyle name="Heading 2 20 3" xfId="20730"/>
    <cellStyle name="Heading 2 21" xfId="20731"/>
    <cellStyle name="Heading 2 21 2" xfId="20732"/>
    <cellStyle name="Heading 2 21 3" xfId="20733"/>
    <cellStyle name="Heading 2 22" xfId="20734"/>
    <cellStyle name="Heading 2 22 2" xfId="20735"/>
    <cellStyle name="Heading 2 22 3" xfId="20736"/>
    <cellStyle name="Heading 2 23" xfId="20737"/>
    <cellStyle name="Heading 2 23 2" xfId="20738"/>
    <cellStyle name="Heading 2 23 3" xfId="20739"/>
    <cellStyle name="Heading 2 24" xfId="20740"/>
    <cellStyle name="Heading 2 24 2" xfId="20741"/>
    <cellStyle name="Heading 2 24 3" xfId="20742"/>
    <cellStyle name="Heading 2 25" xfId="20743"/>
    <cellStyle name="Heading 2 25 2" xfId="20744"/>
    <cellStyle name="Heading 2 25 3" xfId="20745"/>
    <cellStyle name="Heading 2 26" xfId="20746"/>
    <cellStyle name="Heading 2 26 2" xfId="20747"/>
    <cellStyle name="Heading 2 26 3" xfId="20748"/>
    <cellStyle name="Heading 2 27" xfId="20749"/>
    <cellStyle name="Heading 2 27 2" xfId="20750"/>
    <cellStyle name="Heading 2 27 3" xfId="20751"/>
    <cellStyle name="Heading 2 28" xfId="20752"/>
    <cellStyle name="Heading 2 28 2" xfId="20753"/>
    <cellStyle name="Heading 2 28 3" xfId="20754"/>
    <cellStyle name="Heading 2 29" xfId="20755"/>
    <cellStyle name="Heading 2 29 2" xfId="20756"/>
    <cellStyle name="Heading 2 29 3" xfId="20757"/>
    <cellStyle name="Heading 2 3" xfId="20758"/>
    <cellStyle name="Heading 2 3 2" xfId="20759"/>
    <cellStyle name="Heading 2 3 2 2" xfId="20760"/>
    <cellStyle name="Heading 2 3 2 3" xfId="20761"/>
    <cellStyle name="Heading 2 3 3" xfId="20762"/>
    <cellStyle name="Heading 2 3 4" xfId="20763"/>
    <cellStyle name="Heading 2 30" xfId="20764"/>
    <cellStyle name="Heading 2 30 2" xfId="20765"/>
    <cellStyle name="Heading 2 30 3" xfId="20766"/>
    <cellStyle name="Heading 2 31" xfId="20767"/>
    <cellStyle name="Heading 2 31 2" xfId="20768"/>
    <cellStyle name="Heading 2 31 3" xfId="20769"/>
    <cellStyle name="Heading 2 32" xfId="20770"/>
    <cellStyle name="Heading 2 32 2" xfId="20771"/>
    <cellStyle name="Heading 2 32 3" xfId="20772"/>
    <cellStyle name="Heading 2 33" xfId="20773"/>
    <cellStyle name="Heading 2 33 2" xfId="20774"/>
    <cellStyle name="Heading 2 33 3" xfId="20775"/>
    <cellStyle name="Heading 2 34" xfId="20776"/>
    <cellStyle name="Heading 2 35" xfId="20777"/>
    <cellStyle name="Heading 2 36" xfId="20778"/>
    <cellStyle name="Heading 2 37" xfId="20779"/>
    <cellStyle name="Heading 2 38" xfId="20780"/>
    <cellStyle name="Heading 2 39" xfId="20781"/>
    <cellStyle name="Heading 2 4" xfId="20782"/>
    <cellStyle name="Heading 2 4 2" xfId="20783"/>
    <cellStyle name="Heading 2 4 2 2" xfId="20784"/>
    <cellStyle name="Heading 2 4 2 3" xfId="20785"/>
    <cellStyle name="Heading 2 4 3" xfId="20786"/>
    <cellStyle name="Heading 2 4 4" xfId="20787"/>
    <cellStyle name="Heading 2 40" xfId="20788"/>
    <cellStyle name="Heading 2 41" xfId="20789"/>
    <cellStyle name="Heading 2 42" xfId="20790"/>
    <cellStyle name="Heading 2 43" xfId="20791"/>
    <cellStyle name="Heading 2 5" xfId="20792"/>
    <cellStyle name="Heading 2 5 2" xfId="20793"/>
    <cellStyle name="Heading 2 5 3" xfId="20794"/>
    <cellStyle name="Heading 2 6" xfId="20795"/>
    <cellStyle name="Heading 2 6 2" xfId="20796"/>
    <cellStyle name="Heading 2 6 3" xfId="20797"/>
    <cellStyle name="Heading 2 7" xfId="20798"/>
    <cellStyle name="Heading 2 7 2" xfId="20799"/>
    <cellStyle name="Heading 2 7 3" xfId="20800"/>
    <cellStyle name="Heading 2 8" xfId="20801"/>
    <cellStyle name="Heading 2 8 2" xfId="20802"/>
    <cellStyle name="Heading 2 8 3" xfId="20803"/>
    <cellStyle name="Heading 2 9" xfId="20804"/>
    <cellStyle name="Heading 2 9 2" xfId="20805"/>
    <cellStyle name="Heading 2 9 3" xfId="20806"/>
    <cellStyle name="Heading 3" xfId="46886" builtinId="18" customBuiltin="1"/>
    <cellStyle name="Heading 3 10" xfId="20807"/>
    <cellStyle name="Heading 3 10 2" xfId="20808"/>
    <cellStyle name="Heading 3 10 3" xfId="20809"/>
    <cellStyle name="Heading 3 11" xfId="20810"/>
    <cellStyle name="Heading 3 11 2" xfId="20811"/>
    <cellStyle name="Heading 3 11 3" xfId="20812"/>
    <cellStyle name="Heading 3 12" xfId="20813"/>
    <cellStyle name="Heading 3 12 2" xfId="20814"/>
    <cellStyle name="Heading 3 12 3" xfId="20815"/>
    <cellStyle name="Heading 3 13" xfId="20816"/>
    <cellStyle name="Heading 3 13 2" xfId="20817"/>
    <cellStyle name="Heading 3 13 3" xfId="20818"/>
    <cellStyle name="Heading 3 14" xfId="20819"/>
    <cellStyle name="Heading 3 14 2" xfId="20820"/>
    <cellStyle name="Heading 3 14 3" xfId="20821"/>
    <cellStyle name="Heading 3 15" xfId="20822"/>
    <cellStyle name="Heading 3 15 2" xfId="20823"/>
    <cellStyle name="Heading 3 15 3" xfId="20824"/>
    <cellStyle name="Heading 3 16" xfId="20825"/>
    <cellStyle name="Heading 3 16 2" xfId="20826"/>
    <cellStyle name="Heading 3 16 3" xfId="20827"/>
    <cellStyle name="Heading 3 17" xfId="20828"/>
    <cellStyle name="Heading 3 17 2" xfId="20829"/>
    <cellStyle name="Heading 3 17 3" xfId="20830"/>
    <cellStyle name="Heading 3 18" xfId="20831"/>
    <cellStyle name="Heading 3 18 2" xfId="20832"/>
    <cellStyle name="Heading 3 18 3" xfId="20833"/>
    <cellStyle name="Heading 3 19" xfId="20834"/>
    <cellStyle name="Heading 3 19 2" xfId="20835"/>
    <cellStyle name="Heading 3 19 3" xfId="20836"/>
    <cellStyle name="Heading 3 2" xfId="20837"/>
    <cellStyle name="Heading 3 2 10" xfId="20838"/>
    <cellStyle name="Heading 3 2 11" xfId="20839"/>
    <cellStyle name="Heading 3 2 12" xfId="20840"/>
    <cellStyle name="Heading 3 2 13" xfId="20841"/>
    <cellStyle name="Heading 3 2 14" xfId="20842"/>
    <cellStyle name="Heading 3 2 15" xfId="20843"/>
    <cellStyle name="Heading 3 2 16" xfId="20844"/>
    <cellStyle name="Heading 3 2 17" xfId="20845"/>
    <cellStyle name="Heading 3 2 18" xfId="20846"/>
    <cellStyle name="Heading 3 2 19" xfId="20847"/>
    <cellStyle name="Heading 3 2 2" xfId="20848"/>
    <cellStyle name="Heading 3 2 2 2" xfId="20849"/>
    <cellStyle name="Heading 3 2 2 3" xfId="20850"/>
    <cellStyle name="Heading 3 2 3" xfId="20851"/>
    <cellStyle name="Heading 3 2 3 2" xfId="20852"/>
    <cellStyle name="Heading 3 2 3 3" xfId="20853"/>
    <cellStyle name="Heading 3 2 4" xfId="20854"/>
    <cellStyle name="Heading 3 2 4 2" xfId="46618"/>
    <cellStyle name="Heading 3 2 5" xfId="20855"/>
    <cellStyle name="Heading 3 2 6" xfId="20856"/>
    <cellStyle name="Heading 3 2 7" xfId="20857"/>
    <cellStyle name="Heading 3 2 8" xfId="20858"/>
    <cellStyle name="Heading 3 2 9" xfId="20859"/>
    <cellStyle name="Heading 3 20" xfId="20860"/>
    <cellStyle name="Heading 3 20 2" xfId="20861"/>
    <cellStyle name="Heading 3 20 3" xfId="20862"/>
    <cellStyle name="Heading 3 21" xfId="20863"/>
    <cellStyle name="Heading 3 21 2" xfId="20864"/>
    <cellStyle name="Heading 3 21 3" xfId="20865"/>
    <cellStyle name="Heading 3 22" xfId="20866"/>
    <cellStyle name="Heading 3 22 2" xfId="20867"/>
    <cellStyle name="Heading 3 22 3" xfId="20868"/>
    <cellStyle name="Heading 3 23" xfId="20869"/>
    <cellStyle name="Heading 3 23 2" xfId="20870"/>
    <cellStyle name="Heading 3 23 3" xfId="20871"/>
    <cellStyle name="Heading 3 24" xfId="20872"/>
    <cellStyle name="Heading 3 24 2" xfId="20873"/>
    <cellStyle name="Heading 3 24 3" xfId="20874"/>
    <cellStyle name="Heading 3 25" xfId="20875"/>
    <cellStyle name="Heading 3 25 2" xfId="20876"/>
    <cellStyle name="Heading 3 25 3" xfId="20877"/>
    <cellStyle name="Heading 3 26" xfId="20878"/>
    <cellStyle name="Heading 3 26 2" xfId="20879"/>
    <cellStyle name="Heading 3 26 3" xfId="20880"/>
    <cellStyle name="Heading 3 27" xfId="20881"/>
    <cellStyle name="Heading 3 27 2" xfId="20882"/>
    <cellStyle name="Heading 3 27 3" xfId="20883"/>
    <cellStyle name="Heading 3 28" xfId="20884"/>
    <cellStyle name="Heading 3 28 2" xfId="20885"/>
    <cellStyle name="Heading 3 28 3" xfId="20886"/>
    <cellStyle name="Heading 3 29" xfId="20887"/>
    <cellStyle name="Heading 3 29 2" xfId="20888"/>
    <cellStyle name="Heading 3 29 3" xfId="20889"/>
    <cellStyle name="Heading 3 3" xfId="20890"/>
    <cellStyle name="Heading 3 3 2" xfId="20891"/>
    <cellStyle name="Heading 3 3 2 2" xfId="20892"/>
    <cellStyle name="Heading 3 3 2 3" xfId="20893"/>
    <cellStyle name="Heading 3 3 3" xfId="20894"/>
    <cellStyle name="Heading 3 3 4" xfId="20895"/>
    <cellStyle name="Heading 3 30" xfId="20896"/>
    <cellStyle name="Heading 3 30 2" xfId="20897"/>
    <cellStyle name="Heading 3 30 3" xfId="20898"/>
    <cellStyle name="Heading 3 31" xfId="20899"/>
    <cellStyle name="Heading 3 31 2" xfId="20900"/>
    <cellStyle name="Heading 3 31 3" xfId="20901"/>
    <cellStyle name="Heading 3 32" xfId="20902"/>
    <cellStyle name="Heading 3 32 2" xfId="20903"/>
    <cellStyle name="Heading 3 32 3" xfId="20904"/>
    <cellStyle name="Heading 3 33" xfId="20905"/>
    <cellStyle name="Heading 3 33 2" xfId="20906"/>
    <cellStyle name="Heading 3 33 3" xfId="20907"/>
    <cellStyle name="Heading 3 34" xfId="20908"/>
    <cellStyle name="Heading 3 35" xfId="20909"/>
    <cellStyle name="Heading 3 36" xfId="20910"/>
    <cellStyle name="Heading 3 37" xfId="20911"/>
    <cellStyle name="Heading 3 38" xfId="20912"/>
    <cellStyle name="Heading 3 39" xfId="20913"/>
    <cellStyle name="Heading 3 4" xfId="20914"/>
    <cellStyle name="Heading 3 4 2" xfId="20915"/>
    <cellStyle name="Heading 3 4 2 2" xfId="20916"/>
    <cellStyle name="Heading 3 4 2 3" xfId="20917"/>
    <cellStyle name="Heading 3 4 3" xfId="20918"/>
    <cellStyle name="Heading 3 4 4" xfId="20919"/>
    <cellStyle name="Heading 3 40" xfId="20920"/>
    <cellStyle name="Heading 3 41" xfId="20921"/>
    <cellStyle name="Heading 3 42" xfId="20922"/>
    <cellStyle name="Heading 3 43" xfId="20923"/>
    <cellStyle name="Heading 3 44" xfId="46617"/>
    <cellStyle name="Heading 3 5" xfId="20924"/>
    <cellStyle name="Heading 3 5 2" xfId="20925"/>
    <cellStyle name="Heading 3 5 3" xfId="20926"/>
    <cellStyle name="Heading 3 6" xfId="20927"/>
    <cellStyle name="Heading 3 6 2" xfId="20928"/>
    <cellStyle name="Heading 3 6 3" xfId="20929"/>
    <cellStyle name="Heading 3 7" xfId="20930"/>
    <cellStyle name="Heading 3 7 2" xfId="20931"/>
    <cellStyle name="Heading 3 7 3" xfId="20932"/>
    <cellStyle name="Heading 3 8" xfId="20933"/>
    <cellStyle name="Heading 3 8 2" xfId="20934"/>
    <cellStyle name="Heading 3 8 3" xfId="20935"/>
    <cellStyle name="Heading 3 9" xfId="20936"/>
    <cellStyle name="Heading 3 9 2" xfId="20937"/>
    <cellStyle name="Heading 3 9 3" xfId="20938"/>
    <cellStyle name="Heading 4" xfId="46887" builtinId="19" customBuiltin="1"/>
    <cellStyle name="Heading 4 10" xfId="20939"/>
    <cellStyle name="Heading 4 10 2" xfId="46471"/>
    <cellStyle name="Heading 4 11" xfId="20940"/>
    <cellStyle name="Heading 4 11 2" xfId="46472"/>
    <cellStyle name="Heading 4 12" xfId="20941"/>
    <cellStyle name="Heading 4 12 2" xfId="46473"/>
    <cellStyle name="Heading 4 13" xfId="20942"/>
    <cellStyle name="Heading 4 13 2" xfId="46474"/>
    <cellStyle name="Heading 4 14" xfId="20943"/>
    <cellStyle name="Heading 4 14 2" xfId="46475"/>
    <cellStyle name="Heading 4 15" xfId="20944"/>
    <cellStyle name="Heading 4 15 2" xfId="46476"/>
    <cellStyle name="Heading 4 16" xfId="20945"/>
    <cellStyle name="Heading 4 16 2" xfId="46477"/>
    <cellStyle name="Heading 4 17" xfId="20946"/>
    <cellStyle name="Heading 4 17 2" xfId="46478"/>
    <cellStyle name="Heading 4 18" xfId="20947"/>
    <cellStyle name="Heading 4 18 2" xfId="46479"/>
    <cellStyle name="Heading 4 19" xfId="20948"/>
    <cellStyle name="Heading 4 19 2" xfId="46480"/>
    <cellStyle name="Heading 4 2" xfId="20949"/>
    <cellStyle name="Heading 4 2 2" xfId="20950"/>
    <cellStyle name="Heading 4 2 2 2" xfId="20951"/>
    <cellStyle name="Heading 4 2 2 3" xfId="20952"/>
    <cellStyle name="Heading 4 2 3" xfId="20953"/>
    <cellStyle name="Heading 4 2 4" xfId="20954"/>
    <cellStyle name="Heading 4 20" xfId="20955"/>
    <cellStyle name="Heading 4 20 2" xfId="46481"/>
    <cellStyle name="Heading 4 21" xfId="20956"/>
    <cellStyle name="Heading 4 21 2" xfId="46482"/>
    <cellStyle name="Heading 4 22" xfId="20957"/>
    <cellStyle name="Heading 4 22 2" xfId="46483"/>
    <cellStyle name="Heading 4 23" xfId="20958"/>
    <cellStyle name="Heading 4 23 2" xfId="46484"/>
    <cellStyle name="Heading 4 24" xfId="20959"/>
    <cellStyle name="Heading 4 24 2" xfId="46485"/>
    <cellStyle name="Heading 4 25" xfId="20960"/>
    <cellStyle name="Heading 4 25 2" xfId="46486"/>
    <cellStyle name="Heading 4 26" xfId="20961"/>
    <cellStyle name="Heading 4 26 2" xfId="46487"/>
    <cellStyle name="Heading 4 27" xfId="20962"/>
    <cellStyle name="Heading 4 27 2" xfId="46488"/>
    <cellStyle name="Heading 4 28" xfId="20963"/>
    <cellStyle name="Heading 4 28 2" xfId="46489"/>
    <cellStyle name="Heading 4 29" xfId="20964"/>
    <cellStyle name="Heading 4 29 2" xfId="46490"/>
    <cellStyle name="Heading 4 3" xfId="20965"/>
    <cellStyle name="Heading 4 3 2" xfId="20966"/>
    <cellStyle name="Heading 4 3 2 2" xfId="20967"/>
    <cellStyle name="Heading 4 3 3" xfId="20968"/>
    <cellStyle name="Heading 4 3 4" xfId="20969"/>
    <cellStyle name="Heading 4 30" xfId="20970"/>
    <cellStyle name="Heading 4 30 2" xfId="46491"/>
    <cellStyle name="Heading 4 31" xfId="20971"/>
    <cellStyle name="Heading 4 31 2" xfId="46492"/>
    <cellStyle name="Heading 4 32" xfId="20972"/>
    <cellStyle name="Heading 4 33" xfId="20973"/>
    <cellStyle name="Heading 4 34" xfId="20974"/>
    <cellStyle name="Heading 4 4" xfId="20975"/>
    <cellStyle name="Heading 4 4 2" xfId="20976"/>
    <cellStyle name="Heading 4 4 3" xfId="20977"/>
    <cellStyle name="Heading 4 4 4" xfId="20978"/>
    <cellStyle name="Heading 4 5" xfId="20979"/>
    <cellStyle name="Heading 4 5 2" xfId="46493"/>
    <cellStyle name="Heading 4 6" xfId="20980"/>
    <cellStyle name="Heading 4 6 2" xfId="46494"/>
    <cellStyle name="Heading 4 7" xfId="20981"/>
    <cellStyle name="Heading 4 7 2" xfId="46495"/>
    <cellStyle name="Heading 4 8" xfId="20982"/>
    <cellStyle name="Heading 4 8 2" xfId="46496"/>
    <cellStyle name="Heading 4 9" xfId="20983"/>
    <cellStyle name="Heading 4 9 2" xfId="46497"/>
    <cellStyle name="Hyperlink" xfId="46973" builtinId="8"/>
    <cellStyle name="Hyperlink 2" xfId="20984"/>
    <cellStyle name="Hyperlink 2 2" xfId="46619"/>
    <cellStyle name="Hyperlink 2 3" xfId="46987"/>
    <cellStyle name="Hyperlink 3" xfId="46983"/>
    <cellStyle name="Input" xfId="46891" builtinId="20" customBuiltin="1"/>
    <cellStyle name="Input 10" xfId="20985"/>
    <cellStyle name="Input 10 2" xfId="20986"/>
    <cellStyle name="Input 10 2 2" xfId="20987"/>
    <cellStyle name="Input 10 3" xfId="20988"/>
    <cellStyle name="Input 10 4" xfId="20989"/>
    <cellStyle name="Input 10 5" xfId="20990"/>
    <cellStyle name="Input 11" xfId="20991"/>
    <cellStyle name="Input 11 2" xfId="20992"/>
    <cellStyle name="Input 11 2 2" xfId="20993"/>
    <cellStyle name="Input 11 3" xfId="20994"/>
    <cellStyle name="Input 11 4" xfId="20995"/>
    <cellStyle name="Input 11 5" xfId="20996"/>
    <cellStyle name="Input 12" xfId="20997"/>
    <cellStyle name="Input 12 2" xfId="20998"/>
    <cellStyle name="Input 12 2 2" xfId="20999"/>
    <cellStyle name="Input 12 3" xfId="21000"/>
    <cellStyle name="Input 12 4" xfId="21001"/>
    <cellStyle name="Input 12 5" xfId="21002"/>
    <cellStyle name="Input 13" xfId="21003"/>
    <cellStyle name="Input 13 2" xfId="21004"/>
    <cellStyle name="Input 13 2 2" xfId="21005"/>
    <cellStyle name="Input 13 3" xfId="21006"/>
    <cellStyle name="Input 13 4" xfId="21007"/>
    <cellStyle name="Input 13 5" xfId="21008"/>
    <cellStyle name="Input 14" xfId="21009"/>
    <cellStyle name="Input 14 2" xfId="21010"/>
    <cellStyle name="Input 14 2 2" xfId="21011"/>
    <cellStyle name="Input 14 3" xfId="21012"/>
    <cellStyle name="Input 14 4" xfId="21013"/>
    <cellStyle name="Input 14 5" xfId="21014"/>
    <cellStyle name="Input 15" xfId="21015"/>
    <cellStyle name="Input 15 2" xfId="21016"/>
    <cellStyle name="Input 15 2 2" xfId="21017"/>
    <cellStyle name="Input 15 3" xfId="21018"/>
    <cellStyle name="Input 15 4" xfId="21019"/>
    <cellStyle name="Input 15 5" xfId="21020"/>
    <cellStyle name="Input 16" xfId="21021"/>
    <cellStyle name="Input 16 2" xfId="21022"/>
    <cellStyle name="Input 16 2 2" xfId="21023"/>
    <cellStyle name="Input 16 3" xfId="21024"/>
    <cellStyle name="Input 16 4" xfId="21025"/>
    <cellStyle name="Input 16 5" xfId="21026"/>
    <cellStyle name="Input 17" xfId="21027"/>
    <cellStyle name="Input 17 2" xfId="21028"/>
    <cellStyle name="Input 17 2 2" xfId="21029"/>
    <cellStyle name="Input 17 3" xfId="21030"/>
    <cellStyle name="Input 17 4" xfId="21031"/>
    <cellStyle name="Input 17 5" xfId="21032"/>
    <cellStyle name="Input 18" xfId="21033"/>
    <cellStyle name="Input 18 2" xfId="21034"/>
    <cellStyle name="Input 18 2 2" xfId="21035"/>
    <cellStyle name="Input 18 3" xfId="21036"/>
    <cellStyle name="Input 18 4" xfId="21037"/>
    <cellStyle name="Input 18 5" xfId="21038"/>
    <cellStyle name="Input 19" xfId="21039"/>
    <cellStyle name="Input 19 2" xfId="21040"/>
    <cellStyle name="Input 19 2 2" xfId="21041"/>
    <cellStyle name="Input 19 3" xfId="21042"/>
    <cellStyle name="Input 19 4" xfId="21043"/>
    <cellStyle name="Input 19 5" xfId="21044"/>
    <cellStyle name="Input 2" xfId="21045"/>
    <cellStyle name="Input 2 10" xfId="21046"/>
    <cellStyle name="Input 2 10 2" xfId="21047"/>
    <cellStyle name="Input 2 11" xfId="21048"/>
    <cellStyle name="Input 2 11 2" xfId="21049"/>
    <cellStyle name="Input 2 12" xfId="21050"/>
    <cellStyle name="Input 2 12 2" xfId="21051"/>
    <cellStyle name="Input 2 13" xfId="21052"/>
    <cellStyle name="Input 2 13 2" xfId="21053"/>
    <cellStyle name="Input 2 14" xfId="21054"/>
    <cellStyle name="Input 2 14 2" xfId="21055"/>
    <cellStyle name="Input 2 15" xfId="21056"/>
    <cellStyle name="Input 2 15 2" xfId="21057"/>
    <cellStyle name="Input 2 16" xfId="21058"/>
    <cellStyle name="Input 2 16 2" xfId="21059"/>
    <cellStyle name="Input 2 17" xfId="21060"/>
    <cellStyle name="Input 2 17 2" xfId="21061"/>
    <cellStyle name="Input 2 18" xfId="21062"/>
    <cellStyle name="Input 2 18 2" xfId="21063"/>
    <cellStyle name="Input 2 19" xfId="21064"/>
    <cellStyle name="Input 2 19 2" xfId="21065"/>
    <cellStyle name="Input 2 2" xfId="21066"/>
    <cellStyle name="Input 2 2 2" xfId="21067"/>
    <cellStyle name="Input 2 2 2 2" xfId="21068"/>
    <cellStyle name="Input 2 2 2 3" xfId="47032"/>
    <cellStyle name="Input 2 2 3" xfId="21069"/>
    <cellStyle name="Input 2 2 3 2" xfId="21070"/>
    <cellStyle name="Input 2 2 4" xfId="21071"/>
    <cellStyle name="Input 2 2 5" xfId="47031"/>
    <cellStyle name="Input 2 20" xfId="21072"/>
    <cellStyle name="Input 2 21" xfId="47030"/>
    <cellStyle name="Input 2 3" xfId="21073"/>
    <cellStyle name="Input 2 3 2" xfId="21074"/>
    <cellStyle name="Input 2 3 2 2" xfId="21075"/>
    <cellStyle name="Input 2 3 3" xfId="21076"/>
    <cellStyle name="Input 2 3 4" xfId="21077"/>
    <cellStyle name="Input 2 3 5" xfId="47033"/>
    <cellStyle name="Input 2 4" xfId="21078"/>
    <cellStyle name="Input 2 4 2" xfId="21079"/>
    <cellStyle name="Input 2 4 3" xfId="46620"/>
    <cellStyle name="Input 2 5" xfId="21080"/>
    <cellStyle name="Input 2 5 2" xfId="21081"/>
    <cellStyle name="Input 2 6" xfId="21082"/>
    <cellStyle name="Input 2 6 2" xfId="21083"/>
    <cellStyle name="Input 2 7" xfId="21084"/>
    <cellStyle name="Input 2 7 2" xfId="21085"/>
    <cellStyle name="Input 2 8" xfId="21086"/>
    <cellStyle name="Input 2 8 2" xfId="21087"/>
    <cellStyle name="Input 2 9" xfId="21088"/>
    <cellStyle name="Input 2 9 2" xfId="21089"/>
    <cellStyle name="Input 20" xfId="21090"/>
    <cellStyle name="Input 20 2" xfId="21091"/>
    <cellStyle name="Input 20 2 2" xfId="21092"/>
    <cellStyle name="Input 20 3" xfId="21093"/>
    <cellStyle name="Input 20 4" xfId="21094"/>
    <cellStyle name="Input 20 5" xfId="21095"/>
    <cellStyle name="Input 21" xfId="21096"/>
    <cellStyle name="Input 21 2" xfId="21097"/>
    <cellStyle name="Input 21 2 2" xfId="21098"/>
    <cellStyle name="Input 21 3" xfId="21099"/>
    <cellStyle name="Input 21 4" xfId="21100"/>
    <cellStyle name="Input 21 5" xfId="21101"/>
    <cellStyle name="Input 22" xfId="21102"/>
    <cellStyle name="Input 22 2" xfId="21103"/>
    <cellStyle name="Input 22 2 2" xfId="21104"/>
    <cellStyle name="Input 22 3" xfId="21105"/>
    <cellStyle name="Input 22 4" xfId="21106"/>
    <cellStyle name="Input 22 5" xfId="21107"/>
    <cellStyle name="Input 23" xfId="21108"/>
    <cellStyle name="Input 23 2" xfId="21109"/>
    <cellStyle name="Input 23 2 2" xfId="21110"/>
    <cellStyle name="Input 23 3" xfId="21111"/>
    <cellStyle name="Input 23 4" xfId="21112"/>
    <cellStyle name="Input 23 5" xfId="21113"/>
    <cellStyle name="Input 24" xfId="21114"/>
    <cellStyle name="Input 24 2" xfId="21115"/>
    <cellStyle name="Input 24 2 2" xfId="21116"/>
    <cellStyle name="Input 24 3" xfId="21117"/>
    <cellStyle name="Input 24 4" xfId="21118"/>
    <cellStyle name="Input 24 5" xfId="21119"/>
    <cellStyle name="Input 25" xfId="21120"/>
    <cellStyle name="Input 25 2" xfId="21121"/>
    <cellStyle name="Input 25 2 2" xfId="21122"/>
    <cellStyle name="Input 25 3" xfId="21123"/>
    <cellStyle name="Input 25 4" xfId="21124"/>
    <cellStyle name="Input 26" xfId="21125"/>
    <cellStyle name="Input 26 2" xfId="21126"/>
    <cellStyle name="Input 26 2 2" xfId="21127"/>
    <cellStyle name="Input 26 3" xfId="21128"/>
    <cellStyle name="Input 26 4" xfId="21129"/>
    <cellStyle name="Input 27" xfId="21130"/>
    <cellStyle name="Input 27 2" xfId="21131"/>
    <cellStyle name="Input 27 2 2" xfId="21132"/>
    <cellStyle name="Input 27 3" xfId="21133"/>
    <cellStyle name="Input 27 4" xfId="21134"/>
    <cellStyle name="Input 28" xfId="21135"/>
    <cellStyle name="Input 28 2" xfId="21136"/>
    <cellStyle name="Input 28 2 2" xfId="21137"/>
    <cellStyle name="Input 28 3" xfId="21138"/>
    <cellStyle name="Input 28 4" xfId="21139"/>
    <cellStyle name="Input 29" xfId="21140"/>
    <cellStyle name="Input 29 2" xfId="21141"/>
    <cellStyle name="Input 29 2 2" xfId="21142"/>
    <cellStyle name="Input 29 3" xfId="21143"/>
    <cellStyle name="Input 29 4" xfId="21144"/>
    <cellStyle name="Input 3" xfId="21145"/>
    <cellStyle name="Input 3 2" xfId="21146"/>
    <cellStyle name="Input 3 2 2" xfId="21147"/>
    <cellStyle name="Input 3 2 2 2" xfId="21148"/>
    <cellStyle name="Input 3 2 2 3" xfId="47036"/>
    <cellStyle name="Input 3 2 3" xfId="21149"/>
    <cellStyle name="Input 3 2 4" xfId="21150"/>
    <cellStyle name="Input 3 2 5" xfId="47035"/>
    <cellStyle name="Input 3 3" xfId="21151"/>
    <cellStyle name="Input 3 3 2" xfId="21152"/>
    <cellStyle name="Input 3 3 3" xfId="47037"/>
    <cellStyle name="Input 3 4" xfId="21153"/>
    <cellStyle name="Input 3 4 2" xfId="21154"/>
    <cellStyle name="Input 3 5" xfId="21155"/>
    <cellStyle name="Input 3 6" xfId="47034"/>
    <cellStyle name="Input 30" xfId="21156"/>
    <cellStyle name="Input 30 2" xfId="21157"/>
    <cellStyle name="Input 30 2 2" xfId="21158"/>
    <cellStyle name="Input 30 3" xfId="21159"/>
    <cellStyle name="Input 30 4" xfId="21160"/>
    <cellStyle name="Input 31" xfId="21161"/>
    <cellStyle name="Input 31 2" xfId="21162"/>
    <cellStyle name="Input 31 2 2" xfId="21163"/>
    <cellStyle name="Input 31 3" xfId="21164"/>
    <cellStyle name="Input 31 4" xfId="21165"/>
    <cellStyle name="Input 32" xfId="21166"/>
    <cellStyle name="Input 32 2" xfId="21167"/>
    <cellStyle name="Input 32 2 2" xfId="21168"/>
    <cellStyle name="Input 32 3" xfId="21169"/>
    <cellStyle name="Input 32 4" xfId="21170"/>
    <cellStyle name="Input 33" xfId="21171"/>
    <cellStyle name="Input 33 2" xfId="21172"/>
    <cellStyle name="Input 33 2 2" xfId="21173"/>
    <cellStyle name="Input 33 3" xfId="21174"/>
    <cellStyle name="Input 33 4" xfId="21175"/>
    <cellStyle name="Input 34" xfId="21176"/>
    <cellStyle name="Input 34 2" xfId="21177"/>
    <cellStyle name="Input 35" xfId="21178"/>
    <cellStyle name="Input 35 2" xfId="21179"/>
    <cellStyle name="Input 36" xfId="21180"/>
    <cellStyle name="Input 36 2" xfId="21181"/>
    <cellStyle name="Input 37" xfId="21182"/>
    <cellStyle name="Input 37 2" xfId="21183"/>
    <cellStyle name="Input 38" xfId="21184"/>
    <cellStyle name="Input 38 2" xfId="21185"/>
    <cellStyle name="Input 39" xfId="21186"/>
    <cellStyle name="Input 39 2" xfId="21187"/>
    <cellStyle name="Input 4" xfId="21188"/>
    <cellStyle name="Input 4 2" xfId="21189"/>
    <cellStyle name="Input 4 2 2" xfId="21190"/>
    <cellStyle name="Input 4 2 2 2" xfId="21191"/>
    <cellStyle name="Input 4 2 2 3" xfId="47040"/>
    <cellStyle name="Input 4 2 3" xfId="21192"/>
    <cellStyle name="Input 4 2 4" xfId="21193"/>
    <cellStyle name="Input 4 2 5" xfId="47039"/>
    <cellStyle name="Input 4 3" xfId="21194"/>
    <cellStyle name="Input 4 3 2" xfId="21195"/>
    <cellStyle name="Input 4 3 3" xfId="47041"/>
    <cellStyle name="Input 4 4" xfId="21196"/>
    <cellStyle name="Input 4 4 2" xfId="21197"/>
    <cellStyle name="Input 4 5" xfId="21198"/>
    <cellStyle name="Input 4 6" xfId="47038"/>
    <cellStyle name="Input 40" xfId="21199"/>
    <cellStyle name="Input 40 2" xfId="21200"/>
    <cellStyle name="Input 41" xfId="21201"/>
    <cellStyle name="Input 41 2" xfId="21202"/>
    <cellStyle name="Input 42" xfId="21203"/>
    <cellStyle name="Input 42 2" xfId="21204"/>
    <cellStyle name="Input 43" xfId="21205"/>
    <cellStyle name="Input 43 2" xfId="21206"/>
    <cellStyle name="Input 5" xfId="21207"/>
    <cellStyle name="Input 5 2" xfId="21208"/>
    <cellStyle name="Input 5 2 2" xfId="21209"/>
    <cellStyle name="Input 5 2 2 2" xfId="47044"/>
    <cellStyle name="Input 5 2 3" xfId="47043"/>
    <cellStyle name="Input 5 3" xfId="21210"/>
    <cellStyle name="Input 5 3 2" xfId="47045"/>
    <cellStyle name="Input 5 4" xfId="21211"/>
    <cellStyle name="Input 5 5" xfId="21212"/>
    <cellStyle name="Input 5 6" xfId="47042"/>
    <cellStyle name="Input 6" xfId="21213"/>
    <cellStyle name="Input 6 2" xfId="21214"/>
    <cellStyle name="Input 6 2 2" xfId="21215"/>
    <cellStyle name="Input 6 2 2 2" xfId="47048"/>
    <cellStyle name="Input 6 2 3" xfId="47047"/>
    <cellStyle name="Input 6 3" xfId="21216"/>
    <cellStyle name="Input 6 3 2" xfId="47049"/>
    <cellStyle name="Input 6 4" xfId="21217"/>
    <cellStyle name="Input 6 5" xfId="21218"/>
    <cellStyle name="Input 6 6" xfId="47046"/>
    <cellStyle name="Input 7" xfId="21219"/>
    <cellStyle name="Input 7 2" xfId="21220"/>
    <cellStyle name="Input 7 2 2" xfId="21221"/>
    <cellStyle name="Input 7 2 2 2" xfId="47052"/>
    <cellStyle name="Input 7 2 3" xfId="47051"/>
    <cellStyle name="Input 7 3" xfId="21222"/>
    <cellStyle name="Input 7 3 2" xfId="47053"/>
    <cellStyle name="Input 7 4" xfId="21223"/>
    <cellStyle name="Input 7 5" xfId="21224"/>
    <cellStyle name="Input 7 6" xfId="47050"/>
    <cellStyle name="Input 8" xfId="21225"/>
    <cellStyle name="Input 8 2" xfId="21226"/>
    <cellStyle name="Input 8 2 2" xfId="21227"/>
    <cellStyle name="Input 8 3" xfId="21228"/>
    <cellStyle name="Input 8 4" xfId="21229"/>
    <cellStyle name="Input 8 5" xfId="21230"/>
    <cellStyle name="Input 9" xfId="21231"/>
    <cellStyle name="Input 9 2" xfId="21232"/>
    <cellStyle name="Input 9 2 2" xfId="21233"/>
    <cellStyle name="Input 9 3" xfId="21234"/>
    <cellStyle name="Input 9 4" xfId="21235"/>
    <cellStyle name="Input 9 5" xfId="21236"/>
    <cellStyle name="Linked Cell" xfId="46894" builtinId="24" customBuiltin="1"/>
    <cellStyle name="Linked Cell 10" xfId="21237"/>
    <cellStyle name="Linked Cell 10 2" xfId="21238"/>
    <cellStyle name="Linked Cell 10 3" xfId="21239"/>
    <cellStyle name="Linked Cell 11" xfId="21240"/>
    <cellStyle name="Linked Cell 11 2" xfId="21241"/>
    <cellStyle name="Linked Cell 11 3" xfId="21242"/>
    <cellStyle name="Linked Cell 12" xfId="21243"/>
    <cellStyle name="Linked Cell 12 2" xfId="21244"/>
    <cellStyle name="Linked Cell 12 3" xfId="21245"/>
    <cellStyle name="Linked Cell 13" xfId="21246"/>
    <cellStyle name="Linked Cell 13 2" xfId="21247"/>
    <cellStyle name="Linked Cell 13 3" xfId="21248"/>
    <cellStyle name="Linked Cell 14" xfId="21249"/>
    <cellStyle name="Linked Cell 14 2" xfId="21250"/>
    <cellStyle name="Linked Cell 14 3" xfId="21251"/>
    <cellStyle name="Linked Cell 15" xfId="21252"/>
    <cellStyle name="Linked Cell 15 2" xfId="21253"/>
    <cellStyle name="Linked Cell 15 3" xfId="21254"/>
    <cellStyle name="Linked Cell 16" xfId="21255"/>
    <cellStyle name="Linked Cell 16 2" xfId="21256"/>
    <cellStyle name="Linked Cell 16 3" xfId="21257"/>
    <cellStyle name="Linked Cell 17" xfId="21258"/>
    <cellStyle name="Linked Cell 17 2" xfId="21259"/>
    <cellStyle name="Linked Cell 17 3" xfId="21260"/>
    <cellStyle name="Linked Cell 18" xfId="21261"/>
    <cellStyle name="Linked Cell 18 2" xfId="21262"/>
    <cellStyle name="Linked Cell 18 3" xfId="21263"/>
    <cellStyle name="Linked Cell 19" xfId="21264"/>
    <cellStyle name="Linked Cell 19 2" xfId="21265"/>
    <cellStyle name="Linked Cell 19 3" xfId="21266"/>
    <cellStyle name="Linked Cell 2" xfId="21267"/>
    <cellStyle name="Linked Cell 2 10" xfId="21268"/>
    <cellStyle name="Linked Cell 2 11" xfId="21269"/>
    <cellStyle name="Linked Cell 2 12" xfId="21270"/>
    <cellStyle name="Linked Cell 2 13" xfId="21271"/>
    <cellStyle name="Linked Cell 2 14" xfId="21272"/>
    <cellStyle name="Linked Cell 2 15" xfId="21273"/>
    <cellStyle name="Linked Cell 2 16" xfId="21274"/>
    <cellStyle name="Linked Cell 2 17" xfId="21275"/>
    <cellStyle name="Linked Cell 2 18" xfId="21276"/>
    <cellStyle name="Linked Cell 2 19" xfId="21277"/>
    <cellStyle name="Linked Cell 2 2" xfId="21278"/>
    <cellStyle name="Linked Cell 2 2 2" xfId="21279"/>
    <cellStyle name="Linked Cell 2 2 3" xfId="21280"/>
    <cellStyle name="Linked Cell 2 3" xfId="21281"/>
    <cellStyle name="Linked Cell 2 3 2" xfId="21282"/>
    <cellStyle name="Linked Cell 2 3 3" xfId="21283"/>
    <cellStyle name="Linked Cell 2 4" xfId="21284"/>
    <cellStyle name="Linked Cell 2 5" xfId="21285"/>
    <cellStyle name="Linked Cell 2 6" xfId="21286"/>
    <cellStyle name="Linked Cell 2 7" xfId="21287"/>
    <cellStyle name="Linked Cell 2 8" xfId="21288"/>
    <cellStyle name="Linked Cell 2 9" xfId="21289"/>
    <cellStyle name="Linked Cell 20" xfId="21290"/>
    <cellStyle name="Linked Cell 20 2" xfId="21291"/>
    <cellStyle name="Linked Cell 20 3" xfId="21292"/>
    <cellStyle name="Linked Cell 21" xfId="21293"/>
    <cellStyle name="Linked Cell 21 2" xfId="21294"/>
    <cellStyle name="Linked Cell 21 3" xfId="21295"/>
    <cellStyle name="Linked Cell 22" xfId="21296"/>
    <cellStyle name="Linked Cell 22 2" xfId="21297"/>
    <cellStyle name="Linked Cell 22 3" xfId="21298"/>
    <cellStyle name="Linked Cell 23" xfId="21299"/>
    <cellStyle name="Linked Cell 23 2" xfId="21300"/>
    <cellStyle name="Linked Cell 23 3" xfId="21301"/>
    <cellStyle name="Linked Cell 24" xfId="21302"/>
    <cellStyle name="Linked Cell 24 2" xfId="21303"/>
    <cellStyle name="Linked Cell 24 3" xfId="21304"/>
    <cellStyle name="Linked Cell 25" xfId="21305"/>
    <cellStyle name="Linked Cell 25 2" xfId="21306"/>
    <cellStyle name="Linked Cell 25 3" xfId="21307"/>
    <cellStyle name="Linked Cell 26" xfId="21308"/>
    <cellStyle name="Linked Cell 26 2" xfId="21309"/>
    <cellStyle name="Linked Cell 26 3" xfId="21310"/>
    <cellStyle name="Linked Cell 27" xfId="21311"/>
    <cellStyle name="Linked Cell 27 2" xfId="21312"/>
    <cellStyle name="Linked Cell 27 3" xfId="21313"/>
    <cellStyle name="Linked Cell 28" xfId="21314"/>
    <cellStyle name="Linked Cell 28 2" xfId="21315"/>
    <cellStyle name="Linked Cell 28 3" xfId="21316"/>
    <cellStyle name="Linked Cell 29" xfId="21317"/>
    <cellStyle name="Linked Cell 29 2" xfId="21318"/>
    <cellStyle name="Linked Cell 29 3" xfId="21319"/>
    <cellStyle name="Linked Cell 3" xfId="21320"/>
    <cellStyle name="Linked Cell 3 2" xfId="21321"/>
    <cellStyle name="Linked Cell 3 2 2" xfId="21322"/>
    <cellStyle name="Linked Cell 3 2 3" xfId="21323"/>
    <cellStyle name="Linked Cell 3 3" xfId="21324"/>
    <cellStyle name="Linked Cell 3 4" xfId="21325"/>
    <cellStyle name="Linked Cell 30" xfId="21326"/>
    <cellStyle name="Linked Cell 30 2" xfId="21327"/>
    <cellStyle name="Linked Cell 30 3" xfId="21328"/>
    <cellStyle name="Linked Cell 31" xfId="21329"/>
    <cellStyle name="Linked Cell 31 2" xfId="21330"/>
    <cellStyle name="Linked Cell 31 3" xfId="21331"/>
    <cellStyle name="Linked Cell 32" xfId="21332"/>
    <cellStyle name="Linked Cell 32 2" xfId="21333"/>
    <cellStyle name="Linked Cell 32 3" xfId="21334"/>
    <cellStyle name="Linked Cell 33" xfId="21335"/>
    <cellStyle name="Linked Cell 33 2" xfId="21336"/>
    <cellStyle name="Linked Cell 33 3" xfId="21337"/>
    <cellStyle name="Linked Cell 34" xfId="21338"/>
    <cellStyle name="Linked Cell 35" xfId="21339"/>
    <cellStyle name="Linked Cell 36" xfId="21340"/>
    <cellStyle name="Linked Cell 37" xfId="21341"/>
    <cellStyle name="Linked Cell 38" xfId="21342"/>
    <cellStyle name="Linked Cell 39" xfId="21343"/>
    <cellStyle name="Linked Cell 4" xfId="21344"/>
    <cellStyle name="Linked Cell 4 2" xfId="21345"/>
    <cellStyle name="Linked Cell 4 2 2" xfId="21346"/>
    <cellStyle name="Linked Cell 4 2 3" xfId="21347"/>
    <cellStyle name="Linked Cell 4 3" xfId="21348"/>
    <cellStyle name="Linked Cell 4 4" xfId="21349"/>
    <cellStyle name="Linked Cell 40" xfId="21350"/>
    <cellStyle name="Linked Cell 41" xfId="21351"/>
    <cellStyle name="Linked Cell 42" xfId="21352"/>
    <cellStyle name="Linked Cell 43" xfId="21353"/>
    <cellStyle name="Linked Cell 5" xfId="21354"/>
    <cellStyle name="Linked Cell 5 2" xfId="21355"/>
    <cellStyle name="Linked Cell 5 3" xfId="21356"/>
    <cellStyle name="Linked Cell 6" xfId="21357"/>
    <cellStyle name="Linked Cell 6 2" xfId="21358"/>
    <cellStyle name="Linked Cell 6 3" xfId="21359"/>
    <cellStyle name="Linked Cell 7" xfId="21360"/>
    <cellStyle name="Linked Cell 7 2" xfId="21361"/>
    <cellStyle name="Linked Cell 7 3" xfId="21362"/>
    <cellStyle name="Linked Cell 8" xfId="21363"/>
    <cellStyle name="Linked Cell 8 2" xfId="21364"/>
    <cellStyle name="Linked Cell 8 3" xfId="21365"/>
    <cellStyle name="Linked Cell 9" xfId="21366"/>
    <cellStyle name="Linked Cell 9 2" xfId="21367"/>
    <cellStyle name="Linked Cell 9 3" xfId="21368"/>
    <cellStyle name="Millares_activofijo01" xfId="47054"/>
    <cellStyle name="Neutral" xfId="46890" builtinId="28" customBuiltin="1"/>
    <cellStyle name="Neutral 10" xfId="21369"/>
    <cellStyle name="Neutral 10 2" xfId="21370"/>
    <cellStyle name="Neutral 10 3" xfId="21371"/>
    <cellStyle name="Neutral 11" xfId="21372"/>
    <cellStyle name="Neutral 11 2" xfId="21373"/>
    <cellStyle name="Neutral 11 3" xfId="21374"/>
    <cellStyle name="Neutral 12" xfId="21375"/>
    <cellStyle name="Neutral 12 2" xfId="21376"/>
    <cellStyle name="Neutral 12 3" xfId="21377"/>
    <cellStyle name="Neutral 13" xfId="21378"/>
    <cellStyle name="Neutral 13 2" xfId="21379"/>
    <cellStyle name="Neutral 13 3" xfId="21380"/>
    <cellStyle name="Neutral 14" xfId="21381"/>
    <cellStyle name="Neutral 14 2" xfId="21382"/>
    <cellStyle name="Neutral 14 3" xfId="21383"/>
    <cellStyle name="Neutral 15" xfId="21384"/>
    <cellStyle name="Neutral 15 2" xfId="21385"/>
    <cellStyle name="Neutral 15 3" xfId="21386"/>
    <cellStyle name="Neutral 16" xfId="21387"/>
    <cellStyle name="Neutral 16 2" xfId="21388"/>
    <cellStyle name="Neutral 16 3" xfId="21389"/>
    <cellStyle name="Neutral 17" xfId="21390"/>
    <cellStyle name="Neutral 17 2" xfId="21391"/>
    <cellStyle name="Neutral 17 3" xfId="21392"/>
    <cellStyle name="Neutral 18" xfId="21393"/>
    <cellStyle name="Neutral 18 2" xfId="21394"/>
    <cellStyle name="Neutral 18 3" xfId="21395"/>
    <cellStyle name="Neutral 19" xfId="21396"/>
    <cellStyle name="Neutral 19 2" xfId="21397"/>
    <cellStyle name="Neutral 19 3" xfId="21398"/>
    <cellStyle name="Neutral 2" xfId="21399"/>
    <cellStyle name="Neutral 2 10" xfId="21400"/>
    <cellStyle name="Neutral 2 11" xfId="21401"/>
    <cellStyle name="Neutral 2 12" xfId="21402"/>
    <cellStyle name="Neutral 2 13" xfId="21403"/>
    <cellStyle name="Neutral 2 14" xfId="21404"/>
    <cellStyle name="Neutral 2 15" xfId="21405"/>
    <cellStyle name="Neutral 2 16" xfId="21406"/>
    <cellStyle name="Neutral 2 17" xfId="21407"/>
    <cellStyle name="Neutral 2 18" xfId="21408"/>
    <cellStyle name="Neutral 2 19" xfId="21409"/>
    <cellStyle name="Neutral 2 2" xfId="21410"/>
    <cellStyle name="Neutral 2 2 2" xfId="21411"/>
    <cellStyle name="Neutral 2 2 3" xfId="21412"/>
    <cellStyle name="Neutral 2 20" xfId="47055"/>
    <cellStyle name="Neutral 2 3" xfId="21413"/>
    <cellStyle name="Neutral 2 3 2" xfId="21414"/>
    <cellStyle name="Neutral 2 3 3" xfId="21415"/>
    <cellStyle name="Neutral 2 4" xfId="21416"/>
    <cellStyle name="Neutral 2 4 2" xfId="46621"/>
    <cellStyle name="Neutral 2 5" xfId="21417"/>
    <cellStyle name="Neutral 2 6" xfId="21418"/>
    <cellStyle name="Neutral 2 7" xfId="21419"/>
    <cellStyle name="Neutral 2 8" xfId="21420"/>
    <cellStyle name="Neutral 2 9" xfId="21421"/>
    <cellStyle name="Neutral 20" xfId="21422"/>
    <cellStyle name="Neutral 20 2" xfId="21423"/>
    <cellStyle name="Neutral 20 3" xfId="21424"/>
    <cellStyle name="Neutral 21" xfId="21425"/>
    <cellStyle name="Neutral 21 2" xfId="21426"/>
    <cellStyle name="Neutral 21 3" xfId="21427"/>
    <cellStyle name="Neutral 22" xfId="21428"/>
    <cellStyle name="Neutral 22 2" xfId="21429"/>
    <cellStyle name="Neutral 22 3" xfId="21430"/>
    <cellStyle name="Neutral 23" xfId="21431"/>
    <cellStyle name="Neutral 23 2" xfId="21432"/>
    <cellStyle name="Neutral 23 3" xfId="21433"/>
    <cellStyle name="Neutral 24" xfId="21434"/>
    <cellStyle name="Neutral 24 2" xfId="21435"/>
    <cellStyle name="Neutral 24 3" xfId="21436"/>
    <cellStyle name="Neutral 25" xfId="21437"/>
    <cellStyle name="Neutral 25 2" xfId="21438"/>
    <cellStyle name="Neutral 25 3" xfId="21439"/>
    <cellStyle name="Neutral 26" xfId="21440"/>
    <cellStyle name="Neutral 26 2" xfId="21441"/>
    <cellStyle name="Neutral 26 3" xfId="21442"/>
    <cellStyle name="Neutral 27" xfId="21443"/>
    <cellStyle name="Neutral 27 2" xfId="21444"/>
    <cellStyle name="Neutral 27 3" xfId="21445"/>
    <cellStyle name="Neutral 28" xfId="21446"/>
    <cellStyle name="Neutral 28 2" xfId="21447"/>
    <cellStyle name="Neutral 28 3" xfId="21448"/>
    <cellStyle name="Neutral 29" xfId="21449"/>
    <cellStyle name="Neutral 29 2" xfId="21450"/>
    <cellStyle name="Neutral 29 3" xfId="21451"/>
    <cellStyle name="Neutral 3" xfId="21452"/>
    <cellStyle name="Neutral 3 2" xfId="21453"/>
    <cellStyle name="Neutral 3 2 2" xfId="21454"/>
    <cellStyle name="Neutral 3 2 3" xfId="21455"/>
    <cellStyle name="Neutral 3 3" xfId="21456"/>
    <cellStyle name="Neutral 3 4" xfId="21457"/>
    <cellStyle name="Neutral 30" xfId="21458"/>
    <cellStyle name="Neutral 30 2" xfId="21459"/>
    <cellStyle name="Neutral 30 3" xfId="21460"/>
    <cellStyle name="Neutral 31" xfId="21461"/>
    <cellStyle name="Neutral 31 2" xfId="21462"/>
    <cellStyle name="Neutral 31 3" xfId="21463"/>
    <cellStyle name="Neutral 32" xfId="21464"/>
    <cellStyle name="Neutral 32 2" xfId="21465"/>
    <cellStyle name="Neutral 32 3" xfId="21466"/>
    <cellStyle name="Neutral 33" xfId="21467"/>
    <cellStyle name="Neutral 33 2" xfId="21468"/>
    <cellStyle name="Neutral 33 3" xfId="21469"/>
    <cellStyle name="Neutral 34" xfId="21470"/>
    <cellStyle name="Neutral 35" xfId="21471"/>
    <cellStyle name="Neutral 36" xfId="21472"/>
    <cellStyle name="Neutral 37" xfId="21473"/>
    <cellStyle name="Neutral 38" xfId="21474"/>
    <cellStyle name="Neutral 39" xfId="21475"/>
    <cellStyle name="Neutral 4" xfId="21476"/>
    <cellStyle name="Neutral 4 2" xfId="21477"/>
    <cellStyle name="Neutral 4 2 2" xfId="21478"/>
    <cellStyle name="Neutral 4 2 3" xfId="21479"/>
    <cellStyle name="Neutral 4 3" xfId="21480"/>
    <cellStyle name="Neutral 4 4" xfId="21481"/>
    <cellStyle name="Neutral 40" xfId="21482"/>
    <cellStyle name="Neutral 41" xfId="21483"/>
    <cellStyle name="Neutral 42" xfId="21484"/>
    <cellStyle name="Neutral 43" xfId="21485"/>
    <cellStyle name="Neutral 5" xfId="21486"/>
    <cellStyle name="Neutral 5 2" xfId="21487"/>
    <cellStyle name="Neutral 5 3" xfId="21488"/>
    <cellStyle name="Neutral 6" xfId="21489"/>
    <cellStyle name="Neutral 6 2" xfId="21490"/>
    <cellStyle name="Neutral 6 3" xfId="21491"/>
    <cellStyle name="Neutral 7" xfId="21492"/>
    <cellStyle name="Neutral 7 2" xfId="21493"/>
    <cellStyle name="Neutral 7 3" xfId="21494"/>
    <cellStyle name="Neutral 8" xfId="21495"/>
    <cellStyle name="Neutral 8 2" xfId="21496"/>
    <cellStyle name="Neutral 8 3" xfId="21497"/>
    <cellStyle name="Neutral 9" xfId="21498"/>
    <cellStyle name="Neutral 9 2" xfId="21499"/>
    <cellStyle name="Neutral 9 3" xfId="21500"/>
    <cellStyle name="Normal" xfId="0" builtinId="0"/>
    <cellStyle name="Normal 10" xfId="21501"/>
    <cellStyle name="Normal 10 10" xfId="46622"/>
    <cellStyle name="Normal 10 2" xfId="21502"/>
    <cellStyle name="Normal 10 2 2" xfId="21503"/>
    <cellStyle name="Normal 10 2 2 2" xfId="21504"/>
    <cellStyle name="Normal 10 2 2 2 2" xfId="21505"/>
    <cellStyle name="Normal 10 2 2 2 2 2" xfId="21506"/>
    <cellStyle name="Normal 10 2 2 2 3" xfId="21507"/>
    <cellStyle name="Normal 10 2 2 3" xfId="21508"/>
    <cellStyle name="Normal 10 2 2 3 2" xfId="21509"/>
    <cellStyle name="Normal 10 2 2 4" xfId="21510"/>
    <cellStyle name="Normal 10 2 2 5" xfId="46668"/>
    <cellStyle name="Normal 10 2 3" xfId="21511"/>
    <cellStyle name="Normal 10 2 3 2" xfId="21512"/>
    <cellStyle name="Normal 10 2 3 2 2" xfId="21513"/>
    <cellStyle name="Normal 10 2 3 3" xfId="21514"/>
    <cellStyle name="Normal 10 2 4" xfId="21515"/>
    <cellStyle name="Normal 10 2 4 2" xfId="21516"/>
    <cellStyle name="Normal 10 2 5" xfId="21517"/>
    <cellStyle name="Normal 10 2 6" xfId="21518"/>
    <cellStyle name="Normal 10 3" xfId="21519"/>
    <cellStyle name="Normal 10 3 2" xfId="21520"/>
    <cellStyle name="Normal 10 3 2 2" xfId="21521"/>
    <cellStyle name="Normal 10 3 2 2 2" xfId="21522"/>
    <cellStyle name="Normal 10 3 2 3" xfId="21523"/>
    <cellStyle name="Normal 10 3 3" xfId="21524"/>
    <cellStyle name="Normal 10 3 3 2" xfId="21525"/>
    <cellStyle name="Normal 10 3 4" xfId="21526"/>
    <cellStyle name="Normal 10 3 5" xfId="21527"/>
    <cellStyle name="Normal 10 4" xfId="21528"/>
    <cellStyle name="Normal 10 4 2" xfId="21529"/>
    <cellStyle name="Normal 10 4 2 2" xfId="21530"/>
    <cellStyle name="Normal 10 4 3" xfId="21531"/>
    <cellStyle name="Normal 10 4 4" xfId="21532"/>
    <cellStyle name="Normal 10 5" xfId="21533"/>
    <cellStyle name="Normal 10 5 2" xfId="21534"/>
    <cellStyle name="Normal 10 6" xfId="21535"/>
    <cellStyle name="Normal 10 6 2" xfId="21536"/>
    <cellStyle name="Normal 10 7" xfId="21537"/>
    <cellStyle name="Normal 10 8" xfId="21538"/>
    <cellStyle name="Normal 10 9" xfId="21539"/>
    <cellStyle name="Normal 11" xfId="21540"/>
    <cellStyle name="Normal 11 2" xfId="21541"/>
    <cellStyle name="Normal 11 3" xfId="21542"/>
    <cellStyle name="Normal 11 4" xfId="21543"/>
    <cellStyle name="Normal 11 5" xfId="21544"/>
    <cellStyle name="Normal 12" xfId="21545"/>
    <cellStyle name="Normal 12 2" xfId="21546"/>
    <cellStyle name="Normal 12 2 2" xfId="21547"/>
    <cellStyle name="Normal 12 2 2 2" xfId="21548"/>
    <cellStyle name="Normal 12 2 2 2 2" xfId="21549"/>
    <cellStyle name="Normal 12 2 2 3" xfId="21550"/>
    <cellStyle name="Normal 12 2 2 4" xfId="21551"/>
    <cellStyle name="Normal 12 2 3" xfId="21552"/>
    <cellStyle name="Normal 12 2 3 2" xfId="21553"/>
    <cellStyle name="Normal 12 2 3 3" xfId="21554"/>
    <cellStyle name="Normal 12 2 4" xfId="21555"/>
    <cellStyle name="Normal 12 2 5" xfId="21556"/>
    <cellStyle name="Normal 12 3" xfId="21557"/>
    <cellStyle name="Normal 12 3 2" xfId="21558"/>
    <cellStyle name="Normal 12 3 2 2" xfId="21559"/>
    <cellStyle name="Normal 12 3 3" xfId="21560"/>
    <cellStyle name="Normal 12 4" xfId="21561"/>
    <cellStyle name="Normal 12 4 2" xfId="21562"/>
    <cellStyle name="Normal 12 5" xfId="21563"/>
    <cellStyle name="Normal 12 6" xfId="21564"/>
    <cellStyle name="Normal 13" xfId="21565"/>
    <cellStyle name="Normal 13 2" xfId="21566"/>
    <cellStyle name="Normal 13 2 2" xfId="21567"/>
    <cellStyle name="Normal 13 2 3" xfId="21568"/>
    <cellStyle name="Normal 13 2 4" xfId="21569"/>
    <cellStyle name="Normal 13 3" xfId="21570"/>
    <cellStyle name="Normal 13 4" xfId="21571"/>
    <cellStyle name="Normal 14" xfId="21572"/>
    <cellStyle name="Normal 14 2" xfId="21573"/>
    <cellStyle name="Normal 14 2 2" xfId="21574"/>
    <cellStyle name="Normal 14 3" xfId="21575"/>
    <cellStyle name="Normal 14 4" xfId="21576"/>
    <cellStyle name="Normal 15" xfId="21577"/>
    <cellStyle name="Normal 15 2" xfId="21578"/>
    <cellStyle name="Normal 15 3" xfId="21579"/>
    <cellStyle name="Normal 15 4" xfId="21580"/>
    <cellStyle name="Normal 16" xfId="21581"/>
    <cellStyle name="Normal 16 2" xfId="21582"/>
    <cellStyle name="Normal 16 3" xfId="21583"/>
    <cellStyle name="Normal 16 4" xfId="46623"/>
    <cellStyle name="Normal 17" xfId="4"/>
    <cellStyle name="Normal 17 2" xfId="21584"/>
    <cellStyle name="Normal 17 3" xfId="21585"/>
    <cellStyle name="Normal 17 4" xfId="21586"/>
    <cellStyle name="Normal 18" xfId="21587"/>
    <cellStyle name="Normal 18 2" xfId="21588"/>
    <cellStyle name="Normal 18 3" xfId="21589"/>
    <cellStyle name="Normal 19" xfId="21590"/>
    <cellStyle name="Normal 19 2" xfId="21591"/>
    <cellStyle name="Normal 19 3" xfId="21592"/>
    <cellStyle name="Normal 2" xfId="2"/>
    <cellStyle name="Normal 2 10" xfId="7"/>
    <cellStyle name="Normal 2 11" xfId="21593"/>
    <cellStyle name="Normal 2 12" xfId="21594"/>
    <cellStyle name="Normal 2 13" xfId="6"/>
    <cellStyle name="Normal 2 14" xfId="46980"/>
    <cellStyle name="Normal 2 2" xfId="21595"/>
    <cellStyle name="Normal 2 2 2" xfId="21596"/>
    <cellStyle name="Normal 2 2 2 2" xfId="47056"/>
    <cellStyle name="Normal 2 2 3" xfId="21597"/>
    <cellStyle name="Normal 2 2 4" xfId="46984"/>
    <cellStyle name="Normal 2 3" xfId="21598"/>
    <cellStyle name="Normal 2 3 2" xfId="21599"/>
    <cellStyle name="Normal 2 4" xfId="21600"/>
    <cellStyle name="Normal 2 4 2" xfId="21601"/>
    <cellStyle name="Normal 2 5" xfId="21602"/>
    <cellStyle name="Normal 2 5 2" xfId="21603"/>
    <cellStyle name="Normal 2 6" xfId="21604"/>
    <cellStyle name="Normal 2 7" xfId="21605"/>
    <cellStyle name="Normal 2 7 2" xfId="21606"/>
    <cellStyle name="Normal 2 7 2 2" xfId="21607"/>
    <cellStyle name="Normal 2 7 2 2 2" xfId="21608"/>
    <cellStyle name="Normal 2 7 2 3" xfId="21609"/>
    <cellStyle name="Normal 2 7 2 4" xfId="21610"/>
    <cellStyle name="Normal 2 7 3" xfId="21611"/>
    <cellStyle name="Normal 2 8" xfId="21612"/>
    <cellStyle name="Normal 2 8 2" xfId="21613"/>
    <cellStyle name="Normal 2 9" xfId="21614"/>
    <cellStyle name="Normal 2_Units by Order Reason FY11" xfId="21615"/>
    <cellStyle name="Normal 20" xfId="21616"/>
    <cellStyle name="Normal 20 2" xfId="21617"/>
    <cellStyle name="Normal 20 3" xfId="21618"/>
    <cellStyle name="Normal 21" xfId="21619"/>
    <cellStyle name="Normal 21 2" xfId="21620"/>
    <cellStyle name="Normal 21 3" xfId="21621"/>
    <cellStyle name="Normal 22" xfId="21622"/>
    <cellStyle name="Normal 22 2" xfId="21623"/>
    <cellStyle name="Normal 22 3" xfId="21624"/>
    <cellStyle name="Normal 23" xfId="21625"/>
    <cellStyle name="Normal 23 2" xfId="21626"/>
    <cellStyle name="Normal 23 3" xfId="21627"/>
    <cellStyle name="Normal 24" xfId="21628"/>
    <cellStyle name="Normal 24 2" xfId="21629"/>
    <cellStyle name="Normal 24 3" xfId="21630"/>
    <cellStyle name="Normal 25" xfId="21631"/>
    <cellStyle name="Normal 25 2" xfId="21632"/>
    <cellStyle name="Normal 25 3" xfId="21633"/>
    <cellStyle name="Normal 26" xfId="21634"/>
    <cellStyle name="Normal 27" xfId="21635"/>
    <cellStyle name="Normal 28" xfId="21636"/>
    <cellStyle name="Normal 29" xfId="21637"/>
    <cellStyle name="Normal 3" xfId="21638"/>
    <cellStyle name="Normal 3 10" xfId="21639"/>
    <cellStyle name="Normal 3 10 2" xfId="21640"/>
    <cellStyle name="Normal 3 10 2 2" xfId="21641"/>
    <cellStyle name="Normal 3 10 2 2 2" xfId="21642"/>
    <cellStyle name="Normal 3 10 2 2 2 2" xfId="21643"/>
    <cellStyle name="Normal 3 10 2 2 2 2 2" xfId="21644"/>
    <cellStyle name="Normal 3 10 2 2 2 3" xfId="21645"/>
    <cellStyle name="Normal 3 10 2 2 3" xfId="21646"/>
    <cellStyle name="Normal 3 10 2 2 3 2" xfId="21647"/>
    <cellStyle name="Normal 3 10 2 2 4" xfId="21648"/>
    <cellStyle name="Normal 3 10 2 3" xfId="21649"/>
    <cellStyle name="Normal 3 10 2 3 2" xfId="21650"/>
    <cellStyle name="Normal 3 10 2 3 2 2" xfId="21651"/>
    <cellStyle name="Normal 3 10 2 3 3" xfId="21652"/>
    <cellStyle name="Normal 3 10 2 4" xfId="21653"/>
    <cellStyle name="Normal 3 10 2 4 2" xfId="21654"/>
    <cellStyle name="Normal 3 10 2 5" xfId="21655"/>
    <cellStyle name="Normal 3 10 2 6" xfId="21656"/>
    <cellStyle name="Normal 3 10 3" xfId="21657"/>
    <cellStyle name="Normal 3 10 3 2" xfId="21658"/>
    <cellStyle name="Normal 3 10 3 2 2" xfId="21659"/>
    <cellStyle name="Normal 3 10 3 2 2 2" xfId="21660"/>
    <cellStyle name="Normal 3 10 3 2 3" xfId="21661"/>
    <cellStyle name="Normal 3 10 3 3" xfId="21662"/>
    <cellStyle name="Normal 3 10 3 3 2" xfId="21663"/>
    <cellStyle name="Normal 3 10 3 4" xfId="21664"/>
    <cellStyle name="Normal 3 10 4" xfId="21665"/>
    <cellStyle name="Normal 3 10 4 2" xfId="21666"/>
    <cellStyle name="Normal 3 10 4 2 2" xfId="21667"/>
    <cellStyle name="Normal 3 10 4 3" xfId="21668"/>
    <cellStyle name="Normal 3 10 5" xfId="21669"/>
    <cellStyle name="Normal 3 10 5 2" xfId="21670"/>
    <cellStyle name="Normal 3 10 6" xfId="21671"/>
    <cellStyle name="Normal 3 10 6 2" xfId="21672"/>
    <cellStyle name="Normal 3 10 7" xfId="21673"/>
    <cellStyle name="Normal 3 10 8" xfId="21674"/>
    <cellStyle name="Normal 3 10 9" xfId="21675"/>
    <cellStyle name="Normal 3 11" xfId="21676"/>
    <cellStyle name="Normal 3 11 2" xfId="21677"/>
    <cellStyle name="Normal 3 11 2 2" xfId="21678"/>
    <cellStyle name="Normal 3 11 2 2 2" xfId="21679"/>
    <cellStyle name="Normal 3 11 2 2 2 2" xfId="21680"/>
    <cellStyle name="Normal 3 11 2 2 3" xfId="21681"/>
    <cellStyle name="Normal 3 11 2 3" xfId="21682"/>
    <cellStyle name="Normal 3 11 2 3 2" xfId="21683"/>
    <cellStyle name="Normal 3 11 2 4" xfId="21684"/>
    <cellStyle name="Normal 3 11 3" xfId="21685"/>
    <cellStyle name="Normal 3 11 3 2" xfId="21686"/>
    <cellStyle name="Normal 3 11 3 2 2" xfId="21687"/>
    <cellStyle name="Normal 3 11 3 3" xfId="21688"/>
    <cellStyle name="Normal 3 11 4" xfId="21689"/>
    <cellStyle name="Normal 3 11 4 2" xfId="21690"/>
    <cellStyle name="Normal 3 11 5" xfId="21691"/>
    <cellStyle name="Normal 3 11 6" xfId="21692"/>
    <cellStyle name="Normal 3 12" xfId="21693"/>
    <cellStyle name="Normal 3 12 2" xfId="21694"/>
    <cellStyle name="Normal 3 12 2 2" xfId="21695"/>
    <cellStyle name="Normal 3 12 2 2 2" xfId="21696"/>
    <cellStyle name="Normal 3 12 2 2 2 2" xfId="21697"/>
    <cellStyle name="Normal 3 12 2 2 3" xfId="21698"/>
    <cellStyle name="Normal 3 12 2 3" xfId="21699"/>
    <cellStyle name="Normal 3 12 2 3 2" xfId="21700"/>
    <cellStyle name="Normal 3 12 2 4" xfId="21701"/>
    <cellStyle name="Normal 3 12 3" xfId="21702"/>
    <cellStyle name="Normal 3 12 3 2" xfId="21703"/>
    <cellStyle name="Normal 3 12 3 2 2" xfId="21704"/>
    <cellStyle name="Normal 3 12 3 3" xfId="21705"/>
    <cellStyle name="Normal 3 12 4" xfId="21706"/>
    <cellStyle name="Normal 3 12 4 2" xfId="21707"/>
    <cellStyle name="Normal 3 12 5" xfId="21708"/>
    <cellStyle name="Normal 3 12 6" xfId="21709"/>
    <cellStyle name="Normal 3 13" xfId="21710"/>
    <cellStyle name="Normal 3 13 2" xfId="21711"/>
    <cellStyle name="Normal 3 13 2 2" xfId="21712"/>
    <cellStyle name="Normal 3 13 2 2 2" xfId="21713"/>
    <cellStyle name="Normal 3 13 2 3" xfId="21714"/>
    <cellStyle name="Normal 3 13 3" xfId="21715"/>
    <cellStyle name="Normal 3 13 3 2" xfId="21716"/>
    <cellStyle name="Normal 3 13 4" xfId="21717"/>
    <cellStyle name="Normal 3 13 5" xfId="21718"/>
    <cellStyle name="Normal 3 14" xfId="21719"/>
    <cellStyle name="Normal 3 14 2" xfId="21720"/>
    <cellStyle name="Normal 3 14 2 2" xfId="21721"/>
    <cellStyle name="Normal 3 14 3" xfId="21722"/>
    <cellStyle name="Normal 3 15" xfId="21723"/>
    <cellStyle name="Normal 3 15 2" xfId="21724"/>
    <cellStyle name="Normal 3 16" xfId="21725"/>
    <cellStyle name="Normal 3 16 2" xfId="21726"/>
    <cellStyle name="Normal 3 17" xfId="21727"/>
    <cellStyle name="Normal 3 17 2" xfId="21728"/>
    <cellStyle name="Normal 3 18" xfId="21729"/>
    <cellStyle name="Normal 3 19" xfId="21730"/>
    <cellStyle name="Normal 3 2" xfId="21731"/>
    <cellStyle name="Normal 3 2 10" xfId="21732"/>
    <cellStyle name="Normal 3 2 10 2" xfId="21733"/>
    <cellStyle name="Normal 3 2 10 2 2" xfId="21734"/>
    <cellStyle name="Normal 3 2 10 2 2 2" xfId="21735"/>
    <cellStyle name="Normal 3 2 10 2 3" xfId="21736"/>
    <cellStyle name="Normal 3 2 10 3" xfId="21737"/>
    <cellStyle name="Normal 3 2 10 3 2" xfId="21738"/>
    <cellStyle name="Normal 3 2 10 4" xfId="21739"/>
    <cellStyle name="Normal 3 2 11" xfId="21740"/>
    <cellStyle name="Normal 3 2 11 2" xfId="21741"/>
    <cellStyle name="Normal 3 2 11 2 2" xfId="21742"/>
    <cellStyle name="Normal 3 2 11 3" xfId="21743"/>
    <cellStyle name="Normal 3 2 12" xfId="21744"/>
    <cellStyle name="Normal 3 2 12 2" xfId="21745"/>
    <cellStyle name="Normal 3 2 13" xfId="21746"/>
    <cellStyle name="Normal 3 2 13 2" xfId="21747"/>
    <cellStyle name="Normal 3 2 14" xfId="21748"/>
    <cellStyle name="Normal 3 2 14 2" xfId="21749"/>
    <cellStyle name="Normal 3 2 15" xfId="21750"/>
    <cellStyle name="Normal 3 2 15 2" xfId="21751"/>
    <cellStyle name="Normal 3 2 16" xfId="21752"/>
    <cellStyle name="Normal 3 2 17" xfId="21753"/>
    <cellStyle name="Normal 3 2 18" xfId="21754"/>
    <cellStyle name="Normal 3 2 19" xfId="21755"/>
    <cellStyle name="Normal 3 2 2" xfId="21756"/>
    <cellStyle name="Normal 3 2 2 10" xfId="21757"/>
    <cellStyle name="Normal 3 2 2 10 2" xfId="21758"/>
    <cellStyle name="Normal 3 2 2 11" xfId="21759"/>
    <cellStyle name="Normal 3 2 2 11 2" xfId="21760"/>
    <cellStyle name="Normal 3 2 2 12" xfId="21761"/>
    <cellStyle name="Normal 3 2 2 12 2" xfId="21762"/>
    <cellStyle name="Normal 3 2 2 13" xfId="21763"/>
    <cellStyle name="Normal 3 2 2 13 2" xfId="21764"/>
    <cellStyle name="Normal 3 2 2 14" xfId="21765"/>
    <cellStyle name="Normal 3 2 2 15" xfId="21766"/>
    <cellStyle name="Normal 3 2 2 16" xfId="21767"/>
    <cellStyle name="Normal 3 2 2 17" xfId="21768"/>
    <cellStyle name="Normal 3 2 2 2" xfId="21769"/>
    <cellStyle name="Normal 3 2 2 2 10" xfId="21770"/>
    <cellStyle name="Normal 3 2 2 2 10 2" xfId="21771"/>
    <cellStyle name="Normal 3 2 2 2 11" xfId="21772"/>
    <cellStyle name="Normal 3 2 2 2 11 2" xfId="21773"/>
    <cellStyle name="Normal 3 2 2 2 12" xfId="21774"/>
    <cellStyle name="Normal 3 2 2 2 13" xfId="21775"/>
    <cellStyle name="Normal 3 2 2 2 14" xfId="21776"/>
    <cellStyle name="Normal 3 2 2 2 2" xfId="21777"/>
    <cellStyle name="Normal 3 2 2 2 2 10" xfId="21778"/>
    <cellStyle name="Normal 3 2 2 2 2 10 2" xfId="21779"/>
    <cellStyle name="Normal 3 2 2 2 2 11" xfId="21780"/>
    <cellStyle name="Normal 3 2 2 2 2 12" xfId="21781"/>
    <cellStyle name="Normal 3 2 2 2 2 13" xfId="21782"/>
    <cellStyle name="Normal 3 2 2 2 2 2" xfId="21783"/>
    <cellStyle name="Normal 3 2 2 2 2 2 2" xfId="21784"/>
    <cellStyle name="Normal 3 2 2 2 2 2 2 2" xfId="21785"/>
    <cellStyle name="Normal 3 2 2 2 2 2 2 2 2" xfId="21786"/>
    <cellStyle name="Normal 3 2 2 2 2 2 2 2 2 2" xfId="21787"/>
    <cellStyle name="Normal 3 2 2 2 2 2 2 2 2 2 2" xfId="21788"/>
    <cellStyle name="Normal 3 2 2 2 2 2 2 2 2 3" xfId="21789"/>
    <cellStyle name="Normal 3 2 2 2 2 2 2 2 3" xfId="21790"/>
    <cellStyle name="Normal 3 2 2 2 2 2 2 2 3 2" xfId="21791"/>
    <cellStyle name="Normal 3 2 2 2 2 2 2 2 4" xfId="21792"/>
    <cellStyle name="Normal 3 2 2 2 2 2 2 3" xfId="21793"/>
    <cellStyle name="Normal 3 2 2 2 2 2 2 3 2" xfId="21794"/>
    <cellStyle name="Normal 3 2 2 2 2 2 2 3 2 2" xfId="21795"/>
    <cellStyle name="Normal 3 2 2 2 2 2 2 3 3" xfId="21796"/>
    <cellStyle name="Normal 3 2 2 2 2 2 2 4" xfId="21797"/>
    <cellStyle name="Normal 3 2 2 2 2 2 2 4 2" xfId="21798"/>
    <cellStyle name="Normal 3 2 2 2 2 2 2 5" xfId="21799"/>
    <cellStyle name="Normal 3 2 2 2 2 2 3" xfId="21800"/>
    <cellStyle name="Normal 3 2 2 2 2 2 3 2" xfId="21801"/>
    <cellStyle name="Normal 3 2 2 2 2 2 3 2 2" xfId="21802"/>
    <cellStyle name="Normal 3 2 2 2 2 2 3 2 2 2" xfId="21803"/>
    <cellStyle name="Normal 3 2 2 2 2 2 3 2 3" xfId="21804"/>
    <cellStyle name="Normal 3 2 2 2 2 2 3 3" xfId="21805"/>
    <cellStyle name="Normal 3 2 2 2 2 2 3 3 2" xfId="21806"/>
    <cellStyle name="Normal 3 2 2 2 2 2 3 4" xfId="21807"/>
    <cellStyle name="Normal 3 2 2 2 2 2 4" xfId="21808"/>
    <cellStyle name="Normal 3 2 2 2 2 2 4 2" xfId="21809"/>
    <cellStyle name="Normal 3 2 2 2 2 2 4 2 2" xfId="21810"/>
    <cellStyle name="Normal 3 2 2 2 2 2 4 3" xfId="21811"/>
    <cellStyle name="Normal 3 2 2 2 2 2 5" xfId="21812"/>
    <cellStyle name="Normal 3 2 2 2 2 2 5 2" xfId="21813"/>
    <cellStyle name="Normal 3 2 2 2 2 2 6" xfId="21814"/>
    <cellStyle name="Normal 3 2 2 2 2 2 6 2" xfId="21815"/>
    <cellStyle name="Normal 3 2 2 2 2 2 7" xfId="21816"/>
    <cellStyle name="Normal 3 2 2 2 2 2 8" xfId="21817"/>
    <cellStyle name="Normal 3 2 2 2 2 2 9" xfId="21818"/>
    <cellStyle name="Normal 3 2 2 2 2 3" xfId="21819"/>
    <cellStyle name="Normal 3 2 2 2 2 3 2" xfId="21820"/>
    <cellStyle name="Normal 3 2 2 2 2 3 2 2" xfId="21821"/>
    <cellStyle name="Normal 3 2 2 2 2 3 2 2 2" xfId="21822"/>
    <cellStyle name="Normal 3 2 2 2 2 3 2 2 2 2" xfId="21823"/>
    <cellStyle name="Normal 3 2 2 2 2 3 2 2 2 2 2" xfId="21824"/>
    <cellStyle name="Normal 3 2 2 2 2 3 2 2 2 3" xfId="21825"/>
    <cellStyle name="Normal 3 2 2 2 2 3 2 2 3" xfId="21826"/>
    <cellStyle name="Normal 3 2 2 2 2 3 2 2 3 2" xfId="21827"/>
    <cellStyle name="Normal 3 2 2 2 2 3 2 2 4" xfId="21828"/>
    <cellStyle name="Normal 3 2 2 2 2 3 2 3" xfId="21829"/>
    <cellStyle name="Normal 3 2 2 2 2 3 2 3 2" xfId="21830"/>
    <cellStyle name="Normal 3 2 2 2 2 3 2 3 2 2" xfId="21831"/>
    <cellStyle name="Normal 3 2 2 2 2 3 2 3 3" xfId="21832"/>
    <cellStyle name="Normal 3 2 2 2 2 3 2 4" xfId="21833"/>
    <cellStyle name="Normal 3 2 2 2 2 3 2 4 2" xfId="21834"/>
    <cellStyle name="Normal 3 2 2 2 2 3 2 5" xfId="21835"/>
    <cellStyle name="Normal 3 2 2 2 2 3 3" xfId="21836"/>
    <cellStyle name="Normal 3 2 2 2 2 3 3 2" xfId="21837"/>
    <cellStyle name="Normal 3 2 2 2 2 3 3 2 2" xfId="21838"/>
    <cellStyle name="Normal 3 2 2 2 2 3 3 2 2 2" xfId="21839"/>
    <cellStyle name="Normal 3 2 2 2 2 3 3 2 3" xfId="21840"/>
    <cellStyle name="Normal 3 2 2 2 2 3 3 3" xfId="21841"/>
    <cellStyle name="Normal 3 2 2 2 2 3 3 3 2" xfId="21842"/>
    <cellStyle name="Normal 3 2 2 2 2 3 3 4" xfId="21843"/>
    <cellStyle name="Normal 3 2 2 2 2 3 4" xfId="21844"/>
    <cellStyle name="Normal 3 2 2 2 2 3 4 2" xfId="21845"/>
    <cellStyle name="Normal 3 2 2 2 2 3 4 2 2" xfId="21846"/>
    <cellStyle name="Normal 3 2 2 2 2 3 4 3" xfId="21847"/>
    <cellStyle name="Normal 3 2 2 2 2 3 5" xfId="21848"/>
    <cellStyle name="Normal 3 2 2 2 2 3 5 2" xfId="21849"/>
    <cellStyle name="Normal 3 2 2 2 2 3 6" xfId="21850"/>
    <cellStyle name="Normal 3 2 2 2 2 3 6 2" xfId="21851"/>
    <cellStyle name="Normal 3 2 2 2 2 3 7" xfId="21852"/>
    <cellStyle name="Normal 3 2 2 2 2 3 8" xfId="21853"/>
    <cellStyle name="Normal 3 2 2 2 2 3 9" xfId="21854"/>
    <cellStyle name="Normal 3 2 2 2 2 4" xfId="21855"/>
    <cellStyle name="Normal 3 2 2 2 2 4 2" xfId="21856"/>
    <cellStyle name="Normal 3 2 2 2 2 4 2 2" xfId="21857"/>
    <cellStyle name="Normal 3 2 2 2 2 4 2 2 2" xfId="21858"/>
    <cellStyle name="Normal 3 2 2 2 2 4 2 2 2 2" xfId="21859"/>
    <cellStyle name="Normal 3 2 2 2 2 4 2 2 3" xfId="21860"/>
    <cellStyle name="Normal 3 2 2 2 2 4 2 3" xfId="21861"/>
    <cellStyle name="Normal 3 2 2 2 2 4 2 3 2" xfId="21862"/>
    <cellStyle name="Normal 3 2 2 2 2 4 2 4" xfId="21863"/>
    <cellStyle name="Normal 3 2 2 2 2 4 3" xfId="21864"/>
    <cellStyle name="Normal 3 2 2 2 2 4 3 2" xfId="21865"/>
    <cellStyle name="Normal 3 2 2 2 2 4 3 2 2" xfId="21866"/>
    <cellStyle name="Normal 3 2 2 2 2 4 3 3" xfId="21867"/>
    <cellStyle name="Normal 3 2 2 2 2 4 4" xfId="21868"/>
    <cellStyle name="Normal 3 2 2 2 2 4 4 2" xfId="21869"/>
    <cellStyle name="Normal 3 2 2 2 2 4 5" xfId="21870"/>
    <cellStyle name="Normal 3 2 2 2 2 5" xfId="21871"/>
    <cellStyle name="Normal 3 2 2 2 2 5 2" xfId="21872"/>
    <cellStyle name="Normal 3 2 2 2 2 5 2 2" xfId="21873"/>
    <cellStyle name="Normal 3 2 2 2 2 5 2 2 2" xfId="21874"/>
    <cellStyle name="Normal 3 2 2 2 2 5 2 2 2 2" xfId="21875"/>
    <cellStyle name="Normal 3 2 2 2 2 5 2 2 3" xfId="21876"/>
    <cellStyle name="Normal 3 2 2 2 2 5 2 3" xfId="21877"/>
    <cellStyle name="Normal 3 2 2 2 2 5 2 3 2" xfId="21878"/>
    <cellStyle name="Normal 3 2 2 2 2 5 2 4" xfId="21879"/>
    <cellStyle name="Normal 3 2 2 2 2 5 3" xfId="21880"/>
    <cellStyle name="Normal 3 2 2 2 2 5 3 2" xfId="21881"/>
    <cellStyle name="Normal 3 2 2 2 2 5 3 2 2" xfId="21882"/>
    <cellStyle name="Normal 3 2 2 2 2 5 3 3" xfId="21883"/>
    <cellStyle name="Normal 3 2 2 2 2 5 4" xfId="21884"/>
    <cellStyle name="Normal 3 2 2 2 2 5 4 2" xfId="21885"/>
    <cellStyle name="Normal 3 2 2 2 2 5 5" xfId="21886"/>
    <cellStyle name="Normal 3 2 2 2 2 6" xfId="21887"/>
    <cellStyle name="Normal 3 2 2 2 2 6 2" xfId="21888"/>
    <cellStyle name="Normal 3 2 2 2 2 6 2 2" xfId="21889"/>
    <cellStyle name="Normal 3 2 2 2 2 6 2 2 2" xfId="21890"/>
    <cellStyle name="Normal 3 2 2 2 2 6 2 3" xfId="21891"/>
    <cellStyle name="Normal 3 2 2 2 2 6 3" xfId="21892"/>
    <cellStyle name="Normal 3 2 2 2 2 6 3 2" xfId="21893"/>
    <cellStyle name="Normal 3 2 2 2 2 6 4" xfId="21894"/>
    <cellStyle name="Normal 3 2 2 2 2 7" xfId="21895"/>
    <cellStyle name="Normal 3 2 2 2 2 7 2" xfId="21896"/>
    <cellStyle name="Normal 3 2 2 2 2 7 2 2" xfId="21897"/>
    <cellStyle name="Normal 3 2 2 2 2 7 3" xfId="21898"/>
    <cellStyle name="Normal 3 2 2 2 2 8" xfId="21899"/>
    <cellStyle name="Normal 3 2 2 2 2 8 2" xfId="21900"/>
    <cellStyle name="Normal 3 2 2 2 2 9" xfId="21901"/>
    <cellStyle name="Normal 3 2 2 2 2 9 2" xfId="21902"/>
    <cellStyle name="Normal 3 2 2 2 3" xfId="21903"/>
    <cellStyle name="Normal 3 2 2 2 3 2" xfId="21904"/>
    <cellStyle name="Normal 3 2 2 2 3 2 2" xfId="21905"/>
    <cellStyle name="Normal 3 2 2 2 3 2 2 2" xfId="21906"/>
    <cellStyle name="Normal 3 2 2 2 3 2 2 2 2" xfId="21907"/>
    <cellStyle name="Normal 3 2 2 2 3 2 2 2 2 2" xfId="21908"/>
    <cellStyle name="Normal 3 2 2 2 3 2 2 2 3" xfId="21909"/>
    <cellStyle name="Normal 3 2 2 2 3 2 2 3" xfId="21910"/>
    <cellStyle name="Normal 3 2 2 2 3 2 2 3 2" xfId="21911"/>
    <cellStyle name="Normal 3 2 2 2 3 2 2 4" xfId="21912"/>
    <cellStyle name="Normal 3 2 2 2 3 2 3" xfId="21913"/>
    <cellStyle name="Normal 3 2 2 2 3 2 3 2" xfId="21914"/>
    <cellStyle name="Normal 3 2 2 2 3 2 3 2 2" xfId="21915"/>
    <cellStyle name="Normal 3 2 2 2 3 2 3 3" xfId="21916"/>
    <cellStyle name="Normal 3 2 2 2 3 2 4" xfId="21917"/>
    <cellStyle name="Normal 3 2 2 2 3 2 4 2" xfId="21918"/>
    <cellStyle name="Normal 3 2 2 2 3 2 5" xfId="21919"/>
    <cellStyle name="Normal 3 2 2 2 3 3" xfId="21920"/>
    <cellStyle name="Normal 3 2 2 2 3 3 2" xfId="21921"/>
    <cellStyle name="Normal 3 2 2 2 3 3 2 2" xfId="21922"/>
    <cellStyle name="Normal 3 2 2 2 3 3 2 2 2" xfId="21923"/>
    <cellStyle name="Normal 3 2 2 2 3 3 2 3" xfId="21924"/>
    <cellStyle name="Normal 3 2 2 2 3 3 3" xfId="21925"/>
    <cellStyle name="Normal 3 2 2 2 3 3 3 2" xfId="21926"/>
    <cellStyle name="Normal 3 2 2 2 3 3 4" xfId="21927"/>
    <cellStyle name="Normal 3 2 2 2 3 4" xfId="21928"/>
    <cellStyle name="Normal 3 2 2 2 3 4 2" xfId="21929"/>
    <cellStyle name="Normal 3 2 2 2 3 4 2 2" xfId="21930"/>
    <cellStyle name="Normal 3 2 2 2 3 4 3" xfId="21931"/>
    <cellStyle name="Normal 3 2 2 2 3 5" xfId="21932"/>
    <cellStyle name="Normal 3 2 2 2 3 5 2" xfId="21933"/>
    <cellStyle name="Normal 3 2 2 2 3 6" xfId="21934"/>
    <cellStyle name="Normal 3 2 2 2 3 6 2" xfId="21935"/>
    <cellStyle name="Normal 3 2 2 2 3 7" xfId="21936"/>
    <cellStyle name="Normal 3 2 2 2 3 8" xfId="21937"/>
    <cellStyle name="Normal 3 2 2 2 3 9" xfId="21938"/>
    <cellStyle name="Normal 3 2 2 2 4" xfId="21939"/>
    <cellStyle name="Normal 3 2 2 2 4 2" xfId="21940"/>
    <cellStyle name="Normal 3 2 2 2 4 2 2" xfId="21941"/>
    <cellStyle name="Normal 3 2 2 2 4 2 2 2" xfId="21942"/>
    <cellStyle name="Normal 3 2 2 2 4 2 2 2 2" xfId="21943"/>
    <cellStyle name="Normal 3 2 2 2 4 2 2 2 2 2" xfId="21944"/>
    <cellStyle name="Normal 3 2 2 2 4 2 2 2 3" xfId="21945"/>
    <cellStyle name="Normal 3 2 2 2 4 2 2 3" xfId="21946"/>
    <cellStyle name="Normal 3 2 2 2 4 2 2 3 2" xfId="21947"/>
    <cellStyle name="Normal 3 2 2 2 4 2 2 4" xfId="21948"/>
    <cellStyle name="Normal 3 2 2 2 4 2 3" xfId="21949"/>
    <cellStyle name="Normal 3 2 2 2 4 2 3 2" xfId="21950"/>
    <cellStyle name="Normal 3 2 2 2 4 2 3 2 2" xfId="21951"/>
    <cellStyle name="Normal 3 2 2 2 4 2 3 3" xfId="21952"/>
    <cellStyle name="Normal 3 2 2 2 4 2 4" xfId="21953"/>
    <cellStyle name="Normal 3 2 2 2 4 2 4 2" xfId="21954"/>
    <cellStyle name="Normal 3 2 2 2 4 2 5" xfId="21955"/>
    <cellStyle name="Normal 3 2 2 2 4 3" xfId="21956"/>
    <cellStyle name="Normal 3 2 2 2 4 3 2" xfId="21957"/>
    <cellStyle name="Normal 3 2 2 2 4 3 2 2" xfId="21958"/>
    <cellStyle name="Normal 3 2 2 2 4 3 2 2 2" xfId="21959"/>
    <cellStyle name="Normal 3 2 2 2 4 3 2 3" xfId="21960"/>
    <cellStyle name="Normal 3 2 2 2 4 3 3" xfId="21961"/>
    <cellStyle name="Normal 3 2 2 2 4 3 3 2" xfId="21962"/>
    <cellStyle name="Normal 3 2 2 2 4 3 4" xfId="21963"/>
    <cellStyle name="Normal 3 2 2 2 4 4" xfId="21964"/>
    <cellStyle name="Normal 3 2 2 2 4 4 2" xfId="21965"/>
    <cellStyle name="Normal 3 2 2 2 4 4 2 2" xfId="21966"/>
    <cellStyle name="Normal 3 2 2 2 4 4 3" xfId="21967"/>
    <cellStyle name="Normal 3 2 2 2 4 5" xfId="21968"/>
    <cellStyle name="Normal 3 2 2 2 4 5 2" xfId="21969"/>
    <cellStyle name="Normal 3 2 2 2 4 6" xfId="21970"/>
    <cellStyle name="Normal 3 2 2 2 4 6 2" xfId="21971"/>
    <cellStyle name="Normal 3 2 2 2 4 7" xfId="21972"/>
    <cellStyle name="Normal 3 2 2 2 4 8" xfId="21973"/>
    <cellStyle name="Normal 3 2 2 2 4 9" xfId="21974"/>
    <cellStyle name="Normal 3 2 2 2 5" xfId="21975"/>
    <cellStyle name="Normal 3 2 2 2 5 2" xfId="21976"/>
    <cellStyle name="Normal 3 2 2 2 5 2 2" xfId="21977"/>
    <cellStyle name="Normal 3 2 2 2 5 2 2 2" xfId="21978"/>
    <cellStyle name="Normal 3 2 2 2 5 2 2 2 2" xfId="21979"/>
    <cellStyle name="Normal 3 2 2 2 5 2 2 3" xfId="21980"/>
    <cellStyle name="Normal 3 2 2 2 5 2 3" xfId="21981"/>
    <cellStyle name="Normal 3 2 2 2 5 2 3 2" xfId="21982"/>
    <cellStyle name="Normal 3 2 2 2 5 2 4" xfId="21983"/>
    <cellStyle name="Normal 3 2 2 2 5 3" xfId="21984"/>
    <cellStyle name="Normal 3 2 2 2 5 3 2" xfId="21985"/>
    <cellStyle name="Normal 3 2 2 2 5 3 2 2" xfId="21986"/>
    <cellStyle name="Normal 3 2 2 2 5 3 3" xfId="21987"/>
    <cellStyle name="Normal 3 2 2 2 5 4" xfId="21988"/>
    <cellStyle name="Normal 3 2 2 2 5 4 2" xfId="21989"/>
    <cellStyle name="Normal 3 2 2 2 5 5" xfId="21990"/>
    <cellStyle name="Normal 3 2 2 2 6" xfId="21991"/>
    <cellStyle name="Normal 3 2 2 2 6 2" xfId="21992"/>
    <cellStyle name="Normal 3 2 2 2 6 2 2" xfId="21993"/>
    <cellStyle name="Normal 3 2 2 2 6 2 2 2" xfId="21994"/>
    <cellStyle name="Normal 3 2 2 2 6 2 2 2 2" xfId="21995"/>
    <cellStyle name="Normal 3 2 2 2 6 2 2 3" xfId="21996"/>
    <cellStyle name="Normal 3 2 2 2 6 2 3" xfId="21997"/>
    <cellStyle name="Normal 3 2 2 2 6 2 3 2" xfId="21998"/>
    <cellStyle name="Normal 3 2 2 2 6 2 4" xfId="21999"/>
    <cellStyle name="Normal 3 2 2 2 6 3" xfId="22000"/>
    <cellStyle name="Normal 3 2 2 2 6 3 2" xfId="22001"/>
    <cellStyle name="Normal 3 2 2 2 6 3 2 2" xfId="22002"/>
    <cellStyle name="Normal 3 2 2 2 6 3 3" xfId="22003"/>
    <cellStyle name="Normal 3 2 2 2 6 4" xfId="22004"/>
    <cellStyle name="Normal 3 2 2 2 6 4 2" xfId="22005"/>
    <cellStyle name="Normal 3 2 2 2 6 5" xfId="22006"/>
    <cellStyle name="Normal 3 2 2 2 7" xfId="22007"/>
    <cellStyle name="Normal 3 2 2 2 7 2" xfId="22008"/>
    <cellStyle name="Normal 3 2 2 2 7 2 2" xfId="22009"/>
    <cellStyle name="Normal 3 2 2 2 7 2 2 2" xfId="22010"/>
    <cellStyle name="Normal 3 2 2 2 7 2 3" xfId="22011"/>
    <cellStyle name="Normal 3 2 2 2 7 3" xfId="22012"/>
    <cellStyle name="Normal 3 2 2 2 7 3 2" xfId="22013"/>
    <cellStyle name="Normal 3 2 2 2 7 4" xfId="22014"/>
    <cellStyle name="Normal 3 2 2 2 8" xfId="22015"/>
    <cellStyle name="Normal 3 2 2 2 8 2" xfId="22016"/>
    <cellStyle name="Normal 3 2 2 2 8 2 2" xfId="22017"/>
    <cellStyle name="Normal 3 2 2 2 8 3" xfId="22018"/>
    <cellStyle name="Normal 3 2 2 2 9" xfId="22019"/>
    <cellStyle name="Normal 3 2 2 2 9 2" xfId="22020"/>
    <cellStyle name="Normal 3 2 2 3" xfId="22021"/>
    <cellStyle name="Normal 3 2 2 3 10" xfId="22022"/>
    <cellStyle name="Normal 3 2 2 3 10 2" xfId="22023"/>
    <cellStyle name="Normal 3 2 2 3 11" xfId="22024"/>
    <cellStyle name="Normal 3 2 2 3 12" xfId="22025"/>
    <cellStyle name="Normal 3 2 2 3 13" xfId="22026"/>
    <cellStyle name="Normal 3 2 2 3 2" xfId="22027"/>
    <cellStyle name="Normal 3 2 2 3 2 2" xfId="22028"/>
    <cellStyle name="Normal 3 2 2 3 2 2 2" xfId="22029"/>
    <cellStyle name="Normal 3 2 2 3 2 2 2 2" xfId="22030"/>
    <cellStyle name="Normal 3 2 2 3 2 2 2 2 2" xfId="22031"/>
    <cellStyle name="Normal 3 2 2 3 2 2 2 2 2 2" xfId="22032"/>
    <cellStyle name="Normal 3 2 2 3 2 2 2 2 3" xfId="22033"/>
    <cellStyle name="Normal 3 2 2 3 2 2 2 3" xfId="22034"/>
    <cellStyle name="Normal 3 2 2 3 2 2 2 3 2" xfId="22035"/>
    <cellStyle name="Normal 3 2 2 3 2 2 2 4" xfId="22036"/>
    <cellStyle name="Normal 3 2 2 3 2 2 3" xfId="22037"/>
    <cellStyle name="Normal 3 2 2 3 2 2 3 2" xfId="22038"/>
    <cellStyle name="Normal 3 2 2 3 2 2 3 2 2" xfId="22039"/>
    <cellStyle name="Normal 3 2 2 3 2 2 3 3" xfId="22040"/>
    <cellStyle name="Normal 3 2 2 3 2 2 4" xfId="22041"/>
    <cellStyle name="Normal 3 2 2 3 2 2 4 2" xfId="22042"/>
    <cellStyle name="Normal 3 2 2 3 2 2 5" xfId="22043"/>
    <cellStyle name="Normal 3 2 2 3 2 3" xfId="22044"/>
    <cellStyle name="Normal 3 2 2 3 2 3 2" xfId="22045"/>
    <cellStyle name="Normal 3 2 2 3 2 3 2 2" xfId="22046"/>
    <cellStyle name="Normal 3 2 2 3 2 3 2 2 2" xfId="22047"/>
    <cellStyle name="Normal 3 2 2 3 2 3 2 3" xfId="22048"/>
    <cellStyle name="Normal 3 2 2 3 2 3 3" xfId="22049"/>
    <cellStyle name="Normal 3 2 2 3 2 3 3 2" xfId="22050"/>
    <cellStyle name="Normal 3 2 2 3 2 3 4" xfId="22051"/>
    <cellStyle name="Normal 3 2 2 3 2 4" xfId="22052"/>
    <cellStyle name="Normal 3 2 2 3 2 4 2" xfId="22053"/>
    <cellStyle name="Normal 3 2 2 3 2 4 2 2" xfId="22054"/>
    <cellStyle name="Normal 3 2 2 3 2 4 3" xfId="22055"/>
    <cellStyle name="Normal 3 2 2 3 2 5" xfId="22056"/>
    <cellStyle name="Normal 3 2 2 3 2 5 2" xfId="22057"/>
    <cellStyle name="Normal 3 2 2 3 2 6" xfId="22058"/>
    <cellStyle name="Normal 3 2 2 3 2 6 2" xfId="22059"/>
    <cellStyle name="Normal 3 2 2 3 2 7" xfId="22060"/>
    <cellStyle name="Normal 3 2 2 3 2 8" xfId="22061"/>
    <cellStyle name="Normal 3 2 2 3 2 9" xfId="22062"/>
    <cellStyle name="Normal 3 2 2 3 3" xfId="22063"/>
    <cellStyle name="Normal 3 2 2 3 3 2" xfId="22064"/>
    <cellStyle name="Normal 3 2 2 3 3 2 2" xfId="22065"/>
    <cellStyle name="Normal 3 2 2 3 3 2 2 2" xfId="22066"/>
    <cellStyle name="Normal 3 2 2 3 3 2 2 2 2" xfId="22067"/>
    <cellStyle name="Normal 3 2 2 3 3 2 2 2 2 2" xfId="22068"/>
    <cellStyle name="Normal 3 2 2 3 3 2 2 2 3" xfId="22069"/>
    <cellStyle name="Normal 3 2 2 3 3 2 2 3" xfId="22070"/>
    <cellStyle name="Normal 3 2 2 3 3 2 2 3 2" xfId="22071"/>
    <cellStyle name="Normal 3 2 2 3 3 2 2 4" xfId="22072"/>
    <cellStyle name="Normal 3 2 2 3 3 2 3" xfId="22073"/>
    <cellStyle name="Normal 3 2 2 3 3 2 3 2" xfId="22074"/>
    <cellStyle name="Normal 3 2 2 3 3 2 3 2 2" xfId="22075"/>
    <cellStyle name="Normal 3 2 2 3 3 2 3 3" xfId="22076"/>
    <cellStyle name="Normal 3 2 2 3 3 2 4" xfId="22077"/>
    <cellStyle name="Normal 3 2 2 3 3 2 4 2" xfId="22078"/>
    <cellStyle name="Normal 3 2 2 3 3 2 5" xfId="22079"/>
    <cellStyle name="Normal 3 2 2 3 3 3" xfId="22080"/>
    <cellStyle name="Normal 3 2 2 3 3 3 2" xfId="22081"/>
    <cellStyle name="Normal 3 2 2 3 3 3 2 2" xfId="22082"/>
    <cellStyle name="Normal 3 2 2 3 3 3 2 2 2" xfId="22083"/>
    <cellStyle name="Normal 3 2 2 3 3 3 2 3" xfId="22084"/>
    <cellStyle name="Normal 3 2 2 3 3 3 3" xfId="22085"/>
    <cellStyle name="Normal 3 2 2 3 3 3 3 2" xfId="22086"/>
    <cellStyle name="Normal 3 2 2 3 3 3 4" xfId="22087"/>
    <cellStyle name="Normal 3 2 2 3 3 4" xfId="22088"/>
    <cellStyle name="Normal 3 2 2 3 3 4 2" xfId="22089"/>
    <cellStyle name="Normal 3 2 2 3 3 4 2 2" xfId="22090"/>
    <cellStyle name="Normal 3 2 2 3 3 4 3" xfId="22091"/>
    <cellStyle name="Normal 3 2 2 3 3 5" xfId="22092"/>
    <cellStyle name="Normal 3 2 2 3 3 5 2" xfId="22093"/>
    <cellStyle name="Normal 3 2 2 3 3 6" xfId="22094"/>
    <cellStyle name="Normal 3 2 2 3 3 6 2" xfId="22095"/>
    <cellStyle name="Normal 3 2 2 3 3 7" xfId="22096"/>
    <cellStyle name="Normal 3 2 2 3 3 8" xfId="22097"/>
    <cellStyle name="Normal 3 2 2 3 3 9" xfId="22098"/>
    <cellStyle name="Normal 3 2 2 3 4" xfId="22099"/>
    <cellStyle name="Normal 3 2 2 3 4 2" xfId="22100"/>
    <cellStyle name="Normal 3 2 2 3 4 2 2" xfId="22101"/>
    <cellStyle name="Normal 3 2 2 3 4 2 2 2" xfId="22102"/>
    <cellStyle name="Normal 3 2 2 3 4 2 2 2 2" xfId="22103"/>
    <cellStyle name="Normal 3 2 2 3 4 2 2 3" xfId="22104"/>
    <cellStyle name="Normal 3 2 2 3 4 2 3" xfId="22105"/>
    <cellStyle name="Normal 3 2 2 3 4 2 3 2" xfId="22106"/>
    <cellStyle name="Normal 3 2 2 3 4 2 4" xfId="22107"/>
    <cellStyle name="Normal 3 2 2 3 4 3" xfId="22108"/>
    <cellStyle name="Normal 3 2 2 3 4 3 2" xfId="22109"/>
    <cellStyle name="Normal 3 2 2 3 4 3 2 2" xfId="22110"/>
    <cellStyle name="Normal 3 2 2 3 4 3 3" xfId="22111"/>
    <cellStyle name="Normal 3 2 2 3 4 4" xfId="22112"/>
    <cellStyle name="Normal 3 2 2 3 4 4 2" xfId="22113"/>
    <cellStyle name="Normal 3 2 2 3 4 5" xfId="22114"/>
    <cellStyle name="Normal 3 2 2 3 5" xfId="22115"/>
    <cellStyle name="Normal 3 2 2 3 5 2" xfId="22116"/>
    <cellStyle name="Normal 3 2 2 3 5 2 2" xfId="22117"/>
    <cellStyle name="Normal 3 2 2 3 5 2 2 2" xfId="22118"/>
    <cellStyle name="Normal 3 2 2 3 5 2 2 2 2" xfId="22119"/>
    <cellStyle name="Normal 3 2 2 3 5 2 2 3" xfId="22120"/>
    <cellStyle name="Normal 3 2 2 3 5 2 3" xfId="22121"/>
    <cellStyle name="Normal 3 2 2 3 5 2 3 2" xfId="22122"/>
    <cellStyle name="Normal 3 2 2 3 5 2 4" xfId="22123"/>
    <cellStyle name="Normal 3 2 2 3 5 3" xfId="22124"/>
    <cellStyle name="Normal 3 2 2 3 5 3 2" xfId="22125"/>
    <cellStyle name="Normal 3 2 2 3 5 3 2 2" xfId="22126"/>
    <cellStyle name="Normal 3 2 2 3 5 3 3" xfId="22127"/>
    <cellStyle name="Normal 3 2 2 3 5 4" xfId="22128"/>
    <cellStyle name="Normal 3 2 2 3 5 4 2" xfId="22129"/>
    <cellStyle name="Normal 3 2 2 3 5 5" xfId="22130"/>
    <cellStyle name="Normal 3 2 2 3 6" xfId="22131"/>
    <cellStyle name="Normal 3 2 2 3 6 2" xfId="22132"/>
    <cellStyle name="Normal 3 2 2 3 6 2 2" xfId="22133"/>
    <cellStyle name="Normal 3 2 2 3 6 2 2 2" xfId="22134"/>
    <cellStyle name="Normal 3 2 2 3 6 2 3" xfId="22135"/>
    <cellStyle name="Normal 3 2 2 3 6 3" xfId="22136"/>
    <cellStyle name="Normal 3 2 2 3 6 3 2" xfId="22137"/>
    <cellStyle name="Normal 3 2 2 3 6 4" xfId="22138"/>
    <cellStyle name="Normal 3 2 2 3 7" xfId="22139"/>
    <cellStyle name="Normal 3 2 2 3 7 2" xfId="22140"/>
    <cellStyle name="Normal 3 2 2 3 7 2 2" xfId="22141"/>
    <cellStyle name="Normal 3 2 2 3 7 3" xfId="22142"/>
    <cellStyle name="Normal 3 2 2 3 8" xfId="22143"/>
    <cellStyle name="Normal 3 2 2 3 8 2" xfId="22144"/>
    <cellStyle name="Normal 3 2 2 3 9" xfId="22145"/>
    <cellStyle name="Normal 3 2 2 3 9 2" xfId="22146"/>
    <cellStyle name="Normal 3 2 2 4" xfId="22147"/>
    <cellStyle name="Normal 3 2 2 4 2" xfId="22148"/>
    <cellStyle name="Normal 3 2 2 4 2 2" xfId="22149"/>
    <cellStyle name="Normal 3 2 2 4 2 2 2" xfId="22150"/>
    <cellStyle name="Normal 3 2 2 4 2 2 2 2" xfId="22151"/>
    <cellStyle name="Normal 3 2 2 4 2 2 2 2 2" xfId="22152"/>
    <cellStyle name="Normal 3 2 2 4 2 2 2 3" xfId="22153"/>
    <cellStyle name="Normal 3 2 2 4 2 2 3" xfId="22154"/>
    <cellStyle name="Normal 3 2 2 4 2 2 3 2" xfId="22155"/>
    <cellStyle name="Normal 3 2 2 4 2 2 4" xfId="22156"/>
    <cellStyle name="Normal 3 2 2 4 2 3" xfId="22157"/>
    <cellStyle name="Normal 3 2 2 4 2 3 2" xfId="22158"/>
    <cellStyle name="Normal 3 2 2 4 2 3 2 2" xfId="22159"/>
    <cellStyle name="Normal 3 2 2 4 2 3 3" xfId="22160"/>
    <cellStyle name="Normal 3 2 2 4 2 4" xfId="22161"/>
    <cellStyle name="Normal 3 2 2 4 2 4 2" xfId="22162"/>
    <cellStyle name="Normal 3 2 2 4 2 5" xfId="22163"/>
    <cellStyle name="Normal 3 2 2 4 3" xfId="22164"/>
    <cellStyle name="Normal 3 2 2 4 3 2" xfId="22165"/>
    <cellStyle name="Normal 3 2 2 4 3 2 2" xfId="22166"/>
    <cellStyle name="Normal 3 2 2 4 3 2 2 2" xfId="22167"/>
    <cellStyle name="Normal 3 2 2 4 3 2 3" xfId="22168"/>
    <cellStyle name="Normal 3 2 2 4 3 3" xfId="22169"/>
    <cellStyle name="Normal 3 2 2 4 3 3 2" xfId="22170"/>
    <cellStyle name="Normal 3 2 2 4 3 4" xfId="22171"/>
    <cellStyle name="Normal 3 2 2 4 4" xfId="22172"/>
    <cellStyle name="Normal 3 2 2 4 4 2" xfId="22173"/>
    <cellStyle name="Normal 3 2 2 4 4 2 2" xfId="22174"/>
    <cellStyle name="Normal 3 2 2 4 4 3" xfId="22175"/>
    <cellStyle name="Normal 3 2 2 4 5" xfId="22176"/>
    <cellStyle name="Normal 3 2 2 4 5 2" xfId="22177"/>
    <cellStyle name="Normal 3 2 2 4 6" xfId="22178"/>
    <cellStyle name="Normal 3 2 2 4 6 2" xfId="22179"/>
    <cellStyle name="Normal 3 2 2 4 7" xfId="22180"/>
    <cellStyle name="Normal 3 2 2 4 8" xfId="22181"/>
    <cellStyle name="Normal 3 2 2 4 9" xfId="22182"/>
    <cellStyle name="Normal 3 2 2 5" xfId="22183"/>
    <cellStyle name="Normal 3 2 2 5 2" xfId="22184"/>
    <cellStyle name="Normal 3 2 2 5 2 2" xfId="22185"/>
    <cellStyle name="Normal 3 2 2 5 2 2 2" xfId="22186"/>
    <cellStyle name="Normal 3 2 2 5 2 2 2 2" xfId="22187"/>
    <cellStyle name="Normal 3 2 2 5 2 2 2 2 2" xfId="22188"/>
    <cellStyle name="Normal 3 2 2 5 2 2 2 3" xfId="22189"/>
    <cellStyle name="Normal 3 2 2 5 2 2 3" xfId="22190"/>
    <cellStyle name="Normal 3 2 2 5 2 2 3 2" xfId="22191"/>
    <cellStyle name="Normal 3 2 2 5 2 2 4" xfId="22192"/>
    <cellStyle name="Normal 3 2 2 5 2 3" xfId="22193"/>
    <cellStyle name="Normal 3 2 2 5 2 3 2" xfId="22194"/>
    <cellStyle name="Normal 3 2 2 5 2 3 2 2" xfId="22195"/>
    <cellStyle name="Normal 3 2 2 5 2 3 3" xfId="22196"/>
    <cellStyle name="Normal 3 2 2 5 2 4" xfId="22197"/>
    <cellStyle name="Normal 3 2 2 5 2 4 2" xfId="22198"/>
    <cellStyle name="Normal 3 2 2 5 2 5" xfId="22199"/>
    <cellStyle name="Normal 3 2 2 5 3" xfId="22200"/>
    <cellStyle name="Normal 3 2 2 5 3 2" xfId="22201"/>
    <cellStyle name="Normal 3 2 2 5 3 2 2" xfId="22202"/>
    <cellStyle name="Normal 3 2 2 5 3 2 2 2" xfId="22203"/>
    <cellStyle name="Normal 3 2 2 5 3 2 3" xfId="22204"/>
    <cellStyle name="Normal 3 2 2 5 3 3" xfId="22205"/>
    <cellStyle name="Normal 3 2 2 5 3 3 2" xfId="22206"/>
    <cellStyle name="Normal 3 2 2 5 3 4" xfId="22207"/>
    <cellStyle name="Normal 3 2 2 5 4" xfId="22208"/>
    <cellStyle name="Normal 3 2 2 5 4 2" xfId="22209"/>
    <cellStyle name="Normal 3 2 2 5 4 2 2" xfId="22210"/>
    <cellStyle name="Normal 3 2 2 5 4 3" xfId="22211"/>
    <cellStyle name="Normal 3 2 2 5 5" xfId="22212"/>
    <cellStyle name="Normal 3 2 2 5 5 2" xfId="22213"/>
    <cellStyle name="Normal 3 2 2 5 6" xfId="22214"/>
    <cellStyle name="Normal 3 2 2 5 6 2" xfId="22215"/>
    <cellStyle name="Normal 3 2 2 5 7" xfId="22216"/>
    <cellStyle name="Normal 3 2 2 5 8" xfId="22217"/>
    <cellStyle name="Normal 3 2 2 5 9" xfId="22218"/>
    <cellStyle name="Normal 3 2 2 6" xfId="22219"/>
    <cellStyle name="Normal 3 2 2 6 2" xfId="22220"/>
    <cellStyle name="Normal 3 2 2 6 2 2" xfId="22221"/>
    <cellStyle name="Normal 3 2 2 6 2 2 2" xfId="22222"/>
    <cellStyle name="Normal 3 2 2 6 2 2 2 2" xfId="22223"/>
    <cellStyle name="Normal 3 2 2 6 2 2 3" xfId="22224"/>
    <cellStyle name="Normal 3 2 2 6 2 3" xfId="22225"/>
    <cellStyle name="Normal 3 2 2 6 2 3 2" xfId="22226"/>
    <cellStyle name="Normal 3 2 2 6 2 4" xfId="22227"/>
    <cellStyle name="Normal 3 2 2 6 3" xfId="22228"/>
    <cellStyle name="Normal 3 2 2 6 3 2" xfId="22229"/>
    <cellStyle name="Normal 3 2 2 6 3 2 2" xfId="22230"/>
    <cellStyle name="Normal 3 2 2 6 3 3" xfId="22231"/>
    <cellStyle name="Normal 3 2 2 6 4" xfId="22232"/>
    <cellStyle name="Normal 3 2 2 6 4 2" xfId="22233"/>
    <cellStyle name="Normal 3 2 2 6 5" xfId="22234"/>
    <cellStyle name="Normal 3 2 2 7" xfId="22235"/>
    <cellStyle name="Normal 3 2 2 7 2" xfId="22236"/>
    <cellStyle name="Normal 3 2 2 7 2 2" xfId="22237"/>
    <cellStyle name="Normal 3 2 2 7 2 2 2" xfId="22238"/>
    <cellStyle name="Normal 3 2 2 7 2 2 2 2" xfId="22239"/>
    <cellStyle name="Normal 3 2 2 7 2 2 3" xfId="22240"/>
    <cellStyle name="Normal 3 2 2 7 2 3" xfId="22241"/>
    <cellStyle name="Normal 3 2 2 7 2 3 2" xfId="22242"/>
    <cellStyle name="Normal 3 2 2 7 2 4" xfId="22243"/>
    <cellStyle name="Normal 3 2 2 7 3" xfId="22244"/>
    <cellStyle name="Normal 3 2 2 7 3 2" xfId="22245"/>
    <cellStyle name="Normal 3 2 2 7 3 2 2" xfId="22246"/>
    <cellStyle name="Normal 3 2 2 7 3 3" xfId="22247"/>
    <cellStyle name="Normal 3 2 2 7 4" xfId="22248"/>
    <cellStyle name="Normal 3 2 2 7 4 2" xfId="22249"/>
    <cellStyle name="Normal 3 2 2 7 5" xfId="22250"/>
    <cellStyle name="Normal 3 2 2 8" xfId="22251"/>
    <cellStyle name="Normal 3 2 2 8 2" xfId="22252"/>
    <cellStyle name="Normal 3 2 2 8 2 2" xfId="22253"/>
    <cellStyle name="Normal 3 2 2 8 2 2 2" xfId="22254"/>
    <cellStyle name="Normal 3 2 2 8 2 3" xfId="22255"/>
    <cellStyle name="Normal 3 2 2 8 3" xfId="22256"/>
    <cellStyle name="Normal 3 2 2 8 3 2" xfId="22257"/>
    <cellStyle name="Normal 3 2 2 8 4" xfId="22258"/>
    <cellStyle name="Normal 3 2 2 9" xfId="22259"/>
    <cellStyle name="Normal 3 2 2 9 2" xfId="22260"/>
    <cellStyle name="Normal 3 2 2 9 2 2" xfId="22261"/>
    <cellStyle name="Normal 3 2 2 9 3" xfId="22262"/>
    <cellStyle name="Normal 3 2 3" xfId="22263"/>
    <cellStyle name="Normal 3 2 3 10" xfId="22264"/>
    <cellStyle name="Normal 3 2 3 10 2" xfId="22265"/>
    <cellStyle name="Normal 3 2 3 11" xfId="22266"/>
    <cellStyle name="Normal 3 2 3 11 2" xfId="22267"/>
    <cellStyle name="Normal 3 2 3 12" xfId="22268"/>
    <cellStyle name="Normal 3 2 3 12 2" xfId="22269"/>
    <cellStyle name="Normal 3 2 3 13" xfId="22270"/>
    <cellStyle name="Normal 3 2 3 13 2" xfId="22271"/>
    <cellStyle name="Normal 3 2 3 14" xfId="22272"/>
    <cellStyle name="Normal 3 2 3 15" xfId="22273"/>
    <cellStyle name="Normal 3 2 3 16" xfId="22274"/>
    <cellStyle name="Normal 3 2 3 17" xfId="22275"/>
    <cellStyle name="Normal 3 2 3 2" xfId="22276"/>
    <cellStyle name="Normal 3 2 3 2 10" xfId="22277"/>
    <cellStyle name="Normal 3 2 3 2 10 2" xfId="22278"/>
    <cellStyle name="Normal 3 2 3 2 11" xfId="22279"/>
    <cellStyle name="Normal 3 2 3 2 11 2" xfId="22280"/>
    <cellStyle name="Normal 3 2 3 2 12" xfId="22281"/>
    <cellStyle name="Normal 3 2 3 2 13" xfId="22282"/>
    <cellStyle name="Normal 3 2 3 2 14" xfId="22283"/>
    <cellStyle name="Normal 3 2 3 2 2" xfId="22284"/>
    <cellStyle name="Normal 3 2 3 2 2 10" xfId="22285"/>
    <cellStyle name="Normal 3 2 3 2 2 10 2" xfId="22286"/>
    <cellStyle name="Normal 3 2 3 2 2 11" xfId="22287"/>
    <cellStyle name="Normal 3 2 3 2 2 12" xfId="22288"/>
    <cellStyle name="Normal 3 2 3 2 2 13" xfId="22289"/>
    <cellStyle name="Normal 3 2 3 2 2 2" xfId="22290"/>
    <cellStyle name="Normal 3 2 3 2 2 2 2" xfId="22291"/>
    <cellStyle name="Normal 3 2 3 2 2 2 2 2" xfId="22292"/>
    <cellStyle name="Normal 3 2 3 2 2 2 2 2 2" xfId="22293"/>
    <cellStyle name="Normal 3 2 3 2 2 2 2 2 2 2" xfId="22294"/>
    <cellStyle name="Normal 3 2 3 2 2 2 2 2 2 2 2" xfId="22295"/>
    <cellStyle name="Normal 3 2 3 2 2 2 2 2 2 3" xfId="22296"/>
    <cellStyle name="Normal 3 2 3 2 2 2 2 2 3" xfId="22297"/>
    <cellStyle name="Normal 3 2 3 2 2 2 2 2 3 2" xfId="22298"/>
    <cellStyle name="Normal 3 2 3 2 2 2 2 2 4" xfId="22299"/>
    <cellStyle name="Normal 3 2 3 2 2 2 2 3" xfId="22300"/>
    <cellStyle name="Normal 3 2 3 2 2 2 2 3 2" xfId="22301"/>
    <cellStyle name="Normal 3 2 3 2 2 2 2 3 2 2" xfId="22302"/>
    <cellStyle name="Normal 3 2 3 2 2 2 2 3 3" xfId="22303"/>
    <cellStyle name="Normal 3 2 3 2 2 2 2 4" xfId="22304"/>
    <cellStyle name="Normal 3 2 3 2 2 2 2 4 2" xfId="22305"/>
    <cellStyle name="Normal 3 2 3 2 2 2 2 5" xfId="22306"/>
    <cellStyle name="Normal 3 2 3 2 2 2 3" xfId="22307"/>
    <cellStyle name="Normal 3 2 3 2 2 2 3 2" xfId="22308"/>
    <cellStyle name="Normal 3 2 3 2 2 2 3 2 2" xfId="22309"/>
    <cellStyle name="Normal 3 2 3 2 2 2 3 2 2 2" xfId="22310"/>
    <cellStyle name="Normal 3 2 3 2 2 2 3 2 3" xfId="22311"/>
    <cellStyle name="Normal 3 2 3 2 2 2 3 3" xfId="22312"/>
    <cellStyle name="Normal 3 2 3 2 2 2 3 3 2" xfId="22313"/>
    <cellStyle name="Normal 3 2 3 2 2 2 3 4" xfId="22314"/>
    <cellStyle name="Normal 3 2 3 2 2 2 4" xfId="22315"/>
    <cellStyle name="Normal 3 2 3 2 2 2 4 2" xfId="22316"/>
    <cellStyle name="Normal 3 2 3 2 2 2 4 2 2" xfId="22317"/>
    <cellStyle name="Normal 3 2 3 2 2 2 4 3" xfId="22318"/>
    <cellStyle name="Normal 3 2 3 2 2 2 5" xfId="22319"/>
    <cellStyle name="Normal 3 2 3 2 2 2 5 2" xfId="22320"/>
    <cellStyle name="Normal 3 2 3 2 2 2 6" xfId="22321"/>
    <cellStyle name="Normal 3 2 3 2 2 2 6 2" xfId="22322"/>
    <cellStyle name="Normal 3 2 3 2 2 2 7" xfId="22323"/>
    <cellStyle name="Normal 3 2 3 2 2 2 8" xfId="22324"/>
    <cellStyle name="Normal 3 2 3 2 2 2 9" xfId="22325"/>
    <cellStyle name="Normal 3 2 3 2 2 3" xfId="22326"/>
    <cellStyle name="Normal 3 2 3 2 2 3 2" xfId="22327"/>
    <cellStyle name="Normal 3 2 3 2 2 3 2 2" xfId="22328"/>
    <cellStyle name="Normal 3 2 3 2 2 3 2 2 2" xfId="22329"/>
    <cellStyle name="Normal 3 2 3 2 2 3 2 2 2 2" xfId="22330"/>
    <cellStyle name="Normal 3 2 3 2 2 3 2 2 2 2 2" xfId="22331"/>
    <cellStyle name="Normal 3 2 3 2 2 3 2 2 2 3" xfId="22332"/>
    <cellStyle name="Normal 3 2 3 2 2 3 2 2 3" xfId="22333"/>
    <cellStyle name="Normal 3 2 3 2 2 3 2 2 3 2" xfId="22334"/>
    <cellStyle name="Normal 3 2 3 2 2 3 2 2 4" xfId="22335"/>
    <cellStyle name="Normal 3 2 3 2 2 3 2 3" xfId="22336"/>
    <cellStyle name="Normal 3 2 3 2 2 3 2 3 2" xfId="22337"/>
    <cellStyle name="Normal 3 2 3 2 2 3 2 3 2 2" xfId="22338"/>
    <cellStyle name="Normal 3 2 3 2 2 3 2 3 3" xfId="22339"/>
    <cellStyle name="Normal 3 2 3 2 2 3 2 4" xfId="22340"/>
    <cellStyle name="Normal 3 2 3 2 2 3 2 4 2" xfId="22341"/>
    <cellStyle name="Normal 3 2 3 2 2 3 2 5" xfId="22342"/>
    <cellStyle name="Normal 3 2 3 2 2 3 3" xfId="22343"/>
    <cellStyle name="Normal 3 2 3 2 2 3 3 2" xfId="22344"/>
    <cellStyle name="Normal 3 2 3 2 2 3 3 2 2" xfId="22345"/>
    <cellStyle name="Normal 3 2 3 2 2 3 3 2 2 2" xfId="22346"/>
    <cellStyle name="Normal 3 2 3 2 2 3 3 2 3" xfId="22347"/>
    <cellStyle name="Normal 3 2 3 2 2 3 3 3" xfId="22348"/>
    <cellStyle name="Normal 3 2 3 2 2 3 3 3 2" xfId="22349"/>
    <cellStyle name="Normal 3 2 3 2 2 3 3 4" xfId="22350"/>
    <cellStyle name="Normal 3 2 3 2 2 3 4" xfId="22351"/>
    <cellStyle name="Normal 3 2 3 2 2 3 4 2" xfId="22352"/>
    <cellStyle name="Normal 3 2 3 2 2 3 4 2 2" xfId="22353"/>
    <cellStyle name="Normal 3 2 3 2 2 3 4 3" xfId="22354"/>
    <cellStyle name="Normal 3 2 3 2 2 3 5" xfId="22355"/>
    <cellStyle name="Normal 3 2 3 2 2 3 5 2" xfId="22356"/>
    <cellStyle name="Normal 3 2 3 2 2 3 6" xfId="22357"/>
    <cellStyle name="Normal 3 2 3 2 2 3 6 2" xfId="22358"/>
    <cellStyle name="Normal 3 2 3 2 2 3 7" xfId="22359"/>
    <cellStyle name="Normal 3 2 3 2 2 3 8" xfId="22360"/>
    <cellStyle name="Normal 3 2 3 2 2 3 9" xfId="22361"/>
    <cellStyle name="Normal 3 2 3 2 2 4" xfId="22362"/>
    <cellStyle name="Normal 3 2 3 2 2 4 2" xfId="22363"/>
    <cellStyle name="Normal 3 2 3 2 2 4 2 2" xfId="22364"/>
    <cellStyle name="Normal 3 2 3 2 2 4 2 2 2" xfId="22365"/>
    <cellStyle name="Normal 3 2 3 2 2 4 2 2 2 2" xfId="22366"/>
    <cellStyle name="Normal 3 2 3 2 2 4 2 2 3" xfId="22367"/>
    <cellStyle name="Normal 3 2 3 2 2 4 2 3" xfId="22368"/>
    <cellStyle name="Normal 3 2 3 2 2 4 2 3 2" xfId="22369"/>
    <cellStyle name="Normal 3 2 3 2 2 4 2 4" xfId="22370"/>
    <cellStyle name="Normal 3 2 3 2 2 4 3" xfId="22371"/>
    <cellStyle name="Normal 3 2 3 2 2 4 3 2" xfId="22372"/>
    <cellStyle name="Normal 3 2 3 2 2 4 3 2 2" xfId="22373"/>
    <cellStyle name="Normal 3 2 3 2 2 4 3 3" xfId="22374"/>
    <cellStyle name="Normal 3 2 3 2 2 4 4" xfId="22375"/>
    <cellStyle name="Normal 3 2 3 2 2 4 4 2" xfId="22376"/>
    <cellStyle name="Normal 3 2 3 2 2 4 5" xfId="22377"/>
    <cellStyle name="Normal 3 2 3 2 2 5" xfId="22378"/>
    <cellStyle name="Normal 3 2 3 2 2 5 2" xfId="22379"/>
    <cellStyle name="Normal 3 2 3 2 2 5 2 2" xfId="22380"/>
    <cellStyle name="Normal 3 2 3 2 2 5 2 2 2" xfId="22381"/>
    <cellStyle name="Normal 3 2 3 2 2 5 2 2 2 2" xfId="22382"/>
    <cellStyle name="Normal 3 2 3 2 2 5 2 2 3" xfId="22383"/>
    <cellStyle name="Normal 3 2 3 2 2 5 2 3" xfId="22384"/>
    <cellStyle name="Normal 3 2 3 2 2 5 2 3 2" xfId="22385"/>
    <cellStyle name="Normal 3 2 3 2 2 5 2 4" xfId="22386"/>
    <cellStyle name="Normal 3 2 3 2 2 5 3" xfId="22387"/>
    <cellStyle name="Normal 3 2 3 2 2 5 3 2" xfId="22388"/>
    <cellStyle name="Normal 3 2 3 2 2 5 3 2 2" xfId="22389"/>
    <cellStyle name="Normal 3 2 3 2 2 5 3 3" xfId="22390"/>
    <cellStyle name="Normal 3 2 3 2 2 5 4" xfId="22391"/>
    <cellStyle name="Normal 3 2 3 2 2 5 4 2" xfId="22392"/>
    <cellStyle name="Normal 3 2 3 2 2 5 5" xfId="22393"/>
    <cellStyle name="Normal 3 2 3 2 2 6" xfId="22394"/>
    <cellStyle name="Normal 3 2 3 2 2 6 2" xfId="22395"/>
    <cellStyle name="Normal 3 2 3 2 2 6 2 2" xfId="22396"/>
    <cellStyle name="Normal 3 2 3 2 2 6 2 2 2" xfId="22397"/>
    <cellStyle name="Normal 3 2 3 2 2 6 2 3" xfId="22398"/>
    <cellStyle name="Normal 3 2 3 2 2 6 3" xfId="22399"/>
    <cellStyle name="Normal 3 2 3 2 2 6 3 2" xfId="22400"/>
    <cellStyle name="Normal 3 2 3 2 2 6 4" xfId="22401"/>
    <cellStyle name="Normal 3 2 3 2 2 7" xfId="22402"/>
    <cellStyle name="Normal 3 2 3 2 2 7 2" xfId="22403"/>
    <cellStyle name="Normal 3 2 3 2 2 7 2 2" xfId="22404"/>
    <cellStyle name="Normal 3 2 3 2 2 7 3" xfId="22405"/>
    <cellStyle name="Normal 3 2 3 2 2 8" xfId="22406"/>
    <cellStyle name="Normal 3 2 3 2 2 8 2" xfId="22407"/>
    <cellStyle name="Normal 3 2 3 2 2 9" xfId="22408"/>
    <cellStyle name="Normal 3 2 3 2 2 9 2" xfId="22409"/>
    <cellStyle name="Normal 3 2 3 2 3" xfId="22410"/>
    <cellStyle name="Normal 3 2 3 2 3 2" xfId="22411"/>
    <cellStyle name="Normal 3 2 3 2 3 2 2" xfId="22412"/>
    <cellStyle name="Normal 3 2 3 2 3 2 2 2" xfId="22413"/>
    <cellStyle name="Normal 3 2 3 2 3 2 2 2 2" xfId="22414"/>
    <cellStyle name="Normal 3 2 3 2 3 2 2 2 2 2" xfId="22415"/>
    <cellStyle name="Normal 3 2 3 2 3 2 2 2 3" xfId="22416"/>
    <cellStyle name="Normal 3 2 3 2 3 2 2 3" xfId="22417"/>
    <cellStyle name="Normal 3 2 3 2 3 2 2 3 2" xfId="22418"/>
    <cellStyle name="Normal 3 2 3 2 3 2 2 4" xfId="22419"/>
    <cellStyle name="Normal 3 2 3 2 3 2 3" xfId="22420"/>
    <cellStyle name="Normal 3 2 3 2 3 2 3 2" xfId="22421"/>
    <cellStyle name="Normal 3 2 3 2 3 2 3 2 2" xfId="22422"/>
    <cellStyle name="Normal 3 2 3 2 3 2 3 3" xfId="22423"/>
    <cellStyle name="Normal 3 2 3 2 3 2 4" xfId="22424"/>
    <cellStyle name="Normal 3 2 3 2 3 2 4 2" xfId="22425"/>
    <cellStyle name="Normal 3 2 3 2 3 2 5" xfId="22426"/>
    <cellStyle name="Normal 3 2 3 2 3 3" xfId="22427"/>
    <cellStyle name="Normal 3 2 3 2 3 3 2" xfId="22428"/>
    <cellStyle name="Normal 3 2 3 2 3 3 2 2" xfId="22429"/>
    <cellStyle name="Normal 3 2 3 2 3 3 2 2 2" xfId="22430"/>
    <cellStyle name="Normal 3 2 3 2 3 3 2 3" xfId="22431"/>
    <cellStyle name="Normal 3 2 3 2 3 3 3" xfId="22432"/>
    <cellStyle name="Normal 3 2 3 2 3 3 3 2" xfId="22433"/>
    <cellStyle name="Normal 3 2 3 2 3 3 4" xfId="22434"/>
    <cellStyle name="Normal 3 2 3 2 3 4" xfId="22435"/>
    <cellStyle name="Normal 3 2 3 2 3 4 2" xfId="22436"/>
    <cellStyle name="Normal 3 2 3 2 3 4 2 2" xfId="22437"/>
    <cellStyle name="Normal 3 2 3 2 3 4 3" xfId="22438"/>
    <cellStyle name="Normal 3 2 3 2 3 5" xfId="22439"/>
    <cellStyle name="Normal 3 2 3 2 3 5 2" xfId="22440"/>
    <cellStyle name="Normal 3 2 3 2 3 6" xfId="22441"/>
    <cellStyle name="Normal 3 2 3 2 3 6 2" xfId="22442"/>
    <cellStyle name="Normal 3 2 3 2 3 7" xfId="22443"/>
    <cellStyle name="Normal 3 2 3 2 3 8" xfId="22444"/>
    <cellStyle name="Normal 3 2 3 2 3 9" xfId="22445"/>
    <cellStyle name="Normal 3 2 3 2 4" xfId="22446"/>
    <cellStyle name="Normal 3 2 3 2 4 2" xfId="22447"/>
    <cellStyle name="Normal 3 2 3 2 4 2 2" xfId="22448"/>
    <cellStyle name="Normal 3 2 3 2 4 2 2 2" xfId="22449"/>
    <cellStyle name="Normal 3 2 3 2 4 2 2 2 2" xfId="22450"/>
    <cellStyle name="Normal 3 2 3 2 4 2 2 2 2 2" xfId="22451"/>
    <cellStyle name="Normal 3 2 3 2 4 2 2 2 3" xfId="22452"/>
    <cellStyle name="Normal 3 2 3 2 4 2 2 3" xfId="22453"/>
    <cellStyle name="Normal 3 2 3 2 4 2 2 3 2" xfId="22454"/>
    <cellStyle name="Normal 3 2 3 2 4 2 2 4" xfId="22455"/>
    <cellStyle name="Normal 3 2 3 2 4 2 3" xfId="22456"/>
    <cellStyle name="Normal 3 2 3 2 4 2 3 2" xfId="22457"/>
    <cellStyle name="Normal 3 2 3 2 4 2 3 2 2" xfId="22458"/>
    <cellStyle name="Normal 3 2 3 2 4 2 3 3" xfId="22459"/>
    <cellStyle name="Normal 3 2 3 2 4 2 4" xfId="22460"/>
    <cellStyle name="Normal 3 2 3 2 4 2 4 2" xfId="22461"/>
    <cellStyle name="Normal 3 2 3 2 4 2 5" xfId="22462"/>
    <cellStyle name="Normal 3 2 3 2 4 3" xfId="22463"/>
    <cellStyle name="Normal 3 2 3 2 4 3 2" xfId="22464"/>
    <cellStyle name="Normal 3 2 3 2 4 3 2 2" xfId="22465"/>
    <cellStyle name="Normal 3 2 3 2 4 3 2 2 2" xfId="22466"/>
    <cellStyle name="Normal 3 2 3 2 4 3 2 3" xfId="22467"/>
    <cellStyle name="Normal 3 2 3 2 4 3 3" xfId="22468"/>
    <cellStyle name="Normal 3 2 3 2 4 3 3 2" xfId="22469"/>
    <cellStyle name="Normal 3 2 3 2 4 3 4" xfId="22470"/>
    <cellStyle name="Normal 3 2 3 2 4 4" xfId="22471"/>
    <cellStyle name="Normal 3 2 3 2 4 4 2" xfId="22472"/>
    <cellStyle name="Normal 3 2 3 2 4 4 2 2" xfId="22473"/>
    <cellStyle name="Normal 3 2 3 2 4 4 3" xfId="22474"/>
    <cellStyle name="Normal 3 2 3 2 4 5" xfId="22475"/>
    <cellStyle name="Normal 3 2 3 2 4 5 2" xfId="22476"/>
    <cellStyle name="Normal 3 2 3 2 4 6" xfId="22477"/>
    <cellStyle name="Normal 3 2 3 2 4 6 2" xfId="22478"/>
    <cellStyle name="Normal 3 2 3 2 4 7" xfId="22479"/>
    <cellStyle name="Normal 3 2 3 2 4 8" xfId="22480"/>
    <cellStyle name="Normal 3 2 3 2 4 9" xfId="22481"/>
    <cellStyle name="Normal 3 2 3 2 5" xfId="22482"/>
    <cellStyle name="Normal 3 2 3 2 5 2" xfId="22483"/>
    <cellStyle name="Normal 3 2 3 2 5 2 2" xfId="22484"/>
    <cellStyle name="Normal 3 2 3 2 5 2 2 2" xfId="22485"/>
    <cellStyle name="Normal 3 2 3 2 5 2 2 2 2" xfId="22486"/>
    <cellStyle name="Normal 3 2 3 2 5 2 2 3" xfId="22487"/>
    <cellStyle name="Normal 3 2 3 2 5 2 3" xfId="22488"/>
    <cellStyle name="Normal 3 2 3 2 5 2 3 2" xfId="22489"/>
    <cellStyle name="Normal 3 2 3 2 5 2 4" xfId="22490"/>
    <cellStyle name="Normal 3 2 3 2 5 3" xfId="22491"/>
    <cellStyle name="Normal 3 2 3 2 5 3 2" xfId="22492"/>
    <cellStyle name="Normal 3 2 3 2 5 3 2 2" xfId="22493"/>
    <cellStyle name="Normal 3 2 3 2 5 3 3" xfId="22494"/>
    <cellStyle name="Normal 3 2 3 2 5 4" xfId="22495"/>
    <cellStyle name="Normal 3 2 3 2 5 4 2" xfId="22496"/>
    <cellStyle name="Normal 3 2 3 2 5 5" xfId="22497"/>
    <cellStyle name="Normal 3 2 3 2 6" xfId="22498"/>
    <cellStyle name="Normal 3 2 3 2 6 2" xfId="22499"/>
    <cellStyle name="Normal 3 2 3 2 6 2 2" xfId="22500"/>
    <cellStyle name="Normal 3 2 3 2 6 2 2 2" xfId="22501"/>
    <cellStyle name="Normal 3 2 3 2 6 2 2 2 2" xfId="22502"/>
    <cellStyle name="Normal 3 2 3 2 6 2 2 3" xfId="22503"/>
    <cellStyle name="Normal 3 2 3 2 6 2 3" xfId="22504"/>
    <cellStyle name="Normal 3 2 3 2 6 2 3 2" xfId="22505"/>
    <cellStyle name="Normal 3 2 3 2 6 2 4" xfId="22506"/>
    <cellStyle name="Normal 3 2 3 2 6 3" xfId="22507"/>
    <cellStyle name="Normal 3 2 3 2 6 3 2" xfId="22508"/>
    <cellStyle name="Normal 3 2 3 2 6 3 2 2" xfId="22509"/>
    <cellStyle name="Normal 3 2 3 2 6 3 3" xfId="22510"/>
    <cellStyle name="Normal 3 2 3 2 6 4" xfId="22511"/>
    <cellStyle name="Normal 3 2 3 2 6 4 2" xfId="22512"/>
    <cellStyle name="Normal 3 2 3 2 6 5" xfId="22513"/>
    <cellStyle name="Normal 3 2 3 2 7" xfId="22514"/>
    <cellStyle name="Normal 3 2 3 2 7 2" xfId="22515"/>
    <cellStyle name="Normal 3 2 3 2 7 2 2" xfId="22516"/>
    <cellStyle name="Normal 3 2 3 2 7 2 2 2" xfId="22517"/>
    <cellStyle name="Normal 3 2 3 2 7 2 3" xfId="22518"/>
    <cellStyle name="Normal 3 2 3 2 7 3" xfId="22519"/>
    <cellStyle name="Normal 3 2 3 2 7 3 2" xfId="22520"/>
    <cellStyle name="Normal 3 2 3 2 7 4" xfId="22521"/>
    <cellStyle name="Normal 3 2 3 2 8" xfId="22522"/>
    <cellStyle name="Normal 3 2 3 2 8 2" xfId="22523"/>
    <cellStyle name="Normal 3 2 3 2 8 2 2" xfId="22524"/>
    <cellStyle name="Normal 3 2 3 2 8 3" xfId="22525"/>
    <cellStyle name="Normal 3 2 3 2 9" xfId="22526"/>
    <cellStyle name="Normal 3 2 3 2 9 2" xfId="22527"/>
    <cellStyle name="Normal 3 2 3 3" xfId="22528"/>
    <cellStyle name="Normal 3 2 3 3 10" xfId="22529"/>
    <cellStyle name="Normal 3 2 3 3 10 2" xfId="22530"/>
    <cellStyle name="Normal 3 2 3 3 11" xfId="22531"/>
    <cellStyle name="Normal 3 2 3 3 12" xfId="22532"/>
    <cellStyle name="Normal 3 2 3 3 13" xfId="22533"/>
    <cellStyle name="Normal 3 2 3 3 2" xfId="22534"/>
    <cellStyle name="Normal 3 2 3 3 2 2" xfId="22535"/>
    <cellStyle name="Normal 3 2 3 3 2 2 2" xfId="22536"/>
    <cellStyle name="Normal 3 2 3 3 2 2 2 2" xfId="22537"/>
    <cellStyle name="Normal 3 2 3 3 2 2 2 2 2" xfId="22538"/>
    <cellStyle name="Normal 3 2 3 3 2 2 2 2 2 2" xfId="22539"/>
    <cellStyle name="Normal 3 2 3 3 2 2 2 2 3" xfId="22540"/>
    <cellStyle name="Normal 3 2 3 3 2 2 2 3" xfId="22541"/>
    <cellStyle name="Normal 3 2 3 3 2 2 2 3 2" xfId="22542"/>
    <cellStyle name="Normal 3 2 3 3 2 2 2 4" xfId="22543"/>
    <cellStyle name="Normal 3 2 3 3 2 2 3" xfId="22544"/>
    <cellStyle name="Normal 3 2 3 3 2 2 3 2" xfId="22545"/>
    <cellStyle name="Normal 3 2 3 3 2 2 3 2 2" xfId="22546"/>
    <cellStyle name="Normal 3 2 3 3 2 2 3 3" xfId="22547"/>
    <cellStyle name="Normal 3 2 3 3 2 2 4" xfId="22548"/>
    <cellStyle name="Normal 3 2 3 3 2 2 4 2" xfId="22549"/>
    <cellStyle name="Normal 3 2 3 3 2 2 5" xfId="22550"/>
    <cellStyle name="Normal 3 2 3 3 2 3" xfId="22551"/>
    <cellStyle name="Normal 3 2 3 3 2 3 2" xfId="22552"/>
    <cellStyle name="Normal 3 2 3 3 2 3 2 2" xfId="22553"/>
    <cellStyle name="Normal 3 2 3 3 2 3 2 2 2" xfId="22554"/>
    <cellStyle name="Normal 3 2 3 3 2 3 2 3" xfId="22555"/>
    <cellStyle name="Normal 3 2 3 3 2 3 3" xfId="22556"/>
    <cellStyle name="Normal 3 2 3 3 2 3 3 2" xfId="22557"/>
    <cellStyle name="Normal 3 2 3 3 2 3 4" xfId="22558"/>
    <cellStyle name="Normal 3 2 3 3 2 4" xfId="22559"/>
    <cellStyle name="Normal 3 2 3 3 2 4 2" xfId="22560"/>
    <cellStyle name="Normal 3 2 3 3 2 4 2 2" xfId="22561"/>
    <cellStyle name="Normal 3 2 3 3 2 4 3" xfId="22562"/>
    <cellStyle name="Normal 3 2 3 3 2 5" xfId="22563"/>
    <cellStyle name="Normal 3 2 3 3 2 5 2" xfId="22564"/>
    <cellStyle name="Normal 3 2 3 3 2 6" xfId="22565"/>
    <cellStyle name="Normal 3 2 3 3 2 6 2" xfId="22566"/>
    <cellStyle name="Normal 3 2 3 3 2 7" xfId="22567"/>
    <cellStyle name="Normal 3 2 3 3 2 8" xfId="22568"/>
    <cellStyle name="Normal 3 2 3 3 2 9" xfId="22569"/>
    <cellStyle name="Normal 3 2 3 3 3" xfId="22570"/>
    <cellStyle name="Normal 3 2 3 3 3 2" xfId="22571"/>
    <cellStyle name="Normal 3 2 3 3 3 2 2" xfId="22572"/>
    <cellStyle name="Normal 3 2 3 3 3 2 2 2" xfId="22573"/>
    <cellStyle name="Normal 3 2 3 3 3 2 2 2 2" xfId="22574"/>
    <cellStyle name="Normal 3 2 3 3 3 2 2 2 2 2" xfId="22575"/>
    <cellStyle name="Normal 3 2 3 3 3 2 2 2 3" xfId="22576"/>
    <cellStyle name="Normal 3 2 3 3 3 2 2 3" xfId="22577"/>
    <cellStyle name="Normal 3 2 3 3 3 2 2 3 2" xfId="22578"/>
    <cellStyle name="Normal 3 2 3 3 3 2 2 4" xfId="22579"/>
    <cellStyle name="Normal 3 2 3 3 3 2 3" xfId="22580"/>
    <cellStyle name="Normal 3 2 3 3 3 2 3 2" xfId="22581"/>
    <cellStyle name="Normal 3 2 3 3 3 2 3 2 2" xfId="22582"/>
    <cellStyle name="Normal 3 2 3 3 3 2 3 3" xfId="22583"/>
    <cellStyle name="Normal 3 2 3 3 3 2 4" xfId="22584"/>
    <cellStyle name="Normal 3 2 3 3 3 2 4 2" xfId="22585"/>
    <cellStyle name="Normal 3 2 3 3 3 2 5" xfId="22586"/>
    <cellStyle name="Normal 3 2 3 3 3 3" xfId="22587"/>
    <cellStyle name="Normal 3 2 3 3 3 3 2" xfId="22588"/>
    <cellStyle name="Normal 3 2 3 3 3 3 2 2" xfId="22589"/>
    <cellStyle name="Normal 3 2 3 3 3 3 2 2 2" xfId="22590"/>
    <cellStyle name="Normal 3 2 3 3 3 3 2 3" xfId="22591"/>
    <cellStyle name="Normal 3 2 3 3 3 3 3" xfId="22592"/>
    <cellStyle name="Normal 3 2 3 3 3 3 3 2" xfId="22593"/>
    <cellStyle name="Normal 3 2 3 3 3 3 4" xfId="22594"/>
    <cellStyle name="Normal 3 2 3 3 3 4" xfId="22595"/>
    <cellStyle name="Normal 3 2 3 3 3 4 2" xfId="22596"/>
    <cellStyle name="Normal 3 2 3 3 3 4 2 2" xfId="22597"/>
    <cellStyle name="Normal 3 2 3 3 3 4 3" xfId="22598"/>
    <cellStyle name="Normal 3 2 3 3 3 5" xfId="22599"/>
    <cellStyle name="Normal 3 2 3 3 3 5 2" xfId="22600"/>
    <cellStyle name="Normal 3 2 3 3 3 6" xfId="22601"/>
    <cellStyle name="Normal 3 2 3 3 3 6 2" xfId="22602"/>
    <cellStyle name="Normal 3 2 3 3 3 7" xfId="22603"/>
    <cellStyle name="Normal 3 2 3 3 3 8" xfId="22604"/>
    <cellStyle name="Normal 3 2 3 3 3 9" xfId="22605"/>
    <cellStyle name="Normal 3 2 3 3 4" xfId="22606"/>
    <cellStyle name="Normal 3 2 3 3 4 2" xfId="22607"/>
    <cellStyle name="Normal 3 2 3 3 4 2 2" xfId="22608"/>
    <cellStyle name="Normal 3 2 3 3 4 2 2 2" xfId="22609"/>
    <cellStyle name="Normal 3 2 3 3 4 2 2 2 2" xfId="22610"/>
    <cellStyle name="Normal 3 2 3 3 4 2 2 3" xfId="22611"/>
    <cellStyle name="Normal 3 2 3 3 4 2 3" xfId="22612"/>
    <cellStyle name="Normal 3 2 3 3 4 2 3 2" xfId="22613"/>
    <cellStyle name="Normal 3 2 3 3 4 2 4" xfId="22614"/>
    <cellStyle name="Normal 3 2 3 3 4 3" xfId="22615"/>
    <cellStyle name="Normal 3 2 3 3 4 3 2" xfId="22616"/>
    <cellStyle name="Normal 3 2 3 3 4 3 2 2" xfId="22617"/>
    <cellStyle name="Normal 3 2 3 3 4 3 3" xfId="22618"/>
    <cellStyle name="Normal 3 2 3 3 4 4" xfId="22619"/>
    <cellStyle name="Normal 3 2 3 3 4 4 2" xfId="22620"/>
    <cellStyle name="Normal 3 2 3 3 4 5" xfId="22621"/>
    <cellStyle name="Normal 3 2 3 3 5" xfId="22622"/>
    <cellStyle name="Normal 3 2 3 3 5 2" xfId="22623"/>
    <cellStyle name="Normal 3 2 3 3 5 2 2" xfId="22624"/>
    <cellStyle name="Normal 3 2 3 3 5 2 2 2" xfId="22625"/>
    <cellStyle name="Normal 3 2 3 3 5 2 2 2 2" xfId="22626"/>
    <cellStyle name="Normal 3 2 3 3 5 2 2 3" xfId="22627"/>
    <cellStyle name="Normal 3 2 3 3 5 2 3" xfId="22628"/>
    <cellStyle name="Normal 3 2 3 3 5 2 3 2" xfId="22629"/>
    <cellStyle name="Normal 3 2 3 3 5 2 4" xfId="22630"/>
    <cellStyle name="Normal 3 2 3 3 5 3" xfId="22631"/>
    <cellStyle name="Normal 3 2 3 3 5 3 2" xfId="22632"/>
    <cellStyle name="Normal 3 2 3 3 5 3 2 2" xfId="22633"/>
    <cellStyle name="Normal 3 2 3 3 5 3 3" xfId="22634"/>
    <cellStyle name="Normal 3 2 3 3 5 4" xfId="22635"/>
    <cellStyle name="Normal 3 2 3 3 5 4 2" xfId="22636"/>
    <cellStyle name="Normal 3 2 3 3 5 5" xfId="22637"/>
    <cellStyle name="Normal 3 2 3 3 6" xfId="22638"/>
    <cellStyle name="Normal 3 2 3 3 6 2" xfId="22639"/>
    <cellStyle name="Normal 3 2 3 3 6 2 2" xfId="22640"/>
    <cellStyle name="Normal 3 2 3 3 6 2 2 2" xfId="22641"/>
    <cellStyle name="Normal 3 2 3 3 6 2 3" xfId="22642"/>
    <cellStyle name="Normal 3 2 3 3 6 3" xfId="22643"/>
    <cellStyle name="Normal 3 2 3 3 6 3 2" xfId="22644"/>
    <cellStyle name="Normal 3 2 3 3 6 4" xfId="22645"/>
    <cellStyle name="Normal 3 2 3 3 7" xfId="22646"/>
    <cellStyle name="Normal 3 2 3 3 7 2" xfId="22647"/>
    <cellStyle name="Normal 3 2 3 3 7 2 2" xfId="22648"/>
    <cellStyle name="Normal 3 2 3 3 7 3" xfId="22649"/>
    <cellStyle name="Normal 3 2 3 3 8" xfId="22650"/>
    <cellStyle name="Normal 3 2 3 3 8 2" xfId="22651"/>
    <cellStyle name="Normal 3 2 3 3 9" xfId="22652"/>
    <cellStyle name="Normal 3 2 3 3 9 2" xfId="22653"/>
    <cellStyle name="Normal 3 2 3 4" xfId="22654"/>
    <cellStyle name="Normal 3 2 3 4 2" xfId="22655"/>
    <cellStyle name="Normal 3 2 3 4 2 2" xfId="22656"/>
    <cellStyle name="Normal 3 2 3 4 2 2 2" xfId="22657"/>
    <cellStyle name="Normal 3 2 3 4 2 2 2 2" xfId="22658"/>
    <cellStyle name="Normal 3 2 3 4 2 2 2 2 2" xfId="22659"/>
    <cellStyle name="Normal 3 2 3 4 2 2 2 3" xfId="22660"/>
    <cellStyle name="Normal 3 2 3 4 2 2 3" xfId="22661"/>
    <cellStyle name="Normal 3 2 3 4 2 2 3 2" xfId="22662"/>
    <cellStyle name="Normal 3 2 3 4 2 2 4" xfId="22663"/>
    <cellStyle name="Normal 3 2 3 4 2 3" xfId="22664"/>
    <cellStyle name="Normal 3 2 3 4 2 3 2" xfId="22665"/>
    <cellStyle name="Normal 3 2 3 4 2 3 2 2" xfId="22666"/>
    <cellStyle name="Normal 3 2 3 4 2 3 3" xfId="22667"/>
    <cellStyle name="Normal 3 2 3 4 2 4" xfId="22668"/>
    <cellStyle name="Normal 3 2 3 4 2 4 2" xfId="22669"/>
    <cellStyle name="Normal 3 2 3 4 2 5" xfId="22670"/>
    <cellStyle name="Normal 3 2 3 4 3" xfId="22671"/>
    <cellStyle name="Normal 3 2 3 4 3 2" xfId="22672"/>
    <cellStyle name="Normal 3 2 3 4 3 2 2" xfId="22673"/>
    <cellStyle name="Normal 3 2 3 4 3 2 2 2" xfId="22674"/>
    <cellStyle name="Normal 3 2 3 4 3 2 3" xfId="22675"/>
    <cellStyle name="Normal 3 2 3 4 3 3" xfId="22676"/>
    <cellStyle name="Normal 3 2 3 4 3 3 2" xfId="22677"/>
    <cellStyle name="Normal 3 2 3 4 3 4" xfId="22678"/>
    <cellStyle name="Normal 3 2 3 4 4" xfId="22679"/>
    <cellStyle name="Normal 3 2 3 4 4 2" xfId="22680"/>
    <cellStyle name="Normal 3 2 3 4 4 2 2" xfId="22681"/>
    <cellStyle name="Normal 3 2 3 4 4 3" xfId="22682"/>
    <cellStyle name="Normal 3 2 3 4 5" xfId="22683"/>
    <cellStyle name="Normal 3 2 3 4 5 2" xfId="22684"/>
    <cellStyle name="Normal 3 2 3 4 6" xfId="22685"/>
    <cellStyle name="Normal 3 2 3 4 6 2" xfId="22686"/>
    <cellStyle name="Normal 3 2 3 4 7" xfId="22687"/>
    <cellStyle name="Normal 3 2 3 4 8" xfId="22688"/>
    <cellStyle name="Normal 3 2 3 4 9" xfId="22689"/>
    <cellStyle name="Normal 3 2 3 5" xfId="22690"/>
    <cellStyle name="Normal 3 2 3 5 2" xfId="22691"/>
    <cellStyle name="Normal 3 2 3 5 2 2" xfId="22692"/>
    <cellStyle name="Normal 3 2 3 5 2 2 2" xfId="22693"/>
    <cellStyle name="Normal 3 2 3 5 2 2 2 2" xfId="22694"/>
    <cellStyle name="Normal 3 2 3 5 2 2 2 2 2" xfId="22695"/>
    <cellStyle name="Normal 3 2 3 5 2 2 2 3" xfId="22696"/>
    <cellStyle name="Normal 3 2 3 5 2 2 3" xfId="22697"/>
    <cellStyle name="Normal 3 2 3 5 2 2 3 2" xfId="22698"/>
    <cellStyle name="Normal 3 2 3 5 2 2 4" xfId="22699"/>
    <cellStyle name="Normal 3 2 3 5 2 3" xfId="22700"/>
    <cellStyle name="Normal 3 2 3 5 2 3 2" xfId="22701"/>
    <cellStyle name="Normal 3 2 3 5 2 3 2 2" xfId="22702"/>
    <cellStyle name="Normal 3 2 3 5 2 3 3" xfId="22703"/>
    <cellStyle name="Normal 3 2 3 5 2 4" xfId="22704"/>
    <cellStyle name="Normal 3 2 3 5 2 4 2" xfId="22705"/>
    <cellStyle name="Normal 3 2 3 5 2 5" xfId="22706"/>
    <cellStyle name="Normal 3 2 3 5 3" xfId="22707"/>
    <cellStyle name="Normal 3 2 3 5 3 2" xfId="22708"/>
    <cellStyle name="Normal 3 2 3 5 3 2 2" xfId="22709"/>
    <cellStyle name="Normal 3 2 3 5 3 2 2 2" xfId="22710"/>
    <cellStyle name="Normal 3 2 3 5 3 2 3" xfId="22711"/>
    <cellStyle name="Normal 3 2 3 5 3 3" xfId="22712"/>
    <cellStyle name="Normal 3 2 3 5 3 3 2" xfId="22713"/>
    <cellStyle name="Normal 3 2 3 5 3 4" xfId="22714"/>
    <cellStyle name="Normal 3 2 3 5 4" xfId="22715"/>
    <cellStyle name="Normal 3 2 3 5 4 2" xfId="22716"/>
    <cellStyle name="Normal 3 2 3 5 4 2 2" xfId="22717"/>
    <cellStyle name="Normal 3 2 3 5 4 3" xfId="22718"/>
    <cellStyle name="Normal 3 2 3 5 5" xfId="22719"/>
    <cellStyle name="Normal 3 2 3 5 5 2" xfId="22720"/>
    <cellStyle name="Normal 3 2 3 5 6" xfId="22721"/>
    <cellStyle name="Normal 3 2 3 5 6 2" xfId="22722"/>
    <cellStyle name="Normal 3 2 3 5 7" xfId="22723"/>
    <cellStyle name="Normal 3 2 3 5 8" xfId="22724"/>
    <cellStyle name="Normal 3 2 3 5 9" xfId="22725"/>
    <cellStyle name="Normal 3 2 3 6" xfId="22726"/>
    <cellStyle name="Normal 3 2 3 6 2" xfId="22727"/>
    <cellStyle name="Normal 3 2 3 6 2 2" xfId="22728"/>
    <cellStyle name="Normal 3 2 3 6 2 2 2" xfId="22729"/>
    <cellStyle name="Normal 3 2 3 6 2 2 2 2" xfId="22730"/>
    <cellStyle name="Normal 3 2 3 6 2 2 3" xfId="22731"/>
    <cellStyle name="Normal 3 2 3 6 2 3" xfId="22732"/>
    <cellStyle name="Normal 3 2 3 6 2 3 2" xfId="22733"/>
    <cellStyle name="Normal 3 2 3 6 2 4" xfId="22734"/>
    <cellStyle name="Normal 3 2 3 6 3" xfId="22735"/>
    <cellStyle name="Normal 3 2 3 6 3 2" xfId="22736"/>
    <cellStyle name="Normal 3 2 3 6 3 2 2" xfId="22737"/>
    <cellStyle name="Normal 3 2 3 6 3 3" xfId="22738"/>
    <cellStyle name="Normal 3 2 3 6 4" xfId="22739"/>
    <cellStyle name="Normal 3 2 3 6 4 2" xfId="22740"/>
    <cellStyle name="Normal 3 2 3 6 5" xfId="22741"/>
    <cellStyle name="Normal 3 2 3 7" xfId="22742"/>
    <cellStyle name="Normal 3 2 3 7 2" xfId="22743"/>
    <cellStyle name="Normal 3 2 3 7 2 2" xfId="22744"/>
    <cellStyle name="Normal 3 2 3 7 2 2 2" xfId="22745"/>
    <cellStyle name="Normal 3 2 3 7 2 2 2 2" xfId="22746"/>
    <cellStyle name="Normal 3 2 3 7 2 2 3" xfId="22747"/>
    <cellStyle name="Normal 3 2 3 7 2 3" xfId="22748"/>
    <cellStyle name="Normal 3 2 3 7 2 3 2" xfId="22749"/>
    <cellStyle name="Normal 3 2 3 7 2 4" xfId="22750"/>
    <cellStyle name="Normal 3 2 3 7 3" xfId="22751"/>
    <cellStyle name="Normal 3 2 3 7 3 2" xfId="22752"/>
    <cellStyle name="Normal 3 2 3 7 3 2 2" xfId="22753"/>
    <cellStyle name="Normal 3 2 3 7 3 3" xfId="22754"/>
    <cellStyle name="Normal 3 2 3 7 4" xfId="22755"/>
    <cellStyle name="Normal 3 2 3 7 4 2" xfId="22756"/>
    <cellStyle name="Normal 3 2 3 7 5" xfId="22757"/>
    <cellStyle name="Normal 3 2 3 8" xfId="22758"/>
    <cellStyle name="Normal 3 2 3 8 2" xfId="22759"/>
    <cellStyle name="Normal 3 2 3 8 2 2" xfId="22760"/>
    <cellStyle name="Normal 3 2 3 8 2 2 2" xfId="22761"/>
    <cellStyle name="Normal 3 2 3 8 2 3" xfId="22762"/>
    <cellStyle name="Normal 3 2 3 8 3" xfId="22763"/>
    <cellStyle name="Normal 3 2 3 8 3 2" xfId="22764"/>
    <cellStyle name="Normal 3 2 3 8 4" xfId="22765"/>
    <cellStyle name="Normal 3 2 3 9" xfId="22766"/>
    <cellStyle name="Normal 3 2 3 9 2" xfId="22767"/>
    <cellStyle name="Normal 3 2 3 9 2 2" xfId="22768"/>
    <cellStyle name="Normal 3 2 3 9 3" xfId="22769"/>
    <cellStyle name="Normal 3 2 4" xfId="22770"/>
    <cellStyle name="Normal 3 2 4 10" xfId="22771"/>
    <cellStyle name="Normal 3 2 4 10 2" xfId="22772"/>
    <cellStyle name="Normal 3 2 4 11" xfId="22773"/>
    <cellStyle name="Normal 3 2 4 11 2" xfId="22774"/>
    <cellStyle name="Normal 3 2 4 12" xfId="22775"/>
    <cellStyle name="Normal 3 2 4 12 2" xfId="22776"/>
    <cellStyle name="Normal 3 2 4 13" xfId="22777"/>
    <cellStyle name="Normal 3 2 4 14" xfId="22778"/>
    <cellStyle name="Normal 3 2 4 15" xfId="22779"/>
    <cellStyle name="Normal 3 2 4 16" xfId="22780"/>
    <cellStyle name="Normal 3 2 4 2" xfId="22781"/>
    <cellStyle name="Normal 3 2 4 2 10" xfId="22782"/>
    <cellStyle name="Normal 3 2 4 2 10 2" xfId="22783"/>
    <cellStyle name="Normal 3 2 4 2 11" xfId="22784"/>
    <cellStyle name="Normal 3 2 4 2 12" xfId="22785"/>
    <cellStyle name="Normal 3 2 4 2 13" xfId="22786"/>
    <cellStyle name="Normal 3 2 4 2 2" xfId="22787"/>
    <cellStyle name="Normal 3 2 4 2 2 2" xfId="22788"/>
    <cellStyle name="Normal 3 2 4 2 2 2 2" xfId="22789"/>
    <cellStyle name="Normal 3 2 4 2 2 2 2 2" xfId="22790"/>
    <cellStyle name="Normal 3 2 4 2 2 2 2 2 2" xfId="22791"/>
    <cellStyle name="Normal 3 2 4 2 2 2 2 2 2 2" xfId="22792"/>
    <cellStyle name="Normal 3 2 4 2 2 2 2 2 3" xfId="22793"/>
    <cellStyle name="Normal 3 2 4 2 2 2 2 3" xfId="22794"/>
    <cellStyle name="Normal 3 2 4 2 2 2 2 3 2" xfId="22795"/>
    <cellStyle name="Normal 3 2 4 2 2 2 2 4" xfId="22796"/>
    <cellStyle name="Normal 3 2 4 2 2 2 3" xfId="22797"/>
    <cellStyle name="Normal 3 2 4 2 2 2 3 2" xfId="22798"/>
    <cellStyle name="Normal 3 2 4 2 2 2 3 2 2" xfId="22799"/>
    <cellStyle name="Normal 3 2 4 2 2 2 3 3" xfId="22800"/>
    <cellStyle name="Normal 3 2 4 2 2 2 4" xfId="22801"/>
    <cellStyle name="Normal 3 2 4 2 2 2 4 2" xfId="22802"/>
    <cellStyle name="Normal 3 2 4 2 2 2 5" xfId="22803"/>
    <cellStyle name="Normal 3 2 4 2 2 3" xfId="22804"/>
    <cellStyle name="Normal 3 2 4 2 2 3 2" xfId="22805"/>
    <cellStyle name="Normal 3 2 4 2 2 3 2 2" xfId="22806"/>
    <cellStyle name="Normal 3 2 4 2 2 3 2 2 2" xfId="22807"/>
    <cellStyle name="Normal 3 2 4 2 2 3 2 3" xfId="22808"/>
    <cellStyle name="Normal 3 2 4 2 2 3 3" xfId="22809"/>
    <cellStyle name="Normal 3 2 4 2 2 3 3 2" xfId="22810"/>
    <cellStyle name="Normal 3 2 4 2 2 3 4" xfId="22811"/>
    <cellStyle name="Normal 3 2 4 2 2 4" xfId="22812"/>
    <cellStyle name="Normal 3 2 4 2 2 4 2" xfId="22813"/>
    <cellStyle name="Normal 3 2 4 2 2 4 2 2" xfId="22814"/>
    <cellStyle name="Normal 3 2 4 2 2 4 3" xfId="22815"/>
    <cellStyle name="Normal 3 2 4 2 2 5" xfId="22816"/>
    <cellStyle name="Normal 3 2 4 2 2 5 2" xfId="22817"/>
    <cellStyle name="Normal 3 2 4 2 2 6" xfId="22818"/>
    <cellStyle name="Normal 3 2 4 2 2 6 2" xfId="22819"/>
    <cellStyle name="Normal 3 2 4 2 2 7" xfId="22820"/>
    <cellStyle name="Normal 3 2 4 2 2 8" xfId="22821"/>
    <cellStyle name="Normal 3 2 4 2 2 9" xfId="22822"/>
    <cellStyle name="Normal 3 2 4 2 3" xfId="22823"/>
    <cellStyle name="Normal 3 2 4 2 3 2" xfId="22824"/>
    <cellStyle name="Normal 3 2 4 2 3 2 2" xfId="22825"/>
    <cellStyle name="Normal 3 2 4 2 3 2 2 2" xfId="22826"/>
    <cellStyle name="Normal 3 2 4 2 3 2 2 2 2" xfId="22827"/>
    <cellStyle name="Normal 3 2 4 2 3 2 2 2 2 2" xfId="22828"/>
    <cellStyle name="Normal 3 2 4 2 3 2 2 2 3" xfId="22829"/>
    <cellStyle name="Normal 3 2 4 2 3 2 2 3" xfId="22830"/>
    <cellStyle name="Normal 3 2 4 2 3 2 2 3 2" xfId="22831"/>
    <cellStyle name="Normal 3 2 4 2 3 2 2 4" xfId="22832"/>
    <cellStyle name="Normal 3 2 4 2 3 2 3" xfId="22833"/>
    <cellStyle name="Normal 3 2 4 2 3 2 3 2" xfId="22834"/>
    <cellStyle name="Normal 3 2 4 2 3 2 3 2 2" xfId="22835"/>
    <cellStyle name="Normal 3 2 4 2 3 2 3 3" xfId="22836"/>
    <cellStyle name="Normal 3 2 4 2 3 2 4" xfId="22837"/>
    <cellStyle name="Normal 3 2 4 2 3 2 4 2" xfId="22838"/>
    <cellStyle name="Normal 3 2 4 2 3 2 5" xfId="22839"/>
    <cellStyle name="Normal 3 2 4 2 3 3" xfId="22840"/>
    <cellStyle name="Normal 3 2 4 2 3 3 2" xfId="22841"/>
    <cellStyle name="Normal 3 2 4 2 3 3 2 2" xfId="22842"/>
    <cellStyle name="Normal 3 2 4 2 3 3 2 2 2" xfId="22843"/>
    <cellStyle name="Normal 3 2 4 2 3 3 2 3" xfId="22844"/>
    <cellStyle name="Normal 3 2 4 2 3 3 3" xfId="22845"/>
    <cellStyle name="Normal 3 2 4 2 3 3 3 2" xfId="22846"/>
    <cellStyle name="Normal 3 2 4 2 3 3 4" xfId="22847"/>
    <cellStyle name="Normal 3 2 4 2 3 4" xfId="22848"/>
    <cellStyle name="Normal 3 2 4 2 3 4 2" xfId="22849"/>
    <cellStyle name="Normal 3 2 4 2 3 4 2 2" xfId="22850"/>
    <cellStyle name="Normal 3 2 4 2 3 4 3" xfId="22851"/>
    <cellStyle name="Normal 3 2 4 2 3 5" xfId="22852"/>
    <cellStyle name="Normal 3 2 4 2 3 5 2" xfId="22853"/>
    <cellStyle name="Normal 3 2 4 2 3 6" xfId="22854"/>
    <cellStyle name="Normal 3 2 4 2 3 6 2" xfId="22855"/>
    <cellStyle name="Normal 3 2 4 2 3 7" xfId="22856"/>
    <cellStyle name="Normal 3 2 4 2 3 8" xfId="22857"/>
    <cellStyle name="Normal 3 2 4 2 3 9" xfId="22858"/>
    <cellStyle name="Normal 3 2 4 2 4" xfId="22859"/>
    <cellStyle name="Normal 3 2 4 2 4 2" xfId="22860"/>
    <cellStyle name="Normal 3 2 4 2 4 2 2" xfId="22861"/>
    <cellStyle name="Normal 3 2 4 2 4 2 2 2" xfId="22862"/>
    <cellStyle name="Normal 3 2 4 2 4 2 2 2 2" xfId="22863"/>
    <cellStyle name="Normal 3 2 4 2 4 2 2 3" xfId="22864"/>
    <cellStyle name="Normal 3 2 4 2 4 2 3" xfId="22865"/>
    <cellStyle name="Normal 3 2 4 2 4 2 3 2" xfId="22866"/>
    <cellStyle name="Normal 3 2 4 2 4 2 4" xfId="22867"/>
    <cellStyle name="Normal 3 2 4 2 4 3" xfId="22868"/>
    <cellStyle name="Normal 3 2 4 2 4 3 2" xfId="22869"/>
    <cellStyle name="Normal 3 2 4 2 4 3 2 2" xfId="22870"/>
    <cellStyle name="Normal 3 2 4 2 4 3 3" xfId="22871"/>
    <cellStyle name="Normal 3 2 4 2 4 4" xfId="22872"/>
    <cellStyle name="Normal 3 2 4 2 4 4 2" xfId="22873"/>
    <cellStyle name="Normal 3 2 4 2 4 5" xfId="22874"/>
    <cellStyle name="Normal 3 2 4 2 5" xfId="22875"/>
    <cellStyle name="Normal 3 2 4 2 5 2" xfId="22876"/>
    <cellStyle name="Normal 3 2 4 2 5 2 2" xfId="22877"/>
    <cellStyle name="Normal 3 2 4 2 5 2 2 2" xfId="22878"/>
    <cellStyle name="Normal 3 2 4 2 5 2 2 2 2" xfId="22879"/>
    <cellStyle name="Normal 3 2 4 2 5 2 2 3" xfId="22880"/>
    <cellStyle name="Normal 3 2 4 2 5 2 3" xfId="22881"/>
    <cellStyle name="Normal 3 2 4 2 5 2 3 2" xfId="22882"/>
    <cellStyle name="Normal 3 2 4 2 5 2 4" xfId="22883"/>
    <cellStyle name="Normal 3 2 4 2 5 3" xfId="22884"/>
    <cellStyle name="Normal 3 2 4 2 5 3 2" xfId="22885"/>
    <cellStyle name="Normal 3 2 4 2 5 3 2 2" xfId="22886"/>
    <cellStyle name="Normal 3 2 4 2 5 3 3" xfId="22887"/>
    <cellStyle name="Normal 3 2 4 2 5 4" xfId="22888"/>
    <cellStyle name="Normal 3 2 4 2 5 4 2" xfId="22889"/>
    <cellStyle name="Normal 3 2 4 2 5 5" xfId="22890"/>
    <cellStyle name="Normal 3 2 4 2 6" xfId="22891"/>
    <cellStyle name="Normal 3 2 4 2 6 2" xfId="22892"/>
    <cellStyle name="Normal 3 2 4 2 6 2 2" xfId="22893"/>
    <cellStyle name="Normal 3 2 4 2 6 2 2 2" xfId="22894"/>
    <cellStyle name="Normal 3 2 4 2 6 2 3" xfId="22895"/>
    <cellStyle name="Normal 3 2 4 2 6 3" xfId="22896"/>
    <cellStyle name="Normal 3 2 4 2 6 3 2" xfId="22897"/>
    <cellStyle name="Normal 3 2 4 2 6 4" xfId="22898"/>
    <cellStyle name="Normal 3 2 4 2 7" xfId="22899"/>
    <cellStyle name="Normal 3 2 4 2 7 2" xfId="22900"/>
    <cellStyle name="Normal 3 2 4 2 7 2 2" xfId="22901"/>
    <cellStyle name="Normal 3 2 4 2 7 3" xfId="22902"/>
    <cellStyle name="Normal 3 2 4 2 8" xfId="22903"/>
    <cellStyle name="Normal 3 2 4 2 8 2" xfId="22904"/>
    <cellStyle name="Normal 3 2 4 2 9" xfId="22905"/>
    <cellStyle name="Normal 3 2 4 2 9 2" xfId="22906"/>
    <cellStyle name="Normal 3 2 4 3" xfId="22907"/>
    <cellStyle name="Normal 3 2 4 3 2" xfId="22908"/>
    <cellStyle name="Normal 3 2 4 3 2 2" xfId="22909"/>
    <cellStyle name="Normal 3 2 4 3 2 2 2" xfId="22910"/>
    <cellStyle name="Normal 3 2 4 3 2 2 2 2" xfId="22911"/>
    <cellStyle name="Normal 3 2 4 3 2 2 2 2 2" xfId="22912"/>
    <cellStyle name="Normal 3 2 4 3 2 2 2 3" xfId="22913"/>
    <cellStyle name="Normal 3 2 4 3 2 2 3" xfId="22914"/>
    <cellStyle name="Normal 3 2 4 3 2 2 3 2" xfId="22915"/>
    <cellStyle name="Normal 3 2 4 3 2 2 4" xfId="22916"/>
    <cellStyle name="Normal 3 2 4 3 2 3" xfId="22917"/>
    <cellStyle name="Normal 3 2 4 3 2 3 2" xfId="22918"/>
    <cellStyle name="Normal 3 2 4 3 2 3 2 2" xfId="22919"/>
    <cellStyle name="Normal 3 2 4 3 2 3 3" xfId="22920"/>
    <cellStyle name="Normal 3 2 4 3 2 4" xfId="22921"/>
    <cellStyle name="Normal 3 2 4 3 2 4 2" xfId="22922"/>
    <cellStyle name="Normal 3 2 4 3 2 5" xfId="22923"/>
    <cellStyle name="Normal 3 2 4 3 3" xfId="22924"/>
    <cellStyle name="Normal 3 2 4 3 3 2" xfId="22925"/>
    <cellStyle name="Normal 3 2 4 3 3 2 2" xfId="22926"/>
    <cellStyle name="Normal 3 2 4 3 3 2 2 2" xfId="22927"/>
    <cellStyle name="Normal 3 2 4 3 3 2 3" xfId="22928"/>
    <cellStyle name="Normal 3 2 4 3 3 3" xfId="22929"/>
    <cellStyle name="Normal 3 2 4 3 3 3 2" xfId="22930"/>
    <cellStyle name="Normal 3 2 4 3 3 4" xfId="22931"/>
    <cellStyle name="Normal 3 2 4 3 4" xfId="22932"/>
    <cellStyle name="Normal 3 2 4 3 4 2" xfId="22933"/>
    <cellStyle name="Normal 3 2 4 3 4 2 2" xfId="22934"/>
    <cellStyle name="Normal 3 2 4 3 4 3" xfId="22935"/>
    <cellStyle name="Normal 3 2 4 3 5" xfId="22936"/>
    <cellStyle name="Normal 3 2 4 3 5 2" xfId="22937"/>
    <cellStyle name="Normal 3 2 4 3 6" xfId="22938"/>
    <cellStyle name="Normal 3 2 4 3 6 2" xfId="22939"/>
    <cellStyle name="Normal 3 2 4 3 7" xfId="22940"/>
    <cellStyle name="Normal 3 2 4 3 8" xfId="22941"/>
    <cellStyle name="Normal 3 2 4 3 9" xfId="22942"/>
    <cellStyle name="Normal 3 2 4 4" xfId="22943"/>
    <cellStyle name="Normal 3 2 4 4 2" xfId="22944"/>
    <cellStyle name="Normal 3 2 4 4 2 2" xfId="22945"/>
    <cellStyle name="Normal 3 2 4 4 2 2 2" xfId="22946"/>
    <cellStyle name="Normal 3 2 4 4 2 2 2 2" xfId="22947"/>
    <cellStyle name="Normal 3 2 4 4 2 2 2 2 2" xfId="22948"/>
    <cellStyle name="Normal 3 2 4 4 2 2 2 3" xfId="22949"/>
    <cellStyle name="Normal 3 2 4 4 2 2 3" xfId="22950"/>
    <cellStyle name="Normal 3 2 4 4 2 2 3 2" xfId="22951"/>
    <cellStyle name="Normal 3 2 4 4 2 2 4" xfId="22952"/>
    <cellStyle name="Normal 3 2 4 4 2 3" xfId="22953"/>
    <cellStyle name="Normal 3 2 4 4 2 3 2" xfId="22954"/>
    <cellStyle name="Normal 3 2 4 4 2 3 2 2" xfId="22955"/>
    <cellStyle name="Normal 3 2 4 4 2 3 3" xfId="22956"/>
    <cellStyle name="Normal 3 2 4 4 2 4" xfId="22957"/>
    <cellStyle name="Normal 3 2 4 4 2 4 2" xfId="22958"/>
    <cellStyle name="Normal 3 2 4 4 2 5" xfId="22959"/>
    <cellStyle name="Normal 3 2 4 4 3" xfId="22960"/>
    <cellStyle name="Normal 3 2 4 4 3 2" xfId="22961"/>
    <cellStyle name="Normal 3 2 4 4 3 2 2" xfId="22962"/>
    <cellStyle name="Normal 3 2 4 4 3 2 2 2" xfId="22963"/>
    <cellStyle name="Normal 3 2 4 4 3 2 3" xfId="22964"/>
    <cellStyle name="Normal 3 2 4 4 3 3" xfId="22965"/>
    <cellStyle name="Normal 3 2 4 4 3 3 2" xfId="22966"/>
    <cellStyle name="Normal 3 2 4 4 3 4" xfId="22967"/>
    <cellStyle name="Normal 3 2 4 4 4" xfId="22968"/>
    <cellStyle name="Normal 3 2 4 4 4 2" xfId="22969"/>
    <cellStyle name="Normal 3 2 4 4 4 2 2" xfId="22970"/>
    <cellStyle name="Normal 3 2 4 4 4 3" xfId="22971"/>
    <cellStyle name="Normal 3 2 4 4 5" xfId="22972"/>
    <cellStyle name="Normal 3 2 4 4 5 2" xfId="22973"/>
    <cellStyle name="Normal 3 2 4 4 6" xfId="22974"/>
    <cellStyle name="Normal 3 2 4 4 6 2" xfId="22975"/>
    <cellStyle name="Normal 3 2 4 4 7" xfId="22976"/>
    <cellStyle name="Normal 3 2 4 4 8" xfId="22977"/>
    <cellStyle name="Normal 3 2 4 4 9" xfId="22978"/>
    <cellStyle name="Normal 3 2 4 5" xfId="22979"/>
    <cellStyle name="Normal 3 2 4 5 2" xfId="22980"/>
    <cellStyle name="Normal 3 2 4 5 2 2" xfId="22981"/>
    <cellStyle name="Normal 3 2 4 5 2 2 2" xfId="22982"/>
    <cellStyle name="Normal 3 2 4 5 2 2 2 2" xfId="22983"/>
    <cellStyle name="Normal 3 2 4 5 2 2 3" xfId="22984"/>
    <cellStyle name="Normal 3 2 4 5 2 3" xfId="22985"/>
    <cellStyle name="Normal 3 2 4 5 2 3 2" xfId="22986"/>
    <cellStyle name="Normal 3 2 4 5 2 4" xfId="22987"/>
    <cellStyle name="Normal 3 2 4 5 3" xfId="22988"/>
    <cellStyle name="Normal 3 2 4 5 3 2" xfId="22989"/>
    <cellStyle name="Normal 3 2 4 5 3 2 2" xfId="22990"/>
    <cellStyle name="Normal 3 2 4 5 3 3" xfId="22991"/>
    <cellStyle name="Normal 3 2 4 5 4" xfId="22992"/>
    <cellStyle name="Normal 3 2 4 5 4 2" xfId="22993"/>
    <cellStyle name="Normal 3 2 4 5 5" xfId="22994"/>
    <cellStyle name="Normal 3 2 4 6" xfId="22995"/>
    <cellStyle name="Normal 3 2 4 6 2" xfId="22996"/>
    <cellStyle name="Normal 3 2 4 6 2 2" xfId="22997"/>
    <cellStyle name="Normal 3 2 4 6 2 2 2" xfId="22998"/>
    <cellStyle name="Normal 3 2 4 6 2 2 2 2" xfId="22999"/>
    <cellStyle name="Normal 3 2 4 6 2 2 3" xfId="23000"/>
    <cellStyle name="Normal 3 2 4 6 2 3" xfId="23001"/>
    <cellStyle name="Normal 3 2 4 6 2 3 2" xfId="23002"/>
    <cellStyle name="Normal 3 2 4 6 2 4" xfId="23003"/>
    <cellStyle name="Normal 3 2 4 6 3" xfId="23004"/>
    <cellStyle name="Normal 3 2 4 6 3 2" xfId="23005"/>
    <cellStyle name="Normal 3 2 4 6 3 2 2" xfId="23006"/>
    <cellStyle name="Normal 3 2 4 6 3 3" xfId="23007"/>
    <cellStyle name="Normal 3 2 4 6 4" xfId="23008"/>
    <cellStyle name="Normal 3 2 4 6 4 2" xfId="23009"/>
    <cellStyle name="Normal 3 2 4 6 5" xfId="23010"/>
    <cellStyle name="Normal 3 2 4 7" xfId="23011"/>
    <cellStyle name="Normal 3 2 4 7 2" xfId="23012"/>
    <cellStyle name="Normal 3 2 4 7 2 2" xfId="23013"/>
    <cellStyle name="Normal 3 2 4 7 2 2 2" xfId="23014"/>
    <cellStyle name="Normal 3 2 4 7 2 3" xfId="23015"/>
    <cellStyle name="Normal 3 2 4 7 3" xfId="23016"/>
    <cellStyle name="Normal 3 2 4 7 3 2" xfId="23017"/>
    <cellStyle name="Normal 3 2 4 7 4" xfId="23018"/>
    <cellStyle name="Normal 3 2 4 8" xfId="23019"/>
    <cellStyle name="Normal 3 2 4 8 2" xfId="23020"/>
    <cellStyle name="Normal 3 2 4 8 2 2" xfId="23021"/>
    <cellStyle name="Normal 3 2 4 8 3" xfId="23022"/>
    <cellStyle name="Normal 3 2 4 9" xfId="23023"/>
    <cellStyle name="Normal 3 2 4 9 2" xfId="23024"/>
    <cellStyle name="Normal 3 2 5" xfId="23025"/>
    <cellStyle name="Normal 3 2 5 10" xfId="23026"/>
    <cellStyle name="Normal 3 2 5 10 2" xfId="23027"/>
    <cellStyle name="Normal 3 2 5 11" xfId="23028"/>
    <cellStyle name="Normal 3 2 5 12" xfId="23029"/>
    <cellStyle name="Normal 3 2 5 13" xfId="23030"/>
    <cellStyle name="Normal 3 2 5 2" xfId="23031"/>
    <cellStyle name="Normal 3 2 5 2 2" xfId="23032"/>
    <cellStyle name="Normal 3 2 5 2 2 2" xfId="23033"/>
    <cellStyle name="Normal 3 2 5 2 2 2 2" xfId="23034"/>
    <cellStyle name="Normal 3 2 5 2 2 2 2 2" xfId="23035"/>
    <cellStyle name="Normal 3 2 5 2 2 2 2 2 2" xfId="23036"/>
    <cellStyle name="Normal 3 2 5 2 2 2 2 3" xfId="23037"/>
    <cellStyle name="Normal 3 2 5 2 2 2 3" xfId="23038"/>
    <cellStyle name="Normal 3 2 5 2 2 2 3 2" xfId="23039"/>
    <cellStyle name="Normal 3 2 5 2 2 2 4" xfId="23040"/>
    <cellStyle name="Normal 3 2 5 2 2 3" xfId="23041"/>
    <cellStyle name="Normal 3 2 5 2 2 3 2" xfId="23042"/>
    <cellStyle name="Normal 3 2 5 2 2 3 2 2" xfId="23043"/>
    <cellStyle name="Normal 3 2 5 2 2 3 3" xfId="23044"/>
    <cellStyle name="Normal 3 2 5 2 2 4" xfId="23045"/>
    <cellStyle name="Normal 3 2 5 2 2 4 2" xfId="23046"/>
    <cellStyle name="Normal 3 2 5 2 2 5" xfId="23047"/>
    <cellStyle name="Normal 3 2 5 2 3" xfId="23048"/>
    <cellStyle name="Normal 3 2 5 2 3 2" xfId="23049"/>
    <cellStyle name="Normal 3 2 5 2 3 2 2" xfId="23050"/>
    <cellStyle name="Normal 3 2 5 2 3 2 2 2" xfId="23051"/>
    <cellStyle name="Normal 3 2 5 2 3 2 3" xfId="23052"/>
    <cellStyle name="Normal 3 2 5 2 3 3" xfId="23053"/>
    <cellStyle name="Normal 3 2 5 2 3 3 2" xfId="23054"/>
    <cellStyle name="Normal 3 2 5 2 3 4" xfId="23055"/>
    <cellStyle name="Normal 3 2 5 2 4" xfId="23056"/>
    <cellStyle name="Normal 3 2 5 2 4 2" xfId="23057"/>
    <cellStyle name="Normal 3 2 5 2 4 2 2" xfId="23058"/>
    <cellStyle name="Normal 3 2 5 2 4 3" xfId="23059"/>
    <cellStyle name="Normal 3 2 5 2 5" xfId="23060"/>
    <cellStyle name="Normal 3 2 5 2 5 2" xfId="23061"/>
    <cellStyle name="Normal 3 2 5 2 6" xfId="23062"/>
    <cellStyle name="Normal 3 2 5 2 6 2" xfId="23063"/>
    <cellStyle name="Normal 3 2 5 2 7" xfId="23064"/>
    <cellStyle name="Normal 3 2 5 2 8" xfId="23065"/>
    <cellStyle name="Normal 3 2 5 2 9" xfId="23066"/>
    <cellStyle name="Normal 3 2 5 3" xfId="23067"/>
    <cellStyle name="Normal 3 2 5 3 2" xfId="23068"/>
    <cellStyle name="Normal 3 2 5 3 2 2" xfId="23069"/>
    <cellStyle name="Normal 3 2 5 3 2 2 2" xfId="23070"/>
    <cellStyle name="Normal 3 2 5 3 2 2 2 2" xfId="23071"/>
    <cellStyle name="Normal 3 2 5 3 2 2 2 2 2" xfId="23072"/>
    <cellStyle name="Normal 3 2 5 3 2 2 2 3" xfId="23073"/>
    <cellStyle name="Normal 3 2 5 3 2 2 3" xfId="23074"/>
    <cellStyle name="Normal 3 2 5 3 2 2 3 2" xfId="23075"/>
    <cellStyle name="Normal 3 2 5 3 2 2 4" xfId="23076"/>
    <cellStyle name="Normal 3 2 5 3 2 3" xfId="23077"/>
    <cellStyle name="Normal 3 2 5 3 2 3 2" xfId="23078"/>
    <cellStyle name="Normal 3 2 5 3 2 3 2 2" xfId="23079"/>
    <cellStyle name="Normal 3 2 5 3 2 3 3" xfId="23080"/>
    <cellStyle name="Normal 3 2 5 3 2 4" xfId="23081"/>
    <cellStyle name="Normal 3 2 5 3 2 4 2" xfId="23082"/>
    <cellStyle name="Normal 3 2 5 3 2 5" xfId="23083"/>
    <cellStyle name="Normal 3 2 5 3 3" xfId="23084"/>
    <cellStyle name="Normal 3 2 5 3 3 2" xfId="23085"/>
    <cellStyle name="Normal 3 2 5 3 3 2 2" xfId="23086"/>
    <cellStyle name="Normal 3 2 5 3 3 2 2 2" xfId="23087"/>
    <cellStyle name="Normal 3 2 5 3 3 2 3" xfId="23088"/>
    <cellStyle name="Normal 3 2 5 3 3 3" xfId="23089"/>
    <cellStyle name="Normal 3 2 5 3 3 3 2" xfId="23090"/>
    <cellStyle name="Normal 3 2 5 3 3 4" xfId="23091"/>
    <cellStyle name="Normal 3 2 5 3 4" xfId="23092"/>
    <cellStyle name="Normal 3 2 5 3 4 2" xfId="23093"/>
    <cellStyle name="Normal 3 2 5 3 4 2 2" xfId="23094"/>
    <cellStyle name="Normal 3 2 5 3 4 3" xfId="23095"/>
    <cellStyle name="Normal 3 2 5 3 5" xfId="23096"/>
    <cellStyle name="Normal 3 2 5 3 5 2" xfId="23097"/>
    <cellStyle name="Normal 3 2 5 3 6" xfId="23098"/>
    <cellStyle name="Normal 3 2 5 3 6 2" xfId="23099"/>
    <cellStyle name="Normal 3 2 5 3 7" xfId="23100"/>
    <cellStyle name="Normal 3 2 5 3 8" xfId="23101"/>
    <cellStyle name="Normal 3 2 5 3 9" xfId="23102"/>
    <cellStyle name="Normal 3 2 5 4" xfId="23103"/>
    <cellStyle name="Normal 3 2 5 4 2" xfId="23104"/>
    <cellStyle name="Normal 3 2 5 4 2 2" xfId="23105"/>
    <cellStyle name="Normal 3 2 5 4 2 2 2" xfId="23106"/>
    <cellStyle name="Normal 3 2 5 4 2 2 2 2" xfId="23107"/>
    <cellStyle name="Normal 3 2 5 4 2 2 3" xfId="23108"/>
    <cellStyle name="Normal 3 2 5 4 2 3" xfId="23109"/>
    <cellStyle name="Normal 3 2 5 4 2 3 2" xfId="23110"/>
    <cellStyle name="Normal 3 2 5 4 2 4" xfId="23111"/>
    <cellStyle name="Normal 3 2 5 4 3" xfId="23112"/>
    <cellStyle name="Normal 3 2 5 4 3 2" xfId="23113"/>
    <cellStyle name="Normal 3 2 5 4 3 2 2" xfId="23114"/>
    <cellStyle name="Normal 3 2 5 4 3 3" xfId="23115"/>
    <cellStyle name="Normal 3 2 5 4 4" xfId="23116"/>
    <cellStyle name="Normal 3 2 5 4 4 2" xfId="23117"/>
    <cellStyle name="Normal 3 2 5 4 5" xfId="23118"/>
    <cellStyle name="Normal 3 2 5 5" xfId="23119"/>
    <cellStyle name="Normal 3 2 5 5 2" xfId="23120"/>
    <cellStyle name="Normal 3 2 5 5 2 2" xfId="23121"/>
    <cellStyle name="Normal 3 2 5 5 2 2 2" xfId="23122"/>
    <cellStyle name="Normal 3 2 5 5 2 2 2 2" xfId="23123"/>
    <cellStyle name="Normal 3 2 5 5 2 2 3" xfId="23124"/>
    <cellStyle name="Normal 3 2 5 5 2 3" xfId="23125"/>
    <cellStyle name="Normal 3 2 5 5 2 3 2" xfId="23126"/>
    <cellStyle name="Normal 3 2 5 5 2 4" xfId="23127"/>
    <cellStyle name="Normal 3 2 5 5 3" xfId="23128"/>
    <cellStyle name="Normal 3 2 5 5 3 2" xfId="23129"/>
    <cellStyle name="Normal 3 2 5 5 3 2 2" xfId="23130"/>
    <cellStyle name="Normal 3 2 5 5 3 3" xfId="23131"/>
    <cellStyle name="Normal 3 2 5 5 4" xfId="23132"/>
    <cellStyle name="Normal 3 2 5 5 4 2" xfId="23133"/>
    <cellStyle name="Normal 3 2 5 5 5" xfId="23134"/>
    <cellStyle name="Normal 3 2 5 6" xfId="23135"/>
    <cellStyle name="Normal 3 2 5 6 2" xfId="23136"/>
    <cellStyle name="Normal 3 2 5 6 2 2" xfId="23137"/>
    <cellStyle name="Normal 3 2 5 6 2 2 2" xfId="23138"/>
    <cellStyle name="Normal 3 2 5 6 2 3" xfId="23139"/>
    <cellStyle name="Normal 3 2 5 6 3" xfId="23140"/>
    <cellStyle name="Normal 3 2 5 6 3 2" xfId="23141"/>
    <cellStyle name="Normal 3 2 5 6 4" xfId="23142"/>
    <cellStyle name="Normal 3 2 5 7" xfId="23143"/>
    <cellStyle name="Normal 3 2 5 7 2" xfId="23144"/>
    <cellStyle name="Normal 3 2 5 7 2 2" xfId="23145"/>
    <cellStyle name="Normal 3 2 5 7 3" xfId="23146"/>
    <cellStyle name="Normal 3 2 5 8" xfId="23147"/>
    <cellStyle name="Normal 3 2 5 8 2" xfId="23148"/>
    <cellStyle name="Normal 3 2 5 9" xfId="23149"/>
    <cellStyle name="Normal 3 2 5 9 2" xfId="23150"/>
    <cellStyle name="Normal 3 2 6" xfId="23151"/>
    <cellStyle name="Normal 3 2 6 2" xfId="23152"/>
    <cellStyle name="Normal 3 2 6 2 2" xfId="23153"/>
    <cellStyle name="Normal 3 2 6 2 2 2" xfId="23154"/>
    <cellStyle name="Normal 3 2 6 2 2 2 2" xfId="23155"/>
    <cellStyle name="Normal 3 2 6 2 2 2 2 2" xfId="23156"/>
    <cellStyle name="Normal 3 2 6 2 2 2 3" xfId="23157"/>
    <cellStyle name="Normal 3 2 6 2 2 3" xfId="23158"/>
    <cellStyle name="Normal 3 2 6 2 2 3 2" xfId="23159"/>
    <cellStyle name="Normal 3 2 6 2 2 4" xfId="23160"/>
    <cellStyle name="Normal 3 2 6 2 3" xfId="23161"/>
    <cellStyle name="Normal 3 2 6 2 3 2" xfId="23162"/>
    <cellStyle name="Normal 3 2 6 2 3 2 2" xfId="23163"/>
    <cellStyle name="Normal 3 2 6 2 3 3" xfId="23164"/>
    <cellStyle name="Normal 3 2 6 2 4" xfId="23165"/>
    <cellStyle name="Normal 3 2 6 2 4 2" xfId="23166"/>
    <cellStyle name="Normal 3 2 6 2 5" xfId="23167"/>
    <cellStyle name="Normal 3 2 6 3" xfId="23168"/>
    <cellStyle name="Normal 3 2 6 3 2" xfId="23169"/>
    <cellStyle name="Normal 3 2 6 3 2 2" xfId="23170"/>
    <cellStyle name="Normal 3 2 6 3 2 2 2" xfId="23171"/>
    <cellStyle name="Normal 3 2 6 3 2 3" xfId="23172"/>
    <cellStyle name="Normal 3 2 6 3 3" xfId="23173"/>
    <cellStyle name="Normal 3 2 6 3 3 2" xfId="23174"/>
    <cellStyle name="Normal 3 2 6 3 4" xfId="23175"/>
    <cellStyle name="Normal 3 2 6 4" xfId="23176"/>
    <cellStyle name="Normal 3 2 6 4 2" xfId="23177"/>
    <cellStyle name="Normal 3 2 6 4 2 2" xfId="23178"/>
    <cellStyle name="Normal 3 2 6 4 3" xfId="23179"/>
    <cellStyle name="Normal 3 2 6 5" xfId="23180"/>
    <cellStyle name="Normal 3 2 6 5 2" xfId="23181"/>
    <cellStyle name="Normal 3 2 6 6" xfId="23182"/>
    <cellStyle name="Normal 3 2 6 6 2" xfId="23183"/>
    <cellStyle name="Normal 3 2 6 7" xfId="23184"/>
    <cellStyle name="Normal 3 2 6 8" xfId="23185"/>
    <cellStyle name="Normal 3 2 6 9" xfId="23186"/>
    <cellStyle name="Normal 3 2 7" xfId="23187"/>
    <cellStyle name="Normal 3 2 7 2" xfId="23188"/>
    <cellStyle name="Normal 3 2 7 2 2" xfId="23189"/>
    <cellStyle name="Normal 3 2 7 2 2 2" xfId="23190"/>
    <cellStyle name="Normal 3 2 7 2 2 2 2" xfId="23191"/>
    <cellStyle name="Normal 3 2 7 2 2 2 2 2" xfId="23192"/>
    <cellStyle name="Normal 3 2 7 2 2 2 3" xfId="23193"/>
    <cellStyle name="Normal 3 2 7 2 2 3" xfId="23194"/>
    <cellStyle name="Normal 3 2 7 2 2 3 2" xfId="23195"/>
    <cellStyle name="Normal 3 2 7 2 2 4" xfId="23196"/>
    <cellStyle name="Normal 3 2 7 2 3" xfId="23197"/>
    <cellStyle name="Normal 3 2 7 2 3 2" xfId="23198"/>
    <cellStyle name="Normal 3 2 7 2 3 2 2" xfId="23199"/>
    <cellStyle name="Normal 3 2 7 2 3 3" xfId="23200"/>
    <cellStyle name="Normal 3 2 7 2 4" xfId="23201"/>
    <cellStyle name="Normal 3 2 7 2 4 2" xfId="23202"/>
    <cellStyle name="Normal 3 2 7 2 5" xfId="23203"/>
    <cellStyle name="Normal 3 2 7 3" xfId="23204"/>
    <cellStyle name="Normal 3 2 7 3 2" xfId="23205"/>
    <cellStyle name="Normal 3 2 7 3 2 2" xfId="23206"/>
    <cellStyle name="Normal 3 2 7 3 2 2 2" xfId="23207"/>
    <cellStyle name="Normal 3 2 7 3 2 3" xfId="23208"/>
    <cellStyle name="Normal 3 2 7 3 3" xfId="23209"/>
    <cellStyle name="Normal 3 2 7 3 3 2" xfId="23210"/>
    <cellStyle name="Normal 3 2 7 3 4" xfId="23211"/>
    <cellStyle name="Normal 3 2 7 4" xfId="23212"/>
    <cellStyle name="Normal 3 2 7 4 2" xfId="23213"/>
    <cellStyle name="Normal 3 2 7 4 2 2" xfId="23214"/>
    <cellStyle name="Normal 3 2 7 4 3" xfId="23215"/>
    <cellStyle name="Normal 3 2 7 5" xfId="23216"/>
    <cellStyle name="Normal 3 2 7 5 2" xfId="23217"/>
    <cellStyle name="Normal 3 2 7 6" xfId="23218"/>
    <cellStyle name="Normal 3 2 7 6 2" xfId="23219"/>
    <cellStyle name="Normal 3 2 7 7" xfId="23220"/>
    <cellStyle name="Normal 3 2 7 8" xfId="23221"/>
    <cellStyle name="Normal 3 2 7 9" xfId="23222"/>
    <cellStyle name="Normal 3 2 8" xfId="23223"/>
    <cellStyle name="Normal 3 2 8 2" xfId="23224"/>
    <cellStyle name="Normal 3 2 8 2 2" xfId="23225"/>
    <cellStyle name="Normal 3 2 8 2 2 2" xfId="23226"/>
    <cellStyle name="Normal 3 2 8 2 2 2 2" xfId="23227"/>
    <cellStyle name="Normal 3 2 8 2 2 3" xfId="23228"/>
    <cellStyle name="Normal 3 2 8 2 3" xfId="23229"/>
    <cellStyle name="Normal 3 2 8 2 3 2" xfId="23230"/>
    <cellStyle name="Normal 3 2 8 2 4" xfId="23231"/>
    <cellStyle name="Normal 3 2 8 3" xfId="23232"/>
    <cellStyle name="Normal 3 2 8 3 2" xfId="23233"/>
    <cellStyle name="Normal 3 2 8 3 2 2" xfId="23234"/>
    <cellStyle name="Normal 3 2 8 3 3" xfId="23235"/>
    <cellStyle name="Normal 3 2 8 4" xfId="23236"/>
    <cellStyle name="Normal 3 2 8 4 2" xfId="23237"/>
    <cellStyle name="Normal 3 2 8 5" xfId="23238"/>
    <cellStyle name="Normal 3 2 8 6" xfId="23239"/>
    <cellStyle name="Normal 3 2 9" xfId="23240"/>
    <cellStyle name="Normal 3 2 9 2" xfId="23241"/>
    <cellStyle name="Normal 3 2 9 2 2" xfId="23242"/>
    <cellStyle name="Normal 3 2 9 2 2 2" xfId="23243"/>
    <cellStyle name="Normal 3 2 9 2 2 2 2" xfId="23244"/>
    <cellStyle name="Normal 3 2 9 2 2 3" xfId="23245"/>
    <cellStyle name="Normal 3 2 9 2 3" xfId="23246"/>
    <cellStyle name="Normal 3 2 9 2 3 2" xfId="23247"/>
    <cellStyle name="Normal 3 2 9 2 4" xfId="23248"/>
    <cellStyle name="Normal 3 2 9 3" xfId="23249"/>
    <cellStyle name="Normal 3 2 9 3 2" xfId="23250"/>
    <cellStyle name="Normal 3 2 9 3 2 2" xfId="23251"/>
    <cellStyle name="Normal 3 2 9 3 3" xfId="23252"/>
    <cellStyle name="Normal 3 2 9 4" xfId="23253"/>
    <cellStyle name="Normal 3 2 9 4 2" xfId="23254"/>
    <cellStyle name="Normal 3 2 9 5" xfId="23255"/>
    <cellStyle name="Normal 3 20" xfId="23256"/>
    <cellStyle name="Normal 3 21" xfId="23257"/>
    <cellStyle name="Normal 3 22" xfId="46982"/>
    <cellStyle name="Normal 3 23" xfId="48019"/>
    <cellStyle name="Normal 3 3" xfId="23258"/>
    <cellStyle name="Normal 3 3 10" xfId="23259"/>
    <cellStyle name="Normal 3 3 10 2" xfId="23260"/>
    <cellStyle name="Normal 3 3 10 2 2" xfId="23261"/>
    <cellStyle name="Normal 3 3 10 2 2 2" xfId="23262"/>
    <cellStyle name="Normal 3 3 10 2 3" xfId="23263"/>
    <cellStyle name="Normal 3 3 10 3" xfId="23264"/>
    <cellStyle name="Normal 3 3 10 3 2" xfId="23265"/>
    <cellStyle name="Normal 3 3 10 4" xfId="23266"/>
    <cellStyle name="Normal 3 3 11" xfId="23267"/>
    <cellStyle name="Normal 3 3 11 2" xfId="23268"/>
    <cellStyle name="Normal 3 3 11 2 2" xfId="23269"/>
    <cellStyle name="Normal 3 3 11 3" xfId="23270"/>
    <cellStyle name="Normal 3 3 12" xfId="23271"/>
    <cellStyle name="Normal 3 3 12 2" xfId="23272"/>
    <cellStyle name="Normal 3 3 13" xfId="23273"/>
    <cellStyle name="Normal 3 3 13 2" xfId="23274"/>
    <cellStyle name="Normal 3 3 14" xfId="23275"/>
    <cellStyle name="Normal 3 3 14 2" xfId="23276"/>
    <cellStyle name="Normal 3 3 15" xfId="23277"/>
    <cellStyle name="Normal 3 3 15 2" xfId="23278"/>
    <cellStyle name="Normal 3 3 16" xfId="23279"/>
    <cellStyle name="Normal 3 3 17" xfId="23280"/>
    <cellStyle name="Normal 3 3 18" xfId="23281"/>
    <cellStyle name="Normal 3 3 19" xfId="23282"/>
    <cellStyle name="Normal 3 3 2" xfId="23283"/>
    <cellStyle name="Normal 3 3 2 10" xfId="23284"/>
    <cellStyle name="Normal 3 3 2 10 2" xfId="23285"/>
    <cellStyle name="Normal 3 3 2 11" xfId="23286"/>
    <cellStyle name="Normal 3 3 2 11 2" xfId="23287"/>
    <cellStyle name="Normal 3 3 2 12" xfId="23288"/>
    <cellStyle name="Normal 3 3 2 12 2" xfId="23289"/>
    <cellStyle name="Normal 3 3 2 13" xfId="23290"/>
    <cellStyle name="Normal 3 3 2 13 2" xfId="23291"/>
    <cellStyle name="Normal 3 3 2 14" xfId="23292"/>
    <cellStyle name="Normal 3 3 2 15" xfId="23293"/>
    <cellStyle name="Normal 3 3 2 16" xfId="23294"/>
    <cellStyle name="Normal 3 3 2 17" xfId="23295"/>
    <cellStyle name="Normal 3 3 2 2" xfId="23296"/>
    <cellStyle name="Normal 3 3 2 2 10" xfId="23297"/>
    <cellStyle name="Normal 3 3 2 2 10 2" xfId="23298"/>
    <cellStyle name="Normal 3 3 2 2 11" xfId="23299"/>
    <cellStyle name="Normal 3 3 2 2 11 2" xfId="23300"/>
    <cellStyle name="Normal 3 3 2 2 12" xfId="23301"/>
    <cellStyle name="Normal 3 3 2 2 13" xfId="23302"/>
    <cellStyle name="Normal 3 3 2 2 14" xfId="23303"/>
    <cellStyle name="Normal 3 3 2 2 2" xfId="23304"/>
    <cellStyle name="Normal 3 3 2 2 2 10" xfId="23305"/>
    <cellStyle name="Normal 3 3 2 2 2 10 2" xfId="23306"/>
    <cellStyle name="Normal 3 3 2 2 2 11" xfId="23307"/>
    <cellStyle name="Normal 3 3 2 2 2 12" xfId="23308"/>
    <cellStyle name="Normal 3 3 2 2 2 13" xfId="23309"/>
    <cellStyle name="Normal 3 3 2 2 2 2" xfId="23310"/>
    <cellStyle name="Normal 3 3 2 2 2 2 2" xfId="23311"/>
    <cellStyle name="Normal 3 3 2 2 2 2 2 2" xfId="23312"/>
    <cellStyle name="Normal 3 3 2 2 2 2 2 2 2" xfId="23313"/>
    <cellStyle name="Normal 3 3 2 2 2 2 2 2 2 2" xfId="23314"/>
    <cellStyle name="Normal 3 3 2 2 2 2 2 2 2 2 2" xfId="23315"/>
    <cellStyle name="Normal 3 3 2 2 2 2 2 2 2 3" xfId="23316"/>
    <cellStyle name="Normal 3 3 2 2 2 2 2 2 3" xfId="23317"/>
    <cellStyle name="Normal 3 3 2 2 2 2 2 2 3 2" xfId="23318"/>
    <cellStyle name="Normal 3 3 2 2 2 2 2 2 4" xfId="23319"/>
    <cellStyle name="Normal 3 3 2 2 2 2 2 3" xfId="23320"/>
    <cellStyle name="Normal 3 3 2 2 2 2 2 3 2" xfId="23321"/>
    <cellStyle name="Normal 3 3 2 2 2 2 2 3 2 2" xfId="23322"/>
    <cellStyle name="Normal 3 3 2 2 2 2 2 3 3" xfId="23323"/>
    <cellStyle name="Normal 3 3 2 2 2 2 2 4" xfId="23324"/>
    <cellStyle name="Normal 3 3 2 2 2 2 2 4 2" xfId="23325"/>
    <cellStyle name="Normal 3 3 2 2 2 2 2 5" xfId="23326"/>
    <cellStyle name="Normal 3 3 2 2 2 2 3" xfId="23327"/>
    <cellStyle name="Normal 3 3 2 2 2 2 3 2" xfId="23328"/>
    <cellStyle name="Normal 3 3 2 2 2 2 3 2 2" xfId="23329"/>
    <cellStyle name="Normal 3 3 2 2 2 2 3 2 2 2" xfId="23330"/>
    <cellStyle name="Normal 3 3 2 2 2 2 3 2 3" xfId="23331"/>
    <cellStyle name="Normal 3 3 2 2 2 2 3 3" xfId="23332"/>
    <cellStyle name="Normal 3 3 2 2 2 2 3 3 2" xfId="23333"/>
    <cellStyle name="Normal 3 3 2 2 2 2 3 4" xfId="23334"/>
    <cellStyle name="Normal 3 3 2 2 2 2 4" xfId="23335"/>
    <cellStyle name="Normal 3 3 2 2 2 2 4 2" xfId="23336"/>
    <cellStyle name="Normal 3 3 2 2 2 2 4 2 2" xfId="23337"/>
    <cellStyle name="Normal 3 3 2 2 2 2 4 3" xfId="23338"/>
    <cellStyle name="Normal 3 3 2 2 2 2 5" xfId="23339"/>
    <cellStyle name="Normal 3 3 2 2 2 2 5 2" xfId="23340"/>
    <cellStyle name="Normal 3 3 2 2 2 2 6" xfId="23341"/>
    <cellStyle name="Normal 3 3 2 2 2 2 6 2" xfId="23342"/>
    <cellStyle name="Normal 3 3 2 2 2 2 7" xfId="23343"/>
    <cellStyle name="Normal 3 3 2 2 2 2 8" xfId="23344"/>
    <cellStyle name="Normal 3 3 2 2 2 2 9" xfId="23345"/>
    <cellStyle name="Normal 3 3 2 2 2 3" xfId="23346"/>
    <cellStyle name="Normal 3 3 2 2 2 3 2" xfId="23347"/>
    <cellStyle name="Normal 3 3 2 2 2 3 2 2" xfId="23348"/>
    <cellStyle name="Normal 3 3 2 2 2 3 2 2 2" xfId="23349"/>
    <cellStyle name="Normal 3 3 2 2 2 3 2 2 2 2" xfId="23350"/>
    <cellStyle name="Normal 3 3 2 2 2 3 2 2 2 2 2" xfId="23351"/>
    <cellStyle name="Normal 3 3 2 2 2 3 2 2 2 3" xfId="23352"/>
    <cellStyle name="Normal 3 3 2 2 2 3 2 2 3" xfId="23353"/>
    <cellStyle name="Normal 3 3 2 2 2 3 2 2 3 2" xfId="23354"/>
    <cellStyle name="Normal 3 3 2 2 2 3 2 2 4" xfId="23355"/>
    <cellStyle name="Normal 3 3 2 2 2 3 2 3" xfId="23356"/>
    <cellStyle name="Normal 3 3 2 2 2 3 2 3 2" xfId="23357"/>
    <cellStyle name="Normal 3 3 2 2 2 3 2 3 2 2" xfId="23358"/>
    <cellStyle name="Normal 3 3 2 2 2 3 2 3 3" xfId="23359"/>
    <cellStyle name="Normal 3 3 2 2 2 3 2 4" xfId="23360"/>
    <cellStyle name="Normal 3 3 2 2 2 3 2 4 2" xfId="23361"/>
    <cellStyle name="Normal 3 3 2 2 2 3 2 5" xfId="23362"/>
    <cellStyle name="Normal 3 3 2 2 2 3 3" xfId="23363"/>
    <cellStyle name="Normal 3 3 2 2 2 3 3 2" xfId="23364"/>
    <cellStyle name="Normal 3 3 2 2 2 3 3 2 2" xfId="23365"/>
    <cellStyle name="Normal 3 3 2 2 2 3 3 2 2 2" xfId="23366"/>
    <cellStyle name="Normal 3 3 2 2 2 3 3 2 3" xfId="23367"/>
    <cellStyle name="Normal 3 3 2 2 2 3 3 3" xfId="23368"/>
    <cellStyle name="Normal 3 3 2 2 2 3 3 3 2" xfId="23369"/>
    <cellStyle name="Normal 3 3 2 2 2 3 3 4" xfId="23370"/>
    <cellStyle name="Normal 3 3 2 2 2 3 4" xfId="23371"/>
    <cellStyle name="Normal 3 3 2 2 2 3 4 2" xfId="23372"/>
    <cellStyle name="Normal 3 3 2 2 2 3 4 2 2" xfId="23373"/>
    <cellStyle name="Normal 3 3 2 2 2 3 4 3" xfId="23374"/>
    <cellStyle name="Normal 3 3 2 2 2 3 5" xfId="23375"/>
    <cellStyle name="Normal 3 3 2 2 2 3 5 2" xfId="23376"/>
    <cellStyle name="Normal 3 3 2 2 2 3 6" xfId="23377"/>
    <cellStyle name="Normal 3 3 2 2 2 3 6 2" xfId="23378"/>
    <cellStyle name="Normal 3 3 2 2 2 3 7" xfId="23379"/>
    <cellStyle name="Normal 3 3 2 2 2 3 8" xfId="23380"/>
    <cellStyle name="Normal 3 3 2 2 2 3 9" xfId="23381"/>
    <cellStyle name="Normal 3 3 2 2 2 4" xfId="23382"/>
    <cellStyle name="Normal 3 3 2 2 2 4 2" xfId="23383"/>
    <cellStyle name="Normal 3 3 2 2 2 4 2 2" xfId="23384"/>
    <cellStyle name="Normal 3 3 2 2 2 4 2 2 2" xfId="23385"/>
    <cellStyle name="Normal 3 3 2 2 2 4 2 2 2 2" xfId="23386"/>
    <cellStyle name="Normal 3 3 2 2 2 4 2 2 3" xfId="23387"/>
    <cellStyle name="Normal 3 3 2 2 2 4 2 3" xfId="23388"/>
    <cellStyle name="Normal 3 3 2 2 2 4 2 3 2" xfId="23389"/>
    <cellStyle name="Normal 3 3 2 2 2 4 2 4" xfId="23390"/>
    <cellStyle name="Normal 3 3 2 2 2 4 3" xfId="23391"/>
    <cellStyle name="Normal 3 3 2 2 2 4 3 2" xfId="23392"/>
    <cellStyle name="Normal 3 3 2 2 2 4 3 2 2" xfId="23393"/>
    <cellStyle name="Normal 3 3 2 2 2 4 3 3" xfId="23394"/>
    <cellStyle name="Normal 3 3 2 2 2 4 4" xfId="23395"/>
    <cellStyle name="Normal 3 3 2 2 2 4 4 2" xfId="23396"/>
    <cellStyle name="Normal 3 3 2 2 2 4 5" xfId="23397"/>
    <cellStyle name="Normal 3 3 2 2 2 5" xfId="23398"/>
    <cellStyle name="Normal 3 3 2 2 2 5 2" xfId="23399"/>
    <cellStyle name="Normal 3 3 2 2 2 5 2 2" xfId="23400"/>
    <cellStyle name="Normal 3 3 2 2 2 5 2 2 2" xfId="23401"/>
    <cellStyle name="Normal 3 3 2 2 2 5 2 2 2 2" xfId="23402"/>
    <cellStyle name="Normal 3 3 2 2 2 5 2 2 3" xfId="23403"/>
    <cellStyle name="Normal 3 3 2 2 2 5 2 3" xfId="23404"/>
    <cellStyle name="Normal 3 3 2 2 2 5 2 3 2" xfId="23405"/>
    <cellStyle name="Normal 3 3 2 2 2 5 2 4" xfId="23406"/>
    <cellStyle name="Normal 3 3 2 2 2 5 3" xfId="23407"/>
    <cellStyle name="Normal 3 3 2 2 2 5 3 2" xfId="23408"/>
    <cellStyle name="Normal 3 3 2 2 2 5 3 2 2" xfId="23409"/>
    <cellStyle name="Normal 3 3 2 2 2 5 3 3" xfId="23410"/>
    <cellStyle name="Normal 3 3 2 2 2 5 4" xfId="23411"/>
    <cellStyle name="Normal 3 3 2 2 2 5 4 2" xfId="23412"/>
    <cellStyle name="Normal 3 3 2 2 2 5 5" xfId="23413"/>
    <cellStyle name="Normal 3 3 2 2 2 6" xfId="23414"/>
    <cellStyle name="Normal 3 3 2 2 2 6 2" xfId="23415"/>
    <cellStyle name="Normal 3 3 2 2 2 6 2 2" xfId="23416"/>
    <cellStyle name="Normal 3 3 2 2 2 6 2 2 2" xfId="23417"/>
    <cellStyle name="Normal 3 3 2 2 2 6 2 3" xfId="23418"/>
    <cellStyle name="Normal 3 3 2 2 2 6 3" xfId="23419"/>
    <cellStyle name="Normal 3 3 2 2 2 6 3 2" xfId="23420"/>
    <cellStyle name="Normal 3 3 2 2 2 6 4" xfId="23421"/>
    <cellStyle name="Normal 3 3 2 2 2 7" xfId="23422"/>
    <cellStyle name="Normal 3 3 2 2 2 7 2" xfId="23423"/>
    <cellStyle name="Normal 3 3 2 2 2 7 2 2" xfId="23424"/>
    <cellStyle name="Normal 3 3 2 2 2 7 3" xfId="23425"/>
    <cellStyle name="Normal 3 3 2 2 2 8" xfId="23426"/>
    <cellStyle name="Normal 3 3 2 2 2 8 2" xfId="23427"/>
    <cellStyle name="Normal 3 3 2 2 2 9" xfId="23428"/>
    <cellStyle name="Normal 3 3 2 2 2 9 2" xfId="23429"/>
    <cellStyle name="Normal 3 3 2 2 3" xfId="23430"/>
    <cellStyle name="Normal 3 3 2 2 3 2" xfId="23431"/>
    <cellStyle name="Normal 3 3 2 2 3 2 2" xfId="23432"/>
    <cellStyle name="Normal 3 3 2 2 3 2 2 2" xfId="23433"/>
    <cellStyle name="Normal 3 3 2 2 3 2 2 2 2" xfId="23434"/>
    <cellStyle name="Normal 3 3 2 2 3 2 2 2 2 2" xfId="23435"/>
    <cellStyle name="Normal 3 3 2 2 3 2 2 2 3" xfId="23436"/>
    <cellStyle name="Normal 3 3 2 2 3 2 2 3" xfId="23437"/>
    <cellStyle name="Normal 3 3 2 2 3 2 2 3 2" xfId="23438"/>
    <cellStyle name="Normal 3 3 2 2 3 2 2 4" xfId="23439"/>
    <cellStyle name="Normal 3 3 2 2 3 2 3" xfId="23440"/>
    <cellStyle name="Normal 3 3 2 2 3 2 3 2" xfId="23441"/>
    <cellStyle name="Normal 3 3 2 2 3 2 3 2 2" xfId="23442"/>
    <cellStyle name="Normal 3 3 2 2 3 2 3 3" xfId="23443"/>
    <cellStyle name="Normal 3 3 2 2 3 2 4" xfId="23444"/>
    <cellStyle name="Normal 3 3 2 2 3 2 4 2" xfId="23445"/>
    <cellStyle name="Normal 3 3 2 2 3 2 5" xfId="23446"/>
    <cellStyle name="Normal 3 3 2 2 3 3" xfId="23447"/>
    <cellStyle name="Normal 3 3 2 2 3 3 2" xfId="23448"/>
    <cellStyle name="Normal 3 3 2 2 3 3 2 2" xfId="23449"/>
    <cellStyle name="Normal 3 3 2 2 3 3 2 2 2" xfId="23450"/>
    <cellStyle name="Normal 3 3 2 2 3 3 2 3" xfId="23451"/>
    <cellStyle name="Normal 3 3 2 2 3 3 3" xfId="23452"/>
    <cellStyle name="Normal 3 3 2 2 3 3 3 2" xfId="23453"/>
    <cellStyle name="Normal 3 3 2 2 3 3 4" xfId="23454"/>
    <cellStyle name="Normal 3 3 2 2 3 4" xfId="23455"/>
    <cellStyle name="Normal 3 3 2 2 3 4 2" xfId="23456"/>
    <cellStyle name="Normal 3 3 2 2 3 4 2 2" xfId="23457"/>
    <cellStyle name="Normal 3 3 2 2 3 4 3" xfId="23458"/>
    <cellStyle name="Normal 3 3 2 2 3 5" xfId="23459"/>
    <cellStyle name="Normal 3 3 2 2 3 5 2" xfId="23460"/>
    <cellStyle name="Normal 3 3 2 2 3 6" xfId="23461"/>
    <cellStyle name="Normal 3 3 2 2 3 6 2" xfId="23462"/>
    <cellStyle name="Normal 3 3 2 2 3 7" xfId="23463"/>
    <cellStyle name="Normal 3 3 2 2 3 8" xfId="23464"/>
    <cellStyle name="Normal 3 3 2 2 3 9" xfId="23465"/>
    <cellStyle name="Normal 3 3 2 2 4" xfId="23466"/>
    <cellStyle name="Normal 3 3 2 2 4 2" xfId="23467"/>
    <cellStyle name="Normal 3 3 2 2 4 2 2" xfId="23468"/>
    <cellStyle name="Normal 3 3 2 2 4 2 2 2" xfId="23469"/>
    <cellStyle name="Normal 3 3 2 2 4 2 2 2 2" xfId="23470"/>
    <cellStyle name="Normal 3 3 2 2 4 2 2 2 2 2" xfId="23471"/>
    <cellStyle name="Normal 3 3 2 2 4 2 2 2 3" xfId="23472"/>
    <cellStyle name="Normal 3 3 2 2 4 2 2 3" xfId="23473"/>
    <cellStyle name="Normal 3 3 2 2 4 2 2 3 2" xfId="23474"/>
    <cellStyle name="Normal 3 3 2 2 4 2 2 4" xfId="23475"/>
    <cellStyle name="Normal 3 3 2 2 4 2 3" xfId="23476"/>
    <cellStyle name="Normal 3 3 2 2 4 2 3 2" xfId="23477"/>
    <cellStyle name="Normal 3 3 2 2 4 2 3 2 2" xfId="23478"/>
    <cellStyle name="Normal 3 3 2 2 4 2 3 3" xfId="23479"/>
    <cellStyle name="Normal 3 3 2 2 4 2 4" xfId="23480"/>
    <cellStyle name="Normal 3 3 2 2 4 2 4 2" xfId="23481"/>
    <cellStyle name="Normal 3 3 2 2 4 2 5" xfId="23482"/>
    <cellStyle name="Normal 3 3 2 2 4 3" xfId="23483"/>
    <cellStyle name="Normal 3 3 2 2 4 3 2" xfId="23484"/>
    <cellStyle name="Normal 3 3 2 2 4 3 2 2" xfId="23485"/>
    <cellStyle name="Normal 3 3 2 2 4 3 2 2 2" xfId="23486"/>
    <cellStyle name="Normal 3 3 2 2 4 3 2 3" xfId="23487"/>
    <cellStyle name="Normal 3 3 2 2 4 3 3" xfId="23488"/>
    <cellStyle name="Normal 3 3 2 2 4 3 3 2" xfId="23489"/>
    <cellStyle name="Normal 3 3 2 2 4 3 4" xfId="23490"/>
    <cellStyle name="Normal 3 3 2 2 4 4" xfId="23491"/>
    <cellStyle name="Normal 3 3 2 2 4 4 2" xfId="23492"/>
    <cellStyle name="Normal 3 3 2 2 4 4 2 2" xfId="23493"/>
    <cellStyle name="Normal 3 3 2 2 4 4 3" xfId="23494"/>
    <cellStyle name="Normal 3 3 2 2 4 5" xfId="23495"/>
    <cellStyle name="Normal 3 3 2 2 4 5 2" xfId="23496"/>
    <cellStyle name="Normal 3 3 2 2 4 6" xfId="23497"/>
    <cellStyle name="Normal 3 3 2 2 4 6 2" xfId="23498"/>
    <cellStyle name="Normal 3 3 2 2 4 7" xfId="23499"/>
    <cellStyle name="Normal 3 3 2 2 4 8" xfId="23500"/>
    <cellStyle name="Normal 3 3 2 2 4 9" xfId="23501"/>
    <cellStyle name="Normal 3 3 2 2 5" xfId="23502"/>
    <cellStyle name="Normal 3 3 2 2 5 2" xfId="23503"/>
    <cellStyle name="Normal 3 3 2 2 5 2 2" xfId="23504"/>
    <cellStyle name="Normal 3 3 2 2 5 2 2 2" xfId="23505"/>
    <cellStyle name="Normal 3 3 2 2 5 2 2 2 2" xfId="23506"/>
    <cellStyle name="Normal 3 3 2 2 5 2 2 3" xfId="23507"/>
    <cellStyle name="Normal 3 3 2 2 5 2 3" xfId="23508"/>
    <cellStyle name="Normal 3 3 2 2 5 2 3 2" xfId="23509"/>
    <cellStyle name="Normal 3 3 2 2 5 2 4" xfId="23510"/>
    <cellStyle name="Normal 3 3 2 2 5 3" xfId="23511"/>
    <cellStyle name="Normal 3 3 2 2 5 3 2" xfId="23512"/>
    <cellStyle name="Normal 3 3 2 2 5 3 2 2" xfId="23513"/>
    <cellStyle name="Normal 3 3 2 2 5 3 3" xfId="23514"/>
    <cellStyle name="Normal 3 3 2 2 5 4" xfId="23515"/>
    <cellStyle name="Normal 3 3 2 2 5 4 2" xfId="23516"/>
    <cellStyle name="Normal 3 3 2 2 5 5" xfId="23517"/>
    <cellStyle name="Normal 3 3 2 2 6" xfId="23518"/>
    <cellStyle name="Normal 3 3 2 2 6 2" xfId="23519"/>
    <cellStyle name="Normal 3 3 2 2 6 2 2" xfId="23520"/>
    <cellStyle name="Normal 3 3 2 2 6 2 2 2" xfId="23521"/>
    <cellStyle name="Normal 3 3 2 2 6 2 2 2 2" xfId="23522"/>
    <cellStyle name="Normal 3 3 2 2 6 2 2 3" xfId="23523"/>
    <cellStyle name="Normal 3 3 2 2 6 2 3" xfId="23524"/>
    <cellStyle name="Normal 3 3 2 2 6 2 3 2" xfId="23525"/>
    <cellStyle name="Normal 3 3 2 2 6 2 4" xfId="23526"/>
    <cellStyle name="Normal 3 3 2 2 6 3" xfId="23527"/>
    <cellStyle name="Normal 3 3 2 2 6 3 2" xfId="23528"/>
    <cellStyle name="Normal 3 3 2 2 6 3 2 2" xfId="23529"/>
    <cellStyle name="Normal 3 3 2 2 6 3 3" xfId="23530"/>
    <cellStyle name="Normal 3 3 2 2 6 4" xfId="23531"/>
    <cellStyle name="Normal 3 3 2 2 6 4 2" xfId="23532"/>
    <cellStyle name="Normal 3 3 2 2 6 5" xfId="23533"/>
    <cellStyle name="Normal 3 3 2 2 7" xfId="23534"/>
    <cellStyle name="Normal 3 3 2 2 7 2" xfId="23535"/>
    <cellStyle name="Normal 3 3 2 2 7 2 2" xfId="23536"/>
    <cellStyle name="Normal 3 3 2 2 7 2 2 2" xfId="23537"/>
    <cellStyle name="Normal 3 3 2 2 7 2 3" xfId="23538"/>
    <cellStyle name="Normal 3 3 2 2 7 3" xfId="23539"/>
    <cellStyle name="Normal 3 3 2 2 7 3 2" xfId="23540"/>
    <cellStyle name="Normal 3 3 2 2 7 4" xfId="23541"/>
    <cellStyle name="Normal 3 3 2 2 8" xfId="23542"/>
    <cellStyle name="Normal 3 3 2 2 8 2" xfId="23543"/>
    <cellStyle name="Normal 3 3 2 2 8 2 2" xfId="23544"/>
    <cellStyle name="Normal 3 3 2 2 8 3" xfId="23545"/>
    <cellStyle name="Normal 3 3 2 2 9" xfId="23546"/>
    <cellStyle name="Normal 3 3 2 2 9 2" xfId="23547"/>
    <cellStyle name="Normal 3 3 2 3" xfId="23548"/>
    <cellStyle name="Normal 3 3 2 3 10" xfId="23549"/>
    <cellStyle name="Normal 3 3 2 3 10 2" xfId="23550"/>
    <cellStyle name="Normal 3 3 2 3 11" xfId="23551"/>
    <cellStyle name="Normal 3 3 2 3 12" xfId="23552"/>
    <cellStyle name="Normal 3 3 2 3 13" xfId="23553"/>
    <cellStyle name="Normal 3 3 2 3 2" xfId="23554"/>
    <cellStyle name="Normal 3 3 2 3 2 2" xfId="23555"/>
    <cellStyle name="Normal 3 3 2 3 2 2 2" xfId="23556"/>
    <cellStyle name="Normal 3 3 2 3 2 2 2 2" xfId="23557"/>
    <cellStyle name="Normal 3 3 2 3 2 2 2 2 2" xfId="23558"/>
    <cellStyle name="Normal 3 3 2 3 2 2 2 2 2 2" xfId="23559"/>
    <cellStyle name="Normal 3 3 2 3 2 2 2 2 3" xfId="23560"/>
    <cellStyle name="Normal 3 3 2 3 2 2 2 3" xfId="23561"/>
    <cellStyle name="Normal 3 3 2 3 2 2 2 3 2" xfId="23562"/>
    <cellStyle name="Normal 3 3 2 3 2 2 2 4" xfId="23563"/>
    <cellStyle name="Normal 3 3 2 3 2 2 3" xfId="23564"/>
    <cellStyle name="Normal 3 3 2 3 2 2 3 2" xfId="23565"/>
    <cellStyle name="Normal 3 3 2 3 2 2 3 2 2" xfId="23566"/>
    <cellStyle name="Normal 3 3 2 3 2 2 3 3" xfId="23567"/>
    <cellStyle name="Normal 3 3 2 3 2 2 4" xfId="23568"/>
    <cellStyle name="Normal 3 3 2 3 2 2 4 2" xfId="23569"/>
    <cellStyle name="Normal 3 3 2 3 2 2 5" xfId="23570"/>
    <cellStyle name="Normal 3 3 2 3 2 3" xfId="23571"/>
    <cellStyle name="Normal 3 3 2 3 2 3 2" xfId="23572"/>
    <cellStyle name="Normal 3 3 2 3 2 3 2 2" xfId="23573"/>
    <cellStyle name="Normal 3 3 2 3 2 3 2 2 2" xfId="23574"/>
    <cellStyle name="Normal 3 3 2 3 2 3 2 3" xfId="23575"/>
    <cellStyle name="Normal 3 3 2 3 2 3 3" xfId="23576"/>
    <cellStyle name="Normal 3 3 2 3 2 3 3 2" xfId="23577"/>
    <cellStyle name="Normal 3 3 2 3 2 3 4" xfId="23578"/>
    <cellStyle name="Normal 3 3 2 3 2 4" xfId="23579"/>
    <cellStyle name="Normal 3 3 2 3 2 4 2" xfId="23580"/>
    <cellStyle name="Normal 3 3 2 3 2 4 2 2" xfId="23581"/>
    <cellStyle name="Normal 3 3 2 3 2 4 3" xfId="23582"/>
    <cellStyle name="Normal 3 3 2 3 2 5" xfId="23583"/>
    <cellStyle name="Normal 3 3 2 3 2 5 2" xfId="23584"/>
    <cellStyle name="Normal 3 3 2 3 2 6" xfId="23585"/>
    <cellStyle name="Normal 3 3 2 3 2 6 2" xfId="23586"/>
    <cellStyle name="Normal 3 3 2 3 2 7" xfId="23587"/>
    <cellStyle name="Normal 3 3 2 3 2 8" xfId="23588"/>
    <cellStyle name="Normal 3 3 2 3 2 9" xfId="23589"/>
    <cellStyle name="Normal 3 3 2 3 3" xfId="23590"/>
    <cellStyle name="Normal 3 3 2 3 3 2" xfId="23591"/>
    <cellStyle name="Normal 3 3 2 3 3 2 2" xfId="23592"/>
    <cellStyle name="Normal 3 3 2 3 3 2 2 2" xfId="23593"/>
    <cellStyle name="Normal 3 3 2 3 3 2 2 2 2" xfId="23594"/>
    <cellStyle name="Normal 3 3 2 3 3 2 2 2 2 2" xfId="23595"/>
    <cellStyle name="Normal 3 3 2 3 3 2 2 2 3" xfId="23596"/>
    <cellStyle name="Normal 3 3 2 3 3 2 2 3" xfId="23597"/>
    <cellStyle name="Normal 3 3 2 3 3 2 2 3 2" xfId="23598"/>
    <cellStyle name="Normal 3 3 2 3 3 2 2 4" xfId="23599"/>
    <cellStyle name="Normal 3 3 2 3 3 2 3" xfId="23600"/>
    <cellStyle name="Normal 3 3 2 3 3 2 3 2" xfId="23601"/>
    <cellStyle name="Normal 3 3 2 3 3 2 3 2 2" xfId="23602"/>
    <cellStyle name="Normal 3 3 2 3 3 2 3 3" xfId="23603"/>
    <cellStyle name="Normal 3 3 2 3 3 2 4" xfId="23604"/>
    <cellStyle name="Normal 3 3 2 3 3 2 4 2" xfId="23605"/>
    <cellStyle name="Normal 3 3 2 3 3 2 5" xfId="23606"/>
    <cellStyle name="Normal 3 3 2 3 3 3" xfId="23607"/>
    <cellStyle name="Normal 3 3 2 3 3 3 2" xfId="23608"/>
    <cellStyle name="Normal 3 3 2 3 3 3 2 2" xfId="23609"/>
    <cellStyle name="Normal 3 3 2 3 3 3 2 2 2" xfId="23610"/>
    <cellStyle name="Normal 3 3 2 3 3 3 2 3" xfId="23611"/>
    <cellStyle name="Normal 3 3 2 3 3 3 3" xfId="23612"/>
    <cellStyle name="Normal 3 3 2 3 3 3 3 2" xfId="23613"/>
    <cellStyle name="Normal 3 3 2 3 3 3 4" xfId="23614"/>
    <cellStyle name="Normal 3 3 2 3 3 4" xfId="23615"/>
    <cellStyle name="Normal 3 3 2 3 3 4 2" xfId="23616"/>
    <cellStyle name="Normal 3 3 2 3 3 4 2 2" xfId="23617"/>
    <cellStyle name="Normal 3 3 2 3 3 4 3" xfId="23618"/>
    <cellStyle name="Normal 3 3 2 3 3 5" xfId="23619"/>
    <cellStyle name="Normal 3 3 2 3 3 5 2" xfId="23620"/>
    <cellStyle name="Normal 3 3 2 3 3 6" xfId="23621"/>
    <cellStyle name="Normal 3 3 2 3 3 6 2" xfId="23622"/>
    <cellStyle name="Normal 3 3 2 3 3 7" xfId="23623"/>
    <cellStyle name="Normal 3 3 2 3 3 8" xfId="23624"/>
    <cellStyle name="Normal 3 3 2 3 3 9" xfId="23625"/>
    <cellStyle name="Normal 3 3 2 3 4" xfId="23626"/>
    <cellStyle name="Normal 3 3 2 3 4 2" xfId="23627"/>
    <cellStyle name="Normal 3 3 2 3 4 2 2" xfId="23628"/>
    <cellStyle name="Normal 3 3 2 3 4 2 2 2" xfId="23629"/>
    <cellStyle name="Normal 3 3 2 3 4 2 2 2 2" xfId="23630"/>
    <cellStyle name="Normal 3 3 2 3 4 2 2 3" xfId="23631"/>
    <cellStyle name="Normal 3 3 2 3 4 2 3" xfId="23632"/>
    <cellStyle name="Normal 3 3 2 3 4 2 3 2" xfId="23633"/>
    <cellStyle name="Normal 3 3 2 3 4 2 4" xfId="23634"/>
    <cellStyle name="Normal 3 3 2 3 4 3" xfId="23635"/>
    <cellStyle name="Normal 3 3 2 3 4 3 2" xfId="23636"/>
    <cellStyle name="Normal 3 3 2 3 4 3 2 2" xfId="23637"/>
    <cellStyle name="Normal 3 3 2 3 4 3 3" xfId="23638"/>
    <cellStyle name="Normal 3 3 2 3 4 4" xfId="23639"/>
    <cellStyle name="Normal 3 3 2 3 4 4 2" xfId="23640"/>
    <cellStyle name="Normal 3 3 2 3 4 5" xfId="23641"/>
    <cellStyle name="Normal 3 3 2 3 5" xfId="23642"/>
    <cellStyle name="Normal 3 3 2 3 5 2" xfId="23643"/>
    <cellStyle name="Normal 3 3 2 3 5 2 2" xfId="23644"/>
    <cellStyle name="Normal 3 3 2 3 5 2 2 2" xfId="23645"/>
    <cellStyle name="Normal 3 3 2 3 5 2 2 2 2" xfId="23646"/>
    <cellStyle name="Normal 3 3 2 3 5 2 2 3" xfId="23647"/>
    <cellStyle name="Normal 3 3 2 3 5 2 3" xfId="23648"/>
    <cellStyle name="Normal 3 3 2 3 5 2 3 2" xfId="23649"/>
    <cellStyle name="Normal 3 3 2 3 5 2 4" xfId="23650"/>
    <cellStyle name="Normal 3 3 2 3 5 3" xfId="23651"/>
    <cellStyle name="Normal 3 3 2 3 5 3 2" xfId="23652"/>
    <cellStyle name="Normal 3 3 2 3 5 3 2 2" xfId="23653"/>
    <cellStyle name="Normal 3 3 2 3 5 3 3" xfId="23654"/>
    <cellStyle name="Normal 3 3 2 3 5 4" xfId="23655"/>
    <cellStyle name="Normal 3 3 2 3 5 4 2" xfId="23656"/>
    <cellStyle name="Normal 3 3 2 3 5 5" xfId="23657"/>
    <cellStyle name="Normal 3 3 2 3 6" xfId="23658"/>
    <cellStyle name="Normal 3 3 2 3 6 2" xfId="23659"/>
    <cellStyle name="Normal 3 3 2 3 6 2 2" xfId="23660"/>
    <cellStyle name="Normal 3 3 2 3 6 2 2 2" xfId="23661"/>
    <cellStyle name="Normal 3 3 2 3 6 2 3" xfId="23662"/>
    <cellStyle name="Normal 3 3 2 3 6 3" xfId="23663"/>
    <cellStyle name="Normal 3 3 2 3 6 3 2" xfId="23664"/>
    <cellStyle name="Normal 3 3 2 3 6 4" xfId="23665"/>
    <cellStyle name="Normal 3 3 2 3 7" xfId="23666"/>
    <cellStyle name="Normal 3 3 2 3 7 2" xfId="23667"/>
    <cellStyle name="Normal 3 3 2 3 7 2 2" xfId="23668"/>
    <cellStyle name="Normal 3 3 2 3 7 3" xfId="23669"/>
    <cellStyle name="Normal 3 3 2 3 8" xfId="23670"/>
    <cellStyle name="Normal 3 3 2 3 8 2" xfId="23671"/>
    <cellStyle name="Normal 3 3 2 3 9" xfId="23672"/>
    <cellStyle name="Normal 3 3 2 3 9 2" xfId="23673"/>
    <cellStyle name="Normal 3 3 2 4" xfId="23674"/>
    <cellStyle name="Normal 3 3 2 4 2" xfId="23675"/>
    <cellStyle name="Normal 3 3 2 4 2 2" xfId="23676"/>
    <cellStyle name="Normal 3 3 2 4 2 2 2" xfId="23677"/>
    <cellStyle name="Normal 3 3 2 4 2 2 2 2" xfId="23678"/>
    <cellStyle name="Normal 3 3 2 4 2 2 2 2 2" xfId="23679"/>
    <cellStyle name="Normal 3 3 2 4 2 2 2 3" xfId="23680"/>
    <cellStyle name="Normal 3 3 2 4 2 2 3" xfId="23681"/>
    <cellStyle name="Normal 3 3 2 4 2 2 3 2" xfId="23682"/>
    <cellStyle name="Normal 3 3 2 4 2 2 4" xfId="23683"/>
    <cellStyle name="Normal 3 3 2 4 2 3" xfId="23684"/>
    <cellStyle name="Normal 3 3 2 4 2 3 2" xfId="23685"/>
    <cellStyle name="Normal 3 3 2 4 2 3 2 2" xfId="23686"/>
    <cellStyle name="Normal 3 3 2 4 2 3 3" xfId="23687"/>
    <cellStyle name="Normal 3 3 2 4 2 4" xfId="23688"/>
    <cellStyle name="Normal 3 3 2 4 2 4 2" xfId="23689"/>
    <cellStyle name="Normal 3 3 2 4 2 5" xfId="23690"/>
    <cellStyle name="Normal 3 3 2 4 3" xfId="23691"/>
    <cellStyle name="Normal 3 3 2 4 3 2" xfId="23692"/>
    <cellStyle name="Normal 3 3 2 4 3 2 2" xfId="23693"/>
    <cellStyle name="Normal 3 3 2 4 3 2 2 2" xfId="23694"/>
    <cellStyle name="Normal 3 3 2 4 3 2 3" xfId="23695"/>
    <cellStyle name="Normal 3 3 2 4 3 3" xfId="23696"/>
    <cellStyle name="Normal 3 3 2 4 3 3 2" xfId="23697"/>
    <cellStyle name="Normal 3 3 2 4 3 4" xfId="23698"/>
    <cellStyle name="Normal 3 3 2 4 4" xfId="23699"/>
    <cellStyle name="Normal 3 3 2 4 4 2" xfId="23700"/>
    <cellStyle name="Normal 3 3 2 4 4 2 2" xfId="23701"/>
    <cellStyle name="Normal 3 3 2 4 4 3" xfId="23702"/>
    <cellStyle name="Normal 3 3 2 4 5" xfId="23703"/>
    <cellStyle name="Normal 3 3 2 4 5 2" xfId="23704"/>
    <cellStyle name="Normal 3 3 2 4 6" xfId="23705"/>
    <cellStyle name="Normal 3 3 2 4 6 2" xfId="23706"/>
    <cellStyle name="Normal 3 3 2 4 7" xfId="23707"/>
    <cellStyle name="Normal 3 3 2 4 8" xfId="23708"/>
    <cellStyle name="Normal 3 3 2 4 9" xfId="23709"/>
    <cellStyle name="Normal 3 3 2 5" xfId="23710"/>
    <cellStyle name="Normal 3 3 2 5 2" xfId="23711"/>
    <cellStyle name="Normal 3 3 2 5 2 2" xfId="23712"/>
    <cellStyle name="Normal 3 3 2 5 2 2 2" xfId="23713"/>
    <cellStyle name="Normal 3 3 2 5 2 2 2 2" xfId="23714"/>
    <cellStyle name="Normal 3 3 2 5 2 2 2 2 2" xfId="23715"/>
    <cellStyle name="Normal 3 3 2 5 2 2 2 3" xfId="23716"/>
    <cellStyle name="Normal 3 3 2 5 2 2 3" xfId="23717"/>
    <cellStyle name="Normal 3 3 2 5 2 2 3 2" xfId="23718"/>
    <cellStyle name="Normal 3 3 2 5 2 2 4" xfId="23719"/>
    <cellStyle name="Normal 3 3 2 5 2 3" xfId="23720"/>
    <cellStyle name="Normal 3 3 2 5 2 3 2" xfId="23721"/>
    <cellStyle name="Normal 3 3 2 5 2 3 2 2" xfId="23722"/>
    <cellStyle name="Normal 3 3 2 5 2 3 3" xfId="23723"/>
    <cellStyle name="Normal 3 3 2 5 2 4" xfId="23724"/>
    <cellStyle name="Normal 3 3 2 5 2 4 2" xfId="23725"/>
    <cellStyle name="Normal 3 3 2 5 2 5" xfId="23726"/>
    <cellStyle name="Normal 3 3 2 5 3" xfId="23727"/>
    <cellStyle name="Normal 3 3 2 5 3 2" xfId="23728"/>
    <cellStyle name="Normal 3 3 2 5 3 2 2" xfId="23729"/>
    <cellStyle name="Normal 3 3 2 5 3 2 2 2" xfId="23730"/>
    <cellStyle name="Normal 3 3 2 5 3 2 3" xfId="23731"/>
    <cellStyle name="Normal 3 3 2 5 3 3" xfId="23732"/>
    <cellStyle name="Normal 3 3 2 5 3 3 2" xfId="23733"/>
    <cellStyle name="Normal 3 3 2 5 3 4" xfId="23734"/>
    <cellStyle name="Normal 3 3 2 5 4" xfId="23735"/>
    <cellStyle name="Normal 3 3 2 5 4 2" xfId="23736"/>
    <cellStyle name="Normal 3 3 2 5 4 2 2" xfId="23737"/>
    <cellStyle name="Normal 3 3 2 5 4 3" xfId="23738"/>
    <cellStyle name="Normal 3 3 2 5 5" xfId="23739"/>
    <cellStyle name="Normal 3 3 2 5 5 2" xfId="23740"/>
    <cellStyle name="Normal 3 3 2 5 6" xfId="23741"/>
    <cellStyle name="Normal 3 3 2 5 6 2" xfId="23742"/>
    <cellStyle name="Normal 3 3 2 5 7" xfId="23743"/>
    <cellStyle name="Normal 3 3 2 5 8" xfId="23744"/>
    <cellStyle name="Normal 3 3 2 5 9" xfId="23745"/>
    <cellStyle name="Normal 3 3 2 6" xfId="23746"/>
    <cellStyle name="Normal 3 3 2 6 2" xfId="23747"/>
    <cellStyle name="Normal 3 3 2 6 2 2" xfId="23748"/>
    <cellStyle name="Normal 3 3 2 6 2 2 2" xfId="23749"/>
    <cellStyle name="Normal 3 3 2 6 2 2 2 2" xfId="23750"/>
    <cellStyle name="Normal 3 3 2 6 2 2 3" xfId="23751"/>
    <cellStyle name="Normal 3 3 2 6 2 3" xfId="23752"/>
    <cellStyle name="Normal 3 3 2 6 2 3 2" xfId="23753"/>
    <cellStyle name="Normal 3 3 2 6 2 4" xfId="23754"/>
    <cellStyle name="Normal 3 3 2 6 3" xfId="23755"/>
    <cellStyle name="Normal 3 3 2 6 3 2" xfId="23756"/>
    <cellStyle name="Normal 3 3 2 6 3 2 2" xfId="23757"/>
    <cellStyle name="Normal 3 3 2 6 3 3" xfId="23758"/>
    <cellStyle name="Normal 3 3 2 6 4" xfId="23759"/>
    <cellStyle name="Normal 3 3 2 6 4 2" xfId="23760"/>
    <cellStyle name="Normal 3 3 2 6 5" xfId="23761"/>
    <cellStyle name="Normal 3 3 2 7" xfId="23762"/>
    <cellStyle name="Normal 3 3 2 7 2" xfId="23763"/>
    <cellStyle name="Normal 3 3 2 7 2 2" xfId="23764"/>
    <cellStyle name="Normal 3 3 2 7 2 2 2" xfId="23765"/>
    <cellStyle name="Normal 3 3 2 7 2 2 2 2" xfId="23766"/>
    <cellStyle name="Normal 3 3 2 7 2 2 3" xfId="23767"/>
    <cellStyle name="Normal 3 3 2 7 2 3" xfId="23768"/>
    <cellStyle name="Normal 3 3 2 7 2 3 2" xfId="23769"/>
    <cellStyle name="Normal 3 3 2 7 2 4" xfId="23770"/>
    <cellStyle name="Normal 3 3 2 7 3" xfId="23771"/>
    <cellStyle name="Normal 3 3 2 7 3 2" xfId="23772"/>
    <cellStyle name="Normal 3 3 2 7 3 2 2" xfId="23773"/>
    <cellStyle name="Normal 3 3 2 7 3 3" xfId="23774"/>
    <cellStyle name="Normal 3 3 2 7 4" xfId="23775"/>
    <cellStyle name="Normal 3 3 2 7 4 2" xfId="23776"/>
    <cellStyle name="Normal 3 3 2 7 5" xfId="23777"/>
    <cellStyle name="Normal 3 3 2 8" xfId="23778"/>
    <cellStyle name="Normal 3 3 2 8 2" xfId="23779"/>
    <cellStyle name="Normal 3 3 2 8 2 2" xfId="23780"/>
    <cellStyle name="Normal 3 3 2 8 2 2 2" xfId="23781"/>
    <cellStyle name="Normal 3 3 2 8 2 3" xfId="23782"/>
    <cellStyle name="Normal 3 3 2 8 3" xfId="23783"/>
    <cellStyle name="Normal 3 3 2 8 3 2" xfId="23784"/>
    <cellStyle name="Normal 3 3 2 8 4" xfId="23785"/>
    <cellStyle name="Normal 3 3 2 9" xfId="23786"/>
    <cellStyle name="Normal 3 3 2 9 2" xfId="23787"/>
    <cellStyle name="Normal 3 3 2 9 2 2" xfId="23788"/>
    <cellStyle name="Normal 3 3 2 9 3" xfId="23789"/>
    <cellStyle name="Normal 3 3 20" xfId="47057"/>
    <cellStyle name="Normal 3 3 21" xfId="48075"/>
    <cellStyle name="Normal 3 3 3" xfId="23790"/>
    <cellStyle name="Normal 3 3 3 10" xfId="23791"/>
    <cellStyle name="Normal 3 3 3 10 2" xfId="23792"/>
    <cellStyle name="Normal 3 3 3 11" xfId="23793"/>
    <cellStyle name="Normal 3 3 3 11 2" xfId="23794"/>
    <cellStyle name="Normal 3 3 3 12" xfId="23795"/>
    <cellStyle name="Normal 3 3 3 12 2" xfId="23796"/>
    <cellStyle name="Normal 3 3 3 13" xfId="23797"/>
    <cellStyle name="Normal 3 3 3 13 2" xfId="23798"/>
    <cellStyle name="Normal 3 3 3 14" xfId="23799"/>
    <cellStyle name="Normal 3 3 3 15" xfId="23800"/>
    <cellStyle name="Normal 3 3 3 16" xfId="23801"/>
    <cellStyle name="Normal 3 3 3 17" xfId="23802"/>
    <cellStyle name="Normal 3 3 3 2" xfId="23803"/>
    <cellStyle name="Normal 3 3 3 2 10" xfId="23804"/>
    <cellStyle name="Normal 3 3 3 2 10 2" xfId="23805"/>
    <cellStyle name="Normal 3 3 3 2 11" xfId="23806"/>
    <cellStyle name="Normal 3 3 3 2 11 2" xfId="23807"/>
    <cellStyle name="Normal 3 3 3 2 12" xfId="23808"/>
    <cellStyle name="Normal 3 3 3 2 13" xfId="23809"/>
    <cellStyle name="Normal 3 3 3 2 14" xfId="23810"/>
    <cellStyle name="Normal 3 3 3 2 2" xfId="23811"/>
    <cellStyle name="Normal 3 3 3 2 2 10" xfId="23812"/>
    <cellStyle name="Normal 3 3 3 2 2 10 2" xfId="23813"/>
    <cellStyle name="Normal 3 3 3 2 2 11" xfId="23814"/>
    <cellStyle name="Normal 3 3 3 2 2 12" xfId="23815"/>
    <cellStyle name="Normal 3 3 3 2 2 13" xfId="23816"/>
    <cellStyle name="Normal 3 3 3 2 2 2" xfId="23817"/>
    <cellStyle name="Normal 3 3 3 2 2 2 2" xfId="23818"/>
    <cellStyle name="Normal 3 3 3 2 2 2 2 2" xfId="23819"/>
    <cellStyle name="Normal 3 3 3 2 2 2 2 2 2" xfId="23820"/>
    <cellStyle name="Normal 3 3 3 2 2 2 2 2 2 2" xfId="23821"/>
    <cellStyle name="Normal 3 3 3 2 2 2 2 2 2 2 2" xfId="23822"/>
    <cellStyle name="Normal 3 3 3 2 2 2 2 2 2 3" xfId="23823"/>
    <cellStyle name="Normal 3 3 3 2 2 2 2 2 3" xfId="23824"/>
    <cellStyle name="Normal 3 3 3 2 2 2 2 2 3 2" xfId="23825"/>
    <cellStyle name="Normal 3 3 3 2 2 2 2 2 4" xfId="23826"/>
    <cellStyle name="Normal 3 3 3 2 2 2 2 3" xfId="23827"/>
    <cellStyle name="Normal 3 3 3 2 2 2 2 3 2" xfId="23828"/>
    <cellStyle name="Normal 3 3 3 2 2 2 2 3 2 2" xfId="23829"/>
    <cellStyle name="Normal 3 3 3 2 2 2 2 3 3" xfId="23830"/>
    <cellStyle name="Normal 3 3 3 2 2 2 2 4" xfId="23831"/>
    <cellStyle name="Normal 3 3 3 2 2 2 2 4 2" xfId="23832"/>
    <cellStyle name="Normal 3 3 3 2 2 2 2 5" xfId="23833"/>
    <cellStyle name="Normal 3 3 3 2 2 2 3" xfId="23834"/>
    <cellStyle name="Normal 3 3 3 2 2 2 3 2" xfId="23835"/>
    <cellStyle name="Normal 3 3 3 2 2 2 3 2 2" xfId="23836"/>
    <cellStyle name="Normal 3 3 3 2 2 2 3 2 2 2" xfId="23837"/>
    <cellStyle name="Normal 3 3 3 2 2 2 3 2 3" xfId="23838"/>
    <cellStyle name="Normal 3 3 3 2 2 2 3 3" xfId="23839"/>
    <cellStyle name="Normal 3 3 3 2 2 2 3 3 2" xfId="23840"/>
    <cellStyle name="Normal 3 3 3 2 2 2 3 4" xfId="23841"/>
    <cellStyle name="Normal 3 3 3 2 2 2 4" xfId="23842"/>
    <cellStyle name="Normal 3 3 3 2 2 2 4 2" xfId="23843"/>
    <cellStyle name="Normal 3 3 3 2 2 2 4 2 2" xfId="23844"/>
    <cellStyle name="Normal 3 3 3 2 2 2 4 3" xfId="23845"/>
    <cellStyle name="Normal 3 3 3 2 2 2 5" xfId="23846"/>
    <cellStyle name="Normal 3 3 3 2 2 2 5 2" xfId="23847"/>
    <cellStyle name="Normal 3 3 3 2 2 2 6" xfId="23848"/>
    <cellStyle name="Normal 3 3 3 2 2 2 6 2" xfId="23849"/>
    <cellStyle name="Normal 3 3 3 2 2 2 7" xfId="23850"/>
    <cellStyle name="Normal 3 3 3 2 2 2 8" xfId="23851"/>
    <cellStyle name="Normal 3 3 3 2 2 2 9" xfId="23852"/>
    <cellStyle name="Normal 3 3 3 2 2 3" xfId="23853"/>
    <cellStyle name="Normal 3 3 3 2 2 3 2" xfId="23854"/>
    <cellStyle name="Normal 3 3 3 2 2 3 2 2" xfId="23855"/>
    <cellStyle name="Normal 3 3 3 2 2 3 2 2 2" xfId="23856"/>
    <cellStyle name="Normal 3 3 3 2 2 3 2 2 2 2" xfId="23857"/>
    <cellStyle name="Normal 3 3 3 2 2 3 2 2 2 2 2" xfId="23858"/>
    <cellStyle name="Normal 3 3 3 2 2 3 2 2 2 3" xfId="23859"/>
    <cellStyle name="Normal 3 3 3 2 2 3 2 2 3" xfId="23860"/>
    <cellStyle name="Normal 3 3 3 2 2 3 2 2 3 2" xfId="23861"/>
    <cellStyle name="Normal 3 3 3 2 2 3 2 2 4" xfId="23862"/>
    <cellStyle name="Normal 3 3 3 2 2 3 2 3" xfId="23863"/>
    <cellStyle name="Normal 3 3 3 2 2 3 2 3 2" xfId="23864"/>
    <cellStyle name="Normal 3 3 3 2 2 3 2 3 2 2" xfId="23865"/>
    <cellStyle name="Normal 3 3 3 2 2 3 2 3 3" xfId="23866"/>
    <cellStyle name="Normal 3 3 3 2 2 3 2 4" xfId="23867"/>
    <cellStyle name="Normal 3 3 3 2 2 3 2 4 2" xfId="23868"/>
    <cellStyle name="Normal 3 3 3 2 2 3 2 5" xfId="23869"/>
    <cellStyle name="Normal 3 3 3 2 2 3 3" xfId="23870"/>
    <cellStyle name="Normal 3 3 3 2 2 3 3 2" xfId="23871"/>
    <cellStyle name="Normal 3 3 3 2 2 3 3 2 2" xfId="23872"/>
    <cellStyle name="Normal 3 3 3 2 2 3 3 2 2 2" xfId="23873"/>
    <cellStyle name="Normal 3 3 3 2 2 3 3 2 3" xfId="23874"/>
    <cellStyle name="Normal 3 3 3 2 2 3 3 3" xfId="23875"/>
    <cellStyle name="Normal 3 3 3 2 2 3 3 3 2" xfId="23876"/>
    <cellStyle name="Normal 3 3 3 2 2 3 3 4" xfId="23877"/>
    <cellStyle name="Normal 3 3 3 2 2 3 4" xfId="23878"/>
    <cellStyle name="Normal 3 3 3 2 2 3 4 2" xfId="23879"/>
    <cellStyle name="Normal 3 3 3 2 2 3 4 2 2" xfId="23880"/>
    <cellStyle name="Normal 3 3 3 2 2 3 4 3" xfId="23881"/>
    <cellStyle name="Normal 3 3 3 2 2 3 5" xfId="23882"/>
    <cellStyle name="Normal 3 3 3 2 2 3 5 2" xfId="23883"/>
    <cellStyle name="Normal 3 3 3 2 2 3 6" xfId="23884"/>
    <cellStyle name="Normal 3 3 3 2 2 3 6 2" xfId="23885"/>
    <cellStyle name="Normal 3 3 3 2 2 3 7" xfId="23886"/>
    <cellStyle name="Normal 3 3 3 2 2 3 8" xfId="23887"/>
    <cellStyle name="Normal 3 3 3 2 2 3 9" xfId="23888"/>
    <cellStyle name="Normal 3 3 3 2 2 4" xfId="23889"/>
    <cellStyle name="Normal 3 3 3 2 2 4 2" xfId="23890"/>
    <cellStyle name="Normal 3 3 3 2 2 4 2 2" xfId="23891"/>
    <cellStyle name="Normal 3 3 3 2 2 4 2 2 2" xfId="23892"/>
    <cellStyle name="Normal 3 3 3 2 2 4 2 2 2 2" xfId="23893"/>
    <cellStyle name="Normal 3 3 3 2 2 4 2 2 3" xfId="23894"/>
    <cellStyle name="Normal 3 3 3 2 2 4 2 3" xfId="23895"/>
    <cellStyle name="Normal 3 3 3 2 2 4 2 3 2" xfId="23896"/>
    <cellStyle name="Normal 3 3 3 2 2 4 2 4" xfId="23897"/>
    <cellStyle name="Normal 3 3 3 2 2 4 3" xfId="23898"/>
    <cellStyle name="Normal 3 3 3 2 2 4 3 2" xfId="23899"/>
    <cellStyle name="Normal 3 3 3 2 2 4 3 2 2" xfId="23900"/>
    <cellStyle name="Normal 3 3 3 2 2 4 3 3" xfId="23901"/>
    <cellStyle name="Normal 3 3 3 2 2 4 4" xfId="23902"/>
    <cellStyle name="Normal 3 3 3 2 2 4 4 2" xfId="23903"/>
    <cellStyle name="Normal 3 3 3 2 2 4 5" xfId="23904"/>
    <cellStyle name="Normal 3 3 3 2 2 5" xfId="23905"/>
    <cellStyle name="Normal 3 3 3 2 2 5 2" xfId="23906"/>
    <cellStyle name="Normal 3 3 3 2 2 5 2 2" xfId="23907"/>
    <cellStyle name="Normal 3 3 3 2 2 5 2 2 2" xfId="23908"/>
    <cellStyle name="Normal 3 3 3 2 2 5 2 2 2 2" xfId="23909"/>
    <cellStyle name="Normal 3 3 3 2 2 5 2 2 3" xfId="23910"/>
    <cellStyle name="Normal 3 3 3 2 2 5 2 3" xfId="23911"/>
    <cellStyle name="Normal 3 3 3 2 2 5 2 3 2" xfId="23912"/>
    <cellStyle name="Normal 3 3 3 2 2 5 2 4" xfId="23913"/>
    <cellStyle name="Normal 3 3 3 2 2 5 3" xfId="23914"/>
    <cellStyle name="Normal 3 3 3 2 2 5 3 2" xfId="23915"/>
    <cellStyle name="Normal 3 3 3 2 2 5 3 2 2" xfId="23916"/>
    <cellStyle name="Normal 3 3 3 2 2 5 3 3" xfId="23917"/>
    <cellStyle name="Normal 3 3 3 2 2 5 4" xfId="23918"/>
    <cellStyle name="Normal 3 3 3 2 2 5 4 2" xfId="23919"/>
    <cellStyle name="Normal 3 3 3 2 2 5 5" xfId="23920"/>
    <cellStyle name="Normal 3 3 3 2 2 6" xfId="23921"/>
    <cellStyle name="Normal 3 3 3 2 2 6 2" xfId="23922"/>
    <cellStyle name="Normal 3 3 3 2 2 6 2 2" xfId="23923"/>
    <cellStyle name="Normal 3 3 3 2 2 6 2 2 2" xfId="23924"/>
    <cellStyle name="Normal 3 3 3 2 2 6 2 3" xfId="23925"/>
    <cellStyle name="Normal 3 3 3 2 2 6 3" xfId="23926"/>
    <cellStyle name="Normal 3 3 3 2 2 6 3 2" xfId="23927"/>
    <cellStyle name="Normal 3 3 3 2 2 6 4" xfId="23928"/>
    <cellStyle name="Normal 3 3 3 2 2 7" xfId="23929"/>
    <cellStyle name="Normal 3 3 3 2 2 7 2" xfId="23930"/>
    <cellStyle name="Normal 3 3 3 2 2 7 2 2" xfId="23931"/>
    <cellStyle name="Normal 3 3 3 2 2 7 3" xfId="23932"/>
    <cellStyle name="Normal 3 3 3 2 2 8" xfId="23933"/>
    <cellStyle name="Normal 3 3 3 2 2 8 2" xfId="23934"/>
    <cellStyle name="Normal 3 3 3 2 2 9" xfId="23935"/>
    <cellStyle name="Normal 3 3 3 2 2 9 2" xfId="23936"/>
    <cellStyle name="Normal 3 3 3 2 3" xfId="23937"/>
    <cellStyle name="Normal 3 3 3 2 3 2" xfId="23938"/>
    <cellStyle name="Normal 3 3 3 2 3 2 2" xfId="23939"/>
    <cellStyle name="Normal 3 3 3 2 3 2 2 2" xfId="23940"/>
    <cellStyle name="Normal 3 3 3 2 3 2 2 2 2" xfId="23941"/>
    <cellStyle name="Normal 3 3 3 2 3 2 2 2 2 2" xfId="23942"/>
    <cellStyle name="Normal 3 3 3 2 3 2 2 2 3" xfId="23943"/>
    <cellStyle name="Normal 3 3 3 2 3 2 2 3" xfId="23944"/>
    <cellStyle name="Normal 3 3 3 2 3 2 2 3 2" xfId="23945"/>
    <cellStyle name="Normal 3 3 3 2 3 2 2 4" xfId="23946"/>
    <cellStyle name="Normal 3 3 3 2 3 2 3" xfId="23947"/>
    <cellStyle name="Normal 3 3 3 2 3 2 3 2" xfId="23948"/>
    <cellStyle name="Normal 3 3 3 2 3 2 3 2 2" xfId="23949"/>
    <cellStyle name="Normal 3 3 3 2 3 2 3 3" xfId="23950"/>
    <cellStyle name="Normal 3 3 3 2 3 2 4" xfId="23951"/>
    <cellStyle name="Normal 3 3 3 2 3 2 4 2" xfId="23952"/>
    <cellStyle name="Normal 3 3 3 2 3 2 5" xfId="23953"/>
    <cellStyle name="Normal 3 3 3 2 3 3" xfId="23954"/>
    <cellStyle name="Normal 3 3 3 2 3 3 2" xfId="23955"/>
    <cellStyle name="Normal 3 3 3 2 3 3 2 2" xfId="23956"/>
    <cellStyle name="Normal 3 3 3 2 3 3 2 2 2" xfId="23957"/>
    <cellStyle name="Normal 3 3 3 2 3 3 2 3" xfId="23958"/>
    <cellStyle name="Normal 3 3 3 2 3 3 3" xfId="23959"/>
    <cellStyle name="Normal 3 3 3 2 3 3 3 2" xfId="23960"/>
    <cellStyle name="Normal 3 3 3 2 3 3 4" xfId="23961"/>
    <cellStyle name="Normal 3 3 3 2 3 4" xfId="23962"/>
    <cellStyle name="Normal 3 3 3 2 3 4 2" xfId="23963"/>
    <cellStyle name="Normal 3 3 3 2 3 4 2 2" xfId="23964"/>
    <cellStyle name="Normal 3 3 3 2 3 4 3" xfId="23965"/>
    <cellStyle name="Normal 3 3 3 2 3 5" xfId="23966"/>
    <cellStyle name="Normal 3 3 3 2 3 5 2" xfId="23967"/>
    <cellStyle name="Normal 3 3 3 2 3 6" xfId="23968"/>
    <cellStyle name="Normal 3 3 3 2 3 6 2" xfId="23969"/>
    <cellStyle name="Normal 3 3 3 2 3 7" xfId="23970"/>
    <cellStyle name="Normal 3 3 3 2 3 8" xfId="23971"/>
    <cellStyle name="Normal 3 3 3 2 3 9" xfId="23972"/>
    <cellStyle name="Normal 3 3 3 2 4" xfId="23973"/>
    <cellStyle name="Normal 3 3 3 2 4 2" xfId="23974"/>
    <cellStyle name="Normal 3 3 3 2 4 2 2" xfId="23975"/>
    <cellStyle name="Normal 3 3 3 2 4 2 2 2" xfId="23976"/>
    <cellStyle name="Normal 3 3 3 2 4 2 2 2 2" xfId="23977"/>
    <cellStyle name="Normal 3 3 3 2 4 2 2 2 2 2" xfId="23978"/>
    <cellStyle name="Normal 3 3 3 2 4 2 2 2 3" xfId="23979"/>
    <cellStyle name="Normal 3 3 3 2 4 2 2 3" xfId="23980"/>
    <cellStyle name="Normal 3 3 3 2 4 2 2 3 2" xfId="23981"/>
    <cellStyle name="Normal 3 3 3 2 4 2 2 4" xfId="23982"/>
    <cellStyle name="Normal 3 3 3 2 4 2 3" xfId="23983"/>
    <cellStyle name="Normal 3 3 3 2 4 2 3 2" xfId="23984"/>
    <cellStyle name="Normal 3 3 3 2 4 2 3 2 2" xfId="23985"/>
    <cellStyle name="Normal 3 3 3 2 4 2 3 3" xfId="23986"/>
    <cellStyle name="Normal 3 3 3 2 4 2 4" xfId="23987"/>
    <cellStyle name="Normal 3 3 3 2 4 2 4 2" xfId="23988"/>
    <cellStyle name="Normal 3 3 3 2 4 2 5" xfId="23989"/>
    <cellStyle name="Normal 3 3 3 2 4 3" xfId="23990"/>
    <cellStyle name="Normal 3 3 3 2 4 3 2" xfId="23991"/>
    <cellStyle name="Normal 3 3 3 2 4 3 2 2" xfId="23992"/>
    <cellStyle name="Normal 3 3 3 2 4 3 2 2 2" xfId="23993"/>
    <cellStyle name="Normal 3 3 3 2 4 3 2 3" xfId="23994"/>
    <cellStyle name="Normal 3 3 3 2 4 3 3" xfId="23995"/>
    <cellStyle name="Normal 3 3 3 2 4 3 3 2" xfId="23996"/>
    <cellStyle name="Normal 3 3 3 2 4 3 4" xfId="23997"/>
    <cellStyle name="Normal 3 3 3 2 4 4" xfId="23998"/>
    <cellStyle name="Normal 3 3 3 2 4 4 2" xfId="23999"/>
    <cellStyle name="Normal 3 3 3 2 4 4 2 2" xfId="24000"/>
    <cellStyle name="Normal 3 3 3 2 4 4 3" xfId="24001"/>
    <cellStyle name="Normal 3 3 3 2 4 5" xfId="24002"/>
    <cellStyle name="Normal 3 3 3 2 4 5 2" xfId="24003"/>
    <cellStyle name="Normal 3 3 3 2 4 6" xfId="24004"/>
    <cellStyle name="Normal 3 3 3 2 4 6 2" xfId="24005"/>
    <cellStyle name="Normal 3 3 3 2 4 7" xfId="24006"/>
    <cellStyle name="Normal 3 3 3 2 4 8" xfId="24007"/>
    <cellStyle name="Normal 3 3 3 2 4 9" xfId="24008"/>
    <cellStyle name="Normal 3 3 3 2 5" xfId="24009"/>
    <cellStyle name="Normal 3 3 3 2 5 2" xfId="24010"/>
    <cellStyle name="Normal 3 3 3 2 5 2 2" xfId="24011"/>
    <cellStyle name="Normal 3 3 3 2 5 2 2 2" xfId="24012"/>
    <cellStyle name="Normal 3 3 3 2 5 2 2 2 2" xfId="24013"/>
    <cellStyle name="Normal 3 3 3 2 5 2 2 3" xfId="24014"/>
    <cellStyle name="Normal 3 3 3 2 5 2 3" xfId="24015"/>
    <cellStyle name="Normal 3 3 3 2 5 2 3 2" xfId="24016"/>
    <cellStyle name="Normal 3 3 3 2 5 2 4" xfId="24017"/>
    <cellStyle name="Normal 3 3 3 2 5 3" xfId="24018"/>
    <cellStyle name="Normal 3 3 3 2 5 3 2" xfId="24019"/>
    <cellStyle name="Normal 3 3 3 2 5 3 2 2" xfId="24020"/>
    <cellStyle name="Normal 3 3 3 2 5 3 3" xfId="24021"/>
    <cellStyle name="Normal 3 3 3 2 5 4" xfId="24022"/>
    <cellStyle name="Normal 3 3 3 2 5 4 2" xfId="24023"/>
    <cellStyle name="Normal 3 3 3 2 5 5" xfId="24024"/>
    <cellStyle name="Normal 3 3 3 2 6" xfId="24025"/>
    <cellStyle name="Normal 3 3 3 2 6 2" xfId="24026"/>
    <cellStyle name="Normal 3 3 3 2 6 2 2" xfId="24027"/>
    <cellStyle name="Normal 3 3 3 2 6 2 2 2" xfId="24028"/>
    <cellStyle name="Normal 3 3 3 2 6 2 2 2 2" xfId="24029"/>
    <cellStyle name="Normal 3 3 3 2 6 2 2 3" xfId="24030"/>
    <cellStyle name="Normal 3 3 3 2 6 2 3" xfId="24031"/>
    <cellStyle name="Normal 3 3 3 2 6 2 3 2" xfId="24032"/>
    <cellStyle name="Normal 3 3 3 2 6 2 4" xfId="24033"/>
    <cellStyle name="Normal 3 3 3 2 6 3" xfId="24034"/>
    <cellStyle name="Normal 3 3 3 2 6 3 2" xfId="24035"/>
    <cellStyle name="Normal 3 3 3 2 6 3 2 2" xfId="24036"/>
    <cellStyle name="Normal 3 3 3 2 6 3 3" xfId="24037"/>
    <cellStyle name="Normal 3 3 3 2 6 4" xfId="24038"/>
    <cellStyle name="Normal 3 3 3 2 6 4 2" xfId="24039"/>
    <cellStyle name="Normal 3 3 3 2 6 5" xfId="24040"/>
    <cellStyle name="Normal 3 3 3 2 7" xfId="24041"/>
    <cellStyle name="Normal 3 3 3 2 7 2" xfId="24042"/>
    <cellStyle name="Normal 3 3 3 2 7 2 2" xfId="24043"/>
    <cellStyle name="Normal 3 3 3 2 7 2 2 2" xfId="24044"/>
    <cellStyle name="Normal 3 3 3 2 7 2 3" xfId="24045"/>
    <cellStyle name="Normal 3 3 3 2 7 3" xfId="24046"/>
    <cellStyle name="Normal 3 3 3 2 7 3 2" xfId="24047"/>
    <cellStyle name="Normal 3 3 3 2 7 4" xfId="24048"/>
    <cellStyle name="Normal 3 3 3 2 8" xfId="24049"/>
    <cellStyle name="Normal 3 3 3 2 8 2" xfId="24050"/>
    <cellStyle name="Normal 3 3 3 2 8 2 2" xfId="24051"/>
    <cellStyle name="Normal 3 3 3 2 8 3" xfId="24052"/>
    <cellStyle name="Normal 3 3 3 2 9" xfId="24053"/>
    <cellStyle name="Normal 3 3 3 2 9 2" xfId="24054"/>
    <cellStyle name="Normal 3 3 3 3" xfId="24055"/>
    <cellStyle name="Normal 3 3 3 3 10" xfId="24056"/>
    <cellStyle name="Normal 3 3 3 3 10 2" xfId="24057"/>
    <cellStyle name="Normal 3 3 3 3 11" xfId="24058"/>
    <cellStyle name="Normal 3 3 3 3 12" xfId="24059"/>
    <cellStyle name="Normal 3 3 3 3 13" xfId="24060"/>
    <cellStyle name="Normal 3 3 3 3 2" xfId="24061"/>
    <cellStyle name="Normal 3 3 3 3 2 2" xfId="24062"/>
    <cellStyle name="Normal 3 3 3 3 2 2 2" xfId="24063"/>
    <cellStyle name="Normal 3 3 3 3 2 2 2 2" xfId="24064"/>
    <cellStyle name="Normal 3 3 3 3 2 2 2 2 2" xfId="24065"/>
    <cellStyle name="Normal 3 3 3 3 2 2 2 2 2 2" xfId="24066"/>
    <cellStyle name="Normal 3 3 3 3 2 2 2 2 3" xfId="24067"/>
    <cellStyle name="Normal 3 3 3 3 2 2 2 3" xfId="24068"/>
    <cellStyle name="Normal 3 3 3 3 2 2 2 3 2" xfId="24069"/>
    <cellStyle name="Normal 3 3 3 3 2 2 2 4" xfId="24070"/>
    <cellStyle name="Normal 3 3 3 3 2 2 3" xfId="24071"/>
    <cellStyle name="Normal 3 3 3 3 2 2 3 2" xfId="24072"/>
    <cellStyle name="Normal 3 3 3 3 2 2 3 2 2" xfId="24073"/>
    <cellStyle name="Normal 3 3 3 3 2 2 3 3" xfId="24074"/>
    <cellStyle name="Normal 3 3 3 3 2 2 4" xfId="24075"/>
    <cellStyle name="Normal 3 3 3 3 2 2 4 2" xfId="24076"/>
    <cellStyle name="Normal 3 3 3 3 2 2 5" xfId="24077"/>
    <cellStyle name="Normal 3 3 3 3 2 3" xfId="24078"/>
    <cellStyle name="Normal 3 3 3 3 2 3 2" xfId="24079"/>
    <cellStyle name="Normal 3 3 3 3 2 3 2 2" xfId="24080"/>
    <cellStyle name="Normal 3 3 3 3 2 3 2 2 2" xfId="24081"/>
    <cellStyle name="Normal 3 3 3 3 2 3 2 3" xfId="24082"/>
    <cellStyle name="Normal 3 3 3 3 2 3 3" xfId="24083"/>
    <cellStyle name="Normal 3 3 3 3 2 3 3 2" xfId="24084"/>
    <cellStyle name="Normal 3 3 3 3 2 3 4" xfId="24085"/>
    <cellStyle name="Normal 3 3 3 3 2 4" xfId="24086"/>
    <cellStyle name="Normal 3 3 3 3 2 4 2" xfId="24087"/>
    <cellStyle name="Normal 3 3 3 3 2 4 2 2" xfId="24088"/>
    <cellStyle name="Normal 3 3 3 3 2 4 3" xfId="24089"/>
    <cellStyle name="Normal 3 3 3 3 2 5" xfId="24090"/>
    <cellStyle name="Normal 3 3 3 3 2 5 2" xfId="24091"/>
    <cellStyle name="Normal 3 3 3 3 2 6" xfId="24092"/>
    <cellStyle name="Normal 3 3 3 3 2 6 2" xfId="24093"/>
    <cellStyle name="Normal 3 3 3 3 2 7" xfId="24094"/>
    <cellStyle name="Normal 3 3 3 3 2 8" xfId="24095"/>
    <cellStyle name="Normal 3 3 3 3 2 9" xfId="24096"/>
    <cellStyle name="Normal 3 3 3 3 3" xfId="24097"/>
    <cellStyle name="Normal 3 3 3 3 3 2" xfId="24098"/>
    <cellStyle name="Normal 3 3 3 3 3 2 2" xfId="24099"/>
    <cellStyle name="Normal 3 3 3 3 3 2 2 2" xfId="24100"/>
    <cellStyle name="Normal 3 3 3 3 3 2 2 2 2" xfId="24101"/>
    <cellStyle name="Normal 3 3 3 3 3 2 2 2 2 2" xfId="24102"/>
    <cellStyle name="Normal 3 3 3 3 3 2 2 2 3" xfId="24103"/>
    <cellStyle name="Normal 3 3 3 3 3 2 2 3" xfId="24104"/>
    <cellStyle name="Normal 3 3 3 3 3 2 2 3 2" xfId="24105"/>
    <cellStyle name="Normal 3 3 3 3 3 2 2 4" xfId="24106"/>
    <cellStyle name="Normal 3 3 3 3 3 2 3" xfId="24107"/>
    <cellStyle name="Normal 3 3 3 3 3 2 3 2" xfId="24108"/>
    <cellStyle name="Normal 3 3 3 3 3 2 3 2 2" xfId="24109"/>
    <cellStyle name="Normal 3 3 3 3 3 2 3 3" xfId="24110"/>
    <cellStyle name="Normal 3 3 3 3 3 2 4" xfId="24111"/>
    <cellStyle name="Normal 3 3 3 3 3 2 4 2" xfId="24112"/>
    <cellStyle name="Normal 3 3 3 3 3 2 5" xfId="24113"/>
    <cellStyle name="Normal 3 3 3 3 3 3" xfId="24114"/>
    <cellStyle name="Normal 3 3 3 3 3 3 2" xfId="24115"/>
    <cellStyle name="Normal 3 3 3 3 3 3 2 2" xfId="24116"/>
    <cellStyle name="Normal 3 3 3 3 3 3 2 2 2" xfId="24117"/>
    <cellStyle name="Normal 3 3 3 3 3 3 2 3" xfId="24118"/>
    <cellStyle name="Normal 3 3 3 3 3 3 3" xfId="24119"/>
    <cellStyle name="Normal 3 3 3 3 3 3 3 2" xfId="24120"/>
    <cellStyle name="Normal 3 3 3 3 3 3 4" xfId="24121"/>
    <cellStyle name="Normal 3 3 3 3 3 4" xfId="24122"/>
    <cellStyle name="Normal 3 3 3 3 3 4 2" xfId="24123"/>
    <cellStyle name="Normal 3 3 3 3 3 4 2 2" xfId="24124"/>
    <cellStyle name="Normal 3 3 3 3 3 4 3" xfId="24125"/>
    <cellStyle name="Normal 3 3 3 3 3 5" xfId="24126"/>
    <cellStyle name="Normal 3 3 3 3 3 5 2" xfId="24127"/>
    <cellStyle name="Normal 3 3 3 3 3 6" xfId="24128"/>
    <cellStyle name="Normal 3 3 3 3 3 6 2" xfId="24129"/>
    <cellStyle name="Normal 3 3 3 3 3 7" xfId="24130"/>
    <cellStyle name="Normal 3 3 3 3 3 8" xfId="24131"/>
    <cellStyle name="Normal 3 3 3 3 3 9" xfId="24132"/>
    <cellStyle name="Normal 3 3 3 3 4" xfId="24133"/>
    <cellStyle name="Normal 3 3 3 3 4 2" xfId="24134"/>
    <cellStyle name="Normal 3 3 3 3 4 2 2" xfId="24135"/>
    <cellStyle name="Normal 3 3 3 3 4 2 2 2" xfId="24136"/>
    <cellStyle name="Normal 3 3 3 3 4 2 2 2 2" xfId="24137"/>
    <cellStyle name="Normal 3 3 3 3 4 2 2 3" xfId="24138"/>
    <cellStyle name="Normal 3 3 3 3 4 2 3" xfId="24139"/>
    <cellStyle name="Normal 3 3 3 3 4 2 3 2" xfId="24140"/>
    <cellStyle name="Normal 3 3 3 3 4 2 4" xfId="24141"/>
    <cellStyle name="Normal 3 3 3 3 4 3" xfId="24142"/>
    <cellStyle name="Normal 3 3 3 3 4 3 2" xfId="24143"/>
    <cellStyle name="Normal 3 3 3 3 4 3 2 2" xfId="24144"/>
    <cellStyle name="Normal 3 3 3 3 4 3 3" xfId="24145"/>
    <cellStyle name="Normal 3 3 3 3 4 4" xfId="24146"/>
    <cellStyle name="Normal 3 3 3 3 4 4 2" xfId="24147"/>
    <cellStyle name="Normal 3 3 3 3 4 5" xfId="24148"/>
    <cellStyle name="Normal 3 3 3 3 5" xfId="24149"/>
    <cellStyle name="Normal 3 3 3 3 5 2" xfId="24150"/>
    <cellStyle name="Normal 3 3 3 3 5 2 2" xfId="24151"/>
    <cellStyle name="Normal 3 3 3 3 5 2 2 2" xfId="24152"/>
    <cellStyle name="Normal 3 3 3 3 5 2 2 2 2" xfId="24153"/>
    <cellStyle name="Normal 3 3 3 3 5 2 2 3" xfId="24154"/>
    <cellStyle name="Normal 3 3 3 3 5 2 3" xfId="24155"/>
    <cellStyle name="Normal 3 3 3 3 5 2 3 2" xfId="24156"/>
    <cellStyle name="Normal 3 3 3 3 5 2 4" xfId="24157"/>
    <cellStyle name="Normal 3 3 3 3 5 3" xfId="24158"/>
    <cellStyle name="Normal 3 3 3 3 5 3 2" xfId="24159"/>
    <cellStyle name="Normal 3 3 3 3 5 3 2 2" xfId="24160"/>
    <cellStyle name="Normal 3 3 3 3 5 3 3" xfId="24161"/>
    <cellStyle name="Normal 3 3 3 3 5 4" xfId="24162"/>
    <cellStyle name="Normal 3 3 3 3 5 4 2" xfId="24163"/>
    <cellStyle name="Normal 3 3 3 3 5 5" xfId="24164"/>
    <cellStyle name="Normal 3 3 3 3 6" xfId="24165"/>
    <cellStyle name="Normal 3 3 3 3 6 2" xfId="24166"/>
    <cellStyle name="Normal 3 3 3 3 6 2 2" xfId="24167"/>
    <cellStyle name="Normal 3 3 3 3 6 2 2 2" xfId="24168"/>
    <cellStyle name="Normal 3 3 3 3 6 2 3" xfId="24169"/>
    <cellStyle name="Normal 3 3 3 3 6 3" xfId="24170"/>
    <cellStyle name="Normal 3 3 3 3 6 3 2" xfId="24171"/>
    <cellStyle name="Normal 3 3 3 3 6 4" xfId="24172"/>
    <cellStyle name="Normal 3 3 3 3 7" xfId="24173"/>
    <cellStyle name="Normal 3 3 3 3 7 2" xfId="24174"/>
    <cellStyle name="Normal 3 3 3 3 7 2 2" xfId="24175"/>
    <cellStyle name="Normal 3 3 3 3 7 3" xfId="24176"/>
    <cellStyle name="Normal 3 3 3 3 8" xfId="24177"/>
    <cellStyle name="Normal 3 3 3 3 8 2" xfId="24178"/>
    <cellStyle name="Normal 3 3 3 3 9" xfId="24179"/>
    <cellStyle name="Normal 3 3 3 3 9 2" xfId="24180"/>
    <cellStyle name="Normal 3 3 3 4" xfId="24181"/>
    <cellStyle name="Normal 3 3 3 4 2" xfId="24182"/>
    <cellStyle name="Normal 3 3 3 4 2 2" xfId="24183"/>
    <cellStyle name="Normal 3 3 3 4 2 2 2" xfId="24184"/>
    <cellStyle name="Normal 3 3 3 4 2 2 2 2" xfId="24185"/>
    <cellStyle name="Normal 3 3 3 4 2 2 2 2 2" xfId="24186"/>
    <cellStyle name="Normal 3 3 3 4 2 2 2 3" xfId="24187"/>
    <cellStyle name="Normal 3 3 3 4 2 2 3" xfId="24188"/>
    <cellStyle name="Normal 3 3 3 4 2 2 3 2" xfId="24189"/>
    <cellStyle name="Normal 3 3 3 4 2 2 4" xfId="24190"/>
    <cellStyle name="Normal 3 3 3 4 2 3" xfId="24191"/>
    <cellStyle name="Normal 3 3 3 4 2 3 2" xfId="24192"/>
    <cellStyle name="Normal 3 3 3 4 2 3 2 2" xfId="24193"/>
    <cellStyle name="Normal 3 3 3 4 2 3 3" xfId="24194"/>
    <cellStyle name="Normal 3 3 3 4 2 4" xfId="24195"/>
    <cellStyle name="Normal 3 3 3 4 2 4 2" xfId="24196"/>
    <cellStyle name="Normal 3 3 3 4 2 5" xfId="24197"/>
    <cellStyle name="Normal 3 3 3 4 3" xfId="24198"/>
    <cellStyle name="Normal 3 3 3 4 3 2" xfId="24199"/>
    <cellStyle name="Normal 3 3 3 4 3 2 2" xfId="24200"/>
    <cellStyle name="Normal 3 3 3 4 3 2 2 2" xfId="24201"/>
    <cellStyle name="Normal 3 3 3 4 3 2 3" xfId="24202"/>
    <cellStyle name="Normal 3 3 3 4 3 3" xfId="24203"/>
    <cellStyle name="Normal 3 3 3 4 3 3 2" xfId="24204"/>
    <cellStyle name="Normal 3 3 3 4 3 4" xfId="24205"/>
    <cellStyle name="Normal 3 3 3 4 4" xfId="24206"/>
    <cellStyle name="Normal 3 3 3 4 4 2" xfId="24207"/>
    <cellStyle name="Normal 3 3 3 4 4 2 2" xfId="24208"/>
    <cellStyle name="Normal 3 3 3 4 4 3" xfId="24209"/>
    <cellStyle name="Normal 3 3 3 4 5" xfId="24210"/>
    <cellStyle name="Normal 3 3 3 4 5 2" xfId="24211"/>
    <cellStyle name="Normal 3 3 3 4 6" xfId="24212"/>
    <cellStyle name="Normal 3 3 3 4 6 2" xfId="24213"/>
    <cellStyle name="Normal 3 3 3 4 7" xfId="24214"/>
    <cellStyle name="Normal 3 3 3 4 8" xfId="24215"/>
    <cellStyle name="Normal 3 3 3 4 9" xfId="24216"/>
    <cellStyle name="Normal 3 3 3 5" xfId="24217"/>
    <cellStyle name="Normal 3 3 3 5 2" xfId="24218"/>
    <cellStyle name="Normal 3 3 3 5 2 2" xfId="24219"/>
    <cellStyle name="Normal 3 3 3 5 2 2 2" xfId="24220"/>
    <cellStyle name="Normal 3 3 3 5 2 2 2 2" xfId="24221"/>
    <cellStyle name="Normal 3 3 3 5 2 2 2 2 2" xfId="24222"/>
    <cellStyle name="Normal 3 3 3 5 2 2 2 3" xfId="24223"/>
    <cellStyle name="Normal 3 3 3 5 2 2 3" xfId="24224"/>
    <cellStyle name="Normal 3 3 3 5 2 2 3 2" xfId="24225"/>
    <cellStyle name="Normal 3 3 3 5 2 2 4" xfId="24226"/>
    <cellStyle name="Normal 3 3 3 5 2 3" xfId="24227"/>
    <cellStyle name="Normal 3 3 3 5 2 3 2" xfId="24228"/>
    <cellStyle name="Normal 3 3 3 5 2 3 2 2" xfId="24229"/>
    <cellStyle name="Normal 3 3 3 5 2 3 3" xfId="24230"/>
    <cellStyle name="Normal 3 3 3 5 2 4" xfId="24231"/>
    <cellStyle name="Normal 3 3 3 5 2 4 2" xfId="24232"/>
    <cellStyle name="Normal 3 3 3 5 2 5" xfId="24233"/>
    <cellStyle name="Normal 3 3 3 5 3" xfId="24234"/>
    <cellStyle name="Normal 3 3 3 5 3 2" xfId="24235"/>
    <cellStyle name="Normal 3 3 3 5 3 2 2" xfId="24236"/>
    <cellStyle name="Normal 3 3 3 5 3 2 2 2" xfId="24237"/>
    <cellStyle name="Normal 3 3 3 5 3 2 3" xfId="24238"/>
    <cellStyle name="Normal 3 3 3 5 3 3" xfId="24239"/>
    <cellStyle name="Normal 3 3 3 5 3 3 2" xfId="24240"/>
    <cellStyle name="Normal 3 3 3 5 3 4" xfId="24241"/>
    <cellStyle name="Normal 3 3 3 5 4" xfId="24242"/>
    <cellStyle name="Normal 3 3 3 5 4 2" xfId="24243"/>
    <cellStyle name="Normal 3 3 3 5 4 2 2" xfId="24244"/>
    <cellStyle name="Normal 3 3 3 5 4 3" xfId="24245"/>
    <cellStyle name="Normal 3 3 3 5 5" xfId="24246"/>
    <cellStyle name="Normal 3 3 3 5 5 2" xfId="24247"/>
    <cellStyle name="Normal 3 3 3 5 6" xfId="24248"/>
    <cellStyle name="Normal 3 3 3 5 6 2" xfId="24249"/>
    <cellStyle name="Normal 3 3 3 5 7" xfId="24250"/>
    <cellStyle name="Normal 3 3 3 5 8" xfId="24251"/>
    <cellStyle name="Normal 3 3 3 5 9" xfId="24252"/>
    <cellStyle name="Normal 3 3 3 6" xfId="24253"/>
    <cellStyle name="Normal 3 3 3 6 2" xfId="24254"/>
    <cellStyle name="Normal 3 3 3 6 2 2" xfId="24255"/>
    <cellStyle name="Normal 3 3 3 6 2 2 2" xfId="24256"/>
    <cellStyle name="Normal 3 3 3 6 2 2 2 2" xfId="24257"/>
    <cellStyle name="Normal 3 3 3 6 2 2 3" xfId="24258"/>
    <cellStyle name="Normal 3 3 3 6 2 3" xfId="24259"/>
    <cellStyle name="Normal 3 3 3 6 2 3 2" xfId="24260"/>
    <cellStyle name="Normal 3 3 3 6 2 4" xfId="24261"/>
    <cellStyle name="Normal 3 3 3 6 3" xfId="24262"/>
    <cellStyle name="Normal 3 3 3 6 3 2" xfId="24263"/>
    <cellStyle name="Normal 3 3 3 6 3 2 2" xfId="24264"/>
    <cellStyle name="Normal 3 3 3 6 3 3" xfId="24265"/>
    <cellStyle name="Normal 3 3 3 6 4" xfId="24266"/>
    <cellStyle name="Normal 3 3 3 6 4 2" xfId="24267"/>
    <cellStyle name="Normal 3 3 3 6 5" xfId="24268"/>
    <cellStyle name="Normal 3 3 3 7" xfId="24269"/>
    <cellStyle name="Normal 3 3 3 7 2" xfId="24270"/>
    <cellStyle name="Normal 3 3 3 7 2 2" xfId="24271"/>
    <cellStyle name="Normal 3 3 3 7 2 2 2" xfId="24272"/>
    <cellStyle name="Normal 3 3 3 7 2 2 2 2" xfId="24273"/>
    <cellStyle name="Normal 3 3 3 7 2 2 3" xfId="24274"/>
    <cellStyle name="Normal 3 3 3 7 2 3" xfId="24275"/>
    <cellStyle name="Normal 3 3 3 7 2 3 2" xfId="24276"/>
    <cellStyle name="Normal 3 3 3 7 2 4" xfId="24277"/>
    <cellStyle name="Normal 3 3 3 7 3" xfId="24278"/>
    <cellStyle name="Normal 3 3 3 7 3 2" xfId="24279"/>
    <cellStyle name="Normal 3 3 3 7 3 2 2" xfId="24280"/>
    <cellStyle name="Normal 3 3 3 7 3 3" xfId="24281"/>
    <cellStyle name="Normal 3 3 3 7 4" xfId="24282"/>
    <cellStyle name="Normal 3 3 3 7 4 2" xfId="24283"/>
    <cellStyle name="Normal 3 3 3 7 5" xfId="24284"/>
    <cellStyle name="Normal 3 3 3 8" xfId="24285"/>
    <cellStyle name="Normal 3 3 3 8 2" xfId="24286"/>
    <cellStyle name="Normal 3 3 3 8 2 2" xfId="24287"/>
    <cellStyle name="Normal 3 3 3 8 2 2 2" xfId="24288"/>
    <cellStyle name="Normal 3 3 3 8 2 3" xfId="24289"/>
    <cellStyle name="Normal 3 3 3 8 3" xfId="24290"/>
    <cellStyle name="Normal 3 3 3 8 3 2" xfId="24291"/>
    <cellStyle name="Normal 3 3 3 8 4" xfId="24292"/>
    <cellStyle name="Normal 3 3 3 9" xfId="24293"/>
    <cellStyle name="Normal 3 3 3 9 2" xfId="24294"/>
    <cellStyle name="Normal 3 3 3 9 2 2" xfId="24295"/>
    <cellStyle name="Normal 3 3 3 9 3" xfId="24296"/>
    <cellStyle name="Normal 3 3 4" xfId="24297"/>
    <cellStyle name="Normal 3 3 4 10" xfId="24298"/>
    <cellStyle name="Normal 3 3 4 10 2" xfId="24299"/>
    <cellStyle name="Normal 3 3 4 11" xfId="24300"/>
    <cellStyle name="Normal 3 3 4 11 2" xfId="24301"/>
    <cellStyle name="Normal 3 3 4 12" xfId="24302"/>
    <cellStyle name="Normal 3 3 4 12 2" xfId="24303"/>
    <cellStyle name="Normal 3 3 4 13" xfId="24304"/>
    <cellStyle name="Normal 3 3 4 14" xfId="24305"/>
    <cellStyle name="Normal 3 3 4 15" xfId="24306"/>
    <cellStyle name="Normal 3 3 4 16" xfId="24307"/>
    <cellStyle name="Normal 3 3 4 2" xfId="24308"/>
    <cellStyle name="Normal 3 3 4 2 10" xfId="24309"/>
    <cellStyle name="Normal 3 3 4 2 10 2" xfId="24310"/>
    <cellStyle name="Normal 3 3 4 2 11" xfId="24311"/>
    <cellStyle name="Normal 3 3 4 2 12" xfId="24312"/>
    <cellStyle name="Normal 3 3 4 2 13" xfId="24313"/>
    <cellStyle name="Normal 3 3 4 2 2" xfId="24314"/>
    <cellStyle name="Normal 3 3 4 2 2 2" xfId="24315"/>
    <cellStyle name="Normal 3 3 4 2 2 2 2" xfId="24316"/>
    <cellStyle name="Normal 3 3 4 2 2 2 2 2" xfId="24317"/>
    <cellStyle name="Normal 3 3 4 2 2 2 2 2 2" xfId="24318"/>
    <cellStyle name="Normal 3 3 4 2 2 2 2 2 2 2" xfId="24319"/>
    <cellStyle name="Normal 3 3 4 2 2 2 2 2 3" xfId="24320"/>
    <cellStyle name="Normal 3 3 4 2 2 2 2 3" xfId="24321"/>
    <cellStyle name="Normal 3 3 4 2 2 2 2 3 2" xfId="24322"/>
    <cellStyle name="Normal 3 3 4 2 2 2 2 4" xfId="24323"/>
    <cellStyle name="Normal 3 3 4 2 2 2 3" xfId="24324"/>
    <cellStyle name="Normal 3 3 4 2 2 2 3 2" xfId="24325"/>
    <cellStyle name="Normal 3 3 4 2 2 2 3 2 2" xfId="24326"/>
    <cellStyle name="Normal 3 3 4 2 2 2 3 3" xfId="24327"/>
    <cellStyle name="Normal 3 3 4 2 2 2 4" xfId="24328"/>
    <cellStyle name="Normal 3 3 4 2 2 2 4 2" xfId="24329"/>
    <cellStyle name="Normal 3 3 4 2 2 2 5" xfId="24330"/>
    <cellStyle name="Normal 3 3 4 2 2 3" xfId="24331"/>
    <cellStyle name="Normal 3 3 4 2 2 3 2" xfId="24332"/>
    <cellStyle name="Normal 3 3 4 2 2 3 2 2" xfId="24333"/>
    <cellStyle name="Normal 3 3 4 2 2 3 2 2 2" xfId="24334"/>
    <cellStyle name="Normal 3 3 4 2 2 3 2 3" xfId="24335"/>
    <cellStyle name="Normal 3 3 4 2 2 3 3" xfId="24336"/>
    <cellStyle name="Normal 3 3 4 2 2 3 3 2" xfId="24337"/>
    <cellStyle name="Normal 3 3 4 2 2 3 4" xfId="24338"/>
    <cellStyle name="Normal 3 3 4 2 2 4" xfId="24339"/>
    <cellStyle name="Normal 3 3 4 2 2 4 2" xfId="24340"/>
    <cellStyle name="Normal 3 3 4 2 2 4 2 2" xfId="24341"/>
    <cellStyle name="Normal 3 3 4 2 2 4 3" xfId="24342"/>
    <cellStyle name="Normal 3 3 4 2 2 5" xfId="24343"/>
    <cellStyle name="Normal 3 3 4 2 2 5 2" xfId="24344"/>
    <cellStyle name="Normal 3 3 4 2 2 6" xfId="24345"/>
    <cellStyle name="Normal 3 3 4 2 2 6 2" xfId="24346"/>
    <cellStyle name="Normal 3 3 4 2 2 7" xfId="24347"/>
    <cellStyle name="Normal 3 3 4 2 2 8" xfId="24348"/>
    <cellStyle name="Normal 3 3 4 2 2 9" xfId="24349"/>
    <cellStyle name="Normal 3 3 4 2 3" xfId="24350"/>
    <cellStyle name="Normal 3 3 4 2 3 2" xfId="24351"/>
    <cellStyle name="Normal 3 3 4 2 3 2 2" xfId="24352"/>
    <cellStyle name="Normal 3 3 4 2 3 2 2 2" xfId="24353"/>
    <cellStyle name="Normal 3 3 4 2 3 2 2 2 2" xfId="24354"/>
    <cellStyle name="Normal 3 3 4 2 3 2 2 2 2 2" xfId="24355"/>
    <cellStyle name="Normal 3 3 4 2 3 2 2 2 3" xfId="24356"/>
    <cellStyle name="Normal 3 3 4 2 3 2 2 3" xfId="24357"/>
    <cellStyle name="Normal 3 3 4 2 3 2 2 3 2" xfId="24358"/>
    <cellStyle name="Normal 3 3 4 2 3 2 2 4" xfId="24359"/>
    <cellStyle name="Normal 3 3 4 2 3 2 3" xfId="24360"/>
    <cellStyle name="Normal 3 3 4 2 3 2 3 2" xfId="24361"/>
    <cellStyle name="Normal 3 3 4 2 3 2 3 2 2" xfId="24362"/>
    <cellStyle name="Normal 3 3 4 2 3 2 3 3" xfId="24363"/>
    <cellStyle name="Normal 3 3 4 2 3 2 4" xfId="24364"/>
    <cellStyle name="Normal 3 3 4 2 3 2 4 2" xfId="24365"/>
    <cellStyle name="Normal 3 3 4 2 3 2 5" xfId="24366"/>
    <cellStyle name="Normal 3 3 4 2 3 3" xfId="24367"/>
    <cellStyle name="Normal 3 3 4 2 3 3 2" xfId="24368"/>
    <cellStyle name="Normal 3 3 4 2 3 3 2 2" xfId="24369"/>
    <cellStyle name="Normal 3 3 4 2 3 3 2 2 2" xfId="24370"/>
    <cellStyle name="Normal 3 3 4 2 3 3 2 3" xfId="24371"/>
    <cellStyle name="Normal 3 3 4 2 3 3 3" xfId="24372"/>
    <cellStyle name="Normal 3 3 4 2 3 3 3 2" xfId="24373"/>
    <cellStyle name="Normal 3 3 4 2 3 3 4" xfId="24374"/>
    <cellStyle name="Normal 3 3 4 2 3 4" xfId="24375"/>
    <cellStyle name="Normal 3 3 4 2 3 4 2" xfId="24376"/>
    <cellStyle name="Normal 3 3 4 2 3 4 2 2" xfId="24377"/>
    <cellStyle name="Normal 3 3 4 2 3 4 3" xfId="24378"/>
    <cellStyle name="Normal 3 3 4 2 3 5" xfId="24379"/>
    <cellStyle name="Normal 3 3 4 2 3 5 2" xfId="24380"/>
    <cellStyle name="Normal 3 3 4 2 3 6" xfId="24381"/>
    <cellStyle name="Normal 3 3 4 2 3 6 2" xfId="24382"/>
    <cellStyle name="Normal 3 3 4 2 3 7" xfId="24383"/>
    <cellStyle name="Normal 3 3 4 2 3 8" xfId="24384"/>
    <cellStyle name="Normal 3 3 4 2 3 9" xfId="24385"/>
    <cellStyle name="Normal 3 3 4 2 4" xfId="24386"/>
    <cellStyle name="Normal 3 3 4 2 4 2" xfId="24387"/>
    <cellStyle name="Normal 3 3 4 2 4 2 2" xfId="24388"/>
    <cellStyle name="Normal 3 3 4 2 4 2 2 2" xfId="24389"/>
    <cellStyle name="Normal 3 3 4 2 4 2 2 2 2" xfId="24390"/>
    <cellStyle name="Normal 3 3 4 2 4 2 2 3" xfId="24391"/>
    <cellStyle name="Normal 3 3 4 2 4 2 3" xfId="24392"/>
    <cellStyle name="Normal 3 3 4 2 4 2 3 2" xfId="24393"/>
    <cellStyle name="Normal 3 3 4 2 4 2 4" xfId="24394"/>
    <cellStyle name="Normal 3 3 4 2 4 3" xfId="24395"/>
    <cellStyle name="Normal 3 3 4 2 4 3 2" xfId="24396"/>
    <cellStyle name="Normal 3 3 4 2 4 3 2 2" xfId="24397"/>
    <cellStyle name="Normal 3 3 4 2 4 3 3" xfId="24398"/>
    <cellStyle name="Normal 3 3 4 2 4 4" xfId="24399"/>
    <cellStyle name="Normal 3 3 4 2 4 4 2" xfId="24400"/>
    <cellStyle name="Normal 3 3 4 2 4 5" xfId="24401"/>
    <cellStyle name="Normal 3 3 4 2 5" xfId="24402"/>
    <cellStyle name="Normal 3 3 4 2 5 2" xfId="24403"/>
    <cellStyle name="Normal 3 3 4 2 5 2 2" xfId="24404"/>
    <cellStyle name="Normal 3 3 4 2 5 2 2 2" xfId="24405"/>
    <cellStyle name="Normal 3 3 4 2 5 2 2 2 2" xfId="24406"/>
    <cellStyle name="Normal 3 3 4 2 5 2 2 3" xfId="24407"/>
    <cellStyle name="Normal 3 3 4 2 5 2 3" xfId="24408"/>
    <cellStyle name="Normal 3 3 4 2 5 2 3 2" xfId="24409"/>
    <cellStyle name="Normal 3 3 4 2 5 2 4" xfId="24410"/>
    <cellStyle name="Normal 3 3 4 2 5 3" xfId="24411"/>
    <cellStyle name="Normal 3 3 4 2 5 3 2" xfId="24412"/>
    <cellStyle name="Normal 3 3 4 2 5 3 2 2" xfId="24413"/>
    <cellStyle name="Normal 3 3 4 2 5 3 3" xfId="24414"/>
    <cellStyle name="Normal 3 3 4 2 5 4" xfId="24415"/>
    <cellStyle name="Normal 3 3 4 2 5 4 2" xfId="24416"/>
    <cellStyle name="Normal 3 3 4 2 5 5" xfId="24417"/>
    <cellStyle name="Normal 3 3 4 2 6" xfId="24418"/>
    <cellStyle name="Normal 3 3 4 2 6 2" xfId="24419"/>
    <cellStyle name="Normal 3 3 4 2 6 2 2" xfId="24420"/>
    <cellStyle name="Normal 3 3 4 2 6 2 2 2" xfId="24421"/>
    <cellStyle name="Normal 3 3 4 2 6 2 3" xfId="24422"/>
    <cellStyle name="Normal 3 3 4 2 6 3" xfId="24423"/>
    <cellStyle name="Normal 3 3 4 2 6 3 2" xfId="24424"/>
    <cellStyle name="Normal 3 3 4 2 6 4" xfId="24425"/>
    <cellStyle name="Normal 3 3 4 2 7" xfId="24426"/>
    <cellStyle name="Normal 3 3 4 2 7 2" xfId="24427"/>
    <cellStyle name="Normal 3 3 4 2 7 2 2" xfId="24428"/>
    <cellStyle name="Normal 3 3 4 2 7 3" xfId="24429"/>
    <cellStyle name="Normal 3 3 4 2 8" xfId="24430"/>
    <cellStyle name="Normal 3 3 4 2 8 2" xfId="24431"/>
    <cellStyle name="Normal 3 3 4 2 9" xfId="24432"/>
    <cellStyle name="Normal 3 3 4 2 9 2" xfId="24433"/>
    <cellStyle name="Normal 3 3 4 3" xfId="24434"/>
    <cellStyle name="Normal 3 3 4 3 2" xfId="24435"/>
    <cellStyle name="Normal 3 3 4 3 2 2" xfId="24436"/>
    <cellStyle name="Normal 3 3 4 3 2 2 2" xfId="24437"/>
    <cellStyle name="Normal 3 3 4 3 2 2 2 2" xfId="24438"/>
    <cellStyle name="Normal 3 3 4 3 2 2 2 2 2" xfId="24439"/>
    <cellStyle name="Normal 3 3 4 3 2 2 2 3" xfId="24440"/>
    <cellStyle name="Normal 3 3 4 3 2 2 3" xfId="24441"/>
    <cellStyle name="Normal 3 3 4 3 2 2 3 2" xfId="24442"/>
    <cellStyle name="Normal 3 3 4 3 2 2 4" xfId="24443"/>
    <cellStyle name="Normal 3 3 4 3 2 3" xfId="24444"/>
    <cellStyle name="Normal 3 3 4 3 2 3 2" xfId="24445"/>
    <cellStyle name="Normal 3 3 4 3 2 3 2 2" xfId="24446"/>
    <cellStyle name="Normal 3 3 4 3 2 3 3" xfId="24447"/>
    <cellStyle name="Normal 3 3 4 3 2 4" xfId="24448"/>
    <cellStyle name="Normal 3 3 4 3 2 4 2" xfId="24449"/>
    <cellStyle name="Normal 3 3 4 3 2 5" xfId="24450"/>
    <cellStyle name="Normal 3 3 4 3 3" xfId="24451"/>
    <cellStyle name="Normal 3 3 4 3 3 2" xfId="24452"/>
    <cellStyle name="Normal 3 3 4 3 3 2 2" xfId="24453"/>
    <cellStyle name="Normal 3 3 4 3 3 2 2 2" xfId="24454"/>
    <cellStyle name="Normal 3 3 4 3 3 2 3" xfId="24455"/>
    <cellStyle name="Normal 3 3 4 3 3 3" xfId="24456"/>
    <cellStyle name="Normal 3 3 4 3 3 3 2" xfId="24457"/>
    <cellStyle name="Normal 3 3 4 3 3 4" xfId="24458"/>
    <cellStyle name="Normal 3 3 4 3 4" xfId="24459"/>
    <cellStyle name="Normal 3 3 4 3 4 2" xfId="24460"/>
    <cellStyle name="Normal 3 3 4 3 4 2 2" xfId="24461"/>
    <cellStyle name="Normal 3 3 4 3 4 3" xfId="24462"/>
    <cellStyle name="Normal 3 3 4 3 5" xfId="24463"/>
    <cellStyle name="Normal 3 3 4 3 5 2" xfId="24464"/>
    <cellStyle name="Normal 3 3 4 3 6" xfId="24465"/>
    <cellStyle name="Normal 3 3 4 3 6 2" xfId="24466"/>
    <cellStyle name="Normal 3 3 4 3 7" xfId="24467"/>
    <cellStyle name="Normal 3 3 4 3 8" xfId="24468"/>
    <cellStyle name="Normal 3 3 4 3 9" xfId="24469"/>
    <cellStyle name="Normal 3 3 4 4" xfId="24470"/>
    <cellStyle name="Normal 3 3 4 4 2" xfId="24471"/>
    <cellStyle name="Normal 3 3 4 4 2 2" xfId="24472"/>
    <cellStyle name="Normal 3 3 4 4 2 2 2" xfId="24473"/>
    <cellStyle name="Normal 3 3 4 4 2 2 2 2" xfId="24474"/>
    <cellStyle name="Normal 3 3 4 4 2 2 2 2 2" xfId="24475"/>
    <cellStyle name="Normal 3 3 4 4 2 2 2 3" xfId="24476"/>
    <cellStyle name="Normal 3 3 4 4 2 2 3" xfId="24477"/>
    <cellStyle name="Normal 3 3 4 4 2 2 3 2" xfId="24478"/>
    <cellStyle name="Normal 3 3 4 4 2 2 4" xfId="24479"/>
    <cellStyle name="Normal 3 3 4 4 2 3" xfId="24480"/>
    <cellStyle name="Normal 3 3 4 4 2 3 2" xfId="24481"/>
    <cellStyle name="Normal 3 3 4 4 2 3 2 2" xfId="24482"/>
    <cellStyle name="Normal 3 3 4 4 2 3 3" xfId="24483"/>
    <cellStyle name="Normal 3 3 4 4 2 4" xfId="24484"/>
    <cellStyle name="Normal 3 3 4 4 2 4 2" xfId="24485"/>
    <cellStyle name="Normal 3 3 4 4 2 5" xfId="24486"/>
    <cellStyle name="Normal 3 3 4 4 3" xfId="24487"/>
    <cellStyle name="Normal 3 3 4 4 3 2" xfId="24488"/>
    <cellStyle name="Normal 3 3 4 4 3 2 2" xfId="24489"/>
    <cellStyle name="Normal 3 3 4 4 3 2 2 2" xfId="24490"/>
    <cellStyle name="Normal 3 3 4 4 3 2 3" xfId="24491"/>
    <cellStyle name="Normal 3 3 4 4 3 3" xfId="24492"/>
    <cellStyle name="Normal 3 3 4 4 3 3 2" xfId="24493"/>
    <cellStyle name="Normal 3 3 4 4 3 4" xfId="24494"/>
    <cellStyle name="Normal 3 3 4 4 4" xfId="24495"/>
    <cellStyle name="Normal 3 3 4 4 4 2" xfId="24496"/>
    <cellStyle name="Normal 3 3 4 4 4 2 2" xfId="24497"/>
    <cellStyle name="Normal 3 3 4 4 4 3" xfId="24498"/>
    <cellStyle name="Normal 3 3 4 4 5" xfId="24499"/>
    <cellStyle name="Normal 3 3 4 4 5 2" xfId="24500"/>
    <cellStyle name="Normal 3 3 4 4 6" xfId="24501"/>
    <cellStyle name="Normal 3 3 4 4 6 2" xfId="24502"/>
    <cellStyle name="Normal 3 3 4 4 7" xfId="24503"/>
    <cellStyle name="Normal 3 3 4 4 8" xfId="24504"/>
    <cellStyle name="Normal 3 3 4 4 9" xfId="24505"/>
    <cellStyle name="Normal 3 3 4 5" xfId="24506"/>
    <cellStyle name="Normal 3 3 4 5 2" xfId="24507"/>
    <cellStyle name="Normal 3 3 4 5 2 2" xfId="24508"/>
    <cellStyle name="Normal 3 3 4 5 2 2 2" xfId="24509"/>
    <cellStyle name="Normal 3 3 4 5 2 2 2 2" xfId="24510"/>
    <cellStyle name="Normal 3 3 4 5 2 2 3" xfId="24511"/>
    <cellStyle name="Normal 3 3 4 5 2 3" xfId="24512"/>
    <cellStyle name="Normal 3 3 4 5 2 3 2" xfId="24513"/>
    <cellStyle name="Normal 3 3 4 5 2 4" xfId="24514"/>
    <cellStyle name="Normal 3 3 4 5 3" xfId="24515"/>
    <cellStyle name="Normal 3 3 4 5 3 2" xfId="24516"/>
    <cellStyle name="Normal 3 3 4 5 3 2 2" xfId="24517"/>
    <cellStyle name="Normal 3 3 4 5 3 3" xfId="24518"/>
    <cellStyle name="Normal 3 3 4 5 4" xfId="24519"/>
    <cellStyle name="Normal 3 3 4 5 4 2" xfId="24520"/>
    <cellStyle name="Normal 3 3 4 5 5" xfId="24521"/>
    <cellStyle name="Normal 3 3 4 6" xfId="24522"/>
    <cellStyle name="Normal 3 3 4 6 2" xfId="24523"/>
    <cellStyle name="Normal 3 3 4 6 2 2" xfId="24524"/>
    <cellStyle name="Normal 3 3 4 6 2 2 2" xfId="24525"/>
    <cellStyle name="Normal 3 3 4 6 2 2 2 2" xfId="24526"/>
    <cellStyle name="Normal 3 3 4 6 2 2 3" xfId="24527"/>
    <cellStyle name="Normal 3 3 4 6 2 3" xfId="24528"/>
    <cellStyle name="Normal 3 3 4 6 2 3 2" xfId="24529"/>
    <cellStyle name="Normal 3 3 4 6 2 4" xfId="24530"/>
    <cellStyle name="Normal 3 3 4 6 3" xfId="24531"/>
    <cellStyle name="Normal 3 3 4 6 3 2" xfId="24532"/>
    <cellStyle name="Normal 3 3 4 6 3 2 2" xfId="24533"/>
    <cellStyle name="Normal 3 3 4 6 3 3" xfId="24534"/>
    <cellStyle name="Normal 3 3 4 6 4" xfId="24535"/>
    <cellStyle name="Normal 3 3 4 6 4 2" xfId="24536"/>
    <cellStyle name="Normal 3 3 4 6 5" xfId="24537"/>
    <cellStyle name="Normal 3 3 4 7" xfId="24538"/>
    <cellStyle name="Normal 3 3 4 7 2" xfId="24539"/>
    <cellStyle name="Normal 3 3 4 7 2 2" xfId="24540"/>
    <cellStyle name="Normal 3 3 4 7 2 2 2" xfId="24541"/>
    <cellStyle name="Normal 3 3 4 7 2 3" xfId="24542"/>
    <cellStyle name="Normal 3 3 4 7 3" xfId="24543"/>
    <cellStyle name="Normal 3 3 4 7 3 2" xfId="24544"/>
    <cellStyle name="Normal 3 3 4 7 4" xfId="24545"/>
    <cellStyle name="Normal 3 3 4 8" xfId="24546"/>
    <cellStyle name="Normal 3 3 4 8 2" xfId="24547"/>
    <cellStyle name="Normal 3 3 4 8 2 2" xfId="24548"/>
    <cellStyle name="Normal 3 3 4 8 3" xfId="24549"/>
    <cellStyle name="Normal 3 3 4 9" xfId="24550"/>
    <cellStyle name="Normal 3 3 4 9 2" xfId="24551"/>
    <cellStyle name="Normal 3 3 5" xfId="24552"/>
    <cellStyle name="Normal 3 3 5 10" xfId="24553"/>
    <cellStyle name="Normal 3 3 5 10 2" xfId="24554"/>
    <cellStyle name="Normal 3 3 5 11" xfId="24555"/>
    <cellStyle name="Normal 3 3 5 12" xfId="24556"/>
    <cellStyle name="Normal 3 3 5 13" xfId="24557"/>
    <cellStyle name="Normal 3 3 5 2" xfId="24558"/>
    <cellStyle name="Normal 3 3 5 2 2" xfId="24559"/>
    <cellStyle name="Normal 3 3 5 2 2 2" xfId="24560"/>
    <cellStyle name="Normal 3 3 5 2 2 2 2" xfId="24561"/>
    <cellStyle name="Normal 3 3 5 2 2 2 2 2" xfId="24562"/>
    <cellStyle name="Normal 3 3 5 2 2 2 2 2 2" xfId="24563"/>
    <cellStyle name="Normal 3 3 5 2 2 2 2 3" xfId="24564"/>
    <cellStyle name="Normal 3 3 5 2 2 2 3" xfId="24565"/>
    <cellStyle name="Normal 3 3 5 2 2 2 3 2" xfId="24566"/>
    <cellStyle name="Normal 3 3 5 2 2 2 4" xfId="24567"/>
    <cellStyle name="Normal 3 3 5 2 2 3" xfId="24568"/>
    <cellStyle name="Normal 3 3 5 2 2 3 2" xfId="24569"/>
    <cellStyle name="Normal 3 3 5 2 2 3 2 2" xfId="24570"/>
    <cellStyle name="Normal 3 3 5 2 2 3 3" xfId="24571"/>
    <cellStyle name="Normal 3 3 5 2 2 4" xfId="24572"/>
    <cellStyle name="Normal 3 3 5 2 2 4 2" xfId="24573"/>
    <cellStyle name="Normal 3 3 5 2 2 5" xfId="24574"/>
    <cellStyle name="Normal 3 3 5 2 3" xfId="24575"/>
    <cellStyle name="Normal 3 3 5 2 3 2" xfId="24576"/>
    <cellStyle name="Normal 3 3 5 2 3 2 2" xfId="24577"/>
    <cellStyle name="Normal 3 3 5 2 3 2 2 2" xfId="24578"/>
    <cellStyle name="Normal 3 3 5 2 3 2 3" xfId="24579"/>
    <cellStyle name="Normal 3 3 5 2 3 3" xfId="24580"/>
    <cellStyle name="Normal 3 3 5 2 3 3 2" xfId="24581"/>
    <cellStyle name="Normal 3 3 5 2 3 4" xfId="24582"/>
    <cellStyle name="Normal 3 3 5 2 4" xfId="24583"/>
    <cellStyle name="Normal 3 3 5 2 4 2" xfId="24584"/>
    <cellStyle name="Normal 3 3 5 2 4 2 2" xfId="24585"/>
    <cellStyle name="Normal 3 3 5 2 4 3" xfId="24586"/>
    <cellStyle name="Normal 3 3 5 2 5" xfId="24587"/>
    <cellStyle name="Normal 3 3 5 2 5 2" xfId="24588"/>
    <cellStyle name="Normal 3 3 5 2 6" xfId="24589"/>
    <cellStyle name="Normal 3 3 5 2 6 2" xfId="24590"/>
    <cellStyle name="Normal 3 3 5 2 7" xfId="24591"/>
    <cellStyle name="Normal 3 3 5 2 8" xfId="24592"/>
    <cellStyle name="Normal 3 3 5 2 9" xfId="24593"/>
    <cellStyle name="Normal 3 3 5 3" xfId="24594"/>
    <cellStyle name="Normal 3 3 5 3 2" xfId="24595"/>
    <cellStyle name="Normal 3 3 5 3 2 2" xfId="24596"/>
    <cellStyle name="Normal 3 3 5 3 2 2 2" xfId="24597"/>
    <cellStyle name="Normal 3 3 5 3 2 2 2 2" xfId="24598"/>
    <cellStyle name="Normal 3 3 5 3 2 2 2 2 2" xfId="24599"/>
    <cellStyle name="Normal 3 3 5 3 2 2 2 3" xfId="24600"/>
    <cellStyle name="Normal 3 3 5 3 2 2 3" xfId="24601"/>
    <cellStyle name="Normal 3 3 5 3 2 2 3 2" xfId="24602"/>
    <cellStyle name="Normal 3 3 5 3 2 2 4" xfId="24603"/>
    <cellStyle name="Normal 3 3 5 3 2 3" xfId="24604"/>
    <cellStyle name="Normal 3 3 5 3 2 3 2" xfId="24605"/>
    <cellStyle name="Normal 3 3 5 3 2 3 2 2" xfId="24606"/>
    <cellStyle name="Normal 3 3 5 3 2 3 3" xfId="24607"/>
    <cellStyle name="Normal 3 3 5 3 2 4" xfId="24608"/>
    <cellStyle name="Normal 3 3 5 3 2 4 2" xfId="24609"/>
    <cellStyle name="Normal 3 3 5 3 2 5" xfId="24610"/>
    <cellStyle name="Normal 3 3 5 3 3" xfId="24611"/>
    <cellStyle name="Normal 3 3 5 3 3 2" xfId="24612"/>
    <cellStyle name="Normal 3 3 5 3 3 2 2" xfId="24613"/>
    <cellStyle name="Normal 3 3 5 3 3 2 2 2" xfId="24614"/>
    <cellStyle name="Normal 3 3 5 3 3 2 3" xfId="24615"/>
    <cellStyle name="Normal 3 3 5 3 3 3" xfId="24616"/>
    <cellStyle name="Normal 3 3 5 3 3 3 2" xfId="24617"/>
    <cellStyle name="Normal 3 3 5 3 3 4" xfId="24618"/>
    <cellStyle name="Normal 3 3 5 3 4" xfId="24619"/>
    <cellStyle name="Normal 3 3 5 3 4 2" xfId="24620"/>
    <cellStyle name="Normal 3 3 5 3 4 2 2" xfId="24621"/>
    <cellStyle name="Normal 3 3 5 3 4 3" xfId="24622"/>
    <cellStyle name="Normal 3 3 5 3 5" xfId="24623"/>
    <cellStyle name="Normal 3 3 5 3 5 2" xfId="24624"/>
    <cellStyle name="Normal 3 3 5 3 6" xfId="24625"/>
    <cellStyle name="Normal 3 3 5 3 6 2" xfId="24626"/>
    <cellStyle name="Normal 3 3 5 3 7" xfId="24627"/>
    <cellStyle name="Normal 3 3 5 3 8" xfId="24628"/>
    <cellStyle name="Normal 3 3 5 3 9" xfId="24629"/>
    <cellStyle name="Normal 3 3 5 4" xfId="24630"/>
    <cellStyle name="Normal 3 3 5 4 2" xfId="24631"/>
    <cellStyle name="Normal 3 3 5 4 2 2" xfId="24632"/>
    <cellStyle name="Normal 3 3 5 4 2 2 2" xfId="24633"/>
    <cellStyle name="Normal 3 3 5 4 2 2 2 2" xfId="24634"/>
    <cellStyle name="Normal 3 3 5 4 2 2 3" xfId="24635"/>
    <cellStyle name="Normal 3 3 5 4 2 3" xfId="24636"/>
    <cellStyle name="Normal 3 3 5 4 2 3 2" xfId="24637"/>
    <cellStyle name="Normal 3 3 5 4 2 4" xfId="24638"/>
    <cellStyle name="Normal 3 3 5 4 3" xfId="24639"/>
    <cellStyle name="Normal 3 3 5 4 3 2" xfId="24640"/>
    <cellStyle name="Normal 3 3 5 4 3 2 2" xfId="24641"/>
    <cellStyle name="Normal 3 3 5 4 3 3" xfId="24642"/>
    <cellStyle name="Normal 3 3 5 4 4" xfId="24643"/>
    <cellStyle name="Normal 3 3 5 4 4 2" xfId="24644"/>
    <cellStyle name="Normal 3 3 5 4 5" xfId="24645"/>
    <cellStyle name="Normal 3 3 5 5" xfId="24646"/>
    <cellStyle name="Normal 3 3 5 5 2" xfId="24647"/>
    <cellStyle name="Normal 3 3 5 5 2 2" xfId="24648"/>
    <cellStyle name="Normal 3 3 5 5 2 2 2" xfId="24649"/>
    <cellStyle name="Normal 3 3 5 5 2 2 2 2" xfId="24650"/>
    <cellStyle name="Normal 3 3 5 5 2 2 3" xfId="24651"/>
    <cellStyle name="Normal 3 3 5 5 2 3" xfId="24652"/>
    <cellStyle name="Normal 3 3 5 5 2 3 2" xfId="24653"/>
    <cellStyle name="Normal 3 3 5 5 2 4" xfId="24654"/>
    <cellStyle name="Normal 3 3 5 5 3" xfId="24655"/>
    <cellStyle name="Normal 3 3 5 5 3 2" xfId="24656"/>
    <cellStyle name="Normal 3 3 5 5 3 2 2" xfId="24657"/>
    <cellStyle name="Normal 3 3 5 5 3 3" xfId="24658"/>
    <cellStyle name="Normal 3 3 5 5 4" xfId="24659"/>
    <cellStyle name="Normal 3 3 5 5 4 2" xfId="24660"/>
    <cellStyle name="Normal 3 3 5 5 5" xfId="24661"/>
    <cellStyle name="Normal 3 3 5 6" xfId="24662"/>
    <cellStyle name="Normal 3 3 5 6 2" xfId="24663"/>
    <cellStyle name="Normal 3 3 5 6 2 2" xfId="24664"/>
    <cellStyle name="Normal 3 3 5 6 2 2 2" xfId="24665"/>
    <cellStyle name="Normal 3 3 5 6 2 3" xfId="24666"/>
    <cellStyle name="Normal 3 3 5 6 3" xfId="24667"/>
    <cellStyle name="Normal 3 3 5 6 3 2" xfId="24668"/>
    <cellStyle name="Normal 3 3 5 6 4" xfId="24669"/>
    <cellStyle name="Normal 3 3 5 7" xfId="24670"/>
    <cellStyle name="Normal 3 3 5 7 2" xfId="24671"/>
    <cellStyle name="Normal 3 3 5 7 2 2" xfId="24672"/>
    <cellStyle name="Normal 3 3 5 7 3" xfId="24673"/>
    <cellStyle name="Normal 3 3 5 8" xfId="24674"/>
    <cellStyle name="Normal 3 3 5 8 2" xfId="24675"/>
    <cellStyle name="Normal 3 3 5 9" xfId="24676"/>
    <cellStyle name="Normal 3 3 5 9 2" xfId="24677"/>
    <cellStyle name="Normal 3 3 6" xfId="24678"/>
    <cellStyle name="Normal 3 3 6 2" xfId="24679"/>
    <cellStyle name="Normal 3 3 6 2 2" xfId="24680"/>
    <cellStyle name="Normal 3 3 6 2 2 2" xfId="24681"/>
    <cellStyle name="Normal 3 3 6 2 2 2 2" xfId="24682"/>
    <cellStyle name="Normal 3 3 6 2 2 2 2 2" xfId="24683"/>
    <cellStyle name="Normal 3 3 6 2 2 2 3" xfId="24684"/>
    <cellStyle name="Normal 3 3 6 2 2 3" xfId="24685"/>
    <cellStyle name="Normal 3 3 6 2 2 3 2" xfId="24686"/>
    <cellStyle name="Normal 3 3 6 2 2 4" xfId="24687"/>
    <cellStyle name="Normal 3 3 6 2 3" xfId="24688"/>
    <cellStyle name="Normal 3 3 6 2 3 2" xfId="24689"/>
    <cellStyle name="Normal 3 3 6 2 3 2 2" xfId="24690"/>
    <cellStyle name="Normal 3 3 6 2 3 3" xfId="24691"/>
    <cellStyle name="Normal 3 3 6 2 4" xfId="24692"/>
    <cellStyle name="Normal 3 3 6 2 4 2" xfId="24693"/>
    <cellStyle name="Normal 3 3 6 2 5" xfId="24694"/>
    <cellStyle name="Normal 3 3 6 3" xfId="24695"/>
    <cellStyle name="Normal 3 3 6 3 2" xfId="24696"/>
    <cellStyle name="Normal 3 3 6 3 2 2" xfId="24697"/>
    <cellStyle name="Normal 3 3 6 3 2 2 2" xfId="24698"/>
    <cellStyle name="Normal 3 3 6 3 2 3" xfId="24699"/>
    <cellStyle name="Normal 3 3 6 3 3" xfId="24700"/>
    <cellStyle name="Normal 3 3 6 3 3 2" xfId="24701"/>
    <cellStyle name="Normal 3 3 6 3 4" xfId="24702"/>
    <cellStyle name="Normal 3 3 6 4" xfId="24703"/>
    <cellStyle name="Normal 3 3 6 4 2" xfId="24704"/>
    <cellStyle name="Normal 3 3 6 4 2 2" xfId="24705"/>
    <cellStyle name="Normal 3 3 6 4 3" xfId="24706"/>
    <cellStyle name="Normal 3 3 6 5" xfId="24707"/>
    <cellStyle name="Normal 3 3 6 5 2" xfId="24708"/>
    <cellStyle name="Normal 3 3 6 6" xfId="24709"/>
    <cellStyle name="Normal 3 3 6 6 2" xfId="24710"/>
    <cellStyle name="Normal 3 3 6 7" xfId="24711"/>
    <cellStyle name="Normal 3 3 6 8" xfId="24712"/>
    <cellStyle name="Normal 3 3 6 9" xfId="24713"/>
    <cellStyle name="Normal 3 3 7" xfId="24714"/>
    <cellStyle name="Normal 3 3 7 2" xfId="24715"/>
    <cellStyle name="Normal 3 3 7 2 2" xfId="24716"/>
    <cellStyle name="Normal 3 3 7 2 2 2" xfId="24717"/>
    <cellStyle name="Normal 3 3 7 2 2 2 2" xfId="24718"/>
    <cellStyle name="Normal 3 3 7 2 2 2 2 2" xfId="24719"/>
    <cellStyle name="Normal 3 3 7 2 2 2 3" xfId="24720"/>
    <cellStyle name="Normal 3 3 7 2 2 3" xfId="24721"/>
    <cellStyle name="Normal 3 3 7 2 2 3 2" xfId="24722"/>
    <cellStyle name="Normal 3 3 7 2 2 4" xfId="24723"/>
    <cellStyle name="Normal 3 3 7 2 3" xfId="24724"/>
    <cellStyle name="Normal 3 3 7 2 3 2" xfId="24725"/>
    <cellStyle name="Normal 3 3 7 2 3 2 2" xfId="24726"/>
    <cellStyle name="Normal 3 3 7 2 3 3" xfId="24727"/>
    <cellStyle name="Normal 3 3 7 2 4" xfId="24728"/>
    <cellStyle name="Normal 3 3 7 2 4 2" xfId="24729"/>
    <cellStyle name="Normal 3 3 7 2 5" xfId="24730"/>
    <cellStyle name="Normal 3 3 7 3" xfId="24731"/>
    <cellStyle name="Normal 3 3 7 3 2" xfId="24732"/>
    <cellStyle name="Normal 3 3 7 3 2 2" xfId="24733"/>
    <cellStyle name="Normal 3 3 7 3 2 2 2" xfId="24734"/>
    <cellStyle name="Normal 3 3 7 3 2 3" xfId="24735"/>
    <cellStyle name="Normal 3 3 7 3 3" xfId="24736"/>
    <cellStyle name="Normal 3 3 7 3 3 2" xfId="24737"/>
    <cellStyle name="Normal 3 3 7 3 4" xfId="24738"/>
    <cellStyle name="Normal 3 3 7 4" xfId="24739"/>
    <cellStyle name="Normal 3 3 7 4 2" xfId="24740"/>
    <cellStyle name="Normal 3 3 7 4 2 2" xfId="24741"/>
    <cellStyle name="Normal 3 3 7 4 3" xfId="24742"/>
    <cellStyle name="Normal 3 3 7 5" xfId="24743"/>
    <cellStyle name="Normal 3 3 7 5 2" xfId="24744"/>
    <cellStyle name="Normal 3 3 7 6" xfId="24745"/>
    <cellStyle name="Normal 3 3 7 6 2" xfId="24746"/>
    <cellStyle name="Normal 3 3 7 7" xfId="24747"/>
    <cellStyle name="Normal 3 3 7 8" xfId="24748"/>
    <cellStyle name="Normal 3 3 7 9" xfId="24749"/>
    <cellStyle name="Normal 3 3 8" xfId="24750"/>
    <cellStyle name="Normal 3 3 8 2" xfId="24751"/>
    <cellStyle name="Normal 3 3 8 2 2" xfId="24752"/>
    <cellStyle name="Normal 3 3 8 2 2 2" xfId="24753"/>
    <cellStyle name="Normal 3 3 8 2 2 2 2" xfId="24754"/>
    <cellStyle name="Normal 3 3 8 2 2 3" xfId="24755"/>
    <cellStyle name="Normal 3 3 8 2 3" xfId="24756"/>
    <cellStyle name="Normal 3 3 8 2 3 2" xfId="24757"/>
    <cellStyle name="Normal 3 3 8 2 4" xfId="24758"/>
    <cellStyle name="Normal 3 3 8 3" xfId="24759"/>
    <cellStyle name="Normal 3 3 8 3 2" xfId="24760"/>
    <cellStyle name="Normal 3 3 8 3 2 2" xfId="24761"/>
    <cellStyle name="Normal 3 3 8 3 3" xfId="24762"/>
    <cellStyle name="Normal 3 3 8 4" xfId="24763"/>
    <cellStyle name="Normal 3 3 8 4 2" xfId="24764"/>
    <cellStyle name="Normal 3 3 8 5" xfId="24765"/>
    <cellStyle name="Normal 3 3 8 6" xfId="24766"/>
    <cellStyle name="Normal 3 3 9" xfId="24767"/>
    <cellStyle name="Normal 3 3 9 2" xfId="24768"/>
    <cellStyle name="Normal 3 3 9 2 2" xfId="24769"/>
    <cellStyle name="Normal 3 3 9 2 2 2" xfId="24770"/>
    <cellStyle name="Normal 3 3 9 2 2 2 2" xfId="24771"/>
    <cellStyle name="Normal 3 3 9 2 2 3" xfId="24772"/>
    <cellStyle name="Normal 3 3 9 2 3" xfId="24773"/>
    <cellStyle name="Normal 3 3 9 2 3 2" xfId="24774"/>
    <cellStyle name="Normal 3 3 9 2 4" xfId="24775"/>
    <cellStyle name="Normal 3 3 9 3" xfId="24776"/>
    <cellStyle name="Normal 3 3 9 3 2" xfId="24777"/>
    <cellStyle name="Normal 3 3 9 3 2 2" xfId="24778"/>
    <cellStyle name="Normal 3 3 9 3 3" xfId="24779"/>
    <cellStyle name="Normal 3 3 9 4" xfId="24780"/>
    <cellStyle name="Normal 3 3 9 4 2" xfId="24781"/>
    <cellStyle name="Normal 3 3 9 5" xfId="24782"/>
    <cellStyle name="Normal 3 4" xfId="24783"/>
    <cellStyle name="Normal 3 4 10" xfId="24784"/>
    <cellStyle name="Normal 3 4 10 2" xfId="24785"/>
    <cellStyle name="Normal 3 4 10 2 2" xfId="24786"/>
    <cellStyle name="Normal 3 4 10 2 2 2" xfId="24787"/>
    <cellStyle name="Normal 3 4 10 2 3" xfId="24788"/>
    <cellStyle name="Normal 3 4 10 3" xfId="24789"/>
    <cellStyle name="Normal 3 4 10 3 2" xfId="24790"/>
    <cellStyle name="Normal 3 4 10 4" xfId="24791"/>
    <cellStyle name="Normal 3 4 11" xfId="24792"/>
    <cellStyle name="Normal 3 4 11 2" xfId="24793"/>
    <cellStyle name="Normal 3 4 11 2 2" xfId="24794"/>
    <cellStyle name="Normal 3 4 11 3" xfId="24795"/>
    <cellStyle name="Normal 3 4 12" xfId="24796"/>
    <cellStyle name="Normal 3 4 12 2" xfId="24797"/>
    <cellStyle name="Normal 3 4 13" xfId="24798"/>
    <cellStyle name="Normal 3 4 13 2" xfId="24799"/>
    <cellStyle name="Normal 3 4 14" xfId="24800"/>
    <cellStyle name="Normal 3 4 14 2" xfId="24801"/>
    <cellStyle name="Normal 3 4 15" xfId="24802"/>
    <cellStyle name="Normal 3 4 15 2" xfId="24803"/>
    <cellStyle name="Normal 3 4 16" xfId="24804"/>
    <cellStyle name="Normal 3 4 17" xfId="24805"/>
    <cellStyle name="Normal 3 4 18" xfId="24806"/>
    <cellStyle name="Normal 3 4 19" xfId="24807"/>
    <cellStyle name="Normal 3 4 2" xfId="24808"/>
    <cellStyle name="Normal 3 4 2 10" xfId="24809"/>
    <cellStyle name="Normal 3 4 2 10 2" xfId="24810"/>
    <cellStyle name="Normal 3 4 2 11" xfId="24811"/>
    <cellStyle name="Normal 3 4 2 11 2" xfId="24812"/>
    <cellStyle name="Normal 3 4 2 12" xfId="24813"/>
    <cellStyle name="Normal 3 4 2 12 2" xfId="24814"/>
    <cellStyle name="Normal 3 4 2 13" xfId="24815"/>
    <cellStyle name="Normal 3 4 2 13 2" xfId="24816"/>
    <cellStyle name="Normal 3 4 2 14" xfId="24817"/>
    <cellStyle name="Normal 3 4 2 15" xfId="24818"/>
    <cellStyle name="Normal 3 4 2 16" xfId="24819"/>
    <cellStyle name="Normal 3 4 2 17" xfId="24820"/>
    <cellStyle name="Normal 3 4 2 2" xfId="24821"/>
    <cellStyle name="Normal 3 4 2 2 10" xfId="24822"/>
    <cellStyle name="Normal 3 4 2 2 10 2" xfId="24823"/>
    <cellStyle name="Normal 3 4 2 2 11" xfId="24824"/>
    <cellStyle name="Normal 3 4 2 2 11 2" xfId="24825"/>
    <cellStyle name="Normal 3 4 2 2 12" xfId="24826"/>
    <cellStyle name="Normal 3 4 2 2 13" xfId="24827"/>
    <cellStyle name="Normal 3 4 2 2 14" xfId="24828"/>
    <cellStyle name="Normal 3 4 2 2 2" xfId="24829"/>
    <cellStyle name="Normal 3 4 2 2 2 10" xfId="24830"/>
    <cellStyle name="Normal 3 4 2 2 2 10 2" xfId="24831"/>
    <cellStyle name="Normal 3 4 2 2 2 11" xfId="24832"/>
    <cellStyle name="Normal 3 4 2 2 2 12" xfId="24833"/>
    <cellStyle name="Normal 3 4 2 2 2 13" xfId="24834"/>
    <cellStyle name="Normal 3 4 2 2 2 2" xfId="24835"/>
    <cellStyle name="Normal 3 4 2 2 2 2 2" xfId="24836"/>
    <cellStyle name="Normal 3 4 2 2 2 2 2 2" xfId="24837"/>
    <cellStyle name="Normal 3 4 2 2 2 2 2 2 2" xfId="24838"/>
    <cellStyle name="Normal 3 4 2 2 2 2 2 2 2 2" xfId="24839"/>
    <cellStyle name="Normal 3 4 2 2 2 2 2 2 2 2 2" xfId="24840"/>
    <cellStyle name="Normal 3 4 2 2 2 2 2 2 2 3" xfId="24841"/>
    <cellStyle name="Normal 3 4 2 2 2 2 2 2 3" xfId="24842"/>
    <cellStyle name="Normal 3 4 2 2 2 2 2 2 3 2" xfId="24843"/>
    <cellStyle name="Normal 3 4 2 2 2 2 2 2 4" xfId="24844"/>
    <cellStyle name="Normal 3 4 2 2 2 2 2 3" xfId="24845"/>
    <cellStyle name="Normal 3 4 2 2 2 2 2 3 2" xfId="24846"/>
    <cellStyle name="Normal 3 4 2 2 2 2 2 3 2 2" xfId="24847"/>
    <cellStyle name="Normal 3 4 2 2 2 2 2 3 3" xfId="24848"/>
    <cellStyle name="Normal 3 4 2 2 2 2 2 4" xfId="24849"/>
    <cellStyle name="Normal 3 4 2 2 2 2 2 4 2" xfId="24850"/>
    <cellStyle name="Normal 3 4 2 2 2 2 2 5" xfId="24851"/>
    <cellStyle name="Normal 3 4 2 2 2 2 3" xfId="24852"/>
    <cellStyle name="Normal 3 4 2 2 2 2 3 2" xfId="24853"/>
    <cellStyle name="Normal 3 4 2 2 2 2 3 2 2" xfId="24854"/>
    <cellStyle name="Normal 3 4 2 2 2 2 3 2 2 2" xfId="24855"/>
    <cellStyle name="Normal 3 4 2 2 2 2 3 2 3" xfId="24856"/>
    <cellStyle name="Normal 3 4 2 2 2 2 3 3" xfId="24857"/>
    <cellStyle name="Normal 3 4 2 2 2 2 3 3 2" xfId="24858"/>
    <cellStyle name="Normal 3 4 2 2 2 2 3 4" xfId="24859"/>
    <cellStyle name="Normal 3 4 2 2 2 2 4" xfId="24860"/>
    <cellStyle name="Normal 3 4 2 2 2 2 4 2" xfId="24861"/>
    <cellStyle name="Normal 3 4 2 2 2 2 4 2 2" xfId="24862"/>
    <cellStyle name="Normal 3 4 2 2 2 2 4 3" xfId="24863"/>
    <cellStyle name="Normal 3 4 2 2 2 2 5" xfId="24864"/>
    <cellStyle name="Normal 3 4 2 2 2 2 5 2" xfId="24865"/>
    <cellStyle name="Normal 3 4 2 2 2 2 6" xfId="24866"/>
    <cellStyle name="Normal 3 4 2 2 2 2 6 2" xfId="24867"/>
    <cellStyle name="Normal 3 4 2 2 2 2 7" xfId="24868"/>
    <cellStyle name="Normal 3 4 2 2 2 2 8" xfId="24869"/>
    <cellStyle name="Normal 3 4 2 2 2 2 9" xfId="24870"/>
    <cellStyle name="Normal 3 4 2 2 2 3" xfId="24871"/>
    <cellStyle name="Normal 3 4 2 2 2 3 2" xfId="24872"/>
    <cellStyle name="Normal 3 4 2 2 2 3 2 2" xfId="24873"/>
    <cellStyle name="Normal 3 4 2 2 2 3 2 2 2" xfId="24874"/>
    <cellStyle name="Normal 3 4 2 2 2 3 2 2 2 2" xfId="24875"/>
    <cellStyle name="Normal 3 4 2 2 2 3 2 2 2 2 2" xfId="24876"/>
    <cellStyle name="Normal 3 4 2 2 2 3 2 2 2 3" xfId="24877"/>
    <cellStyle name="Normal 3 4 2 2 2 3 2 2 3" xfId="24878"/>
    <cellStyle name="Normal 3 4 2 2 2 3 2 2 3 2" xfId="24879"/>
    <cellStyle name="Normal 3 4 2 2 2 3 2 2 4" xfId="24880"/>
    <cellStyle name="Normal 3 4 2 2 2 3 2 3" xfId="24881"/>
    <cellStyle name="Normal 3 4 2 2 2 3 2 3 2" xfId="24882"/>
    <cellStyle name="Normal 3 4 2 2 2 3 2 3 2 2" xfId="24883"/>
    <cellStyle name="Normal 3 4 2 2 2 3 2 3 3" xfId="24884"/>
    <cellStyle name="Normal 3 4 2 2 2 3 2 4" xfId="24885"/>
    <cellStyle name="Normal 3 4 2 2 2 3 2 4 2" xfId="24886"/>
    <cellStyle name="Normal 3 4 2 2 2 3 2 5" xfId="24887"/>
    <cellStyle name="Normal 3 4 2 2 2 3 3" xfId="24888"/>
    <cellStyle name="Normal 3 4 2 2 2 3 3 2" xfId="24889"/>
    <cellStyle name="Normal 3 4 2 2 2 3 3 2 2" xfId="24890"/>
    <cellStyle name="Normal 3 4 2 2 2 3 3 2 2 2" xfId="24891"/>
    <cellStyle name="Normal 3 4 2 2 2 3 3 2 3" xfId="24892"/>
    <cellStyle name="Normal 3 4 2 2 2 3 3 3" xfId="24893"/>
    <cellStyle name="Normal 3 4 2 2 2 3 3 3 2" xfId="24894"/>
    <cellStyle name="Normal 3 4 2 2 2 3 3 4" xfId="24895"/>
    <cellStyle name="Normal 3 4 2 2 2 3 4" xfId="24896"/>
    <cellStyle name="Normal 3 4 2 2 2 3 4 2" xfId="24897"/>
    <cellStyle name="Normal 3 4 2 2 2 3 4 2 2" xfId="24898"/>
    <cellStyle name="Normal 3 4 2 2 2 3 4 3" xfId="24899"/>
    <cellStyle name="Normal 3 4 2 2 2 3 5" xfId="24900"/>
    <cellStyle name="Normal 3 4 2 2 2 3 5 2" xfId="24901"/>
    <cellStyle name="Normal 3 4 2 2 2 3 6" xfId="24902"/>
    <cellStyle name="Normal 3 4 2 2 2 3 6 2" xfId="24903"/>
    <cellStyle name="Normal 3 4 2 2 2 3 7" xfId="24904"/>
    <cellStyle name="Normal 3 4 2 2 2 3 8" xfId="24905"/>
    <cellStyle name="Normal 3 4 2 2 2 3 9" xfId="24906"/>
    <cellStyle name="Normal 3 4 2 2 2 4" xfId="24907"/>
    <cellStyle name="Normal 3 4 2 2 2 4 2" xfId="24908"/>
    <cellStyle name="Normal 3 4 2 2 2 4 2 2" xfId="24909"/>
    <cellStyle name="Normal 3 4 2 2 2 4 2 2 2" xfId="24910"/>
    <cellStyle name="Normal 3 4 2 2 2 4 2 2 2 2" xfId="24911"/>
    <cellStyle name="Normal 3 4 2 2 2 4 2 2 3" xfId="24912"/>
    <cellStyle name="Normal 3 4 2 2 2 4 2 3" xfId="24913"/>
    <cellStyle name="Normal 3 4 2 2 2 4 2 3 2" xfId="24914"/>
    <cellStyle name="Normal 3 4 2 2 2 4 2 4" xfId="24915"/>
    <cellStyle name="Normal 3 4 2 2 2 4 3" xfId="24916"/>
    <cellStyle name="Normal 3 4 2 2 2 4 3 2" xfId="24917"/>
    <cellStyle name="Normal 3 4 2 2 2 4 3 2 2" xfId="24918"/>
    <cellStyle name="Normal 3 4 2 2 2 4 3 3" xfId="24919"/>
    <cellStyle name="Normal 3 4 2 2 2 4 4" xfId="24920"/>
    <cellStyle name="Normal 3 4 2 2 2 4 4 2" xfId="24921"/>
    <cellStyle name="Normal 3 4 2 2 2 4 5" xfId="24922"/>
    <cellStyle name="Normal 3 4 2 2 2 5" xfId="24923"/>
    <cellStyle name="Normal 3 4 2 2 2 5 2" xfId="24924"/>
    <cellStyle name="Normal 3 4 2 2 2 5 2 2" xfId="24925"/>
    <cellStyle name="Normal 3 4 2 2 2 5 2 2 2" xfId="24926"/>
    <cellStyle name="Normal 3 4 2 2 2 5 2 2 2 2" xfId="24927"/>
    <cellStyle name="Normal 3 4 2 2 2 5 2 2 3" xfId="24928"/>
    <cellStyle name="Normal 3 4 2 2 2 5 2 3" xfId="24929"/>
    <cellStyle name="Normal 3 4 2 2 2 5 2 3 2" xfId="24930"/>
    <cellStyle name="Normal 3 4 2 2 2 5 2 4" xfId="24931"/>
    <cellStyle name="Normal 3 4 2 2 2 5 3" xfId="24932"/>
    <cellStyle name="Normal 3 4 2 2 2 5 3 2" xfId="24933"/>
    <cellStyle name="Normal 3 4 2 2 2 5 3 2 2" xfId="24934"/>
    <cellStyle name="Normal 3 4 2 2 2 5 3 3" xfId="24935"/>
    <cellStyle name="Normal 3 4 2 2 2 5 4" xfId="24936"/>
    <cellStyle name="Normal 3 4 2 2 2 5 4 2" xfId="24937"/>
    <cellStyle name="Normal 3 4 2 2 2 5 5" xfId="24938"/>
    <cellStyle name="Normal 3 4 2 2 2 6" xfId="24939"/>
    <cellStyle name="Normal 3 4 2 2 2 6 2" xfId="24940"/>
    <cellStyle name="Normal 3 4 2 2 2 6 2 2" xfId="24941"/>
    <cellStyle name="Normal 3 4 2 2 2 6 2 2 2" xfId="24942"/>
    <cellStyle name="Normal 3 4 2 2 2 6 2 3" xfId="24943"/>
    <cellStyle name="Normal 3 4 2 2 2 6 3" xfId="24944"/>
    <cellStyle name="Normal 3 4 2 2 2 6 3 2" xfId="24945"/>
    <cellStyle name="Normal 3 4 2 2 2 6 4" xfId="24946"/>
    <cellStyle name="Normal 3 4 2 2 2 7" xfId="24947"/>
    <cellStyle name="Normal 3 4 2 2 2 7 2" xfId="24948"/>
    <cellStyle name="Normal 3 4 2 2 2 7 2 2" xfId="24949"/>
    <cellStyle name="Normal 3 4 2 2 2 7 3" xfId="24950"/>
    <cellStyle name="Normal 3 4 2 2 2 8" xfId="24951"/>
    <cellStyle name="Normal 3 4 2 2 2 8 2" xfId="24952"/>
    <cellStyle name="Normal 3 4 2 2 2 9" xfId="24953"/>
    <cellStyle name="Normal 3 4 2 2 2 9 2" xfId="24954"/>
    <cellStyle name="Normal 3 4 2 2 3" xfId="24955"/>
    <cellStyle name="Normal 3 4 2 2 3 2" xfId="24956"/>
    <cellStyle name="Normal 3 4 2 2 3 2 2" xfId="24957"/>
    <cellStyle name="Normal 3 4 2 2 3 2 2 2" xfId="24958"/>
    <cellStyle name="Normal 3 4 2 2 3 2 2 2 2" xfId="24959"/>
    <cellStyle name="Normal 3 4 2 2 3 2 2 2 2 2" xfId="24960"/>
    <cellStyle name="Normal 3 4 2 2 3 2 2 2 3" xfId="24961"/>
    <cellStyle name="Normal 3 4 2 2 3 2 2 3" xfId="24962"/>
    <cellStyle name="Normal 3 4 2 2 3 2 2 3 2" xfId="24963"/>
    <cellStyle name="Normal 3 4 2 2 3 2 2 4" xfId="24964"/>
    <cellStyle name="Normal 3 4 2 2 3 2 3" xfId="24965"/>
    <cellStyle name="Normal 3 4 2 2 3 2 3 2" xfId="24966"/>
    <cellStyle name="Normal 3 4 2 2 3 2 3 2 2" xfId="24967"/>
    <cellStyle name="Normal 3 4 2 2 3 2 3 3" xfId="24968"/>
    <cellStyle name="Normal 3 4 2 2 3 2 4" xfId="24969"/>
    <cellStyle name="Normal 3 4 2 2 3 2 4 2" xfId="24970"/>
    <cellStyle name="Normal 3 4 2 2 3 2 5" xfId="24971"/>
    <cellStyle name="Normal 3 4 2 2 3 3" xfId="24972"/>
    <cellStyle name="Normal 3 4 2 2 3 3 2" xfId="24973"/>
    <cellStyle name="Normal 3 4 2 2 3 3 2 2" xfId="24974"/>
    <cellStyle name="Normal 3 4 2 2 3 3 2 2 2" xfId="24975"/>
    <cellStyle name="Normal 3 4 2 2 3 3 2 3" xfId="24976"/>
    <cellStyle name="Normal 3 4 2 2 3 3 3" xfId="24977"/>
    <cellStyle name="Normal 3 4 2 2 3 3 3 2" xfId="24978"/>
    <cellStyle name="Normal 3 4 2 2 3 3 4" xfId="24979"/>
    <cellStyle name="Normal 3 4 2 2 3 4" xfId="24980"/>
    <cellStyle name="Normal 3 4 2 2 3 4 2" xfId="24981"/>
    <cellStyle name="Normal 3 4 2 2 3 4 2 2" xfId="24982"/>
    <cellStyle name="Normal 3 4 2 2 3 4 3" xfId="24983"/>
    <cellStyle name="Normal 3 4 2 2 3 5" xfId="24984"/>
    <cellStyle name="Normal 3 4 2 2 3 5 2" xfId="24985"/>
    <cellStyle name="Normal 3 4 2 2 3 6" xfId="24986"/>
    <cellStyle name="Normal 3 4 2 2 3 6 2" xfId="24987"/>
    <cellStyle name="Normal 3 4 2 2 3 7" xfId="24988"/>
    <cellStyle name="Normal 3 4 2 2 3 8" xfId="24989"/>
    <cellStyle name="Normal 3 4 2 2 3 9" xfId="24990"/>
    <cellStyle name="Normal 3 4 2 2 4" xfId="24991"/>
    <cellStyle name="Normal 3 4 2 2 4 2" xfId="24992"/>
    <cellStyle name="Normal 3 4 2 2 4 2 2" xfId="24993"/>
    <cellStyle name="Normal 3 4 2 2 4 2 2 2" xfId="24994"/>
    <cellStyle name="Normal 3 4 2 2 4 2 2 2 2" xfId="24995"/>
    <cellStyle name="Normal 3 4 2 2 4 2 2 2 2 2" xfId="24996"/>
    <cellStyle name="Normal 3 4 2 2 4 2 2 2 3" xfId="24997"/>
    <cellStyle name="Normal 3 4 2 2 4 2 2 3" xfId="24998"/>
    <cellStyle name="Normal 3 4 2 2 4 2 2 3 2" xfId="24999"/>
    <cellStyle name="Normal 3 4 2 2 4 2 2 4" xfId="25000"/>
    <cellStyle name="Normal 3 4 2 2 4 2 3" xfId="25001"/>
    <cellStyle name="Normal 3 4 2 2 4 2 3 2" xfId="25002"/>
    <cellStyle name="Normal 3 4 2 2 4 2 3 2 2" xfId="25003"/>
    <cellStyle name="Normal 3 4 2 2 4 2 3 3" xfId="25004"/>
    <cellStyle name="Normal 3 4 2 2 4 2 4" xfId="25005"/>
    <cellStyle name="Normal 3 4 2 2 4 2 4 2" xfId="25006"/>
    <cellStyle name="Normal 3 4 2 2 4 2 5" xfId="25007"/>
    <cellStyle name="Normal 3 4 2 2 4 3" xfId="25008"/>
    <cellStyle name="Normal 3 4 2 2 4 3 2" xfId="25009"/>
    <cellStyle name="Normal 3 4 2 2 4 3 2 2" xfId="25010"/>
    <cellStyle name="Normal 3 4 2 2 4 3 2 2 2" xfId="25011"/>
    <cellStyle name="Normal 3 4 2 2 4 3 2 3" xfId="25012"/>
    <cellStyle name="Normal 3 4 2 2 4 3 3" xfId="25013"/>
    <cellStyle name="Normal 3 4 2 2 4 3 3 2" xfId="25014"/>
    <cellStyle name="Normal 3 4 2 2 4 3 4" xfId="25015"/>
    <cellStyle name="Normal 3 4 2 2 4 4" xfId="25016"/>
    <cellStyle name="Normal 3 4 2 2 4 4 2" xfId="25017"/>
    <cellStyle name="Normal 3 4 2 2 4 4 2 2" xfId="25018"/>
    <cellStyle name="Normal 3 4 2 2 4 4 3" xfId="25019"/>
    <cellStyle name="Normal 3 4 2 2 4 5" xfId="25020"/>
    <cellStyle name="Normal 3 4 2 2 4 5 2" xfId="25021"/>
    <cellStyle name="Normal 3 4 2 2 4 6" xfId="25022"/>
    <cellStyle name="Normal 3 4 2 2 4 6 2" xfId="25023"/>
    <cellStyle name="Normal 3 4 2 2 4 7" xfId="25024"/>
    <cellStyle name="Normal 3 4 2 2 4 8" xfId="25025"/>
    <cellStyle name="Normal 3 4 2 2 4 9" xfId="25026"/>
    <cellStyle name="Normal 3 4 2 2 5" xfId="25027"/>
    <cellStyle name="Normal 3 4 2 2 5 2" xfId="25028"/>
    <cellStyle name="Normal 3 4 2 2 5 2 2" xfId="25029"/>
    <cellStyle name="Normal 3 4 2 2 5 2 2 2" xfId="25030"/>
    <cellStyle name="Normal 3 4 2 2 5 2 2 2 2" xfId="25031"/>
    <cellStyle name="Normal 3 4 2 2 5 2 2 3" xfId="25032"/>
    <cellStyle name="Normal 3 4 2 2 5 2 3" xfId="25033"/>
    <cellStyle name="Normal 3 4 2 2 5 2 3 2" xfId="25034"/>
    <cellStyle name="Normal 3 4 2 2 5 2 4" xfId="25035"/>
    <cellStyle name="Normal 3 4 2 2 5 3" xfId="25036"/>
    <cellStyle name="Normal 3 4 2 2 5 3 2" xfId="25037"/>
    <cellStyle name="Normal 3 4 2 2 5 3 2 2" xfId="25038"/>
    <cellStyle name="Normal 3 4 2 2 5 3 3" xfId="25039"/>
    <cellStyle name="Normal 3 4 2 2 5 4" xfId="25040"/>
    <cellStyle name="Normal 3 4 2 2 5 4 2" xfId="25041"/>
    <cellStyle name="Normal 3 4 2 2 5 5" xfId="25042"/>
    <cellStyle name="Normal 3 4 2 2 6" xfId="25043"/>
    <cellStyle name="Normal 3 4 2 2 6 2" xfId="25044"/>
    <cellStyle name="Normal 3 4 2 2 6 2 2" xfId="25045"/>
    <cellStyle name="Normal 3 4 2 2 6 2 2 2" xfId="25046"/>
    <cellStyle name="Normal 3 4 2 2 6 2 2 2 2" xfId="25047"/>
    <cellStyle name="Normal 3 4 2 2 6 2 2 3" xfId="25048"/>
    <cellStyle name="Normal 3 4 2 2 6 2 3" xfId="25049"/>
    <cellStyle name="Normal 3 4 2 2 6 2 3 2" xfId="25050"/>
    <cellStyle name="Normal 3 4 2 2 6 2 4" xfId="25051"/>
    <cellStyle name="Normal 3 4 2 2 6 3" xfId="25052"/>
    <cellStyle name="Normal 3 4 2 2 6 3 2" xfId="25053"/>
    <cellStyle name="Normal 3 4 2 2 6 3 2 2" xfId="25054"/>
    <cellStyle name="Normal 3 4 2 2 6 3 3" xfId="25055"/>
    <cellStyle name="Normal 3 4 2 2 6 4" xfId="25056"/>
    <cellStyle name="Normal 3 4 2 2 6 4 2" xfId="25057"/>
    <cellStyle name="Normal 3 4 2 2 6 5" xfId="25058"/>
    <cellStyle name="Normal 3 4 2 2 7" xfId="25059"/>
    <cellStyle name="Normal 3 4 2 2 7 2" xfId="25060"/>
    <cellStyle name="Normal 3 4 2 2 7 2 2" xfId="25061"/>
    <cellStyle name="Normal 3 4 2 2 7 2 2 2" xfId="25062"/>
    <cellStyle name="Normal 3 4 2 2 7 2 3" xfId="25063"/>
    <cellStyle name="Normal 3 4 2 2 7 3" xfId="25064"/>
    <cellStyle name="Normal 3 4 2 2 7 3 2" xfId="25065"/>
    <cellStyle name="Normal 3 4 2 2 7 4" xfId="25066"/>
    <cellStyle name="Normal 3 4 2 2 8" xfId="25067"/>
    <cellStyle name="Normal 3 4 2 2 8 2" xfId="25068"/>
    <cellStyle name="Normal 3 4 2 2 8 2 2" xfId="25069"/>
    <cellStyle name="Normal 3 4 2 2 8 3" xfId="25070"/>
    <cellStyle name="Normal 3 4 2 2 9" xfId="25071"/>
    <cellStyle name="Normal 3 4 2 2 9 2" xfId="25072"/>
    <cellStyle name="Normal 3 4 2 3" xfId="25073"/>
    <cellStyle name="Normal 3 4 2 3 10" xfId="25074"/>
    <cellStyle name="Normal 3 4 2 3 10 2" xfId="25075"/>
    <cellStyle name="Normal 3 4 2 3 11" xfId="25076"/>
    <cellStyle name="Normal 3 4 2 3 12" xfId="25077"/>
    <cellStyle name="Normal 3 4 2 3 13" xfId="25078"/>
    <cellStyle name="Normal 3 4 2 3 2" xfId="25079"/>
    <cellStyle name="Normal 3 4 2 3 2 2" xfId="25080"/>
    <cellStyle name="Normal 3 4 2 3 2 2 2" xfId="25081"/>
    <cellStyle name="Normal 3 4 2 3 2 2 2 2" xfId="25082"/>
    <cellStyle name="Normal 3 4 2 3 2 2 2 2 2" xfId="25083"/>
    <cellStyle name="Normal 3 4 2 3 2 2 2 2 2 2" xfId="25084"/>
    <cellStyle name="Normal 3 4 2 3 2 2 2 2 3" xfId="25085"/>
    <cellStyle name="Normal 3 4 2 3 2 2 2 3" xfId="25086"/>
    <cellStyle name="Normal 3 4 2 3 2 2 2 3 2" xfId="25087"/>
    <cellStyle name="Normal 3 4 2 3 2 2 2 4" xfId="25088"/>
    <cellStyle name="Normal 3 4 2 3 2 2 3" xfId="25089"/>
    <cellStyle name="Normal 3 4 2 3 2 2 3 2" xfId="25090"/>
    <cellStyle name="Normal 3 4 2 3 2 2 3 2 2" xfId="25091"/>
    <cellStyle name="Normal 3 4 2 3 2 2 3 3" xfId="25092"/>
    <cellStyle name="Normal 3 4 2 3 2 2 4" xfId="25093"/>
    <cellStyle name="Normal 3 4 2 3 2 2 4 2" xfId="25094"/>
    <cellStyle name="Normal 3 4 2 3 2 2 5" xfId="25095"/>
    <cellStyle name="Normal 3 4 2 3 2 3" xfId="25096"/>
    <cellStyle name="Normal 3 4 2 3 2 3 2" xfId="25097"/>
    <cellStyle name="Normal 3 4 2 3 2 3 2 2" xfId="25098"/>
    <cellStyle name="Normal 3 4 2 3 2 3 2 2 2" xfId="25099"/>
    <cellStyle name="Normal 3 4 2 3 2 3 2 3" xfId="25100"/>
    <cellStyle name="Normal 3 4 2 3 2 3 3" xfId="25101"/>
    <cellStyle name="Normal 3 4 2 3 2 3 3 2" xfId="25102"/>
    <cellStyle name="Normal 3 4 2 3 2 3 4" xfId="25103"/>
    <cellStyle name="Normal 3 4 2 3 2 4" xfId="25104"/>
    <cellStyle name="Normal 3 4 2 3 2 4 2" xfId="25105"/>
    <cellStyle name="Normal 3 4 2 3 2 4 2 2" xfId="25106"/>
    <cellStyle name="Normal 3 4 2 3 2 4 3" xfId="25107"/>
    <cellStyle name="Normal 3 4 2 3 2 5" xfId="25108"/>
    <cellStyle name="Normal 3 4 2 3 2 5 2" xfId="25109"/>
    <cellStyle name="Normal 3 4 2 3 2 6" xfId="25110"/>
    <cellStyle name="Normal 3 4 2 3 2 6 2" xfId="25111"/>
    <cellStyle name="Normal 3 4 2 3 2 7" xfId="25112"/>
    <cellStyle name="Normal 3 4 2 3 2 8" xfId="25113"/>
    <cellStyle name="Normal 3 4 2 3 2 9" xfId="25114"/>
    <cellStyle name="Normal 3 4 2 3 3" xfId="25115"/>
    <cellStyle name="Normal 3 4 2 3 3 2" xfId="25116"/>
    <cellStyle name="Normal 3 4 2 3 3 2 2" xfId="25117"/>
    <cellStyle name="Normal 3 4 2 3 3 2 2 2" xfId="25118"/>
    <cellStyle name="Normal 3 4 2 3 3 2 2 2 2" xfId="25119"/>
    <cellStyle name="Normal 3 4 2 3 3 2 2 2 2 2" xfId="25120"/>
    <cellStyle name="Normal 3 4 2 3 3 2 2 2 3" xfId="25121"/>
    <cellStyle name="Normal 3 4 2 3 3 2 2 3" xfId="25122"/>
    <cellStyle name="Normal 3 4 2 3 3 2 2 3 2" xfId="25123"/>
    <cellStyle name="Normal 3 4 2 3 3 2 2 4" xfId="25124"/>
    <cellStyle name="Normal 3 4 2 3 3 2 3" xfId="25125"/>
    <cellStyle name="Normal 3 4 2 3 3 2 3 2" xfId="25126"/>
    <cellStyle name="Normal 3 4 2 3 3 2 3 2 2" xfId="25127"/>
    <cellStyle name="Normal 3 4 2 3 3 2 3 3" xfId="25128"/>
    <cellStyle name="Normal 3 4 2 3 3 2 4" xfId="25129"/>
    <cellStyle name="Normal 3 4 2 3 3 2 4 2" xfId="25130"/>
    <cellStyle name="Normal 3 4 2 3 3 2 5" xfId="25131"/>
    <cellStyle name="Normal 3 4 2 3 3 3" xfId="25132"/>
    <cellStyle name="Normal 3 4 2 3 3 3 2" xfId="25133"/>
    <cellStyle name="Normal 3 4 2 3 3 3 2 2" xfId="25134"/>
    <cellStyle name="Normal 3 4 2 3 3 3 2 2 2" xfId="25135"/>
    <cellStyle name="Normal 3 4 2 3 3 3 2 3" xfId="25136"/>
    <cellStyle name="Normal 3 4 2 3 3 3 3" xfId="25137"/>
    <cellStyle name="Normal 3 4 2 3 3 3 3 2" xfId="25138"/>
    <cellStyle name="Normal 3 4 2 3 3 3 4" xfId="25139"/>
    <cellStyle name="Normal 3 4 2 3 3 4" xfId="25140"/>
    <cellStyle name="Normal 3 4 2 3 3 4 2" xfId="25141"/>
    <cellStyle name="Normal 3 4 2 3 3 4 2 2" xfId="25142"/>
    <cellStyle name="Normal 3 4 2 3 3 4 3" xfId="25143"/>
    <cellStyle name="Normal 3 4 2 3 3 5" xfId="25144"/>
    <cellStyle name="Normal 3 4 2 3 3 5 2" xfId="25145"/>
    <cellStyle name="Normal 3 4 2 3 3 6" xfId="25146"/>
    <cellStyle name="Normal 3 4 2 3 3 6 2" xfId="25147"/>
    <cellStyle name="Normal 3 4 2 3 3 7" xfId="25148"/>
    <cellStyle name="Normal 3 4 2 3 3 8" xfId="25149"/>
    <cellStyle name="Normal 3 4 2 3 3 9" xfId="25150"/>
    <cellStyle name="Normal 3 4 2 3 4" xfId="25151"/>
    <cellStyle name="Normal 3 4 2 3 4 2" xfId="25152"/>
    <cellStyle name="Normal 3 4 2 3 4 2 2" xfId="25153"/>
    <cellStyle name="Normal 3 4 2 3 4 2 2 2" xfId="25154"/>
    <cellStyle name="Normal 3 4 2 3 4 2 2 2 2" xfId="25155"/>
    <cellStyle name="Normal 3 4 2 3 4 2 2 3" xfId="25156"/>
    <cellStyle name="Normal 3 4 2 3 4 2 3" xfId="25157"/>
    <cellStyle name="Normal 3 4 2 3 4 2 3 2" xfId="25158"/>
    <cellStyle name="Normal 3 4 2 3 4 2 4" xfId="25159"/>
    <cellStyle name="Normal 3 4 2 3 4 3" xfId="25160"/>
    <cellStyle name="Normal 3 4 2 3 4 3 2" xfId="25161"/>
    <cellStyle name="Normal 3 4 2 3 4 3 2 2" xfId="25162"/>
    <cellStyle name="Normal 3 4 2 3 4 3 3" xfId="25163"/>
    <cellStyle name="Normal 3 4 2 3 4 4" xfId="25164"/>
    <cellStyle name="Normal 3 4 2 3 4 4 2" xfId="25165"/>
    <cellStyle name="Normal 3 4 2 3 4 5" xfId="25166"/>
    <cellStyle name="Normal 3 4 2 3 5" xfId="25167"/>
    <cellStyle name="Normal 3 4 2 3 5 2" xfId="25168"/>
    <cellStyle name="Normal 3 4 2 3 5 2 2" xfId="25169"/>
    <cellStyle name="Normal 3 4 2 3 5 2 2 2" xfId="25170"/>
    <cellStyle name="Normal 3 4 2 3 5 2 2 2 2" xfId="25171"/>
    <cellStyle name="Normal 3 4 2 3 5 2 2 3" xfId="25172"/>
    <cellStyle name="Normal 3 4 2 3 5 2 3" xfId="25173"/>
    <cellStyle name="Normal 3 4 2 3 5 2 3 2" xfId="25174"/>
    <cellStyle name="Normal 3 4 2 3 5 2 4" xfId="25175"/>
    <cellStyle name="Normal 3 4 2 3 5 3" xfId="25176"/>
    <cellStyle name="Normal 3 4 2 3 5 3 2" xfId="25177"/>
    <cellStyle name="Normal 3 4 2 3 5 3 2 2" xfId="25178"/>
    <cellStyle name="Normal 3 4 2 3 5 3 3" xfId="25179"/>
    <cellStyle name="Normal 3 4 2 3 5 4" xfId="25180"/>
    <cellStyle name="Normal 3 4 2 3 5 4 2" xfId="25181"/>
    <cellStyle name="Normal 3 4 2 3 5 5" xfId="25182"/>
    <cellStyle name="Normal 3 4 2 3 6" xfId="25183"/>
    <cellStyle name="Normal 3 4 2 3 6 2" xfId="25184"/>
    <cellStyle name="Normal 3 4 2 3 6 2 2" xfId="25185"/>
    <cellStyle name="Normal 3 4 2 3 6 2 2 2" xfId="25186"/>
    <cellStyle name="Normal 3 4 2 3 6 2 3" xfId="25187"/>
    <cellStyle name="Normal 3 4 2 3 6 3" xfId="25188"/>
    <cellStyle name="Normal 3 4 2 3 6 3 2" xfId="25189"/>
    <cellStyle name="Normal 3 4 2 3 6 4" xfId="25190"/>
    <cellStyle name="Normal 3 4 2 3 7" xfId="25191"/>
    <cellStyle name="Normal 3 4 2 3 7 2" xfId="25192"/>
    <cellStyle name="Normal 3 4 2 3 7 2 2" xfId="25193"/>
    <cellStyle name="Normal 3 4 2 3 7 3" xfId="25194"/>
    <cellStyle name="Normal 3 4 2 3 8" xfId="25195"/>
    <cellStyle name="Normal 3 4 2 3 8 2" xfId="25196"/>
    <cellStyle name="Normal 3 4 2 3 9" xfId="25197"/>
    <cellStyle name="Normal 3 4 2 3 9 2" xfId="25198"/>
    <cellStyle name="Normal 3 4 2 4" xfId="25199"/>
    <cellStyle name="Normal 3 4 2 4 2" xfId="25200"/>
    <cellStyle name="Normal 3 4 2 4 2 2" xfId="25201"/>
    <cellStyle name="Normal 3 4 2 4 2 2 2" xfId="25202"/>
    <cellStyle name="Normal 3 4 2 4 2 2 2 2" xfId="25203"/>
    <cellStyle name="Normal 3 4 2 4 2 2 2 2 2" xfId="25204"/>
    <cellStyle name="Normal 3 4 2 4 2 2 2 3" xfId="25205"/>
    <cellStyle name="Normal 3 4 2 4 2 2 3" xfId="25206"/>
    <cellStyle name="Normal 3 4 2 4 2 2 3 2" xfId="25207"/>
    <cellStyle name="Normal 3 4 2 4 2 2 4" xfId="25208"/>
    <cellStyle name="Normal 3 4 2 4 2 3" xfId="25209"/>
    <cellStyle name="Normal 3 4 2 4 2 3 2" xfId="25210"/>
    <cellStyle name="Normal 3 4 2 4 2 3 2 2" xfId="25211"/>
    <cellStyle name="Normal 3 4 2 4 2 3 3" xfId="25212"/>
    <cellStyle name="Normal 3 4 2 4 2 4" xfId="25213"/>
    <cellStyle name="Normal 3 4 2 4 2 4 2" xfId="25214"/>
    <cellStyle name="Normal 3 4 2 4 2 5" xfId="25215"/>
    <cellStyle name="Normal 3 4 2 4 3" xfId="25216"/>
    <cellStyle name="Normal 3 4 2 4 3 2" xfId="25217"/>
    <cellStyle name="Normal 3 4 2 4 3 2 2" xfId="25218"/>
    <cellStyle name="Normal 3 4 2 4 3 2 2 2" xfId="25219"/>
    <cellStyle name="Normal 3 4 2 4 3 2 3" xfId="25220"/>
    <cellStyle name="Normal 3 4 2 4 3 3" xfId="25221"/>
    <cellStyle name="Normal 3 4 2 4 3 3 2" xfId="25222"/>
    <cellStyle name="Normal 3 4 2 4 3 4" xfId="25223"/>
    <cellStyle name="Normal 3 4 2 4 4" xfId="25224"/>
    <cellStyle name="Normal 3 4 2 4 4 2" xfId="25225"/>
    <cellStyle name="Normal 3 4 2 4 4 2 2" xfId="25226"/>
    <cellStyle name="Normal 3 4 2 4 4 3" xfId="25227"/>
    <cellStyle name="Normal 3 4 2 4 5" xfId="25228"/>
    <cellStyle name="Normal 3 4 2 4 5 2" xfId="25229"/>
    <cellStyle name="Normal 3 4 2 4 6" xfId="25230"/>
    <cellStyle name="Normal 3 4 2 4 6 2" xfId="25231"/>
    <cellStyle name="Normal 3 4 2 4 7" xfId="25232"/>
    <cellStyle name="Normal 3 4 2 4 8" xfId="25233"/>
    <cellStyle name="Normal 3 4 2 4 9" xfId="25234"/>
    <cellStyle name="Normal 3 4 2 5" xfId="25235"/>
    <cellStyle name="Normal 3 4 2 5 2" xfId="25236"/>
    <cellStyle name="Normal 3 4 2 5 2 2" xfId="25237"/>
    <cellStyle name="Normal 3 4 2 5 2 2 2" xfId="25238"/>
    <cellStyle name="Normal 3 4 2 5 2 2 2 2" xfId="25239"/>
    <cellStyle name="Normal 3 4 2 5 2 2 2 2 2" xfId="25240"/>
    <cellStyle name="Normal 3 4 2 5 2 2 2 3" xfId="25241"/>
    <cellStyle name="Normal 3 4 2 5 2 2 3" xfId="25242"/>
    <cellStyle name="Normal 3 4 2 5 2 2 3 2" xfId="25243"/>
    <cellStyle name="Normal 3 4 2 5 2 2 4" xfId="25244"/>
    <cellStyle name="Normal 3 4 2 5 2 3" xfId="25245"/>
    <cellStyle name="Normal 3 4 2 5 2 3 2" xfId="25246"/>
    <cellStyle name="Normal 3 4 2 5 2 3 2 2" xfId="25247"/>
    <cellStyle name="Normal 3 4 2 5 2 3 3" xfId="25248"/>
    <cellStyle name="Normal 3 4 2 5 2 4" xfId="25249"/>
    <cellStyle name="Normal 3 4 2 5 2 4 2" xfId="25250"/>
    <cellStyle name="Normal 3 4 2 5 2 5" xfId="25251"/>
    <cellStyle name="Normal 3 4 2 5 3" xfId="25252"/>
    <cellStyle name="Normal 3 4 2 5 3 2" xfId="25253"/>
    <cellStyle name="Normal 3 4 2 5 3 2 2" xfId="25254"/>
    <cellStyle name="Normal 3 4 2 5 3 2 2 2" xfId="25255"/>
    <cellStyle name="Normal 3 4 2 5 3 2 3" xfId="25256"/>
    <cellStyle name="Normal 3 4 2 5 3 3" xfId="25257"/>
    <cellStyle name="Normal 3 4 2 5 3 3 2" xfId="25258"/>
    <cellStyle name="Normal 3 4 2 5 3 4" xfId="25259"/>
    <cellStyle name="Normal 3 4 2 5 4" xfId="25260"/>
    <cellStyle name="Normal 3 4 2 5 4 2" xfId="25261"/>
    <cellStyle name="Normal 3 4 2 5 4 2 2" xfId="25262"/>
    <cellStyle name="Normal 3 4 2 5 4 3" xfId="25263"/>
    <cellStyle name="Normal 3 4 2 5 5" xfId="25264"/>
    <cellStyle name="Normal 3 4 2 5 5 2" xfId="25265"/>
    <cellStyle name="Normal 3 4 2 5 6" xfId="25266"/>
    <cellStyle name="Normal 3 4 2 5 6 2" xfId="25267"/>
    <cellStyle name="Normal 3 4 2 5 7" xfId="25268"/>
    <cellStyle name="Normal 3 4 2 5 8" xfId="25269"/>
    <cellStyle name="Normal 3 4 2 5 9" xfId="25270"/>
    <cellStyle name="Normal 3 4 2 6" xfId="25271"/>
    <cellStyle name="Normal 3 4 2 6 2" xfId="25272"/>
    <cellStyle name="Normal 3 4 2 6 2 2" xfId="25273"/>
    <cellStyle name="Normal 3 4 2 6 2 2 2" xfId="25274"/>
    <cellStyle name="Normal 3 4 2 6 2 2 2 2" xfId="25275"/>
    <cellStyle name="Normal 3 4 2 6 2 2 3" xfId="25276"/>
    <cellStyle name="Normal 3 4 2 6 2 3" xfId="25277"/>
    <cellStyle name="Normal 3 4 2 6 2 3 2" xfId="25278"/>
    <cellStyle name="Normal 3 4 2 6 2 4" xfId="25279"/>
    <cellStyle name="Normal 3 4 2 6 3" xfId="25280"/>
    <cellStyle name="Normal 3 4 2 6 3 2" xfId="25281"/>
    <cellStyle name="Normal 3 4 2 6 3 2 2" xfId="25282"/>
    <cellStyle name="Normal 3 4 2 6 3 3" xfId="25283"/>
    <cellStyle name="Normal 3 4 2 6 4" xfId="25284"/>
    <cellStyle name="Normal 3 4 2 6 4 2" xfId="25285"/>
    <cellStyle name="Normal 3 4 2 6 5" xfId="25286"/>
    <cellStyle name="Normal 3 4 2 7" xfId="25287"/>
    <cellStyle name="Normal 3 4 2 7 2" xfId="25288"/>
    <cellStyle name="Normal 3 4 2 7 2 2" xfId="25289"/>
    <cellStyle name="Normal 3 4 2 7 2 2 2" xfId="25290"/>
    <cellStyle name="Normal 3 4 2 7 2 2 2 2" xfId="25291"/>
    <cellStyle name="Normal 3 4 2 7 2 2 3" xfId="25292"/>
    <cellStyle name="Normal 3 4 2 7 2 3" xfId="25293"/>
    <cellStyle name="Normal 3 4 2 7 2 3 2" xfId="25294"/>
    <cellStyle name="Normal 3 4 2 7 2 4" xfId="25295"/>
    <cellStyle name="Normal 3 4 2 7 3" xfId="25296"/>
    <cellStyle name="Normal 3 4 2 7 3 2" xfId="25297"/>
    <cellStyle name="Normal 3 4 2 7 3 2 2" xfId="25298"/>
    <cellStyle name="Normal 3 4 2 7 3 3" xfId="25299"/>
    <cellStyle name="Normal 3 4 2 7 4" xfId="25300"/>
    <cellStyle name="Normal 3 4 2 7 4 2" xfId="25301"/>
    <cellStyle name="Normal 3 4 2 7 5" xfId="25302"/>
    <cellStyle name="Normal 3 4 2 8" xfId="25303"/>
    <cellStyle name="Normal 3 4 2 8 2" xfId="25304"/>
    <cellStyle name="Normal 3 4 2 8 2 2" xfId="25305"/>
    <cellStyle name="Normal 3 4 2 8 2 2 2" xfId="25306"/>
    <cellStyle name="Normal 3 4 2 8 2 3" xfId="25307"/>
    <cellStyle name="Normal 3 4 2 8 3" xfId="25308"/>
    <cellStyle name="Normal 3 4 2 8 3 2" xfId="25309"/>
    <cellStyle name="Normal 3 4 2 8 4" xfId="25310"/>
    <cellStyle name="Normal 3 4 2 9" xfId="25311"/>
    <cellStyle name="Normal 3 4 2 9 2" xfId="25312"/>
    <cellStyle name="Normal 3 4 2 9 2 2" xfId="25313"/>
    <cellStyle name="Normal 3 4 2 9 3" xfId="25314"/>
    <cellStyle name="Normal 3 4 3" xfId="25315"/>
    <cellStyle name="Normal 3 4 3 10" xfId="25316"/>
    <cellStyle name="Normal 3 4 3 10 2" xfId="25317"/>
    <cellStyle name="Normal 3 4 3 11" xfId="25318"/>
    <cellStyle name="Normal 3 4 3 11 2" xfId="25319"/>
    <cellStyle name="Normal 3 4 3 12" xfId="25320"/>
    <cellStyle name="Normal 3 4 3 12 2" xfId="25321"/>
    <cellStyle name="Normal 3 4 3 13" xfId="25322"/>
    <cellStyle name="Normal 3 4 3 13 2" xfId="25323"/>
    <cellStyle name="Normal 3 4 3 14" xfId="25324"/>
    <cellStyle name="Normal 3 4 3 15" xfId="25325"/>
    <cellStyle name="Normal 3 4 3 16" xfId="25326"/>
    <cellStyle name="Normal 3 4 3 17" xfId="25327"/>
    <cellStyle name="Normal 3 4 3 2" xfId="25328"/>
    <cellStyle name="Normal 3 4 3 2 10" xfId="25329"/>
    <cellStyle name="Normal 3 4 3 2 10 2" xfId="25330"/>
    <cellStyle name="Normal 3 4 3 2 11" xfId="25331"/>
    <cellStyle name="Normal 3 4 3 2 11 2" xfId="25332"/>
    <cellStyle name="Normal 3 4 3 2 12" xfId="25333"/>
    <cellStyle name="Normal 3 4 3 2 13" xfId="25334"/>
    <cellStyle name="Normal 3 4 3 2 14" xfId="25335"/>
    <cellStyle name="Normal 3 4 3 2 2" xfId="25336"/>
    <cellStyle name="Normal 3 4 3 2 2 10" xfId="25337"/>
    <cellStyle name="Normal 3 4 3 2 2 10 2" xfId="25338"/>
    <cellStyle name="Normal 3 4 3 2 2 11" xfId="25339"/>
    <cellStyle name="Normal 3 4 3 2 2 12" xfId="25340"/>
    <cellStyle name="Normal 3 4 3 2 2 13" xfId="25341"/>
    <cellStyle name="Normal 3 4 3 2 2 2" xfId="25342"/>
    <cellStyle name="Normal 3 4 3 2 2 2 2" xfId="25343"/>
    <cellStyle name="Normal 3 4 3 2 2 2 2 2" xfId="25344"/>
    <cellStyle name="Normal 3 4 3 2 2 2 2 2 2" xfId="25345"/>
    <cellStyle name="Normal 3 4 3 2 2 2 2 2 2 2" xfId="25346"/>
    <cellStyle name="Normal 3 4 3 2 2 2 2 2 2 2 2" xfId="25347"/>
    <cellStyle name="Normal 3 4 3 2 2 2 2 2 2 3" xfId="25348"/>
    <cellStyle name="Normal 3 4 3 2 2 2 2 2 3" xfId="25349"/>
    <cellStyle name="Normal 3 4 3 2 2 2 2 2 3 2" xfId="25350"/>
    <cellStyle name="Normal 3 4 3 2 2 2 2 2 4" xfId="25351"/>
    <cellStyle name="Normal 3 4 3 2 2 2 2 3" xfId="25352"/>
    <cellStyle name="Normal 3 4 3 2 2 2 2 3 2" xfId="25353"/>
    <cellStyle name="Normal 3 4 3 2 2 2 2 3 2 2" xfId="25354"/>
    <cellStyle name="Normal 3 4 3 2 2 2 2 3 3" xfId="25355"/>
    <cellStyle name="Normal 3 4 3 2 2 2 2 4" xfId="25356"/>
    <cellStyle name="Normal 3 4 3 2 2 2 2 4 2" xfId="25357"/>
    <cellStyle name="Normal 3 4 3 2 2 2 2 5" xfId="25358"/>
    <cellStyle name="Normal 3 4 3 2 2 2 3" xfId="25359"/>
    <cellStyle name="Normal 3 4 3 2 2 2 3 2" xfId="25360"/>
    <cellStyle name="Normal 3 4 3 2 2 2 3 2 2" xfId="25361"/>
    <cellStyle name="Normal 3 4 3 2 2 2 3 2 2 2" xfId="25362"/>
    <cellStyle name="Normal 3 4 3 2 2 2 3 2 3" xfId="25363"/>
    <cellStyle name="Normal 3 4 3 2 2 2 3 3" xfId="25364"/>
    <cellStyle name="Normal 3 4 3 2 2 2 3 3 2" xfId="25365"/>
    <cellStyle name="Normal 3 4 3 2 2 2 3 4" xfId="25366"/>
    <cellStyle name="Normal 3 4 3 2 2 2 4" xfId="25367"/>
    <cellStyle name="Normal 3 4 3 2 2 2 4 2" xfId="25368"/>
    <cellStyle name="Normal 3 4 3 2 2 2 4 2 2" xfId="25369"/>
    <cellStyle name="Normal 3 4 3 2 2 2 4 3" xfId="25370"/>
    <cellStyle name="Normal 3 4 3 2 2 2 5" xfId="25371"/>
    <cellStyle name="Normal 3 4 3 2 2 2 5 2" xfId="25372"/>
    <cellStyle name="Normal 3 4 3 2 2 2 6" xfId="25373"/>
    <cellStyle name="Normal 3 4 3 2 2 2 6 2" xfId="25374"/>
    <cellStyle name="Normal 3 4 3 2 2 2 7" xfId="25375"/>
    <cellStyle name="Normal 3 4 3 2 2 2 8" xfId="25376"/>
    <cellStyle name="Normal 3 4 3 2 2 2 9" xfId="25377"/>
    <cellStyle name="Normal 3 4 3 2 2 3" xfId="25378"/>
    <cellStyle name="Normal 3 4 3 2 2 3 2" xfId="25379"/>
    <cellStyle name="Normal 3 4 3 2 2 3 2 2" xfId="25380"/>
    <cellStyle name="Normal 3 4 3 2 2 3 2 2 2" xfId="25381"/>
    <cellStyle name="Normal 3 4 3 2 2 3 2 2 2 2" xfId="25382"/>
    <cellStyle name="Normal 3 4 3 2 2 3 2 2 2 2 2" xfId="25383"/>
    <cellStyle name="Normal 3 4 3 2 2 3 2 2 2 3" xfId="25384"/>
    <cellStyle name="Normal 3 4 3 2 2 3 2 2 3" xfId="25385"/>
    <cellStyle name="Normal 3 4 3 2 2 3 2 2 3 2" xfId="25386"/>
    <cellStyle name="Normal 3 4 3 2 2 3 2 2 4" xfId="25387"/>
    <cellStyle name="Normal 3 4 3 2 2 3 2 3" xfId="25388"/>
    <cellStyle name="Normal 3 4 3 2 2 3 2 3 2" xfId="25389"/>
    <cellStyle name="Normal 3 4 3 2 2 3 2 3 2 2" xfId="25390"/>
    <cellStyle name="Normal 3 4 3 2 2 3 2 3 3" xfId="25391"/>
    <cellStyle name="Normal 3 4 3 2 2 3 2 4" xfId="25392"/>
    <cellStyle name="Normal 3 4 3 2 2 3 2 4 2" xfId="25393"/>
    <cellStyle name="Normal 3 4 3 2 2 3 2 5" xfId="25394"/>
    <cellStyle name="Normal 3 4 3 2 2 3 3" xfId="25395"/>
    <cellStyle name="Normal 3 4 3 2 2 3 3 2" xfId="25396"/>
    <cellStyle name="Normal 3 4 3 2 2 3 3 2 2" xfId="25397"/>
    <cellStyle name="Normal 3 4 3 2 2 3 3 2 2 2" xfId="25398"/>
    <cellStyle name="Normal 3 4 3 2 2 3 3 2 3" xfId="25399"/>
    <cellStyle name="Normal 3 4 3 2 2 3 3 3" xfId="25400"/>
    <cellStyle name="Normal 3 4 3 2 2 3 3 3 2" xfId="25401"/>
    <cellStyle name="Normal 3 4 3 2 2 3 3 4" xfId="25402"/>
    <cellStyle name="Normal 3 4 3 2 2 3 4" xfId="25403"/>
    <cellStyle name="Normal 3 4 3 2 2 3 4 2" xfId="25404"/>
    <cellStyle name="Normal 3 4 3 2 2 3 4 2 2" xfId="25405"/>
    <cellStyle name="Normal 3 4 3 2 2 3 4 3" xfId="25406"/>
    <cellStyle name="Normal 3 4 3 2 2 3 5" xfId="25407"/>
    <cellStyle name="Normal 3 4 3 2 2 3 5 2" xfId="25408"/>
    <cellStyle name="Normal 3 4 3 2 2 3 6" xfId="25409"/>
    <cellStyle name="Normal 3 4 3 2 2 3 6 2" xfId="25410"/>
    <cellStyle name="Normal 3 4 3 2 2 3 7" xfId="25411"/>
    <cellStyle name="Normal 3 4 3 2 2 3 8" xfId="25412"/>
    <cellStyle name="Normal 3 4 3 2 2 3 9" xfId="25413"/>
    <cellStyle name="Normal 3 4 3 2 2 4" xfId="25414"/>
    <cellStyle name="Normal 3 4 3 2 2 4 2" xfId="25415"/>
    <cellStyle name="Normal 3 4 3 2 2 4 2 2" xfId="25416"/>
    <cellStyle name="Normal 3 4 3 2 2 4 2 2 2" xfId="25417"/>
    <cellStyle name="Normal 3 4 3 2 2 4 2 2 2 2" xfId="25418"/>
    <cellStyle name="Normal 3 4 3 2 2 4 2 2 3" xfId="25419"/>
    <cellStyle name="Normal 3 4 3 2 2 4 2 3" xfId="25420"/>
    <cellStyle name="Normal 3 4 3 2 2 4 2 3 2" xfId="25421"/>
    <cellStyle name="Normal 3 4 3 2 2 4 2 4" xfId="25422"/>
    <cellStyle name="Normal 3 4 3 2 2 4 3" xfId="25423"/>
    <cellStyle name="Normal 3 4 3 2 2 4 3 2" xfId="25424"/>
    <cellStyle name="Normal 3 4 3 2 2 4 3 2 2" xfId="25425"/>
    <cellStyle name="Normal 3 4 3 2 2 4 3 3" xfId="25426"/>
    <cellStyle name="Normal 3 4 3 2 2 4 4" xfId="25427"/>
    <cellStyle name="Normal 3 4 3 2 2 4 4 2" xfId="25428"/>
    <cellStyle name="Normal 3 4 3 2 2 4 5" xfId="25429"/>
    <cellStyle name="Normal 3 4 3 2 2 5" xfId="25430"/>
    <cellStyle name="Normal 3 4 3 2 2 5 2" xfId="25431"/>
    <cellStyle name="Normal 3 4 3 2 2 5 2 2" xfId="25432"/>
    <cellStyle name="Normal 3 4 3 2 2 5 2 2 2" xfId="25433"/>
    <cellStyle name="Normal 3 4 3 2 2 5 2 2 2 2" xfId="25434"/>
    <cellStyle name="Normal 3 4 3 2 2 5 2 2 3" xfId="25435"/>
    <cellStyle name="Normal 3 4 3 2 2 5 2 3" xfId="25436"/>
    <cellStyle name="Normal 3 4 3 2 2 5 2 3 2" xfId="25437"/>
    <cellStyle name="Normal 3 4 3 2 2 5 2 4" xfId="25438"/>
    <cellStyle name="Normal 3 4 3 2 2 5 3" xfId="25439"/>
    <cellStyle name="Normal 3 4 3 2 2 5 3 2" xfId="25440"/>
    <cellStyle name="Normal 3 4 3 2 2 5 3 2 2" xfId="25441"/>
    <cellStyle name="Normal 3 4 3 2 2 5 3 3" xfId="25442"/>
    <cellStyle name="Normal 3 4 3 2 2 5 4" xfId="25443"/>
    <cellStyle name="Normal 3 4 3 2 2 5 4 2" xfId="25444"/>
    <cellStyle name="Normal 3 4 3 2 2 5 5" xfId="25445"/>
    <cellStyle name="Normal 3 4 3 2 2 6" xfId="25446"/>
    <cellStyle name="Normal 3 4 3 2 2 6 2" xfId="25447"/>
    <cellStyle name="Normal 3 4 3 2 2 6 2 2" xfId="25448"/>
    <cellStyle name="Normal 3 4 3 2 2 6 2 2 2" xfId="25449"/>
    <cellStyle name="Normal 3 4 3 2 2 6 2 3" xfId="25450"/>
    <cellStyle name="Normal 3 4 3 2 2 6 3" xfId="25451"/>
    <cellStyle name="Normal 3 4 3 2 2 6 3 2" xfId="25452"/>
    <cellStyle name="Normal 3 4 3 2 2 6 4" xfId="25453"/>
    <cellStyle name="Normal 3 4 3 2 2 7" xfId="25454"/>
    <cellStyle name="Normal 3 4 3 2 2 7 2" xfId="25455"/>
    <cellStyle name="Normal 3 4 3 2 2 7 2 2" xfId="25456"/>
    <cellStyle name="Normal 3 4 3 2 2 7 3" xfId="25457"/>
    <cellStyle name="Normal 3 4 3 2 2 8" xfId="25458"/>
    <cellStyle name="Normal 3 4 3 2 2 8 2" xfId="25459"/>
    <cellStyle name="Normal 3 4 3 2 2 9" xfId="25460"/>
    <cellStyle name="Normal 3 4 3 2 2 9 2" xfId="25461"/>
    <cellStyle name="Normal 3 4 3 2 3" xfId="25462"/>
    <cellStyle name="Normal 3 4 3 2 3 2" xfId="25463"/>
    <cellStyle name="Normal 3 4 3 2 3 2 2" xfId="25464"/>
    <cellStyle name="Normal 3 4 3 2 3 2 2 2" xfId="25465"/>
    <cellStyle name="Normal 3 4 3 2 3 2 2 2 2" xfId="25466"/>
    <cellStyle name="Normal 3 4 3 2 3 2 2 2 2 2" xfId="25467"/>
    <cellStyle name="Normal 3 4 3 2 3 2 2 2 3" xfId="25468"/>
    <cellStyle name="Normal 3 4 3 2 3 2 2 3" xfId="25469"/>
    <cellStyle name="Normal 3 4 3 2 3 2 2 3 2" xfId="25470"/>
    <cellStyle name="Normal 3 4 3 2 3 2 2 4" xfId="25471"/>
    <cellStyle name="Normal 3 4 3 2 3 2 3" xfId="25472"/>
    <cellStyle name="Normal 3 4 3 2 3 2 3 2" xfId="25473"/>
    <cellStyle name="Normal 3 4 3 2 3 2 3 2 2" xfId="25474"/>
    <cellStyle name="Normal 3 4 3 2 3 2 3 3" xfId="25475"/>
    <cellStyle name="Normal 3 4 3 2 3 2 4" xfId="25476"/>
    <cellStyle name="Normal 3 4 3 2 3 2 4 2" xfId="25477"/>
    <cellStyle name="Normal 3 4 3 2 3 2 5" xfId="25478"/>
    <cellStyle name="Normal 3 4 3 2 3 3" xfId="25479"/>
    <cellStyle name="Normal 3 4 3 2 3 3 2" xfId="25480"/>
    <cellStyle name="Normal 3 4 3 2 3 3 2 2" xfId="25481"/>
    <cellStyle name="Normal 3 4 3 2 3 3 2 2 2" xfId="25482"/>
    <cellStyle name="Normal 3 4 3 2 3 3 2 3" xfId="25483"/>
    <cellStyle name="Normal 3 4 3 2 3 3 3" xfId="25484"/>
    <cellStyle name="Normal 3 4 3 2 3 3 3 2" xfId="25485"/>
    <cellStyle name="Normal 3 4 3 2 3 3 4" xfId="25486"/>
    <cellStyle name="Normal 3 4 3 2 3 4" xfId="25487"/>
    <cellStyle name="Normal 3 4 3 2 3 4 2" xfId="25488"/>
    <cellStyle name="Normal 3 4 3 2 3 4 2 2" xfId="25489"/>
    <cellStyle name="Normal 3 4 3 2 3 4 3" xfId="25490"/>
    <cellStyle name="Normal 3 4 3 2 3 5" xfId="25491"/>
    <cellStyle name="Normal 3 4 3 2 3 5 2" xfId="25492"/>
    <cellStyle name="Normal 3 4 3 2 3 6" xfId="25493"/>
    <cellStyle name="Normal 3 4 3 2 3 6 2" xfId="25494"/>
    <cellStyle name="Normal 3 4 3 2 3 7" xfId="25495"/>
    <cellStyle name="Normal 3 4 3 2 3 8" xfId="25496"/>
    <cellStyle name="Normal 3 4 3 2 3 9" xfId="25497"/>
    <cellStyle name="Normal 3 4 3 2 4" xfId="25498"/>
    <cellStyle name="Normal 3 4 3 2 4 2" xfId="25499"/>
    <cellStyle name="Normal 3 4 3 2 4 2 2" xfId="25500"/>
    <cellStyle name="Normal 3 4 3 2 4 2 2 2" xfId="25501"/>
    <cellStyle name="Normal 3 4 3 2 4 2 2 2 2" xfId="25502"/>
    <cellStyle name="Normal 3 4 3 2 4 2 2 2 2 2" xfId="25503"/>
    <cellStyle name="Normal 3 4 3 2 4 2 2 2 3" xfId="25504"/>
    <cellStyle name="Normal 3 4 3 2 4 2 2 3" xfId="25505"/>
    <cellStyle name="Normal 3 4 3 2 4 2 2 3 2" xfId="25506"/>
    <cellStyle name="Normal 3 4 3 2 4 2 2 4" xfId="25507"/>
    <cellStyle name="Normal 3 4 3 2 4 2 3" xfId="25508"/>
    <cellStyle name="Normal 3 4 3 2 4 2 3 2" xfId="25509"/>
    <cellStyle name="Normal 3 4 3 2 4 2 3 2 2" xfId="25510"/>
    <cellStyle name="Normal 3 4 3 2 4 2 3 3" xfId="25511"/>
    <cellStyle name="Normal 3 4 3 2 4 2 4" xfId="25512"/>
    <cellStyle name="Normal 3 4 3 2 4 2 4 2" xfId="25513"/>
    <cellStyle name="Normal 3 4 3 2 4 2 5" xfId="25514"/>
    <cellStyle name="Normal 3 4 3 2 4 3" xfId="25515"/>
    <cellStyle name="Normal 3 4 3 2 4 3 2" xfId="25516"/>
    <cellStyle name="Normal 3 4 3 2 4 3 2 2" xfId="25517"/>
    <cellStyle name="Normal 3 4 3 2 4 3 2 2 2" xfId="25518"/>
    <cellStyle name="Normal 3 4 3 2 4 3 2 3" xfId="25519"/>
    <cellStyle name="Normal 3 4 3 2 4 3 3" xfId="25520"/>
    <cellStyle name="Normal 3 4 3 2 4 3 3 2" xfId="25521"/>
    <cellStyle name="Normal 3 4 3 2 4 3 4" xfId="25522"/>
    <cellStyle name="Normal 3 4 3 2 4 4" xfId="25523"/>
    <cellStyle name="Normal 3 4 3 2 4 4 2" xfId="25524"/>
    <cellStyle name="Normal 3 4 3 2 4 4 2 2" xfId="25525"/>
    <cellStyle name="Normal 3 4 3 2 4 4 3" xfId="25526"/>
    <cellStyle name="Normal 3 4 3 2 4 5" xfId="25527"/>
    <cellStyle name="Normal 3 4 3 2 4 5 2" xfId="25528"/>
    <cellStyle name="Normal 3 4 3 2 4 6" xfId="25529"/>
    <cellStyle name="Normal 3 4 3 2 4 6 2" xfId="25530"/>
    <cellStyle name="Normal 3 4 3 2 4 7" xfId="25531"/>
    <cellStyle name="Normal 3 4 3 2 4 8" xfId="25532"/>
    <cellStyle name="Normal 3 4 3 2 4 9" xfId="25533"/>
    <cellStyle name="Normal 3 4 3 2 5" xfId="25534"/>
    <cellStyle name="Normal 3 4 3 2 5 2" xfId="25535"/>
    <cellStyle name="Normal 3 4 3 2 5 2 2" xfId="25536"/>
    <cellStyle name="Normal 3 4 3 2 5 2 2 2" xfId="25537"/>
    <cellStyle name="Normal 3 4 3 2 5 2 2 2 2" xfId="25538"/>
    <cellStyle name="Normal 3 4 3 2 5 2 2 3" xfId="25539"/>
    <cellStyle name="Normal 3 4 3 2 5 2 3" xfId="25540"/>
    <cellStyle name="Normal 3 4 3 2 5 2 3 2" xfId="25541"/>
    <cellStyle name="Normal 3 4 3 2 5 2 4" xfId="25542"/>
    <cellStyle name="Normal 3 4 3 2 5 3" xfId="25543"/>
    <cellStyle name="Normal 3 4 3 2 5 3 2" xfId="25544"/>
    <cellStyle name="Normal 3 4 3 2 5 3 2 2" xfId="25545"/>
    <cellStyle name="Normal 3 4 3 2 5 3 3" xfId="25546"/>
    <cellStyle name="Normal 3 4 3 2 5 4" xfId="25547"/>
    <cellStyle name="Normal 3 4 3 2 5 4 2" xfId="25548"/>
    <cellStyle name="Normal 3 4 3 2 5 5" xfId="25549"/>
    <cellStyle name="Normal 3 4 3 2 6" xfId="25550"/>
    <cellStyle name="Normal 3 4 3 2 6 2" xfId="25551"/>
    <cellStyle name="Normal 3 4 3 2 6 2 2" xfId="25552"/>
    <cellStyle name="Normal 3 4 3 2 6 2 2 2" xfId="25553"/>
    <cellStyle name="Normal 3 4 3 2 6 2 2 2 2" xfId="25554"/>
    <cellStyle name="Normal 3 4 3 2 6 2 2 3" xfId="25555"/>
    <cellStyle name="Normal 3 4 3 2 6 2 3" xfId="25556"/>
    <cellStyle name="Normal 3 4 3 2 6 2 3 2" xfId="25557"/>
    <cellStyle name="Normal 3 4 3 2 6 2 4" xfId="25558"/>
    <cellStyle name="Normal 3 4 3 2 6 3" xfId="25559"/>
    <cellStyle name="Normal 3 4 3 2 6 3 2" xfId="25560"/>
    <cellStyle name="Normal 3 4 3 2 6 3 2 2" xfId="25561"/>
    <cellStyle name="Normal 3 4 3 2 6 3 3" xfId="25562"/>
    <cellStyle name="Normal 3 4 3 2 6 4" xfId="25563"/>
    <cellStyle name="Normal 3 4 3 2 6 4 2" xfId="25564"/>
    <cellStyle name="Normal 3 4 3 2 6 5" xfId="25565"/>
    <cellStyle name="Normal 3 4 3 2 7" xfId="25566"/>
    <cellStyle name="Normal 3 4 3 2 7 2" xfId="25567"/>
    <cellStyle name="Normal 3 4 3 2 7 2 2" xfId="25568"/>
    <cellStyle name="Normal 3 4 3 2 7 2 2 2" xfId="25569"/>
    <cellStyle name="Normal 3 4 3 2 7 2 3" xfId="25570"/>
    <cellStyle name="Normal 3 4 3 2 7 3" xfId="25571"/>
    <cellStyle name="Normal 3 4 3 2 7 3 2" xfId="25572"/>
    <cellStyle name="Normal 3 4 3 2 7 4" xfId="25573"/>
    <cellStyle name="Normal 3 4 3 2 8" xfId="25574"/>
    <cellStyle name="Normal 3 4 3 2 8 2" xfId="25575"/>
    <cellStyle name="Normal 3 4 3 2 8 2 2" xfId="25576"/>
    <cellStyle name="Normal 3 4 3 2 8 3" xfId="25577"/>
    <cellStyle name="Normal 3 4 3 2 9" xfId="25578"/>
    <cellStyle name="Normal 3 4 3 2 9 2" xfId="25579"/>
    <cellStyle name="Normal 3 4 3 3" xfId="25580"/>
    <cellStyle name="Normal 3 4 3 3 10" xfId="25581"/>
    <cellStyle name="Normal 3 4 3 3 10 2" xfId="25582"/>
    <cellStyle name="Normal 3 4 3 3 11" xfId="25583"/>
    <cellStyle name="Normal 3 4 3 3 12" xfId="25584"/>
    <cellStyle name="Normal 3 4 3 3 13" xfId="25585"/>
    <cellStyle name="Normal 3 4 3 3 2" xfId="25586"/>
    <cellStyle name="Normal 3 4 3 3 2 2" xfId="25587"/>
    <cellStyle name="Normal 3 4 3 3 2 2 2" xfId="25588"/>
    <cellStyle name="Normal 3 4 3 3 2 2 2 2" xfId="25589"/>
    <cellStyle name="Normal 3 4 3 3 2 2 2 2 2" xfId="25590"/>
    <cellStyle name="Normal 3 4 3 3 2 2 2 2 2 2" xfId="25591"/>
    <cellStyle name="Normal 3 4 3 3 2 2 2 2 3" xfId="25592"/>
    <cellStyle name="Normal 3 4 3 3 2 2 2 3" xfId="25593"/>
    <cellStyle name="Normal 3 4 3 3 2 2 2 3 2" xfId="25594"/>
    <cellStyle name="Normal 3 4 3 3 2 2 2 4" xfId="25595"/>
    <cellStyle name="Normal 3 4 3 3 2 2 3" xfId="25596"/>
    <cellStyle name="Normal 3 4 3 3 2 2 3 2" xfId="25597"/>
    <cellStyle name="Normal 3 4 3 3 2 2 3 2 2" xfId="25598"/>
    <cellStyle name="Normal 3 4 3 3 2 2 3 3" xfId="25599"/>
    <cellStyle name="Normal 3 4 3 3 2 2 4" xfId="25600"/>
    <cellStyle name="Normal 3 4 3 3 2 2 4 2" xfId="25601"/>
    <cellStyle name="Normal 3 4 3 3 2 2 5" xfId="25602"/>
    <cellStyle name="Normal 3 4 3 3 2 3" xfId="25603"/>
    <cellStyle name="Normal 3 4 3 3 2 3 2" xfId="25604"/>
    <cellStyle name="Normal 3 4 3 3 2 3 2 2" xfId="25605"/>
    <cellStyle name="Normal 3 4 3 3 2 3 2 2 2" xfId="25606"/>
    <cellStyle name="Normal 3 4 3 3 2 3 2 3" xfId="25607"/>
    <cellStyle name="Normal 3 4 3 3 2 3 3" xfId="25608"/>
    <cellStyle name="Normal 3 4 3 3 2 3 3 2" xfId="25609"/>
    <cellStyle name="Normal 3 4 3 3 2 3 4" xfId="25610"/>
    <cellStyle name="Normal 3 4 3 3 2 4" xfId="25611"/>
    <cellStyle name="Normal 3 4 3 3 2 4 2" xfId="25612"/>
    <cellStyle name="Normal 3 4 3 3 2 4 2 2" xfId="25613"/>
    <cellStyle name="Normal 3 4 3 3 2 4 3" xfId="25614"/>
    <cellStyle name="Normal 3 4 3 3 2 5" xfId="25615"/>
    <cellStyle name="Normal 3 4 3 3 2 5 2" xfId="25616"/>
    <cellStyle name="Normal 3 4 3 3 2 6" xfId="25617"/>
    <cellStyle name="Normal 3 4 3 3 2 6 2" xfId="25618"/>
    <cellStyle name="Normal 3 4 3 3 2 7" xfId="25619"/>
    <cellStyle name="Normal 3 4 3 3 2 8" xfId="25620"/>
    <cellStyle name="Normal 3 4 3 3 2 9" xfId="25621"/>
    <cellStyle name="Normal 3 4 3 3 3" xfId="25622"/>
    <cellStyle name="Normal 3 4 3 3 3 2" xfId="25623"/>
    <cellStyle name="Normal 3 4 3 3 3 2 2" xfId="25624"/>
    <cellStyle name="Normal 3 4 3 3 3 2 2 2" xfId="25625"/>
    <cellStyle name="Normal 3 4 3 3 3 2 2 2 2" xfId="25626"/>
    <cellStyle name="Normal 3 4 3 3 3 2 2 2 2 2" xfId="25627"/>
    <cellStyle name="Normal 3 4 3 3 3 2 2 2 3" xfId="25628"/>
    <cellStyle name="Normal 3 4 3 3 3 2 2 3" xfId="25629"/>
    <cellStyle name="Normal 3 4 3 3 3 2 2 3 2" xfId="25630"/>
    <cellStyle name="Normal 3 4 3 3 3 2 2 4" xfId="25631"/>
    <cellStyle name="Normal 3 4 3 3 3 2 3" xfId="25632"/>
    <cellStyle name="Normal 3 4 3 3 3 2 3 2" xfId="25633"/>
    <cellStyle name="Normal 3 4 3 3 3 2 3 2 2" xfId="25634"/>
    <cellStyle name="Normal 3 4 3 3 3 2 3 3" xfId="25635"/>
    <cellStyle name="Normal 3 4 3 3 3 2 4" xfId="25636"/>
    <cellStyle name="Normal 3 4 3 3 3 2 4 2" xfId="25637"/>
    <cellStyle name="Normal 3 4 3 3 3 2 5" xfId="25638"/>
    <cellStyle name="Normal 3 4 3 3 3 3" xfId="25639"/>
    <cellStyle name="Normal 3 4 3 3 3 3 2" xfId="25640"/>
    <cellStyle name="Normal 3 4 3 3 3 3 2 2" xfId="25641"/>
    <cellStyle name="Normal 3 4 3 3 3 3 2 2 2" xfId="25642"/>
    <cellStyle name="Normal 3 4 3 3 3 3 2 3" xfId="25643"/>
    <cellStyle name="Normal 3 4 3 3 3 3 3" xfId="25644"/>
    <cellStyle name="Normal 3 4 3 3 3 3 3 2" xfId="25645"/>
    <cellStyle name="Normal 3 4 3 3 3 3 4" xfId="25646"/>
    <cellStyle name="Normal 3 4 3 3 3 4" xfId="25647"/>
    <cellStyle name="Normal 3 4 3 3 3 4 2" xfId="25648"/>
    <cellStyle name="Normal 3 4 3 3 3 4 2 2" xfId="25649"/>
    <cellStyle name="Normal 3 4 3 3 3 4 3" xfId="25650"/>
    <cellStyle name="Normal 3 4 3 3 3 5" xfId="25651"/>
    <cellStyle name="Normal 3 4 3 3 3 5 2" xfId="25652"/>
    <cellStyle name="Normal 3 4 3 3 3 6" xfId="25653"/>
    <cellStyle name="Normal 3 4 3 3 3 6 2" xfId="25654"/>
    <cellStyle name="Normal 3 4 3 3 3 7" xfId="25655"/>
    <cellStyle name="Normal 3 4 3 3 3 8" xfId="25656"/>
    <cellStyle name="Normal 3 4 3 3 3 9" xfId="25657"/>
    <cellStyle name="Normal 3 4 3 3 4" xfId="25658"/>
    <cellStyle name="Normal 3 4 3 3 4 2" xfId="25659"/>
    <cellStyle name="Normal 3 4 3 3 4 2 2" xfId="25660"/>
    <cellStyle name="Normal 3 4 3 3 4 2 2 2" xfId="25661"/>
    <cellStyle name="Normal 3 4 3 3 4 2 2 2 2" xfId="25662"/>
    <cellStyle name="Normal 3 4 3 3 4 2 2 3" xfId="25663"/>
    <cellStyle name="Normal 3 4 3 3 4 2 3" xfId="25664"/>
    <cellStyle name="Normal 3 4 3 3 4 2 3 2" xfId="25665"/>
    <cellStyle name="Normal 3 4 3 3 4 2 4" xfId="25666"/>
    <cellStyle name="Normal 3 4 3 3 4 3" xfId="25667"/>
    <cellStyle name="Normal 3 4 3 3 4 3 2" xfId="25668"/>
    <cellStyle name="Normal 3 4 3 3 4 3 2 2" xfId="25669"/>
    <cellStyle name="Normal 3 4 3 3 4 3 3" xfId="25670"/>
    <cellStyle name="Normal 3 4 3 3 4 4" xfId="25671"/>
    <cellStyle name="Normal 3 4 3 3 4 4 2" xfId="25672"/>
    <cellStyle name="Normal 3 4 3 3 4 5" xfId="25673"/>
    <cellStyle name="Normal 3 4 3 3 5" xfId="25674"/>
    <cellStyle name="Normal 3 4 3 3 5 2" xfId="25675"/>
    <cellStyle name="Normal 3 4 3 3 5 2 2" xfId="25676"/>
    <cellStyle name="Normal 3 4 3 3 5 2 2 2" xfId="25677"/>
    <cellStyle name="Normal 3 4 3 3 5 2 2 2 2" xfId="25678"/>
    <cellStyle name="Normal 3 4 3 3 5 2 2 3" xfId="25679"/>
    <cellStyle name="Normal 3 4 3 3 5 2 3" xfId="25680"/>
    <cellStyle name="Normal 3 4 3 3 5 2 3 2" xfId="25681"/>
    <cellStyle name="Normal 3 4 3 3 5 2 4" xfId="25682"/>
    <cellStyle name="Normal 3 4 3 3 5 3" xfId="25683"/>
    <cellStyle name="Normal 3 4 3 3 5 3 2" xfId="25684"/>
    <cellStyle name="Normal 3 4 3 3 5 3 2 2" xfId="25685"/>
    <cellStyle name="Normal 3 4 3 3 5 3 3" xfId="25686"/>
    <cellStyle name="Normal 3 4 3 3 5 4" xfId="25687"/>
    <cellStyle name="Normal 3 4 3 3 5 4 2" xfId="25688"/>
    <cellStyle name="Normal 3 4 3 3 5 5" xfId="25689"/>
    <cellStyle name="Normal 3 4 3 3 6" xfId="25690"/>
    <cellStyle name="Normal 3 4 3 3 6 2" xfId="25691"/>
    <cellStyle name="Normal 3 4 3 3 6 2 2" xfId="25692"/>
    <cellStyle name="Normal 3 4 3 3 6 2 2 2" xfId="25693"/>
    <cellStyle name="Normal 3 4 3 3 6 2 3" xfId="25694"/>
    <cellStyle name="Normal 3 4 3 3 6 3" xfId="25695"/>
    <cellStyle name="Normal 3 4 3 3 6 3 2" xfId="25696"/>
    <cellStyle name="Normal 3 4 3 3 6 4" xfId="25697"/>
    <cellStyle name="Normal 3 4 3 3 7" xfId="25698"/>
    <cellStyle name="Normal 3 4 3 3 7 2" xfId="25699"/>
    <cellStyle name="Normal 3 4 3 3 7 2 2" xfId="25700"/>
    <cellStyle name="Normal 3 4 3 3 7 3" xfId="25701"/>
    <cellStyle name="Normal 3 4 3 3 8" xfId="25702"/>
    <cellStyle name="Normal 3 4 3 3 8 2" xfId="25703"/>
    <cellStyle name="Normal 3 4 3 3 9" xfId="25704"/>
    <cellStyle name="Normal 3 4 3 3 9 2" xfId="25705"/>
    <cellStyle name="Normal 3 4 3 4" xfId="25706"/>
    <cellStyle name="Normal 3 4 3 4 2" xfId="25707"/>
    <cellStyle name="Normal 3 4 3 4 2 2" xfId="25708"/>
    <cellStyle name="Normal 3 4 3 4 2 2 2" xfId="25709"/>
    <cellStyle name="Normal 3 4 3 4 2 2 2 2" xfId="25710"/>
    <cellStyle name="Normal 3 4 3 4 2 2 2 2 2" xfId="25711"/>
    <cellStyle name="Normal 3 4 3 4 2 2 2 3" xfId="25712"/>
    <cellStyle name="Normal 3 4 3 4 2 2 3" xfId="25713"/>
    <cellStyle name="Normal 3 4 3 4 2 2 3 2" xfId="25714"/>
    <cellStyle name="Normal 3 4 3 4 2 2 4" xfId="25715"/>
    <cellStyle name="Normal 3 4 3 4 2 3" xfId="25716"/>
    <cellStyle name="Normal 3 4 3 4 2 3 2" xfId="25717"/>
    <cellStyle name="Normal 3 4 3 4 2 3 2 2" xfId="25718"/>
    <cellStyle name="Normal 3 4 3 4 2 3 3" xfId="25719"/>
    <cellStyle name="Normal 3 4 3 4 2 4" xfId="25720"/>
    <cellStyle name="Normal 3 4 3 4 2 4 2" xfId="25721"/>
    <cellStyle name="Normal 3 4 3 4 2 5" xfId="25722"/>
    <cellStyle name="Normal 3 4 3 4 3" xfId="25723"/>
    <cellStyle name="Normal 3 4 3 4 3 2" xfId="25724"/>
    <cellStyle name="Normal 3 4 3 4 3 2 2" xfId="25725"/>
    <cellStyle name="Normal 3 4 3 4 3 2 2 2" xfId="25726"/>
    <cellStyle name="Normal 3 4 3 4 3 2 3" xfId="25727"/>
    <cellStyle name="Normal 3 4 3 4 3 3" xfId="25728"/>
    <cellStyle name="Normal 3 4 3 4 3 3 2" xfId="25729"/>
    <cellStyle name="Normal 3 4 3 4 3 4" xfId="25730"/>
    <cellStyle name="Normal 3 4 3 4 4" xfId="25731"/>
    <cellStyle name="Normal 3 4 3 4 4 2" xfId="25732"/>
    <cellStyle name="Normal 3 4 3 4 4 2 2" xfId="25733"/>
    <cellStyle name="Normal 3 4 3 4 4 3" xfId="25734"/>
    <cellStyle name="Normal 3 4 3 4 5" xfId="25735"/>
    <cellStyle name="Normal 3 4 3 4 5 2" xfId="25736"/>
    <cellStyle name="Normal 3 4 3 4 6" xfId="25737"/>
    <cellStyle name="Normal 3 4 3 4 6 2" xfId="25738"/>
    <cellStyle name="Normal 3 4 3 4 7" xfId="25739"/>
    <cellStyle name="Normal 3 4 3 4 8" xfId="25740"/>
    <cellStyle name="Normal 3 4 3 4 9" xfId="25741"/>
    <cellStyle name="Normal 3 4 3 5" xfId="25742"/>
    <cellStyle name="Normal 3 4 3 5 2" xfId="25743"/>
    <cellStyle name="Normal 3 4 3 5 2 2" xfId="25744"/>
    <cellStyle name="Normal 3 4 3 5 2 2 2" xfId="25745"/>
    <cellStyle name="Normal 3 4 3 5 2 2 2 2" xfId="25746"/>
    <cellStyle name="Normal 3 4 3 5 2 2 2 2 2" xfId="25747"/>
    <cellStyle name="Normal 3 4 3 5 2 2 2 3" xfId="25748"/>
    <cellStyle name="Normal 3 4 3 5 2 2 3" xfId="25749"/>
    <cellStyle name="Normal 3 4 3 5 2 2 3 2" xfId="25750"/>
    <cellStyle name="Normal 3 4 3 5 2 2 4" xfId="25751"/>
    <cellStyle name="Normal 3 4 3 5 2 3" xfId="25752"/>
    <cellStyle name="Normal 3 4 3 5 2 3 2" xfId="25753"/>
    <cellStyle name="Normal 3 4 3 5 2 3 2 2" xfId="25754"/>
    <cellStyle name="Normal 3 4 3 5 2 3 3" xfId="25755"/>
    <cellStyle name="Normal 3 4 3 5 2 4" xfId="25756"/>
    <cellStyle name="Normal 3 4 3 5 2 4 2" xfId="25757"/>
    <cellStyle name="Normal 3 4 3 5 2 5" xfId="25758"/>
    <cellStyle name="Normal 3 4 3 5 3" xfId="25759"/>
    <cellStyle name="Normal 3 4 3 5 3 2" xfId="25760"/>
    <cellStyle name="Normal 3 4 3 5 3 2 2" xfId="25761"/>
    <cellStyle name="Normal 3 4 3 5 3 2 2 2" xfId="25762"/>
    <cellStyle name="Normal 3 4 3 5 3 2 3" xfId="25763"/>
    <cellStyle name="Normal 3 4 3 5 3 3" xfId="25764"/>
    <cellStyle name="Normal 3 4 3 5 3 3 2" xfId="25765"/>
    <cellStyle name="Normal 3 4 3 5 3 4" xfId="25766"/>
    <cellStyle name="Normal 3 4 3 5 4" xfId="25767"/>
    <cellStyle name="Normal 3 4 3 5 4 2" xfId="25768"/>
    <cellStyle name="Normal 3 4 3 5 4 2 2" xfId="25769"/>
    <cellStyle name="Normal 3 4 3 5 4 3" xfId="25770"/>
    <cellStyle name="Normal 3 4 3 5 5" xfId="25771"/>
    <cellStyle name="Normal 3 4 3 5 5 2" xfId="25772"/>
    <cellStyle name="Normal 3 4 3 5 6" xfId="25773"/>
    <cellStyle name="Normal 3 4 3 5 6 2" xfId="25774"/>
    <cellStyle name="Normal 3 4 3 5 7" xfId="25775"/>
    <cellStyle name="Normal 3 4 3 5 8" xfId="25776"/>
    <cellStyle name="Normal 3 4 3 5 9" xfId="25777"/>
    <cellStyle name="Normal 3 4 3 6" xfId="25778"/>
    <cellStyle name="Normal 3 4 3 6 2" xfId="25779"/>
    <cellStyle name="Normal 3 4 3 6 2 2" xfId="25780"/>
    <cellStyle name="Normal 3 4 3 6 2 2 2" xfId="25781"/>
    <cellStyle name="Normal 3 4 3 6 2 2 2 2" xfId="25782"/>
    <cellStyle name="Normal 3 4 3 6 2 2 3" xfId="25783"/>
    <cellStyle name="Normal 3 4 3 6 2 3" xfId="25784"/>
    <cellStyle name="Normal 3 4 3 6 2 3 2" xfId="25785"/>
    <cellStyle name="Normal 3 4 3 6 2 4" xfId="25786"/>
    <cellStyle name="Normal 3 4 3 6 3" xfId="25787"/>
    <cellStyle name="Normal 3 4 3 6 3 2" xfId="25788"/>
    <cellStyle name="Normal 3 4 3 6 3 2 2" xfId="25789"/>
    <cellStyle name="Normal 3 4 3 6 3 3" xfId="25790"/>
    <cellStyle name="Normal 3 4 3 6 4" xfId="25791"/>
    <cellStyle name="Normal 3 4 3 6 4 2" xfId="25792"/>
    <cellStyle name="Normal 3 4 3 6 5" xfId="25793"/>
    <cellStyle name="Normal 3 4 3 7" xfId="25794"/>
    <cellStyle name="Normal 3 4 3 7 2" xfId="25795"/>
    <cellStyle name="Normal 3 4 3 7 2 2" xfId="25796"/>
    <cellStyle name="Normal 3 4 3 7 2 2 2" xfId="25797"/>
    <cellStyle name="Normal 3 4 3 7 2 2 2 2" xfId="25798"/>
    <cellStyle name="Normal 3 4 3 7 2 2 3" xfId="25799"/>
    <cellStyle name="Normal 3 4 3 7 2 3" xfId="25800"/>
    <cellStyle name="Normal 3 4 3 7 2 3 2" xfId="25801"/>
    <cellStyle name="Normal 3 4 3 7 2 4" xfId="25802"/>
    <cellStyle name="Normal 3 4 3 7 3" xfId="25803"/>
    <cellStyle name="Normal 3 4 3 7 3 2" xfId="25804"/>
    <cellStyle name="Normal 3 4 3 7 3 2 2" xfId="25805"/>
    <cellStyle name="Normal 3 4 3 7 3 3" xfId="25806"/>
    <cellStyle name="Normal 3 4 3 7 4" xfId="25807"/>
    <cellStyle name="Normal 3 4 3 7 4 2" xfId="25808"/>
    <cellStyle name="Normal 3 4 3 7 5" xfId="25809"/>
    <cellStyle name="Normal 3 4 3 8" xfId="25810"/>
    <cellStyle name="Normal 3 4 3 8 2" xfId="25811"/>
    <cellStyle name="Normal 3 4 3 8 2 2" xfId="25812"/>
    <cellStyle name="Normal 3 4 3 8 2 2 2" xfId="25813"/>
    <cellStyle name="Normal 3 4 3 8 2 3" xfId="25814"/>
    <cellStyle name="Normal 3 4 3 8 3" xfId="25815"/>
    <cellStyle name="Normal 3 4 3 8 3 2" xfId="25816"/>
    <cellStyle name="Normal 3 4 3 8 4" xfId="25817"/>
    <cellStyle name="Normal 3 4 3 9" xfId="25818"/>
    <cellStyle name="Normal 3 4 3 9 2" xfId="25819"/>
    <cellStyle name="Normal 3 4 3 9 2 2" xfId="25820"/>
    <cellStyle name="Normal 3 4 3 9 3" xfId="25821"/>
    <cellStyle name="Normal 3 4 4" xfId="25822"/>
    <cellStyle name="Normal 3 4 4 10" xfId="25823"/>
    <cellStyle name="Normal 3 4 4 10 2" xfId="25824"/>
    <cellStyle name="Normal 3 4 4 11" xfId="25825"/>
    <cellStyle name="Normal 3 4 4 11 2" xfId="25826"/>
    <cellStyle name="Normal 3 4 4 12" xfId="25827"/>
    <cellStyle name="Normal 3 4 4 12 2" xfId="25828"/>
    <cellStyle name="Normal 3 4 4 13" xfId="25829"/>
    <cellStyle name="Normal 3 4 4 14" xfId="25830"/>
    <cellStyle name="Normal 3 4 4 15" xfId="25831"/>
    <cellStyle name="Normal 3 4 4 16" xfId="25832"/>
    <cellStyle name="Normal 3 4 4 2" xfId="25833"/>
    <cellStyle name="Normal 3 4 4 2 10" xfId="25834"/>
    <cellStyle name="Normal 3 4 4 2 10 2" xfId="25835"/>
    <cellStyle name="Normal 3 4 4 2 11" xfId="25836"/>
    <cellStyle name="Normal 3 4 4 2 12" xfId="25837"/>
    <cellStyle name="Normal 3 4 4 2 13" xfId="25838"/>
    <cellStyle name="Normal 3 4 4 2 2" xfId="25839"/>
    <cellStyle name="Normal 3 4 4 2 2 2" xfId="25840"/>
    <cellStyle name="Normal 3 4 4 2 2 2 2" xfId="25841"/>
    <cellStyle name="Normal 3 4 4 2 2 2 2 2" xfId="25842"/>
    <cellStyle name="Normal 3 4 4 2 2 2 2 2 2" xfId="25843"/>
    <cellStyle name="Normal 3 4 4 2 2 2 2 2 2 2" xfId="25844"/>
    <cellStyle name="Normal 3 4 4 2 2 2 2 2 3" xfId="25845"/>
    <cellStyle name="Normal 3 4 4 2 2 2 2 3" xfId="25846"/>
    <cellStyle name="Normal 3 4 4 2 2 2 2 3 2" xfId="25847"/>
    <cellStyle name="Normal 3 4 4 2 2 2 2 4" xfId="25848"/>
    <cellStyle name="Normal 3 4 4 2 2 2 3" xfId="25849"/>
    <cellStyle name="Normal 3 4 4 2 2 2 3 2" xfId="25850"/>
    <cellStyle name="Normal 3 4 4 2 2 2 3 2 2" xfId="25851"/>
    <cellStyle name="Normal 3 4 4 2 2 2 3 3" xfId="25852"/>
    <cellStyle name="Normal 3 4 4 2 2 2 4" xfId="25853"/>
    <cellStyle name="Normal 3 4 4 2 2 2 4 2" xfId="25854"/>
    <cellStyle name="Normal 3 4 4 2 2 2 5" xfId="25855"/>
    <cellStyle name="Normal 3 4 4 2 2 3" xfId="25856"/>
    <cellStyle name="Normal 3 4 4 2 2 3 2" xfId="25857"/>
    <cellStyle name="Normal 3 4 4 2 2 3 2 2" xfId="25858"/>
    <cellStyle name="Normal 3 4 4 2 2 3 2 2 2" xfId="25859"/>
    <cellStyle name="Normal 3 4 4 2 2 3 2 3" xfId="25860"/>
    <cellStyle name="Normal 3 4 4 2 2 3 3" xfId="25861"/>
    <cellStyle name="Normal 3 4 4 2 2 3 3 2" xfId="25862"/>
    <cellStyle name="Normal 3 4 4 2 2 3 4" xfId="25863"/>
    <cellStyle name="Normal 3 4 4 2 2 4" xfId="25864"/>
    <cellStyle name="Normal 3 4 4 2 2 4 2" xfId="25865"/>
    <cellStyle name="Normal 3 4 4 2 2 4 2 2" xfId="25866"/>
    <cellStyle name="Normal 3 4 4 2 2 4 3" xfId="25867"/>
    <cellStyle name="Normal 3 4 4 2 2 5" xfId="25868"/>
    <cellStyle name="Normal 3 4 4 2 2 5 2" xfId="25869"/>
    <cellStyle name="Normal 3 4 4 2 2 6" xfId="25870"/>
    <cellStyle name="Normal 3 4 4 2 2 6 2" xfId="25871"/>
    <cellStyle name="Normal 3 4 4 2 2 7" xfId="25872"/>
    <cellStyle name="Normal 3 4 4 2 2 8" xfId="25873"/>
    <cellStyle name="Normal 3 4 4 2 2 9" xfId="25874"/>
    <cellStyle name="Normal 3 4 4 2 3" xfId="25875"/>
    <cellStyle name="Normal 3 4 4 2 3 2" xfId="25876"/>
    <cellStyle name="Normal 3 4 4 2 3 2 2" xfId="25877"/>
    <cellStyle name="Normal 3 4 4 2 3 2 2 2" xfId="25878"/>
    <cellStyle name="Normal 3 4 4 2 3 2 2 2 2" xfId="25879"/>
    <cellStyle name="Normal 3 4 4 2 3 2 2 2 2 2" xfId="25880"/>
    <cellStyle name="Normal 3 4 4 2 3 2 2 2 3" xfId="25881"/>
    <cellStyle name="Normal 3 4 4 2 3 2 2 3" xfId="25882"/>
    <cellStyle name="Normal 3 4 4 2 3 2 2 3 2" xfId="25883"/>
    <cellStyle name="Normal 3 4 4 2 3 2 2 4" xfId="25884"/>
    <cellStyle name="Normal 3 4 4 2 3 2 3" xfId="25885"/>
    <cellStyle name="Normal 3 4 4 2 3 2 3 2" xfId="25886"/>
    <cellStyle name="Normal 3 4 4 2 3 2 3 2 2" xfId="25887"/>
    <cellStyle name="Normal 3 4 4 2 3 2 3 3" xfId="25888"/>
    <cellStyle name="Normal 3 4 4 2 3 2 4" xfId="25889"/>
    <cellStyle name="Normal 3 4 4 2 3 2 4 2" xfId="25890"/>
    <cellStyle name="Normal 3 4 4 2 3 2 5" xfId="25891"/>
    <cellStyle name="Normal 3 4 4 2 3 3" xfId="25892"/>
    <cellStyle name="Normal 3 4 4 2 3 3 2" xfId="25893"/>
    <cellStyle name="Normal 3 4 4 2 3 3 2 2" xfId="25894"/>
    <cellStyle name="Normal 3 4 4 2 3 3 2 2 2" xfId="25895"/>
    <cellStyle name="Normal 3 4 4 2 3 3 2 3" xfId="25896"/>
    <cellStyle name="Normal 3 4 4 2 3 3 3" xfId="25897"/>
    <cellStyle name="Normal 3 4 4 2 3 3 3 2" xfId="25898"/>
    <cellStyle name="Normal 3 4 4 2 3 3 4" xfId="25899"/>
    <cellStyle name="Normal 3 4 4 2 3 4" xfId="25900"/>
    <cellStyle name="Normal 3 4 4 2 3 4 2" xfId="25901"/>
    <cellStyle name="Normal 3 4 4 2 3 4 2 2" xfId="25902"/>
    <cellStyle name="Normal 3 4 4 2 3 4 3" xfId="25903"/>
    <cellStyle name="Normal 3 4 4 2 3 5" xfId="25904"/>
    <cellStyle name="Normal 3 4 4 2 3 5 2" xfId="25905"/>
    <cellStyle name="Normal 3 4 4 2 3 6" xfId="25906"/>
    <cellStyle name="Normal 3 4 4 2 3 6 2" xfId="25907"/>
    <cellStyle name="Normal 3 4 4 2 3 7" xfId="25908"/>
    <cellStyle name="Normal 3 4 4 2 3 8" xfId="25909"/>
    <cellStyle name="Normal 3 4 4 2 3 9" xfId="25910"/>
    <cellStyle name="Normal 3 4 4 2 4" xfId="25911"/>
    <cellStyle name="Normal 3 4 4 2 4 2" xfId="25912"/>
    <cellStyle name="Normal 3 4 4 2 4 2 2" xfId="25913"/>
    <cellStyle name="Normal 3 4 4 2 4 2 2 2" xfId="25914"/>
    <cellStyle name="Normal 3 4 4 2 4 2 2 2 2" xfId="25915"/>
    <cellStyle name="Normal 3 4 4 2 4 2 2 3" xfId="25916"/>
    <cellStyle name="Normal 3 4 4 2 4 2 3" xfId="25917"/>
    <cellStyle name="Normal 3 4 4 2 4 2 3 2" xfId="25918"/>
    <cellStyle name="Normal 3 4 4 2 4 2 4" xfId="25919"/>
    <cellStyle name="Normal 3 4 4 2 4 3" xfId="25920"/>
    <cellStyle name="Normal 3 4 4 2 4 3 2" xfId="25921"/>
    <cellStyle name="Normal 3 4 4 2 4 3 2 2" xfId="25922"/>
    <cellStyle name="Normal 3 4 4 2 4 3 3" xfId="25923"/>
    <cellStyle name="Normal 3 4 4 2 4 4" xfId="25924"/>
    <cellStyle name="Normal 3 4 4 2 4 4 2" xfId="25925"/>
    <cellStyle name="Normal 3 4 4 2 4 5" xfId="25926"/>
    <cellStyle name="Normal 3 4 4 2 5" xfId="25927"/>
    <cellStyle name="Normal 3 4 4 2 5 2" xfId="25928"/>
    <cellStyle name="Normal 3 4 4 2 5 2 2" xfId="25929"/>
    <cellStyle name="Normal 3 4 4 2 5 2 2 2" xfId="25930"/>
    <cellStyle name="Normal 3 4 4 2 5 2 2 2 2" xfId="25931"/>
    <cellStyle name="Normal 3 4 4 2 5 2 2 3" xfId="25932"/>
    <cellStyle name="Normal 3 4 4 2 5 2 3" xfId="25933"/>
    <cellStyle name="Normal 3 4 4 2 5 2 3 2" xfId="25934"/>
    <cellStyle name="Normal 3 4 4 2 5 2 4" xfId="25935"/>
    <cellStyle name="Normal 3 4 4 2 5 3" xfId="25936"/>
    <cellStyle name="Normal 3 4 4 2 5 3 2" xfId="25937"/>
    <cellStyle name="Normal 3 4 4 2 5 3 2 2" xfId="25938"/>
    <cellStyle name="Normal 3 4 4 2 5 3 3" xfId="25939"/>
    <cellStyle name="Normal 3 4 4 2 5 4" xfId="25940"/>
    <cellStyle name="Normal 3 4 4 2 5 4 2" xfId="25941"/>
    <cellStyle name="Normal 3 4 4 2 5 5" xfId="25942"/>
    <cellStyle name="Normal 3 4 4 2 6" xfId="25943"/>
    <cellStyle name="Normal 3 4 4 2 6 2" xfId="25944"/>
    <cellStyle name="Normal 3 4 4 2 6 2 2" xfId="25945"/>
    <cellStyle name="Normal 3 4 4 2 6 2 2 2" xfId="25946"/>
    <cellStyle name="Normal 3 4 4 2 6 2 3" xfId="25947"/>
    <cellStyle name="Normal 3 4 4 2 6 3" xfId="25948"/>
    <cellStyle name="Normal 3 4 4 2 6 3 2" xfId="25949"/>
    <cellStyle name="Normal 3 4 4 2 6 4" xfId="25950"/>
    <cellStyle name="Normal 3 4 4 2 7" xfId="25951"/>
    <cellStyle name="Normal 3 4 4 2 7 2" xfId="25952"/>
    <cellStyle name="Normal 3 4 4 2 7 2 2" xfId="25953"/>
    <cellStyle name="Normal 3 4 4 2 7 3" xfId="25954"/>
    <cellStyle name="Normal 3 4 4 2 8" xfId="25955"/>
    <cellStyle name="Normal 3 4 4 2 8 2" xfId="25956"/>
    <cellStyle name="Normal 3 4 4 2 9" xfId="25957"/>
    <cellStyle name="Normal 3 4 4 2 9 2" xfId="25958"/>
    <cellStyle name="Normal 3 4 4 3" xfId="25959"/>
    <cellStyle name="Normal 3 4 4 3 2" xfId="25960"/>
    <cellStyle name="Normal 3 4 4 3 2 2" xfId="25961"/>
    <cellStyle name="Normal 3 4 4 3 2 2 2" xfId="25962"/>
    <cellStyle name="Normal 3 4 4 3 2 2 2 2" xfId="25963"/>
    <cellStyle name="Normal 3 4 4 3 2 2 2 2 2" xfId="25964"/>
    <cellStyle name="Normal 3 4 4 3 2 2 2 3" xfId="25965"/>
    <cellStyle name="Normal 3 4 4 3 2 2 3" xfId="25966"/>
    <cellStyle name="Normal 3 4 4 3 2 2 3 2" xfId="25967"/>
    <cellStyle name="Normal 3 4 4 3 2 2 4" xfId="25968"/>
    <cellStyle name="Normal 3 4 4 3 2 3" xfId="25969"/>
    <cellStyle name="Normal 3 4 4 3 2 3 2" xfId="25970"/>
    <cellStyle name="Normal 3 4 4 3 2 3 2 2" xfId="25971"/>
    <cellStyle name="Normal 3 4 4 3 2 3 3" xfId="25972"/>
    <cellStyle name="Normal 3 4 4 3 2 4" xfId="25973"/>
    <cellStyle name="Normal 3 4 4 3 2 4 2" xfId="25974"/>
    <cellStyle name="Normal 3 4 4 3 2 5" xfId="25975"/>
    <cellStyle name="Normal 3 4 4 3 3" xfId="25976"/>
    <cellStyle name="Normal 3 4 4 3 3 2" xfId="25977"/>
    <cellStyle name="Normal 3 4 4 3 3 2 2" xfId="25978"/>
    <cellStyle name="Normal 3 4 4 3 3 2 2 2" xfId="25979"/>
    <cellStyle name="Normal 3 4 4 3 3 2 3" xfId="25980"/>
    <cellStyle name="Normal 3 4 4 3 3 3" xfId="25981"/>
    <cellStyle name="Normal 3 4 4 3 3 3 2" xfId="25982"/>
    <cellStyle name="Normal 3 4 4 3 3 4" xfId="25983"/>
    <cellStyle name="Normal 3 4 4 3 4" xfId="25984"/>
    <cellStyle name="Normal 3 4 4 3 4 2" xfId="25985"/>
    <cellStyle name="Normal 3 4 4 3 4 2 2" xfId="25986"/>
    <cellStyle name="Normal 3 4 4 3 4 3" xfId="25987"/>
    <cellStyle name="Normal 3 4 4 3 5" xfId="25988"/>
    <cellStyle name="Normal 3 4 4 3 5 2" xfId="25989"/>
    <cellStyle name="Normal 3 4 4 3 6" xfId="25990"/>
    <cellStyle name="Normal 3 4 4 3 6 2" xfId="25991"/>
    <cellStyle name="Normal 3 4 4 3 7" xfId="25992"/>
    <cellStyle name="Normal 3 4 4 3 8" xfId="25993"/>
    <cellStyle name="Normal 3 4 4 3 9" xfId="25994"/>
    <cellStyle name="Normal 3 4 4 4" xfId="25995"/>
    <cellStyle name="Normal 3 4 4 4 2" xfId="25996"/>
    <cellStyle name="Normal 3 4 4 4 2 2" xfId="25997"/>
    <cellStyle name="Normal 3 4 4 4 2 2 2" xfId="25998"/>
    <cellStyle name="Normal 3 4 4 4 2 2 2 2" xfId="25999"/>
    <cellStyle name="Normal 3 4 4 4 2 2 2 2 2" xfId="26000"/>
    <cellStyle name="Normal 3 4 4 4 2 2 2 3" xfId="26001"/>
    <cellStyle name="Normal 3 4 4 4 2 2 3" xfId="26002"/>
    <cellStyle name="Normal 3 4 4 4 2 2 3 2" xfId="26003"/>
    <cellStyle name="Normal 3 4 4 4 2 2 4" xfId="26004"/>
    <cellStyle name="Normal 3 4 4 4 2 3" xfId="26005"/>
    <cellStyle name="Normal 3 4 4 4 2 3 2" xfId="26006"/>
    <cellStyle name="Normal 3 4 4 4 2 3 2 2" xfId="26007"/>
    <cellStyle name="Normal 3 4 4 4 2 3 3" xfId="26008"/>
    <cellStyle name="Normal 3 4 4 4 2 4" xfId="26009"/>
    <cellStyle name="Normal 3 4 4 4 2 4 2" xfId="26010"/>
    <cellStyle name="Normal 3 4 4 4 2 5" xfId="26011"/>
    <cellStyle name="Normal 3 4 4 4 3" xfId="26012"/>
    <cellStyle name="Normal 3 4 4 4 3 2" xfId="26013"/>
    <cellStyle name="Normal 3 4 4 4 3 2 2" xfId="26014"/>
    <cellStyle name="Normal 3 4 4 4 3 2 2 2" xfId="26015"/>
    <cellStyle name="Normal 3 4 4 4 3 2 3" xfId="26016"/>
    <cellStyle name="Normal 3 4 4 4 3 3" xfId="26017"/>
    <cellStyle name="Normal 3 4 4 4 3 3 2" xfId="26018"/>
    <cellStyle name="Normal 3 4 4 4 3 4" xfId="26019"/>
    <cellStyle name="Normal 3 4 4 4 4" xfId="26020"/>
    <cellStyle name="Normal 3 4 4 4 4 2" xfId="26021"/>
    <cellStyle name="Normal 3 4 4 4 4 2 2" xfId="26022"/>
    <cellStyle name="Normal 3 4 4 4 4 3" xfId="26023"/>
    <cellStyle name="Normal 3 4 4 4 5" xfId="26024"/>
    <cellStyle name="Normal 3 4 4 4 5 2" xfId="26025"/>
    <cellStyle name="Normal 3 4 4 4 6" xfId="26026"/>
    <cellStyle name="Normal 3 4 4 4 6 2" xfId="26027"/>
    <cellStyle name="Normal 3 4 4 4 7" xfId="26028"/>
    <cellStyle name="Normal 3 4 4 4 8" xfId="26029"/>
    <cellStyle name="Normal 3 4 4 4 9" xfId="26030"/>
    <cellStyle name="Normal 3 4 4 5" xfId="26031"/>
    <cellStyle name="Normal 3 4 4 5 2" xfId="26032"/>
    <cellStyle name="Normal 3 4 4 5 2 2" xfId="26033"/>
    <cellStyle name="Normal 3 4 4 5 2 2 2" xfId="26034"/>
    <cellStyle name="Normal 3 4 4 5 2 2 2 2" xfId="26035"/>
    <cellStyle name="Normal 3 4 4 5 2 2 3" xfId="26036"/>
    <cellStyle name="Normal 3 4 4 5 2 3" xfId="26037"/>
    <cellStyle name="Normal 3 4 4 5 2 3 2" xfId="26038"/>
    <cellStyle name="Normal 3 4 4 5 2 4" xfId="26039"/>
    <cellStyle name="Normal 3 4 4 5 3" xfId="26040"/>
    <cellStyle name="Normal 3 4 4 5 3 2" xfId="26041"/>
    <cellStyle name="Normal 3 4 4 5 3 2 2" xfId="26042"/>
    <cellStyle name="Normal 3 4 4 5 3 3" xfId="26043"/>
    <cellStyle name="Normal 3 4 4 5 4" xfId="26044"/>
    <cellStyle name="Normal 3 4 4 5 4 2" xfId="26045"/>
    <cellStyle name="Normal 3 4 4 5 5" xfId="26046"/>
    <cellStyle name="Normal 3 4 4 6" xfId="26047"/>
    <cellStyle name="Normal 3 4 4 6 2" xfId="26048"/>
    <cellStyle name="Normal 3 4 4 6 2 2" xfId="26049"/>
    <cellStyle name="Normal 3 4 4 6 2 2 2" xfId="26050"/>
    <cellStyle name="Normal 3 4 4 6 2 2 2 2" xfId="26051"/>
    <cellStyle name="Normal 3 4 4 6 2 2 3" xfId="26052"/>
    <cellStyle name="Normal 3 4 4 6 2 3" xfId="26053"/>
    <cellStyle name="Normal 3 4 4 6 2 3 2" xfId="26054"/>
    <cellStyle name="Normal 3 4 4 6 2 4" xfId="26055"/>
    <cellStyle name="Normal 3 4 4 6 3" xfId="26056"/>
    <cellStyle name="Normal 3 4 4 6 3 2" xfId="26057"/>
    <cellStyle name="Normal 3 4 4 6 3 2 2" xfId="26058"/>
    <cellStyle name="Normal 3 4 4 6 3 3" xfId="26059"/>
    <cellStyle name="Normal 3 4 4 6 4" xfId="26060"/>
    <cellStyle name="Normal 3 4 4 6 4 2" xfId="26061"/>
    <cellStyle name="Normal 3 4 4 6 5" xfId="26062"/>
    <cellStyle name="Normal 3 4 4 7" xfId="26063"/>
    <cellStyle name="Normal 3 4 4 7 2" xfId="26064"/>
    <cellStyle name="Normal 3 4 4 7 2 2" xfId="26065"/>
    <cellStyle name="Normal 3 4 4 7 2 2 2" xfId="26066"/>
    <cellStyle name="Normal 3 4 4 7 2 3" xfId="26067"/>
    <cellStyle name="Normal 3 4 4 7 3" xfId="26068"/>
    <cellStyle name="Normal 3 4 4 7 3 2" xfId="26069"/>
    <cellStyle name="Normal 3 4 4 7 4" xfId="26070"/>
    <cellStyle name="Normal 3 4 4 8" xfId="26071"/>
    <cellStyle name="Normal 3 4 4 8 2" xfId="26072"/>
    <cellStyle name="Normal 3 4 4 8 2 2" xfId="26073"/>
    <cellStyle name="Normal 3 4 4 8 3" xfId="26074"/>
    <cellStyle name="Normal 3 4 4 9" xfId="26075"/>
    <cellStyle name="Normal 3 4 4 9 2" xfId="26076"/>
    <cellStyle name="Normal 3 4 5" xfId="26077"/>
    <cellStyle name="Normal 3 4 5 10" xfId="26078"/>
    <cellStyle name="Normal 3 4 5 10 2" xfId="26079"/>
    <cellStyle name="Normal 3 4 5 11" xfId="26080"/>
    <cellStyle name="Normal 3 4 5 12" xfId="26081"/>
    <cellStyle name="Normal 3 4 5 13" xfId="26082"/>
    <cellStyle name="Normal 3 4 5 2" xfId="26083"/>
    <cellStyle name="Normal 3 4 5 2 2" xfId="26084"/>
    <cellStyle name="Normal 3 4 5 2 2 2" xfId="26085"/>
    <cellStyle name="Normal 3 4 5 2 2 2 2" xfId="26086"/>
    <cellStyle name="Normal 3 4 5 2 2 2 2 2" xfId="26087"/>
    <cellStyle name="Normal 3 4 5 2 2 2 2 2 2" xfId="26088"/>
    <cellStyle name="Normal 3 4 5 2 2 2 2 3" xfId="26089"/>
    <cellStyle name="Normal 3 4 5 2 2 2 3" xfId="26090"/>
    <cellStyle name="Normal 3 4 5 2 2 2 3 2" xfId="26091"/>
    <cellStyle name="Normal 3 4 5 2 2 2 4" xfId="26092"/>
    <cellStyle name="Normal 3 4 5 2 2 3" xfId="26093"/>
    <cellStyle name="Normal 3 4 5 2 2 3 2" xfId="26094"/>
    <cellStyle name="Normal 3 4 5 2 2 3 2 2" xfId="26095"/>
    <cellStyle name="Normal 3 4 5 2 2 3 3" xfId="26096"/>
    <cellStyle name="Normal 3 4 5 2 2 4" xfId="26097"/>
    <cellStyle name="Normal 3 4 5 2 2 4 2" xfId="26098"/>
    <cellStyle name="Normal 3 4 5 2 2 5" xfId="26099"/>
    <cellStyle name="Normal 3 4 5 2 3" xfId="26100"/>
    <cellStyle name="Normal 3 4 5 2 3 2" xfId="26101"/>
    <cellStyle name="Normal 3 4 5 2 3 2 2" xfId="26102"/>
    <cellStyle name="Normal 3 4 5 2 3 2 2 2" xfId="26103"/>
    <cellStyle name="Normal 3 4 5 2 3 2 3" xfId="26104"/>
    <cellStyle name="Normal 3 4 5 2 3 3" xfId="26105"/>
    <cellStyle name="Normal 3 4 5 2 3 3 2" xfId="26106"/>
    <cellStyle name="Normal 3 4 5 2 3 4" xfId="26107"/>
    <cellStyle name="Normal 3 4 5 2 4" xfId="26108"/>
    <cellStyle name="Normal 3 4 5 2 4 2" xfId="26109"/>
    <cellStyle name="Normal 3 4 5 2 4 2 2" xfId="26110"/>
    <cellStyle name="Normal 3 4 5 2 4 3" xfId="26111"/>
    <cellStyle name="Normal 3 4 5 2 5" xfId="26112"/>
    <cellStyle name="Normal 3 4 5 2 5 2" xfId="26113"/>
    <cellStyle name="Normal 3 4 5 2 6" xfId="26114"/>
    <cellStyle name="Normal 3 4 5 2 6 2" xfId="26115"/>
    <cellStyle name="Normal 3 4 5 2 7" xfId="26116"/>
    <cellStyle name="Normal 3 4 5 2 8" xfId="26117"/>
    <cellStyle name="Normal 3 4 5 2 9" xfId="26118"/>
    <cellStyle name="Normal 3 4 5 3" xfId="26119"/>
    <cellStyle name="Normal 3 4 5 3 2" xfId="26120"/>
    <cellStyle name="Normal 3 4 5 3 2 2" xfId="26121"/>
    <cellStyle name="Normal 3 4 5 3 2 2 2" xfId="26122"/>
    <cellStyle name="Normal 3 4 5 3 2 2 2 2" xfId="26123"/>
    <cellStyle name="Normal 3 4 5 3 2 2 2 2 2" xfId="26124"/>
    <cellStyle name="Normal 3 4 5 3 2 2 2 3" xfId="26125"/>
    <cellStyle name="Normal 3 4 5 3 2 2 3" xfId="26126"/>
    <cellStyle name="Normal 3 4 5 3 2 2 3 2" xfId="26127"/>
    <cellStyle name="Normal 3 4 5 3 2 2 4" xfId="26128"/>
    <cellStyle name="Normal 3 4 5 3 2 3" xfId="26129"/>
    <cellStyle name="Normal 3 4 5 3 2 3 2" xfId="26130"/>
    <cellStyle name="Normal 3 4 5 3 2 3 2 2" xfId="26131"/>
    <cellStyle name="Normal 3 4 5 3 2 3 3" xfId="26132"/>
    <cellStyle name="Normal 3 4 5 3 2 4" xfId="26133"/>
    <cellStyle name="Normal 3 4 5 3 2 4 2" xfId="26134"/>
    <cellStyle name="Normal 3 4 5 3 2 5" xfId="26135"/>
    <cellStyle name="Normal 3 4 5 3 3" xfId="26136"/>
    <cellStyle name="Normal 3 4 5 3 3 2" xfId="26137"/>
    <cellStyle name="Normal 3 4 5 3 3 2 2" xfId="26138"/>
    <cellStyle name="Normal 3 4 5 3 3 2 2 2" xfId="26139"/>
    <cellStyle name="Normal 3 4 5 3 3 2 3" xfId="26140"/>
    <cellStyle name="Normal 3 4 5 3 3 3" xfId="26141"/>
    <cellStyle name="Normal 3 4 5 3 3 3 2" xfId="26142"/>
    <cellStyle name="Normal 3 4 5 3 3 4" xfId="26143"/>
    <cellStyle name="Normal 3 4 5 3 4" xfId="26144"/>
    <cellStyle name="Normal 3 4 5 3 4 2" xfId="26145"/>
    <cellStyle name="Normal 3 4 5 3 4 2 2" xfId="26146"/>
    <cellStyle name="Normal 3 4 5 3 4 3" xfId="26147"/>
    <cellStyle name="Normal 3 4 5 3 5" xfId="26148"/>
    <cellStyle name="Normal 3 4 5 3 5 2" xfId="26149"/>
    <cellStyle name="Normal 3 4 5 3 6" xfId="26150"/>
    <cellStyle name="Normal 3 4 5 3 6 2" xfId="26151"/>
    <cellStyle name="Normal 3 4 5 3 7" xfId="26152"/>
    <cellStyle name="Normal 3 4 5 3 8" xfId="26153"/>
    <cellStyle name="Normal 3 4 5 3 9" xfId="26154"/>
    <cellStyle name="Normal 3 4 5 4" xfId="26155"/>
    <cellStyle name="Normal 3 4 5 4 2" xfId="26156"/>
    <cellStyle name="Normal 3 4 5 4 2 2" xfId="26157"/>
    <cellStyle name="Normal 3 4 5 4 2 2 2" xfId="26158"/>
    <cellStyle name="Normal 3 4 5 4 2 2 2 2" xfId="26159"/>
    <cellStyle name="Normal 3 4 5 4 2 2 3" xfId="26160"/>
    <cellStyle name="Normal 3 4 5 4 2 3" xfId="26161"/>
    <cellStyle name="Normal 3 4 5 4 2 3 2" xfId="26162"/>
    <cellStyle name="Normal 3 4 5 4 2 4" xfId="26163"/>
    <cellStyle name="Normal 3 4 5 4 3" xfId="26164"/>
    <cellStyle name="Normal 3 4 5 4 3 2" xfId="26165"/>
    <cellStyle name="Normal 3 4 5 4 3 2 2" xfId="26166"/>
    <cellStyle name="Normal 3 4 5 4 3 3" xfId="26167"/>
    <cellStyle name="Normal 3 4 5 4 4" xfId="26168"/>
    <cellStyle name="Normal 3 4 5 4 4 2" xfId="26169"/>
    <cellStyle name="Normal 3 4 5 4 5" xfId="26170"/>
    <cellStyle name="Normal 3 4 5 5" xfId="26171"/>
    <cellStyle name="Normal 3 4 5 5 2" xfId="26172"/>
    <cellStyle name="Normal 3 4 5 5 2 2" xfId="26173"/>
    <cellStyle name="Normal 3 4 5 5 2 2 2" xfId="26174"/>
    <cellStyle name="Normal 3 4 5 5 2 2 2 2" xfId="26175"/>
    <cellStyle name="Normal 3 4 5 5 2 2 3" xfId="26176"/>
    <cellStyle name="Normal 3 4 5 5 2 3" xfId="26177"/>
    <cellStyle name="Normal 3 4 5 5 2 3 2" xfId="26178"/>
    <cellStyle name="Normal 3 4 5 5 2 4" xfId="26179"/>
    <cellStyle name="Normal 3 4 5 5 3" xfId="26180"/>
    <cellStyle name="Normal 3 4 5 5 3 2" xfId="26181"/>
    <cellStyle name="Normal 3 4 5 5 3 2 2" xfId="26182"/>
    <cellStyle name="Normal 3 4 5 5 3 3" xfId="26183"/>
    <cellStyle name="Normal 3 4 5 5 4" xfId="26184"/>
    <cellStyle name="Normal 3 4 5 5 4 2" xfId="26185"/>
    <cellStyle name="Normal 3 4 5 5 5" xfId="26186"/>
    <cellStyle name="Normal 3 4 5 6" xfId="26187"/>
    <cellStyle name="Normal 3 4 5 6 2" xfId="26188"/>
    <cellStyle name="Normal 3 4 5 6 2 2" xfId="26189"/>
    <cellStyle name="Normal 3 4 5 6 2 2 2" xfId="26190"/>
    <cellStyle name="Normal 3 4 5 6 2 3" xfId="26191"/>
    <cellStyle name="Normal 3 4 5 6 3" xfId="26192"/>
    <cellStyle name="Normal 3 4 5 6 3 2" xfId="26193"/>
    <cellStyle name="Normal 3 4 5 6 4" xfId="26194"/>
    <cellStyle name="Normal 3 4 5 7" xfId="26195"/>
    <cellStyle name="Normal 3 4 5 7 2" xfId="26196"/>
    <cellStyle name="Normal 3 4 5 7 2 2" xfId="26197"/>
    <cellStyle name="Normal 3 4 5 7 3" xfId="26198"/>
    <cellStyle name="Normal 3 4 5 8" xfId="26199"/>
    <cellStyle name="Normal 3 4 5 8 2" xfId="26200"/>
    <cellStyle name="Normal 3 4 5 9" xfId="26201"/>
    <cellStyle name="Normal 3 4 5 9 2" xfId="26202"/>
    <cellStyle name="Normal 3 4 6" xfId="26203"/>
    <cellStyle name="Normal 3 4 6 2" xfId="26204"/>
    <cellStyle name="Normal 3 4 6 2 2" xfId="26205"/>
    <cellStyle name="Normal 3 4 6 2 2 2" xfId="26206"/>
    <cellStyle name="Normal 3 4 6 2 2 2 2" xfId="26207"/>
    <cellStyle name="Normal 3 4 6 2 2 2 2 2" xfId="26208"/>
    <cellStyle name="Normal 3 4 6 2 2 2 3" xfId="26209"/>
    <cellStyle name="Normal 3 4 6 2 2 3" xfId="26210"/>
    <cellStyle name="Normal 3 4 6 2 2 3 2" xfId="26211"/>
    <cellStyle name="Normal 3 4 6 2 2 4" xfId="26212"/>
    <cellStyle name="Normal 3 4 6 2 3" xfId="26213"/>
    <cellStyle name="Normal 3 4 6 2 3 2" xfId="26214"/>
    <cellStyle name="Normal 3 4 6 2 3 2 2" xfId="26215"/>
    <cellStyle name="Normal 3 4 6 2 3 3" xfId="26216"/>
    <cellStyle name="Normal 3 4 6 2 4" xfId="26217"/>
    <cellStyle name="Normal 3 4 6 2 4 2" xfId="26218"/>
    <cellStyle name="Normal 3 4 6 2 5" xfId="26219"/>
    <cellStyle name="Normal 3 4 6 3" xfId="26220"/>
    <cellStyle name="Normal 3 4 6 3 2" xfId="26221"/>
    <cellStyle name="Normal 3 4 6 3 2 2" xfId="26222"/>
    <cellStyle name="Normal 3 4 6 3 2 2 2" xfId="26223"/>
    <cellStyle name="Normal 3 4 6 3 2 3" xfId="26224"/>
    <cellStyle name="Normal 3 4 6 3 3" xfId="26225"/>
    <cellStyle name="Normal 3 4 6 3 3 2" xfId="26226"/>
    <cellStyle name="Normal 3 4 6 3 4" xfId="26227"/>
    <cellStyle name="Normal 3 4 6 4" xfId="26228"/>
    <cellStyle name="Normal 3 4 6 4 2" xfId="26229"/>
    <cellStyle name="Normal 3 4 6 4 2 2" xfId="26230"/>
    <cellStyle name="Normal 3 4 6 4 3" xfId="26231"/>
    <cellStyle name="Normal 3 4 6 5" xfId="26232"/>
    <cellStyle name="Normal 3 4 6 5 2" xfId="26233"/>
    <cellStyle name="Normal 3 4 6 6" xfId="26234"/>
    <cellStyle name="Normal 3 4 6 6 2" xfId="26235"/>
    <cellStyle name="Normal 3 4 6 7" xfId="26236"/>
    <cellStyle name="Normal 3 4 6 8" xfId="26237"/>
    <cellStyle name="Normal 3 4 6 9" xfId="26238"/>
    <cellStyle name="Normal 3 4 7" xfId="26239"/>
    <cellStyle name="Normal 3 4 7 2" xfId="26240"/>
    <cellStyle name="Normal 3 4 7 2 2" xfId="26241"/>
    <cellStyle name="Normal 3 4 7 2 2 2" xfId="26242"/>
    <cellStyle name="Normal 3 4 7 2 2 2 2" xfId="26243"/>
    <cellStyle name="Normal 3 4 7 2 2 2 2 2" xfId="26244"/>
    <cellStyle name="Normal 3 4 7 2 2 2 3" xfId="26245"/>
    <cellStyle name="Normal 3 4 7 2 2 3" xfId="26246"/>
    <cellStyle name="Normal 3 4 7 2 2 3 2" xfId="26247"/>
    <cellStyle name="Normal 3 4 7 2 2 4" xfId="26248"/>
    <cellStyle name="Normal 3 4 7 2 3" xfId="26249"/>
    <cellStyle name="Normal 3 4 7 2 3 2" xfId="26250"/>
    <cellStyle name="Normal 3 4 7 2 3 2 2" xfId="26251"/>
    <cellStyle name="Normal 3 4 7 2 3 3" xfId="26252"/>
    <cellStyle name="Normal 3 4 7 2 4" xfId="26253"/>
    <cellStyle name="Normal 3 4 7 2 4 2" xfId="26254"/>
    <cellStyle name="Normal 3 4 7 2 5" xfId="26255"/>
    <cellStyle name="Normal 3 4 7 3" xfId="26256"/>
    <cellStyle name="Normal 3 4 7 3 2" xfId="26257"/>
    <cellStyle name="Normal 3 4 7 3 2 2" xfId="26258"/>
    <cellStyle name="Normal 3 4 7 3 2 2 2" xfId="26259"/>
    <cellStyle name="Normal 3 4 7 3 2 3" xfId="26260"/>
    <cellStyle name="Normal 3 4 7 3 3" xfId="26261"/>
    <cellStyle name="Normal 3 4 7 3 3 2" xfId="26262"/>
    <cellStyle name="Normal 3 4 7 3 4" xfId="26263"/>
    <cellStyle name="Normal 3 4 7 4" xfId="26264"/>
    <cellStyle name="Normal 3 4 7 4 2" xfId="26265"/>
    <cellStyle name="Normal 3 4 7 4 2 2" xfId="26266"/>
    <cellStyle name="Normal 3 4 7 4 3" xfId="26267"/>
    <cellStyle name="Normal 3 4 7 5" xfId="26268"/>
    <cellStyle name="Normal 3 4 7 5 2" xfId="26269"/>
    <cellStyle name="Normal 3 4 7 6" xfId="26270"/>
    <cellStyle name="Normal 3 4 7 6 2" xfId="26271"/>
    <cellStyle name="Normal 3 4 7 7" xfId="26272"/>
    <cellStyle name="Normal 3 4 7 8" xfId="26273"/>
    <cellStyle name="Normal 3 4 7 9" xfId="26274"/>
    <cellStyle name="Normal 3 4 8" xfId="26275"/>
    <cellStyle name="Normal 3 4 8 2" xfId="26276"/>
    <cellStyle name="Normal 3 4 8 2 2" xfId="26277"/>
    <cellStyle name="Normal 3 4 8 2 2 2" xfId="26278"/>
    <cellStyle name="Normal 3 4 8 2 2 2 2" xfId="26279"/>
    <cellStyle name="Normal 3 4 8 2 2 3" xfId="26280"/>
    <cellStyle name="Normal 3 4 8 2 3" xfId="26281"/>
    <cellStyle name="Normal 3 4 8 2 3 2" xfId="26282"/>
    <cellStyle name="Normal 3 4 8 2 4" xfId="26283"/>
    <cellStyle name="Normal 3 4 8 3" xfId="26284"/>
    <cellStyle name="Normal 3 4 8 3 2" xfId="26285"/>
    <cellStyle name="Normal 3 4 8 3 2 2" xfId="26286"/>
    <cellStyle name="Normal 3 4 8 3 3" xfId="26287"/>
    <cellStyle name="Normal 3 4 8 4" xfId="26288"/>
    <cellStyle name="Normal 3 4 8 4 2" xfId="26289"/>
    <cellStyle name="Normal 3 4 8 5" xfId="26290"/>
    <cellStyle name="Normal 3 4 8 6" xfId="26291"/>
    <cellStyle name="Normal 3 4 9" xfId="26292"/>
    <cellStyle name="Normal 3 4 9 2" xfId="26293"/>
    <cellStyle name="Normal 3 4 9 2 2" xfId="26294"/>
    <cellStyle name="Normal 3 4 9 2 2 2" xfId="26295"/>
    <cellStyle name="Normal 3 4 9 2 2 2 2" xfId="26296"/>
    <cellStyle name="Normal 3 4 9 2 2 3" xfId="26297"/>
    <cellStyle name="Normal 3 4 9 2 3" xfId="26298"/>
    <cellStyle name="Normal 3 4 9 2 3 2" xfId="26299"/>
    <cellStyle name="Normal 3 4 9 2 4" xfId="26300"/>
    <cellStyle name="Normal 3 4 9 3" xfId="26301"/>
    <cellStyle name="Normal 3 4 9 3 2" xfId="26302"/>
    <cellStyle name="Normal 3 4 9 3 2 2" xfId="26303"/>
    <cellStyle name="Normal 3 4 9 3 3" xfId="26304"/>
    <cellStyle name="Normal 3 4 9 4" xfId="26305"/>
    <cellStyle name="Normal 3 4 9 4 2" xfId="26306"/>
    <cellStyle name="Normal 3 4 9 5" xfId="26307"/>
    <cellStyle name="Normal 3 5" xfId="26308"/>
    <cellStyle name="Normal 3 5 10" xfId="26309"/>
    <cellStyle name="Normal 3 5 10 2" xfId="26310"/>
    <cellStyle name="Normal 3 5 11" xfId="26311"/>
    <cellStyle name="Normal 3 5 11 2" xfId="26312"/>
    <cellStyle name="Normal 3 5 12" xfId="26313"/>
    <cellStyle name="Normal 3 5 12 2" xfId="26314"/>
    <cellStyle name="Normal 3 5 13" xfId="26315"/>
    <cellStyle name="Normal 3 5 13 2" xfId="26316"/>
    <cellStyle name="Normal 3 5 14" xfId="26317"/>
    <cellStyle name="Normal 3 5 15" xfId="26318"/>
    <cellStyle name="Normal 3 5 16" xfId="26319"/>
    <cellStyle name="Normal 3 5 17" xfId="26320"/>
    <cellStyle name="Normal 3 5 2" xfId="26321"/>
    <cellStyle name="Normal 3 5 2 10" xfId="26322"/>
    <cellStyle name="Normal 3 5 2 10 2" xfId="26323"/>
    <cellStyle name="Normal 3 5 2 11" xfId="26324"/>
    <cellStyle name="Normal 3 5 2 11 2" xfId="26325"/>
    <cellStyle name="Normal 3 5 2 12" xfId="26326"/>
    <cellStyle name="Normal 3 5 2 13" xfId="26327"/>
    <cellStyle name="Normal 3 5 2 14" xfId="26328"/>
    <cellStyle name="Normal 3 5 2 2" xfId="26329"/>
    <cellStyle name="Normal 3 5 2 2 10" xfId="26330"/>
    <cellStyle name="Normal 3 5 2 2 10 2" xfId="26331"/>
    <cellStyle name="Normal 3 5 2 2 11" xfId="26332"/>
    <cellStyle name="Normal 3 5 2 2 12" xfId="26333"/>
    <cellStyle name="Normal 3 5 2 2 13" xfId="26334"/>
    <cellStyle name="Normal 3 5 2 2 2" xfId="26335"/>
    <cellStyle name="Normal 3 5 2 2 2 2" xfId="26336"/>
    <cellStyle name="Normal 3 5 2 2 2 2 2" xfId="26337"/>
    <cellStyle name="Normal 3 5 2 2 2 2 2 2" xfId="26338"/>
    <cellStyle name="Normal 3 5 2 2 2 2 2 2 2" xfId="26339"/>
    <cellStyle name="Normal 3 5 2 2 2 2 2 2 2 2" xfId="26340"/>
    <cellStyle name="Normal 3 5 2 2 2 2 2 2 3" xfId="26341"/>
    <cellStyle name="Normal 3 5 2 2 2 2 2 3" xfId="26342"/>
    <cellStyle name="Normal 3 5 2 2 2 2 2 3 2" xfId="26343"/>
    <cellStyle name="Normal 3 5 2 2 2 2 2 4" xfId="26344"/>
    <cellStyle name="Normal 3 5 2 2 2 2 3" xfId="26345"/>
    <cellStyle name="Normal 3 5 2 2 2 2 3 2" xfId="26346"/>
    <cellStyle name="Normal 3 5 2 2 2 2 3 2 2" xfId="26347"/>
    <cellStyle name="Normal 3 5 2 2 2 2 3 3" xfId="26348"/>
    <cellStyle name="Normal 3 5 2 2 2 2 4" xfId="26349"/>
    <cellStyle name="Normal 3 5 2 2 2 2 4 2" xfId="26350"/>
    <cellStyle name="Normal 3 5 2 2 2 2 5" xfId="26351"/>
    <cellStyle name="Normal 3 5 2 2 2 3" xfId="26352"/>
    <cellStyle name="Normal 3 5 2 2 2 3 2" xfId="26353"/>
    <cellStyle name="Normal 3 5 2 2 2 3 2 2" xfId="26354"/>
    <cellStyle name="Normal 3 5 2 2 2 3 2 2 2" xfId="26355"/>
    <cellStyle name="Normal 3 5 2 2 2 3 2 3" xfId="26356"/>
    <cellStyle name="Normal 3 5 2 2 2 3 3" xfId="26357"/>
    <cellStyle name="Normal 3 5 2 2 2 3 3 2" xfId="26358"/>
    <cellStyle name="Normal 3 5 2 2 2 3 4" xfId="26359"/>
    <cellStyle name="Normal 3 5 2 2 2 4" xfId="26360"/>
    <cellStyle name="Normal 3 5 2 2 2 4 2" xfId="26361"/>
    <cellStyle name="Normal 3 5 2 2 2 4 2 2" xfId="26362"/>
    <cellStyle name="Normal 3 5 2 2 2 4 3" xfId="26363"/>
    <cellStyle name="Normal 3 5 2 2 2 5" xfId="26364"/>
    <cellStyle name="Normal 3 5 2 2 2 5 2" xfId="26365"/>
    <cellStyle name="Normal 3 5 2 2 2 6" xfId="26366"/>
    <cellStyle name="Normal 3 5 2 2 2 6 2" xfId="26367"/>
    <cellStyle name="Normal 3 5 2 2 2 7" xfId="26368"/>
    <cellStyle name="Normal 3 5 2 2 2 8" xfId="26369"/>
    <cellStyle name="Normal 3 5 2 2 2 9" xfId="26370"/>
    <cellStyle name="Normal 3 5 2 2 3" xfId="26371"/>
    <cellStyle name="Normal 3 5 2 2 3 2" xfId="26372"/>
    <cellStyle name="Normal 3 5 2 2 3 2 2" xfId="26373"/>
    <cellStyle name="Normal 3 5 2 2 3 2 2 2" xfId="26374"/>
    <cellStyle name="Normal 3 5 2 2 3 2 2 2 2" xfId="26375"/>
    <cellStyle name="Normal 3 5 2 2 3 2 2 2 2 2" xfId="26376"/>
    <cellStyle name="Normal 3 5 2 2 3 2 2 2 3" xfId="26377"/>
    <cellStyle name="Normal 3 5 2 2 3 2 2 3" xfId="26378"/>
    <cellStyle name="Normal 3 5 2 2 3 2 2 3 2" xfId="26379"/>
    <cellStyle name="Normal 3 5 2 2 3 2 2 4" xfId="26380"/>
    <cellStyle name="Normal 3 5 2 2 3 2 3" xfId="26381"/>
    <cellStyle name="Normal 3 5 2 2 3 2 3 2" xfId="26382"/>
    <cellStyle name="Normal 3 5 2 2 3 2 3 2 2" xfId="26383"/>
    <cellStyle name="Normal 3 5 2 2 3 2 3 3" xfId="26384"/>
    <cellStyle name="Normal 3 5 2 2 3 2 4" xfId="26385"/>
    <cellStyle name="Normal 3 5 2 2 3 2 4 2" xfId="26386"/>
    <cellStyle name="Normal 3 5 2 2 3 2 5" xfId="26387"/>
    <cellStyle name="Normal 3 5 2 2 3 3" xfId="26388"/>
    <cellStyle name="Normal 3 5 2 2 3 3 2" xfId="26389"/>
    <cellStyle name="Normal 3 5 2 2 3 3 2 2" xfId="26390"/>
    <cellStyle name="Normal 3 5 2 2 3 3 2 2 2" xfId="26391"/>
    <cellStyle name="Normal 3 5 2 2 3 3 2 3" xfId="26392"/>
    <cellStyle name="Normal 3 5 2 2 3 3 3" xfId="26393"/>
    <cellStyle name="Normal 3 5 2 2 3 3 3 2" xfId="26394"/>
    <cellStyle name="Normal 3 5 2 2 3 3 4" xfId="26395"/>
    <cellStyle name="Normal 3 5 2 2 3 4" xfId="26396"/>
    <cellStyle name="Normal 3 5 2 2 3 4 2" xfId="26397"/>
    <cellStyle name="Normal 3 5 2 2 3 4 2 2" xfId="26398"/>
    <cellStyle name="Normal 3 5 2 2 3 4 3" xfId="26399"/>
    <cellStyle name="Normal 3 5 2 2 3 5" xfId="26400"/>
    <cellStyle name="Normal 3 5 2 2 3 5 2" xfId="26401"/>
    <cellStyle name="Normal 3 5 2 2 3 6" xfId="26402"/>
    <cellStyle name="Normal 3 5 2 2 3 6 2" xfId="26403"/>
    <cellStyle name="Normal 3 5 2 2 3 7" xfId="26404"/>
    <cellStyle name="Normal 3 5 2 2 3 8" xfId="26405"/>
    <cellStyle name="Normal 3 5 2 2 3 9" xfId="26406"/>
    <cellStyle name="Normal 3 5 2 2 4" xfId="26407"/>
    <cellStyle name="Normal 3 5 2 2 4 2" xfId="26408"/>
    <cellStyle name="Normal 3 5 2 2 4 2 2" xfId="26409"/>
    <cellStyle name="Normal 3 5 2 2 4 2 2 2" xfId="26410"/>
    <cellStyle name="Normal 3 5 2 2 4 2 2 2 2" xfId="26411"/>
    <cellStyle name="Normal 3 5 2 2 4 2 2 3" xfId="26412"/>
    <cellStyle name="Normal 3 5 2 2 4 2 3" xfId="26413"/>
    <cellStyle name="Normal 3 5 2 2 4 2 3 2" xfId="26414"/>
    <cellStyle name="Normal 3 5 2 2 4 2 4" xfId="26415"/>
    <cellStyle name="Normal 3 5 2 2 4 3" xfId="26416"/>
    <cellStyle name="Normal 3 5 2 2 4 3 2" xfId="26417"/>
    <cellStyle name="Normal 3 5 2 2 4 3 2 2" xfId="26418"/>
    <cellStyle name="Normal 3 5 2 2 4 3 3" xfId="26419"/>
    <cellStyle name="Normal 3 5 2 2 4 4" xfId="26420"/>
    <cellStyle name="Normal 3 5 2 2 4 4 2" xfId="26421"/>
    <cellStyle name="Normal 3 5 2 2 4 5" xfId="26422"/>
    <cellStyle name="Normal 3 5 2 2 5" xfId="26423"/>
    <cellStyle name="Normal 3 5 2 2 5 2" xfId="26424"/>
    <cellStyle name="Normal 3 5 2 2 5 2 2" xfId="26425"/>
    <cellStyle name="Normal 3 5 2 2 5 2 2 2" xfId="26426"/>
    <cellStyle name="Normal 3 5 2 2 5 2 2 2 2" xfId="26427"/>
    <cellStyle name="Normal 3 5 2 2 5 2 2 3" xfId="26428"/>
    <cellStyle name="Normal 3 5 2 2 5 2 3" xfId="26429"/>
    <cellStyle name="Normal 3 5 2 2 5 2 3 2" xfId="26430"/>
    <cellStyle name="Normal 3 5 2 2 5 2 4" xfId="26431"/>
    <cellStyle name="Normal 3 5 2 2 5 3" xfId="26432"/>
    <cellStyle name="Normal 3 5 2 2 5 3 2" xfId="26433"/>
    <cellStyle name="Normal 3 5 2 2 5 3 2 2" xfId="26434"/>
    <cellStyle name="Normal 3 5 2 2 5 3 3" xfId="26435"/>
    <cellStyle name="Normal 3 5 2 2 5 4" xfId="26436"/>
    <cellStyle name="Normal 3 5 2 2 5 4 2" xfId="26437"/>
    <cellStyle name="Normal 3 5 2 2 5 5" xfId="26438"/>
    <cellStyle name="Normal 3 5 2 2 6" xfId="26439"/>
    <cellStyle name="Normal 3 5 2 2 6 2" xfId="26440"/>
    <cellStyle name="Normal 3 5 2 2 6 2 2" xfId="26441"/>
    <cellStyle name="Normal 3 5 2 2 6 2 2 2" xfId="26442"/>
    <cellStyle name="Normal 3 5 2 2 6 2 3" xfId="26443"/>
    <cellStyle name="Normal 3 5 2 2 6 3" xfId="26444"/>
    <cellStyle name="Normal 3 5 2 2 6 3 2" xfId="26445"/>
    <cellStyle name="Normal 3 5 2 2 6 4" xfId="26446"/>
    <cellStyle name="Normal 3 5 2 2 7" xfId="26447"/>
    <cellStyle name="Normal 3 5 2 2 7 2" xfId="26448"/>
    <cellStyle name="Normal 3 5 2 2 7 2 2" xfId="26449"/>
    <cellStyle name="Normal 3 5 2 2 7 3" xfId="26450"/>
    <cellStyle name="Normal 3 5 2 2 8" xfId="26451"/>
    <cellStyle name="Normal 3 5 2 2 8 2" xfId="26452"/>
    <cellStyle name="Normal 3 5 2 2 9" xfId="26453"/>
    <cellStyle name="Normal 3 5 2 2 9 2" xfId="26454"/>
    <cellStyle name="Normal 3 5 2 3" xfId="26455"/>
    <cellStyle name="Normal 3 5 2 3 2" xfId="26456"/>
    <cellStyle name="Normal 3 5 2 3 2 2" xfId="26457"/>
    <cellStyle name="Normal 3 5 2 3 2 2 2" xfId="26458"/>
    <cellStyle name="Normal 3 5 2 3 2 2 2 2" xfId="26459"/>
    <cellStyle name="Normal 3 5 2 3 2 2 2 2 2" xfId="26460"/>
    <cellStyle name="Normal 3 5 2 3 2 2 2 3" xfId="26461"/>
    <cellStyle name="Normal 3 5 2 3 2 2 3" xfId="26462"/>
    <cellStyle name="Normal 3 5 2 3 2 2 3 2" xfId="26463"/>
    <cellStyle name="Normal 3 5 2 3 2 2 4" xfId="26464"/>
    <cellStyle name="Normal 3 5 2 3 2 3" xfId="26465"/>
    <cellStyle name="Normal 3 5 2 3 2 3 2" xfId="26466"/>
    <cellStyle name="Normal 3 5 2 3 2 3 2 2" xfId="26467"/>
    <cellStyle name="Normal 3 5 2 3 2 3 3" xfId="26468"/>
    <cellStyle name="Normal 3 5 2 3 2 4" xfId="26469"/>
    <cellStyle name="Normal 3 5 2 3 2 4 2" xfId="26470"/>
    <cellStyle name="Normal 3 5 2 3 2 5" xfId="26471"/>
    <cellStyle name="Normal 3 5 2 3 3" xfId="26472"/>
    <cellStyle name="Normal 3 5 2 3 3 2" xfId="26473"/>
    <cellStyle name="Normal 3 5 2 3 3 2 2" xfId="26474"/>
    <cellStyle name="Normal 3 5 2 3 3 2 2 2" xfId="26475"/>
    <cellStyle name="Normal 3 5 2 3 3 2 3" xfId="26476"/>
    <cellStyle name="Normal 3 5 2 3 3 3" xfId="26477"/>
    <cellStyle name="Normal 3 5 2 3 3 3 2" xfId="26478"/>
    <cellStyle name="Normal 3 5 2 3 3 4" xfId="26479"/>
    <cellStyle name="Normal 3 5 2 3 4" xfId="26480"/>
    <cellStyle name="Normal 3 5 2 3 4 2" xfId="26481"/>
    <cellStyle name="Normal 3 5 2 3 4 2 2" xfId="26482"/>
    <cellStyle name="Normal 3 5 2 3 4 3" xfId="26483"/>
    <cellStyle name="Normal 3 5 2 3 5" xfId="26484"/>
    <cellStyle name="Normal 3 5 2 3 5 2" xfId="26485"/>
    <cellStyle name="Normal 3 5 2 3 6" xfId="26486"/>
    <cellStyle name="Normal 3 5 2 3 6 2" xfId="26487"/>
    <cellStyle name="Normal 3 5 2 3 7" xfId="26488"/>
    <cellStyle name="Normal 3 5 2 3 8" xfId="26489"/>
    <cellStyle name="Normal 3 5 2 3 9" xfId="26490"/>
    <cellStyle name="Normal 3 5 2 4" xfId="26491"/>
    <cellStyle name="Normal 3 5 2 4 2" xfId="26492"/>
    <cellStyle name="Normal 3 5 2 4 2 2" xfId="26493"/>
    <cellStyle name="Normal 3 5 2 4 2 2 2" xfId="26494"/>
    <cellStyle name="Normal 3 5 2 4 2 2 2 2" xfId="26495"/>
    <cellStyle name="Normal 3 5 2 4 2 2 2 2 2" xfId="26496"/>
    <cellStyle name="Normal 3 5 2 4 2 2 2 3" xfId="26497"/>
    <cellStyle name="Normal 3 5 2 4 2 2 3" xfId="26498"/>
    <cellStyle name="Normal 3 5 2 4 2 2 3 2" xfId="26499"/>
    <cellStyle name="Normal 3 5 2 4 2 2 4" xfId="26500"/>
    <cellStyle name="Normal 3 5 2 4 2 3" xfId="26501"/>
    <cellStyle name="Normal 3 5 2 4 2 3 2" xfId="26502"/>
    <cellStyle name="Normal 3 5 2 4 2 3 2 2" xfId="26503"/>
    <cellStyle name="Normal 3 5 2 4 2 3 3" xfId="26504"/>
    <cellStyle name="Normal 3 5 2 4 2 4" xfId="26505"/>
    <cellStyle name="Normal 3 5 2 4 2 4 2" xfId="26506"/>
    <cellStyle name="Normal 3 5 2 4 2 5" xfId="26507"/>
    <cellStyle name="Normal 3 5 2 4 3" xfId="26508"/>
    <cellStyle name="Normal 3 5 2 4 3 2" xfId="26509"/>
    <cellStyle name="Normal 3 5 2 4 3 2 2" xfId="26510"/>
    <cellStyle name="Normal 3 5 2 4 3 2 2 2" xfId="26511"/>
    <cellStyle name="Normal 3 5 2 4 3 2 3" xfId="26512"/>
    <cellStyle name="Normal 3 5 2 4 3 3" xfId="26513"/>
    <cellStyle name="Normal 3 5 2 4 3 3 2" xfId="26514"/>
    <cellStyle name="Normal 3 5 2 4 3 4" xfId="26515"/>
    <cellStyle name="Normal 3 5 2 4 4" xfId="26516"/>
    <cellStyle name="Normal 3 5 2 4 4 2" xfId="26517"/>
    <cellStyle name="Normal 3 5 2 4 4 2 2" xfId="26518"/>
    <cellStyle name="Normal 3 5 2 4 4 3" xfId="26519"/>
    <cellStyle name="Normal 3 5 2 4 5" xfId="26520"/>
    <cellStyle name="Normal 3 5 2 4 5 2" xfId="26521"/>
    <cellStyle name="Normal 3 5 2 4 6" xfId="26522"/>
    <cellStyle name="Normal 3 5 2 4 6 2" xfId="26523"/>
    <cellStyle name="Normal 3 5 2 4 7" xfId="26524"/>
    <cellStyle name="Normal 3 5 2 4 8" xfId="26525"/>
    <cellStyle name="Normal 3 5 2 4 9" xfId="26526"/>
    <cellStyle name="Normal 3 5 2 5" xfId="26527"/>
    <cellStyle name="Normal 3 5 2 5 2" xfId="26528"/>
    <cellStyle name="Normal 3 5 2 5 2 2" xfId="26529"/>
    <cellStyle name="Normal 3 5 2 5 2 2 2" xfId="26530"/>
    <cellStyle name="Normal 3 5 2 5 2 2 2 2" xfId="26531"/>
    <cellStyle name="Normal 3 5 2 5 2 2 3" xfId="26532"/>
    <cellStyle name="Normal 3 5 2 5 2 3" xfId="26533"/>
    <cellStyle name="Normal 3 5 2 5 2 3 2" xfId="26534"/>
    <cellStyle name="Normal 3 5 2 5 2 4" xfId="26535"/>
    <cellStyle name="Normal 3 5 2 5 3" xfId="26536"/>
    <cellStyle name="Normal 3 5 2 5 3 2" xfId="26537"/>
    <cellStyle name="Normal 3 5 2 5 3 2 2" xfId="26538"/>
    <cellStyle name="Normal 3 5 2 5 3 3" xfId="26539"/>
    <cellStyle name="Normal 3 5 2 5 4" xfId="26540"/>
    <cellStyle name="Normal 3 5 2 5 4 2" xfId="26541"/>
    <cellStyle name="Normal 3 5 2 5 5" xfId="26542"/>
    <cellStyle name="Normal 3 5 2 6" xfId="26543"/>
    <cellStyle name="Normal 3 5 2 6 2" xfId="26544"/>
    <cellStyle name="Normal 3 5 2 6 2 2" xfId="26545"/>
    <cellStyle name="Normal 3 5 2 6 2 2 2" xfId="26546"/>
    <cellStyle name="Normal 3 5 2 6 2 2 2 2" xfId="26547"/>
    <cellStyle name="Normal 3 5 2 6 2 2 3" xfId="26548"/>
    <cellStyle name="Normal 3 5 2 6 2 3" xfId="26549"/>
    <cellStyle name="Normal 3 5 2 6 2 3 2" xfId="26550"/>
    <cellStyle name="Normal 3 5 2 6 2 4" xfId="26551"/>
    <cellStyle name="Normal 3 5 2 6 3" xfId="26552"/>
    <cellStyle name="Normal 3 5 2 6 3 2" xfId="26553"/>
    <cellStyle name="Normal 3 5 2 6 3 2 2" xfId="26554"/>
    <cellStyle name="Normal 3 5 2 6 3 3" xfId="26555"/>
    <cellStyle name="Normal 3 5 2 6 4" xfId="26556"/>
    <cellStyle name="Normal 3 5 2 6 4 2" xfId="26557"/>
    <cellStyle name="Normal 3 5 2 6 5" xfId="26558"/>
    <cellStyle name="Normal 3 5 2 7" xfId="26559"/>
    <cellStyle name="Normal 3 5 2 7 2" xfId="26560"/>
    <cellStyle name="Normal 3 5 2 7 2 2" xfId="26561"/>
    <cellStyle name="Normal 3 5 2 7 2 2 2" xfId="26562"/>
    <cellStyle name="Normal 3 5 2 7 2 3" xfId="26563"/>
    <cellStyle name="Normal 3 5 2 7 3" xfId="26564"/>
    <cellStyle name="Normal 3 5 2 7 3 2" xfId="26565"/>
    <cellStyle name="Normal 3 5 2 7 4" xfId="26566"/>
    <cellStyle name="Normal 3 5 2 8" xfId="26567"/>
    <cellStyle name="Normal 3 5 2 8 2" xfId="26568"/>
    <cellStyle name="Normal 3 5 2 8 2 2" xfId="26569"/>
    <cellStyle name="Normal 3 5 2 8 3" xfId="26570"/>
    <cellStyle name="Normal 3 5 2 9" xfId="26571"/>
    <cellStyle name="Normal 3 5 2 9 2" xfId="26572"/>
    <cellStyle name="Normal 3 5 3" xfId="26573"/>
    <cellStyle name="Normal 3 5 3 10" xfId="26574"/>
    <cellStyle name="Normal 3 5 3 10 2" xfId="26575"/>
    <cellStyle name="Normal 3 5 3 11" xfId="26576"/>
    <cellStyle name="Normal 3 5 3 12" xfId="26577"/>
    <cellStyle name="Normal 3 5 3 13" xfId="26578"/>
    <cellStyle name="Normal 3 5 3 2" xfId="26579"/>
    <cellStyle name="Normal 3 5 3 2 2" xfId="26580"/>
    <cellStyle name="Normal 3 5 3 2 2 2" xfId="26581"/>
    <cellStyle name="Normal 3 5 3 2 2 2 2" xfId="26582"/>
    <cellStyle name="Normal 3 5 3 2 2 2 2 2" xfId="26583"/>
    <cellStyle name="Normal 3 5 3 2 2 2 2 2 2" xfId="26584"/>
    <cellStyle name="Normal 3 5 3 2 2 2 2 3" xfId="26585"/>
    <cellStyle name="Normal 3 5 3 2 2 2 3" xfId="26586"/>
    <cellStyle name="Normal 3 5 3 2 2 2 3 2" xfId="26587"/>
    <cellStyle name="Normal 3 5 3 2 2 2 4" xfId="26588"/>
    <cellStyle name="Normal 3 5 3 2 2 3" xfId="26589"/>
    <cellStyle name="Normal 3 5 3 2 2 3 2" xfId="26590"/>
    <cellStyle name="Normal 3 5 3 2 2 3 2 2" xfId="26591"/>
    <cellStyle name="Normal 3 5 3 2 2 3 3" xfId="26592"/>
    <cellStyle name="Normal 3 5 3 2 2 4" xfId="26593"/>
    <cellStyle name="Normal 3 5 3 2 2 4 2" xfId="26594"/>
    <cellStyle name="Normal 3 5 3 2 2 5" xfId="26595"/>
    <cellStyle name="Normal 3 5 3 2 3" xfId="26596"/>
    <cellStyle name="Normal 3 5 3 2 3 2" xfId="26597"/>
    <cellStyle name="Normal 3 5 3 2 3 2 2" xfId="26598"/>
    <cellStyle name="Normal 3 5 3 2 3 2 2 2" xfId="26599"/>
    <cellStyle name="Normal 3 5 3 2 3 2 3" xfId="26600"/>
    <cellStyle name="Normal 3 5 3 2 3 3" xfId="26601"/>
    <cellStyle name="Normal 3 5 3 2 3 3 2" xfId="26602"/>
    <cellStyle name="Normal 3 5 3 2 3 4" xfId="26603"/>
    <cellStyle name="Normal 3 5 3 2 4" xfId="26604"/>
    <cellStyle name="Normal 3 5 3 2 4 2" xfId="26605"/>
    <cellStyle name="Normal 3 5 3 2 4 2 2" xfId="26606"/>
    <cellStyle name="Normal 3 5 3 2 4 3" xfId="26607"/>
    <cellStyle name="Normal 3 5 3 2 5" xfId="26608"/>
    <cellStyle name="Normal 3 5 3 2 5 2" xfId="26609"/>
    <cellStyle name="Normal 3 5 3 2 6" xfId="26610"/>
    <cellStyle name="Normal 3 5 3 2 6 2" xfId="26611"/>
    <cellStyle name="Normal 3 5 3 2 7" xfId="26612"/>
    <cellStyle name="Normal 3 5 3 2 8" xfId="26613"/>
    <cellStyle name="Normal 3 5 3 2 9" xfId="26614"/>
    <cellStyle name="Normal 3 5 3 3" xfId="26615"/>
    <cellStyle name="Normal 3 5 3 3 2" xfId="26616"/>
    <cellStyle name="Normal 3 5 3 3 2 2" xfId="26617"/>
    <cellStyle name="Normal 3 5 3 3 2 2 2" xfId="26618"/>
    <cellStyle name="Normal 3 5 3 3 2 2 2 2" xfId="26619"/>
    <cellStyle name="Normal 3 5 3 3 2 2 2 2 2" xfId="26620"/>
    <cellStyle name="Normal 3 5 3 3 2 2 2 3" xfId="26621"/>
    <cellStyle name="Normal 3 5 3 3 2 2 3" xfId="26622"/>
    <cellStyle name="Normal 3 5 3 3 2 2 3 2" xfId="26623"/>
    <cellStyle name="Normal 3 5 3 3 2 2 4" xfId="26624"/>
    <cellStyle name="Normal 3 5 3 3 2 3" xfId="26625"/>
    <cellStyle name="Normal 3 5 3 3 2 3 2" xfId="26626"/>
    <cellStyle name="Normal 3 5 3 3 2 3 2 2" xfId="26627"/>
    <cellStyle name="Normal 3 5 3 3 2 3 3" xfId="26628"/>
    <cellStyle name="Normal 3 5 3 3 2 4" xfId="26629"/>
    <cellStyle name="Normal 3 5 3 3 2 4 2" xfId="26630"/>
    <cellStyle name="Normal 3 5 3 3 2 5" xfId="26631"/>
    <cellStyle name="Normal 3 5 3 3 3" xfId="26632"/>
    <cellStyle name="Normal 3 5 3 3 3 2" xfId="26633"/>
    <cellStyle name="Normal 3 5 3 3 3 2 2" xfId="26634"/>
    <cellStyle name="Normal 3 5 3 3 3 2 2 2" xfId="26635"/>
    <cellStyle name="Normal 3 5 3 3 3 2 3" xfId="26636"/>
    <cellStyle name="Normal 3 5 3 3 3 3" xfId="26637"/>
    <cellStyle name="Normal 3 5 3 3 3 3 2" xfId="26638"/>
    <cellStyle name="Normal 3 5 3 3 3 4" xfId="26639"/>
    <cellStyle name="Normal 3 5 3 3 4" xfId="26640"/>
    <cellStyle name="Normal 3 5 3 3 4 2" xfId="26641"/>
    <cellStyle name="Normal 3 5 3 3 4 2 2" xfId="26642"/>
    <cellStyle name="Normal 3 5 3 3 4 3" xfId="26643"/>
    <cellStyle name="Normal 3 5 3 3 5" xfId="26644"/>
    <cellStyle name="Normal 3 5 3 3 5 2" xfId="26645"/>
    <cellStyle name="Normal 3 5 3 3 6" xfId="26646"/>
    <cellStyle name="Normal 3 5 3 3 6 2" xfId="26647"/>
    <cellStyle name="Normal 3 5 3 3 7" xfId="26648"/>
    <cellStyle name="Normal 3 5 3 3 8" xfId="26649"/>
    <cellStyle name="Normal 3 5 3 3 9" xfId="26650"/>
    <cellStyle name="Normal 3 5 3 4" xfId="26651"/>
    <cellStyle name="Normal 3 5 3 4 2" xfId="26652"/>
    <cellStyle name="Normal 3 5 3 4 2 2" xfId="26653"/>
    <cellStyle name="Normal 3 5 3 4 2 2 2" xfId="26654"/>
    <cellStyle name="Normal 3 5 3 4 2 2 2 2" xfId="26655"/>
    <cellStyle name="Normal 3 5 3 4 2 2 3" xfId="26656"/>
    <cellStyle name="Normal 3 5 3 4 2 3" xfId="26657"/>
    <cellStyle name="Normal 3 5 3 4 2 3 2" xfId="26658"/>
    <cellStyle name="Normal 3 5 3 4 2 4" xfId="26659"/>
    <cellStyle name="Normal 3 5 3 4 3" xfId="26660"/>
    <cellStyle name="Normal 3 5 3 4 3 2" xfId="26661"/>
    <cellStyle name="Normal 3 5 3 4 3 2 2" xfId="26662"/>
    <cellStyle name="Normal 3 5 3 4 3 3" xfId="26663"/>
    <cellStyle name="Normal 3 5 3 4 4" xfId="26664"/>
    <cellStyle name="Normal 3 5 3 4 4 2" xfId="26665"/>
    <cellStyle name="Normal 3 5 3 4 5" xfId="26666"/>
    <cellStyle name="Normal 3 5 3 5" xfId="26667"/>
    <cellStyle name="Normal 3 5 3 5 2" xfId="26668"/>
    <cellStyle name="Normal 3 5 3 5 2 2" xfId="26669"/>
    <cellStyle name="Normal 3 5 3 5 2 2 2" xfId="26670"/>
    <cellStyle name="Normal 3 5 3 5 2 2 2 2" xfId="26671"/>
    <cellStyle name="Normal 3 5 3 5 2 2 3" xfId="26672"/>
    <cellStyle name="Normal 3 5 3 5 2 3" xfId="26673"/>
    <cellStyle name="Normal 3 5 3 5 2 3 2" xfId="26674"/>
    <cellStyle name="Normal 3 5 3 5 2 4" xfId="26675"/>
    <cellStyle name="Normal 3 5 3 5 3" xfId="26676"/>
    <cellStyle name="Normal 3 5 3 5 3 2" xfId="26677"/>
    <cellStyle name="Normal 3 5 3 5 3 2 2" xfId="26678"/>
    <cellStyle name="Normal 3 5 3 5 3 3" xfId="26679"/>
    <cellStyle name="Normal 3 5 3 5 4" xfId="26680"/>
    <cellStyle name="Normal 3 5 3 5 4 2" xfId="26681"/>
    <cellStyle name="Normal 3 5 3 5 5" xfId="26682"/>
    <cellStyle name="Normal 3 5 3 6" xfId="26683"/>
    <cellStyle name="Normal 3 5 3 6 2" xfId="26684"/>
    <cellStyle name="Normal 3 5 3 6 2 2" xfId="26685"/>
    <cellStyle name="Normal 3 5 3 6 2 2 2" xfId="26686"/>
    <cellStyle name="Normal 3 5 3 6 2 3" xfId="26687"/>
    <cellStyle name="Normal 3 5 3 6 3" xfId="26688"/>
    <cellStyle name="Normal 3 5 3 6 3 2" xfId="26689"/>
    <cellStyle name="Normal 3 5 3 6 4" xfId="26690"/>
    <cellStyle name="Normal 3 5 3 7" xfId="26691"/>
    <cellStyle name="Normal 3 5 3 7 2" xfId="26692"/>
    <cellStyle name="Normal 3 5 3 7 2 2" xfId="26693"/>
    <cellStyle name="Normal 3 5 3 7 3" xfId="26694"/>
    <cellStyle name="Normal 3 5 3 8" xfId="26695"/>
    <cellStyle name="Normal 3 5 3 8 2" xfId="26696"/>
    <cellStyle name="Normal 3 5 3 9" xfId="26697"/>
    <cellStyle name="Normal 3 5 3 9 2" xfId="26698"/>
    <cellStyle name="Normal 3 5 4" xfId="26699"/>
    <cellStyle name="Normal 3 5 4 2" xfId="26700"/>
    <cellStyle name="Normal 3 5 4 2 2" xfId="26701"/>
    <cellStyle name="Normal 3 5 4 2 2 2" xfId="26702"/>
    <cellStyle name="Normal 3 5 4 2 2 2 2" xfId="26703"/>
    <cellStyle name="Normal 3 5 4 2 2 2 2 2" xfId="26704"/>
    <cellStyle name="Normal 3 5 4 2 2 2 3" xfId="26705"/>
    <cellStyle name="Normal 3 5 4 2 2 3" xfId="26706"/>
    <cellStyle name="Normal 3 5 4 2 2 3 2" xfId="26707"/>
    <cellStyle name="Normal 3 5 4 2 2 4" xfId="26708"/>
    <cellStyle name="Normal 3 5 4 2 3" xfId="26709"/>
    <cellStyle name="Normal 3 5 4 2 3 2" xfId="26710"/>
    <cellStyle name="Normal 3 5 4 2 3 2 2" xfId="26711"/>
    <cellStyle name="Normal 3 5 4 2 3 3" xfId="26712"/>
    <cellStyle name="Normal 3 5 4 2 4" xfId="26713"/>
    <cellStyle name="Normal 3 5 4 2 4 2" xfId="26714"/>
    <cellStyle name="Normal 3 5 4 2 5" xfId="26715"/>
    <cellStyle name="Normal 3 5 4 3" xfId="26716"/>
    <cellStyle name="Normal 3 5 4 3 2" xfId="26717"/>
    <cellStyle name="Normal 3 5 4 3 2 2" xfId="26718"/>
    <cellStyle name="Normal 3 5 4 3 2 2 2" xfId="26719"/>
    <cellStyle name="Normal 3 5 4 3 2 3" xfId="26720"/>
    <cellStyle name="Normal 3 5 4 3 3" xfId="26721"/>
    <cellStyle name="Normal 3 5 4 3 3 2" xfId="26722"/>
    <cellStyle name="Normal 3 5 4 3 4" xfId="26723"/>
    <cellStyle name="Normal 3 5 4 4" xfId="26724"/>
    <cellStyle name="Normal 3 5 4 4 2" xfId="26725"/>
    <cellStyle name="Normal 3 5 4 4 2 2" xfId="26726"/>
    <cellStyle name="Normal 3 5 4 4 3" xfId="26727"/>
    <cellStyle name="Normal 3 5 4 5" xfId="26728"/>
    <cellStyle name="Normal 3 5 4 5 2" xfId="26729"/>
    <cellStyle name="Normal 3 5 4 6" xfId="26730"/>
    <cellStyle name="Normal 3 5 4 6 2" xfId="26731"/>
    <cellStyle name="Normal 3 5 4 7" xfId="26732"/>
    <cellStyle name="Normal 3 5 4 8" xfId="26733"/>
    <cellStyle name="Normal 3 5 4 9" xfId="26734"/>
    <cellStyle name="Normal 3 5 5" xfId="26735"/>
    <cellStyle name="Normal 3 5 5 2" xfId="26736"/>
    <cellStyle name="Normal 3 5 5 2 2" xfId="26737"/>
    <cellStyle name="Normal 3 5 5 2 2 2" xfId="26738"/>
    <cellStyle name="Normal 3 5 5 2 2 2 2" xfId="26739"/>
    <cellStyle name="Normal 3 5 5 2 2 2 2 2" xfId="26740"/>
    <cellStyle name="Normal 3 5 5 2 2 2 3" xfId="26741"/>
    <cellStyle name="Normal 3 5 5 2 2 3" xfId="26742"/>
    <cellStyle name="Normal 3 5 5 2 2 3 2" xfId="26743"/>
    <cellStyle name="Normal 3 5 5 2 2 4" xfId="26744"/>
    <cellStyle name="Normal 3 5 5 2 3" xfId="26745"/>
    <cellStyle name="Normal 3 5 5 2 3 2" xfId="26746"/>
    <cellStyle name="Normal 3 5 5 2 3 2 2" xfId="26747"/>
    <cellStyle name="Normal 3 5 5 2 3 3" xfId="26748"/>
    <cellStyle name="Normal 3 5 5 2 4" xfId="26749"/>
    <cellStyle name="Normal 3 5 5 2 4 2" xfId="26750"/>
    <cellStyle name="Normal 3 5 5 2 5" xfId="26751"/>
    <cellStyle name="Normal 3 5 5 3" xfId="26752"/>
    <cellStyle name="Normal 3 5 5 3 2" xfId="26753"/>
    <cellStyle name="Normal 3 5 5 3 2 2" xfId="26754"/>
    <cellStyle name="Normal 3 5 5 3 2 2 2" xfId="26755"/>
    <cellStyle name="Normal 3 5 5 3 2 3" xfId="26756"/>
    <cellStyle name="Normal 3 5 5 3 3" xfId="26757"/>
    <cellStyle name="Normal 3 5 5 3 3 2" xfId="26758"/>
    <cellStyle name="Normal 3 5 5 3 4" xfId="26759"/>
    <cellStyle name="Normal 3 5 5 4" xfId="26760"/>
    <cellStyle name="Normal 3 5 5 4 2" xfId="26761"/>
    <cellStyle name="Normal 3 5 5 4 2 2" xfId="26762"/>
    <cellStyle name="Normal 3 5 5 4 3" xfId="26763"/>
    <cellStyle name="Normal 3 5 5 5" xfId="26764"/>
    <cellStyle name="Normal 3 5 5 5 2" xfId="26765"/>
    <cellStyle name="Normal 3 5 5 6" xfId="26766"/>
    <cellStyle name="Normal 3 5 5 6 2" xfId="26767"/>
    <cellStyle name="Normal 3 5 5 7" xfId="26768"/>
    <cellStyle name="Normal 3 5 5 8" xfId="26769"/>
    <cellStyle name="Normal 3 5 5 9" xfId="26770"/>
    <cellStyle name="Normal 3 5 6" xfId="26771"/>
    <cellStyle name="Normal 3 5 6 2" xfId="26772"/>
    <cellStyle name="Normal 3 5 6 2 2" xfId="26773"/>
    <cellStyle name="Normal 3 5 6 2 2 2" xfId="26774"/>
    <cellStyle name="Normal 3 5 6 2 2 2 2" xfId="26775"/>
    <cellStyle name="Normal 3 5 6 2 2 3" xfId="26776"/>
    <cellStyle name="Normal 3 5 6 2 3" xfId="26777"/>
    <cellStyle name="Normal 3 5 6 2 3 2" xfId="26778"/>
    <cellStyle name="Normal 3 5 6 2 4" xfId="26779"/>
    <cellStyle name="Normal 3 5 6 3" xfId="26780"/>
    <cellStyle name="Normal 3 5 6 3 2" xfId="26781"/>
    <cellStyle name="Normal 3 5 6 3 2 2" xfId="26782"/>
    <cellStyle name="Normal 3 5 6 3 3" xfId="26783"/>
    <cellStyle name="Normal 3 5 6 4" xfId="26784"/>
    <cellStyle name="Normal 3 5 6 4 2" xfId="26785"/>
    <cellStyle name="Normal 3 5 6 5" xfId="26786"/>
    <cellStyle name="Normal 3 5 6 6" xfId="26787"/>
    <cellStyle name="Normal 3 5 7" xfId="26788"/>
    <cellStyle name="Normal 3 5 7 2" xfId="26789"/>
    <cellStyle name="Normal 3 5 7 2 2" xfId="26790"/>
    <cellStyle name="Normal 3 5 7 2 2 2" xfId="26791"/>
    <cellStyle name="Normal 3 5 7 2 2 2 2" xfId="26792"/>
    <cellStyle name="Normal 3 5 7 2 2 3" xfId="26793"/>
    <cellStyle name="Normal 3 5 7 2 3" xfId="26794"/>
    <cellStyle name="Normal 3 5 7 2 3 2" xfId="26795"/>
    <cellStyle name="Normal 3 5 7 2 4" xfId="26796"/>
    <cellStyle name="Normal 3 5 7 3" xfId="26797"/>
    <cellStyle name="Normal 3 5 7 3 2" xfId="26798"/>
    <cellStyle name="Normal 3 5 7 3 2 2" xfId="26799"/>
    <cellStyle name="Normal 3 5 7 3 3" xfId="26800"/>
    <cellStyle name="Normal 3 5 7 4" xfId="26801"/>
    <cellStyle name="Normal 3 5 7 4 2" xfId="26802"/>
    <cellStyle name="Normal 3 5 7 5" xfId="26803"/>
    <cellStyle name="Normal 3 5 8" xfId="26804"/>
    <cellStyle name="Normal 3 5 8 2" xfId="26805"/>
    <cellStyle name="Normal 3 5 8 2 2" xfId="26806"/>
    <cellStyle name="Normal 3 5 8 2 2 2" xfId="26807"/>
    <cellStyle name="Normal 3 5 8 2 3" xfId="26808"/>
    <cellStyle name="Normal 3 5 8 3" xfId="26809"/>
    <cellStyle name="Normal 3 5 8 3 2" xfId="26810"/>
    <cellStyle name="Normal 3 5 8 4" xfId="26811"/>
    <cellStyle name="Normal 3 5 9" xfId="26812"/>
    <cellStyle name="Normal 3 5 9 2" xfId="26813"/>
    <cellStyle name="Normal 3 5 9 2 2" xfId="26814"/>
    <cellStyle name="Normal 3 5 9 3" xfId="26815"/>
    <cellStyle name="Normal 3 6" xfId="26816"/>
    <cellStyle name="Normal 3 6 10" xfId="26817"/>
    <cellStyle name="Normal 3 6 10 2" xfId="26818"/>
    <cellStyle name="Normal 3 6 11" xfId="26819"/>
    <cellStyle name="Normal 3 6 11 2" xfId="26820"/>
    <cellStyle name="Normal 3 6 12" xfId="26821"/>
    <cellStyle name="Normal 3 6 12 2" xfId="26822"/>
    <cellStyle name="Normal 3 6 13" xfId="26823"/>
    <cellStyle name="Normal 3 6 13 2" xfId="26824"/>
    <cellStyle name="Normal 3 6 14" xfId="26825"/>
    <cellStyle name="Normal 3 6 15" xfId="26826"/>
    <cellStyle name="Normal 3 6 16" xfId="26827"/>
    <cellStyle name="Normal 3 6 17" xfId="26828"/>
    <cellStyle name="Normal 3 6 2" xfId="26829"/>
    <cellStyle name="Normal 3 6 2 10" xfId="26830"/>
    <cellStyle name="Normal 3 6 2 10 2" xfId="26831"/>
    <cellStyle name="Normal 3 6 2 11" xfId="26832"/>
    <cellStyle name="Normal 3 6 2 11 2" xfId="26833"/>
    <cellStyle name="Normal 3 6 2 12" xfId="26834"/>
    <cellStyle name="Normal 3 6 2 13" xfId="26835"/>
    <cellStyle name="Normal 3 6 2 14" xfId="26836"/>
    <cellStyle name="Normal 3 6 2 2" xfId="26837"/>
    <cellStyle name="Normal 3 6 2 2 10" xfId="26838"/>
    <cellStyle name="Normal 3 6 2 2 10 2" xfId="26839"/>
    <cellStyle name="Normal 3 6 2 2 11" xfId="26840"/>
    <cellStyle name="Normal 3 6 2 2 12" xfId="26841"/>
    <cellStyle name="Normal 3 6 2 2 13" xfId="26842"/>
    <cellStyle name="Normal 3 6 2 2 2" xfId="26843"/>
    <cellStyle name="Normal 3 6 2 2 2 2" xfId="26844"/>
    <cellStyle name="Normal 3 6 2 2 2 2 2" xfId="26845"/>
    <cellStyle name="Normal 3 6 2 2 2 2 2 2" xfId="26846"/>
    <cellStyle name="Normal 3 6 2 2 2 2 2 2 2" xfId="26847"/>
    <cellStyle name="Normal 3 6 2 2 2 2 2 2 2 2" xfId="26848"/>
    <cellStyle name="Normal 3 6 2 2 2 2 2 2 3" xfId="26849"/>
    <cellStyle name="Normal 3 6 2 2 2 2 2 3" xfId="26850"/>
    <cellStyle name="Normal 3 6 2 2 2 2 2 3 2" xfId="26851"/>
    <cellStyle name="Normal 3 6 2 2 2 2 2 4" xfId="26852"/>
    <cellStyle name="Normal 3 6 2 2 2 2 3" xfId="26853"/>
    <cellStyle name="Normal 3 6 2 2 2 2 3 2" xfId="26854"/>
    <cellStyle name="Normal 3 6 2 2 2 2 3 2 2" xfId="26855"/>
    <cellStyle name="Normal 3 6 2 2 2 2 3 3" xfId="26856"/>
    <cellStyle name="Normal 3 6 2 2 2 2 4" xfId="26857"/>
    <cellStyle name="Normal 3 6 2 2 2 2 4 2" xfId="26858"/>
    <cellStyle name="Normal 3 6 2 2 2 2 5" xfId="26859"/>
    <cellStyle name="Normal 3 6 2 2 2 3" xfId="26860"/>
    <cellStyle name="Normal 3 6 2 2 2 3 2" xfId="26861"/>
    <cellStyle name="Normal 3 6 2 2 2 3 2 2" xfId="26862"/>
    <cellStyle name="Normal 3 6 2 2 2 3 2 2 2" xfId="26863"/>
    <cellStyle name="Normal 3 6 2 2 2 3 2 3" xfId="26864"/>
    <cellStyle name="Normal 3 6 2 2 2 3 3" xfId="26865"/>
    <cellStyle name="Normal 3 6 2 2 2 3 3 2" xfId="26866"/>
    <cellStyle name="Normal 3 6 2 2 2 3 4" xfId="26867"/>
    <cellStyle name="Normal 3 6 2 2 2 4" xfId="26868"/>
    <cellStyle name="Normal 3 6 2 2 2 4 2" xfId="26869"/>
    <cellStyle name="Normal 3 6 2 2 2 4 2 2" xfId="26870"/>
    <cellStyle name="Normal 3 6 2 2 2 4 3" xfId="26871"/>
    <cellStyle name="Normal 3 6 2 2 2 5" xfId="26872"/>
    <cellStyle name="Normal 3 6 2 2 2 5 2" xfId="26873"/>
    <cellStyle name="Normal 3 6 2 2 2 6" xfId="26874"/>
    <cellStyle name="Normal 3 6 2 2 2 6 2" xfId="26875"/>
    <cellStyle name="Normal 3 6 2 2 2 7" xfId="26876"/>
    <cellStyle name="Normal 3 6 2 2 2 8" xfId="26877"/>
    <cellStyle name="Normal 3 6 2 2 2 9" xfId="26878"/>
    <cellStyle name="Normal 3 6 2 2 3" xfId="26879"/>
    <cellStyle name="Normal 3 6 2 2 3 2" xfId="26880"/>
    <cellStyle name="Normal 3 6 2 2 3 2 2" xfId="26881"/>
    <cellStyle name="Normal 3 6 2 2 3 2 2 2" xfId="26882"/>
    <cellStyle name="Normal 3 6 2 2 3 2 2 2 2" xfId="26883"/>
    <cellStyle name="Normal 3 6 2 2 3 2 2 2 2 2" xfId="26884"/>
    <cellStyle name="Normal 3 6 2 2 3 2 2 2 3" xfId="26885"/>
    <cellStyle name="Normal 3 6 2 2 3 2 2 3" xfId="26886"/>
    <cellStyle name="Normal 3 6 2 2 3 2 2 3 2" xfId="26887"/>
    <cellStyle name="Normal 3 6 2 2 3 2 2 4" xfId="26888"/>
    <cellStyle name="Normal 3 6 2 2 3 2 3" xfId="26889"/>
    <cellStyle name="Normal 3 6 2 2 3 2 3 2" xfId="26890"/>
    <cellStyle name="Normal 3 6 2 2 3 2 3 2 2" xfId="26891"/>
    <cellStyle name="Normal 3 6 2 2 3 2 3 3" xfId="26892"/>
    <cellStyle name="Normal 3 6 2 2 3 2 4" xfId="26893"/>
    <cellStyle name="Normal 3 6 2 2 3 2 4 2" xfId="26894"/>
    <cellStyle name="Normal 3 6 2 2 3 2 5" xfId="26895"/>
    <cellStyle name="Normal 3 6 2 2 3 3" xfId="26896"/>
    <cellStyle name="Normal 3 6 2 2 3 3 2" xfId="26897"/>
    <cellStyle name="Normal 3 6 2 2 3 3 2 2" xfId="26898"/>
    <cellStyle name="Normal 3 6 2 2 3 3 2 2 2" xfId="26899"/>
    <cellStyle name="Normal 3 6 2 2 3 3 2 3" xfId="26900"/>
    <cellStyle name="Normal 3 6 2 2 3 3 3" xfId="26901"/>
    <cellStyle name="Normal 3 6 2 2 3 3 3 2" xfId="26902"/>
    <cellStyle name="Normal 3 6 2 2 3 3 4" xfId="26903"/>
    <cellStyle name="Normal 3 6 2 2 3 4" xfId="26904"/>
    <cellStyle name="Normal 3 6 2 2 3 4 2" xfId="26905"/>
    <cellStyle name="Normal 3 6 2 2 3 4 2 2" xfId="26906"/>
    <cellStyle name="Normal 3 6 2 2 3 4 3" xfId="26907"/>
    <cellStyle name="Normal 3 6 2 2 3 5" xfId="26908"/>
    <cellStyle name="Normal 3 6 2 2 3 5 2" xfId="26909"/>
    <cellStyle name="Normal 3 6 2 2 3 6" xfId="26910"/>
    <cellStyle name="Normal 3 6 2 2 3 6 2" xfId="26911"/>
    <cellStyle name="Normal 3 6 2 2 3 7" xfId="26912"/>
    <cellStyle name="Normal 3 6 2 2 3 8" xfId="26913"/>
    <cellStyle name="Normal 3 6 2 2 3 9" xfId="26914"/>
    <cellStyle name="Normal 3 6 2 2 4" xfId="26915"/>
    <cellStyle name="Normal 3 6 2 2 4 2" xfId="26916"/>
    <cellStyle name="Normal 3 6 2 2 4 2 2" xfId="26917"/>
    <cellStyle name="Normal 3 6 2 2 4 2 2 2" xfId="26918"/>
    <cellStyle name="Normal 3 6 2 2 4 2 2 2 2" xfId="26919"/>
    <cellStyle name="Normal 3 6 2 2 4 2 2 3" xfId="26920"/>
    <cellStyle name="Normal 3 6 2 2 4 2 3" xfId="26921"/>
    <cellStyle name="Normal 3 6 2 2 4 2 3 2" xfId="26922"/>
    <cellStyle name="Normal 3 6 2 2 4 2 4" xfId="26923"/>
    <cellStyle name="Normal 3 6 2 2 4 3" xfId="26924"/>
    <cellStyle name="Normal 3 6 2 2 4 3 2" xfId="26925"/>
    <cellStyle name="Normal 3 6 2 2 4 3 2 2" xfId="26926"/>
    <cellStyle name="Normal 3 6 2 2 4 3 3" xfId="26927"/>
    <cellStyle name="Normal 3 6 2 2 4 4" xfId="26928"/>
    <cellStyle name="Normal 3 6 2 2 4 4 2" xfId="26929"/>
    <cellStyle name="Normal 3 6 2 2 4 5" xfId="26930"/>
    <cellStyle name="Normal 3 6 2 2 5" xfId="26931"/>
    <cellStyle name="Normal 3 6 2 2 5 2" xfId="26932"/>
    <cellStyle name="Normal 3 6 2 2 5 2 2" xfId="26933"/>
    <cellStyle name="Normal 3 6 2 2 5 2 2 2" xfId="26934"/>
    <cellStyle name="Normal 3 6 2 2 5 2 2 2 2" xfId="26935"/>
    <cellStyle name="Normal 3 6 2 2 5 2 2 3" xfId="26936"/>
    <cellStyle name="Normal 3 6 2 2 5 2 3" xfId="26937"/>
    <cellStyle name="Normal 3 6 2 2 5 2 3 2" xfId="26938"/>
    <cellStyle name="Normal 3 6 2 2 5 2 4" xfId="26939"/>
    <cellStyle name="Normal 3 6 2 2 5 3" xfId="26940"/>
    <cellStyle name="Normal 3 6 2 2 5 3 2" xfId="26941"/>
    <cellStyle name="Normal 3 6 2 2 5 3 2 2" xfId="26942"/>
    <cellStyle name="Normal 3 6 2 2 5 3 3" xfId="26943"/>
    <cellStyle name="Normal 3 6 2 2 5 4" xfId="26944"/>
    <cellStyle name="Normal 3 6 2 2 5 4 2" xfId="26945"/>
    <cellStyle name="Normal 3 6 2 2 5 5" xfId="26946"/>
    <cellStyle name="Normal 3 6 2 2 6" xfId="26947"/>
    <cellStyle name="Normal 3 6 2 2 6 2" xfId="26948"/>
    <cellStyle name="Normal 3 6 2 2 6 2 2" xfId="26949"/>
    <cellStyle name="Normal 3 6 2 2 6 2 2 2" xfId="26950"/>
    <cellStyle name="Normal 3 6 2 2 6 2 3" xfId="26951"/>
    <cellStyle name="Normal 3 6 2 2 6 3" xfId="26952"/>
    <cellStyle name="Normal 3 6 2 2 6 3 2" xfId="26953"/>
    <cellStyle name="Normal 3 6 2 2 6 4" xfId="26954"/>
    <cellStyle name="Normal 3 6 2 2 7" xfId="26955"/>
    <cellStyle name="Normal 3 6 2 2 7 2" xfId="26956"/>
    <cellStyle name="Normal 3 6 2 2 7 2 2" xfId="26957"/>
    <cellStyle name="Normal 3 6 2 2 7 3" xfId="26958"/>
    <cellStyle name="Normal 3 6 2 2 8" xfId="26959"/>
    <cellStyle name="Normal 3 6 2 2 8 2" xfId="26960"/>
    <cellStyle name="Normal 3 6 2 2 9" xfId="26961"/>
    <cellStyle name="Normal 3 6 2 2 9 2" xfId="26962"/>
    <cellStyle name="Normal 3 6 2 3" xfId="26963"/>
    <cellStyle name="Normal 3 6 2 3 2" xfId="26964"/>
    <cellStyle name="Normal 3 6 2 3 2 2" xfId="26965"/>
    <cellStyle name="Normal 3 6 2 3 2 2 2" xfId="26966"/>
    <cellStyle name="Normal 3 6 2 3 2 2 2 2" xfId="26967"/>
    <cellStyle name="Normal 3 6 2 3 2 2 2 2 2" xfId="26968"/>
    <cellStyle name="Normal 3 6 2 3 2 2 2 3" xfId="26969"/>
    <cellStyle name="Normal 3 6 2 3 2 2 3" xfId="26970"/>
    <cellStyle name="Normal 3 6 2 3 2 2 3 2" xfId="26971"/>
    <cellStyle name="Normal 3 6 2 3 2 2 4" xfId="26972"/>
    <cellStyle name="Normal 3 6 2 3 2 3" xfId="26973"/>
    <cellStyle name="Normal 3 6 2 3 2 3 2" xfId="26974"/>
    <cellStyle name="Normal 3 6 2 3 2 3 2 2" xfId="26975"/>
    <cellStyle name="Normal 3 6 2 3 2 3 3" xfId="26976"/>
    <cellStyle name="Normal 3 6 2 3 2 4" xfId="26977"/>
    <cellStyle name="Normal 3 6 2 3 2 4 2" xfId="26978"/>
    <cellStyle name="Normal 3 6 2 3 2 5" xfId="26979"/>
    <cellStyle name="Normal 3 6 2 3 3" xfId="26980"/>
    <cellStyle name="Normal 3 6 2 3 3 2" xfId="26981"/>
    <cellStyle name="Normal 3 6 2 3 3 2 2" xfId="26982"/>
    <cellStyle name="Normal 3 6 2 3 3 2 2 2" xfId="26983"/>
    <cellStyle name="Normal 3 6 2 3 3 2 3" xfId="26984"/>
    <cellStyle name="Normal 3 6 2 3 3 3" xfId="26985"/>
    <cellStyle name="Normal 3 6 2 3 3 3 2" xfId="26986"/>
    <cellStyle name="Normal 3 6 2 3 3 4" xfId="26987"/>
    <cellStyle name="Normal 3 6 2 3 4" xfId="26988"/>
    <cellStyle name="Normal 3 6 2 3 4 2" xfId="26989"/>
    <cellStyle name="Normal 3 6 2 3 4 2 2" xfId="26990"/>
    <cellStyle name="Normal 3 6 2 3 4 3" xfId="26991"/>
    <cellStyle name="Normal 3 6 2 3 5" xfId="26992"/>
    <cellStyle name="Normal 3 6 2 3 5 2" xfId="26993"/>
    <cellStyle name="Normal 3 6 2 3 6" xfId="26994"/>
    <cellStyle name="Normal 3 6 2 3 6 2" xfId="26995"/>
    <cellStyle name="Normal 3 6 2 3 7" xfId="26996"/>
    <cellStyle name="Normal 3 6 2 3 8" xfId="26997"/>
    <cellStyle name="Normal 3 6 2 3 9" xfId="26998"/>
    <cellStyle name="Normal 3 6 2 4" xfId="26999"/>
    <cellStyle name="Normal 3 6 2 4 2" xfId="27000"/>
    <cellStyle name="Normal 3 6 2 4 2 2" xfId="27001"/>
    <cellStyle name="Normal 3 6 2 4 2 2 2" xfId="27002"/>
    <cellStyle name="Normal 3 6 2 4 2 2 2 2" xfId="27003"/>
    <cellStyle name="Normal 3 6 2 4 2 2 2 2 2" xfId="27004"/>
    <cellStyle name="Normal 3 6 2 4 2 2 2 3" xfId="27005"/>
    <cellStyle name="Normal 3 6 2 4 2 2 3" xfId="27006"/>
    <cellStyle name="Normal 3 6 2 4 2 2 3 2" xfId="27007"/>
    <cellStyle name="Normal 3 6 2 4 2 2 4" xfId="27008"/>
    <cellStyle name="Normal 3 6 2 4 2 3" xfId="27009"/>
    <cellStyle name="Normal 3 6 2 4 2 3 2" xfId="27010"/>
    <cellStyle name="Normal 3 6 2 4 2 3 2 2" xfId="27011"/>
    <cellStyle name="Normal 3 6 2 4 2 3 3" xfId="27012"/>
    <cellStyle name="Normal 3 6 2 4 2 4" xfId="27013"/>
    <cellStyle name="Normal 3 6 2 4 2 4 2" xfId="27014"/>
    <cellStyle name="Normal 3 6 2 4 2 5" xfId="27015"/>
    <cellStyle name="Normal 3 6 2 4 3" xfId="27016"/>
    <cellStyle name="Normal 3 6 2 4 3 2" xfId="27017"/>
    <cellStyle name="Normal 3 6 2 4 3 2 2" xfId="27018"/>
    <cellStyle name="Normal 3 6 2 4 3 2 2 2" xfId="27019"/>
    <cellStyle name="Normal 3 6 2 4 3 2 3" xfId="27020"/>
    <cellStyle name="Normal 3 6 2 4 3 3" xfId="27021"/>
    <cellStyle name="Normal 3 6 2 4 3 3 2" xfId="27022"/>
    <cellStyle name="Normal 3 6 2 4 3 4" xfId="27023"/>
    <cellStyle name="Normal 3 6 2 4 4" xfId="27024"/>
    <cellStyle name="Normal 3 6 2 4 4 2" xfId="27025"/>
    <cellStyle name="Normal 3 6 2 4 4 2 2" xfId="27026"/>
    <cellStyle name="Normal 3 6 2 4 4 3" xfId="27027"/>
    <cellStyle name="Normal 3 6 2 4 5" xfId="27028"/>
    <cellStyle name="Normal 3 6 2 4 5 2" xfId="27029"/>
    <cellStyle name="Normal 3 6 2 4 6" xfId="27030"/>
    <cellStyle name="Normal 3 6 2 4 6 2" xfId="27031"/>
    <cellStyle name="Normal 3 6 2 4 7" xfId="27032"/>
    <cellStyle name="Normal 3 6 2 4 8" xfId="27033"/>
    <cellStyle name="Normal 3 6 2 4 9" xfId="27034"/>
    <cellStyle name="Normal 3 6 2 5" xfId="27035"/>
    <cellStyle name="Normal 3 6 2 5 2" xfId="27036"/>
    <cellStyle name="Normal 3 6 2 5 2 2" xfId="27037"/>
    <cellStyle name="Normal 3 6 2 5 2 2 2" xfId="27038"/>
    <cellStyle name="Normal 3 6 2 5 2 2 2 2" xfId="27039"/>
    <cellStyle name="Normal 3 6 2 5 2 2 3" xfId="27040"/>
    <cellStyle name="Normal 3 6 2 5 2 3" xfId="27041"/>
    <cellStyle name="Normal 3 6 2 5 2 3 2" xfId="27042"/>
    <cellStyle name="Normal 3 6 2 5 2 4" xfId="27043"/>
    <cellStyle name="Normal 3 6 2 5 3" xfId="27044"/>
    <cellStyle name="Normal 3 6 2 5 3 2" xfId="27045"/>
    <cellStyle name="Normal 3 6 2 5 3 2 2" xfId="27046"/>
    <cellStyle name="Normal 3 6 2 5 3 3" xfId="27047"/>
    <cellStyle name="Normal 3 6 2 5 4" xfId="27048"/>
    <cellStyle name="Normal 3 6 2 5 4 2" xfId="27049"/>
    <cellStyle name="Normal 3 6 2 5 5" xfId="27050"/>
    <cellStyle name="Normal 3 6 2 6" xfId="27051"/>
    <cellStyle name="Normal 3 6 2 6 2" xfId="27052"/>
    <cellStyle name="Normal 3 6 2 6 2 2" xfId="27053"/>
    <cellStyle name="Normal 3 6 2 6 2 2 2" xfId="27054"/>
    <cellStyle name="Normal 3 6 2 6 2 2 2 2" xfId="27055"/>
    <cellStyle name="Normal 3 6 2 6 2 2 3" xfId="27056"/>
    <cellStyle name="Normal 3 6 2 6 2 3" xfId="27057"/>
    <cellStyle name="Normal 3 6 2 6 2 3 2" xfId="27058"/>
    <cellStyle name="Normal 3 6 2 6 2 4" xfId="27059"/>
    <cellStyle name="Normal 3 6 2 6 3" xfId="27060"/>
    <cellStyle name="Normal 3 6 2 6 3 2" xfId="27061"/>
    <cellStyle name="Normal 3 6 2 6 3 2 2" xfId="27062"/>
    <cellStyle name="Normal 3 6 2 6 3 3" xfId="27063"/>
    <cellStyle name="Normal 3 6 2 6 4" xfId="27064"/>
    <cellStyle name="Normal 3 6 2 6 4 2" xfId="27065"/>
    <cellStyle name="Normal 3 6 2 6 5" xfId="27066"/>
    <cellStyle name="Normal 3 6 2 7" xfId="27067"/>
    <cellStyle name="Normal 3 6 2 7 2" xfId="27068"/>
    <cellStyle name="Normal 3 6 2 7 2 2" xfId="27069"/>
    <cellStyle name="Normal 3 6 2 7 2 2 2" xfId="27070"/>
    <cellStyle name="Normal 3 6 2 7 2 3" xfId="27071"/>
    <cellStyle name="Normal 3 6 2 7 3" xfId="27072"/>
    <cellStyle name="Normal 3 6 2 7 3 2" xfId="27073"/>
    <cellStyle name="Normal 3 6 2 7 4" xfId="27074"/>
    <cellStyle name="Normal 3 6 2 8" xfId="27075"/>
    <cellStyle name="Normal 3 6 2 8 2" xfId="27076"/>
    <cellStyle name="Normal 3 6 2 8 2 2" xfId="27077"/>
    <cellStyle name="Normal 3 6 2 8 3" xfId="27078"/>
    <cellStyle name="Normal 3 6 2 9" xfId="27079"/>
    <cellStyle name="Normal 3 6 2 9 2" xfId="27080"/>
    <cellStyle name="Normal 3 6 3" xfId="27081"/>
    <cellStyle name="Normal 3 6 3 10" xfId="27082"/>
    <cellStyle name="Normal 3 6 3 10 2" xfId="27083"/>
    <cellStyle name="Normal 3 6 3 11" xfId="27084"/>
    <cellStyle name="Normal 3 6 3 12" xfId="27085"/>
    <cellStyle name="Normal 3 6 3 13" xfId="27086"/>
    <cellStyle name="Normal 3 6 3 2" xfId="27087"/>
    <cellStyle name="Normal 3 6 3 2 2" xfId="27088"/>
    <cellStyle name="Normal 3 6 3 2 2 2" xfId="27089"/>
    <cellStyle name="Normal 3 6 3 2 2 2 2" xfId="27090"/>
    <cellStyle name="Normal 3 6 3 2 2 2 2 2" xfId="27091"/>
    <cellStyle name="Normal 3 6 3 2 2 2 2 2 2" xfId="27092"/>
    <cellStyle name="Normal 3 6 3 2 2 2 2 3" xfId="27093"/>
    <cellStyle name="Normal 3 6 3 2 2 2 3" xfId="27094"/>
    <cellStyle name="Normal 3 6 3 2 2 2 3 2" xfId="27095"/>
    <cellStyle name="Normal 3 6 3 2 2 2 4" xfId="27096"/>
    <cellStyle name="Normal 3 6 3 2 2 3" xfId="27097"/>
    <cellStyle name="Normal 3 6 3 2 2 3 2" xfId="27098"/>
    <cellStyle name="Normal 3 6 3 2 2 3 2 2" xfId="27099"/>
    <cellStyle name="Normal 3 6 3 2 2 3 3" xfId="27100"/>
    <cellStyle name="Normal 3 6 3 2 2 4" xfId="27101"/>
    <cellStyle name="Normal 3 6 3 2 2 4 2" xfId="27102"/>
    <cellStyle name="Normal 3 6 3 2 2 5" xfId="27103"/>
    <cellStyle name="Normal 3 6 3 2 3" xfId="27104"/>
    <cellStyle name="Normal 3 6 3 2 3 2" xfId="27105"/>
    <cellStyle name="Normal 3 6 3 2 3 2 2" xfId="27106"/>
    <cellStyle name="Normal 3 6 3 2 3 2 2 2" xfId="27107"/>
    <cellStyle name="Normal 3 6 3 2 3 2 3" xfId="27108"/>
    <cellStyle name="Normal 3 6 3 2 3 3" xfId="27109"/>
    <cellStyle name="Normal 3 6 3 2 3 3 2" xfId="27110"/>
    <cellStyle name="Normal 3 6 3 2 3 4" xfId="27111"/>
    <cellStyle name="Normal 3 6 3 2 4" xfId="27112"/>
    <cellStyle name="Normal 3 6 3 2 4 2" xfId="27113"/>
    <cellStyle name="Normal 3 6 3 2 4 2 2" xfId="27114"/>
    <cellStyle name="Normal 3 6 3 2 4 3" xfId="27115"/>
    <cellStyle name="Normal 3 6 3 2 5" xfId="27116"/>
    <cellStyle name="Normal 3 6 3 2 5 2" xfId="27117"/>
    <cellStyle name="Normal 3 6 3 2 6" xfId="27118"/>
    <cellStyle name="Normal 3 6 3 2 6 2" xfId="27119"/>
    <cellStyle name="Normal 3 6 3 2 7" xfId="27120"/>
    <cellStyle name="Normal 3 6 3 2 8" xfId="27121"/>
    <cellStyle name="Normal 3 6 3 2 9" xfId="27122"/>
    <cellStyle name="Normal 3 6 3 3" xfId="27123"/>
    <cellStyle name="Normal 3 6 3 3 2" xfId="27124"/>
    <cellStyle name="Normal 3 6 3 3 2 2" xfId="27125"/>
    <cellStyle name="Normal 3 6 3 3 2 2 2" xfId="27126"/>
    <cellStyle name="Normal 3 6 3 3 2 2 2 2" xfId="27127"/>
    <cellStyle name="Normal 3 6 3 3 2 2 2 2 2" xfId="27128"/>
    <cellStyle name="Normal 3 6 3 3 2 2 2 3" xfId="27129"/>
    <cellStyle name="Normal 3 6 3 3 2 2 3" xfId="27130"/>
    <cellStyle name="Normal 3 6 3 3 2 2 3 2" xfId="27131"/>
    <cellStyle name="Normal 3 6 3 3 2 2 4" xfId="27132"/>
    <cellStyle name="Normal 3 6 3 3 2 3" xfId="27133"/>
    <cellStyle name="Normal 3 6 3 3 2 3 2" xfId="27134"/>
    <cellStyle name="Normal 3 6 3 3 2 3 2 2" xfId="27135"/>
    <cellStyle name="Normal 3 6 3 3 2 3 3" xfId="27136"/>
    <cellStyle name="Normal 3 6 3 3 2 4" xfId="27137"/>
    <cellStyle name="Normal 3 6 3 3 2 4 2" xfId="27138"/>
    <cellStyle name="Normal 3 6 3 3 2 5" xfId="27139"/>
    <cellStyle name="Normal 3 6 3 3 3" xfId="27140"/>
    <cellStyle name="Normal 3 6 3 3 3 2" xfId="27141"/>
    <cellStyle name="Normal 3 6 3 3 3 2 2" xfId="27142"/>
    <cellStyle name="Normal 3 6 3 3 3 2 2 2" xfId="27143"/>
    <cellStyle name="Normal 3 6 3 3 3 2 3" xfId="27144"/>
    <cellStyle name="Normal 3 6 3 3 3 3" xfId="27145"/>
    <cellStyle name="Normal 3 6 3 3 3 3 2" xfId="27146"/>
    <cellStyle name="Normal 3 6 3 3 3 4" xfId="27147"/>
    <cellStyle name="Normal 3 6 3 3 4" xfId="27148"/>
    <cellStyle name="Normal 3 6 3 3 4 2" xfId="27149"/>
    <cellStyle name="Normal 3 6 3 3 4 2 2" xfId="27150"/>
    <cellStyle name="Normal 3 6 3 3 4 3" xfId="27151"/>
    <cellStyle name="Normal 3 6 3 3 5" xfId="27152"/>
    <cellStyle name="Normal 3 6 3 3 5 2" xfId="27153"/>
    <cellStyle name="Normal 3 6 3 3 6" xfId="27154"/>
    <cellStyle name="Normal 3 6 3 3 6 2" xfId="27155"/>
    <cellStyle name="Normal 3 6 3 3 7" xfId="27156"/>
    <cellStyle name="Normal 3 6 3 3 8" xfId="27157"/>
    <cellStyle name="Normal 3 6 3 3 9" xfId="27158"/>
    <cellStyle name="Normal 3 6 3 4" xfId="27159"/>
    <cellStyle name="Normal 3 6 3 4 2" xfId="27160"/>
    <cellStyle name="Normal 3 6 3 4 2 2" xfId="27161"/>
    <cellStyle name="Normal 3 6 3 4 2 2 2" xfId="27162"/>
    <cellStyle name="Normal 3 6 3 4 2 2 2 2" xfId="27163"/>
    <cellStyle name="Normal 3 6 3 4 2 2 3" xfId="27164"/>
    <cellStyle name="Normal 3 6 3 4 2 3" xfId="27165"/>
    <cellStyle name="Normal 3 6 3 4 2 3 2" xfId="27166"/>
    <cellStyle name="Normal 3 6 3 4 2 4" xfId="27167"/>
    <cellStyle name="Normal 3 6 3 4 3" xfId="27168"/>
    <cellStyle name="Normal 3 6 3 4 3 2" xfId="27169"/>
    <cellStyle name="Normal 3 6 3 4 3 2 2" xfId="27170"/>
    <cellStyle name="Normal 3 6 3 4 3 3" xfId="27171"/>
    <cellStyle name="Normal 3 6 3 4 4" xfId="27172"/>
    <cellStyle name="Normal 3 6 3 4 4 2" xfId="27173"/>
    <cellStyle name="Normal 3 6 3 4 5" xfId="27174"/>
    <cellStyle name="Normal 3 6 3 5" xfId="27175"/>
    <cellStyle name="Normal 3 6 3 5 2" xfId="27176"/>
    <cellStyle name="Normal 3 6 3 5 2 2" xfId="27177"/>
    <cellStyle name="Normal 3 6 3 5 2 2 2" xfId="27178"/>
    <cellStyle name="Normal 3 6 3 5 2 2 2 2" xfId="27179"/>
    <cellStyle name="Normal 3 6 3 5 2 2 3" xfId="27180"/>
    <cellStyle name="Normal 3 6 3 5 2 3" xfId="27181"/>
    <cellStyle name="Normal 3 6 3 5 2 3 2" xfId="27182"/>
    <cellStyle name="Normal 3 6 3 5 2 4" xfId="27183"/>
    <cellStyle name="Normal 3 6 3 5 3" xfId="27184"/>
    <cellStyle name="Normal 3 6 3 5 3 2" xfId="27185"/>
    <cellStyle name="Normal 3 6 3 5 3 2 2" xfId="27186"/>
    <cellStyle name="Normal 3 6 3 5 3 3" xfId="27187"/>
    <cellStyle name="Normal 3 6 3 5 4" xfId="27188"/>
    <cellStyle name="Normal 3 6 3 5 4 2" xfId="27189"/>
    <cellStyle name="Normal 3 6 3 5 5" xfId="27190"/>
    <cellStyle name="Normal 3 6 3 6" xfId="27191"/>
    <cellStyle name="Normal 3 6 3 6 2" xfId="27192"/>
    <cellStyle name="Normal 3 6 3 6 2 2" xfId="27193"/>
    <cellStyle name="Normal 3 6 3 6 2 2 2" xfId="27194"/>
    <cellStyle name="Normal 3 6 3 6 2 3" xfId="27195"/>
    <cellStyle name="Normal 3 6 3 6 3" xfId="27196"/>
    <cellStyle name="Normal 3 6 3 6 3 2" xfId="27197"/>
    <cellStyle name="Normal 3 6 3 6 4" xfId="27198"/>
    <cellStyle name="Normal 3 6 3 7" xfId="27199"/>
    <cellStyle name="Normal 3 6 3 7 2" xfId="27200"/>
    <cellStyle name="Normal 3 6 3 7 2 2" xfId="27201"/>
    <cellStyle name="Normal 3 6 3 7 3" xfId="27202"/>
    <cellStyle name="Normal 3 6 3 8" xfId="27203"/>
    <cellStyle name="Normal 3 6 3 8 2" xfId="27204"/>
    <cellStyle name="Normal 3 6 3 9" xfId="27205"/>
    <cellStyle name="Normal 3 6 3 9 2" xfId="27206"/>
    <cellStyle name="Normal 3 6 4" xfId="27207"/>
    <cellStyle name="Normal 3 6 4 2" xfId="27208"/>
    <cellStyle name="Normal 3 6 4 2 2" xfId="27209"/>
    <cellStyle name="Normal 3 6 4 2 2 2" xfId="27210"/>
    <cellStyle name="Normal 3 6 4 2 2 2 2" xfId="27211"/>
    <cellStyle name="Normal 3 6 4 2 2 2 2 2" xfId="27212"/>
    <cellStyle name="Normal 3 6 4 2 2 2 3" xfId="27213"/>
    <cellStyle name="Normal 3 6 4 2 2 3" xfId="27214"/>
    <cellStyle name="Normal 3 6 4 2 2 3 2" xfId="27215"/>
    <cellStyle name="Normal 3 6 4 2 2 4" xfId="27216"/>
    <cellStyle name="Normal 3 6 4 2 3" xfId="27217"/>
    <cellStyle name="Normal 3 6 4 2 3 2" xfId="27218"/>
    <cellStyle name="Normal 3 6 4 2 3 2 2" xfId="27219"/>
    <cellStyle name="Normal 3 6 4 2 3 3" xfId="27220"/>
    <cellStyle name="Normal 3 6 4 2 4" xfId="27221"/>
    <cellStyle name="Normal 3 6 4 2 4 2" xfId="27222"/>
    <cellStyle name="Normal 3 6 4 2 5" xfId="27223"/>
    <cellStyle name="Normal 3 6 4 3" xfId="27224"/>
    <cellStyle name="Normal 3 6 4 3 2" xfId="27225"/>
    <cellStyle name="Normal 3 6 4 3 2 2" xfId="27226"/>
    <cellStyle name="Normal 3 6 4 3 2 2 2" xfId="27227"/>
    <cellStyle name="Normal 3 6 4 3 2 3" xfId="27228"/>
    <cellStyle name="Normal 3 6 4 3 3" xfId="27229"/>
    <cellStyle name="Normal 3 6 4 3 3 2" xfId="27230"/>
    <cellStyle name="Normal 3 6 4 3 4" xfId="27231"/>
    <cellStyle name="Normal 3 6 4 4" xfId="27232"/>
    <cellStyle name="Normal 3 6 4 4 2" xfId="27233"/>
    <cellStyle name="Normal 3 6 4 4 2 2" xfId="27234"/>
    <cellStyle name="Normal 3 6 4 4 3" xfId="27235"/>
    <cellStyle name="Normal 3 6 4 5" xfId="27236"/>
    <cellStyle name="Normal 3 6 4 5 2" xfId="27237"/>
    <cellStyle name="Normal 3 6 4 6" xfId="27238"/>
    <cellStyle name="Normal 3 6 4 6 2" xfId="27239"/>
    <cellStyle name="Normal 3 6 4 7" xfId="27240"/>
    <cellStyle name="Normal 3 6 4 8" xfId="27241"/>
    <cellStyle name="Normal 3 6 4 9" xfId="27242"/>
    <cellStyle name="Normal 3 6 5" xfId="27243"/>
    <cellStyle name="Normal 3 6 5 2" xfId="27244"/>
    <cellStyle name="Normal 3 6 5 2 2" xfId="27245"/>
    <cellStyle name="Normal 3 6 5 2 2 2" xfId="27246"/>
    <cellStyle name="Normal 3 6 5 2 2 2 2" xfId="27247"/>
    <cellStyle name="Normal 3 6 5 2 2 2 2 2" xfId="27248"/>
    <cellStyle name="Normal 3 6 5 2 2 2 3" xfId="27249"/>
    <cellStyle name="Normal 3 6 5 2 2 3" xfId="27250"/>
    <cellStyle name="Normal 3 6 5 2 2 3 2" xfId="27251"/>
    <cellStyle name="Normal 3 6 5 2 2 4" xfId="27252"/>
    <cellStyle name="Normal 3 6 5 2 3" xfId="27253"/>
    <cellStyle name="Normal 3 6 5 2 3 2" xfId="27254"/>
    <cellStyle name="Normal 3 6 5 2 3 2 2" xfId="27255"/>
    <cellStyle name="Normal 3 6 5 2 3 3" xfId="27256"/>
    <cellStyle name="Normal 3 6 5 2 4" xfId="27257"/>
    <cellStyle name="Normal 3 6 5 2 4 2" xfId="27258"/>
    <cellStyle name="Normal 3 6 5 2 5" xfId="27259"/>
    <cellStyle name="Normal 3 6 5 3" xfId="27260"/>
    <cellStyle name="Normal 3 6 5 3 2" xfId="27261"/>
    <cellStyle name="Normal 3 6 5 3 2 2" xfId="27262"/>
    <cellStyle name="Normal 3 6 5 3 2 2 2" xfId="27263"/>
    <cellStyle name="Normal 3 6 5 3 2 3" xfId="27264"/>
    <cellStyle name="Normal 3 6 5 3 3" xfId="27265"/>
    <cellStyle name="Normal 3 6 5 3 3 2" xfId="27266"/>
    <cellStyle name="Normal 3 6 5 3 4" xfId="27267"/>
    <cellStyle name="Normal 3 6 5 4" xfId="27268"/>
    <cellStyle name="Normal 3 6 5 4 2" xfId="27269"/>
    <cellStyle name="Normal 3 6 5 4 2 2" xfId="27270"/>
    <cellStyle name="Normal 3 6 5 4 3" xfId="27271"/>
    <cellStyle name="Normal 3 6 5 5" xfId="27272"/>
    <cellStyle name="Normal 3 6 5 5 2" xfId="27273"/>
    <cellStyle name="Normal 3 6 5 6" xfId="27274"/>
    <cellStyle name="Normal 3 6 5 6 2" xfId="27275"/>
    <cellStyle name="Normal 3 6 5 7" xfId="27276"/>
    <cellStyle name="Normal 3 6 5 8" xfId="27277"/>
    <cellStyle name="Normal 3 6 5 9" xfId="27278"/>
    <cellStyle name="Normal 3 6 6" xfId="27279"/>
    <cellStyle name="Normal 3 6 6 2" xfId="27280"/>
    <cellStyle name="Normal 3 6 6 2 2" xfId="27281"/>
    <cellStyle name="Normal 3 6 6 2 2 2" xfId="27282"/>
    <cellStyle name="Normal 3 6 6 2 2 2 2" xfId="27283"/>
    <cellStyle name="Normal 3 6 6 2 2 3" xfId="27284"/>
    <cellStyle name="Normal 3 6 6 2 3" xfId="27285"/>
    <cellStyle name="Normal 3 6 6 2 3 2" xfId="27286"/>
    <cellStyle name="Normal 3 6 6 2 4" xfId="27287"/>
    <cellStyle name="Normal 3 6 6 3" xfId="27288"/>
    <cellStyle name="Normal 3 6 6 3 2" xfId="27289"/>
    <cellStyle name="Normal 3 6 6 3 2 2" xfId="27290"/>
    <cellStyle name="Normal 3 6 6 3 3" xfId="27291"/>
    <cellStyle name="Normal 3 6 6 4" xfId="27292"/>
    <cellStyle name="Normal 3 6 6 4 2" xfId="27293"/>
    <cellStyle name="Normal 3 6 6 5" xfId="27294"/>
    <cellStyle name="Normal 3 6 6 6" xfId="27295"/>
    <cellStyle name="Normal 3 6 7" xfId="27296"/>
    <cellStyle name="Normal 3 6 7 2" xfId="27297"/>
    <cellStyle name="Normal 3 6 7 2 2" xfId="27298"/>
    <cellStyle name="Normal 3 6 7 2 2 2" xfId="27299"/>
    <cellStyle name="Normal 3 6 7 2 2 2 2" xfId="27300"/>
    <cellStyle name="Normal 3 6 7 2 2 3" xfId="27301"/>
    <cellStyle name="Normal 3 6 7 2 3" xfId="27302"/>
    <cellStyle name="Normal 3 6 7 2 3 2" xfId="27303"/>
    <cellStyle name="Normal 3 6 7 2 4" xfId="27304"/>
    <cellStyle name="Normal 3 6 7 3" xfId="27305"/>
    <cellStyle name="Normal 3 6 7 3 2" xfId="27306"/>
    <cellStyle name="Normal 3 6 7 3 2 2" xfId="27307"/>
    <cellStyle name="Normal 3 6 7 3 3" xfId="27308"/>
    <cellStyle name="Normal 3 6 7 4" xfId="27309"/>
    <cellStyle name="Normal 3 6 7 4 2" xfId="27310"/>
    <cellStyle name="Normal 3 6 7 5" xfId="27311"/>
    <cellStyle name="Normal 3 6 8" xfId="27312"/>
    <cellStyle name="Normal 3 6 8 2" xfId="27313"/>
    <cellStyle name="Normal 3 6 8 2 2" xfId="27314"/>
    <cellStyle name="Normal 3 6 8 2 2 2" xfId="27315"/>
    <cellStyle name="Normal 3 6 8 2 3" xfId="27316"/>
    <cellStyle name="Normal 3 6 8 3" xfId="27317"/>
    <cellStyle name="Normal 3 6 8 3 2" xfId="27318"/>
    <cellStyle name="Normal 3 6 8 4" xfId="27319"/>
    <cellStyle name="Normal 3 6 9" xfId="27320"/>
    <cellStyle name="Normal 3 6 9 2" xfId="27321"/>
    <cellStyle name="Normal 3 6 9 2 2" xfId="27322"/>
    <cellStyle name="Normal 3 6 9 3" xfId="27323"/>
    <cellStyle name="Normal 3 7" xfId="27324"/>
    <cellStyle name="Normal 3 7 10" xfId="27325"/>
    <cellStyle name="Normal 3 7 10 2" xfId="27326"/>
    <cellStyle name="Normal 3 7 11" xfId="27327"/>
    <cellStyle name="Normal 3 7 11 2" xfId="27328"/>
    <cellStyle name="Normal 3 7 12" xfId="27329"/>
    <cellStyle name="Normal 3 7 12 2" xfId="27330"/>
    <cellStyle name="Normal 3 7 13" xfId="27331"/>
    <cellStyle name="Normal 3 7 14" xfId="27332"/>
    <cellStyle name="Normal 3 7 15" xfId="27333"/>
    <cellStyle name="Normal 3 7 16" xfId="27334"/>
    <cellStyle name="Normal 3 7 2" xfId="27335"/>
    <cellStyle name="Normal 3 7 2 10" xfId="27336"/>
    <cellStyle name="Normal 3 7 2 10 2" xfId="27337"/>
    <cellStyle name="Normal 3 7 2 11" xfId="27338"/>
    <cellStyle name="Normal 3 7 2 12" xfId="27339"/>
    <cellStyle name="Normal 3 7 2 13" xfId="27340"/>
    <cellStyle name="Normal 3 7 2 2" xfId="27341"/>
    <cellStyle name="Normal 3 7 2 2 2" xfId="27342"/>
    <cellStyle name="Normal 3 7 2 2 2 2" xfId="27343"/>
    <cellStyle name="Normal 3 7 2 2 2 2 2" xfId="27344"/>
    <cellStyle name="Normal 3 7 2 2 2 2 2 2" xfId="27345"/>
    <cellStyle name="Normal 3 7 2 2 2 2 2 2 2" xfId="27346"/>
    <cellStyle name="Normal 3 7 2 2 2 2 2 3" xfId="27347"/>
    <cellStyle name="Normal 3 7 2 2 2 2 3" xfId="27348"/>
    <cellStyle name="Normal 3 7 2 2 2 2 3 2" xfId="27349"/>
    <cellStyle name="Normal 3 7 2 2 2 2 4" xfId="27350"/>
    <cellStyle name="Normal 3 7 2 2 2 3" xfId="27351"/>
    <cellStyle name="Normal 3 7 2 2 2 3 2" xfId="27352"/>
    <cellStyle name="Normal 3 7 2 2 2 3 2 2" xfId="27353"/>
    <cellStyle name="Normal 3 7 2 2 2 3 3" xfId="27354"/>
    <cellStyle name="Normal 3 7 2 2 2 4" xfId="27355"/>
    <cellStyle name="Normal 3 7 2 2 2 4 2" xfId="27356"/>
    <cellStyle name="Normal 3 7 2 2 2 5" xfId="27357"/>
    <cellStyle name="Normal 3 7 2 2 3" xfId="27358"/>
    <cellStyle name="Normal 3 7 2 2 3 2" xfId="27359"/>
    <cellStyle name="Normal 3 7 2 2 3 2 2" xfId="27360"/>
    <cellStyle name="Normal 3 7 2 2 3 2 2 2" xfId="27361"/>
    <cellStyle name="Normal 3 7 2 2 3 2 3" xfId="27362"/>
    <cellStyle name="Normal 3 7 2 2 3 3" xfId="27363"/>
    <cellStyle name="Normal 3 7 2 2 3 3 2" xfId="27364"/>
    <cellStyle name="Normal 3 7 2 2 3 4" xfId="27365"/>
    <cellStyle name="Normal 3 7 2 2 4" xfId="27366"/>
    <cellStyle name="Normal 3 7 2 2 4 2" xfId="27367"/>
    <cellStyle name="Normal 3 7 2 2 4 2 2" xfId="27368"/>
    <cellStyle name="Normal 3 7 2 2 4 3" xfId="27369"/>
    <cellStyle name="Normal 3 7 2 2 5" xfId="27370"/>
    <cellStyle name="Normal 3 7 2 2 5 2" xfId="27371"/>
    <cellStyle name="Normal 3 7 2 2 6" xfId="27372"/>
    <cellStyle name="Normal 3 7 2 2 6 2" xfId="27373"/>
    <cellStyle name="Normal 3 7 2 2 7" xfId="27374"/>
    <cellStyle name="Normal 3 7 2 2 8" xfId="27375"/>
    <cellStyle name="Normal 3 7 2 2 9" xfId="27376"/>
    <cellStyle name="Normal 3 7 2 3" xfId="27377"/>
    <cellStyle name="Normal 3 7 2 3 2" xfId="27378"/>
    <cellStyle name="Normal 3 7 2 3 2 2" xfId="27379"/>
    <cellStyle name="Normal 3 7 2 3 2 2 2" xfId="27380"/>
    <cellStyle name="Normal 3 7 2 3 2 2 2 2" xfId="27381"/>
    <cellStyle name="Normal 3 7 2 3 2 2 2 2 2" xfId="27382"/>
    <cellStyle name="Normal 3 7 2 3 2 2 2 3" xfId="27383"/>
    <cellStyle name="Normal 3 7 2 3 2 2 3" xfId="27384"/>
    <cellStyle name="Normal 3 7 2 3 2 2 3 2" xfId="27385"/>
    <cellStyle name="Normal 3 7 2 3 2 2 4" xfId="27386"/>
    <cellStyle name="Normal 3 7 2 3 2 3" xfId="27387"/>
    <cellStyle name="Normal 3 7 2 3 2 3 2" xfId="27388"/>
    <cellStyle name="Normal 3 7 2 3 2 3 2 2" xfId="27389"/>
    <cellStyle name="Normal 3 7 2 3 2 3 3" xfId="27390"/>
    <cellStyle name="Normal 3 7 2 3 2 4" xfId="27391"/>
    <cellStyle name="Normal 3 7 2 3 2 4 2" xfId="27392"/>
    <cellStyle name="Normal 3 7 2 3 2 5" xfId="27393"/>
    <cellStyle name="Normal 3 7 2 3 3" xfId="27394"/>
    <cellStyle name="Normal 3 7 2 3 3 2" xfId="27395"/>
    <cellStyle name="Normal 3 7 2 3 3 2 2" xfId="27396"/>
    <cellStyle name="Normal 3 7 2 3 3 2 2 2" xfId="27397"/>
    <cellStyle name="Normal 3 7 2 3 3 2 3" xfId="27398"/>
    <cellStyle name="Normal 3 7 2 3 3 3" xfId="27399"/>
    <cellStyle name="Normal 3 7 2 3 3 3 2" xfId="27400"/>
    <cellStyle name="Normal 3 7 2 3 3 4" xfId="27401"/>
    <cellStyle name="Normal 3 7 2 3 4" xfId="27402"/>
    <cellStyle name="Normal 3 7 2 3 4 2" xfId="27403"/>
    <cellStyle name="Normal 3 7 2 3 4 2 2" xfId="27404"/>
    <cellStyle name="Normal 3 7 2 3 4 3" xfId="27405"/>
    <cellStyle name="Normal 3 7 2 3 5" xfId="27406"/>
    <cellStyle name="Normal 3 7 2 3 5 2" xfId="27407"/>
    <cellStyle name="Normal 3 7 2 3 6" xfId="27408"/>
    <cellStyle name="Normal 3 7 2 3 6 2" xfId="27409"/>
    <cellStyle name="Normal 3 7 2 3 7" xfId="27410"/>
    <cellStyle name="Normal 3 7 2 3 8" xfId="27411"/>
    <cellStyle name="Normal 3 7 2 3 9" xfId="27412"/>
    <cellStyle name="Normal 3 7 2 4" xfId="27413"/>
    <cellStyle name="Normal 3 7 2 4 2" xfId="27414"/>
    <cellStyle name="Normal 3 7 2 4 2 2" xfId="27415"/>
    <cellStyle name="Normal 3 7 2 4 2 2 2" xfId="27416"/>
    <cellStyle name="Normal 3 7 2 4 2 2 2 2" xfId="27417"/>
    <cellStyle name="Normal 3 7 2 4 2 2 3" xfId="27418"/>
    <cellStyle name="Normal 3 7 2 4 2 3" xfId="27419"/>
    <cellStyle name="Normal 3 7 2 4 2 3 2" xfId="27420"/>
    <cellStyle name="Normal 3 7 2 4 2 4" xfId="27421"/>
    <cellStyle name="Normal 3 7 2 4 3" xfId="27422"/>
    <cellStyle name="Normal 3 7 2 4 3 2" xfId="27423"/>
    <cellStyle name="Normal 3 7 2 4 3 2 2" xfId="27424"/>
    <cellStyle name="Normal 3 7 2 4 3 3" xfId="27425"/>
    <cellStyle name="Normal 3 7 2 4 4" xfId="27426"/>
    <cellStyle name="Normal 3 7 2 4 4 2" xfId="27427"/>
    <cellStyle name="Normal 3 7 2 4 5" xfId="27428"/>
    <cellStyle name="Normal 3 7 2 5" xfId="27429"/>
    <cellStyle name="Normal 3 7 2 5 2" xfId="27430"/>
    <cellStyle name="Normal 3 7 2 5 2 2" xfId="27431"/>
    <cellStyle name="Normal 3 7 2 5 2 2 2" xfId="27432"/>
    <cellStyle name="Normal 3 7 2 5 2 2 2 2" xfId="27433"/>
    <cellStyle name="Normal 3 7 2 5 2 2 3" xfId="27434"/>
    <cellStyle name="Normal 3 7 2 5 2 3" xfId="27435"/>
    <cellStyle name="Normal 3 7 2 5 2 3 2" xfId="27436"/>
    <cellStyle name="Normal 3 7 2 5 2 4" xfId="27437"/>
    <cellStyle name="Normal 3 7 2 5 3" xfId="27438"/>
    <cellStyle name="Normal 3 7 2 5 3 2" xfId="27439"/>
    <cellStyle name="Normal 3 7 2 5 3 2 2" xfId="27440"/>
    <cellStyle name="Normal 3 7 2 5 3 3" xfId="27441"/>
    <cellStyle name="Normal 3 7 2 5 4" xfId="27442"/>
    <cellStyle name="Normal 3 7 2 5 4 2" xfId="27443"/>
    <cellStyle name="Normal 3 7 2 5 5" xfId="27444"/>
    <cellStyle name="Normal 3 7 2 6" xfId="27445"/>
    <cellStyle name="Normal 3 7 2 6 2" xfId="27446"/>
    <cellStyle name="Normal 3 7 2 6 2 2" xfId="27447"/>
    <cellStyle name="Normal 3 7 2 6 2 2 2" xfId="27448"/>
    <cellStyle name="Normal 3 7 2 6 2 3" xfId="27449"/>
    <cellStyle name="Normal 3 7 2 6 3" xfId="27450"/>
    <cellStyle name="Normal 3 7 2 6 3 2" xfId="27451"/>
    <cellStyle name="Normal 3 7 2 6 4" xfId="27452"/>
    <cellStyle name="Normal 3 7 2 7" xfId="27453"/>
    <cellStyle name="Normal 3 7 2 7 2" xfId="27454"/>
    <cellStyle name="Normal 3 7 2 7 2 2" xfId="27455"/>
    <cellStyle name="Normal 3 7 2 7 3" xfId="27456"/>
    <cellStyle name="Normal 3 7 2 8" xfId="27457"/>
    <cellStyle name="Normal 3 7 2 8 2" xfId="27458"/>
    <cellStyle name="Normal 3 7 2 9" xfId="27459"/>
    <cellStyle name="Normal 3 7 2 9 2" xfId="27460"/>
    <cellStyle name="Normal 3 7 3" xfId="27461"/>
    <cellStyle name="Normal 3 7 3 2" xfId="27462"/>
    <cellStyle name="Normal 3 7 3 2 2" xfId="27463"/>
    <cellStyle name="Normal 3 7 3 2 2 2" xfId="27464"/>
    <cellStyle name="Normal 3 7 3 2 2 2 2" xfId="27465"/>
    <cellStyle name="Normal 3 7 3 2 2 2 2 2" xfId="27466"/>
    <cellStyle name="Normal 3 7 3 2 2 2 3" xfId="27467"/>
    <cellStyle name="Normal 3 7 3 2 2 3" xfId="27468"/>
    <cellStyle name="Normal 3 7 3 2 2 3 2" xfId="27469"/>
    <cellStyle name="Normal 3 7 3 2 2 4" xfId="27470"/>
    <cellStyle name="Normal 3 7 3 2 3" xfId="27471"/>
    <cellStyle name="Normal 3 7 3 2 3 2" xfId="27472"/>
    <cellStyle name="Normal 3 7 3 2 3 2 2" xfId="27473"/>
    <cellStyle name="Normal 3 7 3 2 3 3" xfId="27474"/>
    <cellStyle name="Normal 3 7 3 2 4" xfId="27475"/>
    <cellStyle name="Normal 3 7 3 2 4 2" xfId="27476"/>
    <cellStyle name="Normal 3 7 3 2 5" xfId="27477"/>
    <cellStyle name="Normal 3 7 3 3" xfId="27478"/>
    <cellStyle name="Normal 3 7 3 3 2" xfId="27479"/>
    <cellStyle name="Normal 3 7 3 3 2 2" xfId="27480"/>
    <cellStyle name="Normal 3 7 3 3 2 2 2" xfId="27481"/>
    <cellStyle name="Normal 3 7 3 3 2 3" xfId="27482"/>
    <cellStyle name="Normal 3 7 3 3 3" xfId="27483"/>
    <cellStyle name="Normal 3 7 3 3 3 2" xfId="27484"/>
    <cellStyle name="Normal 3 7 3 3 4" xfId="27485"/>
    <cellStyle name="Normal 3 7 3 4" xfId="27486"/>
    <cellStyle name="Normal 3 7 3 4 2" xfId="27487"/>
    <cellStyle name="Normal 3 7 3 4 2 2" xfId="27488"/>
    <cellStyle name="Normal 3 7 3 4 3" xfId="27489"/>
    <cellStyle name="Normal 3 7 3 5" xfId="27490"/>
    <cellStyle name="Normal 3 7 3 5 2" xfId="27491"/>
    <cellStyle name="Normal 3 7 3 6" xfId="27492"/>
    <cellStyle name="Normal 3 7 3 6 2" xfId="27493"/>
    <cellStyle name="Normal 3 7 3 7" xfId="27494"/>
    <cellStyle name="Normal 3 7 3 8" xfId="27495"/>
    <cellStyle name="Normal 3 7 3 9" xfId="27496"/>
    <cellStyle name="Normal 3 7 4" xfId="27497"/>
    <cellStyle name="Normal 3 7 4 2" xfId="27498"/>
    <cellStyle name="Normal 3 7 4 2 2" xfId="27499"/>
    <cellStyle name="Normal 3 7 4 2 2 2" xfId="27500"/>
    <cellStyle name="Normal 3 7 4 2 2 2 2" xfId="27501"/>
    <cellStyle name="Normal 3 7 4 2 2 2 2 2" xfId="27502"/>
    <cellStyle name="Normal 3 7 4 2 2 2 3" xfId="27503"/>
    <cellStyle name="Normal 3 7 4 2 2 3" xfId="27504"/>
    <cellStyle name="Normal 3 7 4 2 2 3 2" xfId="27505"/>
    <cellStyle name="Normal 3 7 4 2 2 4" xfId="27506"/>
    <cellStyle name="Normal 3 7 4 2 3" xfId="27507"/>
    <cellStyle name="Normal 3 7 4 2 3 2" xfId="27508"/>
    <cellStyle name="Normal 3 7 4 2 3 2 2" xfId="27509"/>
    <cellStyle name="Normal 3 7 4 2 3 3" xfId="27510"/>
    <cellStyle name="Normal 3 7 4 2 4" xfId="27511"/>
    <cellStyle name="Normal 3 7 4 2 4 2" xfId="27512"/>
    <cellStyle name="Normal 3 7 4 2 5" xfId="27513"/>
    <cellStyle name="Normal 3 7 4 3" xfId="27514"/>
    <cellStyle name="Normal 3 7 4 3 2" xfId="27515"/>
    <cellStyle name="Normal 3 7 4 3 2 2" xfId="27516"/>
    <cellStyle name="Normal 3 7 4 3 2 2 2" xfId="27517"/>
    <cellStyle name="Normal 3 7 4 3 2 3" xfId="27518"/>
    <cellStyle name="Normal 3 7 4 3 3" xfId="27519"/>
    <cellStyle name="Normal 3 7 4 3 3 2" xfId="27520"/>
    <cellStyle name="Normal 3 7 4 3 4" xfId="27521"/>
    <cellStyle name="Normal 3 7 4 4" xfId="27522"/>
    <cellStyle name="Normal 3 7 4 4 2" xfId="27523"/>
    <cellStyle name="Normal 3 7 4 4 2 2" xfId="27524"/>
    <cellStyle name="Normal 3 7 4 4 3" xfId="27525"/>
    <cellStyle name="Normal 3 7 4 5" xfId="27526"/>
    <cellStyle name="Normal 3 7 4 5 2" xfId="27527"/>
    <cellStyle name="Normal 3 7 4 6" xfId="27528"/>
    <cellStyle name="Normal 3 7 4 6 2" xfId="27529"/>
    <cellStyle name="Normal 3 7 4 7" xfId="27530"/>
    <cellStyle name="Normal 3 7 4 8" xfId="27531"/>
    <cellStyle name="Normal 3 7 4 9" xfId="27532"/>
    <cellStyle name="Normal 3 7 5" xfId="27533"/>
    <cellStyle name="Normal 3 7 5 2" xfId="27534"/>
    <cellStyle name="Normal 3 7 5 2 2" xfId="27535"/>
    <cellStyle name="Normal 3 7 5 2 2 2" xfId="27536"/>
    <cellStyle name="Normal 3 7 5 2 2 2 2" xfId="27537"/>
    <cellStyle name="Normal 3 7 5 2 2 3" xfId="27538"/>
    <cellStyle name="Normal 3 7 5 2 3" xfId="27539"/>
    <cellStyle name="Normal 3 7 5 2 3 2" xfId="27540"/>
    <cellStyle name="Normal 3 7 5 2 4" xfId="27541"/>
    <cellStyle name="Normal 3 7 5 3" xfId="27542"/>
    <cellStyle name="Normal 3 7 5 3 2" xfId="27543"/>
    <cellStyle name="Normal 3 7 5 3 2 2" xfId="27544"/>
    <cellStyle name="Normal 3 7 5 3 3" xfId="27545"/>
    <cellStyle name="Normal 3 7 5 4" xfId="27546"/>
    <cellStyle name="Normal 3 7 5 4 2" xfId="27547"/>
    <cellStyle name="Normal 3 7 5 5" xfId="27548"/>
    <cellStyle name="Normal 3 7 5 6" xfId="27549"/>
    <cellStyle name="Normal 3 7 6" xfId="27550"/>
    <cellStyle name="Normal 3 7 6 2" xfId="27551"/>
    <cellStyle name="Normal 3 7 6 2 2" xfId="27552"/>
    <cellStyle name="Normal 3 7 6 2 2 2" xfId="27553"/>
    <cellStyle name="Normal 3 7 6 2 2 2 2" xfId="27554"/>
    <cellStyle name="Normal 3 7 6 2 2 3" xfId="27555"/>
    <cellStyle name="Normal 3 7 6 2 3" xfId="27556"/>
    <cellStyle name="Normal 3 7 6 2 3 2" xfId="27557"/>
    <cellStyle name="Normal 3 7 6 2 4" xfId="27558"/>
    <cellStyle name="Normal 3 7 6 3" xfId="27559"/>
    <cellStyle name="Normal 3 7 6 3 2" xfId="27560"/>
    <cellStyle name="Normal 3 7 6 3 2 2" xfId="27561"/>
    <cellStyle name="Normal 3 7 6 3 3" xfId="27562"/>
    <cellStyle name="Normal 3 7 6 4" xfId="27563"/>
    <cellStyle name="Normal 3 7 6 4 2" xfId="27564"/>
    <cellStyle name="Normal 3 7 6 5" xfId="27565"/>
    <cellStyle name="Normal 3 7 7" xfId="27566"/>
    <cellStyle name="Normal 3 7 7 2" xfId="27567"/>
    <cellStyle name="Normal 3 7 7 2 2" xfId="27568"/>
    <cellStyle name="Normal 3 7 7 2 2 2" xfId="27569"/>
    <cellStyle name="Normal 3 7 7 2 3" xfId="27570"/>
    <cellStyle name="Normal 3 7 7 3" xfId="27571"/>
    <cellStyle name="Normal 3 7 7 3 2" xfId="27572"/>
    <cellStyle name="Normal 3 7 7 4" xfId="27573"/>
    <cellStyle name="Normal 3 7 8" xfId="27574"/>
    <cellStyle name="Normal 3 7 8 2" xfId="27575"/>
    <cellStyle name="Normal 3 7 8 2 2" xfId="27576"/>
    <cellStyle name="Normal 3 7 8 3" xfId="27577"/>
    <cellStyle name="Normal 3 7 9" xfId="27578"/>
    <cellStyle name="Normal 3 7 9 2" xfId="27579"/>
    <cellStyle name="Normal 3 8" xfId="27580"/>
    <cellStyle name="Normal 3 8 10" xfId="27581"/>
    <cellStyle name="Normal 3 8 10 2" xfId="27582"/>
    <cellStyle name="Normal 3 8 11" xfId="27583"/>
    <cellStyle name="Normal 3 8 12" xfId="27584"/>
    <cellStyle name="Normal 3 8 13" xfId="27585"/>
    <cellStyle name="Normal 3 8 2" xfId="27586"/>
    <cellStyle name="Normal 3 8 2 2" xfId="27587"/>
    <cellStyle name="Normal 3 8 2 2 2" xfId="27588"/>
    <cellStyle name="Normal 3 8 2 2 2 2" xfId="27589"/>
    <cellStyle name="Normal 3 8 2 2 2 2 2" xfId="27590"/>
    <cellStyle name="Normal 3 8 2 2 2 2 2 2" xfId="27591"/>
    <cellStyle name="Normal 3 8 2 2 2 2 3" xfId="27592"/>
    <cellStyle name="Normal 3 8 2 2 2 3" xfId="27593"/>
    <cellStyle name="Normal 3 8 2 2 2 3 2" xfId="27594"/>
    <cellStyle name="Normal 3 8 2 2 2 4" xfId="27595"/>
    <cellStyle name="Normal 3 8 2 2 3" xfId="27596"/>
    <cellStyle name="Normal 3 8 2 2 3 2" xfId="27597"/>
    <cellStyle name="Normal 3 8 2 2 3 2 2" xfId="27598"/>
    <cellStyle name="Normal 3 8 2 2 3 3" xfId="27599"/>
    <cellStyle name="Normal 3 8 2 2 4" xfId="27600"/>
    <cellStyle name="Normal 3 8 2 2 4 2" xfId="27601"/>
    <cellStyle name="Normal 3 8 2 2 5" xfId="27602"/>
    <cellStyle name="Normal 3 8 2 3" xfId="27603"/>
    <cellStyle name="Normal 3 8 2 3 2" xfId="27604"/>
    <cellStyle name="Normal 3 8 2 3 2 2" xfId="27605"/>
    <cellStyle name="Normal 3 8 2 3 2 2 2" xfId="27606"/>
    <cellStyle name="Normal 3 8 2 3 2 3" xfId="27607"/>
    <cellStyle name="Normal 3 8 2 3 3" xfId="27608"/>
    <cellStyle name="Normal 3 8 2 3 3 2" xfId="27609"/>
    <cellStyle name="Normal 3 8 2 3 4" xfId="27610"/>
    <cellStyle name="Normal 3 8 2 4" xfId="27611"/>
    <cellStyle name="Normal 3 8 2 4 2" xfId="27612"/>
    <cellStyle name="Normal 3 8 2 4 2 2" xfId="27613"/>
    <cellStyle name="Normal 3 8 2 4 3" xfId="27614"/>
    <cellStyle name="Normal 3 8 2 5" xfId="27615"/>
    <cellStyle name="Normal 3 8 2 5 2" xfId="27616"/>
    <cellStyle name="Normal 3 8 2 6" xfId="27617"/>
    <cellStyle name="Normal 3 8 2 6 2" xfId="27618"/>
    <cellStyle name="Normal 3 8 2 7" xfId="27619"/>
    <cellStyle name="Normal 3 8 2 8" xfId="27620"/>
    <cellStyle name="Normal 3 8 2 9" xfId="27621"/>
    <cellStyle name="Normal 3 8 3" xfId="27622"/>
    <cellStyle name="Normal 3 8 3 2" xfId="27623"/>
    <cellStyle name="Normal 3 8 3 2 2" xfId="27624"/>
    <cellStyle name="Normal 3 8 3 2 2 2" xfId="27625"/>
    <cellStyle name="Normal 3 8 3 2 2 2 2" xfId="27626"/>
    <cellStyle name="Normal 3 8 3 2 2 2 2 2" xfId="27627"/>
    <cellStyle name="Normal 3 8 3 2 2 2 3" xfId="27628"/>
    <cellStyle name="Normal 3 8 3 2 2 3" xfId="27629"/>
    <cellStyle name="Normal 3 8 3 2 2 3 2" xfId="27630"/>
    <cellStyle name="Normal 3 8 3 2 2 4" xfId="27631"/>
    <cellStyle name="Normal 3 8 3 2 3" xfId="27632"/>
    <cellStyle name="Normal 3 8 3 2 3 2" xfId="27633"/>
    <cellStyle name="Normal 3 8 3 2 3 2 2" xfId="27634"/>
    <cellStyle name="Normal 3 8 3 2 3 3" xfId="27635"/>
    <cellStyle name="Normal 3 8 3 2 4" xfId="27636"/>
    <cellStyle name="Normal 3 8 3 2 4 2" xfId="27637"/>
    <cellStyle name="Normal 3 8 3 2 5" xfId="27638"/>
    <cellStyle name="Normal 3 8 3 3" xfId="27639"/>
    <cellStyle name="Normal 3 8 3 3 2" xfId="27640"/>
    <cellStyle name="Normal 3 8 3 3 2 2" xfId="27641"/>
    <cellStyle name="Normal 3 8 3 3 2 2 2" xfId="27642"/>
    <cellStyle name="Normal 3 8 3 3 2 3" xfId="27643"/>
    <cellStyle name="Normal 3 8 3 3 3" xfId="27644"/>
    <cellStyle name="Normal 3 8 3 3 3 2" xfId="27645"/>
    <cellStyle name="Normal 3 8 3 3 4" xfId="27646"/>
    <cellStyle name="Normal 3 8 3 4" xfId="27647"/>
    <cellStyle name="Normal 3 8 3 4 2" xfId="27648"/>
    <cellStyle name="Normal 3 8 3 4 2 2" xfId="27649"/>
    <cellStyle name="Normal 3 8 3 4 3" xfId="27650"/>
    <cellStyle name="Normal 3 8 3 5" xfId="27651"/>
    <cellStyle name="Normal 3 8 3 5 2" xfId="27652"/>
    <cellStyle name="Normal 3 8 3 6" xfId="27653"/>
    <cellStyle name="Normal 3 8 3 6 2" xfId="27654"/>
    <cellStyle name="Normal 3 8 3 7" xfId="27655"/>
    <cellStyle name="Normal 3 8 3 8" xfId="27656"/>
    <cellStyle name="Normal 3 8 3 9" xfId="27657"/>
    <cellStyle name="Normal 3 8 4" xfId="27658"/>
    <cellStyle name="Normal 3 8 4 2" xfId="27659"/>
    <cellStyle name="Normal 3 8 4 2 2" xfId="27660"/>
    <cellStyle name="Normal 3 8 4 2 2 2" xfId="27661"/>
    <cellStyle name="Normal 3 8 4 2 2 2 2" xfId="27662"/>
    <cellStyle name="Normal 3 8 4 2 2 3" xfId="27663"/>
    <cellStyle name="Normal 3 8 4 2 3" xfId="27664"/>
    <cellStyle name="Normal 3 8 4 2 3 2" xfId="27665"/>
    <cellStyle name="Normal 3 8 4 2 4" xfId="27666"/>
    <cellStyle name="Normal 3 8 4 3" xfId="27667"/>
    <cellStyle name="Normal 3 8 4 3 2" xfId="27668"/>
    <cellStyle name="Normal 3 8 4 3 2 2" xfId="27669"/>
    <cellStyle name="Normal 3 8 4 3 3" xfId="27670"/>
    <cellStyle name="Normal 3 8 4 4" xfId="27671"/>
    <cellStyle name="Normal 3 8 4 4 2" xfId="27672"/>
    <cellStyle name="Normal 3 8 4 5" xfId="27673"/>
    <cellStyle name="Normal 3 8 4 6" xfId="27674"/>
    <cellStyle name="Normal 3 8 5" xfId="27675"/>
    <cellStyle name="Normal 3 8 5 2" xfId="27676"/>
    <cellStyle name="Normal 3 8 5 2 2" xfId="27677"/>
    <cellStyle name="Normal 3 8 5 2 2 2" xfId="27678"/>
    <cellStyle name="Normal 3 8 5 2 2 2 2" xfId="27679"/>
    <cellStyle name="Normal 3 8 5 2 2 3" xfId="27680"/>
    <cellStyle name="Normal 3 8 5 2 3" xfId="27681"/>
    <cellStyle name="Normal 3 8 5 2 3 2" xfId="27682"/>
    <cellStyle name="Normal 3 8 5 2 4" xfId="27683"/>
    <cellStyle name="Normal 3 8 5 3" xfId="27684"/>
    <cellStyle name="Normal 3 8 5 3 2" xfId="27685"/>
    <cellStyle name="Normal 3 8 5 3 2 2" xfId="27686"/>
    <cellStyle name="Normal 3 8 5 3 3" xfId="27687"/>
    <cellStyle name="Normal 3 8 5 4" xfId="27688"/>
    <cellStyle name="Normal 3 8 5 4 2" xfId="27689"/>
    <cellStyle name="Normal 3 8 5 5" xfId="27690"/>
    <cellStyle name="Normal 3 8 5 6" xfId="27691"/>
    <cellStyle name="Normal 3 8 6" xfId="27692"/>
    <cellStyle name="Normal 3 8 6 2" xfId="27693"/>
    <cellStyle name="Normal 3 8 6 2 2" xfId="27694"/>
    <cellStyle name="Normal 3 8 6 2 2 2" xfId="27695"/>
    <cellStyle name="Normal 3 8 6 2 3" xfId="27696"/>
    <cellStyle name="Normal 3 8 6 3" xfId="27697"/>
    <cellStyle name="Normal 3 8 6 3 2" xfId="27698"/>
    <cellStyle name="Normal 3 8 6 4" xfId="27699"/>
    <cellStyle name="Normal 3 8 6 5" xfId="27700"/>
    <cellStyle name="Normal 3 8 7" xfId="27701"/>
    <cellStyle name="Normal 3 8 7 2" xfId="27702"/>
    <cellStyle name="Normal 3 8 7 2 2" xfId="27703"/>
    <cellStyle name="Normal 3 8 7 3" xfId="27704"/>
    <cellStyle name="Normal 3 8 8" xfId="27705"/>
    <cellStyle name="Normal 3 8 8 2" xfId="27706"/>
    <cellStyle name="Normal 3 8 9" xfId="27707"/>
    <cellStyle name="Normal 3 8 9 2" xfId="27708"/>
    <cellStyle name="Normal 3 9" xfId="27709"/>
    <cellStyle name="Normal 3 9 10" xfId="27710"/>
    <cellStyle name="Normal 3 9 2" xfId="27711"/>
    <cellStyle name="Normal 3 9 2 2" xfId="27712"/>
    <cellStyle name="Normal 3 9 2 2 2" xfId="27713"/>
    <cellStyle name="Normal 3 9 2 2 2 2" xfId="27714"/>
    <cellStyle name="Normal 3 9 2 2 2 2 2" xfId="27715"/>
    <cellStyle name="Normal 3 9 2 2 2 3" xfId="27716"/>
    <cellStyle name="Normal 3 9 2 2 3" xfId="27717"/>
    <cellStyle name="Normal 3 9 2 2 3 2" xfId="27718"/>
    <cellStyle name="Normal 3 9 2 2 4" xfId="27719"/>
    <cellStyle name="Normal 3 9 2 3" xfId="27720"/>
    <cellStyle name="Normal 3 9 2 3 2" xfId="27721"/>
    <cellStyle name="Normal 3 9 2 3 2 2" xfId="27722"/>
    <cellStyle name="Normal 3 9 2 3 3" xfId="27723"/>
    <cellStyle name="Normal 3 9 2 4" xfId="27724"/>
    <cellStyle name="Normal 3 9 2 4 2" xfId="27725"/>
    <cellStyle name="Normal 3 9 2 5" xfId="27726"/>
    <cellStyle name="Normal 3 9 2 6" xfId="27727"/>
    <cellStyle name="Normal 3 9 3" xfId="27728"/>
    <cellStyle name="Normal 3 9 3 2" xfId="27729"/>
    <cellStyle name="Normal 3 9 3 2 2" xfId="27730"/>
    <cellStyle name="Normal 3 9 3 2 2 2" xfId="27731"/>
    <cellStyle name="Normal 3 9 3 2 3" xfId="27732"/>
    <cellStyle name="Normal 3 9 3 3" xfId="27733"/>
    <cellStyle name="Normal 3 9 3 3 2" xfId="27734"/>
    <cellStyle name="Normal 3 9 3 4" xfId="27735"/>
    <cellStyle name="Normal 3 9 3 5" xfId="27736"/>
    <cellStyle name="Normal 3 9 4" xfId="27737"/>
    <cellStyle name="Normal 3 9 4 2" xfId="27738"/>
    <cellStyle name="Normal 3 9 4 2 2" xfId="27739"/>
    <cellStyle name="Normal 3 9 4 3" xfId="27740"/>
    <cellStyle name="Normal 3 9 4 4" xfId="27741"/>
    <cellStyle name="Normal 3 9 5" xfId="27742"/>
    <cellStyle name="Normal 3 9 5 2" xfId="27743"/>
    <cellStyle name="Normal 3 9 6" xfId="27744"/>
    <cellStyle name="Normal 3 9 6 2" xfId="27745"/>
    <cellStyle name="Normal 3 9 7" xfId="27746"/>
    <cellStyle name="Normal 3 9 7 2" xfId="27747"/>
    <cellStyle name="Normal 3 9 8" xfId="27748"/>
    <cellStyle name="Normal 3 9 9" xfId="27749"/>
    <cellStyle name="Normal 30" xfId="27750"/>
    <cellStyle name="Normal 31" xfId="27751"/>
    <cellStyle name="Normal 31 2" xfId="27752"/>
    <cellStyle name="Normal 31 3" xfId="27753"/>
    <cellStyle name="Normal 32" xfId="27754"/>
    <cellStyle name="Normal 33" xfId="27755"/>
    <cellStyle name="Normal 34" xfId="46394"/>
    <cellStyle name="Normal 35" xfId="46877"/>
    <cellStyle name="Normal 36" xfId="46879"/>
    <cellStyle name="Normal 37" xfId="46881"/>
    <cellStyle name="Normal 38" xfId="46923"/>
    <cellStyle name="Normal 39" xfId="46926"/>
    <cellStyle name="Normal 4" xfId="8"/>
    <cellStyle name="Normal 4 10" xfId="27756"/>
    <cellStyle name="Normal 4 10 2" xfId="27757"/>
    <cellStyle name="Normal 4 10 2 2" xfId="27758"/>
    <cellStyle name="Normal 4 10 2 2 2" xfId="27759"/>
    <cellStyle name="Normal 4 10 2 2 2 2" xfId="27760"/>
    <cellStyle name="Normal 4 10 2 2 2 2 2" xfId="27761"/>
    <cellStyle name="Normal 4 10 2 2 2 3" xfId="27762"/>
    <cellStyle name="Normal 4 10 2 2 3" xfId="27763"/>
    <cellStyle name="Normal 4 10 2 2 3 2" xfId="27764"/>
    <cellStyle name="Normal 4 10 2 2 4" xfId="27765"/>
    <cellStyle name="Normal 4 10 2 3" xfId="27766"/>
    <cellStyle name="Normal 4 10 2 3 2" xfId="27767"/>
    <cellStyle name="Normal 4 10 2 3 2 2" xfId="27768"/>
    <cellStyle name="Normal 4 10 2 3 3" xfId="27769"/>
    <cellStyle name="Normal 4 10 2 4" xfId="27770"/>
    <cellStyle name="Normal 4 10 2 4 2" xfId="27771"/>
    <cellStyle name="Normal 4 10 2 5" xfId="27772"/>
    <cellStyle name="Normal 4 10 2 6" xfId="27773"/>
    <cellStyle name="Normal 4 10 3" xfId="27774"/>
    <cellStyle name="Normal 4 10 3 2" xfId="27775"/>
    <cellStyle name="Normal 4 10 3 2 2" xfId="27776"/>
    <cellStyle name="Normal 4 10 3 2 2 2" xfId="27777"/>
    <cellStyle name="Normal 4 10 3 2 3" xfId="27778"/>
    <cellStyle name="Normal 4 10 3 3" xfId="27779"/>
    <cellStyle name="Normal 4 10 3 3 2" xfId="27780"/>
    <cellStyle name="Normal 4 10 3 4" xfId="27781"/>
    <cellStyle name="Normal 4 10 3 5" xfId="27782"/>
    <cellStyle name="Normal 4 10 4" xfId="27783"/>
    <cellStyle name="Normal 4 10 4 2" xfId="27784"/>
    <cellStyle name="Normal 4 10 4 2 2" xfId="27785"/>
    <cellStyle name="Normal 4 10 4 3" xfId="27786"/>
    <cellStyle name="Normal 4 10 5" xfId="27787"/>
    <cellStyle name="Normal 4 10 5 2" xfId="27788"/>
    <cellStyle name="Normal 4 10 6" xfId="27789"/>
    <cellStyle name="Normal 4 10 6 2" xfId="27790"/>
    <cellStyle name="Normal 4 10 7" xfId="27791"/>
    <cellStyle name="Normal 4 10 8" xfId="27792"/>
    <cellStyle name="Normal 4 10 9" xfId="27793"/>
    <cellStyle name="Normal 4 11" xfId="27794"/>
    <cellStyle name="Normal 4 11 2" xfId="27795"/>
    <cellStyle name="Normal 4 11 2 2" xfId="27796"/>
    <cellStyle name="Normal 4 11 2 2 2" xfId="27797"/>
    <cellStyle name="Normal 4 11 2 2 2 2" xfId="27798"/>
    <cellStyle name="Normal 4 11 2 2 3" xfId="27799"/>
    <cellStyle name="Normal 4 11 2 3" xfId="27800"/>
    <cellStyle name="Normal 4 11 2 3 2" xfId="27801"/>
    <cellStyle name="Normal 4 11 2 4" xfId="27802"/>
    <cellStyle name="Normal 4 11 3" xfId="27803"/>
    <cellStyle name="Normal 4 11 3 2" xfId="27804"/>
    <cellStyle name="Normal 4 11 3 2 2" xfId="27805"/>
    <cellStyle name="Normal 4 11 3 3" xfId="27806"/>
    <cellStyle name="Normal 4 11 4" xfId="27807"/>
    <cellStyle name="Normal 4 11 4 2" xfId="27808"/>
    <cellStyle name="Normal 4 11 5" xfId="27809"/>
    <cellStyle name="Normal 4 11 6" xfId="27810"/>
    <cellStyle name="Normal 4 12" xfId="27811"/>
    <cellStyle name="Normal 4 12 2" xfId="27812"/>
    <cellStyle name="Normal 4 12 2 2" xfId="27813"/>
    <cellStyle name="Normal 4 12 2 2 2" xfId="27814"/>
    <cellStyle name="Normal 4 12 2 2 2 2" xfId="27815"/>
    <cellStyle name="Normal 4 12 2 2 3" xfId="27816"/>
    <cellStyle name="Normal 4 12 2 3" xfId="27817"/>
    <cellStyle name="Normal 4 12 2 3 2" xfId="27818"/>
    <cellStyle name="Normal 4 12 2 4" xfId="27819"/>
    <cellStyle name="Normal 4 12 3" xfId="27820"/>
    <cellStyle name="Normal 4 12 3 2" xfId="27821"/>
    <cellStyle name="Normal 4 12 3 2 2" xfId="27822"/>
    <cellStyle name="Normal 4 12 3 3" xfId="27823"/>
    <cellStyle name="Normal 4 12 4" xfId="27824"/>
    <cellStyle name="Normal 4 12 4 2" xfId="27825"/>
    <cellStyle name="Normal 4 12 5" xfId="27826"/>
    <cellStyle name="Normal 4 12 6" xfId="27827"/>
    <cellStyle name="Normal 4 13" xfId="27828"/>
    <cellStyle name="Normal 4 13 2" xfId="27829"/>
    <cellStyle name="Normal 4 13 2 2" xfId="27830"/>
    <cellStyle name="Normal 4 13 2 2 2" xfId="27831"/>
    <cellStyle name="Normal 4 13 2 3" xfId="27832"/>
    <cellStyle name="Normal 4 13 3" xfId="27833"/>
    <cellStyle name="Normal 4 13 3 2" xfId="27834"/>
    <cellStyle name="Normal 4 13 4" xfId="27835"/>
    <cellStyle name="Normal 4 13 5" xfId="27836"/>
    <cellStyle name="Normal 4 14" xfId="27837"/>
    <cellStyle name="Normal 4 14 2" xfId="27838"/>
    <cellStyle name="Normal 4 14 2 2" xfId="27839"/>
    <cellStyle name="Normal 4 14 3" xfId="27840"/>
    <cellStyle name="Normal 4 14 4" xfId="27841"/>
    <cellStyle name="Normal 4 15" xfId="27842"/>
    <cellStyle name="Normal 4 15 2" xfId="27843"/>
    <cellStyle name="Normal 4 15 3" xfId="27844"/>
    <cellStyle name="Normal 4 16" xfId="27845"/>
    <cellStyle name="Normal 4 16 2" xfId="27846"/>
    <cellStyle name="Normal 4 16 3" xfId="27847"/>
    <cellStyle name="Normal 4 17" xfId="27848"/>
    <cellStyle name="Normal 4 17 2" xfId="27849"/>
    <cellStyle name="Normal 4 17 3" xfId="27850"/>
    <cellStyle name="Normal 4 18" xfId="27851"/>
    <cellStyle name="Normal 4 18 2" xfId="27852"/>
    <cellStyle name="Normal 4 19" xfId="27853"/>
    <cellStyle name="Normal 4 19 2" xfId="27854"/>
    <cellStyle name="Normal 4 2" xfId="27855"/>
    <cellStyle name="Normal 4 2 2" xfId="27856"/>
    <cellStyle name="Normal 4 20" xfId="27857"/>
    <cellStyle name="Normal 4 20 2" xfId="27858"/>
    <cellStyle name="Normal 4 21" xfId="27859"/>
    <cellStyle name="Normal 4 21 2" xfId="27860"/>
    <cellStyle name="Normal 4 22" xfId="27861"/>
    <cellStyle name="Normal 4 23" xfId="27862"/>
    <cellStyle name="Normal 4 24" xfId="27863"/>
    <cellStyle name="Normal 4 25" xfId="27864"/>
    <cellStyle name="Normal 4 26" xfId="27865"/>
    <cellStyle name="Normal 4 27" xfId="27866"/>
    <cellStyle name="Normal 4 28" xfId="27867"/>
    <cellStyle name="Normal 4 29" xfId="27868"/>
    <cellStyle name="Normal 4 3" xfId="27869"/>
    <cellStyle name="Normal 4 3 2" xfId="27870"/>
    <cellStyle name="Normal 4 30" xfId="27871"/>
    <cellStyle name="Normal 4 31" xfId="27872"/>
    <cellStyle name="Normal 4 32" xfId="27873"/>
    <cellStyle name="Normal 4 33" xfId="27874"/>
    <cellStyle name="Normal 4 34" xfId="27875"/>
    <cellStyle name="Normal 4 35" xfId="27876"/>
    <cellStyle name="Normal 4 36" xfId="27877"/>
    <cellStyle name="Normal 4 37" xfId="27878"/>
    <cellStyle name="Normal 4 38" xfId="27879"/>
    <cellStyle name="Normal 4 39" xfId="27880"/>
    <cellStyle name="Normal 4 4" xfId="27881"/>
    <cellStyle name="Normal 4 4 2" xfId="27882"/>
    <cellStyle name="Normal 4 40" xfId="27883"/>
    <cellStyle name="Normal 4 41" xfId="27884"/>
    <cellStyle name="Normal 4 42" xfId="27885"/>
    <cellStyle name="Normal 4 43" xfId="27886"/>
    <cellStyle name="Normal 4 44" xfId="27887"/>
    <cellStyle name="Normal 4 45" xfId="27888"/>
    <cellStyle name="Normal 4 46" xfId="27889"/>
    <cellStyle name="Normal 4 47" xfId="46985"/>
    <cellStyle name="Normal 4 48" xfId="48050"/>
    <cellStyle name="Normal 4 5" xfId="27890"/>
    <cellStyle name="Normal 4 5 10" xfId="27891"/>
    <cellStyle name="Normal 4 5 10 2" xfId="27892"/>
    <cellStyle name="Normal 4 5 11" xfId="27893"/>
    <cellStyle name="Normal 4 5 11 2" xfId="27894"/>
    <cellStyle name="Normal 4 5 12" xfId="27895"/>
    <cellStyle name="Normal 4 5 12 2" xfId="27896"/>
    <cellStyle name="Normal 4 5 13" xfId="27897"/>
    <cellStyle name="Normal 4 5 13 2" xfId="27898"/>
    <cellStyle name="Normal 4 5 14" xfId="27899"/>
    <cellStyle name="Normal 4 5 15" xfId="27900"/>
    <cellStyle name="Normal 4 5 16" xfId="27901"/>
    <cellStyle name="Normal 4 5 17" xfId="27902"/>
    <cellStyle name="Normal 4 5 2" xfId="27903"/>
    <cellStyle name="Normal 4 5 2 10" xfId="27904"/>
    <cellStyle name="Normal 4 5 2 10 2" xfId="27905"/>
    <cellStyle name="Normal 4 5 2 11" xfId="27906"/>
    <cellStyle name="Normal 4 5 2 11 2" xfId="27907"/>
    <cellStyle name="Normal 4 5 2 12" xfId="27908"/>
    <cellStyle name="Normal 4 5 2 13" xfId="27909"/>
    <cellStyle name="Normal 4 5 2 14" xfId="27910"/>
    <cellStyle name="Normal 4 5 2 2" xfId="27911"/>
    <cellStyle name="Normal 4 5 2 2 10" xfId="27912"/>
    <cellStyle name="Normal 4 5 2 2 10 2" xfId="27913"/>
    <cellStyle name="Normal 4 5 2 2 11" xfId="27914"/>
    <cellStyle name="Normal 4 5 2 2 12" xfId="27915"/>
    <cellStyle name="Normal 4 5 2 2 13" xfId="27916"/>
    <cellStyle name="Normal 4 5 2 2 2" xfId="27917"/>
    <cellStyle name="Normal 4 5 2 2 2 2" xfId="27918"/>
    <cellStyle name="Normal 4 5 2 2 2 2 2" xfId="27919"/>
    <cellStyle name="Normal 4 5 2 2 2 2 2 2" xfId="27920"/>
    <cellStyle name="Normal 4 5 2 2 2 2 2 2 2" xfId="27921"/>
    <cellStyle name="Normal 4 5 2 2 2 2 2 2 2 2" xfId="27922"/>
    <cellStyle name="Normal 4 5 2 2 2 2 2 2 3" xfId="27923"/>
    <cellStyle name="Normal 4 5 2 2 2 2 2 3" xfId="27924"/>
    <cellStyle name="Normal 4 5 2 2 2 2 2 3 2" xfId="27925"/>
    <cellStyle name="Normal 4 5 2 2 2 2 2 4" xfId="27926"/>
    <cellStyle name="Normal 4 5 2 2 2 2 3" xfId="27927"/>
    <cellStyle name="Normal 4 5 2 2 2 2 3 2" xfId="27928"/>
    <cellStyle name="Normal 4 5 2 2 2 2 3 2 2" xfId="27929"/>
    <cellStyle name="Normal 4 5 2 2 2 2 3 3" xfId="27930"/>
    <cellStyle name="Normal 4 5 2 2 2 2 4" xfId="27931"/>
    <cellStyle name="Normal 4 5 2 2 2 2 4 2" xfId="27932"/>
    <cellStyle name="Normal 4 5 2 2 2 2 5" xfId="27933"/>
    <cellStyle name="Normal 4 5 2 2 2 3" xfId="27934"/>
    <cellStyle name="Normal 4 5 2 2 2 3 2" xfId="27935"/>
    <cellStyle name="Normal 4 5 2 2 2 3 2 2" xfId="27936"/>
    <cellStyle name="Normal 4 5 2 2 2 3 2 2 2" xfId="27937"/>
    <cellStyle name="Normal 4 5 2 2 2 3 2 3" xfId="27938"/>
    <cellStyle name="Normal 4 5 2 2 2 3 3" xfId="27939"/>
    <cellStyle name="Normal 4 5 2 2 2 3 3 2" xfId="27940"/>
    <cellStyle name="Normal 4 5 2 2 2 3 4" xfId="27941"/>
    <cellStyle name="Normal 4 5 2 2 2 4" xfId="27942"/>
    <cellStyle name="Normal 4 5 2 2 2 4 2" xfId="27943"/>
    <cellStyle name="Normal 4 5 2 2 2 4 2 2" xfId="27944"/>
    <cellStyle name="Normal 4 5 2 2 2 4 3" xfId="27945"/>
    <cellStyle name="Normal 4 5 2 2 2 5" xfId="27946"/>
    <cellStyle name="Normal 4 5 2 2 2 5 2" xfId="27947"/>
    <cellStyle name="Normal 4 5 2 2 2 6" xfId="27948"/>
    <cellStyle name="Normal 4 5 2 2 2 6 2" xfId="27949"/>
    <cellStyle name="Normal 4 5 2 2 2 7" xfId="27950"/>
    <cellStyle name="Normal 4 5 2 2 2 8" xfId="27951"/>
    <cellStyle name="Normal 4 5 2 2 2 9" xfId="27952"/>
    <cellStyle name="Normal 4 5 2 2 3" xfId="27953"/>
    <cellStyle name="Normal 4 5 2 2 3 2" xfId="27954"/>
    <cellStyle name="Normal 4 5 2 2 3 2 2" xfId="27955"/>
    <cellStyle name="Normal 4 5 2 2 3 2 2 2" xfId="27956"/>
    <cellStyle name="Normal 4 5 2 2 3 2 2 2 2" xfId="27957"/>
    <cellStyle name="Normal 4 5 2 2 3 2 2 2 2 2" xfId="27958"/>
    <cellStyle name="Normal 4 5 2 2 3 2 2 2 3" xfId="27959"/>
    <cellStyle name="Normal 4 5 2 2 3 2 2 3" xfId="27960"/>
    <cellStyle name="Normal 4 5 2 2 3 2 2 3 2" xfId="27961"/>
    <cellStyle name="Normal 4 5 2 2 3 2 2 4" xfId="27962"/>
    <cellStyle name="Normal 4 5 2 2 3 2 3" xfId="27963"/>
    <cellStyle name="Normal 4 5 2 2 3 2 3 2" xfId="27964"/>
    <cellStyle name="Normal 4 5 2 2 3 2 3 2 2" xfId="27965"/>
    <cellStyle name="Normal 4 5 2 2 3 2 3 3" xfId="27966"/>
    <cellStyle name="Normal 4 5 2 2 3 2 4" xfId="27967"/>
    <cellStyle name="Normal 4 5 2 2 3 2 4 2" xfId="27968"/>
    <cellStyle name="Normal 4 5 2 2 3 2 5" xfId="27969"/>
    <cellStyle name="Normal 4 5 2 2 3 3" xfId="27970"/>
    <cellStyle name="Normal 4 5 2 2 3 3 2" xfId="27971"/>
    <cellStyle name="Normal 4 5 2 2 3 3 2 2" xfId="27972"/>
    <cellStyle name="Normal 4 5 2 2 3 3 2 2 2" xfId="27973"/>
    <cellStyle name="Normal 4 5 2 2 3 3 2 3" xfId="27974"/>
    <cellStyle name="Normal 4 5 2 2 3 3 3" xfId="27975"/>
    <cellStyle name="Normal 4 5 2 2 3 3 3 2" xfId="27976"/>
    <cellStyle name="Normal 4 5 2 2 3 3 4" xfId="27977"/>
    <cellStyle name="Normal 4 5 2 2 3 4" xfId="27978"/>
    <cellStyle name="Normal 4 5 2 2 3 4 2" xfId="27979"/>
    <cellStyle name="Normal 4 5 2 2 3 4 2 2" xfId="27980"/>
    <cellStyle name="Normal 4 5 2 2 3 4 3" xfId="27981"/>
    <cellStyle name="Normal 4 5 2 2 3 5" xfId="27982"/>
    <cellStyle name="Normal 4 5 2 2 3 5 2" xfId="27983"/>
    <cellStyle name="Normal 4 5 2 2 3 6" xfId="27984"/>
    <cellStyle name="Normal 4 5 2 2 3 6 2" xfId="27985"/>
    <cellStyle name="Normal 4 5 2 2 3 7" xfId="27986"/>
    <cellStyle name="Normal 4 5 2 2 3 8" xfId="27987"/>
    <cellStyle name="Normal 4 5 2 2 3 9" xfId="27988"/>
    <cellStyle name="Normal 4 5 2 2 4" xfId="27989"/>
    <cellStyle name="Normal 4 5 2 2 4 2" xfId="27990"/>
    <cellStyle name="Normal 4 5 2 2 4 2 2" xfId="27991"/>
    <cellStyle name="Normal 4 5 2 2 4 2 2 2" xfId="27992"/>
    <cellStyle name="Normal 4 5 2 2 4 2 2 2 2" xfId="27993"/>
    <cellStyle name="Normal 4 5 2 2 4 2 2 3" xfId="27994"/>
    <cellStyle name="Normal 4 5 2 2 4 2 3" xfId="27995"/>
    <cellStyle name="Normal 4 5 2 2 4 2 3 2" xfId="27996"/>
    <cellStyle name="Normal 4 5 2 2 4 2 4" xfId="27997"/>
    <cellStyle name="Normal 4 5 2 2 4 3" xfId="27998"/>
    <cellStyle name="Normal 4 5 2 2 4 3 2" xfId="27999"/>
    <cellStyle name="Normal 4 5 2 2 4 3 2 2" xfId="28000"/>
    <cellStyle name="Normal 4 5 2 2 4 3 3" xfId="28001"/>
    <cellStyle name="Normal 4 5 2 2 4 4" xfId="28002"/>
    <cellStyle name="Normal 4 5 2 2 4 4 2" xfId="28003"/>
    <cellStyle name="Normal 4 5 2 2 4 5" xfId="28004"/>
    <cellStyle name="Normal 4 5 2 2 5" xfId="28005"/>
    <cellStyle name="Normal 4 5 2 2 5 2" xfId="28006"/>
    <cellStyle name="Normal 4 5 2 2 5 2 2" xfId="28007"/>
    <cellStyle name="Normal 4 5 2 2 5 2 2 2" xfId="28008"/>
    <cellStyle name="Normal 4 5 2 2 5 2 2 2 2" xfId="28009"/>
    <cellStyle name="Normal 4 5 2 2 5 2 2 3" xfId="28010"/>
    <cellStyle name="Normal 4 5 2 2 5 2 3" xfId="28011"/>
    <cellStyle name="Normal 4 5 2 2 5 2 3 2" xfId="28012"/>
    <cellStyle name="Normal 4 5 2 2 5 2 4" xfId="28013"/>
    <cellStyle name="Normal 4 5 2 2 5 3" xfId="28014"/>
    <cellStyle name="Normal 4 5 2 2 5 3 2" xfId="28015"/>
    <cellStyle name="Normal 4 5 2 2 5 3 2 2" xfId="28016"/>
    <cellStyle name="Normal 4 5 2 2 5 3 3" xfId="28017"/>
    <cellStyle name="Normal 4 5 2 2 5 4" xfId="28018"/>
    <cellStyle name="Normal 4 5 2 2 5 4 2" xfId="28019"/>
    <cellStyle name="Normal 4 5 2 2 5 5" xfId="28020"/>
    <cellStyle name="Normal 4 5 2 2 6" xfId="28021"/>
    <cellStyle name="Normal 4 5 2 2 6 2" xfId="28022"/>
    <cellStyle name="Normal 4 5 2 2 6 2 2" xfId="28023"/>
    <cellStyle name="Normal 4 5 2 2 6 2 2 2" xfId="28024"/>
    <cellStyle name="Normal 4 5 2 2 6 2 3" xfId="28025"/>
    <cellStyle name="Normal 4 5 2 2 6 3" xfId="28026"/>
    <cellStyle name="Normal 4 5 2 2 6 3 2" xfId="28027"/>
    <cellStyle name="Normal 4 5 2 2 6 4" xfId="28028"/>
    <cellStyle name="Normal 4 5 2 2 7" xfId="28029"/>
    <cellStyle name="Normal 4 5 2 2 7 2" xfId="28030"/>
    <cellStyle name="Normal 4 5 2 2 7 2 2" xfId="28031"/>
    <cellStyle name="Normal 4 5 2 2 7 3" xfId="28032"/>
    <cellStyle name="Normal 4 5 2 2 8" xfId="28033"/>
    <cellStyle name="Normal 4 5 2 2 8 2" xfId="28034"/>
    <cellStyle name="Normal 4 5 2 2 9" xfId="28035"/>
    <cellStyle name="Normal 4 5 2 2 9 2" xfId="28036"/>
    <cellStyle name="Normal 4 5 2 3" xfId="28037"/>
    <cellStyle name="Normal 4 5 2 3 2" xfId="28038"/>
    <cellStyle name="Normal 4 5 2 3 2 2" xfId="28039"/>
    <cellStyle name="Normal 4 5 2 3 2 2 2" xfId="28040"/>
    <cellStyle name="Normal 4 5 2 3 2 2 2 2" xfId="28041"/>
    <cellStyle name="Normal 4 5 2 3 2 2 2 2 2" xfId="28042"/>
    <cellStyle name="Normal 4 5 2 3 2 2 2 3" xfId="28043"/>
    <cellStyle name="Normal 4 5 2 3 2 2 3" xfId="28044"/>
    <cellStyle name="Normal 4 5 2 3 2 2 3 2" xfId="28045"/>
    <cellStyle name="Normal 4 5 2 3 2 2 4" xfId="28046"/>
    <cellStyle name="Normal 4 5 2 3 2 3" xfId="28047"/>
    <cellStyle name="Normal 4 5 2 3 2 3 2" xfId="28048"/>
    <cellStyle name="Normal 4 5 2 3 2 3 2 2" xfId="28049"/>
    <cellStyle name="Normal 4 5 2 3 2 3 3" xfId="28050"/>
    <cellStyle name="Normal 4 5 2 3 2 4" xfId="28051"/>
    <cellStyle name="Normal 4 5 2 3 2 4 2" xfId="28052"/>
    <cellStyle name="Normal 4 5 2 3 2 5" xfId="28053"/>
    <cellStyle name="Normal 4 5 2 3 3" xfId="28054"/>
    <cellStyle name="Normal 4 5 2 3 3 2" xfId="28055"/>
    <cellStyle name="Normal 4 5 2 3 3 2 2" xfId="28056"/>
    <cellStyle name="Normal 4 5 2 3 3 2 2 2" xfId="28057"/>
    <cellStyle name="Normal 4 5 2 3 3 2 3" xfId="28058"/>
    <cellStyle name="Normal 4 5 2 3 3 3" xfId="28059"/>
    <cellStyle name="Normal 4 5 2 3 3 3 2" xfId="28060"/>
    <cellStyle name="Normal 4 5 2 3 3 4" xfId="28061"/>
    <cellStyle name="Normal 4 5 2 3 4" xfId="28062"/>
    <cellStyle name="Normal 4 5 2 3 4 2" xfId="28063"/>
    <cellStyle name="Normal 4 5 2 3 4 2 2" xfId="28064"/>
    <cellStyle name="Normal 4 5 2 3 4 3" xfId="28065"/>
    <cellStyle name="Normal 4 5 2 3 5" xfId="28066"/>
    <cellStyle name="Normal 4 5 2 3 5 2" xfId="28067"/>
    <cellStyle name="Normal 4 5 2 3 6" xfId="28068"/>
    <cellStyle name="Normal 4 5 2 3 6 2" xfId="28069"/>
    <cellStyle name="Normal 4 5 2 3 7" xfId="28070"/>
    <cellStyle name="Normal 4 5 2 3 8" xfId="28071"/>
    <cellStyle name="Normal 4 5 2 3 9" xfId="28072"/>
    <cellStyle name="Normal 4 5 2 4" xfId="28073"/>
    <cellStyle name="Normal 4 5 2 4 2" xfId="28074"/>
    <cellStyle name="Normal 4 5 2 4 2 2" xfId="28075"/>
    <cellStyle name="Normal 4 5 2 4 2 2 2" xfId="28076"/>
    <cellStyle name="Normal 4 5 2 4 2 2 2 2" xfId="28077"/>
    <cellStyle name="Normal 4 5 2 4 2 2 2 2 2" xfId="28078"/>
    <cellStyle name="Normal 4 5 2 4 2 2 2 3" xfId="28079"/>
    <cellStyle name="Normal 4 5 2 4 2 2 3" xfId="28080"/>
    <cellStyle name="Normal 4 5 2 4 2 2 3 2" xfId="28081"/>
    <cellStyle name="Normal 4 5 2 4 2 2 4" xfId="28082"/>
    <cellStyle name="Normal 4 5 2 4 2 3" xfId="28083"/>
    <cellStyle name="Normal 4 5 2 4 2 3 2" xfId="28084"/>
    <cellStyle name="Normal 4 5 2 4 2 3 2 2" xfId="28085"/>
    <cellStyle name="Normal 4 5 2 4 2 3 3" xfId="28086"/>
    <cellStyle name="Normal 4 5 2 4 2 4" xfId="28087"/>
    <cellStyle name="Normal 4 5 2 4 2 4 2" xfId="28088"/>
    <cellStyle name="Normal 4 5 2 4 2 5" xfId="28089"/>
    <cellStyle name="Normal 4 5 2 4 3" xfId="28090"/>
    <cellStyle name="Normal 4 5 2 4 3 2" xfId="28091"/>
    <cellStyle name="Normal 4 5 2 4 3 2 2" xfId="28092"/>
    <cellStyle name="Normal 4 5 2 4 3 2 2 2" xfId="28093"/>
    <cellStyle name="Normal 4 5 2 4 3 2 3" xfId="28094"/>
    <cellStyle name="Normal 4 5 2 4 3 3" xfId="28095"/>
    <cellStyle name="Normal 4 5 2 4 3 3 2" xfId="28096"/>
    <cellStyle name="Normal 4 5 2 4 3 4" xfId="28097"/>
    <cellStyle name="Normal 4 5 2 4 4" xfId="28098"/>
    <cellStyle name="Normal 4 5 2 4 4 2" xfId="28099"/>
    <cellStyle name="Normal 4 5 2 4 4 2 2" xfId="28100"/>
    <cellStyle name="Normal 4 5 2 4 4 3" xfId="28101"/>
    <cellStyle name="Normal 4 5 2 4 5" xfId="28102"/>
    <cellStyle name="Normal 4 5 2 4 5 2" xfId="28103"/>
    <cellStyle name="Normal 4 5 2 4 6" xfId="28104"/>
    <cellStyle name="Normal 4 5 2 4 6 2" xfId="28105"/>
    <cellStyle name="Normal 4 5 2 4 7" xfId="28106"/>
    <cellStyle name="Normal 4 5 2 4 8" xfId="28107"/>
    <cellStyle name="Normal 4 5 2 4 9" xfId="28108"/>
    <cellStyle name="Normal 4 5 2 5" xfId="28109"/>
    <cellStyle name="Normal 4 5 2 5 2" xfId="28110"/>
    <cellStyle name="Normal 4 5 2 5 2 2" xfId="28111"/>
    <cellStyle name="Normal 4 5 2 5 2 2 2" xfId="28112"/>
    <cellStyle name="Normal 4 5 2 5 2 2 2 2" xfId="28113"/>
    <cellStyle name="Normal 4 5 2 5 2 2 3" xfId="28114"/>
    <cellStyle name="Normal 4 5 2 5 2 3" xfId="28115"/>
    <cellStyle name="Normal 4 5 2 5 2 3 2" xfId="28116"/>
    <cellStyle name="Normal 4 5 2 5 2 4" xfId="28117"/>
    <cellStyle name="Normal 4 5 2 5 3" xfId="28118"/>
    <cellStyle name="Normal 4 5 2 5 3 2" xfId="28119"/>
    <cellStyle name="Normal 4 5 2 5 3 2 2" xfId="28120"/>
    <cellStyle name="Normal 4 5 2 5 3 3" xfId="28121"/>
    <cellStyle name="Normal 4 5 2 5 4" xfId="28122"/>
    <cellStyle name="Normal 4 5 2 5 4 2" xfId="28123"/>
    <cellStyle name="Normal 4 5 2 5 5" xfId="28124"/>
    <cellStyle name="Normal 4 5 2 6" xfId="28125"/>
    <cellStyle name="Normal 4 5 2 6 2" xfId="28126"/>
    <cellStyle name="Normal 4 5 2 6 2 2" xfId="28127"/>
    <cellStyle name="Normal 4 5 2 6 2 2 2" xfId="28128"/>
    <cellStyle name="Normal 4 5 2 6 2 2 2 2" xfId="28129"/>
    <cellStyle name="Normal 4 5 2 6 2 2 3" xfId="28130"/>
    <cellStyle name="Normal 4 5 2 6 2 3" xfId="28131"/>
    <cellStyle name="Normal 4 5 2 6 2 3 2" xfId="28132"/>
    <cellStyle name="Normal 4 5 2 6 2 4" xfId="28133"/>
    <cellStyle name="Normal 4 5 2 6 3" xfId="28134"/>
    <cellStyle name="Normal 4 5 2 6 3 2" xfId="28135"/>
    <cellStyle name="Normal 4 5 2 6 3 2 2" xfId="28136"/>
    <cellStyle name="Normal 4 5 2 6 3 3" xfId="28137"/>
    <cellStyle name="Normal 4 5 2 6 4" xfId="28138"/>
    <cellStyle name="Normal 4 5 2 6 4 2" xfId="28139"/>
    <cellStyle name="Normal 4 5 2 6 5" xfId="28140"/>
    <cellStyle name="Normal 4 5 2 7" xfId="28141"/>
    <cellStyle name="Normal 4 5 2 7 2" xfId="28142"/>
    <cellStyle name="Normal 4 5 2 7 2 2" xfId="28143"/>
    <cellStyle name="Normal 4 5 2 7 2 2 2" xfId="28144"/>
    <cellStyle name="Normal 4 5 2 7 2 3" xfId="28145"/>
    <cellStyle name="Normal 4 5 2 7 3" xfId="28146"/>
    <cellStyle name="Normal 4 5 2 7 3 2" xfId="28147"/>
    <cellStyle name="Normal 4 5 2 7 4" xfId="28148"/>
    <cellStyle name="Normal 4 5 2 8" xfId="28149"/>
    <cellStyle name="Normal 4 5 2 8 2" xfId="28150"/>
    <cellStyle name="Normal 4 5 2 8 2 2" xfId="28151"/>
    <cellStyle name="Normal 4 5 2 8 3" xfId="28152"/>
    <cellStyle name="Normal 4 5 2 9" xfId="28153"/>
    <cellStyle name="Normal 4 5 2 9 2" xfId="28154"/>
    <cellStyle name="Normal 4 5 3" xfId="28155"/>
    <cellStyle name="Normal 4 5 3 10" xfId="28156"/>
    <cellStyle name="Normal 4 5 3 10 2" xfId="28157"/>
    <cellStyle name="Normal 4 5 3 11" xfId="28158"/>
    <cellStyle name="Normal 4 5 3 12" xfId="28159"/>
    <cellStyle name="Normal 4 5 3 13" xfId="28160"/>
    <cellStyle name="Normal 4 5 3 2" xfId="28161"/>
    <cellStyle name="Normal 4 5 3 2 2" xfId="28162"/>
    <cellStyle name="Normal 4 5 3 2 2 2" xfId="28163"/>
    <cellStyle name="Normal 4 5 3 2 2 2 2" xfId="28164"/>
    <cellStyle name="Normal 4 5 3 2 2 2 2 2" xfId="28165"/>
    <cellStyle name="Normal 4 5 3 2 2 2 2 2 2" xfId="28166"/>
    <cellStyle name="Normal 4 5 3 2 2 2 2 3" xfId="28167"/>
    <cellStyle name="Normal 4 5 3 2 2 2 3" xfId="28168"/>
    <cellStyle name="Normal 4 5 3 2 2 2 3 2" xfId="28169"/>
    <cellStyle name="Normal 4 5 3 2 2 2 4" xfId="28170"/>
    <cellStyle name="Normal 4 5 3 2 2 3" xfId="28171"/>
    <cellStyle name="Normal 4 5 3 2 2 3 2" xfId="28172"/>
    <cellStyle name="Normal 4 5 3 2 2 3 2 2" xfId="28173"/>
    <cellStyle name="Normal 4 5 3 2 2 3 3" xfId="28174"/>
    <cellStyle name="Normal 4 5 3 2 2 4" xfId="28175"/>
    <cellStyle name="Normal 4 5 3 2 2 4 2" xfId="28176"/>
    <cellStyle name="Normal 4 5 3 2 2 5" xfId="28177"/>
    <cellStyle name="Normal 4 5 3 2 3" xfId="28178"/>
    <cellStyle name="Normal 4 5 3 2 3 2" xfId="28179"/>
    <cellStyle name="Normal 4 5 3 2 3 2 2" xfId="28180"/>
    <cellStyle name="Normal 4 5 3 2 3 2 2 2" xfId="28181"/>
    <cellStyle name="Normal 4 5 3 2 3 2 3" xfId="28182"/>
    <cellStyle name="Normal 4 5 3 2 3 3" xfId="28183"/>
    <cellStyle name="Normal 4 5 3 2 3 3 2" xfId="28184"/>
    <cellStyle name="Normal 4 5 3 2 3 4" xfId="28185"/>
    <cellStyle name="Normal 4 5 3 2 4" xfId="28186"/>
    <cellStyle name="Normal 4 5 3 2 4 2" xfId="28187"/>
    <cellStyle name="Normal 4 5 3 2 4 2 2" xfId="28188"/>
    <cellStyle name="Normal 4 5 3 2 4 3" xfId="28189"/>
    <cellStyle name="Normal 4 5 3 2 5" xfId="28190"/>
    <cellStyle name="Normal 4 5 3 2 5 2" xfId="28191"/>
    <cellStyle name="Normal 4 5 3 2 6" xfId="28192"/>
    <cellStyle name="Normal 4 5 3 2 6 2" xfId="28193"/>
    <cellStyle name="Normal 4 5 3 2 7" xfId="28194"/>
    <cellStyle name="Normal 4 5 3 2 8" xfId="28195"/>
    <cellStyle name="Normal 4 5 3 2 9" xfId="28196"/>
    <cellStyle name="Normal 4 5 3 3" xfId="28197"/>
    <cellStyle name="Normal 4 5 3 3 2" xfId="28198"/>
    <cellStyle name="Normal 4 5 3 3 2 2" xfId="28199"/>
    <cellStyle name="Normal 4 5 3 3 2 2 2" xfId="28200"/>
    <cellStyle name="Normal 4 5 3 3 2 2 2 2" xfId="28201"/>
    <cellStyle name="Normal 4 5 3 3 2 2 2 2 2" xfId="28202"/>
    <cellStyle name="Normal 4 5 3 3 2 2 2 3" xfId="28203"/>
    <cellStyle name="Normal 4 5 3 3 2 2 3" xfId="28204"/>
    <cellStyle name="Normal 4 5 3 3 2 2 3 2" xfId="28205"/>
    <cellStyle name="Normal 4 5 3 3 2 2 4" xfId="28206"/>
    <cellStyle name="Normal 4 5 3 3 2 3" xfId="28207"/>
    <cellStyle name="Normal 4 5 3 3 2 3 2" xfId="28208"/>
    <cellStyle name="Normal 4 5 3 3 2 3 2 2" xfId="28209"/>
    <cellStyle name="Normal 4 5 3 3 2 3 3" xfId="28210"/>
    <cellStyle name="Normal 4 5 3 3 2 4" xfId="28211"/>
    <cellStyle name="Normal 4 5 3 3 2 4 2" xfId="28212"/>
    <cellStyle name="Normal 4 5 3 3 2 5" xfId="28213"/>
    <cellStyle name="Normal 4 5 3 3 3" xfId="28214"/>
    <cellStyle name="Normal 4 5 3 3 3 2" xfId="28215"/>
    <cellStyle name="Normal 4 5 3 3 3 2 2" xfId="28216"/>
    <cellStyle name="Normal 4 5 3 3 3 2 2 2" xfId="28217"/>
    <cellStyle name="Normal 4 5 3 3 3 2 3" xfId="28218"/>
    <cellStyle name="Normal 4 5 3 3 3 3" xfId="28219"/>
    <cellStyle name="Normal 4 5 3 3 3 3 2" xfId="28220"/>
    <cellStyle name="Normal 4 5 3 3 3 4" xfId="28221"/>
    <cellStyle name="Normal 4 5 3 3 4" xfId="28222"/>
    <cellStyle name="Normal 4 5 3 3 4 2" xfId="28223"/>
    <cellStyle name="Normal 4 5 3 3 4 2 2" xfId="28224"/>
    <cellStyle name="Normal 4 5 3 3 4 3" xfId="28225"/>
    <cellStyle name="Normal 4 5 3 3 5" xfId="28226"/>
    <cellStyle name="Normal 4 5 3 3 5 2" xfId="28227"/>
    <cellStyle name="Normal 4 5 3 3 6" xfId="28228"/>
    <cellStyle name="Normal 4 5 3 3 6 2" xfId="28229"/>
    <cellStyle name="Normal 4 5 3 3 7" xfId="28230"/>
    <cellStyle name="Normal 4 5 3 3 8" xfId="28231"/>
    <cellStyle name="Normal 4 5 3 3 9" xfId="28232"/>
    <cellStyle name="Normal 4 5 3 4" xfId="28233"/>
    <cellStyle name="Normal 4 5 3 4 2" xfId="28234"/>
    <cellStyle name="Normal 4 5 3 4 2 2" xfId="28235"/>
    <cellStyle name="Normal 4 5 3 4 2 2 2" xfId="28236"/>
    <cellStyle name="Normal 4 5 3 4 2 2 2 2" xfId="28237"/>
    <cellStyle name="Normal 4 5 3 4 2 2 3" xfId="28238"/>
    <cellStyle name="Normal 4 5 3 4 2 3" xfId="28239"/>
    <cellStyle name="Normal 4 5 3 4 2 3 2" xfId="28240"/>
    <cellStyle name="Normal 4 5 3 4 2 4" xfId="28241"/>
    <cellStyle name="Normal 4 5 3 4 3" xfId="28242"/>
    <cellStyle name="Normal 4 5 3 4 3 2" xfId="28243"/>
    <cellStyle name="Normal 4 5 3 4 3 2 2" xfId="28244"/>
    <cellStyle name="Normal 4 5 3 4 3 3" xfId="28245"/>
    <cellStyle name="Normal 4 5 3 4 4" xfId="28246"/>
    <cellStyle name="Normal 4 5 3 4 4 2" xfId="28247"/>
    <cellStyle name="Normal 4 5 3 4 5" xfId="28248"/>
    <cellStyle name="Normal 4 5 3 5" xfId="28249"/>
    <cellStyle name="Normal 4 5 3 5 2" xfId="28250"/>
    <cellStyle name="Normal 4 5 3 5 2 2" xfId="28251"/>
    <cellStyle name="Normal 4 5 3 5 2 2 2" xfId="28252"/>
    <cellStyle name="Normal 4 5 3 5 2 2 2 2" xfId="28253"/>
    <cellStyle name="Normal 4 5 3 5 2 2 3" xfId="28254"/>
    <cellStyle name="Normal 4 5 3 5 2 3" xfId="28255"/>
    <cellStyle name="Normal 4 5 3 5 2 3 2" xfId="28256"/>
    <cellStyle name="Normal 4 5 3 5 2 4" xfId="28257"/>
    <cellStyle name="Normal 4 5 3 5 3" xfId="28258"/>
    <cellStyle name="Normal 4 5 3 5 3 2" xfId="28259"/>
    <cellStyle name="Normal 4 5 3 5 3 2 2" xfId="28260"/>
    <cellStyle name="Normal 4 5 3 5 3 3" xfId="28261"/>
    <cellStyle name="Normal 4 5 3 5 4" xfId="28262"/>
    <cellStyle name="Normal 4 5 3 5 4 2" xfId="28263"/>
    <cellStyle name="Normal 4 5 3 5 5" xfId="28264"/>
    <cellStyle name="Normal 4 5 3 6" xfId="28265"/>
    <cellStyle name="Normal 4 5 3 6 2" xfId="28266"/>
    <cellStyle name="Normal 4 5 3 6 2 2" xfId="28267"/>
    <cellStyle name="Normal 4 5 3 6 2 2 2" xfId="28268"/>
    <cellStyle name="Normal 4 5 3 6 2 3" xfId="28269"/>
    <cellStyle name="Normal 4 5 3 6 3" xfId="28270"/>
    <cellStyle name="Normal 4 5 3 6 3 2" xfId="28271"/>
    <cellStyle name="Normal 4 5 3 6 4" xfId="28272"/>
    <cellStyle name="Normal 4 5 3 7" xfId="28273"/>
    <cellStyle name="Normal 4 5 3 7 2" xfId="28274"/>
    <cellStyle name="Normal 4 5 3 7 2 2" xfId="28275"/>
    <cellStyle name="Normal 4 5 3 7 3" xfId="28276"/>
    <cellStyle name="Normal 4 5 3 8" xfId="28277"/>
    <cellStyle name="Normal 4 5 3 8 2" xfId="28278"/>
    <cellStyle name="Normal 4 5 3 9" xfId="28279"/>
    <cellStyle name="Normal 4 5 3 9 2" xfId="28280"/>
    <cellStyle name="Normal 4 5 4" xfId="28281"/>
    <cellStyle name="Normal 4 5 4 2" xfId="28282"/>
    <cellStyle name="Normal 4 5 4 2 2" xfId="28283"/>
    <cellStyle name="Normal 4 5 4 2 2 2" xfId="28284"/>
    <cellStyle name="Normal 4 5 4 2 2 2 2" xfId="28285"/>
    <cellStyle name="Normal 4 5 4 2 2 2 2 2" xfId="28286"/>
    <cellStyle name="Normal 4 5 4 2 2 2 3" xfId="28287"/>
    <cellStyle name="Normal 4 5 4 2 2 3" xfId="28288"/>
    <cellStyle name="Normal 4 5 4 2 2 3 2" xfId="28289"/>
    <cellStyle name="Normal 4 5 4 2 2 4" xfId="28290"/>
    <cellStyle name="Normal 4 5 4 2 3" xfId="28291"/>
    <cellStyle name="Normal 4 5 4 2 3 2" xfId="28292"/>
    <cellStyle name="Normal 4 5 4 2 3 2 2" xfId="28293"/>
    <cellStyle name="Normal 4 5 4 2 3 3" xfId="28294"/>
    <cellStyle name="Normal 4 5 4 2 4" xfId="28295"/>
    <cellStyle name="Normal 4 5 4 2 4 2" xfId="28296"/>
    <cellStyle name="Normal 4 5 4 2 5" xfId="28297"/>
    <cellStyle name="Normal 4 5 4 3" xfId="28298"/>
    <cellStyle name="Normal 4 5 4 3 2" xfId="28299"/>
    <cellStyle name="Normal 4 5 4 3 2 2" xfId="28300"/>
    <cellStyle name="Normal 4 5 4 3 2 2 2" xfId="28301"/>
    <cellStyle name="Normal 4 5 4 3 2 3" xfId="28302"/>
    <cellStyle name="Normal 4 5 4 3 3" xfId="28303"/>
    <cellStyle name="Normal 4 5 4 3 3 2" xfId="28304"/>
    <cellStyle name="Normal 4 5 4 3 4" xfId="28305"/>
    <cellStyle name="Normal 4 5 4 4" xfId="28306"/>
    <cellStyle name="Normal 4 5 4 4 2" xfId="28307"/>
    <cellStyle name="Normal 4 5 4 4 2 2" xfId="28308"/>
    <cellStyle name="Normal 4 5 4 4 3" xfId="28309"/>
    <cellStyle name="Normal 4 5 4 5" xfId="28310"/>
    <cellStyle name="Normal 4 5 4 5 2" xfId="28311"/>
    <cellStyle name="Normal 4 5 4 6" xfId="28312"/>
    <cellStyle name="Normal 4 5 4 6 2" xfId="28313"/>
    <cellStyle name="Normal 4 5 4 7" xfId="28314"/>
    <cellStyle name="Normal 4 5 4 8" xfId="28315"/>
    <cellStyle name="Normal 4 5 4 9" xfId="28316"/>
    <cellStyle name="Normal 4 5 5" xfId="28317"/>
    <cellStyle name="Normal 4 5 5 2" xfId="28318"/>
    <cellStyle name="Normal 4 5 5 2 2" xfId="28319"/>
    <cellStyle name="Normal 4 5 5 2 2 2" xfId="28320"/>
    <cellStyle name="Normal 4 5 5 2 2 2 2" xfId="28321"/>
    <cellStyle name="Normal 4 5 5 2 2 2 2 2" xfId="28322"/>
    <cellStyle name="Normal 4 5 5 2 2 2 3" xfId="28323"/>
    <cellStyle name="Normal 4 5 5 2 2 3" xfId="28324"/>
    <cellStyle name="Normal 4 5 5 2 2 3 2" xfId="28325"/>
    <cellStyle name="Normal 4 5 5 2 2 4" xfId="28326"/>
    <cellStyle name="Normal 4 5 5 2 3" xfId="28327"/>
    <cellStyle name="Normal 4 5 5 2 3 2" xfId="28328"/>
    <cellStyle name="Normal 4 5 5 2 3 2 2" xfId="28329"/>
    <cellStyle name="Normal 4 5 5 2 3 3" xfId="28330"/>
    <cellStyle name="Normal 4 5 5 2 4" xfId="28331"/>
    <cellStyle name="Normal 4 5 5 2 4 2" xfId="28332"/>
    <cellStyle name="Normal 4 5 5 2 5" xfId="28333"/>
    <cellStyle name="Normal 4 5 5 3" xfId="28334"/>
    <cellStyle name="Normal 4 5 5 3 2" xfId="28335"/>
    <cellStyle name="Normal 4 5 5 3 2 2" xfId="28336"/>
    <cellStyle name="Normal 4 5 5 3 2 2 2" xfId="28337"/>
    <cellStyle name="Normal 4 5 5 3 2 3" xfId="28338"/>
    <cellStyle name="Normal 4 5 5 3 3" xfId="28339"/>
    <cellStyle name="Normal 4 5 5 3 3 2" xfId="28340"/>
    <cellStyle name="Normal 4 5 5 3 4" xfId="28341"/>
    <cellStyle name="Normal 4 5 5 4" xfId="28342"/>
    <cellStyle name="Normal 4 5 5 4 2" xfId="28343"/>
    <cellStyle name="Normal 4 5 5 4 2 2" xfId="28344"/>
    <cellStyle name="Normal 4 5 5 4 3" xfId="28345"/>
    <cellStyle name="Normal 4 5 5 5" xfId="28346"/>
    <cellStyle name="Normal 4 5 5 5 2" xfId="28347"/>
    <cellStyle name="Normal 4 5 5 6" xfId="28348"/>
    <cellStyle name="Normal 4 5 5 6 2" xfId="28349"/>
    <cellStyle name="Normal 4 5 5 7" xfId="28350"/>
    <cellStyle name="Normal 4 5 5 8" xfId="28351"/>
    <cellStyle name="Normal 4 5 5 9" xfId="28352"/>
    <cellStyle name="Normal 4 5 6" xfId="28353"/>
    <cellStyle name="Normal 4 5 6 2" xfId="28354"/>
    <cellStyle name="Normal 4 5 6 2 2" xfId="28355"/>
    <cellStyle name="Normal 4 5 6 2 2 2" xfId="28356"/>
    <cellStyle name="Normal 4 5 6 2 2 2 2" xfId="28357"/>
    <cellStyle name="Normal 4 5 6 2 2 3" xfId="28358"/>
    <cellStyle name="Normal 4 5 6 2 3" xfId="28359"/>
    <cellStyle name="Normal 4 5 6 2 3 2" xfId="28360"/>
    <cellStyle name="Normal 4 5 6 2 4" xfId="28361"/>
    <cellStyle name="Normal 4 5 6 3" xfId="28362"/>
    <cellStyle name="Normal 4 5 6 3 2" xfId="28363"/>
    <cellStyle name="Normal 4 5 6 3 2 2" xfId="28364"/>
    <cellStyle name="Normal 4 5 6 3 3" xfId="28365"/>
    <cellStyle name="Normal 4 5 6 4" xfId="28366"/>
    <cellStyle name="Normal 4 5 6 4 2" xfId="28367"/>
    <cellStyle name="Normal 4 5 6 5" xfId="28368"/>
    <cellStyle name="Normal 4 5 6 6" xfId="28369"/>
    <cellStyle name="Normal 4 5 7" xfId="28370"/>
    <cellStyle name="Normal 4 5 7 2" xfId="28371"/>
    <cellStyle name="Normal 4 5 7 2 2" xfId="28372"/>
    <cellStyle name="Normal 4 5 7 2 2 2" xfId="28373"/>
    <cellStyle name="Normal 4 5 7 2 2 2 2" xfId="28374"/>
    <cellStyle name="Normal 4 5 7 2 2 3" xfId="28375"/>
    <cellStyle name="Normal 4 5 7 2 3" xfId="28376"/>
    <cellStyle name="Normal 4 5 7 2 3 2" xfId="28377"/>
    <cellStyle name="Normal 4 5 7 2 4" xfId="28378"/>
    <cellStyle name="Normal 4 5 7 3" xfId="28379"/>
    <cellStyle name="Normal 4 5 7 3 2" xfId="28380"/>
    <cellStyle name="Normal 4 5 7 3 2 2" xfId="28381"/>
    <cellStyle name="Normal 4 5 7 3 3" xfId="28382"/>
    <cellStyle name="Normal 4 5 7 4" xfId="28383"/>
    <cellStyle name="Normal 4 5 7 4 2" xfId="28384"/>
    <cellStyle name="Normal 4 5 7 5" xfId="28385"/>
    <cellStyle name="Normal 4 5 8" xfId="28386"/>
    <cellStyle name="Normal 4 5 8 2" xfId="28387"/>
    <cellStyle name="Normal 4 5 8 2 2" xfId="28388"/>
    <cellStyle name="Normal 4 5 8 2 2 2" xfId="28389"/>
    <cellStyle name="Normal 4 5 8 2 3" xfId="28390"/>
    <cellStyle name="Normal 4 5 8 3" xfId="28391"/>
    <cellStyle name="Normal 4 5 8 3 2" xfId="28392"/>
    <cellStyle name="Normal 4 5 8 4" xfId="28393"/>
    <cellStyle name="Normal 4 5 9" xfId="28394"/>
    <cellStyle name="Normal 4 5 9 2" xfId="28395"/>
    <cellStyle name="Normal 4 5 9 2 2" xfId="28396"/>
    <cellStyle name="Normal 4 5 9 3" xfId="28397"/>
    <cellStyle name="Normal 4 6" xfId="28398"/>
    <cellStyle name="Normal 4 6 10" xfId="28399"/>
    <cellStyle name="Normal 4 6 10 2" xfId="28400"/>
    <cellStyle name="Normal 4 6 11" xfId="28401"/>
    <cellStyle name="Normal 4 6 11 2" xfId="28402"/>
    <cellStyle name="Normal 4 6 12" xfId="28403"/>
    <cellStyle name="Normal 4 6 12 2" xfId="28404"/>
    <cellStyle name="Normal 4 6 13" xfId="28405"/>
    <cellStyle name="Normal 4 6 13 2" xfId="28406"/>
    <cellStyle name="Normal 4 6 14" xfId="28407"/>
    <cellStyle name="Normal 4 6 15" xfId="28408"/>
    <cellStyle name="Normal 4 6 16" xfId="28409"/>
    <cellStyle name="Normal 4 6 17" xfId="28410"/>
    <cellStyle name="Normal 4 6 2" xfId="28411"/>
    <cellStyle name="Normal 4 6 2 10" xfId="28412"/>
    <cellStyle name="Normal 4 6 2 10 2" xfId="28413"/>
    <cellStyle name="Normal 4 6 2 11" xfId="28414"/>
    <cellStyle name="Normal 4 6 2 11 2" xfId="28415"/>
    <cellStyle name="Normal 4 6 2 12" xfId="28416"/>
    <cellStyle name="Normal 4 6 2 13" xfId="28417"/>
    <cellStyle name="Normal 4 6 2 14" xfId="28418"/>
    <cellStyle name="Normal 4 6 2 2" xfId="28419"/>
    <cellStyle name="Normal 4 6 2 2 10" xfId="28420"/>
    <cellStyle name="Normal 4 6 2 2 10 2" xfId="28421"/>
    <cellStyle name="Normal 4 6 2 2 11" xfId="28422"/>
    <cellStyle name="Normal 4 6 2 2 12" xfId="28423"/>
    <cellStyle name="Normal 4 6 2 2 13" xfId="28424"/>
    <cellStyle name="Normal 4 6 2 2 2" xfId="28425"/>
    <cellStyle name="Normal 4 6 2 2 2 2" xfId="28426"/>
    <cellStyle name="Normal 4 6 2 2 2 2 2" xfId="28427"/>
    <cellStyle name="Normal 4 6 2 2 2 2 2 2" xfId="28428"/>
    <cellStyle name="Normal 4 6 2 2 2 2 2 2 2" xfId="28429"/>
    <cellStyle name="Normal 4 6 2 2 2 2 2 2 2 2" xfId="28430"/>
    <cellStyle name="Normal 4 6 2 2 2 2 2 2 3" xfId="28431"/>
    <cellStyle name="Normal 4 6 2 2 2 2 2 3" xfId="28432"/>
    <cellStyle name="Normal 4 6 2 2 2 2 2 3 2" xfId="28433"/>
    <cellStyle name="Normal 4 6 2 2 2 2 2 4" xfId="28434"/>
    <cellStyle name="Normal 4 6 2 2 2 2 3" xfId="28435"/>
    <cellStyle name="Normal 4 6 2 2 2 2 3 2" xfId="28436"/>
    <cellStyle name="Normal 4 6 2 2 2 2 3 2 2" xfId="28437"/>
    <cellStyle name="Normal 4 6 2 2 2 2 3 3" xfId="28438"/>
    <cellStyle name="Normal 4 6 2 2 2 2 4" xfId="28439"/>
    <cellStyle name="Normal 4 6 2 2 2 2 4 2" xfId="28440"/>
    <cellStyle name="Normal 4 6 2 2 2 2 5" xfId="28441"/>
    <cellStyle name="Normal 4 6 2 2 2 3" xfId="28442"/>
    <cellStyle name="Normal 4 6 2 2 2 3 2" xfId="28443"/>
    <cellStyle name="Normal 4 6 2 2 2 3 2 2" xfId="28444"/>
    <cellStyle name="Normal 4 6 2 2 2 3 2 2 2" xfId="28445"/>
    <cellStyle name="Normal 4 6 2 2 2 3 2 3" xfId="28446"/>
    <cellStyle name="Normal 4 6 2 2 2 3 3" xfId="28447"/>
    <cellStyle name="Normal 4 6 2 2 2 3 3 2" xfId="28448"/>
    <cellStyle name="Normal 4 6 2 2 2 3 4" xfId="28449"/>
    <cellStyle name="Normal 4 6 2 2 2 4" xfId="28450"/>
    <cellStyle name="Normal 4 6 2 2 2 4 2" xfId="28451"/>
    <cellStyle name="Normal 4 6 2 2 2 4 2 2" xfId="28452"/>
    <cellStyle name="Normal 4 6 2 2 2 4 3" xfId="28453"/>
    <cellStyle name="Normal 4 6 2 2 2 5" xfId="28454"/>
    <cellStyle name="Normal 4 6 2 2 2 5 2" xfId="28455"/>
    <cellStyle name="Normal 4 6 2 2 2 6" xfId="28456"/>
    <cellStyle name="Normal 4 6 2 2 2 6 2" xfId="28457"/>
    <cellStyle name="Normal 4 6 2 2 2 7" xfId="28458"/>
    <cellStyle name="Normal 4 6 2 2 2 8" xfId="28459"/>
    <cellStyle name="Normal 4 6 2 2 2 9" xfId="28460"/>
    <cellStyle name="Normal 4 6 2 2 3" xfId="28461"/>
    <cellStyle name="Normal 4 6 2 2 3 2" xfId="28462"/>
    <cellStyle name="Normal 4 6 2 2 3 2 2" xfId="28463"/>
    <cellStyle name="Normal 4 6 2 2 3 2 2 2" xfId="28464"/>
    <cellStyle name="Normal 4 6 2 2 3 2 2 2 2" xfId="28465"/>
    <cellStyle name="Normal 4 6 2 2 3 2 2 2 2 2" xfId="28466"/>
    <cellStyle name="Normal 4 6 2 2 3 2 2 2 3" xfId="28467"/>
    <cellStyle name="Normal 4 6 2 2 3 2 2 3" xfId="28468"/>
    <cellStyle name="Normal 4 6 2 2 3 2 2 3 2" xfId="28469"/>
    <cellStyle name="Normal 4 6 2 2 3 2 2 4" xfId="28470"/>
    <cellStyle name="Normal 4 6 2 2 3 2 3" xfId="28471"/>
    <cellStyle name="Normal 4 6 2 2 3 2 3 2" xfId="28472"/>
    <cellStyle name="Normal 4 6 2 2 3 2 3 2 2" xfId="28473"/>
    <cellStyle name="Normal 4 6 2 2 3 2 3 3" xfId="28474"/>
    <cellStyle name="Normal 4 6 2 2 3 2 4" xfId="28475"/>
    <cellStyle name="Normal 4 6 2 2 3 2 4 2" xfId="28476"/>
    <cellStyle name="Normal 4 6 2 2 3 2 5" xfId="28477"/>
    <cellStyle name="Normal 4 6 2 2 3 3" xfId="28478"/>
    <cellStyle name="Normal 4 6 2 2 3 3 2" xfId="28479"/>
    <cellStyle name="Normal 4 6 2 2 3 3 2 2" xfId="28480"/>
    <cellStyle name="Normal 4 6 2 2 3 3 2 2 2" xfId="28481"/>
    <cellStyle name="Normal 4 6 2 2 3 3 2 3" xfId="28482"/>
    <cellStyle name="Normal 4 6 2 2 3 3 3" xfId="28483"/>
    <cellStyle name="Normal 4 6 2 2 3 3 3 2" xfId="28484"/>
    <cellStyle name="Normal 4 6 2 2 3 3 4" xfId="28485"/>
    <cellStyle name="Normal 4 6 2 2 3 4" xfId="28486"/>
    <cellStyle name="Normal 4 6 2 2 3 4 2" xfId="28487"/>
    <cellStyle name="Normal 4 6 2 2 3 4 2 2" xfId="28488"/>
    <cellStyle name="Normal 4 6 2 2 3 4 3" xfId="28489"/>
    <cellStyle name="Normal 4 6 2 2 3 5" xfId="28490"/>
    <cellStyle name="Normal 4 6 2 2 3 5 2" xfId="28491"/>
    <cellStyle name="Normal 4 6 2 2 3 6" xfId="28492"/>
    <cellStyle name="Normal 4 6 2 2 3 6 2" xfId="28493"/>
    <cellStyle name="Normal 4 6 2 2 3 7" xfId="28494"/>
    <cellStyle name="Normal 4 6 2 2 3 8" xfId="28495"/>
    <cellStyle name="Normal 4 6 2 2 3 9" xfId="28496"/>
    <cellStyle name="Normal 4 6 2 2 4" xfId="28497"/>
    <cellStyle name="Normal 4 6 2 2 4 2" xfId="28498"/>
    <cellStyle name="Normal 4 6 2 2 4 2 2" xfId="28499"/>
    <cellStyle name="Normal 4 6 2 2 4 2 2 2" xfId="28500"/>
    <cellStyle name="Normal 4 6 2 2 4 2 2 2 2" xfId="28501"/>
    <cellStyle name="Normal 4 6 2 2 4 2 2 3" xfId="28502"/>
    <cellStyle name="Normal 4 6 2 2 4 2 3" xfId="28503"/>
    <cellStyle name="Normal 4 6 2 2 4 2 3 2" xfId="28504"/>
    <cellStyle name="Normal 4 6 2 2 4 2 4" xfId="28505"/>
    <cellStyle name="Normal 4 6 2 2 4 3" xfId="28506"/>
    <cellStyle name="Normal 4 6 2 2 4 3 2" xfId="28507"/>
    <cellStyle name="Normal 4 6 2 2 4 3 2 2" xfId="28508"/>
    <cellStyle name="Normal 4 6 2 2 4 3 3" xfId="28509"/>
    <cellStyle name="Normal 4 6 2 2 4 4" xfId="28510"/>
    <cellStyle name="Normal 4 6 2 2 4 4 2" xfId="28511"/>
    <cellStyle name="Normal 4 6 2 2 4 5" xfId="28512"/>
    <cellStyle name="Normal 4 6 2 2 5" xfId="28513"/>
    <cellStyle name="Normal 4 6 2 2 5 2" xfId="28514"/>
    <cellStyle name="Normal 4 6 2 2 5 2 2" xfId="28515"/>
    <cellStyle name="Normal 4 6 2 2 5 2 2 2" xfId="28516"/>
    <cellStyle name="Normal 4 6 2 2 5 2 2 2 2" xfId="28517"/>
    <cellStyle name="Normal 4 6 2 2 5 2 2 3" xfId="28518"/>
    <cellStyle name="Normal 4 6 2 2 5 2 3" xfId="28519"/>
    <cellStyle name="Normal 4 6 2 2 5 2 3 2" xfId="28520"/>
    <cellStyle name="Normal 4 6 2 2 5 2 4" xfId="28521"/>
    <cellStyle name="Normal 4 6 2 2 5 3" xfId="28522"/>
    <cellStyle name="Normal 4 6 2 2 5 3 2" xfId="28523"/>
    <cellStyle name="Normal 4 6 2 2 5 3 2 2" xfId="28524"/>
    <cellStyle name="Normal 4 6 2 2 5 3 3" xfId="28525"/>
    <cellStyle name="Normal 4 6 2 2 5 4" xfId="28526"/>
    <cellStyle name="Normal 4 6 2 2 5 4 2" xfId="28527"/>
    <cellStyle name="Normal 4 6 2 2 5 5" xfId="28528"/>
    <cellStyle name="Normal 4 6 2 2 6" xfId="28529"/>
    <cellStyle name="Normal 4 6 2 2 6 2" xfId="28530"/>
    <cellStyle name="Normal 4 6 2 2 6 2 2" xfId="28531"/>
    <cellStyle name="Normal 4 6 2 2 6 2 2 2" xfId="28532"/>
    <cellStyle name="Normal 4 6 2 2 6 2 3" xfId="28533"/>
    <cellStyle name="Normal 4 6 2 2 6 3" xfId="28534"/>
    <cellStyle name="Normal 4 6 2 2 6 3 2" xfId="28535"/>
    <cellStyle name="Normal 4 6 2 2 6 4" xfId="28536"/>
    <cellStyle name="Normal 4 6 2 2 7" xfId="28537"/>
    <cellStyle name="Normal 4 6 2 2 7 2" xfId="28538"/>
    <cellStyle name="Normal 4 6 2 2 7 2 2" xfId="28539"/>
    <cellStyle name="Normal 4 6 2 2 7 3" xfId="28540"/>
    <cellStyle name="Normal 4 6 2 2 8" xfId="28541"/>
    <cellStyle name="Normal 4 6 2 2 8 2" xfId="28542"/>
    <cellStyle name="Normal 4 6 2 2 9" xfId="28543"/>
    <cellStyle name="Normal 4 6 2 2 9 2" xfId="28544"/>
    <cellStyle name="Normal 4 6 2 3" xfId="28545"/>
    <cellStyle name="Normal 4 6 2 3 2" xfId="28546"/>
    <cellStyle name="Normal 4 6 2 3 2 2" xfId="28547"/>
    <cellStyle name="Normal 4 6 2 3 2 2 2" xfId="28548"/>
    <cellStyle name="Normal 4 6 2 3 2 2 2 2" xfId="28549"/>
    <cellStyle name="Normal 4 6 2 3 2 2 2 2 2" xfId="28550"/>
    <cellStyle name="Normal 4 6 2 3 2 2 2 3" xfId="28551"/>
    <cellStyle name="Normal 4 6 2 3 2 2 3" xfId="28552"/>
    <cellStyle name="Normal 4 6 2 3 2 2 3 2" xfId="28553"/>
    <cellStyle name="Normal 4 6 2 3 2 2 4" xfId="28554"/>
    <cellStyle name="Normal 4 6 2 3 2 3" xfId="28555"/>
    <cellStyle name="Normal 4 6 2 3 2 3 2" xfId="28556"/>
    <cellStyle name="Normal 4 6 2 3 2 3 2 2" xfId="28557"/>
    <cellStyle name="Normal 4 6 2 3 2 3 3" xfId="28558"/>
    <cellStyle name="Normal 4 6 2 3 2 4" xfId="28559"/>
    <cellStyle name="Normal 4 6 2 3 2 4 2" xfId="28560"/>
    <cellStyle name="Normal 4 6 2 3 2 5" xfId="28561"/>
    <cellStyle name="Normal 4 6 2 3 3" xfId="28562"/>
    <cellStyle name="Normal 4 6 2 3 3 2" xfId="28563"/>
    <cellStyle name="Normal 4 6 2 3 3 2 2" xfId="28564"/>
    <cellStyle name="Normal 4 6 2 3 3 2 2 2" xfId="28565"/>
    <cellStyle name="Normal 4 6 2 3 3 2 3" xfId="28566"/>
    <cellStyle name="Normal 4 6 2 3 3 3" xfId="28567"/>
    <cellStyle name="Normal 4 6 2 3 3 3 2" xfId="28568"/>
    <cellStyle name="Normal 4 6 2 3 3 4" xfId="28569"/>
    <cellStyle name="Normal 4 6 2 3 4" xfId="28570"/>
    <cellStyle name="Normal 4 6 2 3 4 2" xfId="28571"/>
    <cellStyle name="Normal 4 6 2 3 4 2 2" xfId="28572"/>
    <cellStyle name="Normal 4 6 2 3 4 3" xfId="28573"/>
    <cellStyle name="Normal 4 6 2 3 5" xfId="28574"/>
    <cellStyle name="Normal 4 6 2 3 5 2" xfId="28575"/>
    <cellStyle name="Normal 4 6 2 3 6" xfId="28576"/>
    <cellStyle name="Normal 4 6 2 3 6 2" xfId="28577"/>
    <cellStyle name="Normal 4 6 2 3 7" xfId="28578"/>
    <cellStyle name="Normal 4 6 2 3 8" xfId="28579"/>
    <cellStyle name="Normal 4 6 2 3 9" xfId="28580"/>
    <cellStyle name="Normal 4 6 2 4" xfId="28581"/>
    <cellStyle name="Normal 4 6 2 4 2" xfId="28582"/>
    <cellStyle name="Normal 4 6 2 4 2 2" xfId="28583"/>
    <cellStyle name="Normal 4 6 2 4 2 2 2" xfId="28584"/>
    <cellStyle name="Normal 4 6 2 4 2 2 2 2" xfId="28585"/>
    <cellStyle name="Normal 4 6 2 4 2 2 2 2 2" xfId="28586"/>
    <cellStyle name="Normal 4 6 2 4 2 2 2 3" xfId="28587"/>
    <cellStyle name="Normal 4 6 2 4 2 2 3" xfId="28588"/>
    <cellStyle name="Normal 4 6 2 4 2 2 3 2" xfId="28589"/>
    <cellStyle name="Normal 4 6 2 4 2 2 4" xfId="28590"/>
    <cellStyle name="Normal 4 6 2 4 2 3" xfId="28591"/>
    <cellStyle name="Normal 4 6 2 4 2 3 2" xfId="28592"/>
    <cellStyle name="Normal 4 6 2 4 2 3 2 2" xfId="28593"/>
    <cellStyle name="Normal 4 6 2 4 2 3 3" xfId="28594"/>
    <cellStyle name="Normal 4 6 2 4 2 4" xfId="28595"/>
    <cellStyle name="Normal 4 6 2 4 2 4 2" xfId="28596"/>
    <cellStyle name="Normal 4 6 2 4 2 5" xfId="28597"/>
    <cellStyle name="Normal 4 6 2 4 3" xfId="28598"/>
    <cellStyle name="Normal 4 6 2 4 3 2" xfId="28599"/>
    <cellStyle name="Normal 4 6 2 4 3 2 2" xfId="28600"/>
    <cellStyle name="Normal 4 6 2 4 3 2 2 2" xfId="28601"/>
    <cellStyle name="Normal 4 6 2 4 3 2 3" xfId="28602"/>
    <cellStyle name="Normal 4 6 2 4 3 3" xfId="28603"/>
    <cellStyle name="Normal 4 6 2 4 3 3 2" xfId="28604"/>
    <cellStyle name="Normal 4 6 2 4 3 4" xfId="28605"/>
    <cellStyle name="Normal 4 6 2 4 4" xfId="28606"/>
    <cellStyle name="Normal 4 6 2 4 4 2" xfId="28607"/>
    <cellStyle name="Normal 4 6 2 4 4 2 2" xfId="28608"/>
    <cellStyle name="Normal 4 6 2 4 4 3" xfId="28609"/>
    <cellStyle name="Normal 4 6 2 4 5" xfId="28610"/>
    <cellStyle name="Normal 4 6 2 4 5 2" xfId="28611"/>
    <cellStyle name="Normal 4 6 2 4 6" xfId="28612"/>
    <cellStyle name="Normal 4 6 2 4 6 2" xfId="28613"/>
    <cellStyle name="Normal 4 6 2 4 7" xfId="28614"/>
    <cellStyle name="Normal 4 6 2 4 8" xfId="28615"/>
    <cellStyle name="Normal 4 6 2 4 9" xfId="28616"/>
    <cellStyle name="Normal 4 6 2 5" xfId="28617"/>
    <cellStyle name="Normal 4 6 2 5 2" xfId="28618"/>
    <cellStyle name="Normal 4 6 2 5 2 2" xfId="28619"/>
    <cellStyle name="Normal 4 6 2 5 2 2 2" xfId="28620"/>
    <cellStyle name="Normal 4 6 2 5 2 2 2 2" xfId="28621"/>
    <cellStyle name="Normal 4 6 2 5 2 2 3" xfId="28622"/>
    <cellStyle name="Normal 4 6 2 5 2 3" xfId="28623"/>
    <cellStyle name="Normal 4 6 2 5 2 3 2" xfId="28624"/>
    <cellStyle name="Normal 4 6 2 5 2 4" xfId="28625"/>
    <cellStyle name="Normal 4 6 2 5 3" xfId="28626"/>
    <cellStyle name="Normal 4 6 2 5 3 2" xfId="28627"/>
    <cellStyle name="Normal 4 6 2 5 3 2 2" xfId="28628"/>
    <cellStyle name="Normal 4 6 2 5 3 3" xfId="28629"/>
    <cellStyle name="Normal 4 6 2 5 4" xfId="28630"/>
    <cellStyle name="Normal 4 6 2 5 4 2" xfId="28631"/>
    <cellStyle name="Normal 4 6 2 5 5" xfId="28632"/>
    <cellStyle name="Normal 4 6 2 6" xfId="28633"/>
    <cellStyle name="Normal 4 6 2 6 2" xfId="28634"/>
    <cellStyle name="Normal 4 6 2 6 2 2" xfId="28635"/>
    <cellStyle name="Normal 4 6 2 6 2 2 2" xfId="28636"/>
    <cellStyle name="Normal 4 6 2 6 2 2 2 2" xfId="28637"/>
    <cellStyle name="Normal 4 6 2 6 2 2 3" xfId="28638"/>
    <cellStyle name="Normal 4 6 2 6 2 3" xfId="28639"/>
    <cellStyle name="Normal 4 6 2 6 2 3 2" xfId="28640"/>
    <cellStyle name="Normal 4 6 2 6 2 4" xfId="28641"/>
    <cellStyle name="Normal 4 6 2 6 3" xfId="28642"/>
    <cellStyle name="Normal 4 6 2 6 3 2" xfId="28643"/>
    <cellStyle name="Normal 4 6 2 6 3 2 2" xfId="28644"/>
    <cellStyle name="Normal 4 6 2 6 3 3" xfId="28645"/>
    <cellStyle name="Normal 4 6 2 6 4" xfId="28646"/>
    <cellStyle name="Normal 4 6 2 6 4 2" xfId="28647"/>
    <cellStyle name="Normal 4 6 2 6 5" xfId="28648"/>
    <cellStyle name="Normal 4 6 2 7" xfId="28649"/>
    <cellStyle name="Normal 4 6 2 7 2" xfId="28650"/>
    <cellStyle name="Normal 4 6 2 7 2 2" xfId="28651"/>
    <cellStyle name="Normal 4 6 2 7 2 2 2" xfId="28652"/>
    <cellStyle name="Normal 4 6 2 7 2 3" xfId="28653"/>
    <cellStyle name="Normal 4 6 2 7 3" xfId="28654"/>
    <cellStyle name="Normal 4 6 2 7 3 2" xfId="28655"/>
    <cellStyle name="Normal 4 6 2 7 4" xfId="28656"/>
    <cellStyle name="Normal 4 6 2 8" xfId="28657"/>
    <cellStyle name="Normal 4 6 2 8 2" xfId="28658"/>
    <cellStyle name="Normal 4 6 2 8 2 2" xfId="28659"/>
    <cellStyle name="Normal 4 6 2 8 3" xfId="28660"/>
    <cellStyle name="Normal 4 6 2 9" xfId="28661"/>
    <cellStyle name="Normal 4 6 2 9 2" xfId="28662"/>
    <cellStyle name="Normal 4 6 3" xfId="28663"/>
    <cellStyle name="Normal 4 6 3 10" xfId="28664"/>
    <cellStyle name="Normal 4 6 3 10 2" xfId="28665"/>
    <cellStyle name="Normal 4 6 3 11" xfId="28666"/>
    <cellStyle name="Normal 4 6 3 12" xfId="28667"/>
    <cellStyle name="Normal 4 6 3 13" xfId="28668"/>
    <cellStyle name="Normal 4 6 3 2" xfId="28669"/>
    <cellStyle name="Normal 4 6 3 2 2" xfId="28670"/>
    <cellStyle name="Normal 4 6 3 2 2 2" xfId="28671"/>
    <cellStyle name="Normal 4 6 3 2 2 2 2" xfId="28672"/>
    <cellStyle name="Normal 4 6 3 2 2 2 2 2" xfId="28673"/>
    <cellStyle name="Normal 4 6 3 2 2 2 2 2 2" xfId="28674"/>
    <cellStyle name="Normal 4 6 3 2 2 2 2 3" xfId="28675"/>
    <cellStyle name="Normal 4 6 3 2 2 2 3" xfId="28676"/>
    <cellStyle name="Normal 4 6 3 2 2 2 3 2" xfId="28677"/>
    <cellStyle name="Normal 4 6 3 2 2 2 4" xfId="28678"/>
    <cellStyle name="Normal 4 6 3 2 2 3" xfId="28679"/>
    <cellStyle name="Normal 4 6 3 2 2 3 2" xfId="28680"/>
    <cellStyle name="Normal 4 6 3 2 2 3 2 2" xfId="28681"/>
    <cellStyle name="Normal 4 6 3 2 2 3 3" xfId="28682"/>
    <cellStyle name="Normal 4 6 3 2 2 4" xfId="28683"/>
    <cellStyle name="Normal 4 6 3 2 2 4 2" xfId="28684"/>
    <cellStyle name="Normal 4 6 3 2 2 5" xfId="28685"/>
    <cellStyle name="Normal 4 6 3 2 3" xfId="28686"/>
    <cellStyle name="Normal 4 6 3 2 3 2" xfId="28687"/>
    <cellStyle name="Normal 4 6 3 2 3 2 2" xfId="28688"/>
    <cellStyle name="Normal 4 6 3 2 3 2 2 2" xfId="28689"/>
    <cellStyle name="Normal 4 6 3 2 3 2 3" xfId="28690"/>
    <cellStyle name="Normal 4 6 3 2 3 3" xfId="28691"/>
    <cellStyle name="Normal 4 6 3 2 3 3 2" xfId="28692"/>
    <cellStyle name="Normal 4 6 3 2 3 4" xfId="28693"/>
    <cellStyle name="Normal 4 6 3 2 4" xfId="28694"/>
    <cellStyle name="Normal 4 6 3 2 4 2" xfId="28695"/>
    <cellStyle name="Normal 4 6 3 2 4 2 2" xfId="28696"/>
    <cellStyle name="Normal 4 6 3 2 4 3" xfId="28697"/>
    <cellStyle name="Normal 4 6 3 2 5" xfId="28698"/>
    <cellStyle name="Normal 4 6 3 2 5 2" xfId="28699"/>
    <cellStyle name="Normal 4 6 3 2 6" xfId="28700"/>
    <cellStyle name="Normal 4 6 3 2 6 2" xfId="28701"/>
    <cellStyle name="Normal 4 6 3 2 7" xfId="28702"/>
    <cellStyle name="Normal 4 6 3 2 8" xfId="28703"/>
    <cellStyle name="Normal 4 6 3 2 9" xfId="28704"/>
    <cellStyle name="Normal 4 6 3 3" xfId="28705"/>
    <cellStyle name="Normal 4 6 3 3 2" xfId="28706"/>
    <cellStyle name="Normal 4 6 3 3 2 2" xfId="28707"/>
    <cellStyle name="Normal 4 6 3 3 2 2 2" xfId="28708"/>
    <cellStyle name="Normal 4 6 3 3 2 2 2 2" xfId="28709"/>
    <cellStyle name="Normal 4 6 3 3 2 2 2 2 2" xfId="28710"/>
    <cellStyle name="Normal 4 6 3 3 2 2 2 3" xfId="28711"/>
    <cellStyle name="Normal 4 6 3 3 2 2 3" xfId="28712"/>
    <cellStyle name="Normal 4 6 3 3 2 2 3 2" xfId="28713"/>
    <cellStyle name="Normal 4 6 3 3 2 2 4" xfId="28714"/>
    <cellStyle name="Normal 4 6 3 3 2 3" xfId="28715"/>
    <cellStyle name="Normal 4 6 3 3 2 3 2" xfId="28716"/>
    <cellStyle name="Normal 4 6 3 3 2 3 2 2" xfId="28717"/>
    <cellStyle name="Normal 4 6 3 3 2 3 3" xfId="28718"/>
    <cellStyle name="Normal 4 6 3 3 2 4" xfId="28719"/>
    <cellStyle name="Normal 4 6 3 3 2 4 2" xfId="28720"/>
    <cellStyle name="Normal 4 6 3 3 2 5" xfId="28721"/>
    <cellStyle name="Normal 4 6 3 3 3" xfId="28722"/>
    <cellStyle name="Normal 4 6 3 3 3 2" xfId="28723"/>
    <cellStyle name="Normal 4 6 3 3 3 2 2" xfId="28724"/>
    <cellStyle name="Normal 4 6 3 3 3 2 2 2" xfId="28725"/>
    <cellStyle name="Normal 4 6 3 3 3 2 3" xfId="28726"/>
    <cellStyle name="Normal 4 6 3 3 3 3" xfId="28727"/>
    <cellStyle name="Normal 4 6 3 3 3 3 2" xfId="28728"/>
    <cellStyle name="Normal 4 6 3 3 3 4" xfId="28729"/>
    <cellStyle name="Normal 4 6 3 3 4" xfId="28730"/>
    <cellStyle name="Normal 4 6 3 3 4 2" xfId="28731"/>
    <cellStyle name="Normal 4 6 3 3 4 2 2" xfId="28732"/>
    <cellStyle name="Normal 4 6 3 3 4 3" xfId="28733"/>
    <cellStyle name="Normal 4 6 3 3 5" xfId="28734"/>
    <cellStyle name="Normal 4 6 3 3 5 2" xfId="28735"/>
    <cellStyle name="Normal 4 6 3 3 6" xfId="28736"/>
    <cellStyle name="Normal 4 6 3 3 6 2" xfId="28737"/>
    <cellStyle name="Normal 4 6 3 3 7" xfId="28738"/>
    <cellStyle name="Normal 4 6 3 3 8" xfId="28739"/>
    <cellStyle name="Normal 4 6 3 3 9" xfId="28740"/>
    <cellStyle name="Normal 4 6 3 4" xfId="28741"/>
    <cellStyle name="Normal 4 6 3 4 2" xfId="28742"/>
    <cellStyle name="Normal 4 6 3 4 2 2" xfId="28743"/>
    <cellStyle name="Normal 4 6 3 4 2 2 2" xfId="28744"/>
    <cellStyle name="Normal 4 6 3 4 2 2 2 2" xfId="28745"/>
    <cellStyle name="Normal 4 6 3 4 2 2 3" xfId="28746"/>
    <cellStyle name="Normal 4 6 3 4 2 3" xfId="28747"/>
    <cellStyle name="Normal 4 6 3 4 2 3 2" xfId="28748"/>
    <cellStyle name="Normal 4 6 3 4 2 4" xfId="28749"/>
    <cellStyle name="Normal 4 6 3 4 3" xfId="28750"/>
    <cellStyle name="Normal 4 6 3 4 3 2" xfId="28751"/>
    <cellStyle name="Normal 4 6 3 4 3 2 2" xfId="28752"/>
    <cellStyle name="Normal 4 6 3 4 3 3" xfId="28753"/>
    <cellStyle name="Normal 4 6 3 4 4" xfId="28754"/>
    <cellStyle name="Normal 4 6 3 4 4 2" xfId="28755"/>
    <cellStyle name="Normal 4 6 3 4 5" xfId="28756"/>
    <cellStyle name="Normal 4 6 3 5" xfId="28757"/>
    <cellStyle name="Normal 4 6 3 5 2" xfId="28758"/>
    <cellStyle name="Normal 4 6 3 5 2 2" xfId="28759"/>
    <cellStyle name="Normal 4 6 3 5 2 2 2" xfId="28760"/>
    <cellStyle name="Normal 4 6 3 5 2 2 2 2" xfId="28761"/>
    <cellStyle name="Normal 4 6 3 5 2 2 3" xfId="28762"/>
    <cellStyle name="Normal 4 6 3 5 2 3" xfId="28763"/>
    <cellStyle name="Normal 4 6 3 5 2 3 2" xfId="28764"/>
    <cellStyle name="Normal 4 6 3 5 2 4" xfId="28765"/>
    <cellStyle name="Normal 4 6 3 5 3" xfId="28766"/>
    <cellStyle name="Normal 4 6 3 5 3 2" xfId="28767"/>
    <cellStyle name="Normal 4 6 3 5 3 2 2" xfId="28768"/>
    <cellStyle name="Normal 4 6 3 5 3 3" xfId="28769"/>
    <cellStyle name="Normal 4 6 3 5 4" xfId="28770"/>
    <cellStyle name="Normal 4 6 3 5 4 2" xfId="28771"/>
    <cellStyle name="Normal 4 6 3 5 5" xfId="28772"/>
    <cellStyle name="Normal 4 6 3 6" xfId="28773"/>
    <cellStyle name="Normal 4 6 3 6 2" xfId="28774"/>
    <cellStyle name="Normal 4 6 3 6 2 2" xfId="28775"/>
    <cellStyle name="Normal 4 6 3 6 2 2 2" xfId="28776"/>
    <cellStyle name="Normal 4 6 3 6 2 3" xfId="28777"/>
    <cellStyle name="Normal 4 6 3 6 3" xfId="28778"/>
    <cellStyle name="Normal 4 6 3 6 3 2" xfId="28779"/>
    <cellStyle name="Normal 4 6 3 6 4" xfId="28780"/>
    <cellStyle name="Normal 4 6 3 7" xfId="28781"/>
    <cellStyle name="Normal 4 6 3 7 2" xfId="28782"/>
    <cellStyle name="Normal 4 6 3 7 2 2" xfId="28783"/>
    <cellStyle name="Normal 4 6 3 7 3" xfId="28784"/>
    <cellStyle name="Normal 4 6 3 8" xfId="28785"/>
    <cellStyle name="Normal 4 6 3 8 2" xfId="28786"/>
    <cellStyle name="Normal 4 6 3 9" xfId="28787"/>
    <cellStyle name="Normal 4 6 3 9 2" xfId="28788"/>
    <cellStyle name="Normal 4 6 4" xfId="28789"/>
    <cellStyle name="Normal 4 6 4 2" xfId="28790"/>
    <cellStyle name="Normal 4 6 4 2 2" xfId="28791"/>
    <cellStyle name="Normal 4 6 4 2 2 2" xfId="28792"/>
    <cellStyle name="Normal 4 6 4 2 2 2 2" xfId="28793"/>
    <cellStyle name="Normal 4 6 4 2 2 2 2 2" xfId="28794"/>
    <cellStyle name="Normal 4 6 4 2 2 2 3" xfId="28795"/>
    <cellStyle name="Normal 4 6 4 2 2 3" xfId="28796"/>
    <cellStyle name="Normal 4 6 4 2 2 3 2" xfId="28797"/>
    <cellStyle name="Normal 4 6 4 2 2 4" xfId="28798"/>
    <cellStyle name="Normal 4 6 4 2 3" xfId="28799"/>
    <cellStyle name="Normal 4 6 4 2 3 2" xfId="28800"/>
    <cellStyle name="Normal 4 6 4 2 3 2 2" xfId="28801"/>
    <cellStyle name="Normal 4 6 4 2 3 3" xfId="28802"/>
    <cellStyle name="Normal 4 6 4 2 4" xfId="28803"/>
    <cellStyle name="Normal 4 6 4 2 4 2" xfId="28804"/>
    <cellStyle name="Normal 4 6 4 2 5" xfId="28805"/>
    <cellStyle name="Normal 4 6 4 3" xfId="28806"/>
    <cellStyle name="Normal 4 6 4 3 2" xfId="28807"/>
    <cellStyle name="Normal 4 6 4 3 2 2" xfId="28808"/>
    <cellStyle name="Normal 4 6 4 3 2 2 2" xfId="28809"/>
    <cellStyle name="Normal 4 6 4 3 2 3" xfId="28810"/>
    <cellStyle name="Normal 4 6 4 3 3" xfId="28811"/>
    <cellStyle name="Normal 4 6 4 3 3 2" xfId="28812"/>
    <cellStyle name="Normal 4 6 4 3 4" xfId="28813"/>
    <cellStyle name="Normal 4 6 4 4" xfId="28814"/>
    <cellStyle name="Normal 4 6 4 4 2" xfId="28815"/>
    <cellStyle name="Normal 4 6 4 4 2 2" xfId="28816"/>
    <cellStyle name="Normal 4 6 4 4 3" xfId="28817"/>
    <cellStyle name="Normal 4 6 4 5" xfId="28818"/>
    <cellStyle name="Normal 4 6 4 5 2" xfId="28819"/>
    <cellStyle name="Normal 4 6 4 6" xfId="28820"/>
    <cellStyle name="Normal 4 6 4 6 2" xfId="28821"/>
    <cellStyle name="Normal 4 6 4 7" xfId="28822"/>
    <cellStyle name="Normal 4 6 4 8" xfId="28823"/>
    <cellStyle name="Normal 4 6 4 9" xfId="28824"/>
    <cellStyle name="Normal 4 6 5" xfId="28825"/>
    <cellStyle name="Normal 4 6 5 2" xfId="28826"/>
    <cellStyle name="Normal 4 6 5 2 2" xfId="28827"/>
    <cellStyle name="Normal 4 6 5 2 2 2" xfId="28828"/>
    <cellStyle name="Normal 4 6 5 2 2 2 2" xfId="28829"/>
    <cellStyle name="Normal 4 6 5 2 2 2 2 2" xfId="28830"/>
    <cellStyle name="Normal 4 6 5 2 2 2 3" xfId="28831"/>
    <cellStyle name="Normal 4 6 5 2 2 3" xfId="28832"/>
    <cellStyle name="Normal 4 6 5 2 2 3 2" xfId="28833"/>
    <cellStyle name="Normal 4 6 5 2 2 4" xfId="28834"/>
    <cellStyle name="Normal 4 6 5 2 3" xfId="28835"/>
    <cellStyle name="Normal 4 6 5 2 3 2" xfId="28836"/>
    <cellStyle name="Normal 4 6 5 2 3 2 2" xfId="28837"/>
    <cellStyle name="Normal 4 6 5 2 3 3" xfId="28838"/>
    <cellStyle name="Normal 4 6 5 2 4" xfId="28839"/>
    <cellStyle name="Normal 4 6 5 2 4 2" xfId="28840"/>
    <cellStyle name="Normal 4 6 5 2 5" xfId="28841"/>
    <cellStyle name="Normal 4 6 5 3" xfId="28842"/>
    <cellStyle name="Normal 4 6 5 3 2" xfId="28843"/>
    <cellStyle name="Normal 4 6 5 3 2 2" xfId="28844"/>
    <cellStyle name="Normal 4 6 5 3 2 2 2" xfId="28845"/>
    <cellStyle name="Normal 4 6 5 3 2 3" xfId="28846"/>
    <cellStyle name="Normal 4 6 5 3 3" xfId="28847"/>
    <cellStyle name="Normal 4 6 5 3 3 2" xfId="28848"/>
    <cellStyle name="Normal 4 6 5 3 4" xfId="28849"/>
    <cellStyle name="Normal 4 6 5 4" xfId="28850"/>
    <cellStyle name="Normal 4 6 5 4 2" xfId="28851"/>
    <cellStyle name="Normal 4 6 5 4 2 2" xfId="28852"/>
    <cellStyle name="Normal 4 6 5 4 3" xfId="28853"/>
    <cellStyle name="Normal 4 6 5 5" xfId="28854"/>
    <cellStyle name="Normal 4 6 5 5 2" xfId="28855"/>
    <cellStyle name="Normal 4 6 5 6" xfId="28856"/>
    <cellStyle name="Normal 4 6 5 6 2" xfId="28857"/>
    <cellStyle name="Normal 4 6 5 7" xfId="28858"/>
    <cellStyle name="Normal 4 6 5 8" xfId="28859"/>
    <cellStyle name="Normal 4 6 5 9" xfId="28860"/>
    <cellStyle name="Normal 4 6 6" xfId="28861"/>
    <cellStyle name="Normal 4 6 6 2" xfId="28862"/>
    <cellStyle name="Normal 4 6 6 2 2" xfId="28863"/>
    <cellStyle name="Normal 4 6 6 2 2 2" xfId="28864"/>
    <cellStyle name="Normal 4 6 6 2 2 2 2" xfId="28865"/>
    <cellStyle name="Normal 4 6 6 2 2 3" xfId="28866"/>
    <cellStyle name="Normal 4 6 6 2 3" xfId="28867"/>
    <cellStyle name="Normal 4 6 6 2 3 2" xfId="28868"/>
    <cellStyle name="Normal 4 6 6 2 4" xfId="28869"/>
    <cellStyle name="Normal 4 6 6 3" xfId="28870"/>
    <cellStyle name="Normal 4 6 6 3 2" xfId="28871"/>
    <cellStyle name="Normal 4 6 6 3 2 2" xfId="28872"/>
    <cellStyle name="Normal 4 6 6 3 3" xfId="28873"/>
    <cellStyle name="Normal 4 6 6 4" xfId="28874"/>
    <cellStyle name="Normal 4 6 6 4 2" xfId="28875"/>
    <cellStyle name="Normal 4 6 6 5" xfId="28876"/>
    <cellStyle name="Normal 4 6 6 6" xfId="28877"/>
    <cellStyle name="Normal 4 6 7" xfId="28878"/>
    <cellStyle name="Normal 4 6 7 2" xfId="28879"/>
    <cellStyle name="Normal 4 6 7 2 2" xfId="28880"/>
    <cellStyle name="Normal 4 6 7 2 2 2" xfId="28881"/>
    <cellStyle name="Normal 4 6 7 2 2 2 2" xfId="28882"/>
    <cellStyle name="Normal 4 6 7 2 2 3" xfId="28883"/>
    <cellStyle name="Normal 4 6 7 2 3" xfId="28884"/>
    <cellStyle name="Normal 4 6 7 2 3 2" xfId="28885"/>
    <cellStyle name="Normal 4 6 7 2 4" xfId="28886"/>
    <cellStyle name="Normal 4 6 7 3" xfId="28887"/>
    <cellStyle name="Normal 4 6 7 3 2" xfId="28888"/>
    <cellStyle name="Normal 4 6 7 3 2 2" xfId="28889"/>
    <cellStyle name="Normal 4 6 7 3 3" xfId="28890"/>
    <cellStyle name="Normal 4 6 7 4" xfId="28891"/>
    <cellStyle name="Normal 4 6 7 4 2" xfId="28892"/>
    <cellStyle name="Normal 4 6 7 5" xfId="28893"/>
    <cellStyle name="Normal 4 6 8" xfId="28894"/>
    <cellStyle name="Normal 4 6 8 2" xfId="28895"/>
    <cellStyle name="Normal 4 6 8 2 2" xfId="28896"/>
    <cellStyle name="Normal 4 6 8 2 2 2" xfId="28897"/>
    <cellStyle name="Normal 4 6 8 2 3" xfId="28898"/>
    <cellStyle name="Normal 4 6 8 3" xfId="28899"/>
    <cellStyle name="Normal 4 6 8 3 2" xfId="28900"/>
    <cellStyle name="Normal 4 6 8 4" xfId="28901"/>
    <cellStyle name="Normal 4 6 9" xfId="28902"/>
    <cellStyle name="Normal 4 6 9 2" xfId="28903"/>
    <cellStyle name="Normal 4 6 9 2 2" xfId="28904"/>
    <cellStyle name="Normal 4 6 9 3" xfId="28905"/>
    <cellStyle name="Normal 4 7" xfId="28906"/>
    <cellStyle name="Normal 4 7 10" xfId="28907"/>
    <cellStyle name="Normal 4 7 10 2" xfId="28908"/>
    <cellStyle name="Normal 4 7 11" xfId="28909"/>
    <cellStyle name="Normal 4 7 11 2" xfId="28910"/>
    <cellStyle name="Normal 4 7 12" xfId="28911"/>
    <cellStyle name="Normal 4 7 12 2" xfId="28912"/>
    <cellStyle name="Normal 4 7 13" xfId="28913"/>
    <cellStyle name="Normal 4 7 14" xfId="28914"/>
    <cellStyle name="Normal 4 7 15" xfId="28915"/>
    <cellStyle name="Normal 4 7 16" xfId="28916"/>
    <cellStyle name="Normal 4 7 2" xfId="28917"/>
    <cellStyle name="Normal 4 7 2 10" xfId="28918"/>
    <cellStyle name="Normal 4 7 2 10 2" xfId="28919"/>
    <cellStyle name="Normal 4 7 2 11" xfId="28920"/>
    <cellStyle name="Normal 4 7 2 12" xfId="28921"/>
    <cellStyle name="Normal 4 7 2 13" xfId="28922"/>
    <cellStyle name="Normal 4 7 2 2" xfId="28923"/>
    <cellStyle name="Normal 4 7 2 2 2" xfId="28924"/>
    <cellStyle name="Normal 4 7 2 2 2 2" xfId="28925"/>
    <cellStyle name="Normal 4 7 2 2 2 2 2" xfId="28926"/>
    <cellStyle name="Normal 4 7 2 2 2 2 2 2" xfId="28927"/>
    <cellStyle name="Normal 4 7 2 2 2 2 2 2 2" xfId="28928"/>
    <cellStyle name="Normal 4 7 2 2 2 2 2 3" xfId="28929"/>
    <cellStyle name="Normal 4 7 2 2 2 2 3" xfId="28930"/>
    <cellStyle name="Normal 4 7 2 2 2 2 3 2" xfId="28931"/>
    <cellStyle name="Normal 4 7 2 2 2 2 4" xfId="28932"/>
    <cellStyle name="Normal 4 7 2 2 2 3" xfId="28933"/>
    <cellStyle name="Normal 4 7 2 2 2 3 2" xfId="28934"/>
    <cellStyle name="Normal 4 7 2 2 2 3 2 2" xfId="28935"/>
    <cellStyle name="Normal 4 7 2 2 2 3 3" xfId="28936"/>
    <cellStyle name="Normal 4 7 2 2 2 4" xfId="28937"/>
    <cellStyle name="Normal 4 7 2 2 2 4 2" xfId="28938"/>
    <cellStyle name="Normal 4 7 2 2 2 5" xfId="28939"/>
    <cellStyle name="Normal 4 7 2 2 3" xfId="28940"/>
    <cellStyle name="Normal 4 7 2 2 3 2" xfId="28941"/>
    <cellStyle name="Normal 4 7 2 2 3 2 2" xfId="28942"/>
    <cellStyle name="Normal 4 7 2 2 3 2 2 2" xfId="28943"/>
    <cellStyle name="Normal 4 7 2 2 3 2 3" xfId="28944"/>
    <cellStyle name="Normal 4 7 2 2 3 3" xfId="28945"/>
    <cellStyle name="Normal 4 7 2 2 3 3 2" xfId="28946"/>
    <cellStyle name="Normal 4 7 2 2 3 4" xfId="28947"/>
    <cellStyle name="Normal 4 7 2 2 4" xfId="28948"/>
    <cellStyle name="Normal 4 7 2 2 4 2" xfId="28949"/>
    <cellStyle name="Normal 4 7 2 2 4 2 2" xfId="28950"/>
    <cellStyle name="Normal 4 7 2 2 4 3" xfId="28951"/>
    <cellStyle name="Normal 4 7 2 2 5" xfId="28952"/>
    <cellStyle name="Normal 4 7 2 2 5 2" xfId="28953"/>
    <cellStyle name="Normal 4 7 2 2 6" xfId="28954"/>
    <cellStyle name="Normal 4 7 2 2 6 2" xfId="28955"/>
    <cellStyle name="Normal 4 7 2 2 7" xfId="28956"/>
    <cellStyle name="Normal 4 7 2 2 8" xfId="28957"/>
    <cellStyle name="Normal 4 7 2 2 9" xfId="28958"/>
    <cellStyle name="Normal 4 7 2 3" xfId="28959"/>
    <cellStyle name="Normal 4 7 2 3 2" xfId="28960"/>
    <cellStyle name="Normal 4 7 2 3 2 2" xfId="28961"/>
    <cellStyle name="Normal 4 7 2 3 2 2 2" xfId="28962"/>
    <cellStyle name="Normal 4 7 2 3 2 2 2 2" xfId="28963"/>
    <cellStyle name="Normal 4 7 2 3 2 2 2 2 2" xfId="28964"/>
    <cellStyle name="Normal 4 7 2 3 2 2 2 3" xfId="28965"/>
    <cellStyle name="Normal 4 7 2 3 2 2 3" xfId="28966"/>
    <cellStyle name="Normal 4 7 2 3 2 2 3 2" xfId="28967"/>
    <cellStyle name="Normal 4 7 2 3 2 2 4" xfId="28968"/>
    <cellStyle name="Normal 4 7 2 3 2 3" xfId="28969"/>
    <cellStyle name="Normal 4 7 2 3 2 3 2" xfId="28970"/>
    <cellStyle name="Normal 4 7 2 3 2 3 2 2" xfId="28971"/>
    <cellStyle name="Normal 4 7 2 3 2 3 3" xfId="28972"/>
    <cellStyle name="Normal 4 7 2 3 2 4" xfId="28973"/>
    <cellStyle name="Normal 4 7 2 3 2 4 2" xfId="28974"/>
    <cellStyle name="Normal 4 7 2 3 2 5" xfId="28975"/>
    <cellStyle name="Normal 4 7 2 3 3" xfId="28976"/>
    <cellStyle name="Normal 4 7 2 3 3 2" xfId="28977"/>
    <cellStyle name="Normal 4 7 2 3 3 2 2" xfId="28978"/>
    <cellStyle name="Normal 4 7 2 3 3 2 2 2" xfId="28979"/>
    <cellStyle name="Normal 4 7 2 3 3 2 3" xfId="28980"/>
    <cellStyle name="Normal 4 7 2 3 3 3" xfId="28981"/>
    <cellStyle name="Normal 4 7 2 3 3 3 2" xfId="28982"/>
    <cellStyle name="Normal 4 7 2 3 3 4" xfId="28983"/>
    <cellStyle name="Normal 4 7 2 3 4" xfId="28984"/>
    <cellStyle name="Normal 4 7 2 3 4 2" xfId="28985"/>
    <cellStyle name="Normal 4 7 2 3 4 2 2" xfId="28986"/>
    <cellStyle name="Normal 4 7 2 3 4 3" xfId="28987"/>
    <cellStyle name="Normal 4 7 2 3 5" xfId="28988"/>
    <cellStyle name="Normal 4 7 2 3 5 2" xfId="28989"/>
    <cellStyle name="Normal 4 7 2 3 6" xfId="28990"/>
    <cellStyle name="Normal 4 7 2 3 6 2" xfId="28991"/>
    <cellStyle name="Normal 4 7 2 3 7" xfId="28992"/>
    <cellStyle name="Normal 4 7 2 3 8" xfId="28993"/>
    <cellStyle name="Normal 4 7 2 3 9" xfId="28994"/>
    <cellStyle name="Normal 4 7 2 4" xfId="28995"/>
    <cellStyle name="Normal 4 7 2 4 2" xfId="28996"/>
    <cellStyle name="Normal 4 7 2 4 2 2" xfId="28997"/>
    <cellStyle name="Normal 4 7 2 4 2 2 2" xfId="28998"/>
    <cellStyle name="Normal 4 7 2 4 2 2 2 2" xfId="28999"/>
    <cellStyle name="Normal 4 7 2 4 2 2 3" xfId="29000"/>
    <cellStyle name="Normal 4 7 2 4 2 3" xfId="29001"/>
    <cellStyle name="Normal 4 7 2 4 2 3 2" xfId="29002"/>
    <cellStyle name="Normal 4 7 2 4 2 4" xfId="29003"/>
    <cellStyle name="Normal 4 7 2 4 3" xfId="29004"/>
    <cellStyle name="Normal 4 7 2 4 3 2" xfId="29005"/>
    <cellStyle name="Normal 4 7 2 4 3 2 2" xfId="29006"/>
    <cellStyle name="Normal 4 7 2 4 3 3" xfId="29007"/>
    <cellStyle name="Normal 4 7 2 4 4" xfId="29008"/>
    <cellStyle name="Normal 4 7 2 4 4 2" xfId="29009"/>
    <cellStyle name="Normal 4 7 2 4 5" xfId="29010"/>
    <cellStyle name="Normal 4 7 2 5" xfId="29011"/>
    <cellStyle name="Normal 4 7 2 5 2" xfId="29012"/>
    <cellStyle name="Normal 4 7 2 5 2 2" xfId="29013"/>
    <cellStyle name="Normal 4 7 2 5 2 2 2" xfId="29014"/>
    <cellStyle name="Normal 4 7 2 5 2 2 2 2" xfId="29015"/>
    <cellStyle name="Normal 4 7 2 5 2 2 3" xfId="29016"/>
    <cellStyle name="Normal 4 7 2 5 2 3" xfId="29017"/>
    <cellStyle name="Normal 4 7 2 5 2 3 2" xfId="29018"/>
    <cellStyle name="Normal 4 7 2 5 2 4" xfId="29019"/>
    <cellStyle name="Normal 4 7 2 5 3" xfId="29020"/>
    <cellStyle name="Normal 4 7 2 5 3 2" xfId="29021"/>
    <cellStyle name="Normal 4 7 2 5 3 2 2" xfId="29022"/>
    <cellStyle name="Normal 4 7 2 5 3 3" xfId="29023"/>
    <cellStyle name="Normal 4 7 2 5 4" xfId="29024"/>
    <cellStyle name="Normal 4 7 2 5 4 2" xfId="29025"/>
    <cellStyle name="Normal 4 7 2 5 5" xfId="29026"/>
    <cellStyle name="Normal 4 7 2 6" xfId="29027"/>
    <cellStyle name="Normal 4 7 2 6 2" xfId="29028"/>
    <cellStyle name="Normal 4 7 2 6 2 2" xfId="29029"/>
    <cellStyle name="Normal 4 7 2 6 2 2 2" xfId="29030"/>
    <cellStyle name="Normal 4 7 2 6 2 3" xfId="29031"/>
    <cellStyle name="Normal 4 7 2 6 3" xfId="29032"/>
    <cellStyle name="Normal 4 7 2 6 3 2" xfId="29033"/>
    <cellStyle name="Normal 4 7 2 6 4" xfId="29034"/>
    <cellStyle name="Normal 4 7 2 7" xfId="29035"/>
    <cellStyle name="Normal 4 7 2 7 2" xfId="29036"/>
    <cellStyle name="Normal 4 7 2 7 2 2" xfId="29037"/>
    <cellStyle name="Normal 4 7 2 7 3" xfId="29038"/>
    <cellStyle name="Normal 4 7 2 8" xfId="29039"/>
    <cellStyle name="Normal 4 7 2 8 2" xfId="29040"/>
    <cellStyle name="Normal 4 7 2 9" xfId="29041"/>
    <cellStyle name="Normal 4 7 2 9 2" xfId="29042"/>
    <cellStyle name="Normal 4 7 3" xfId="29043"/>
    <cellStyle name="Normal 4 7 3 2" xfId="29044"/>
    <cellStyle name="Normal 4 7 3 2 2" xfId="29045"/>
    <cellStyle name="Normal 4 7 3 2 2 2" xfId="29046"/>
    <cellStyle name="Normal 4 7 3 2 2 2 2" xfId="29047"/>
    <cellStyle name="Normal 4 7 3 2 2 2 2 2" xfId="29048"/>
    <cellStyle name="Normal 4 7 3 2 2 2 3" xfId="29049"/>
    <cellStyle name="Normal 4 7 3 2 2 3" xfId="29050"/>
    <cellStyle name="Normal 4 7 3 2 2 3 2" xfId="29051"/>
    <cellStyle name="Normal 4 7 3 2 2 4" xfId="29052"/>
    <cellStyle name="Normal 4 7 3 2 3" xfId="29053"/>
    <cellStyle name="Normal 4 7 3 2 3 2" xfId="29054"/>
    <cellStyle name="Normal 4 7 3 2 3 2 2" xfId="29055"/>
    <cellStyle name="Normal 4 7 3 2 3 3" xfId="29056"/>
    <cellStyle name="Normal 4 7 3 2 4" xfId="29057"/>
    <cellStyle name="Normal 4 7 3 2 4 2" xfId="29058"/>
    <cellStyle name="Normal 4 7 3 2 5" xfId="29059"/>
    <cellStyle name="Normal 4 7 3 3" xfId="29060"/>
    <cellStyle name="Normal 4 7 3 3 2" xfId="29061"/>
    <cellStyle name="Normal 4 7 3 3 2 2" xfId="29062"/>
    <cellStyle name="Normal 4 7 3 3 2 2 2" xfId="29063"/>
    <cellStyle name="Normal 4 7 3 3 2 3" xfId="29064"/>
    <cellStyle name="Normal 4 7 3 3 3" xfId="29065"/>
    <cellStyle name="Normal 4 7 3 3 3 2" xfId="29066"/>
    <cellStyle name="Normal 4 7 3 3 4" xfId="29067"/>
    <cellStyle name="Normal 4 7 3 4" xfId="29068"/>
    <cellStyle name="Normal 4 7 3 4 2" xfId="29069"/>
    <cellStyle name="Normal 4 7 3 4 2 2" xfId="29070"/>
    <cellStyle name="Normal 4 7 3 4 3" xfId="29071"/>
    <cellStyle name="Normal 4 7 3 5" xfId="29072"/>
    <cellStyle name="Normal 4 7 3 5 2" xfId="29073"/>
    <cellStyle name="Normal 4 7 3 6" xfId="29074"/>
    <cellStyle name="Normal 4 7 3 6 2" xfId="29075"/>
    <cellStyle name="Normal 4 7 3 7" xfId="29076"/>
    <cellStyle name="Normal 4 7 3 8" xfId="29077"/>
    <cellStyle name="Normal 4 7 3 9" xfId="29078"/>
    <cellStyle name="Normal 4 7 4" xfId="29079"/>
    <cellStyle name="Normal 4 7 4 2" xfId="29080"/>
    <cellStyle name="Normal 4 7 4 2 2" xfId="29081"/>
    <cellStyle name="Normal 4 7 4 2 2 2" xfId="29082"/>
    <cellStyle name="Normal 4 7 4 2 2 2 2" xfId="29083"/>
    <cellStyle name="Normal 4 7 4 2 2 2 2 2" xfId="29084"/>
    <cellStyle name="Normal 4 7 4 2 2 2 3" xfId="29085"/>
    <cellStyle name="Normal 4 7 4 2 2 3" xfId="29086"/>
    <cellStyle name="Normal 4 7 4 2 2 3 2" xfId="29087"/>
    <cellStyle name="Normal 4 7 4 2 2 4" xfId="29088"/>
    <cellStyle name="Normal 4 7 4 2 3" xfId="29089"/>
    <cellStyle name="Normal 4 7 4 2 3 2" xfId="29090"/>
    <cellStyle name="Normal 4 7 4 2 3 2 2" xfId="29091"/>
    <cellStyle name="Normal 4 7 4 2 3 3" xfId="29092"/>
    <cellStyle name="Normal 4 7 4 2 4" xfId="29093"/>
    <cellStyle name="Normal 4 7 4 2 4 2" xfId="29094"/>
    <cellStyle name="Normal 4 7 4 2 5" xfId="29095"/>
    <cellStyle name="Normal 4 7 4 3" xfId="29096"/>
    <cellStyle name="Normal 4 7 4 3 2" xfId="29097"/>
    <cellStyle name="Normal 4 7 4 3 2 2" xfId="29098"/>
    <cellStyle name="Normal 4 7 4 3 2 2 2" xfId="29099"/>
    <cellStyle name="Normal 4 7 4 3 2 3" xfId="29100"/>
    <cellStyle name="Normal 4 7 4 3 3" xfId="29101"/>
    <cellStyle name="Normal 4 7 4 3 3 2" xfId="29102"/>
    <cellStyle name="Normal 4 7 4 3 4" xfId="29103"/>
    <cellStyle name="Normal 4 7 4 4" xfId="29104"/>
    <cellStyle name="Normal 4 7 4 4 2" xfId="29105"/>
    <cellStyle name="Normal 4 7 4 4 2 2" xfId="29106"/>
    <cellStyle name="Normal 4 7 4 4 3" xfId="29107"/>
    <cellStyle name="Normal 4 7 4 5" xfId="29108"/>
    <cellStyle name="Normal 4 7 4 5 2" xfId="29109"/>
    <cellStyle name="Normal 4 7 4 6" xfId="29110"/>
    <cellStyle name="Normal 4 7 4 6 2" xfId="29111"/>
    <cellStyle name="Normal 4 7 4 7" xfId="29112"/>
    <cellStyle name="Normal 4 7 4 8" xfId="29113"/>
    <cellStyle name="Normal 4 7 4 9" xfId="29114"/>
    <cellStyle name="Normal 4 7 5" xfId="29115"/>
    <cellStyle name="Normal 4 7 5 2" xfId="29116"/>
    <cellStyle name="Normal 4 7 5 2 2" xfId="29117"/>
    <cellStyle name="Normal 4 7 5 2 2 2" xfId="29118"/>
    <cellStyle name="Normal 4 7 5 2 2 2 2" xfId="29119"/>
    <cellStyle name="Normal 4 7 5 2 2 3" xfId="29120"/>
    <cellStyle name="Normal 4 7 5 2 3" xfId="29121"/>
    <cellStyle name="Normal 4 7 5 2 3 2" xfId="29122"/>
    <cellStyle name="Normal 4 7 5 2 4" xfId="29123"/>
    <cellStyle name="Normal 4 7 5 3" xfId="29124"/>
    <cellStyle name="Normal 4 7 5 3 2" xfId="29125"/>
    <cellStyle name="Normal 4 7 5 3 2 2" xfId="29126"/>
    <cellStyle name="Normal 4 7 5 3 3" xfId="29127"/>
    <cellStyle name="Normal 4 7 5 4" xfId="29128"/>
    <cellStyle name="Normal 4 7 5 4 2" xfId="29129"/>
    <cellStyle name="Normal 4 7 5 5" xfId="29130"/>
    <cellStyle name="Normal 4 7 5 6" xfId="29131"/>
    <cellStyle name="Normal 4 7 6" xfId="29132"/>
    <cellStyle name="Normal 4 7 6 2" xfId="29133"/>
    <cellStyle name="Normal 4 7 6 2 2" xfId="29134"/>
    <cellStyle name="Normal 4 7 6 2 2 2" xfId="29135"/>
    <cellStyle name="Normal 4 7 6 2 2 2 2" xfId="29136"/>
    <cellStyle name="Normal 4 7 6 2 2 3" xfId="29137"/>
    <cellStyle name="Normal 4 7 6 2 3" xfId="29138"/>
    <cellStyle name="Normal 4 7 6 2 3 2" xfId="29139"/>
    <cellStyle name="Normal 4 7 6 2 4" xfId="29140"/>
    <cellStyle name="Normal 4 7 6 3" xfId="29141"/>
    <cellStyle name="Normal 4 7 6 3 2" xfId="29142"/>
    <cellStyle name="Normal 4 7 6 3 2 2" xfId="29143"/>
    <cellStyle name="Normal 4 7 6 3 3" xfId="29144"/>
    <cellStyle name="Normal 4 7 6 4" xfId="29145"/>
    <cellStyle name="Normal 4 7 6 4 2" xfId="29146"/>
    <cellStyle name="Normal 4 7 6 5" xfId="29147"/>
    <cellStyle name="Normal 4 7 7" xfId="29148"/>
    <cellStyle name="Normal 4 7 7 2" xfId="29149"/>
    <cellStyle name="Normal 4 7 7 2 2" xfId="29150"/>
    <cellStyle name="Normal 4 7 7 2 2 2" xfId="29151"/>
    <cellStyle name="Normal 4 7 7 2 3" xfId="29152"/>
    <cellStyle name="Normal 4 7 7 3" xfId="29153"/>
    <cellStyle name="Normal 4 7 7 3 2" xfId="29154"/>
    <cellStyle name="Normal 4 7 7 4" xfId="29155"/>
    <cellStyle name="Normal 4 7 8" xfId="29156"/>
    <cellStyle name="Normal 4 7 8 2" xfId="29157"/>
    <cellStyle name="Normal 4 7 8 2 2" xfId="29158"/>
    <cellStyle name="Normal 4 7 8 3" xfId="29159"/>
    <cellStyle name="Normal 4 7 9" xfId="29160"/>
    <cellStyle name="Normal 4 7 9 2" xfId="29161"/>
    <cellStyle name="Normal 4 8" xfId="29162"/>
    <cellStyle name="Normal 4 8 10" xfId="29163"/>
    <cellStyle name="Normal 4 8 10 2" xfId="29164"/>
    <cellStyle name="Normal 4 8 11" xfId="29165"/>
    <cellStyle name="Normal 4 8 12" xfId="29166"/>
    <cellStyle name="Normal 4 8 13" xfId="29167"/>
    <cellStyle name="Normal 4 8 2" xfId="29168"/>
    <cellStyle name="Normal 4 8 2 2" xfId="29169"/>
    <cellStyle name="Normal 4 8 2 2 2" xfId="29170"/>
    <cellStyle name="Normal 4 8 2 2 2 2" xfId="29171"/>
    <cellStyle name="Normal 4 8 2 2 2 2 2" xfId="29172"/>
    <cellStyle name="Normal 4 8 2 2 2 2 2 2" xfId="29173"/>
    <cellStyle name="Normal 4 8 2 2 2 2 3" xfId="29174"/>
    <cellStyle name="Normal 4 8 2 2 2 3" xfId="29175"/>
    <cellStyle name="Normal 4 8 2 2 2 3 2" xfId="29176"/>
    <cellStyle name="Normal 4 8 2 2 2 4" xfId="29177"/>
    <cellStyle name="Normal 4 8 2 2 3" xfId="29178"/>
    <cellStyle name="Normal 4 8 2 2 3 2" xfId="29179"/>
    <cellStyle name="Normal 4 8 2 2 3 2 2" xfId="29180"/>
    <cellStyle name="Normal 4 8 2 2 3 3" xfId="29181"/>
    <cellStyle name="Normal 4 8 2 2 4" xfId="29182"/>
    <cellStyle name="Normal 4 8 2 2 4 2" xfId="29183"/>
    <cellStyle name="Normal 4 8 2 2 5" xfId="29184"/>
    <cellStyle name="Normal 4 8 2 3" xfId="29185"/>
    <cellStyle name="Normal 4 8 2 3 2" xfId="29186"/>
    <cellStyle name="Normal 4 8 2 3 2 2" xfId="29187"/>
    <cellStyle name="Normal 4 8 2 3 2 2 2" xfId="29188"/>
    <cellStyle name="Normal 4 8 2 3 2 3" xfId="29189"/>
    <cellStyle name="Normal 4 8 2 3 3" xfId="29190"/>
    <cellStyle name="Normal 4 8 2 3 3 2" xfId="29191"/>
    <cellStyle name="Normal 4 8 2 3 4" xfId="29192"/>
    <cellStyle name="Normal 4 8 2 4" xfId="29193"/>
    <cellStyle name="Normal 4 8 2 4 2" xfId="29194"/>
    <cellStyle name="Normal 4 8 2 4 2 2" xfId="29195"/>
    <cellStyle name="Normal 4 8 2 4 3" xfId="29196"/>
    <cellStyle name="Normal 4 8 2 5" xfId="29197"/>
    <cellStyle name="Normal 4 8 2 5 2" xfId="29198"/>
    <cellStyle name="Normal 4 8 2 6" xfId="29199"/>
    <cellStyle name="Normal 4 8 2 6 2" xfId="29200"/>
    <cellStyle name="Normal 4 8 2 7" xfId="29201"/>
    <cellStyle name="Normal 4 8 2 8" xfId="29202"/>
    <cellStyle name="Normal 4 8 2 9" xfId="29203"/>
    <cellStyle name="Normal 4 8 3" xfId="29204"/>
    <cellStyle name="Normal 4 8 3 2" xfId="29205"/>
    <cellStyle name="Normal 4 8 3 2 2" xfId="29206"/>
    <cellStyle name="Normal 4 8 3 2 2 2" xfId="29207"/>
    <cellStyle name="Normal 4 8 3 2 2 2 2" xfId="29208"/>
    <cellStyle name="Normal 4 8 3 2 2 2 2 2" xfId="29209"/>
    <cellStyle name="Normal 4 8 3 2 2 2 3" xfId="29210"/>
    <cellStyle name="Normal 4 8 3 2 2 3" xfId="29211"/>
    <cellStyle name="Normal 4 8 3 2 2 3 2" xfId="29212"/>
    <cellStyle name="Normal 4 8 3 2 2 4" xfId="29213"/>
    <cellStyle name="Normal 4 8 3 2 3" xfId="29214"/>
    <cellStyle name="Normal 4 8 3 2 3 2" xfId="29215"/>
    <cellStyle name="Normal 4 8 3 2 3 2 2" xfId="29216"/>
    <cellStyle name="Normal 4 8 3 2 3 3" xfId="29217"/>
    <cellStyle name="Normal 4 8 3 2 4" xfId="29218"/>
    <cellStyle name="Normal 4 8 3 2 4 2" xfId="29219"/>
    <cellStyle name="Normal 4 8 3 2 5" xfId="29220"/>
    <cellStyle name="Normal 4 8 3 3" xfId="29221"/>
    <cellStyle name="Normal 4 8 3 3 2" xfId="29222"/>
    <cellStyle name="Normal 4 8 3 3 2 2" xfId="29223"/>
    <cellStyle name="Normal 4 8 3 3 2 2 2" xfId="29224"/>
    <cellStyle name="Normal 4 8 3 3 2 3" xfId="29225"/>
    <cellStyle name="Normal 4 8 3 3 3" xfId="29226"/>
    <cellStyle name="Normal 4 8 3 3 3 2" xfId="29227"/>
    <cellStyle name="Normal 4 8 3 3 4" xfId="29228"/>
    <cellStyle name="Normal 4 8 3 4" xfId="29229"/>
    <cellStyle name="Normal 4 8 3 4 2" xfId="29230"/>
    <cellStyle name="Normal 4 8 3 4 2 2" xfId="29231"/>
    <cellStyle name="Normal 4 8 3 4 3" xfId="29232"/>
    <cellStyle name="Normal 4 8 3 5" xfId="29233"/>
    <cellStyle name="Normal 4 8 3 5 2" xfId="29234"/>
    <cellStyle name="Normal 4 8 3 6" xfId="29235"/>
    <cellStyle name="Normal 4 8 3 6 2" xfId="29236"/>
    <cellStyle name="Normal 4 8 3 7" xfId="29237"/>
    <cellStyle name="Normal 4 8 3 8" xfId="29238"/>
    <cellStyle name="Normal 4 8 3 9" xfId="29239"/>
    <cellStyle name="Normal 4 8 4" xfId="29240"/>
    <cellStyle name="Normal 4 8 4 2" xfId="29241"/>
    <cellStyle name="Normal 4 8 4 2 2" xfId="29242"/>
    <cellStyle name="Normal 4 8 4 2 2 2" xfId="29243"/>
    <cellStyle name="Normal 4 8 4 2 2 2 2" xfId="29244"/>
    <cellStyle name="Normal 4 8 4 2 2 3" xfId="29245"/>
    <cellStyle name="Normal 4 8 4 2 3" xfId="29246"/>
    <cellStyle name="Normal 4 8 4 2 3 2" xfId="29247"/>
    <cellStyle name="Normal 4 8 4 2 4" xfId="29248"/>
    <cellStyle name="Normal 4 8 4 3" xfId="29249"/>
    <cellStyle name="Normal 4 8 4 3 2" xfId="29250"/>
    <cellStyle name="Normal 4 8 4 3 2 2" xfId="29251"/>
    <cellStyle name="Normal 4 8 4 3 3" xfId="29252"/>
    <cellStyle name="Normal 4 8 4 4" xfId="29253"/>
    <cellStyle name="Normal 4 8 4 4 2" xfId="29254"/>
    <cellStyle name="Normal 4 8 4 5" xfId="29255"/>
    <cellStyle name="Normal 4 8 4 6" xfId="29256"/>
    <cellStyle name="Normal 4 8 5" xfId="29257"/>
    <cellStyle name="Normal 4 8 5 2" xfId="29258"/>
    <cellStyle name="Normal 4 8 5 2 2" xfId="29259"/>
    <cellStyle name="Normal 4 8 5 2 2 2" xfId="29260"/>
    <cellStyle name="Normal 4 8 5 2 2 2 2" xfId="29261"/>
    <cellStyle name="Normal 4 8 5 2 2 3" xfId="29262"/>
    <cellStyle name="Normal 4 8 5 2 3" xfId="29263"/>
    <cellStyle name="Normal 4 8 5 2 3 2" xfId="29264"/>
    <cellStyle name="Normal 4 8 5 2 4" xfId="29265"/>
    <cellStyle name="Normal 4 8 5 3" xfId="29266"/>
    <cellStyle name="Normal 4 8 5 3 2" xfId="29267"/>
    <cellStyle name="Normal 4 8 5 3 2 2" xfId="29268"/>
    <cellStyle name="Normal 4 8 5 3 3" xfId="29269"/>
    <cellStyle name="Normal 4 8 5 4" xfId="29270"/>
    <cellStyle name="Normal 4 8 5 4 2" xfId="29271"/>
    <cellStyle name="Normal 4 8 5 5" xfId="29272"/>
    <cellStyle name="Normal 4 8 5 6" xfId="29273"/>
    <cellStyle name="Normal 4 8 6" xfId="29274"/>
    <cellStyle name="Normal 4 8 6 2" xfId="29275"/>
    <cellStyle name="Normal 4 8 6 2 2" xfId="29276"/>
    <cellStyle name="Normal 4 8 6 2 2 2" xfId="29277"/>
    <cellStyle name="Normal 4 8 6 2 3" xfId="29278"/>
    <cellStyle name="Normal 4 8 6 3" xfId="29279"/>
    <cellStyle name="Normal 4 8 6 3 2" xfId="29280"/>
    <cellStyle name="Normal 4 8 6 4" xfId="29281"/>
    <cellStyle name="Normal 4 8 6 5" xfId="29282"/>
    <cellStyle name="Normal 4 8 7" xfId="29283"/>
    <cellStyle name="Normal 4 8 7 2" xfId="29284"/>
    <cellStyle name="Normal 4 8 7 2 2" xfId="29285"/>
    <cellStyle name="Normal 4 8 7 3" xfId="29286"/>
    <cellStyle name="Normal 4 8 8" xfId="29287"/>
    <cellStyle name="Normal 4 8 8 2" xfId="29288"/>
    <cellStyle name="Normal 4 8 9" xfId="29289"/>
    <cellStyle name="Normal 4 8 9 2" xfId="29290"/>
    <cellStyle name="Normal 4 9" xfId="29291"/>
    <cellStyle name="Normal 4 9 10" xfId="29292"/>
    <cellStyle name="Normal 4 9 2" xfId="29293"/>
    <cellStyle name="Normal 4 9 2 2" xfId="29294"/>
    <cellStyle name="Normal 4 9 2 2 2" xfId="29295"/>
    <cellStyle name="Normal 4 9 2 2 2 2" xfId="29296"/>
    <cellStyle name="Normal 4 9 2 2 2 2 2" xfId="29297"/>
    <cellStyle name="Normal 4 9 2 2 2 3" xfId="29298"/>
    <cellStyle name="Normal 4 9 2 2 3" xfId="29299"/>
    <cellStyle name="Normal 4 9 2 2 3 2" xfId="29300"/>
    <cellStyle name="Normal 4 9 2 2 4" xfId="29301"/>
    <cellStyle name="Normal 4 9 2 3" xfId="29302"/>
    <cellStyle name="Normal 4 9 2 3 2" xfId="29303"/>
    <cellStyle name="Normal 4 9 2 3 2 2" xfId="29304"/>
    <cellStyle name="Normal 4 9 2 3 3" xfId="29305"/>
    <cellStyle name="Normal 4 9 2 4" xfId="29306"/>
    <cellStyle name="Normal 4 9 2 4 2" xfId="29307"/>
    <cellStyle name="Normal 4 9 2 5" xfId="29308"/>
    <cellStyle name="Normal 4 9 2 6" xfId="29309"/>
    <cellStyle name="Normal 4 9 3" xfId="29310"/>
    <cellStyle name="Normal 4 9 3 2" xfId="29311"/>
    <cellStyle name="Normal 4 9 3 2 2" xfId="29312"/>
    <cellStyle name="Normal 4 9 3 2 2 2" xfId="29313"/>
    <cellStyle name="Normal 4 9 3 2 3" xfId="29314"/>
    <cellStyle name="Normal 4 9 3 3" xfId="29315"/>
    <cellStyle name="Normal 4 9 3 3 2" xfId="29316"/>
    <cellStyle name="Normal 4 9 3 4" xfId="29317"/>
    <cellStyle name="Normal 4 9 3 5" xfId="29318"/>
    <cellStyle name="Normal 4 9 4" xfId="29319"/>
    <cellStyle name="Normal 4 9 4 2" xfId="29320"/>
    <cellStyle name="Normal 4 9 4 2 2" xfId="29321"/>
    <cellStyle name="Normal 4 9 4 3" xfId="29322"/>
    <cellStyle name="Normal 4 9 4 4" xfId="29323"/>
    <cellStyle name="Normal 4 9 5" xfId="29324"/>
    <cellStyle name="Normal 4 9 5 2" xfId="29325"/>
    <cellStyle name="Normal 4 9 6" xfId="29326"/>
    <cellStyle name="Normal 4 9 6 2" xfId="29327"/>
    <cellStyle name="Normal 4 9 7" xfId="29328"/>
    <cellStyle name="Normal 4 9 7 2" xfId="29329"/>
    <cellStyle name="Normal 4 9 8" xfId="29330"/>
    <cellStyle name="Normal 4 9 9" xfId="29331"/>
    <cellStyle name="Normal 40" xfId="46924"/>
    <cellStyle name="Normal 41" xfId="46925"/>
    <cellStyle name="Normal 42" xfId="46928"/>
    <cellStyle name="Normal 43" xfId="46929"/>
    <cellStyle name="Normal 44" xfId="46930"/>
    <cellStyle name="Normal 45" xfId="46931"/>
    <cellStyle name="Normal 46" xfId="46934"/>
    <cellStyle name="Normal 47" xfId="46935"/>
    <cellStyle name="Normal 48" xfId="46937"/>
    <cellStyle name="Normal 49" xfId="46938"/>
    <cellStyle name="Normal 5" xfId="29332"/>
    <cellStyle name="Normal 5 2" xfId="29333"/>
    <cellStyle name="Normal 5 2 2" xfId="29334"/>
    <cellStyle name="Normal 5 2 3" xfId="29335"/>
    <cellStyle name="Normal 5 2 4" xfId="29336"/>
    <cellStyle name="Normal 5 2 5" xfId="46625"/>
    <cellStyle name="Normal 5 3" xfId="29337"/>
    <cellStyle name="Normal 5 3 2" xfId="29338"/>
    <cellStyle name="Normal 5 3 3" xfId="46626"/>
    <cellStyle name="Normal 5 4" xfId="29339"/>
    <cellStyle name="Normal 5 5" xfId="29340"/>
    <cellStyle name="Normal 5 6" xfId="46624"/>
    <cellStyle name="Normal 5 7" xfId="46986"/>
    <cellStyle name="Normal 5 8" xfId="48051"/>
    <cellStyle name="Normal 50" xfId="46952"/>
    <cellStyle name="Normal 51" xfId="46958"/>
    <cellStyle name="Normal 52" xfId="46956"/>
    <cellStyle name="Normal 53" xfId="46954"/>
    <cellStyle name="Normal 54" xfId="46955"/>
    <cellStyle name="Normal 55" xfId="46975"/>
    <cellStyle name="Normal 56" xfId="46957"/>
    <cellStyle name="Normal 57" xfId="46977"/>
    <cellStyle name="Normal 58" xfId="46962"/>
    <cellStyle name="Normal 59" xfId="46976"/>
    <cellStyle name="Normal 6" xfId="29341"/>
    <cellStyle name="Normal 6 2" xfId="29342"/>
    <cellStyle name="Normal 6 2 2" xfId="29343"/>
    <cellStyle name="Normal 6 2 3" xfId="29344"/>
    <cellStyle name="Normal 6 3" xfId="29345"/>
    <cellStyle name="Normal 6 3 2" xfId="46627"/>
    <cellStyle name="Normal 6 4" xfId="29346"/>
    <cellStyle name="Normal 6 5" xfId="29347"/>
    <cellStyle name="Normal 6 6" xfId="46990"/>
    <cellStyle name="Normal 6 6 2" xfId="48014"/>
    <cellStyle name="Normal 6 7" xfId="48068"/>
    <cellStyle name="Normal 60" xfId="46953"/>
    <cellStyle name="Normal 61" xfId="46974"/>
    <cellStyle name="Normal 62" xfId="46978"/>
    <cellStyle name="Normal 63" xfId="48015"/>
    <cellStyle name="Normal 64" xfId="48080"/>
    <cellStyle name="Normal 7" xfId="29348"/>
    <cellStyle name="Normal 7 10" xfId="29349"/>
    <cellStyle name="Normal 7 10 2" xfId="29350"/>
    <cellStyle name="Normal 7 10 2 2" xfId="29351"/>
    <cellStyle name="Normal 7 10 2 2 2" xfId="29352"/>
    <cellStyle name="Normal 7 10 2 3" xfId="29353"/>
    <cellStyle name="Normal 7 10 3" xfId="29354"/>
    <cellStyle name="Normal 7 10 3 2" xfId="29355"/>
    <cellStyle name="Normal 7 10 4" xfId="29356"/>
    <cellStyle name="Normal 7 10 5" xfId="29357"/>
    <cellStyle name="Normal 7 10 5 2" xfId="29358"/>
    <cellStyle name="Normal 7 10 5 6" xfId="46670"/>
    <cellStyle name="Normal 7 11" xfId="29359"/>
    <cellStyle name="Normal 7 11 2" xfId="29360"/>
    <cellStyle name="Normal 7 11 2 2" xfId="29361"/>
    <cellStyle name="Normal 7 11 3" xfId="29362"/>
    <cellStyle name="Normal 7 11 4" xfId="29363"/>
    <cellStyle name="Normal 7 11 4 2" xfId="11"/>
    <cellStyle name="Normal 7 12" xfId="29364"/>
    <cellStyle name="Normal 7 12 2" xfId="29365"/>
    <cellStyle name="Normal 7 13" xfId="29366"/>
    <cellStyle name="Normal 7 13 2" xfId="29367"/>
    <cellStyle name="Normal 7 14" xfId="29368"/>
    <cellStyle name="Normal 7 14 2" xfId="29369"/>
    <cellStyle name="Normal 7 15" xfId="29370"/>
    <cellStyle name="Normal 7 16" xfId="29371"/>
    <cellStyle name="Normal 7 17" xfId="29372"/>
    <cellStyle name="Normal 7 18" xfId="29373"/>
    <cellStyle name="Normal 7 18 2" xfId="10"/>
    <cellStyle name="Normal 7 18 6" xfId="46669"/>
    <cellStyle name="Normal 7 19" xfId="29374"/>
    <cellStyle name="Normal 7 2" xfId="29375"/>
    <cellStyle name="Normal 7 2 10" xfId="29376"/>
    <cellStyle name="Normal 7 2 10 2" xfId="29377"/>
    <cellStyle name="Normal 7 2 11" xfId="29378"/>
    <cellStyle name="Normal 7 2 11 2" xfId="29379"/>
    <cellStyle name="Normal 7 2 12" xfId="29380"/>
    <cellStyle name="Normal 7 2 12 2" xfId="29381"/>
    <cellStyle name="Normal 7 2 13" xfId="29382"/>
    <cellStyle name="Normal 7 2 13 2" xfId="29383"/>
    <cellStyle name="Normal 7 2 14" xfId="29384"/>
    <cellStyle name="Normal 7 2 15" xfId="29385"/>
    <cellStyle name="Normal 7 2 16" xfId="29386"/>
    <cellStyle name="Normal 7 2 17" xfId="29387"/>
    <cellStyle name="Normal 7 2 18" xfId="47058"/>
    <cellStyle name="Normal 7 2 2" xfId="29388"/>
    <cellStyle name="Normal 7 2 2 10" xfId="29389"/>
    <cellStyle name="Normal 7 2 2 10 2" xfId="29390"/>
    <cellStyle name="Normal 7 2 2 11" xfId="29391"/>
    <cellStyle name="Normal 7 2 2 11 2" xfId="29392"/>
    <cellStyle name="Normal 7 2 2 12" xfId="29393"/>
    <cellStyle name="Normal 7 2 2 13" xfId="29394"/>
    <cellStyle name="Normal 7 2 2 14" xfId="29395"/>
    <cellStyle name="Normal 7 2 2 2" xfId="29396"/>
    <cellStyle name="Normal 7 2 2 2 10" xfId="29397"/>
    <cellStyle name="Normal 7 2 2 2 10 2" xfId="29398"/>
    <cellStyle name="Normal 7 2 2 2 11" xfId="29399"/>
    <cellStyle name="Normal 7 2 2 2 12" xfId="29400"/>
    <cellStyle name="Normal 7 2 2 2 13" xfId="29401"/>
    <cellStyle name="Normal 7 2 2 2 2" xfId="29402"/>
    <cellStyle name="Normal 7 2 2 2 2 2" xfId="29403"/>
    <cellStyle name="Normal 7 2 2 2 2 2 2" xfId="29404"/>
    <cellStyle name="Normal 7 2 2 2 2 2 2 2" xfId="29405"/>
    <cellStyle name="Normal 7 2 2 2 2 2 2 2 2" xfId="29406"/>
    <cellStyle name="Normal 7 2 2 2 2 2 2 2 2 2" xfId="29407"/>
    <cellStyle name="Normal 7 2 2 2 2 2 2 2 3" xfId="29408"/>
    <cellStyle name="Normal 7 2 2 2 2 2 2 3" xfId="29409"/>
    <cellStyle name="Normal 7 2 2 2 2 2 2 3 2" xfId="29410"/>
    <cellStyle name="Normal 7 2 2 2 2 2 2 4" xfId="29411"/>
    <cellStyle name="Normal 7 2 2 2 2 2 3" xfId="29412"/>
    <cellStyle name="Normal 7 2 2 2 2 2 3 2" xfId="29413"/>
    <cellStyle name="Normal 7 2 2 2 2 2 3 2 2" xfId="29414"/>
    <cellStyle name="Normal 7 2 2 2 2 2 3 3" xfId="29415"/>
    <cellStyle name="Normal 7 2 2 2 2 2 4" xfId="29416"/>
    <cellStyle name="Normal 7 2 2 2 2 2 4 2" xfId="29417"/>
    <cellStyle name="Normal 7 2 2 2 2 2 5" xfId="29418"/>
    <cellStyle name="Normal 7 2 2 2 2 3" xfId="29419"/>
    <cellStyle name="Normal 7 2 2 2 2 3 2" xfId="29420"/>
    <cellStyle name="Normal 7 2 2 2 2 3 2 2" xfId="29421"/>
    <cellStyle name="Normal 7 2 2 2 2 3 2 2 2" xfId="29422"/>
    <cellStyle name="Normal 7 2 2 2 2 3 2 3" xfId="29423"/>
    <cellStyle name="Normal 7 2 2 2 2 3 3" xfId="29424"/>
    <cellStyle name="Normal 7 2 2 2 2 3 3 2" xfId="29425"/>
    <cellStyle name="Normal 7 2 2 2 2 3 4" xfId="29426"/>
    <cellStyle name="Normal 7 2 2 2 2 4" xfId="29427"/>
    <cellStyle name="Normal 7 2 2 2 2 4 2" xfId="29428"/>
    <cellStyle name="Normal 7 2 2 2 2 4 2 2" xfId="29429"/>
    <cellStyle name="Normal 7 2 2 2 2 4 3" xfId="29430"/>
    <cellStyle name="Normal 7 2 2 2 2 5" xfId="29431"/>
    <cellStyle name="Normal 7 2 2 2 2 5 2" xfId="29432"/>
    <cellStyle name="Normal 7 2 2 2 2 6" xfId="29433"/>
    <cellStyle name="Normal 7 2 2 2 2 6 2" xfId="29434"/>
    <cellStyle name="Normal 7 2 2 2 2 7" xfId="29435"/>
    <cellStyle name="Normal 7 2 2 2 2 8" xfId="29436"/>
    <cellStyle name="Normal 7 2 2 2 2 9" xfId="29437"/>
    <cellStyle name="Normal 7 2 2 2 3" xfId="29438"/>
    <cellStyle name="Normal 7 2 2 2 3 2" xfId="29439"/>
    <cellStyle name="Normal 7 2 2 2 3 2 2" xfId="29440"/>
    <cellStyle name="Normal 7 2 2 2 3 2 2 2" xfId="29441"/>
    <cellStyle name="Normal 7 2 2 2 3 2 2 2 2" xfId="29442"/>
    <cellStyle name="Normal 7 2 2 2 3 2 2 2 2 2" xfId="29443"/>
    <cellStyle name="Normal 7 2 2 2 3 2 2 2 3" xfId="29444"/>
    <cellStyle name="Normal 7 2 2 2 3 2 2 3" xfId="29445"/>
    <cellStyle name="Normal 7 2 2 2 3 2 2 3 2" xfId="29446"/>
    <cellStyle name="Normal 7 2 2 2 3 2 2 4" xfId="29447"/>
    <cellStyle name="Normal 7 2 2 2 3 2 3" xfId="29448"/>
    <cellStyle name="Normal 7 2 2 2 3 2 3 2" xfId="29449"/>
    <cellStyle name="Normal 7 2 2 2 3 2 3 2 2" xfId="29450"/>
    <cellStyle name="Normal 7 2 2 2 3 2 3 3" xfId="29451"/>
    <cellStyle name="Normal 7 2 2 2 3 2 4" xfId="29452"/>
    <cellStyle name="Normal 7 2 2 2 3 2 4 2" xfId="29453"/>
    <cellStyle name="Normal 7 2 2 2 3 2 5" xfId="29454"/>
    <cellStyle name="Normal 7 2 2 2 3 3" xfId="29455"/>
    <cellStyle name="Normal 7 2 2 2 3 3 2" xfId="29456"/>
    <cellStyle name="Normal 7 2 2 2 3 3 2 2" xfId="29457"/>
    <cellStyle name="Normal 7 2 2 2 3 3 2 2 2" xfId="29458"/>
    <cellStyle name="Normal 7 2 2 2 3 3 2 3" xfId="29459"/>
    <cellStyle name="Normal 7 2 2 2 3 3 3" xfId="29460"/>
    <cellStyle name="Normal 7 2 2 2 3 3 3 2" xfId="29461"/>
    <cellStyle name="Normal 7 2 2 2 3 3 4" xfId="29462"/>
    <cellStyle name="Normal 7 2 2 2 3 4" xfId="29463"/>
    <cellStyle name="Normal 7 2 2 2 3 4 2" xfId="29464"/>
    <cellStyle name="Normal 7 2 2 2 3 4 2 2" xfId="29465"/>
    <cellStyle name="Normal 7 2 2 2 3 4 3" xfId="29466"/>
    <cellStyle name="Normal 7 2 2 2 3 5" xfId="29467"/>
    <cellStyle name="Normal 7 2 2 2 3 5 2" xfId="29468"/>
    <cellStyle name="Normal 7 2 2 2 3 6" xfId="29469"/>
    <cellStyle name="Normal 7 2 2 2 3 6 2" xfId="29470"/>
    <cellStyle name="Normal 7 2 2 2 3 7" xfId="29471"/>
    <cellStyle name="Normal 7 2 2 2 3 8" xfId="29472"/>
    <cellStyle name="Normal 7 2 2 2 3 9" xfId="29473"/>
    <cellStyle name="Normal 7 2 2 2 4" xfId="29474"/>
    <cellStyle name="Normal 7 2 2 2 4 2" xfId="29475"/>
    <cellStyle name="Normal 7 2 2 2 4 2 2" xfId="29476"/>
    <cellStyle name="Normal 7 2 2 2 4 2 2 2" xfId="29477"/>
    <cellStyle name="Normal 7 2 2 2 4 2 2 2 2" xfId="29478"/>
    <cellStyle name="Normal 7 2 2 2 4 2 2 3" xfId="29479"/>
    <cellStyle name="Normal 7 2 2 2 4 2 3" xfId="29480"/>
    <cellStyle name="Normal 7 2 2 2 4 2 3 2" xfId="29481"/>
    <cellStyle name="Normal 7 2 2 2 4 2 4" xfId="29482"/>
    <cellStyle name="Normal 7 2 2 2 4 3" xfId="29483"/>
    <cellStyle name="Normal 7 2 2 2 4 3 2" xfId="29484"/>
    <cellStyle name="Normal 7 2 2 2 4 3 2 2" xfId="29485"/>
    <cellStyle name="Normal 7 2 2 2 4 3 3" xfId="29486"/>
    <cellStyle name="Normal 7 2 2 2 4 4" xfId="29487"/>
    <cellStyle name="Normal 7 2 2 2 4 4 2" xfId="29488"/>
    <cellStyle name="Normal 7 2 2 2 4 5" xfId="29489"/>
    <cellStyle name="Normal 7 2 2 2 5" xfId="29490"/>
    <cellStyle name="Normal 7 2 2 2 5 2" xfId="29491"/>
    <cellStyle name="Normal 7 2 2 2 5 2 2" xfId="29492"/>
    <cellStyle name="Normal 7 2 2 2 5 2 2 2" xfId="29493"/>
    <cellStyle name="Normal 7 2 2 2 5 2 2 2 2" xfId="29494"/>
    <cellStyle name="Normal 7 2 2 2 5 2 2 3" xfId="29495"/>
    <cellStyle name="Normal 7 2 2 2 5 2 3" xfId="29496"/>
    <cellStyle name="Normal 7 2 2 2 5 2 3 2" xfId="29497"/>
    <cellStyle name="Normal 7 2 2 2 5 2 4" xfId="29498"/>
    <cellStyle name="Normal 7 2 2 2 5 3" xfId="29499"/>
    <cellStyle name="Normal 7 2 2 2 5 3 2" xfId="29500"/>
    <cellStyle name="Normal 7 2 2 2 5 3 2 2" xfId="29501"/>
    <cellStyle name="Normal 7 2 2 2 5 3 3" xfId="29502"/>
    <cellStyle name="Normal 7 2 2 2 5 4" xfId="29503"/>
    <cellStyle name="Normal 7 2 2 2 5 4 2" xfId="29504"/>
    <cellStyle name="Normal 7 2 2 2 5 5" xfId="29505"/>
    <cellStyle name="Normal 7 2 2 2 6" xfId="29506"/>
    <cellStyle name="Normal 7 2 2 2 6 2" xfId="29507"/>
    <cellStyle name="Normal 7 2 2 2 6 2 2" xfId="29508"/>
    <cellStyle name="Normal 7 2 2 2 6 2 2 2" xfId="29509"/>
    <cellStyle name="Normal 7 2 2 2 6 2 3" xfId="29510"/>
    <cellStyle name="Normal 7 2 2 2 6 3" xfId="29511"/>
    <cellStyle name="Normal 7 2 2 2 6 3 2" xfId="29512"/>
    <cellStyle name="Normal 7 2 2 2 6 4" xfId="29513"/>
    <cellStyle name="Normal 7 2 2 2 7" xfId="29514"/>
    <cellStyle name="Normal 7 2 2 2 7 2" xfId="29515"/>
    <cellStyle name="Normal 7 2 2 2 7 2 2" xfId="29516"/>
    <cellStyle name="Normal 7 2 2 2 7 3" xfId="29517"/>
    <cellStyle name="Normal 7 2 2 2 8" xfId="29518"/>
    <cellStyle name="Normal 7 2 2 2 8 2" xfId="29519"/>
    <cellStyle name="Normal 7 2 2 2 9" xfId="29520"/>
    <cellStyle name="Normal 7 2 2 2 9 2" xfId="29521"/>
    <cellStyle name="Normal 7 2 2 3" xfId="29522"/>
    <cellStyle name="Normal 7 2 2 3 2" xfId="29523"/>
    <cellStyle name="Normal 7 2 2 3 2 2" xfId="29524"/>
    <cellStyle name="Normal 7 2 2 3 2 2 2" xfId="29525"/>
    <cellStyle name="Normal 7 2 2 3 2 2 2 2" xfId="29526"/>
    <cellStyle name="Normal 7 2 2 3 2 2 2 2 2" xfId="29527"/>
    <cellStyle name="Normal 7 2 2 3 2 2 2 3" xfId="29528"/>
    <cellStyle name="Normal 7 2 2 3 2 2 3" xfId="29529"/>
    <cellStyle name="Normal 7 2 2 3 2 2 3 2" xfId="29530"/>
    <cellStyle name="Normal 7 2 2 3 2 2 4" xfId="29531"/>
    <cellStyle name="Normal 7 2 2 3 2 3" xfId="29532"/>
    <cellStyle name="Normal 7 2 2 3 2 3 2" xfId="29533"/>
    <cellStyle name="Normal 7 2 2 3 2 3 2 2" xfId="29534"/>
    <cellStyle name="Normal 7 2 2 3 2 3 3" xfId="29535"/>
    <cellStyle name="Normal 7 2 2 3 2 4" xfId="29536"/>
    <cellStyle name="Normal 7 2 2 3 2 4 2" xfId="29537"/>
    <cellStyle name="Normal 7 2 2 3 2 5" xfId="29538"/>
    <cellStyle name="Normal 7 2 2 3 3" xfId="29539"/>
    <cellStyle name="Normal 7 2 2 3 3 2" xfId="29540"/>
    <cellStyle name="Normal 7 2 2 3 3 2 2" xfId="29541"/>
    <cellStyle name="Normal 7 2 2 3 3 2 2 2" xfId="29542"/>
    <cellStyle name="Normal 7 2 2 3 3 2 3" xfId="29543"/>
    <cellStyle name="Normal 7 2 2 3 3 3" xfId="29544"/>
    <cellStyle name="Normal 7 2 2 3 3 3 2" xfId="29545"/>
    <cellStyle name="Normal 7 2 2 3 3 4" xfId="29546"/>
    <cellStyle name="Normal 7 2 2 3 4" xfId="29547"/>
    <cellStyle name="Normal 7 2 2 3 4 2" xfId="29548"/>
    <cellStyle name="Normal 7 2 2 3 4 2 2" xfId="29549"/>
    <cellStyle name="Normal 7 2 2 3 4 3" xfId="29550"/>
    <cellStyle name="Normal 7 2 2 3 5" xfId="29551"/>
    <cellStyle name="Normal 7 2 2 3 5 2" xfId="29552"/>
    <cellStyle name="Normal 7 2 2 3 6" xfId="29553"/>
    <cellStyle name="Normal 7 2 2 3 6 2" xfId="29554"/>
    <cellStyle name="Normal 7 2 2 3 7" xfId="29555"/>
    <cellStyle name="Normal 7 2 2 3 8" xfId="29556"/>
    <cellStyle name="Normal 7 2 2 3 9" xfId="29557"/>
    <cellStyle name="Normal 7 2 2 4" xfId="29558"/>
    <cellStyle name="Normal 7 2 2 4 2" xfId="29559"/>
    <cellStyle name="Normal 7 2 2 4 2 2" xfId="29560"/>
    <cellStyle name="Normal 7 2 2 4 2 2 2" xfId="29561"/>
    <cellStyle name="Normal 7 2 2 4 2 2 2 2" xfId="29562"/>
    <cellStyle name="Normal 7 2 2 4 2 2 2 2 2" xfId="29563"/>
    <cellStyle name="Normal 7 2 2 4 2 2 2 3" xfId="29564"/>
    <cellStyle name="Normal 7 2 2 4 2 2 3" xfId="29565"/>
    <cellStyle name="Normal 7 2 2 4 2 2 3 2" xfId="29566"/>
    <cellStyle name="Normal 7 2 2 4 2 2 4" xfId="29567"/>
    <cellStyle name="Normal 7 2 2 4 2 3" xfId="29568"/>
    <cellStyle name="Normal 7 2 2 4 2 3 2" xfId="29569"/>
    <cellStyle name="Normal 7 2 2 4 2 3 2 2" xfId="29570"/>
    <cellStyle name="Normal 7 2 2 4 2 3 3" xfId="29571"/>
    <cellStyle name="Normal 7 2 2 4 2 4" xfId="29572"/>
    <cellStyle name="Normal 7 2 2 4 2 4 2" xfId="29573"/>
    <cellStyle name="Normal 7 2 2 4 2 5" xfId="29574"/>
    <cellStyle name="Normal 7 2 2 4 3" xfId="29575"/>
    <cellStyle name="Normal 7 2 2 4 3 2" xfId="29576"/>
    <cellStyle name="Normal 7 2 2 4 3 2 2" xfId="29577"/>
    <cellStyle name="Normal 7 2 2 4 3 2 2 2" xfId="29578"/>
    <cellStyle name="Normal 7 2 2 4 3 2 3" xfId="29579"/>
    <cellStyle name="Normal 7 2 2 4 3 3" xfId="29580"/>
    <cellStyle name="Normal 7 2 2 4 3 3 2" xfId="29581"/>
    <cellStyle name="Normal 7 2 2 4 3 4" xfId="29582"/>
    <cellStyle name="Normal 7 2 2 4 4" xfId="29583"/>
    <cellStyle name="Normal 7 2 2 4 4 2" xfId="29584"/>
    <cellStyle name="Normal 7 2 2 4 4 2 2" xfId="29585"/>
    <cellStyle name="Normal 7 2 2 4 4 3" xfId="29586"/>
    <cellStyle name="Normal 7 2 2 4 5" xfId="29587"/>
    <cellStyle name="Normal 7 2 2 4 5 2" xfId="29588"/>
    <cellStyle name="Normal 7 2 2 4 6" xfId="29589"/>
    <cellStyle name="Normal 7 2 2 4 6 2" xfId="29590"/>
    <cellStyle name="Normal 7 2 2 4 7" xfId="29591"/>
    <cellStyle name="Normal 7 2 2 4 8" xfId="29592"/>
    <cellStyle name="Normal 7 2 2 4 9" xfId="29593"/>
    <cellStyle name="Normal 7 2 2 5" xfId="29594"/>
    <cellStyle name="Normal 7 2 2 5 2" xfId="29595"/>
    <cellStyle name="Normal 7 2 2 5 2 2" xfId="29596"/>
    <cellStyle name="Normal 7 2 2 5 2 2 2" xfId="29597"/>
    <cellStyle name="Normal 7 2 2 5 2 2 2 2" xfId="29598"/>
    <cellStyle name="Normal 7 2 2 5 2 2 3" xfId="29599"/>
    <cellStyle name="Normal 7 2 2 5 2 3" xfId="29600"/>
    <cellStyle name="Normal 7 2 2 5 2 3 2" xfId="29601"/>
    <cellStyle name="Normal 7 2 2 5 2 4" xfId="29602"/>
    <cellStyle name="Normal 7 2 2 5 3" xfId="29603"/>
    <cellStyle name="Normal 7 2 2 5 3 2" xfId="29604"/>
    <cellStyle name="Normal 7 2 2 5 3 2 2" xfId="29605"/>
    <cellStyle name="Normal 7 2 2 5 3 3" xfId="29606"/>
    <cellStyle name="Normal 7 2 2 5 4" xfId="29607"/>
    <cellStyle name="Normal 7 2 2 5 4 2" xfId="29608"/>
    <cellStyle name="Normal 7 2 2 5 5" xfId="29609"/>
    <cellStyle name="Normal 7 2 2 6" xfId="29610"/>
    <cellStyle name="Normal 7 2 2 6 2" xfId="29611"/>
    <cellStyle name="Normal 7 2 2 6 2 2" xfId="29612"/>
    <cellStyle name="Normal 7 2 2 6 2 2 2" xfId="29613"/>
    <cellStyle name="Normal 7 2 2 6 2 2 2 2" xfId="29614"/>
    <cellStyle name="Normal 7 2 2 6 2 2 3" xfId="29615"/>
    <cellStyle name="Normal 7 2 2 6 2 3" xfId="29616"/>
    <cellStyle name="Normal 7 2 2 6 2 3 2" xfId="29617"/>
    <cellStyle name="Normal 7 2 2 6 2 4" xfId="29618"/>
    <cellStyle name="Normal 7 2 2 6 3" xfId="29619"/>
    <cellStyle name="Normal 7 2 2 6 3 2" xfId="29620"/>
    <cellStyle name="Normal 7 2 2 6 3 2 2" xfId="29621"/>
    <cellStyle name="Normal 7 2 2 6 3 3" xfId="29622"/>
    <cellStyle name="Normal 7 2 2 6 4" xfId="29623"/>
    <cellStyle name="Normal 7 2 2 6 4 2" xfId="29624"/>
    <cellStyle name="Normal 7 2 2 6 5" xfId="29625"/>
    <cellStyle name="Normal 7 2 2 7" xfId="29626"/>
    <cellStyle name="Normal 7 2 2 7 2" xfId="29627"/>
    <cellStyle name="Normal 7 2 2 7 2 2" xfId="29628"/>
    <cellStyle name="Normal 7 2 2 7 2 2 2" xfId="29629"/>
    <cellStyle name="Normal 7 2 2 7 2 3" xfId="29630"/>
    <cellStyle name="Normal 7 2 2 7 3" xfId="29631"/>
    <cellStyle name="Normal 7 2 2 7 3 2" xfId="29632"/>
    <cellStyle name="Normal 7 2 2 7 4" xfId="29633"/>
    <cellStyle name="Normal 7 2 2 8" xfId="29634"/>
    <cellStyle name="Normal 7 2 2 8 2" xfId="29635"/>
    <cellStyle name="Normal 7 2 2 8 2 2" xfId="29636"/>
    <cellStyle name="Normal 7 2 2 8 3" xfId="29637"/>
    <cellStyle name="Normal 7 2 2 9" xfId="29638"/>
    <cellStyle name="Normal 7 2 2 9 2" xfId="29639"/>
    <cellStyle name="Normal 7 2 3" xfId="29640"/>
    <cellStyle name="Normal 7 2 3 10" xfId="29641"/>
    <cellStyle name="Normal 7 2 3 10 2" xfId="29642"/>
    <cellStyle name="Normal 7 2 3 11" xfId="29643"/>
    <cellStyle name="Normal 7 2 3 12" xfId="29644"/>
    <cellStyle name="Normal 7 2 3 13" xfId="29645"/>
    <cellStyle name="Normal 7 2 3 2" xfId="29646"/>
    <cellStyle name="Normal 7 2 3 2 2" xfId="29647"/>
    <cellStyle name="Normal 7 2 3 2 2 2" xfId="29648"/>
    <cellStyle name="Normal 7 2 3 2 2 2 2" xfId="29649"/>
    <cellStyle name="Normal 7 2 3 2 2 2 2 2" xfId="29650"/>
    <cellStyle name="Normal 7 2 3 2 2 2 2 2 2" xfId="29651"/>
    <cellStyle name="Normal 7 2 3 2 2 2 2 3" xfId="29652"/>
    <cellStyle name="Normal 7 2 3 2 2 2 3" xfId="29653"/>
    <cellStyle name="Normal 7 2 3 2 2 2 3 2" xfId="29654"/>
    <cellStyle name="Normal 7 2 3 2 2 2 4" xfId="29655"/>
    <cellStyle name="Normal 7 2 3 2 2 3" xfId="29656"/>
    <cellStyle name="Normal 7 2 3 2 2 3 2" xfId="29657"/>
    <cellStyle name="Normal 7 2 3 2 2 3 2 2" xfId="29658"/>
    <cellStyle name="Normal 7 2 3 2 2 3 3" xfId="29659"/>
    <cellStyle name="Normal 7 2 3 2 2 4" xfId="29660"/>
    <cellStyle name="Normal 7 2 3 2 2 4 2" xfId="29661"/>
    <cellStyle name="Normal 7 2 3 2 2 5" xfId="29662"/>
    <cellStyle name="Normal 7 2 3 2 3" xfId="29663"/>
    <cellStyle name="Normal 7 2 3 2 3 2" xfId="29664"/>
    <cellStyle name="Normal 7 2 3 2 3 2 2" xfId="29665"/>
    <cellStyle name="Normal 7 2 3 2 3 2 2 2" xfId="29666"/>
    <cellStyle name="Normal 7 2 3 2 3 2 3" xfId="29667"/>
    <cellStyle name="Normal 7 2 3 2 3 3" xfId="29668"/>
    <cellStyle name="Normal 7 2 3 2 3 3 2" xfId="29669"/>
    <cellStyle name="Normal 7 2 3 2 3 4" xfId="29670"/>
    <cellStyle name="Normal 7 2 3 2 4" xfId="29671"/>
    <cellStyle name="Normal 7 2 3 2 4 2" xfId="29672"/>
    <cellStyle name="Normal 7 2 3 2 4 2 2" xfId="29673"/>
    <cellStyle name="Normal 7 2 3 2 4 3" xfId="29674"/>
    <cellStyle name="Normal 7 2 3 2 5" xfId="29675"/>
    <cellStyle name="Normal 7 2 3 2 5 2" xfId="29676"/>
    <cellStyle name="Normal 7 2 3 2 6" xfId="29677"/>
    <cellStyle name="Normal 7 2 3 2 6 2" xfId="29678"/>
    <cellStyle name="Normal 7 2 3 2 7" xfId="29679"/>
    <cellStyle name="Normal 7 2 3 2 8" xfId="29680"/>
    <cellStyle name="Normal 7 2 3 2 9" xfId="29681"/>
    <cellStyle name="Normal 7 2 3 3" xfId="29682"/>
    <cellStyle name="Normal 7 2 3 3 2" xfId="29683"/>
    <cellStyle name="Normal 7 2 3 3 2 2" xfId="29684"/>
    <cellStyle name="Normal 7 2 3 3 2 2 2" xfId="29685"/>
    <cellStyle name="Normal 7 2 3 3 2 2 2 2" xfId="29686"/>
    <cellStyle name="Normal 7 2 3 3 2 2 2 2 2" xfId="29687"/>
    <cellStyle name="Normal 7 2 3 3 2 2 2 3" xfId="29688"/>
    <cellStyle name="Normal 7 2 3 3 2 2 3" xfId="29689"/>
    <cellStyle name="Normal 7 2 3 3 2 2 3 2" xfId="29690"/>
    <cellStyle name="Normal 7 2 3 3 2 2 4" xfId="29691"/>
    <cellStyle name="Normal 7 2 3 3 2 3" xfId="29692"/>
    <cellStyle name="Normal 7 2 3 3 2 3 2" xfId="29693"/>
    <cellStyle name="Normal 7 2 3 3 2 3 2 2" xfId="29694"/>
    <cellStyle name="Normal 7 2 3 3 2 3 3" xfId="29695"/>
    <cellStyle name="Normal 7 2 3 3 2 4" xfId="29696"/>
    <cellStyle name="Normal 7 2 3 3 2 4 2" xfId="29697"/>
    <cellStyle name="Normal 7 2 3 3 2 5" xfId="29698"/>
    <cellStyle name="Normal 7 2 3 3 3" xfId="29699"/>
    <cellStyle name="Normal 7 2 3 3 3 2" xfId="29700"/>
    <cellStyle name="Normal 7 2 3 3 3 2 2" xfId="29701"/>
    <cellStyle name="Normal 7 2 3 3 3 2 2 2" xfId="29702"/>
    <cellStyle name="Normal 7 2 3 3 3 2 3" xfId="29703"/>
    <cellStyle name="Normal 7 2 3 3 3 3" xfId="29704"/>
    <cellStyle name="Normal 7 2 3 3 3 3 2" xfId="29705"/>
    <cellStyle name="Normal 7 2 3 3 3 4" xfId="29706"/>
    <cellStyle name="Normal 7 2 3 3 4" xfId="29707"/>
    <cellStyle name="Normal 7 2 3 3 4 2" xfId="29708"/>
    <cellStyle name="Normal 7 2 3 3 4 2 2" xfId="29709"/>
    <cellStyle name="Normal 7 2 3 3 4 3" xfId="29710"/>
    <cellStyle name="Normal 7 2 3 3 5" xfId="29711"/>
    <cellStyle name="Normal 7 2 3 3 5 2" xfId="29712"/>
    <cellStyle name="Normal 7 2 3 3 6" xfId="29713"/>
    <cellStyle name="Normal 7 2 3 3 6 2" xfId="29714"/>
    <cellStyle name="Normal 7 2 3 3 7" xfId="29715"/>
    <cellStyle name="Normal 7 2 3 3 8" xfId="29716"/>
    <cellStyle name="Normal 7 2 3 3 9" xfId="29717"/>
    <cellStyle name="Normal 7 2 3 4" xfId="29718"/>
    <cellStyle name="Normal 7 2 3 4 2" xfId="29719"/>
    <cellStyle name="Normal 7 2 3 4 2 2" xfId="29720"/>
    <cellStyle name="Normal 7 2 3 4 2 2 2" xfId="29721"/>
    <cellStyle name="Normal 7 2 3 4 2 2 2 2" xfId="29722"/>
    <cellStyle name="Normal 7 2 3 4 2 2 3" xfId="29723"/>
    <cellStyle name="Normal 7 2 3 4 2 3" xfId="29724"/>
    <cellStyle name="Normal 7 2 3 4 2 3 2" xfId="29725"/>
    <cellStyle name="Normal 7 2 3 4 2 4" xfId="29726"/>
    <cellStyle name="Normal 7 2 3 4 3" xfId="29727"/>
    <cellStyle name="Normal 7 2 3 4 3 2" xfId="29728"/>
    <cellStyle name="Normal 7 2 3 4 3 2 2" xfId="29729"/>
    <cellStyle name="Normal 7 2 3 4 3 3" xfId="29730"/>
    <cellStyle name="Normal 7 2 3 4 4" xfId="29731"/>
    <cellStyle name="Normal 7 2 3 4 4 2" xfId="29732"/>
    <cellStyle name="Normal 7 2 3 4 5" xfId="29733"/>
    <cellStyle name="Normal 7 2 3 5" xfId="29734"/>
    <cellStyle name="Normal 7 2 3 5 2" xfId="29735"/>
    <cellStyle name="Normal 7 2 3 5 2 2" xfId="29736"/>
    <cellStyle name="Normal 7 2 3 5 2 2 2" xfId="29737"/>
    <cellStyle name="Normal 7 2 3 5 2 2 2 2" xfId="29738"/>
    <cellStyle name="Normal 7 2 3 5 2 2 3" xfId="29739"/>
    <cellStyle name="Normal 7 2 3 5 2 3" xfId="29740"/>
    <cellStyle name="Normal 7 2 3 5 2 3 2" xfId="29741"/>
    <cellStyle name="Normal 7 2 3 5 2 4" xfId="29742"/>
    <cellStyle name="Normal 7 2 3 5 3" xfId="29743"/>
    <cellStyle name="Normal 7 2 3 5 3 2" xfId="29744"/>
    <cellStyle name="Normal 7 2 3 5 3 2 2" xfId="29745"/>
    <cellStyle name="Normal 7 2 3 5 3 3" xfId="29746"/>
    <cellStyle name="Normal 7 2 3 5 4" xfId="29747"/>
    <cellStyle name="Normal 7 2 3 5 4 2" xfId="29748"/>
    <cellStyle name="Normal 7 2 3 5 5" xfId="29749"/>
    <cellStyle name="Normal 7 2 3 6" xfId="29750"/>
    <cellStyle name="Normal 7 2 3 6 2" xfId="29751"/>
    <cellStyle name="Normal 7 2 3 6 2 2" xfId="29752"/>
    <cellStyle name="Normal 7 2 3 6 2 2 2" xfId="29753"/>
    <cellStyle name="Normal 7 2 3 6 2 3" xfId="29754"/>
    <cellStyle name="Normal 7 2 3 6 3" xfId="29755"/>
    <cellStyle name="Normal 7 2 3 6 3 2" xfId="29756"/>
    <cellStyle name="Normal 7 2 3 6 4" xfId="29757"/>
    <cellStyle name="Normal 7 2 3 7" xfId="29758"/>
    <cellStyle name="Normal 7 2 3 7 2" xfId="29759"/>
    <cellStyle name="Normal 7 2 3 7 2 2" xfId="29760"/>
    <cellStyle name="Normal 7 2 3 7 3" xfId="29761"/>
    <cellStyle name="Normal 7 2 3 8" xfId="29762"/>
    <cellStyle name="Normal 7 2 3 8 2" xfId="29763"/>
    <cellStyle name="Normal 7 2 3 9" xfId="29764"/>
    <cellStyle name="Normal 7 2 3 9 2" xfId="29765"/>
    <cellStyle name="Normal 7 2 4" xfId="29766"/>
    <cellStyle name="Normal 7 2 4 2" xfId="29767"/>
    <cellStyle name="Normal 7 2 4 2 2" xfId="29768"/>
    <cellStyle name="Normal 7 2 4 2 2 2" xfId="29769"/>
    <cellStyle name="Normal 7 2 4 2 2 2 2" xfId="29770"/>
    <cellStyle name="Normal 7 2 4 2 2 2 2 2" xfId="29771"/>
    <cellStyle name="Normal 7 2 4 2 2 2 3" xfId="29772"/>
    <cellStyle name="Normal 7 2 4 2 2 3" xfId="29773"/>
    <cellStyle name="Normal 7 2 4 2 2 3 2" xfId="29774"/>
    <cellStyle name="Normal 7 2 4 2 2 4" xfId="29775"/>
    <cellStyle name="Normal 7 2 4 2 3" xfId="29776"/>
    <cellStyle name="Normal 7 2 4 2 3 2" xfId="29777"/>
    <cellStyle name="Normal 7 2 4 2 3 2 2" xfId="29778"/>
    <cellStyle name="Normal 7 2 4 2 3 3" xfId="29779"/>
    <cellStyle name="Normal 7 2 4 2 4" xfId="29780"/>
    <cellStyle name="Normal 7 2 4 2 4 2" xfId="29781"/>
    <cellStyle name="Normal 7 2 4 2 5" xfId="29782"/>
    <cellStyle name="Normal 7 2 4 3" xfId="29783"/>
    <cellStyle name="Normal 7 2 4 3 2" xfId="29784"/>
    <cellStyle name="Normal 7 2 4 3 2 2" xfId="29785"/>
    <cellStyle name="Normal 7 2 4 3 2 2 2" xfId="29786"/>
    <cellStyle name="Normal 7 2 4 3 2 3" xfId="29787"/>
    <cellStyle name="Normal 7 2 4 3 3" xfId="29788"/>
    <cellStyle name="Normal 7 2 4 3 3 2" xfId="29789"/>
    <cellStyle name="Normal 7 2 4 3 4" xfId="29790"/>
    <cellStyle name="Normal 7 2 4 4" xfId="29791"/>
    <cellStyle name="Normal 7 2 4 4 2" xfId="29792"/>
    <cellStyle name="Normal 7 2 4 4 2 2" xfId="29793"/>
    <cellStyle name="Normal 7 2 4 4 3" xfId="29794"/>
    <cellStyle name="Normal 7 2 4 5" xfId="29795"/>
    <cellStyle name="Normal 7 2 4 5 2" xfId="29796"/>
    <cellStyle name="Normal 7 2 4 6" xfId="29797"/>
    <cellStyle name="Normal 7 2 4 6 2" xfId="29798"/>
    <cellStyle name="Normal 7 2 4 7" xfId="29799"/>
    <cellStyle name="Normal 7 2 4 8" xfId="29800"/>
    <cellStyle name="Normal 7 2 4 9" xfId="29801"/>
    <cellStyle name="Normal 7 2 5" xfId="29802"/>
    <cellStyle name="Normal 7 2 5 2" xfId="29803"/>
    <cellStyle name="Normal 7 2 5 2 2" xfId="29804"/>
    <cellStyle name="Normal 7 2 5 2 2 2" xfId="29805"/>
    <cellStyle name="Normal 7 2 5 2 2 2 2" xfId="29806"/>
    <cellStyle name="Normal 7 2 5 2 2 2 2 2" xfId="29807"/>
    <cellStyle name="Normal 7 2 5 2 2 2 3" xfId="29808"/>
    <cellStyle name="Normal 7 2 5 2 2 3" xfId="29809"/>
    <cellStyle name="Normal 7 2 5 2 2 3 2" xfId="29810"/>
    <cellStyle name="Normal 7 2 5 2 2 4" xfId="29811"/>
    <cellStyle name="Normal 7 2 5 2 3" xfId="29812"/>
    <cellStyle name="Normal 7 2 5 2 3 2" xfId="29813"/>
    <cellStyle name="Normal 7 2 5 2 3 2 2" xfId="29814"/>
    <cellStyle name="Normal 7 2 5 2 3 3" xfId="29815"/>
    <cellStyle name="Normal 7 2 5 2 4" xfId="29816"/>
    <cellStyle name="Normal 7 2 5 2 4 2" xfId="29817"/>
    <cellStyle name="Normal 7 2 5 2 5" xfId="29818"/>
    <cellStyle name="Normal 7 2 5 3" xfId="29819"/>
    <cellStyle name="Normal 7 2 5 3 2" xfId="29820"/>
    <cellStyle name="Normal 7 2 5 3 2 2" xfId="29821"/>
    <cellStyle name="Normal 7 2 5 3 2 2 2" xfId="29822"/>
    <cellStyle name="Normal 7 2 5 3 2 3" xfId="29823"/>
    <cellStyle name="Normal 7 2 5 3 3" xfId="29824"/>
    <cellStyle name="Normal 7 2 5 3 3 2" xfId="29825"/>
    <cellStyle name="Normal 7 2 5 3 4" xfId="29826"/>
    <cellStyle name="Normal 7 2 5 4" xfId="29827"/>
    <cellStyle name="Normal 7 2 5 4 2" xfId="29828"/>
    <cellStyle name="Normal 7 2 5 4 2 2" xfId="29829"/>
    <cellStyle name="Normal 7 2 5 4 3" xfId="29830"/>
    <cellStyle name="Normal 7 2 5 5" xfId="29831"/>
    <cellStyle name="Normal 7 2 5 5 2" xfId="29832"/>
    <cellStyle name="Normal 7 2 5 6" xfId="29833"/>
    <cellStyle name="Normal 7 2 5 6 2" xfId="29834"/>
    <cellStyle name="Normal 7 2 5 7" xfId="29835"/>
    <cellStyle name="Normal 7 2 5 8" xfId="29836"/>
    <cellStyle name="Normal 7 2 5 9" xfId="29837"/>
    <cellStyle name="Normal 7 2 6" xfId="29838"/>
    <cellStyle name="Normal 7 2 6 2" xfId="29839"/>
    <cellStyle name="Normal 7 2 6 2 2" xfId="29840"/>
    <cellStyle name="Normal 7 2 6 2 2 2" xfId="29841"/>
    <cellStyle name="Normal 7 2 6 2 2 2 2" xfId="29842"/>
    <cellStyle name="Normal 7 2 6 2 2 3" xfId="29843"/>
    <cellStyle name="Normal 7 2 6 2 3" xfId="29844"/>
    <cellStyle name="Normal 7 2 6 2 3 2" xfId="29845"/>
    <cellStyle name="Normal 7 2 6 2 4" xfId="29846"/>
    <cellStyle name="Normal 7 2 6 3" xfId="29847"/>
    <cellStyle name="Normal 7 2 6 3 2" xfId="29848"/>
    <cellStyle name="Normal 7 2 6 3 2 2" xfId="29849"/>
    <cellStyle name="Normal 7 2 6 3 3" xfId="29850"/>
    <cellStyle name="Normal 7 2 6 4" xfId="29851"/>
    <cellStyle name="Normal 7 2 6 4 2" xfId="29852"/>
    <cellStyle name="Normal 7 2 6 5" xfId="29853"/>
    <cellStyle name="Normal 7 2 7" xfId="29854"/>
    <cellStyle name="Normal 7 2 7 2" xfId="29855"/>
    <cellStyle name="Normal 7 2 7 2 2" xfId="29856"/>
    <cellStyle name="Normal 7 2 7 2 2 2" xfId="29857"/>
    <cellStyle name="Normal 7 2 7 2 2 2 2" xfId="29858"/>
    <cellStyle name="Normal 7 2 7 2 2 3" xfId="29859"/>
    <cellStyle name="Normal 7 2 7 2 3" xfId="29860"/>
    <cellStyle name="Normal 7 2 7 2 3 2" xfId="29861"/>
    <cellStyle name="Normal 7 2 7 2 4" xfId="29862"/>
    <cellStyle name="Normal 7 2 7 3" xfId="29863"/>
    <cellStyle name="Normal 7 2 7 3 2" xfId="29864"/>
    <cellStyle name="Normal 7 2 7 3 2 2" xfId="29865"/>
    <cellStyle name="Normal 7 2 7 3 3" xfId="29866"/>
    <cellStyle name="Normal 7 2 7 4" xfId="29867"/>
    <cellStyle name="Normal 7 2 7 4 2" xfId="29868"/>
    <cellStyle name="Normal 7 2 7 5" xfId="29869"/>
    <cellStyle name="Normal 7 2 8" xfId="29870"/>
    <cellStyle name="Normal 7 2 8 2" xfId="29871"/>
    <cellStyle name="Normal 7 2 8 2 2" xfId="29872"/>
    <cellStyle name="Normal 7 2 8 2 2 2" xfId="29873"/>
    <cellStyle name="Normal 7 2 8 2 3" xfId="29874"/>
    <cellStyle name="Normal 7 2 8 3" xfId="29875"/>
    <cellStyle name="Normal 7 2 8 3 2" xfId="29876"/>
    <cellStyle name="Normal 7 2 8 4" xfId="29877"/>
    <cellStyle name="Normal 7 2 9" xfId="29878"/>
    <cellStyle name="Normal 7 2 9 2" xfId="29879"/>
    <cellStyle name="Normal 7 2 9 2 2" xfId="29880"/>
    <cellStyle name="Normal 7 2 9 3" xfId="29881"/>
    <cellStyle name="Normal 7 20" xfId="29882"/>
    <cellStyle name="Normal 7 21" xfId="46993"/>
    <cellStyle name="Normal 7 22" xfId="48071"/>
    <cellStyle name="Normal 7 3" xfId="29883"/>
    <cellStyle name="Normal 7 3 10" xfId="29884"/>
    <cellStyle name="Normal 7 3 10 2" xfId="29885"/>
    <cellStyle name="Normal 7 3 11" xfId="29886"/>
    <cellStyle name="Normal 7 3 11 2" xfId="29887"/>
    <cellStyle name="Normal 7 3 12" xfId="29888"/>
    <cellStyle name="Normal 7 3 12 2" xfId="29889"/>
    <cellStyle name="Normal 7 3 13" xfId="29890"/>
    <cellStyle name="Normal 7 3 13 2" xfId="29891"/>
    <cellStyle name="Normal 7 3 14" xfId="29892"/>
    <cellStyle name="Normal 7 3 15" xfId="29893"/>
    <cellStyle name="Normal 7 3 16" xfId="29894"/>
    <cellStyle name="Normal 7 3 17" xfId="29895"/>
    <cellStyle name="Normal 7 3 2" xfId="29896"/>
    <cellStyle name="Normal 7 3 2 10" xfId="29897"/>
    <cellStyle name="Normal 7 3 2 10 2" xfId="29898"/>
    <cellStyle name="Normal 7 3 2 11" xfId="29899"/>
    <cellStyle name="Normal 7 3 2 11 2" xfId="29900"/>
    <cellStyle name="Normal 7 3 2 12" xfId="29901"/>
    <cellStyle name="Normal 7 3 2 13" xfId="29902"/>
    <cellStyle name="Normal 7 3 2 14" xfId="29903"/>
    <cellStyle name="Normal 7 3 2 2" xfId="29904"/>
    <cellStyle name="Normal 7 3 2 2 10" xfId="29905"/>
    <cellStyle name="Normal 7 3 2 2 10 2" xfId="29906"/>
    <cellStyle name="Normal 7 3 2 2 11" xfId="29907"/>
    <cellStyle name="Normal 7 3 2 2 12" xfId="29908"/>
    <cellStyle name="Normal 7 3 2 2 13" xfId="29909"/>
    <cellStyle name="Normal 7 3 2 2 2" xfId="29910"/>
    <cellStyle name="Normal 7 3 2 2 2 2" xfId="29911"/>
    <cellStyle name="Normal 7 3 2 2 2 2 2" xfId="29912"/>
    <cellStyle name="Normal 7 3 2 2 2 2 2 2" xfId="29913"/>
    <cellStyle name="Normal 7 3 2 2 2 2 2 2 2" xfId="29914"/>
    <cellStyle name="Normal 7 3 2 2 2 2 2 2 2 2" xfId="29915"/>
    <cellStyle name="Normal 7 3 2 2 2 2 2 2 3" xfId="29916"/>
    <cellStyle name="Normal 7 3 2 2 2 2 2 3" xfId="29917"/>
    <cellStyle name="Normal 7 3 2 2 2 2 2 3 2" xfId="29918"/>
    <cellStyle name="Normal 7 3 2 2 2 2 2 4" xfId="29919"/>
    <cellStyle name="Normal 7 3 2 2 2 2 3" xfId="29920"/>
    <cellStyle name="Normal 7 3 2 2 2 2 3 2" xfId="29921"/>
    <cellStyle name="Normal 7 3 2 2 2 2 3 2 2" xfId="29922"/>
    <cellStyle name="Normal 7 3 2 2 2 2 3 3" xfId="29923"/>
    <cellStyle name="Normal 7 3 2 2 2 2 4" xfId="29924"/>
    <cellStyle name="Normal 7 3 2 2 2 2 4 2" xfId="29925"/>
    <cellStyle name="Normal 7 3 2 2 2 2 5" xfId="29926"/>
    <cellStyle name="Normal 7 3 2 2 2 3" xfId="29927"/>
    <cellStyle name="Normal 7 3 2 2 2 3 2" xfId="29928"/>
    <cellStyle name="Normal 7 3 2 2 2 3 2 2" xfId="29929"/>
    <cellStyle name="Normal 7 3 2 2 2 3 2 2 2" xfId="29930"/>
    <cellStyle name="Normal 7 3 2 2 2 3 2 3" xfId="29931"/>
    <cellStyle name="Normal 7 3 2 2 2 3 3" xfId="29932"/>
    <cellStyle name="Normal 7 3 2 2 2 3 3 2" xfId="29933"/>
    <cellStyle name="Normal 7 3 2 2 2 3 4" xfId="29934"/>
    <cellStyle name="Normal 7 3 2 2 2 4" xfId="29935"/>
    <cellStyle name="Normal 7 3 2 2 2 4 2" xfId="29936"/>
    <cellStyle name="Normal 7 3 2 2 2 4 2 2" xfId="29937"/>
    <cellStyle name="Normal 7 3 2 2 2 4 3" xfId="29938"/>
    <cellStyle name="Normal 7 3 2 2 2 5" xfId="29939"/>
    <cellStyle name="Normal 7 3 2 2 2 5 2" xfId="29940"/>
    <cellStyle name="Normal 7 3 2 2 2 6" xfId="29941"/>
    <cellStyle name="Normal 7 3 2 2 2 6 2" xfId="29942"/>
    <cellStyle name="Normal 7 3 2 2 2 7" xfId="29943"/>
    <cellStyle name="Normal 7 3 2 2 2 8" xfId="29944"/>
    <cellStyle name="Normal 7 3 2 2 2 9" xfId="29945"/>
    <cellStyle name="Normal 7 3 2 2 3" xfId="29946"/>
    <cellStyle name="Normal 7 3 2 2 3 2" xfId="29947"/>
    <cellStyle name="Normal 7 3 2 2 3 2 2" xfId="29948"/>
    <cellStyle name="Normal 7 3 2 2 3 2 2 2" xfId="29949"/>
    <cellStyle name="Normal 7 3 2 2 3 2 2 2 2" xfId="29950"/>
    <cellStyle name="Normal 7 3 2 2 3 2 2 2 2 2" xfId="29951"/>
    <cellStyle name="Normal 7 3 2 2 3 2 2 2 3" xfId="29952"/>
    <cellStyle name="Normal 7 3 2 2 3 2 2 3" xfId="29953"/>
    <cellStyle name="Normal 7 3 2 2 3 2 2 3 2" xfId="29954"/>
    <cellStyle name="Normal 7 3 2 2 3 2 2 4" xfId="29955"/>
    <cellStyle name="Normal 7 3 2 2 3 2 3" xfId="29956"/>
    <cellStyle name="Normal 7 3 2 2 3 2 3 2" xfId="29957"/>
    <cellStyle name="Normal 7 3 2 2 3 2 3 2 2" xfId="29958"/>
    <cellStyle name="Normal 7 3 2 2 3 2 3 3" xfId="29959"/>
    <cellStyle name="Normal 7 3 2 2 3 2 4" xfId="29960"/>
    <cellStyle name="Normal 7 3 2 2 3 2 4 2" xfId="29961"/>
    <cellStyle name="Normal 7 3 2 2 3 2 5" xfId="29962"/>
    <cellStyle name="Normal 7 3 2 2 3 3" xfId="29963"/>
    <cellStyle name="Normal 7 3 2 2 3 3 2" xfId="29964"/>
    <cellStyle name="Normal 7 3 2 2 3 3 2 2" xfId="29965"/>
    <cellStyle name="Normal 7 3 2 2 3 3 2 2 2" xfId="29966"/>
    <cellStyle name="Normal 7 3 2 2 3 3 2 3" xfId="29967"/>
    <cellStyle name="Normal 7 3 2 2 3 3 3" xfId="29968"/>
    <cellStyle name="Normal 7 3 2 2 3 3 3 2" xfId="29969"/>
    <cellStyle name="Normal 7 3 2 2 3 3 4" xfId="29970"/>
    <cellStyle name="Normal 7 3 2 2 3 4" xfId="29971"/>
    <cellStyle name="Normal 7 3 2 2 3 4 2" xfId="29972"/>
    <cellStyle name="Normal 7 3 2 2 3 4 2 2" xfId="29973"/>
    <cellStyle name="Normal 7 3 2 2 3 4 3" xfId="29974"/>
    <cellStyle name="Normal 7 3 2 2 3 5" xfId="29975"/>
    <cellStyle name="Normal 7 3 2 2 3 5 2" xfId="29976"/>
    <cellStyle name="Normal 7 3 2 2 3 6" xfId="29977"/>
    <cellStyle name="Normal 7 3 2 2 3 6 2" xfId="29978"/>
    <cellStyle name="Normal 7 3 2 2 3 7" xfId="29979"/>
    <cellStyle name="Normal 7 3 2 2 3 8" xfId="29980"/>
    <cellStyle name="Normal 7 3 2 2 3 9" xfId="29981"/>
    <cellStyle name="Normal 7 3 2 2 4" xfId="29982"/>
    <cellStyle name="Normal 7 3 2 2 4 2" xfId="29983"/>
    <cellStyle name="Normal 7 3 2 2 4 2 2" xfId="29984"/>
    <cellStyle name="Normal 7 3 2 2 4 2 2 2" xfId="29985"/>
    <cellStyle name="Normal 7 3 2 2 4 2 2 2 2" xfId="29986"/>
    <cellStyle name="Normal 7 3 2 2 4 2 2 3" xfId="29987"/>
    <cellStyle name="Normal 7 3 2 2 4 2 3" xfId="29988"/>
    <cellStyle name="Normal 7 3 2 2 4 2 3 2" xfId="29989"/>
    <cellStyle name="Normal 7 3 2 2 4 2 4" xfId="29990"/>
    <cellStyle name="Normal 7 3 2 2 4 3" xfId="29991"/>
    <cellStyle name="Normal 7 3 2 2 4 3 2" xfId="29992"/>
    <cellStyle name="Normal 7 3 2 2 4 3 2 2" xfId="29993"/>
    <cellStyle name="Normal 7 3 2 2 4 3 3" xfId="29994"/>
    <cellStyle name="Normal 7 3 2 2 4 4" xfId="29995"/>
    <cellStyle name="Normal 7 3 2 2 4 4 2" xfId="29996"/>
    <cellStyle name="Normal 7 3 2 2 4 5" xfId="29997"/>
    <cellStyle name="Normal 7 3 2 2 5" xfId="29998"/>
    <cellStyle name="Normal 7 3 2 2 5 2" xfId="29999"/>
    <cellStyle name="Normal 7 3 2 2 5 2 2" xfId="30000"/>
    <cellStyle name="Normal 7 3 2 2 5 2 2 2" xfId="30001"/>
    <cellStyle name="Normal 7 3 2 2 5 2 2 2 2" xfId="30002"/>
    <cellStyle name="Normal 7 3 2 2 5 2 2 3" xfId="30003"/>
    <cellStyle name="Normal 7 3 2 2 5 2 3" xfId="30004"/>
    <cellStyle name="Normal 7 3 2 2 5 2 3 2" xfId="30005"/>
    <cellStyle name="Normal 7 3 2 2 5 2 4" xfId="30006"/>
    <cellStyle name="Normal 7 3 2 2 5 3" xfId="30007"/>
    <cellStyle name="Normal 7 3 2 2 5 3 2" xfId="30008"/>
    <cellStyle name="Normal 7 3 2 2 5 3 2 2" xfId="30009"/>
    <cellStyle name="Normal 7 3 2 2 5 3 3" xfId="30010"/>
    <cellStyle name="Normal 7 3 2 2 5 4" xfId="30011"/>
    <cellStyle name="Normal 7 3 2 2 5 4 2" xfId="30012"/>
    <cellStyle name="Normal 7 3 2 2 5 5" xfId="30013"/>
    <cellStyle name="Normal 7 3 2 2 6" xfId="30014"/>
    <cellStyle name="Normal 7 3 2 2 6 2" xfId="30015"/>
    <cellStyle name="Normal 7 3 2 2 6 2 2" xfId="30016"/>
    <cellStyle name="Normal 7 3 2 2 6 2 2 2" xfId="30017"/>
    <cellStyle name="Normal 7 3 2 2 6 2 3" xfId="30018"/>
    <cellStyle name="Normal 7 3 2 2 6 3" xfId="30019"/>
    <cellStyle name="Normal 7 3 2 2 6 3 2" xfId="30020"/>
    <cellStyle name="Normal 7 3 2 2 6 4" xfId="30021"/>
    <cellStyle name="Normal 7 3 2 2 7" xfId="30022"/>
    <cellStyle name="Normal 7 3 2 2 7 2" xfId="30023"/>
    <cellStyle name="Normal 7 3 2 2 7 2 2" xfId="30024"/>
    <cellStyle name="Normal 7 3 2 2 7 3" xfId="30025"/>
    <cellStyle name="Normal 7 3 2 2 8" xfId="30026"/>
    <cellStyle name="Normal 7 3 2 2 8 2" xfId="30027"/>
    <cellStyle name="Normal 7 3 2 2 9" xfId="30028"/>
    <cellStyle name="Normal 7 3 2 2 9 2" xfId="30029"/>
    <cellStyle name="Normal 7 3 2 3" xfId="30030"/>
    <cellStyle name="Normal 7 3 2 3 2" xfId="30031"/>
    <cellStyle name="Normal 7 3 2 3 2 2" xfId="30032"/>
    <cellStyle name="Normal 7 3 2 3 2 2 2" xfId="30033"/>
    <cellStyle name="Normal 7 3 2 3 2 2 2 2" xfId="30034"/>
    <cellStyle name="Normal 7 3 2 3 2 2 2 2 2" xfId="30035"/>
    <cellStyle name="Normal 7 3 2 3 2 2 2 3" xfId="30036"/>
    <cellStyle name="Normal 7 3 2 3 2 2 3" xfId="30037"/>
    <cellStyle name="Normal 7 3 2 3 2 2 3 2" xfId="30038"/>
    <cellStyle name="Normal 7 3 2 3 2 2 4" xfId="30039"/>
    <cellStyle name="Normal 7 3 2 3 2 3" xfId="30040"/>
    <cellStyle name="Normal 7 3 2 3 2 3 2" xfId="30041"/>
    <cellStyle name="Normal 7 3 2 3 2 3 2 2" xfId="30042"/>
    <cellStyle name="Normal 7 3 2 3 2 3 3" xfId="30043"/>
    <cellStyle name="Normal 7 3 2 3 2 4" xfId="30044"/>
    <cellStyle name="Normal 7 3 2 3 2 4 2" xfId="30045"/>
    <cellStyle name="Normal 7 3 2 3 2 5" xfId="30046"/>
    <cellStyle name="Normal 7 3 2 3 3" xfId="30047"/>
    <cellStyle name="Normal 7 3 2 3 3 2" xfId="30048"/>
    <cellStyle name="Normal 7 3 2 3 3 2 2" xfId="30049"/>
    <cellStyle name="Normal 7 3 2 3 3 2 2 2" xfId="30050"/>
    <cellStyle name="Normal 7 3 2 3 3 2 3" xfId="30051"/>
    <cellStyle name="Normal 7 3 2 3 3 3" xfId="30052"/>
    <cellStyle name="Normal 7 3 2 3 3 3 2" xfId="30053"/>
    <cellStyle name="Normal 7 3 2 3 3 4" xfId="30054"/>
    <cellStyle name="Normal 7 3 2 3 4" xfId="30055"/>
    <cellStyle name="Normal 7 3 2 3 4 2" xfId="30056"/>
    <cellStyle name="Normal 7 3 2 3 4 2 2" xfId="30057"/>
    <cellStyle name="Normal 7 3 2 3 4 3" xfId="30058"/>
    <cellStyle name="Normal 7 3 2 3 5" xfId="30059"/>
    <cellStyle name="Normal 7 3 2 3 5 2" xfId="30060"/>
    <cellStyle name="Normal 7 3 2 3 6" xfId="30061"/>
    <cellStyle name="Normal 7 3 2 3 6 2" xfId="30062"/>
    <cellStyle name="Normal 7 3 2 3 7" xfId="30063"/>
    <cellStyle name="Normal 7 3 2 3 8" xfId="30064"/>
    <cellStyle name="Normal 7 3 2 3 9" xfId="30065"/>
    <cellStyle name="Normal 7 3 2 4" xfId="30066"/>
    <cellStyle name="Normal 7 3 2 4 2" xfId="30067"/>
    <cellStyle name="Normal 7 3 2 4 2 2" xfId="30068"/>
    <cellStyle name="Normal 7 3 2 4 2 2 2" xfId="30069"/>
    <cellStyle name="Normal 7 3 2 4 2 2 2 2" xfId="30070"/>
    <cellStyle name="Normal 7 3 2 4 2 2 2 2 2" xfId="30071"/>
    <cellStyle name="Normal 7 3 2 4 2 2 2 3" xfId="30072"/>
    <cellStyle name="Normal 7 3 2 4 2 2 3" xfId="30073"/>
    <cellStyle name="Normal 7 3 2 4 2 2 3 2" xfId="30074"/>
    <cellStyle name="Normal 7 3 2 4 2 2 4" xfId="30075"/>
    <cellStyle name="Normal 7 3 2 4 2 3" xfId="30076"/>
    <cellStyle name="Normal 7 3 2 4 2 3 2" xfId="30077"/>
    <cellStyle name="Normal 7 3 2 4 2 3 2 2" xfId="30078"/>
    <cellStyle name="Normal 7 3 2 4 2 3 3" xfId="30079"/>
    <cellStyle name="Normal 7 3 2 4 2 4" xfId="30080"/>
    <cellStyle name="Normal 7 3 2 4 2 4 2" xfId="30081"/>
    <cellStyle name="Normal 7 3 2 4 2 5" xfId="30082"/>
    <cellStyle name="Normal 7 3 2 4 3" xfId="30083"/>
    <cellStyle name="Normal 7 3 2 4 3 2" xfId="30084"/>
    <cellStyle name="Normal 7 3 2 4 3 2 2" xfId="30085"/>
    <cellStyle name="Normal 7 3 2 4 3 2 2 2" xfId="30086"/>
    <cellStyle name="Normal 7 3 2 4 3 2 3" xfId="30087"/>
    <cellStyle name="Normal 7 3 2 4 3 3" xfId="30088"/>
    <cellStyle name="Normal 7 3 2 4 3 3 2" xfId="30089"/>
    <cellStyle name="Normal 7 3 2 4 3 4" xfId="30090"/>
    <cellStyle name="Normal 7 3 2 4 4" xfId="30091"/>
    <cellStyle name="Normal 7 3 2 4 4 2" xfId="30092"/>
    <cellStyle name="Normal 7 3 2 4 4 2 2" xfId="30093"/>
    <cellStyle name="Normal 7 3 2 4 4 3" xfId="30094"/>
    <cellStyle name="Normal 7 3 2 4 5" xfId="30095"/>
    <cellStyle name="Normal 7 3 2 4 5 2" xfId="30096"/>
    <cellStyle name="Normal 7 3 2 4 6" xfId="30097"/>
    <cellStyle name="Normal 7 3 2 4 6 2" xfId="30098"/>
    <cellStyle name="Normal 7 3 2 4 7" xfId="30099"/>
    <cellStyle name="Normal 7 3 2 4 8" xfId="30100"/>
    <cellStyle name="Normal 7 3 2 4 9" xfId="30101"/>
    <cellStyle name="Normal 7 3 2 5" xfId="30102"/>
    <cellStyle name="Normal 7 3 2 5 2" xfId="30103"/>
    <cellStyle name="Normal 7 3 2 5 2 2" xfId="30104"/>
    <cellStyle name="Normal 7 3 2 5 2 2 2" xfId="30105"/>
    <cellStyle name="Normal 7 3 2 5 2 2 2 2" xfId="30106"/>
    <cellStyle name="Normal 7 3 2 5 2 2 3" xfId="30107"/>
    <cellStyle name="Normal 7 3 2 5 2 3" xfId="30108"/>
    <cellStyle name="Normal 7 3 2 5 2 3 2" xfId="30109"/>
    <cellStyle name="Normal 7 3 2 5 2 4" xfId="30110"/>
    <cellStyle name="Normal 7 3 2 5 3" xfId="30111"/>
    <cellStyle name="Normal 7 3 2 5 3 2" xfId="30112"/>
    <cellStyle name="Normal 7 3 2 5 3 2 2" xfId="30113"/>
    <cellStyle name="Normal 7 3 2 5 3 3" xfId="30114"/>
    <cellStyle name="Normal 7 3 2 5 4" xfId="30115"/>
    <cellStyle name="Normal 7 3 2 5 4 2" xfId="30116"/>
    <cellStyle name="Normal 7 3 2 5 5" xfId="30117"/>
    <cellStyle name="Normal 7 3 2 6" xfId="30118"/>
    <cellStyle name="Normal 7 3 2 6 2" xfId="30119"/>
    <cellStyle name="Normal 7 3 2 6 2 2" xfId="30120"/>
    <cellStyle name="Normal 7 3 2 6 2 2 2" xfId="30121"/>
    <cellStyle name="Normal 7 3 2 6 2 2 2 2" xfId="30122"/>
    <cellStyle name="Normal 7 3 2 6 2 2 3" xfId="30123"/>
    <cellStyle name="Normal 7 3 2 6 2 3" xfId="30124"/>
    <cellStyle name="Normal 7 3 2 6 2 3 2" xfId="30125"/>
    <cellStyle name="Normal 7 3 2 6 2 4" xfId="30126"/>
    <cellStyle name="Normal 7 3 2 6 3" xfId="30127"/>
    <cellStyle name="Normal 7 3 2 6 3 2" xfId="30128"/>
    <cellStyle name="Normal 7 3 2 6 3 2 2" xfId="30129"/>
    <cellStyle name="Normal 7 3 2 6 3 3" xfId="30130"/>
    <cellStyle name="Normal 7 3 2 6 4" xfId="30131"/>
    <cellStyle name="Normal 7 3 2 6 4 2" xfId="30132"/>
    <cellStyle name="Normal 7 3 2 6 5" xfId="30133"/>
    <cellStyle name="Normal 7 3 2 7" xfId="30134"/>
    <cellStyle name="Normal 7 3 2 7 2" xfId="30135"/>
    <cellStyle name="Normal 7 3 2 7 2 2" xfId="30136"/>
    <cellStyle name="Normal 7 3 2 7 2 2 2" xfId="30137"/>
    <cellStyle name="Normal 7 3 2 7 2 3" xfId="30138"/>
    <cellStyle name="Normal 7 3 2 7 3" xfId="30139"/>
    <cellStyle name="Normal 7 3 2 7 3 2" xfId="30140"/>
    <cellStyle name="Normal 7 3 2 7 4" xfId="30141"/>
    <cellStyle name="Normal 7 3 2 8" xfId="30142"/>
    <cellStyle name="Normal 7 3 2 8 2" xfId="30143"/>
    <cellStyle name="Normal 7 3 2 8 2 2" xfId="30144"/>
    <cellStyle name="Normal 7 3 2 8 3" xfId="30145"/>
    <cellStyle name="Normal 7 3 2 9" xfId="30146"/>
    <cellStyle name="Normal 7 3 2 9 2" xfId="30147"/>
    <cellStyle name="Normal 7 3 3" xfId="30148"/>
    <cellStyle name="Normal 7 3 3 10" xfId="30149"/>
    <cellStyle name="Normal 7 3 3 10 2" xfId="30150"/>
    <cellStyle name="Normal 7 3 3 11" xfId="30151"/>
    <cellStyle name="Normal 7 3 3 12" xfId="30152"/>
    <cellStyle name="Normal 7 3 3 13" xfId="30153"/>
    <cellStyle name="Normal 7 3 3 2" xfId="30154"/>
    <cellStyle name="Normal 7 3 3 2 2" xfId="30155"/>
    <cellStyle name="Normal 7 3 3 2 2 2" xfId="30156"/>
    <cellStyle name="Normal 7 3 3 2 2 2 2" xfId="30157"/>
    <cellStyle name="Normal 7 3 3 2 2 2 2 2" xfId="30158"/>
    <cellStyle name="Normal 7 3 3 2 2 2 2 2 2" xfId="30159"/>
    <cellStyle name="Normal 7 3 3 2 2 2 2 3" xfId="30160"/>
    <cellStyle name="Normal 7 3 3 2 2 2 3" xfId="30161"/>
    <cellStyle name="Normal 7 3 3 2 2 2 3 2" xfId="30162"/>
    <cellStyle name="Normal 7 3 3 2 2 2 4" xfId="30163"/>
    <cellStyle name="Normal 7 3 3 2 2 3" xfId="30164"/>
    <cellStyle name="Normal 7 3 3 2 2 3 2" xfId="30165"/>
    <cellStyle name="Normal 7 3 3 2 2 3 2 2" xfId="30166"/>
    <cellStyle name="Normal 7 3 3 2 2 3 3" xfId="30167"/>
    <cellStyle name="Normal 7 3 3 2 2 4" xfId="30168"/>
    <cellStyle name="Normal 7 3 3 2 2 4 2" xfId="30169"/>
    <cellStyle name="Normal 7 3 3 2 2 5" xfId="30170"/>
    <cellStyle name="Normal 7 3 3 2 3" xfId="30171"/>
    <cellStyle name="Normal 7 3 3 2 3 2" xfId="30172"/>
    <cellStyle name="Normal 7 3 3 2 3 2 2" xfId="30173"/>
    <cellStyle name="Normal 7 3 3 2 3 2 2 2" xfId="30174"/>
    <cellStyle name="Normal 7 3 3 2 3 2 3" xfId="30175"/>
    <cellStyle name="Normal 7 3 3 2 3 3" xfId="30176"/>
    <cellStyle name="Normal 7 3 3 2 3 3 2" xfId="30177"/>
    <cellStyle name="Normal 7 3 3 2 3 4" xfId="30178"/>
    <cellStyle name="Normal 7 3 3 2 4" xfId="30179"/>
    <cellStyle name="Normal 7 3 3 2 4 2" xfId="30180"/>
    <cellStyle name="Normal 7 3 3 2 4 2 2" xfId="30181"/>
    <cellStyle name="Normal 7 3 3 2 4 3" xfId="30182"/>
    <cellStyle name="Normal 7 3 3 2 5" xfId="30183"/>
    <cellStyle name="Normal 7 3 3 2 5 2" xfId="30184"/>
    <cellStyle name="Normal 7 3 3 2 6" xfId="30185"/>
    <cellStyle name="Normal 7 3 3 2 6 2" xfId="30186"/>
    <cellStyle name="Normal 7 3 3 2 7" xfId="30187"/>
    <cellStyle name="Normal 7 3 3 2 8" xfId="30188"/>
    <cellStyle name="Normal 7 3 3 2 9" xfId="30189"/>
    <cellStyle name="Normal 7 3 3 3" xfId="30190"/>
    <cellStyle name="Normal 7 3 3 3 2" xfId="30191"/>
    <cellStyle name="Normal 7 3 3 3 2 2" xfId="30192"/>
    <cellStyle name="Normal 7 3 3 3 2 2 2" xfId="30193"/>
    <cellStyle name="Normal 7 3 3 3 2 2 2 2" xfId="30194"/>
    <cellStyle name="Normal 7 3 3 3 2 2 2 2 2" xfId="30195"/>
    <cellStyle name="Normal 7 3 3 3 2 2 2 3" xfId="30196"/>
    <cellStyle name="Normal 7 3 3 3 2 2 3" xfId="30197"/>
    <cellStyle name="Normal 7 3 3 3 2 2 3 2" xfId="30198"/>
    <cellStyle name="Normal 7 3 3 3 2 2 4" xfId="30199"/>
    <cellStyle name="Normal 7 3 3 3 2 3" xfId="30200"/>
    <cellStyle name="Normal 7 3 3 3 2 3 2" xfId="30201"/>
    <cellStyle name="Normal 7 3 3 3 2 3 2 2" xfId="30202"/>
    <cellStyle name="Normal 7 3 3 3 2 3 3" xfId="30203"/>
    <cellStyle name="Normal 7 3 3 3 2 4" xfId="30204"/>
    <cellStyle name="Normal 7 3 3 3 2 4 2" xfId="30205"/>
    <cellStyle name="Normal 7 3 3 3 2 5" xfId="30206"/>
    <cellStyle name="Normal 7 3 3 3 3" xfId="30207"/>
    <cellStyle name="Normal 7 3 3 3 3 2" xfId="30208"/>
    <cellStyle name="Normal 7 3 3 3 3 2 2" xfId="30209"/>
    <cellStyle name="Normal 7 3 3 3 3 2 2 2" xfId="30210"/>
    <cellStyle name="Normal 7 3 3 3 3 2 3" xfId="30211"/>
    <cellStyle name="Normal 7 3 3 3 3 3" xfId="30212"/>
    <cellStyle name="Normal 7 3 3 3 3 3 2" xfId="30213"/>
    <cellStyle name="Normal 7 3 3 3 3 4" xfId="30214"/>
    <cellStyle name="Normal 7 3 3 3 4" xfId="30215"/>
    <cellStyle name="Normal 7 3 3 3 4 2" xfId="30216"/>
    <cellStyle name="Normal 7 3 3 3 4 2 2" xfId="30217"/>
    <cellStyle name="Normal 7 3 3 3 4 3" xfId="30218"/>
    <cellStyle name="Normal 7 3 3 3 5" xfId="30219"/>
    <cellStyle name="Normal 7 3 3 3 5 2" xfId="30220"/>
    <cellStyle name="Normal 7 3 3 3 6" xfId="30221"/>
    <cellStyle name="Normal 7 3 3 3 6 2" xfId="30222"/>
    <cellStyle name="Normal 7 3 3 3 7" xfId="30223"/>
    <cellStyle name="Normal 7 3 3 3 8" xfId="30224"/>
    <cellStyle name="Normal 7 3 3 3 9" xfId="30225"/>
    <cellStyle name="Normal 7 3 3 4" xfId="30226"/>
    <cellStyle name="Normal 7 3 3 4 2" xfId="30227"/>
    <cellStyle name="Normal 7 3 3 4 2 2" xfId="30228"/>
    <cellStyle name="Normal 7 3 3 4 2 2 2" xfId="30229"/>
    <cellStyle name="Normal 7 3 3 4 2 2 2 2" xfId="30230"/>
    <cellStyle name="Normal 7 3 3 4 2 2 3" xfId="30231"/>
    <cellStyle name="Normal 7 3 3 4 2 3" xfId="30232"/>
    <cellStyle name="Normal 7 3 3 4 2 3 2" xfId="30233"/>
    <cellStyle name="Normal 7 3 3 4 2 4" xfId="30234"/>
    <cellStyle name="Normal 7 3 3 4 3" xfId="30235"/>
    <cellStyle name="Normal 7 3 3 4 3 2" xfId="30236"/>
    <cellStyle name="Normal 7 3 3 4 3 2 2" xfId="30237"/>
    <cellStyle name="Normal 7 3 3 4 3 3" xfId="30238"/>
    <cellStyle name="Normal 7 3 3 4 4" xfId="30239"/>
    <cellStyle name="Normal 7 3 3 4 4 2" xfId="30240"/>
    <cellStyle name="Normal 7 3 3 4 5" xfId="30241"/>
    <cellStyle name="Normal 7 3 3 5" xfId="30242"/>
    <cellStyle name="Normal 7 3 3 5 2" xfId="30243"/>
    <cellStyle name="Normal 7 3 3 5 2 2" xfId="30244"/>
    <cellStyle name="Normal 7 3 3 5 2 2 2" xfId="30245"/>
    <cellStyle name="Normal 7 3 3 5 2 2 2 2" xfId="30246"/>
    <cellStyle name="Normal 7 3 3 5 2 2 3" xfId="30247"/>
    <cellStyle name="Normal 7 3 3 5 2 3" xfId="30248"/>
    <cellStyle name="Normal 7 3 3 5 2 3 2" xfId="30249"/>
    <cellStyle name="Normal 7 3 3 5 2 4" xfId="30250"/>
    <cellStyle name="Normal 7 3 3 5 3" xfId="30251"/>
    <cellStyle name="Normal 7 3 3 5 3 2" xfId="30252"/>
    <cellStyle name="Normal 7 3 3 5 3 2 2" xfId="30253"/>
    <cellStyle name="Normal 7 3 3 5 3 3" xfId="30254"/>
    <cellStyle name="Normal 7 3 3 5 4" xfId="30255"/>
    <cellStyle name="Normal 7 3 3 5 4 2" xfId="30256"/>
    <cellStyle name="Normal 7 3 3 5 5" xfId="30257"/>
    <cellStyle name="Normal 7 3 3 6" xfId="30258"/>
    <cellStyle name="Normal 7 3 3 6 2" xfId="30259"/>
    <cellStyle name="Normal 7 3 3 6 2 2" xfId="30260"/>
    <cellStyle name="Normal 7 3 3 6 2 2 2" xfId="30261"/>
    <cellStyle name="Normal 7 3 3 6 2 3" xfId="30262"/>
    <cellStyle name="Normal 7 3 3 6 3" xfId="30263"/>
    <cellStyle name="Normal 7 3 3 6 3 2" xfId="30264"/>
    <cellStyle name="Normal 7 3 3 6 4" xfId="30265"/>
    <cellStyle name="Normal 7 3 3 7" xfId="30266"/>
    <cellStyle name="Normal 7 3 3 7 2" xfId="30267"/>
    <cellStyle name="Normal 7 3 3 7 2 2" xfId="30268"/>
    <cellStyle name="Normal 7 3 3 7 3" xfId="30269"/>
    <cellStyle name="Normal 7 3 3 8" xfId="30270"/>
    <cellStyle name="Normal 7 3 3 8 2" xfId="30271"/>
    <cellStyle name="Normal 7 3 3 9" xfId="30272"/>
    <cellStyle name="Normal 7 3 3 9 2" xfId="30273"/>
    <cellStyle name="Normal 7 3 4" xfId="30274"/>
    <cellStyle name="Normal 7 3 4 2" xfId="30275"/>
    <cellStyle name="Normal 7 3 4 2 2" xfId="30276"/>
    <cellStyle name="Normal 7 3 4 2 2 2" xfId="30277"/>
    <cellStyle name="Normal 7 3 4 2 2 2 2" xfId="30278"/>
    <cellStyle name="Normal 7 3 4 2 2 2 2 2" xfId="30279"/>
    <cellStyle name="Normal 7 3 4 2 2 2 3" xfId="30280"/>
    <cellStyle name="Normal 7 3 4 2 2 3" xfId="30281"/>
    <cellStyle name="Normal 7 3 4 2 2 3 2" xfId="30282"/>
    <cellStyle name="Normal 7 3 4 2 2 4" xfId="30283"/>
    <cellStyle name="Normal 7 3 4 2 3" xfId="30284"/>
    <cellStyle name="Normal 7 3 4 2 3 2" xfId="30285"/>
    <cellStyle name="Normal 7 3 4 2 3 2 2" xfId="30286"/>
    <cellStyle name="Normal 7 3 4 2 3 3" xfId="30287"/>
    <cellStyle name="Normal 7 3 4 2 4" xfId="30288"/>
    <cellStyle name="Normal 7 3 4 2 4 2" xfId="30289"/>
    <cellStyle name="Normal 7 3 4 2 5" xfId="30290"/>
    <cellStyle name="Normal 7 3 4 3" xfId="30291"/>
    <cellStyle name="Normal 7 3 4 3 2" xfId="30292"/>
    <cellStyle name="Normal 7 3 4 3 2 2" xfId="30293"/>
    <cellStyle name="Normal 7 3 4 3 2 2 2" xfId="30294"/>
    <cellStyle name="Normal 7 3 4 3 2 3" xfId="30295"/>
    <cellStyle name="Normal 7 3 4 3 3" xfId="30296"/>
    <cellStyle name="Normal 7 3 4 3 3 2" xfId="30297"/>
    <cellStyle name="Normal 7 3 4 3 4" xfId="30298"/>
    <cellStyle name="Normal 7 3 4 4" xfId="30299"/>
    <cellStyle name="Normal 7 3 4 4 2" xfId="30300"/>
    <cellStyle name="Normal 7 3 4 4 2 2" xfId="30301"/>
    <cellStyle name="Normal 7 3 4 4 3" xfId="30302"/>
    <cellStyle name="Normal 7 3 4 5" xfId="30303"/>
    <cellStyle name="Normal 7 3 4 5 2" xfId="30304"/>
    <cellStyle name="Normal 7 3 4 6" xfId="30305"/>
    <cellStyle name="Normal 7 3 4 6 2" xfId="30306"/>
    <cellStyle name="Normal 7 3 4 7" xfId="30307"/>
    <cellStyle name="Normal 7 3 4 8" xfId="30308"/>
    <cellStyle name="Normal 7 3 4 9" xfId="30309"/>
    <cellStyle name="Normal 7 3 5" xfId="30310"/>
    <cellStyle name="Normal 7 3 5 2" xfId="30311"/>
    <cellStyle name="Normal 7 3 5 2 2" xfId="30312"/>
    <cellStyle name="Normal 7 3 5 2 2 2" xfId="30313"/>
    <cellStyle name="Normal 7 3 5 2 2 2 2" xfId="30314"/>
    <cellStyle name="Normal 7 3 5 2 2 2 2 2" xfId="30315"/>
    <cellStyle name="Normal 7 3 5 2 2 2 3" xfId="30316"/>
    <cellStyle name="Normal 7 3 5 2 2 3" xfId="30317"/>
    <cellStyle name="Normal 7 3 5 2 2 3 2" xfId="30318"/>
    <cellStyle name="Normal 7 3 5 2 2 4" xfId="30319"/>
    <cellStyle name="Normal 7 3 5 2 3" xfId="30320"/>
    <cellStyle name="Normal 7 3 5 2 3 2" xfId="30321"/>
    <cellStyle name="Normal 7 3 5 2 3 2 2" xfId="30322"/>
    <cellStyle name="Normal 7 3 5 2 3 3" xfId="30323"/>
    <cellStyle name="Normal 7 3 5 2 4" xfId="30324"/>
    <cellStyle name="Normal 7 3 5 2 4 2" xfId="30325"/>
    <cellStyle name="Normal 7 3 5 2 5" xfId="30326"/>
    <cellStyle name="Normal 7 3 5 3" xfId="30327"/>
    <cellStyle name="Normal 7 3 5 3 2" xfId="30328"/>
    <cellStyle name="Normal 7 3 5 3 2 2" xfId="30329"/>
    <cellStyle name="Normal 7 3 5 3 2 2 2" xfId="30330"/>
    <cellStyle name="Normal 7 3 5 3 2 3" xfId="30331"/>
    <cellStyle name="Normal 7 3 5 3 3" xfId="30332"/>
    <cellStyle name="Normal 7 3 5 3 3 2" xfId="30333"/>
    <cellStyle name="Normal 7 3 5 3 4" xfId="30334"/>
    <cellStyle name="Normal 7 3 5 4" xfId="30335"/>
    <cellStyle name="Normal 7 3 5 4 2" xfId="30336"/>
    <cellStyle name="Normal 7 3 5 4 2 2" xfId="30337"/>
    <cellStyle name="Normal 7 3 5 4 3" xfId="30338"/>
    <cellStyle name="Normal 7 3 5 5" xfId="30339"/>
    <cellStyle name="Normal 7 3 5 5 2" xfId="30340"/>
    <cellStyle name="Normal 7 3 5 6" xfId="30341"/>
    <cellStyle name="Normal 7 3 5 6 2" xfId="30342"/>
    <cellStyle name="Normal 7 3 5 7" xfId="30343"/>
    <cellStyle name="Normal 7 3 5 8" xfId="30344"/>
    <cellStyle name="Normal 7 3 5 9" xfId="30345"/>
    <cellStyle name="Normal 7 3 6" xfId="30346"/>
    <cellStyle name="Normal 7 3 6 2" xfId="30347"/>
    <cellStyle name="Normal 7 3 6 2 2" xfId="30348"/>
    <cellStyle name="Normal 7 3 6 2 2 2" xfId="30349"/>
    <cellStyle name="Normal 7 3 6 2 2 2 2" xfId="30350"/>
    <cellStyle name="Normal 7 3 6 2 2 3" xfId="30351"/>
    <cellStyle name="Normal 7 3 6 2 3" xfId="30352"/>
    <cellStyle name="Normal 7 3 6 2 3 2" xfId="30353"/>
    <cellStyle name="Normal 7 3 6 2 4" xfId="30354"/>
    <cellStyle name="Normal 7 3 6 3" xfId="30355"/>
    <cellStyle name="Normal 7 3 6 3 2" xfId="30356"/>
    <cellStyle name="Normal 7 3 6 3 2 2" xfId="30357"/>
    <cellStyle name="Normal 7 3 6 3 3" xfId="30358"/>
    <cellStyle name="Normal 7 3 6 4" xfId="30359"/>
    <cellStyle name="Normal 7 3 6 4 2" xfId="30360"/>
    <cellStyle name="Normal 7 3 6 5" xfId="30361"/>
    <cellStyle name="Normal 7 3 7" xfId="30362"/>
    <cellStyle name="Normal 7 3 7 2" xfId="30363"/>
    <cellStyle name="Normal 7 3 7 2 2" xfId="30364"/>
    <cellStyle name="Normal 7 3 7 2 2 2" xfId="30365"/>
    <cellStyle name="Normal 7 3 7 2 2 2 2" xfId="30366"/>
    <cellStyle name="Normal 7 3 7 2 2 3" xfId="30367"/>
    <cellStyle name="Normal 7 3 7 2 3" xfId="30368"/>
    <cellStyle name="Normal 7 3 7 2 3 2" xfId="30369"/>
    <cellStyle name="Normal 7 3 7 2 4" xfId="30370"/>
    <cellStyle name="Normal 7 3 7 3" xfId="30371"/>
    <cellStyle name="Normal 7 3 7 3 2" xfId="30372"/>
    <cellStyle name="Normal 7 3 7 3 2 2" xfId="30373"/>
    <cellStyle name="Normal 7 3 7 3 3" xfId="30374"/>
    <cellStyle name="Normal 7 3 7 4" xfId="30375"/>
    <cellStyle name="Normal 7 3 7 4 2" xfId="30376"/>
    <cellStyle name="Normal 7 3 7 5" xfId="30377"/>
    <cellStyle name="Normal 7 3 8" xfId="30378"/>
    <cellStyle name="Normal 7 3 8 2" xfId="30379"/>
    <cellStyle name="Normal 7 3 8 2 2" xfId="30380"/>
    <cellStyle name="Normal 7 3 8 2 2 2" xfId="30381"/>
    <cellStyle name="Normal 7 3 8 2 3" xfId="30382"/>
    <cellStyle name="Normal 7 3 8 3" xfId="30383"/>
    <cellStyle name="Normal 7 3 8 3 2" xfId="30384"/>
    <cellStyle name="Normal 7 3 8 4" xfId="30385"/>
    <cellStyle name="Normal 7 3 9" xfId="30386"/>
    <cellStyle name="Normal 7 3 9 2" xfId="30387"/>
    <cellStyle name="Normal 7 3 9 2 2" xfId="30388"/>
    <cellStyle name="Normal 7 3 9 3" xfId="30389"/>
    <cellStyle name="Normal 7 4" xfId="30390"/>
    <cellStyle name="Normal 7 4 10" xfId="30391"/>
    <cellStyle name="Normal 7 4 10 2" xfId="30392"/>
    <cellStyle name="Normal 7 4 11" xfId="30393"/>
    <cellStyle name="Normal 7 4 11 2" xfId="30394"/>
    <cellStyle name="Normal 7 4 12" xfId="30395"/>
    <cellStyle name="Normal 7 4 12 2" xfId="30396"/>
    <cellStyle name="Normal 7 4 13" xfId="30397"/>
    <cellStyle name="Normal 7 4 14" xfId="30398"/>
    <cellStyle name="Normal 7 4 15" xfId="30399"/>
    <cellStyle name="Normal 7 4 16" xfId="30400"/>
    <cellStyle name="Normal 7 4 2" xfId="30401"/>
    <cellStyle name="Normal 7 4 2 10" xfId="30402"/>
    <cellStyle name="Normal 7 4 2 10 2" xfId="30403"/>
    <cellStyle name="Normal 7 4 2 11" xfId="30404"/>
    <cellStyle name="Normal 7 4 2 12" xfId="30405"/>
    <cellStyle name="Normal 7 4 2 13" xfId="30406"/>
    <cellStyle name="Normal 7 4 2 2" xfId="30407"/>
    <cellStyle name="Normal 7 4 2 2 2" xfId="30408"/>
    <cellStyle name="Normal 7 4 2 2 2 2" xfId="30409"/>
    <cellStyle name="Normal 7 4 2 2 2 2 2" xfId="30410"/>
    <cellStyle name="Normal 7 4 2 2 2 2 2 2" xfId="30411"/>
    <cellStyle name="Normal 7 4 2 2 2 2 2 2 2" xfId="30412"/>
    <cellStyle name="Normal 7 4 2 2 2 2 2 3" xfId="30413"/>
    <cellStyle name="Normal 7 4 2 2 2 2 3" xfId="30414"/>
    <cellStyle name="Normal 7 4 2 2 2 2 3 2" xfId="30415"/>
    <cellStyle name="Normal 7 4 2 2 2 2 4" xfId="30416"/>
    <cellStyle name="Normal 7 4 2 2 2 3" xfId="30417"/>
    <cellStyle name="Normal 7 4 2 2 2 3 2" xfId="30418"/>
    <cellStyle name="Normal 7 4 2 2 2 3 2 2" xfId="30419"/>
    <cellStyle name="Normal 7 4 2 2 2 3 3" xfId="30420"/>
    <cellStyle name="Normal 7 4 2 2 2 4" xfId="30421"/>
    <cellStyle name="Normal 7 4 2 2 2 4 2" xfId="30422"/>
    <cellStyle name="Normal 7 4 2 2 2 5" xfId="30423"/>
    <cellStyle name="Normal 7 4 2 2 3" xfId="30424"/>
    <cellStyle name="Normal 7 4 2 2 3 2" xfId="30425"/>
    <cellStyle name="Normal 7 4 2 2 3 2 2" xfId="30426"/>
    <cellStyle name="Normal 7 4 2 2 3 2 2 2" xfId="30427"/>
    <cellStyle name="Normal 7 4 2 2 3 2 3" xfId="30428"/>
    <cellStyle name="Normal 7 4 2 2 3 3" xfId="30429"/>
    <cellStyle name="Normal 7 4 2 2 3 3 2" xfId="30430"/>
    <cellStyle name="Normal 7 4 2 2 3 4" xfId="30431"/>
    <cellStyle name="Normal 7 4 2 2 4" xfId="30432"/>
    <cellStyle name="Normal 7 4 2 2 4 2" xfId="30433"/>
    <cellStyle name="Normal 7 4 2 2 4 2 2" xfId="30434"/>
    <cellStyle name="Normal 7 4 2 2 4 3" xfId="30435"/>
    <cellStyle name="Normal 7 4 2 2 5" xfId="30436"/>
    <cellStyle name="Normal 7 4 2 2 5 2" xfId="30437"/>
    <cellStyle name="Normal 7 4 2 2 6" xfId="30438"/>
    <cellStyle name="Normal 7 4 2 2 6 2" xfId="30439"/>
    <cellStyle name="Normal 7 4 2 2 7" xfId="30440"/>
    <cellStyle name="Normal 7 4 2 2 8" xfId="30441"/>
    <cellStyle name="Normal 7 4 2 2 9" xfId="30442"/>
    <cellStyle name="Normal 7 4 2 3" xfId="30443"/>
    <cellStyle name="Normal 7 4 2 3 2" xfId="30444"/>
    <cellStyle name="Normal 7 4 2 3 2 2" xfId="30445"/>
    <cellStyle name="Normal 7 4 2 3 2 2 2" xfId="30446"/>
    <cellStyle name="Normal 7 4 2 3 2 2 2 2" xfId="30447"/>
    <cellStyle name="Normal 7 4 2 3 2 2 2 2 2" xfId="30448"/>
    <cellStyle name="Normal 7 4 2 3 2 2 2 3" xfId="30449"/>
    <cellStyle name="Normal 7 4 2 3 2 2 3" xfId="30450"/>
    <cellStyle name="Normal 7 4 2 3 2 2 3 2" xfId="30451"/>
    <cellStyle name="Normal 7 4 2 3 2 2 4" xfId="30452"/>
    <cellStyle name="Normal 7 4 2 3 2 3" xfId="30453"/>
    <cellStyle name="Normal 7 4 2 3 2 3 2" xfId="30454"/>
    <cellStyle name="Normal 7 4 2 3 2 3 2 2" xfId="30455"/>
    <cellStyle name="Normal 7 4 2 3 2 3 3" xfId="30456"/>
    <cellStyle name="Normal 7 4 2 3 2 4" xfId="30457"/>
    <cellStyle name="Normal 7 4 2 3 2 4 2" xfId="30458"/>
    <cellStyle name="Normal 7 4 2 3 2 5" xfId="30459"/>
    <cellStyle name="Normal 7 4 2 3 3" xfId="30460"/>
    <cellStyle name="Normal 7 4 2 3 3 2" xfId="30461"/>
    <cellStyle name="Normal 7 4 2 3 3 2 2" xfId="30462"/>
    <cellStyle name="Normal 7 4 2 3 3 2 2 2" xfId="30463"/>
    <cellStyle name="Normal 7 4 2 3 3 2 3" xfId="30464"/>
    <cellStyle name="Normal 7 4 2 3 3 3" xfId="30465"/>
    <cellStyle name="Normal 7 4 2 3 3 3 2" xfId="30466"/>
    <cellStyle name="Normal 7 4 2 3 3 4" xfId="30467"/>
    <cellStyle name="Normal 7 4 2 3 4" xfId="30468"/>
    <cellStyle name="Normal 7 4 2 3 4 2" xfId="30469"/>
    <cellStyle name="Normal 7 4 2 3 4 2 2" xfId="30470"/>
    <cellStyle name="Normal 7 4 2 3 4 3" xfId="30471"/>
    <cellStyle name="Normal 7 4 2 3 5" xfId="30472"/>
    <cellStyle name="Normal 7 4 2 3 5 2" xfId="30473"/>
    <cellStyle name="Normal 7 4 2 3 6" xfId="30474"/>
    <cellStyle name="Normal 7 4 2 3 6 2" xfId="30475"/>
    <cellStyle name="Normal 7 4 2 3 7" xfId="30476"/>
    <cellStyle name="Normal 7 4 2 3 8" xfId="30477"/>
    <cellStyle name="Normal 7 4 2 3 9" xfId="30478"/>
    <cellStyle name="Normal 7 4 2 4" xfId="30479"/>
    <cellStyle name="Normal 7 4 2 4 2" xfId="30480"/>
    <cellStyle name="Normal 7 4 2 4 2 2" xfId="30481"/>
    <cellStyle name="Normal 7 4 2 4 2 2 2" xfId="30482"/>
    <cellStyle name="Normal 7 4 2 4 2 2 2 2" xfId="30483"/>
    <cellStyle name="Normal 7 4 2 4 2 2 3" xfId="30484"/>
    <cellStyle name="Normal 7 4 2 4 2 3" xfId="30485"/>
    <cellStyle name="Normal 7 4 2 4 2 3 2" xfId="30486"/>
    <cellStyle name="Normal 7 4 2 4 2 4" xfId="30487"/>
    <cellStyle name="Normal 7 4 2 4 3" xfId="30488"/>
    <cellStyle name="Normal 7 4 2 4 3 2" xfId="30489"/>
    <cellStyle name="Normal 7 4 2 4 3 2 2" xfId="30490"/>
    <cellStyle name="Normal 7 4 2 4 3 3" xfId="30491"/>
    <cellStyle name="Normal 7 4 2 4 4" xfId="30492"/>
    <cellStyle name="Normal 7 4 2 4 4 2" xfId="30493"/>
    <cellStyle name="Normal 7 4 2 4 5" xfId="30494"/>
    <cellStyle name="Normal 7 4 2 5" xfId="30495"/>
    <cellStyle name="Normal 7 4 2 5 2" xfId="30496"/>
    <cellStyle name="Normal 7 4 2 5 2 2" xfId="30497"/>
    <cellStyle name="Normal 7 4 2 5 2 2 2" xfId="30498"/>
    <cellStyle name="Normal 7 4 2 5 2 2 2 2" xfId="30499"/>
    <cellStyle name="Normal 7 4 2 5 2 2 3" xfId="30500"/>
    <cellStyle name="Normal 7 4 2 5 2 3" xfId="30501"/>
    <cellStyle name="Normal 7 4 2 5 2 3 2" xfId="30502"/>
    <cellStyle name="Normal 7 4 2 5 2 4" xfId="30503"/>
    <cellStyle name="Normal 7 4 2 5 3" xfId="30504"/>
    <cellStyle name="Normal 7 4 2 5 3 2" xfId="30505"/>
    <cellStyle name="Normal 7 4 2 5 3 2 2" xfId="30506"/>
    <cellStyle name="Normal 7 4 2 5 3 3" xfId="30507"/>
    <cellStyle name="Normal 7 4 2 5 4" xfId="30508"/>
    <cellStyle name="Normal 7 4 2 5 4 2" xfId="30509"/>
    <cellStyle name="Normal 7 4 2 5 5" xfId="30510"/>
    <cellStyle name="Normal 7 4 2 6" xfId="30511"/>
    <cellStyle name="Normal 7 4 2 6 2" xfId="30512"/>
    <cellStyle name="Normal 7 4 2 6 2 2" xfId="30513"/>
    <cellStyle name="Normal 7 4 2 6 2 2 2" xfId="30514"/>
    <cellStyle name="Normal 7 4 2 6 2 3" xfId="30515"/>
    <cellStyle name="Normal 7 4 2 6 3" xfId="30516"/>
    <cellStyle name="Normal 7 4 2 6 3 2" xfId="30517"/>
    <cellStyle name="Normal 7 4 2 6 4" xfId="30518"/>
    <cellStyle name="Normal 7 4 2 7" xfId="30519"/>
    <cellStyle name="Normal 7 4 2 7 2" xfId="30520"/>
    <cellStyle name="Normal 7 4 2 7 2 2" xfId="30521"/>
    <cellStyle name="Normal 7 4 2 7 3" xfId="30522"/>
    <cellStyle name="Normal 7 4 2 8" xfId="30523"/>
    <cellStyle name="Normal 7 4 2 8 2" xfId="30524"/>
    <cellStyle name="Normal 7 4 2 9" xfId="30525"/>
    <cellStyle name="Normal 7 4 2 9 2" xfId="30526"/>
    <cellStyle name="Normal 7 4 3" xfId="30527"/>
    <cellStyle name="Normal 7 4 3 2" xfId="30528"/>
    <cellStyle name="Normal 7 4 3 2 2" xfId="30529"/>
    <cellStyle name="Normal 7 4 3 2 2 2" xfId="30530"/>
    <cellStyle name="Normal 7 4 3 2 2 2 2" xfId="30531"/>
    <cellStyle name="Normal 7 4 3 2 2 2 2 2" xfId="30532"/>
    <cellStyle name="Normal 7 4 3 2 2 2 3" xfId="30533"/>
    <cellStyle name="Normal 7 4 3 2 2 3" xfId="30534"/>
    <cellStyle name="Normal 7 4 3 2 2 3 2" xfId="30535"/>
    <cellStyle name="Normal 7 4 3 2 2 4" xfId="30536"/>
    <cellStyle name="Normal 7 4 3 2 3" xfId="30537"/>
    <cellStyle name="Normal 7 4 3 2 3 2" xfId="30538"/>
    <cellStyle name="Normal 7 4 3 2 3 2 2" xfId="30539"/>
    <cellStyle name="Normal 7 4 3 2 3 3" xfId="30540"/>
    <cellStyle name="Normal 7 4 3 2 4" xfId="30541"/>
    <cellStyle name="Normal 7 4 3 2 4 2" xfId="30542"/>
    <cellStyle name="Normal 7 4 3 2 5" xfId="30543"/>
    <cellStyle name="Normal 7 4 3 3" xfId="30544"/>
    <cellStyle name="Normal 7 4 3 3 2" xfId="30545"/>
    <cellStyle name="Normal 7 4 3 3 2 2" xfId="30546"/>
    <cellStyle name="Normal 7 4 3 3 2 2 2" xfId="30547"/>
    <cellStyle name="Normal 7 4 3 3 2 3" xfId="30548"/>
    <cellStyle name="Normal 7 4 3 3 3" xfId="30549"/>
    <cellStyle name="Normal 7 4 3 3 3 2" xfId="30550"/>
    <cellStyle name="Normal 7 4 3 3 4" xfId="30551"/>
    <cellStyle name="Normal 7 4 3 4" xfId="30552"/>
    <cellStyle name="Normal 7 4 3 4 2" xfId="30553"/>
    <cellStyle name="Normal 7 4 3 4 2 2" xfId="30554"/>
    <cellStyle name="Normal 7 4 3 4 3" xfId="30555"/>
    <cellStyle name="Normal 7 4 3 5" xfId="30556"/>
    <cellStyle name="Normal 7 4 3 5 2" xfId="30557"/>
    <cellStyle name="Normal 7 4 3 6" xfId="30558"/>
    <cellStyle name="Normal 7 4 3 6 2" xfId="30559"/>
    <cellStyle name="Normal 7 4 3 7" xfId="30560"/>
    <cellStyle name="Normal 7 4 3 8" xfId="30561"/>
    <cellStyle name="Normal 7 4 3 9" xfId="30562"/>
    <cellStyle name="Normal 7 4 4" xfId="30563"/>
    <cellStyle name="Normal 7 4 4 2" xfId="30564"/>
    <cellStyle name="Normal 7 4 4 2 2" xfId="30565"/>
    <cellStyle name="Normal 7 4 4 2 2 2" xfId="30566"/>
    <cellStyle name="Normal 7 4 4 2 2 2 2" xfId="30567"/>
    <cellStyle name="Normal 7 4 4 2 2 2 2 2" xfId="30568"/>
    <cellStyle name="Normal 7 4 4 2 2 2 3" xfId="30569"/>
    <cellStyle name="Normal 7 4 4 2 2 3" xfId="30570"/>
    <cellStyle name="Normal 7 4 4 2 2 3 2" xfId="30571"/>
    <cellStyle name="Normal 7 4 4 2 2 4" xfId="30572"/>
    <cellStyle name="Normal 7 4 4 2 3" xfId="30573"/>
    <cellStyle name="Normal 7 4 4 2 3 2" xfId="30574"/>
    <cellStyle name="Normal 7 4 4 2 3 2 2" xfId="30575"/>
    <cellStyle name="Normal 7 4 4 2 3 3" xfId="30576"/>
    <cellStyle name="Normal 7 4 4 2 4" xfId="30577"/>
    <cellStyle name="Normal 7 4 4 2 4 2" xfId="30578"/>
    <cellStyle name="Normal 7 4 4 2 5" xfId="30579"/>
    <cellStyle name="Normal 7 4 4 3" xfId="30580"/>
    <cellStyle name="Normal 7 4 4 3 2" xfId="30581"/>
    <cellStyle name="Normal 7 4 4 3 2 2" xfId="30582"/>
    <cellStyle name="Normal 7 4 4 3 2 2 2" xfId="30583"/>
    <cellStyle name="Normal 7 4 4 3 2 3" xfId="30584"/>
    <cellStyle name="Normal 7 4 4 3 3" xfId="30585"/>
    <cellStyle name="Normal 7 4 4 3 3 2" xfId="30586"/>
    <cellStyle name="Normal 7 4 4 3 4" xfId="30587"/>
    <cellStyle name="Normal 7 4 4 4" xfId="30588"/>
    <cellStyle name="Normal 7 4 4 4 2" xfId="30589"/>
    <cellStyle name="Normal 7 4 4 4 2 2" xfId="30590"/>
    <cellStyle name="Normal 7 4 4 4 3" xfId="30591"/>
    <cellStyle name="Normal 7 4 4 5" xfId="30592"/>
    <cellStyle name="Normal 7 4 4 5 2" xfId="30593"/>
    <cellStyle name="Normal 7 4 4 6" xfId="30594"/>
    <cellStyle name="Normal 7 4 4 6 2" xfId="30595"/>
    <cellStyle name="Normal 7 4 4 7" xfId="30596"/>
    <cellStyle name="Normal 7 4 4 8" xfId="30597"/>
    <cellStyle name="Normal 7 4 4 9" xfId="30598"/>
    <cellStyle name="Normal 7 4 5" xfId="30599"/>
    <cellStyle name="Normal 7 4 5 2" xfId="30600"/>
    <cellStyle name="Normal 7 4 5 2 2" xfId="30601"/>
    <cellStyle name="Normal 7 4 5 2 2 2" xfId="30602"/>
    <cellStyle name="Normal 7 4 5 2 2 2 2" xfId="30603"/>
    <cellStyle name="Normal 7 4 5 2 2 3" xfId="30604"/>
    <cellStyle name="Normal 7 4 5 2 3" xfId="30605"/>
    <cellStyle name="Normal 7 4 5 2 3 2" xfId="30606"/>
    <cellStyle name="Normal 7 4 5 2 4" xfId="30607"/>
    <cellStyle name="Normal 7 4 5 3" xfId="30608"/>
    <cellStyle name="Normal 7 4 5 3 2" xfId="30609"/>
    <cellStyle name="Normal 7 4 5 3 2 2" xfId="30610"/>
    <cellStyle name="Normal 7 4 5 3 3" xfId="30611"/>
    <cellStyle name="Normal 7 4 5 4" xfId="30612"/>
    <cellStyle name="Normal 7 4 5 4 2" xfId="30613"/>
    <cellStyle name="Normal 7 4 5 5" xfId="30614"/>
    <cellStyle name="Normal 7 4 6" xfId="30615"/>
    <cellStyle name="Normal 7 4 6 2" xfId="30616"/>
    <cellStyle name="Normal 7 4 6 2 2" xfId="30617"/>
    <cellStyle name="Normal 7 4 6 2 2 2" xfId="30618"/>
    <cellStyle name="Normal 7 4 6 2 2 2 2" xfId="30619"/>
    <cellStyle name="Normal 7 4 6 2 2 3" xfId="30620"/>
    <cellStyle name="Normal 7 4 6 2 3" xfId="30621"/>
    <cellStyle name="Normal 7 4 6 2 3 2" xfId="30622"/>
    <cellStyle name="Normal 7 4 6 2 4" xfId="30623"/>
    <cellStyle name="Normal 7 4 6 3" xfId="30624"/>
    <cellStyle name="Normal 7 4 6 3 2" xfId="30625"/>
    <cellStyle name="Normal 7 4 6 3 2 2" xfId="30626"/>
    <cellStyle name="Normal 7 4 6 3 3" xfId="30627"/>
    <cellStyle name="Normal 7 4 6 4" xfId="30628"/>
    <cellStyle name="Normal 7 4 6 4 2" xfId="30629"/>
    <cellStyle name="Normal 7 4 6 5" xfId="30630"/>
    <cellStyle name="Normal 7 4 7" xfId="30631"/>
    <cellStyle name="Normal 7 4 7 2" xfId="30632"/>
    <cellStyle name="Normal 7 4 7 2 2" xfId="30633"/>
    <cellStyle name="Normal 7 4 7 2 2 2" xfId="30634"/>
    <cellStyle name="Normal 7 4 7 2 3" xfId="30635"/>
    <cellStyle name="Normal 7 4 7 3" xfId="30636"/>
    <cellStyle name="Normal 7 4 7 3 2" xfId="30637"/>
    <cellStyle name="Normal 7 4 7 4" xfId="30638"/>
    <cellStyle name="Normal 7 4 8" xfId="30639"/>
    <cellStyle name="Normal 7 4 8 2" xfId="30640"/>
    <cellStyle name="Normal 7 4 8 2 2" xfId="30641"/>
    <cellStyle name="Normal 7 4 8 3" xfId="30642"/>
    <cellStyle name="Normal 7 4 9" xfId="30643"/>
    <cellStyle name="Normal 7 4 9 2" xfId="30644"/>
    <cellStyle name="Normal 7 5" xfId="30645"/>
    <cellStyle name="Normal 7 5 10" xfId="30646"/>
    <cellStyle name="Normal 7 5 10 2" xfId="30647"/>
    <cellStyle name="Normal 7 5 11" xfId="30648"/>
    <cellStyle name="Normal 7 5 12" xfId="30649"/>
    <cellStyle name="Normal 7 5 13" xfId="30650"/>
    <cellStyle name="Normal 7 5 2" xfId="30651"/>
    <cellStyle name="Normal 7 5 2 2" xfId="30652"/>
    <cellStyle name="Normal 7 5 2 2 2" xfId="30653"/>
    <cellStyle name="Normal 7 5 2 2 2 2" xfId="30654"/>
    <cellStyle name="Normal 7 5 2 2 2 2 2" xfId="30655"/>
    <cellStyle name="Normal 7 5 2 2 2 2 2 2" xfId="30656"/>
    <cellStyle name="Normal 7 5 2 2 2 2 3" xfId="30657"/>
    <cellStyle name="Normal 7 5 2 2 2 3" xfId="30658"/>
    <cellStyle name="Normal 7 5 2 2 2 3 2" xfId="30659"/>
    <cellStyle name="Normal 7 5 2 2 2 4" xfId="30660"/>
    <cellStyle name="Normal 7 5 2 2 3" xfId="30661"/>
    <cellStyle name="Normal 7 5 2 2 3 2" xfId="30662"/>
    <cellStyle name="Normal 7 5 2 2 3 2 2" xfId="30663"/>
    <cellStyle name="Normal 7 5 2 2 3 3" xfId="30664"/>
    <cellStyle name="Normal 7 5 2 2 4" xfId="30665"/>
    <cellStyle name="Normal 7 5 2 2 4 2" xfId="30666"/>
    <cellStyle name="Normal 7 5 2 2 5" xfId="30667"/>
    <cellStyle name="Normal 7 5 2 2 6" xfId="30668"/>
    <cellStyle name="Normal 7 5 2 3" xfId="30669"/>
    <cellStyle name="Normal 7 5 2 3 2" xfId="30670"/>
    <cellStyle name="Normal 7 5 2 3 2 2" xfId="30671"/>
    <cellStyle name="Normal 7 5 2 3 2 2 2" xfId="30672"/>
    <cellStyle name="Normal 7 5 2 3 2 3" xfId="30673"/>
    <cellStyle name="Normal 7 5 2 3 3" xfId="30674"/>
    <cellStyle name="Normal 7 5 2 3 3 2" xfId="30675"/>
    <cellStyle name="Normal 7 5 2 3 4" xfId="30676"/>
    <cellStyle name="Normal 7 5 2 3 5" xfId="30677"/>
    <cellStyle name="Normal 7 5 2 4" xfId="30678"/>
    <cellStyle name="Normal 7 5 2 4 2" xfId="30679"/>
    <cellStyle name="Normal 7 5 2 4 2 2" xfId="30680"/>
    <cellStyle name="Normal 7 5 2 4 3" xfId="30681"/>
    <cellStyle name="Normal 7 5 2 5" xfId="30682"/>
    <cellStyle name="Normal 7 5 2 5 2" xfId="30683"/>
    <cellStyle name="Normal 7 5 2 6" xfId="30684"/>
    <cellStyle name="Normal 7 5 2 6 2" xfId="30685"/>
    <cellStyle name="Normal 7 5 2 7" xfId="30686"/>
    <cellStyle name="Normal 7 5 2 8" xfId="30687"/>
    <cellStyle name="Normal 7 5 2 9" xfId="30688"/>
    <cellStyle name="Normal 7 5 3" xfId="30689"/>
    <cellStyle name="Normal 7 5 3 2" xfId="30690"/>
    <cellStyle name="Normal 7 5 3 2 2" xfId="30691"/>
    <cellStyle name="Normal 7 5 3 2 2 2" xfId="30692"/>
    <cellStyle name="Normal 7 5 3 2 2 2 2" xfId="30693"/>
    <cellStyle name="Normal 7 5 3 2 2 2 2 2" xfId="30694"/>
    <cellStyle name="Normal 7 5 3 2 2 2 3" xfId="30695"/>
    <cellStyle name="Normal 7 5 3 2 2 3" xfId="30696"/>
    <cellStyle name="Normal 7 5 3 2 2 3 2" xfId="30697"/>
    <cellStyle name="Normal 7 5 3 2 2 4" xfId="30698"/>
    <cellStyle name="Normal 7 5 3 2 3" xfId="30699"/>
    <cellStyle name="Normal 7 5 3 2 3 2" xfId="30700"/>
    <cellStyle name="Normal 7 5 3 2 3 2 2" xfId="30701"/>
    <cellStyle name="Normal 7 5 3 2 3 3" xfId="30702"/>
    <cellStyle name="Normal 7 5 3 2 4" xfId="30703"/>
    <cellStyle name="Normal 7 5 3 2 4 2" xfId="30704"/>
    <cellStyle name="Normal 7 5 3 2 5" xfId="30705"/>
    <cellStyle name="Normal 7 5 3 3" xfId="30706"/>
    <cellStyle name="Normal 7 5 3 3 2" xfId="30707"/>
    <cellStyle name="Normal 7 5 3 3 2 2" xfId="30708"/>
    <cellStyle name="Normal 7 5 3 3 2 2 2" xfId="30709"/>
    <cellStyle name="Normal 7 5 3 3 2 3" xfId="30710"/>
    <cellStyle name="Normal 7 5 3 3 3" xfId="30711"/>
    <cellStyle name="Normal 7 5 3 3 3 2" xfId="30712"/>
    <cellStyle name="Normal 7 5 3 3 4" xfId="30713"/>
    <cellStyle name="Normal 7 5 3 4" xfId="30714"/>
    <cellStyle name="Normal 7 5 3 4 2" xfId="30715"/>
    <cellStyle name="Normal 7 5 3 4 2 2" xfId="30716"/>
    <cellStyle name="Normal 7 5 3 4 3" xfId="30717"/>
    <cellStyle name="Normal 7 5 3 5" xfId="30718"/>
    <cellStyle name="Normal 7 5 3 5 2" xfId="30719"/>
    <cellStyle name="Normal 7 5 3 6" xfId="30720"/>
    <cellStyle name="Normal 7 5 3 6 2" xfId="30721"/>
    <cellStyle name="Normal 7 5 3 7" xfId="30722"/>
    <cellStyle name="Normal 7 5 3 8" xfId="30723"/>
    <cellStyle name="Normal 7 5 3 9" xfId="30724"/>
    <cellStyle name="Normal 7 5 4" xfId="30725"/>
    <cellStyle name="Normal 7 5 4 2" xfId="30726"/>
    <cellStyle name="Normal 7 5 4 2 2" xfId="30727"/>
    <cellStyle name="Normal 7 5 4 2 2 2" xfId="30728"/>
    <cellStyle name="Normal 7 5 4 2 2 2 2" xfId="30729"/>
    <cellStyle name="Normal 7 5 4 2 2 3" xfId="30730"/>
    <cellStyle name="Normal 7 5 4 2 3" xfId="30731"/>
    <cellStyle name="Normal 7 5 4 2 3 2" xfId="30732"/>
    <cellStyle name="Normal 7 5 4 2 4" xfId="30733"/>
    <cellStyle name="Normal 7 5 4 2 5" xfId="30734"/>
    <cellStyle name="Normal 7 5 4 3" xfId="30735"/>
    <cellStyle name="Normal 7 5 4 3 2" xfId="30736"/>
    <cellStyle name="Normal 7 5 4 3 2 2" xfId="30737"/>
    <cellStyle name="Normal 7 5 4 3 3" xfId="30738"/>
    <cellStyle name="Normal 7 5 4 4" xfId="30739"/>
    <cellStyle name="Normal 7 5 4 4 2" xfId="30740"/>
    <cellStyle name="Normal 7 5 4 5" xfId="30741"/>
    <cellStyle name="Normal 7 5 4 6" xfId="30742"/>
    <cellStyle name="Normal 7 5 5" xfId="30743"/>
    <cellStyle name="Normal 7 5 5 2" xfId="30744"/>
    <cellStyle name="Normal 7 5 5 2 2" xfId="30745"/>
    <cellStyle name="Normal 7 5 5 2 2 2" xfId="30746"/>
    <cellStyle name="Normal 7 5 5 2 2 2 2" xfId="30747"/>
    <cellStyle name="Normal 7 5 5 2 2 3" xfId="30748"/>
    <cellStyle name="Normal 7 5 5 2 3" xfId="30749"/>
    <cellStyle name="Normal 7 5 5 2 3 2" xfId="30750"/>
    <cellStyle name="Normal 7 5 5 2 4" xfId="30751"/>
    <cellStyle name="Normal 7 5 5 3" xfId="30752"/>
    <cellStyle name="Normal 7 5 5 3 2" xfId="30753"/>
    <cellStyle name="Normal 7 5 5 3 2 2" xfId="30754"/>
    <cellStyle name="Normal 7 5 5 3 3" xfId="30755"/>
    <cellStyle name="Normal 7 5 5 4" xfId="30756"/>
    <cellStyle name="Normal 7 5 5 4 2" xfId="30757"/>
    <cellStyle name="Normal 7 5 5 5" xfId="30758"/>
    <cellStyle name="Normal 7 5 5 6" xfId="30759"/>
    <cellStyle name="Normal 7 5 6" xfId="30760"/>
    <cellStyle name="Normal 7 5 6 2" xfId="30761"/>
    <cellStyle name="Normal 7 5 6 2 2" xfId="30762"/>
    <cellStyle name="Normal 7 5 6 2 2 2" xfId="30763"/>
    <cellStyle name="Normal 7 5 6 2 3" xfId="30764"/>
    <cellStyle name="Normal 7 5 6 3" xfId="30765"/>
    <cellStyle name="Normal 7 5 6 3 2" xfId="30766"/>
    <cellStyle name="Normal 7 5 6 4" xfId="30767"/>
    <cellStyle name="Normal 7 5 6 5" xfId="30768"/>
    <cellStyle name="Normal 7 5 7" xfId="30769"/>
    <cellStyle name="Normal 7 5 7 2" xfId="30770"/>
    <cellStyle name="Normal 7 5 7 2 2" xfId="30771"/>
    <cellStyle name="Normal 7 5 7 3" xfId="30772"/>
    <cellStyle name="Normal 7 5 8" xfId="30773"/>
    <cellStyle name="Normal 7 5 8 2" xfId="30774"/>
    <cellStyle name="Normal 7 5 9" xfId="30775"/>
    <cellStyle name="Normal 7 5 9 2" xfId="30776"/>
    <cellStyle name="Normal 7 6" xfId="30777"/>
    <cellStyle name="Normal 7 6 10" xfId="30778"/>
    <cellStyle name="Normal 7 6 2" xfId="30779"/>
    <cellStyle name="Normal 7 6 2 2" xfId="30780"/>
    <cellStyle name="Normal 7 6 2 2 2" xfId="30781"/>
    <cellStyle name="Normal 7 6 2 2 2 2" xfId="30782"/>
    <cellStyle name="Normal 7 6 2 2 2 2 2" xfId="30783"/>
    <cellStyle name="Normal 7 6 2 2 2 3" xfId="30784"/>
    <cellStyle name="Normal 7 6 2 2 3" xfId="30785"/>
    <cellStyle name="Normal 7 6 2 2 3 2" xfId="30786"/>
    <cellStyle name="Normal 7 6 2 2 4" xfId="30787"/>
    <cellStyle name="Normal 7 6 2 3" xfId="30788"/>
    <cellStyle name="Normal 7 6 2 3 2" xfId="30789"/>
    <cellStyle name="Normal 7 6 2 3 2 2" xfId="30790"/>
    <cellStyle name="Normal 7 6 2 3 3" xfId="30791"/>
    <cellStyle name="Normal 7 6 2 4" xfId="30792"/>
    <cellStyle name="Normal 7 6 2 4 2" xfId="30793"/>
    <cellStyle name="Normal 7 6 2 5" xfId="30794"/>
    <cellStyle name="Normal 7 6 2 6" xfId="30795"/>
    <cellStyle name="Normal 7 6 3" xfId="30796"/>
    <cellStyle name="Normal 7 6 3 2" xfId="30797"/>
    <cellStyle name="Normal 7 6 3 2 2" xfId="30798"/>
    <cellStyle name="Normal 7 6 3 2 2 2" xfId="30799"/>
    <cellStyle name="Normal 7 6 3 2 3" xfId="30800"/>
    <cellStyle name="Normal 7 6 3 3" xfId="30801"/>
    <cellStyle name="Normal 7 6 3 3 2" xfId="30802"/>
    <cellStyle name="Normal 7 6 3 4" xfId="30803"/>
    <cellStyle name="Normal 7 6 4" xfId="30804"/>
    <cellStyle name="Normal 7 6 4 2" xfId="30805"/>
    <cellStyle name="Normal 7 6 4 2 2" xfId="30806"/>
    <cellStyle name="Normal 7 6 4 3" xfId="30807"/>
    <cellStyle name="Normal 7 6 5" xfId="30808"/>
    <cellStyle name="Normal 7 6 5 2" xfId="30809"/>
    <cellStyle name="Normal 7 6 6" xfId="30810"/>
    <cellStyle name="Normal 7 6 6 2" xfId="30811"/>
    <cellStyle name="Normal 7 6 7" xfId="30812"/>
    <cellStyle name="Normal 7 6 7 2" xfId="30813"/>
    <cellStyle name="Normal 7 6 8" xfId="30814"/>
    <cellStyle name="Normal 7 6 9" xfId="30815"/>
    <cellStyle name="Normal 7 7" xfId="30816"/>
    <cellStyle name="Normal 7 7 2" xfId="30817"/>
    <cellStyle name="Normal 7 7 2 2" xfId="30818"/>
    <cellStyle name="Normal 7 7 2 2 2" xfId="30819"/>
    <cellStyle name="Normal 7 7 2 2 2 2" xfId="30820"/>
    <cellStyle name="Normal 7 7 2 2 2 2 2" xfId="30821"/>
    <cellStyle name="Normal 7 7 2 2 2 3" xfId="30822"/>
    <cellStyle name="Normal 7 7 2 2 3" xfId="30823"/>
    <cellStyle name="Normal 7 7 2 2 3 2" xfId="30824"/>
    <cellStyle name="Normal 7 7 2 2 4" xfId="30825"/>
    <cellStyle name="Normal 7 7 2 3" xfId="30826"/>
    <cellStyle name="Normal 7 7 2 3 2" xfId="30827"/>
    <cellStyle name="Normal 7 7 2 3 2 2" xfId="30828"/>
    <cellStyle name="Normal 7 7 2 3 3" xfId="30829"/>
    <cellStyle name="Normal 7 7 2 4" xfId="30830"/>
    <cellStyle name="Normal 7 7 2 4 2" xfId="30831"/>
    <cellStyle name="Normal 7 7 2 5" xfId="30832"/>
    <cellStyle name="Normal 7 7 2 6" xfId="30833"/>
    <cellStyle name="Normal 7 7 3" xfId="30834"/>
    <cellStyle name="Normal 7 7 3 2" xfId="30835"/>
    <cellStyle name="Normal 7 7 3 2 2" xfId="30836"/>
    <cellStyle name="Normal 7 7 3 2 2 2" xfId="30837"/>
    <cellStyle name="Normal 7 7 3 2 3" xfId="30838"/>
    <cellStyle name="Normal 7 7 3 3" xfId="30839"/>
    <cellStyle name="Normal 7 7 3 3 2" xfId="30840"/>
    <cellStyle name="Normal 7 7 3 4" xfId="30841"/>
    <cellStyle name="Normal 7 7 3 5" xfId="30842"/>
    <cellStyle name="Normal 7 7 4" xfId="30843"/>
    <cellStyle name="Normal 7 7 4 2" xfId="30844"/>
    <cellStyle name="Normal 7 7 4 2 2" xfId="30845"/>
    <cellStyle name="Normal 7 7 4 3" xfId="30846"/>
    <cellStyle name="Normal 7 7 5" xfId="30847"/>
    <cellStyle name="Normal 7 7 5 2" xfId="30848"/>
    <cellStyle name="Normal 7 7 6" xfId="30849"/>
    <cellStyle name="Normal 7 7 6 2" xfId="30850"/>
    <cellStyle name="Normal 7 7 7" xfId="30851"/>
    <cellStyle name="Normal 7 7 8" xfId="30852"/>
    <cellStyle name="Normal 7 7 9" xfId="30853"/>
    <cellStyle name="Normal 7 8" xfId="30854"/>
    <cellStyle name="Normal 7 8 2" xfId="30855"/>
    <cellStyle name="Normal 7 8 2 2" xfId="30856"/>
    <cellStyle name="Normal 7 8 2 2 2" xfId="30857"/>
    <cellStyle name="Normal 7 8 2 2 2 2" xfId="30858"/>
    <cellStyle name="Normal 7 8 2 2 3" xfId="30859"/>
    <cellStyle name="Normal 7 8 2 3" xfId="30860"/>
    <cellStyle name="Normal 7 8 2 3 2" xfId="30861"/>
    <cellStyle name="Normal 7 8 2 4" xfId="30862"/>
    <cellStyle name="Normal 7 8 2 5" xfId="30863"/>
    <cellStyle name="Normal 7 8 3" xfId="30864"/>
    <cellStyle name="Normal 7 8 3 2" xfId="30865"/>
    <cellStyle name="Normal 7 8 3 2 2" xfId="30866"/>
    <cellStyle name="Normal 7 8 3 3" xfId="30867"/>
    <cellStyle name="Normal 7 8 3 4" xfId="30868"/>
    <cellStyle name="Normal 7 8 4" xfId="30869"/>
    <cellStyle name="Normal 7 8 4 2" xfId="30870"/>
    <cellStyle name="Normal 7 8 5" xfId="30871"/>
    <cellStyle name="Normal 7 8 6" xfId="30872"/>
    <cellStyle name="Normal 7 9" xfId="30873"/>
    <cellStyle name="Normal 7 9 2" xfId="30874"/>
    <cellStyle name="Normal 7 9 2 2" xfId="30875"/>
    <cellStyle name="Normal 7 9 2 2 2" xfId="30876"/>
    <cellStyle name="Normal 7 9 2 2 2 2" xfId="30877"/>
    <cellStyle name="Normal 7 9 2 2 3" xfId="30878"/>
    <cellStyle name="Normal 7 9 2 3" xfId="30879"/>
    <cellStyle name="Normal 7 9 2 3 2" xfId="30880"/>
    <cellStyle name="Normal 7 9 2 4" xfId="30881"/>
    <cellStyle name="Normal 7 9 3" xfId="30882"/>
    <cellStyle name="Normal 7 9 3 2" xfId="30883"/>
    <cellStyle name="Normal 7 9 3 2 2" xfId="30884"/>
    <cellStyle name="Normal 7 9 3 3" xfId="30885"/>
    <cellStyle name="Normal 7 9 4" xfId="30886"/>
    <cellStyle name="Normal 7 9 4 2" xfId="30887"/>
    <cellStyle name="Normal 7 9 5" xfId="30888"/>
    <cellStyle name="Normal 7 9 6" xfId="30889"/>
    <cellStyle name="Normal 8" xfId="30890"/>
    <cellStyle name="Normal 8 10" xfId="30891"/>
    <cellStyle name="Normal 8 11" xfId="30892"/>
    <cellStyle name="Normal 8 12" xfId="30893"/>
    <cellStyle name="Normal 8 13" xfId="46994"/>
    <cellStyle name="Normal 8 14" xfId="48072"/>
    <cellStyle name="Normal 8 2" xfId="30894"/>
    <cellStyle name="Normal 8 2 10" xfId="30895"/>
    <cellStyle name="Normal 8 2 2" xfId="30896"/>
    <cellStyle name="Normal 8 2 2 2" xfId="30897"/>
    <cellStyle name="Normal 8 2 2 2 2" xfId="30898"/>
    <cellStyle name="Normal 8 2 2 2 2 2" xfId="30899"/>
    <cellStyle name="Normal 8 2 2 2 2 2 2" xfId="30900"/>
    <cellStyle name="Normal 8 2 2 2 2 3" xfId="30901"/>
    <cellStyle name="Normal 8 2 2 2 3" xfId="30902"/>
    <cellStyle name="Normal 8 2 2 2 3 2" xfId="30903"/>
    <cellStyle name="Normal 8 2 2 2 4" xfId="30904"/>
    <cellStyle name="Normal 8 2 2 3" xfId="30905"/>
    <cellStyle name="Normal 8 2 2 3 2" xfId="30906"/>
    <cellStyle name="Normal 8 2 2 3 2 2" xfId="30907"/>
    <cellStyle name="Normal 8 2 2 3 3" xfId="30908"/>
    <cellStyle name="Normal 8 2 2 4" xfId="30909"/>
    <cellStyle name="Normal 8 2 2 4 2" xfId="30910"/>
    <cellStyle name="Normal 8 2 2 5" xfId="30911"/>
    <cellStyle name="Normal 8 2 2 6" xfId="30912"/>
    <cellStyle name="Normal 8 2 3" xfId="30913"/>
    <cellStyle name="Normal 8 2 3 2" xfId="30914"/>
    <cellStyle name="Normal 8 2 3 2 2" xfId="30915"/>
    <cellStyle name="Normal 8 2 3 2 2 2" xfId="30916"/>
    <cellStyle name="Normal 8 2 3 2 3" xfId="30917"/>
    <cellStyle name="Normal 8 2 3 3" xfId="30918"/>
    <cellStyle name="Normal 8 2 3 3 2" xfId="30919"/>
    <cellStyle name="Normal 8 2 3 4" xfId="30920"/>
    <cellStyle name="Normal 8 2 3 5" xfId="30921"/>
    <cellStyle name="Normal 8 2 4" xfId="30922"/>
    <cellStyle name="Normal 8 2 4 2" xfId="30923"/>
    <cellStyle name="Normal 8 2 4 2 2" xfId="30924"/>
    <cellStyle name="Normal 8 2 4 3" xfId="30925"/>
    <cellStyle name="Normal 8 2 5" xfId="30926"/>
    <cellStyle name="Normal 8 2 5 2" xfId="30927"/>
    <cellStyle name="Normal 8 2 6" xfId="30928"/>
    <cellStyle name="Normal 8 2 6 2" xfId="30929"/>
    <cellStyle name="Normal 8 2 7" xfId="30930"/>
    <cellStyle name="Normal 8 2 7 2" xfId="30931"/>
    <cellStyle name="Normal 8 2 8" xfId="30932"/>
    <cellStyle name="Normal 8 2 9" xfId="30933"/>
    <cellStyle name="Normal 8 3" xfId="30934"/>
    <cellStyle name="Normal 8 3 2" xfId="30935"/>
    <cellStyle name="Normal 8 3 2 2" xfId="30936"/>
    <cellStyle name="Normal 8 3 2 2 2" xfId="30937"/>
    <cellStyle name="Normal 8 3 2 2 2 2" xfId="30938"/>
    <cellStyle name="Normal 8 3 2 2 2 2 2" xfId="30939"/>
    <cellStyle name="Normal 8 3 2 2 2 3" xfId="30940"/>
    <cellStyle name="Normal 8 3 2 2 3" xfId="30941"/>
    <cellStyle name="Normal 8 3 2 2 3 2" xfId="30942"/>
    <cellStyle name="Normal 8 3 2 2 4" xfId="30943"/>
    <cellStyle name="Normal 8 3 2 3" xfId="30944"/>
    <cellStyle name="Normal 8 3 2 3 2" xfId="30945"/>
    <cellStyle name="Normal 8 3 2 3 2 2" xfId="30946"/>
    <cellStyle name="Normal 8 3 2 3 3" xfId="30947"/>
    <cellStyle name="Normal 8 3 2 4" xfId="30948"/>
    <cellStyle name="Normal 8 3 2 4 2" xfId="30949"/>
    <cellStyle name="Normal 8 3 2 5" xfId="30950"/>
    <cellStyle name="Normal 8 3 3" xfId="30951"/>
    <cellStyle name="Normal 8 3 3 2" xfId="30952"/>
    <cellStyle name="Normal 8 3 3 2 2" xfId="30953"/>
    <cellStyle name="Normal 8 3 3 2 2 2" xfId="30954"/>
    <cellStyle name="Normal 8 3 3 2 3" xfId="30955"/>
    <cellStyle name="Normal 8 3 3 3" xfId="30956"/>
    <cellStyle name="Normal 8 3 3 3 2" xfId="30957"/>
    <cellStyle name="Normal 8 3 3 4" xfId="30958"/>
    <cellStyle name="Normal 8 3 4" xfId="30959"/>
    <cellStyle name="Normal 8 3 4 2" xfId="30960"/>
    <cellStyle name="Normal 8 3 4 2 2" xfId="30961"/>
    <cellStyle name="Normal 8 3 4 3" xfId="30962"/>
    <cellStyle name="Normal 8 3 5" xfId="30963"/>
    <cellStyle name="Normal 8 3 5 2" xfId="30964"/>
    <cellStyle name="Normal 8 3 6" xfId="30965"/>
    <cellStyle name="Normal 8 3 6 2" xfId="30966"/>
    <cellStyle name="Normal 8 3 7" xfId="30967"/>
    <cellStyle name="Normal 8 3 8" xfId="30968"/>
    <cellStyle name="Normal 8 3 9" xfId="30969"/>
    <cellStyle name="Normal 8 4" xfId="30970"/>
    <cellStyle name="Normal 8 4 2" xfId="30971"/>
    <cellStyle name="Normal 8 4 2 2" xfId="30972"/>
    <cellStyle name="Normal 8 4 2 2 2" xfId="30973"/>
    <cellStyle name="Normal 8 4 2 2 2 2" xfId="30974"/>
    <cellStyle name="Normal 8 4 2 2 3" xfId="30975"/>
    <cellStyle name="Normal 8 4 2 3" xfId="30976"/>
    <cellStyle name="Normal 8 4 2 3 2" xfId="30977"/>
    <cellStyle name="Normal 8 4 2 4" xfId="30978"/>
    <cellStyle name="Normal 8 4 3" xfId="30979"/>
    <cellStyle name="Normal 8 4 3 2" xfId="30980"/>
    <cellStyle name="Normal 8 4 3 2 2" xfId="30981"/>
    <cellStyle name="Normal 8 4 3 3" xfId="30982"/>
    <cellStyle name="Normal 8 4 4" xfId="30983"/>
    <cellStyle name="Normal 8 4 4 2" xfId="30984"/>
    <cellStyle name="Normal 8 4 5" xfId="30985"/>
    <cellStyle name="Normal 8 4 6" xfId="30986"/>
    <cellStyle name="Normal 8 5" xfId="30987"/>
    <cellStyle name="Normal 8 5 2" xfId="30988"/>
    <cellStyle name="Normal 8 5 2 2" xfId="30989"/>
    <cellStyle name="Normal 8 5 2 2 2" xfId="30990"/>
    <cellStyle name="Normal 8 5 2 2 2 2" xfId="30991"/>
    <cellStyle name="Normal 8 5 2 2 3" xfId="30992"/>
    <cellStyle name="Normal 8 5 2 3" xfId="30993"/>
    <cellStyle name="Normal 8 5 2 3 2" xfId="30994"/>
    <cellStyle name="Normal 8 5 2 4" xfId="30995"/>
    <cellStyle name="Normal 8 5 3" xfId="30996"/>
    <cellStyle name="Normal 8 5 3 2" xfId="30997"/>
    <cellStyle name="Normal 8 5 3 2 2" xfId="30998"/>
    <cellStyle name="Normal 8 5 3 3" xfId="30999"/>
    <cellStyle name="Normal 8 5 4" xfId="31000"/>
    <cellStyle name="Normal 8 5 4 2" xfId="31001"/>
    <cellStyle name="Normal 8 5 5" xfId="31002"/>
    <cellStyle name="Normal 8 5 6" xfId="31003"/>
    <cellStyle name="Normal 8 6" xfId="31004"/>
    <cellStyle name="Normal 8 6 2" xfId="31005"/>
    <cellStyle name="Normal 8 6 2 2" xfId="31006"/>
    <cellStyle name="Normal 8 6 2 2 2" xfId="31007"/>
    <cellStyle name="Normal 8 6 2 3" xfId="31008"/>
    <cellStyle name="Normal 8 6 3" xfId="31009"/>
    <cellStyle name="Normal 8 6 3 2" xfId="31010"/>
    <cellStyle name="Normal 8 6 4" xfId="31011"/>
    <cellStyle name="Normal 8 6 5" xfId="31012"/>
    <cellStyle name="Normal 8 7" xfId="31013"/>
    <cellStyle name="Normal 8 7 2" xfId="31014"/>
    <cellStyle name="Normal 8 7 2 2" xfId="31015"/>
    <cellStyle name="Normal 8 7 3" xfId="31016"/>
    <cellStyle name="Normal 8 8" xfId="31017"/>
    <cellStyle name="Normal 8 8 2" xfId="31018"/>
    <cellStyle name="Normal 8 9" xfId="31019"/>
    <cellStyle name="Normal 8 9 2" xfId="31020"/>
    <cellStyle name="Normal 9" xfId="31021"/>
    <cellStyle name="Normal 9 10" xfId="31022"/>
    <cellStyle name="Normal 9 11" xfId="31023"/>
    <cellStyle name="Normal 9 12" xfId="31024"/>
    <cellStyle name="Normal 9 13" xfId="48016"/>
    <cellStyle name="Normal 9 2" xfId="31025"/>
    <cellStyle name="Normal 9 2 10" xfId="31026"/>
    <cellStyle name="Normal 9 2 2" xfId="31027"/>
    <cellStyle name="Normal 9 2 2 2" xfId="31028"/>
    <cellStyle name="Normal 9 2 2 2 2" xfId="31029"/>
    <cellStyle name="Normal 9 2 2 2 2 2" xfId="31030"/>
    <cellStyle name="Normal 9 2 2 2 2 2 2" xfId="31031"/>
    <cellStyle name="Normal 9 2 2 2 2 3" xfId="31032"/>
    <cellStyle name="Normal 9 2 2 2 3" xfId="31033"/>
    <cellStyle name="Normal 9 2 2 2 3 2" xfId="31034"/>
    <cellStyle name="Normal 9 2 2 2 4" xfId="31035"/>
    <cellStyle name="Normal 9 2 2 3" xfId="31036"/>
    <cellStyle name="Normal 9 2 2 3 2" xfId="31037"/>
    <cellStyle name="Normal 9 2 2 3 2 2" xfId="31038"/>
    <cellStyle name="Normal 9 2 2 3 3" xfId="31039"/>
    <cellStyle name="Normal 9 2 2 4" xfId="31040"/>
    <cellStyle name="Normal 9 2 2 4 2" xfId="31041"/>
    <cellStyle name="Normal 9 2 2 5" xfId="31042"/>
    <cellStyle name="Normal 9 2 2 6" xfId="31043"/>
    <cellStyle name="Normal 9 2 3" xfId="31044"/>
    <cellStyle name="Normal 9 2 3 2" xfId="31045"/>
    <cellStyle name="Normal 9 2 3 2 2" xfId="31046"/>
    <cellStyle name="Normal 9 2 3 2 2 2" xfId="31047"/>
    <cellStyle name="Normal 9 2 3 2 3" xfId="31048"/>
    <cellStyle name="Normal 9 2 3 3" xfId="31049"/>
    <cellStyle name="Normal 9 2 3 3 2" xfId="31050"/>
    <cellStyle name="Normal 9 2 3 4" xfId="31051"/>
    <cellStyle name="Normal 9 2 3 5" xfId="31052"/>
    <cellStyle name="Normal 9 2 4" xfId="31053"/>
    <cellStyle name="Normal 9 2 4 2" xfId="31054"/>
    <cellStyle name="Normal 9 2 4 2 2" xfId="31055"/>
    <cellStyle name="Normal 9 2 4 3" xfId="31056"/>
    <cellStyle name="Normal 9 2 5" xfId="31057"/>
    <cellStyle name="Normal 9 2 5 2" xfId="31058"/>
    <cellStyle name="Normal 9 2 6" xfId="31059"/>
    <cellStyle name="Normal 9 2 6 2" xfId="31060"/>
    <cellStyle name="Normal 9 2 7" xfId="31061"/>
    <cellStyle name="Normal 9 2 7 2" xfId="31062"/>
    <cellStyle name="Normal 9 2 8" xfId="31063"/>
    <cellStyle name="Normal 9 2 9" xfId="31064"/>
    <cellStyle name="Normal 9 3" xfId="31065"/>
    <cellStyle name="Normal 9 3 2" xfId="31066"/>
    <cellStyle name="Normal 9 3 2 2" xfId="31067"/>
    <cellStyle name="Normal 9 3 2 2 2" xfId="31068"/>
    <cellStyle name="Normal 9 3 2 2 2 2" xfId="31069"/>
    <cellStyle name="Normal 9 3 2 2 2 2 2" xfId="31070"/>
    <cellStyle name="Normal 9 3 2 2 2 3" xfId="31071"/>
    <cellStyle name="Normal 9 3 2 2 3" xfId="31072"/>
    <cellStyle name="Normal 9 3 2 2 3 2" xfId="31073"/>
    <cellStyle name="Normal 9 3 2 2 4" xfId="31074"/>
    <cellStyle name="Normal 9 3 2 3" xfId="31075"/>
    <cellStyle name="Normal 9 3 2 3 2" xfId="31076"/>
    <cellStyle name="Normal 9 3 2 3 2 2" xfId="31077"/>
    <cellStyle name="Normal 9 3 2 3 3" xfId="31078"/>
    <cellStyle name="Normal 9 3 2 4" xfId="31079"/>
    <cellStyle name="Normal 9 3 2 4 2" xfId="31080"/>
    <cellStyle name="Normal 9 3 2 5" xfId="31081"/>
    <cellStyle name="Normal 9 3 3" xfId="31082"/>
    <cellStyle name="Normal 9 3 3 2" xfId="31083"/>
    <cellStyle name="Normal 9 3 3 2 2" xfId="31084"/>
    <cellStyle name="Normal 9 3 3 2 2 2" xfId="31085"/>
    <cellStyle name="Normal 9 3 3 2 3" xfId="31086"/>
    <cellStyle name="Normal 9 3 3 3" xfId="31087"/>
    <cellStyle name="Normal 9 3 3 3 2" xfId="31088"/>
    <cellStyle name="Normal 9 3 3 4" xfId="31089"/>
    <cellStyle name="Normal 9 3 4" xfId="31090"/>
    <cellStyle name="Normal 9 3 4 2" xfId="31091"/>
    <cellStyle name="Normal 9 3 4 2 2" xfId="31092"/>
    <cellStyle name="Normal 9 3 4 3" xfId="31093"/>
    <cellStyle name="Normal 9 3 5" xfId="31094"/>
    <cellStyle name="Normal 9 3 5 2" xfId="31095"/>
    <cellStyle name="Normal 9 3 6" xfId="31096"/>
    <cellStyle name="Normal 9 3 6 2" xfId="31097"/>
    <cellStyle name="Normal 9 3 7" xfId="31098"/>
    <cellStyle name="Normal 9 3 8" xfId="31099"/>
    <cellStyle name="Normal 9 3 9" xfId="31100"/>
    <cellStyle name="Normal 9 4" xfId="31101"/>
    <cellStyle name="Normal 9 4 2" xfId="31102"/>
    <cellStyle name="Normal 9 4 2 2" xfId="31103"/>
    <cellStyle name="Normal 9 4 2 2 2" xfId="31104"/>
    <cellStyle name="Normal 9 4 2 2 2 2" xfId="31105"/>
    <cellStyle name="Normal 9 4 2 2 3" xfId="31106"/>
    <cellStyle name="Normal 9 4 2 3" xfId="31107"/>
    <cellStyle name="Normal 9 4 2 3 2" xfId="31108"/>
    <cellStyle name="Normal 9 4 2 4" xfId="31109"/>
    <cellStyle name="Normal 9 4 3" xfId="31110"/>
    <cellStyle name="Normal 9 4 3 2" xfId="31111"/>
    <cellStyle name="Normal 9 4 3 2 2" xfId="31112"/>
    <cellStyle name="Normal 9 4 3 3" xfId="31113"/>
    <cellStyle name="Normal 9 4 4" xfId="31114"/>
    <cellStyle name="Normal 9 4 4 2" xfId="31115"/>
    <cellStyle name="Normal 9 4 5" xfId="31116"/>
    <cellStyle name="Normal 9 4 6" xfId="31117"/>
    <cellStyle name="Normal 9 5" xfId="31118"/>
    <cellStyle name="Normal 9 5 2" xfId="31119"/>
    <cellStyle name="Normal 9 5 2 2" xfId="31120"/>
    <cellStyle name="Normal 9 5 2 2 2" xfId="31121"/>
    <cellStyle name="Normal 9 5 2 2 2 2" xfId="31122"/>
    <cellStyle name="Normal 9 5 2 2 3" xfId="31123"/>
    <cellStyle name="Normal 9 5 2 3" xfId="31124"/>
    <cellStyle name="Normal 9 5 2 3 2" xfId="31125"/>
    <cellStyle name="Normal 9 5 2 4" xfId="31126"/>
    <cellStyle name="Normal 9 5 3" xfId="31127"/>
    <cellStyle name="Normal 9 5 3 2" xfId="31128"/>
    <cellStyle name="Normal 9 5 3 2 2" xfId="31129"/>
    <cellStyle name="Normal 9 5 3 3" xfId="31130"/>
    <cellStyle name="Normal 9 5 4" xfId="31131"/>
    <cellStyle name="Normal 9 5 4 2" xfId="31132"/>
    <cellStyle name="Normal 9 5 5" xfId="31133"/>
    <cellStyle name="Normal 9 5 6" xfId="31134"/>
    <cellStyle name="Normal 9 6" xfId="31135"/>
    <cellStyle name="Normal 9 6 2" xfId="31136"/>
    <cellStyle name="Normal 9 6 2 2" xfId="31137"/>
    <cellStyle name="Normal 9 6 2 2 2" xfId="31138"/>
    <cellStyle name="Normal 9 6 2 3" xfId="31139"/>
    <cellStyle name="Normal 9 6 3" xfId="31140"/>
    <cellStyle name="Normal 9 6 3 2" xfId="31141"/>
    <cellStyle name="Normal 9 6 4" xfId="31142"/>
    <cellStyle name="Normal 9 6 5" xfId="31143"/>
    <cellStyle name="Normal 9 7" xfId="31144"/>
    <cellStyle name="Normal 9 7 2" xfId="31145"/>
    <cellStyle name="Normal 9 7 2 2" xfId="31146"/>
    <cellStyle name="Normal 9 7 3" xfId="31147"/>
    <cellStyle name="Normal 9 8" xfId="31148"/>
    <cellStyle name="Normal 9 8 2" xfId="31149"/>
    <cellStyle name="Normal 9 9" xfId="31150"/>
    <cellStyle name="Normal 9 9 2" xfId="31151"/>
    <cellStyle name="Note 10" xfId="31152"/>
    <cellStyle name="Note 10 10" xfId="31153"/>
    <cellStyle name="Note 10 11" xfId="31154"/>
    <cellStyle name="Note 10 2" xfId="31155"/>
    <cellStyle name="Note 10 2 2" xfId="31156"/>
    <cellStyle name="Note 10 2 3" xfId="31157"/>
    <cellStyle name="Note 10 3" xfId="31158"/>
    <cellStyle name="Note 10 4" xfId="31159"/>
    <cellStyle name="Note 10 5" xfId="31160"/>
    <cellStyle name="Note 10 6" xfId="31161"/>
    <cellStyle name="Note 10 7" xfId="31162"/>
    <cellStyle name="Note 10 8" xfId="31163"/>
    <cellStyle name="Note 10 9" xfId="31164"/>
    <cellStyle name="Note 11" xfId="31165"/>
    <cellStyle name="Note 11 10" xfId="31166"/>
    <cellStyle name="Note 11 11" xfId="31167"/>
    <cellStyle name="Note 11 2" xfId="31168"/>
    <cellStyle name="Note 11 2 2" xfId="31169"/>
    <cellStyle name="Note 11 3" xfId="31170"/>
    <cellStyle name="Note 11 4" xfId="31171"/>
    <cellStyle name="Note 11 5" xfId="31172"/>
    <cellStyle name="Note 11 6" xfId="31173"/>
    <cellStyle name="Note 11 7" xfId="31174"/>
    <cellStyle name="Note 11 8" xfId="31175"/>
    <cellStyle name="Note 11 9" xfId="31176"/>
    <cellStyle name="Note 12" xfId="31177"/>
    <cellStyle name="Note 12 2" xfId="31178"/>
    <cellStyle name="Note 12 2 2" xfId="31179"/>
    <cellStyle name="Note 12 3" xfId="31180"/>
    <cellStyle name="Note 12 4" xfId="31181"/>
    <cellStyle name="Note 13" xfId="31182"/>
    <cellStyle name="Note 13 2" xfId="31183"/>
    <cellStyle name="Note 13 2 2" xfId="31184"/>
    <cellStyle name="Note 13 3" xfId="31185"/>
    <cellStyle name="Note 13 4" xfId="31186"/>
    <cellStyle name="Note 14" xfId="31187"/>
    <cellStyle name="Note 14 2" xfId="31188"/>
    <cellStyle name="Note 14 2 2" xfId="31189"/>
    <cellStyle name="Note 14 3" xfId="31190"/>
    <cellStyle name="Note 14 3 2" xfId="31191"/>
    <cellStyle name="Note 14 4" xfId="31192"/>
    <cellStyle name="Note 14 5" xfId="31193"/>
    <cellStyle name="Note 15" xfId="31194"/>
    <cellStyle name="Note 15 2" xfId="31195"/>
    <cellStyle name="Note 15 2 2" xfId="31196"/>
    <cellStyle name="Note 15 3" xfId="31197"/>
    <cellStyle name="Note 15 3 2" xfId="31198"/>
    <cellStyle name="Note 15 4" xfId="31199"/>
    <cellStyle name="Note 15 5" xfId="31200"/>
    <cellStyle name="Note 16" xfId="31201"/>
    <cellStyle name="Note 16 2" xfId="31202"/>
    <cellStyle name="Note 16 2 2" xfId="31203"/>
    <cellStyle name="Note 16 3" xfId="31204"/>
    <cellStyle name="Note 16 3 2" xfId="31205"/>
    <cellStyle name="Note 16 4" xfId="31206"/>
    <cellStyle name="Note 16 5" xfId="31207"/>
    <cellStyle name="Note 17" xfId="31208"/>
    <cellStyle name="Note 17 2" xfId="31209"/>
    <cellStyle name="Note 17 2 2" xfId="31210"/>
    <cellStyle name="Note 17 3" xfId="31211"/>
    <cellStyle name="Note 17 3 2" xfId="31212"/>
    <cellStyle name="Note 17 4" xfId="31213"/>
    <cellStyle name="Note 17 5" xfId="31214"/>
    <cellStyle name="Note 17 6" xfId="31215"/>
    <cellStyle name="Note 18" xfId="31216"/>
    <cellStyle name="Note 18 2" xfId="31217"/>
    <cellStyle name="Note 18 2 2" xfId="31218"/>
    <cellStyle name="Note 18 3" xfId="31219"/>
    <cellStyle name="Note 18 3 2" xfId="31220"/>
    <cellStyle name="Note 18 4" xfId="31221"/>
    <cellStyle name="Note 18 5" xfId="31222"/>
    <cellStyle name="Note 18 6" xfId="31223"/>
    <cellStyle name="Note 19" xfId="31224"/>
    <cellStyle name="Note 19 2" xfId="31225"/>
    <cellStyle name="Note 19 3" xfId="46629"/>
    <cellStyle name="Note 2" xfId="31226"/>
    <cellStyle name="Note 2 10" xfId="31227"/>
    <cellStyle name="Note 2 10 2" xfId="31228"/>
    <cellStyle name="Note 2 11" xfId="31229"/>
    <cellStyle name="Note 2 11 2" xfId="31230"/>
    <cellStyle name="Note 2 12" xfId="31231"/>
    <cellStyle name="Note 2 12 2" xfId="31232"/>
    <cellStyle name="Note 2 13" xfId="31233"/>
    <cellStyle name="Note 2 13 2" xfId="31234"/>
    <cellStyle name="Note 2 14" xfId="31235"/>
    <cellStyle name="Note 2 14 2" xfId="31236"/>
    <cellStyle name="Note 2 15" xfId="31237"/>
    <cellStyle name="Note 2 15 2" xfId="31238"/>
    <cellStyle name="Note 2 16" xfId="31239"/>
    <cellStyle name="Note 2 16 2" xfId="31240"/>
    <cellStyle name="Note 2 17" xfId="31241"/>
    <cellStyle name="Note 2 17 2" xfId="31242"/>
    <cellStyle name="Note 2 18" xfId="31243"/>
    <cellStyle name="Note 2 18 2" xfId="31244"/>
    <cellStyle name="Note 2 18 3" xfId="31245"/>
    <cellStyle name="Note 2 19" xfId="31246"/>
    <cellStyle name="Note 2 19 2" xfId="31247"/>
    <cellStyle name="Note 2 19 3" xfId="31248"/>
    <cellStyle name="Note 2 19 4" xfId="31249"/>
    <cellStyle name="Note 2 2" xfId="31250"/>
    <cellStyle name="Note 2 2 2" xfId="31251"/>
    <cellStyle name="Note 2 2 2 2" xfId="31252"/>
    <cellStyle name="Note 2 2 2 3" xfId="47061"/>
    <cellStyle name="Note 2 2 3" xfId="31253"/>
    <cellStyle name="Note 2 2 3 2" xfId="31254"/>
    <cellStyle name="Note 2 2 4" xfId="31255"/>
    <cellStyle name="Note 2 2 4 2" xfId="31256"/>
    <cellStyle name="Note 2 2 5" xfId="31257"/>
    <cellStyle name="Note 2 2 6" xfId="47060"/>
    <cellStyle name="Note 2 20" xfId="31258"/>
    <cellStyle name="Note 2 21" xfId="31259"/>
    <cellStyle name="Note 2 22" xfId="31260"/>
    <cellStyle name="Note 2 23" xfId="31261"/>
    <cellStyle name="Note 2 24" xfId="31262"/>
    <cellStyle name="Note 2 25" xfId="31263"/>
    <cellStyle name="Note 2 26" xfId="31264"/>
    <cellStyle name="Note 2 27" xfId="31265"/>
    <cellStyle name="Note 2 28" xfId="31266"/>
    <cellStyle name="Note 2 29" xfId="31267"/>
    <cellStyle name="Note 2 3" xfId="31268"/>
    <cellStyle name="Note 2 3 2" xfId="31269"/>
    <cellStyle name="Note 2 3 2 2" xfId="31270"/>
    <cellStyle name="Note 2 3 3" xfId="31271"/>
    <cellStyle name="Note 2 3 3 2" xfId="31272"/>
    <cellStyle name="Note 2 3 4" xfId="31273"/>
    <cellStyle name="Note 2 3 4 2" xfId="31274"/>
    <cellStyle name="Note 2 3 5" xfId="31275"/>
    <cellStyle name="Note 2 3 6" xfId="47062"/>
    <cellStyle name="Note 2 30" xfId="31276"/>
    <cellStyle name="Note 2 31" xfId="31277"/>
    <cellStyle name="Note 2 32" xfId="31278"/>
    <cellStyle name="Note 2 33" xfId="31279"/>
    <cellStyle name="Note 2 34" xfId="31280"/>
    <cellStyle name="Note 2 35" xfId="31281"/>
    <cellStyle name="Note 2 36" xfId="31282"/>
    <cellStyle name="Note 2 37" xfId="31283"/>
    <cellStyle name="Note 2 38" xfId="31284"/>
    <cellStyle name="Note 2 39" xfId="31285"/>
    <cellStyle name="Note 2 4" xfId="31286"/>
    <cellStyle name="Note 2 4 2" xfId="31287"/>
    <cellStyle name="Note 2 4 3" xfId="46630"/>
    <cellStyle name="Note 2 40" xfId="31288"/>
    <cellStyle name="Note 2 41" xfId="31289"/>
    <cellStyle name="Note 2 42" xfId="31290"/>
    <cellStyle name="Note 2 43" xfId="31291"/>
    <cellStyle name="Note 2 44" xfId="31292"/>
    <cellStyle name="Note 2 45" xfId="31293"/>
    <cellStyle name="Note 2 46" xfId="31294"/>
    <cellStyle name="Note 2 47" xfId="31295"/>
    <cellStyle name="Note 2 48" xfId="31296"/>
    <cellStyle name="Note 2 49" xfId="31297"/>
    <cellStyle name="Note 2 5" xfId="31298"/>
    <cellStyle name="Note 2 5 2" xfId="31299"/>
    <cellStyle name="Note 2 50" xfId="31300"/>
    <cellStyle name="Note 2 51" xfId="31301"/>
    <cellStyle name="Note 2 52" xfId="31302"/>
    <cellStyle name="Note 2 53" xfId="31303"/>
    <cellStyle name="Note 2 54" xfId="31304"/>
    <cellStyle name="Note 2 55" xfId="31305"/>
    <cellStyle name="Note 2 56" xfId="31306"/>
    <cellStyle name="Note 2 57" xfId="31307"/>
    <cellStyle name="Note 2 58" xfId="31308"/>
    <cellStyle name="Note 2 59" xfId="31309"/>
    <cellStyle name="Note 2 6" xfId="31310"/>
    <cellStyle name="Note 2 6 2" xfId="31311"/>
    <cellStyle name="Note 2 60" xfId="31312"/>
    <cellStyle name="Note 2 61" xfId="47059"/>
    <cellStyle name="Note 2 7" xfId="31313"/>
    <cellStyle name="Note 2 7 2" xfId="31314"/>
    <cellStyle name="Note 2 8" xfId="31315"/>
    <cellStyle name="Note 2 8 2" xfId="31316"/>
    <cellStyle name="Note 2 9" xfId="31317"/>
    <cellStyle name="Note 2 9 2" xfId="31318"/>
    <cellStyle name="Note 20" xfId="31319"/>
    <cellStyle name="Note 20 2" xfId="31320"/>
    <cellStyle name="Note 20 2 2" xfId="31321"/>
    <cellStyle name="Note 20 3" xfId="31322"/>
    <cellStyle name="Note 20 4" xfId="31323"/>
    <cellStyle name="Note 20 5" xfId="31324"/>
    <cellStyle name="Note 21" xfId="31325"/>
    <cellStyle name="Note 21 2" xfId="31326"/>
    <cellStyle name="Note 21 2 2" xfId="31327"/>
    <cellStyle name="Note 21 3" xfId="31328"/>
    <cellStyle name="Note 21 4" xfId="31329"/>
    <cellStyle name="Note 21 5" xfId="31330"/>
    <cellStyle name="Note 22" xfId="31331"/>
    <cellStyle name="Note 22 2" xfId="31332"/>
    <cellStyle name="Note 22 2 2" xfId="31333"/>
    <cellStyle name="Note 22 3" xfId="31334"/>
    <cellStyle name="Note 22 4" xfId="31335"/>
    <cellStyle name="Note 22 5" xfId="31336"/>
    <cellStyle name="Note 23" xfId="31337"/>
    <cellStyle name="Note 23 2" xfId="31338"/>
    <cellStyle name="Note 23 2 2" xfId="31339"/>
    <cellStyle name="Note 23 3" xfId="31340"/>
    <cellStyle name="Note 23 4" xfId="31341"/>
    <cellStyle name="Note 23 5" xfId="31342"/>
    <cellStyle name="Note 24" xfId="31343"/>
    <cellStyle name="Note 24 2" xfId="31344"/>
    <cellStyle name="Note 24 2 2" xfId="31345"/>
    <cellStyle name="Note 24 3" xfId="31346"/>
    <cellStyle name="Note 24 4" xfId="31347"/>
    <cellStyle name="Note 24 5" xfId="31348"/>
    <cellStyle name="Note 25" xfId="31349"/>
    <cellStyle name="Note 25 2" xfId="31350"/>
    <cellStyle name="Note 25 2 2" xfId="31351"/>
    <cellStyle name="Note 25 3" xfId="31352"/>
    <cellStyle name="Note 25 4" xfId="31353"/>
    <cellStyle name="Note 26" xfId="31354"/>
    <cellStyle name="Note 26 2" xfId="31355"/>
    <cellStyle name="Note 26 2 2" xfId="31356"/>
    <cellStyle name="Note 26 3" xfId="31357"/>
    <cellStyle name="Note 26 4" xfId="31358"/>
    <cellStyle name="Note 27" xfId="31359"/>
    <cellStyle name="Note 27 2" xfId="31360"/>
    <cellStyle name="Note 27 2 2" xfId="31361"/>
    <cellStyle name="Note 27 3" xfId="31362"/>
    <cellStyle name="Note 27 4" xfId="31363"/>
    <cellStyle name="Note 28" xfId="31364"/>
    <cellStyle name="Note 28 2" xfId="31365"/>
    <cellStyle name="Note 28 2 2" xfId="31366"/>
    <cellStyle name="Note 28 3" xfId="31367"/>
    <cellStyle name="Note 28 4" xfId="31368"/>
    <cellStyle name="Note 29" xfId="31369"/>
    <cellStyle name="Note 29 2" xfId="31370"/>
    <cellStyle name="Note 29 2 2" xfId="31371"/>
    <cellStyle name="Note 29 3" xfId="31372"/>
    <cellStyle name="Note 29 4" xfId="31373"/>
    <cellStyle name="Note 3" xfId="31374"/>
    <cellStyle name="Note 3 2" xfId="31375"/>
    <cellStyle name="Note 3 2 2" xfId="31376"/>
    <cellStyle name="Note 3 2 2 2" xfId="31377"/>
    <cellStyle name="Note 3 2 2 3" xfId="47065"/>
    <cellStyle name="Note 3 2 3" xfId="31378"/>
    <cellStyle name="Note 3 2 4" xfId="31379"/>
    <cellStyle name="Note 3 2 4 2" xfId="31380"/>
    <cellStyle name="Note 3 2 5" xfId="31381"/>
    <cellStyle name="Note 3 2 6" xfId="47064"/>
    <cellStyle name="Note 3 3" xfId="31382"/>
    <cellStyle name="Note 3 3 2" xfId="31383"/>
    <cellStyle name="Note 3 3 3" xfId="47066"/>
    <cellStyle name="Note 3 4" xfId="31384"/>
    <cellStyle name="Note 3 4 2" xfId="31385"/>
    <cellStyle name="Note 3 5" xfId="31386"/>
    <cellStyle name="Note 3 5 2" xfId="31387"/>
    <cellStyle name="Note 3 6" xfId="31388"/>
    <cellStyle name="Note 3 7" xfId="47063"/>
    <cellStyle name="Note 30" xfId="31389"/>
    <cellStyle name="Note 30 2" xfId="31390"/>
    <cellStyle name="Note 30 2 2" xfId="31391"/>
    <cellStyle name="Note 30 3" xfId="31392"/>
    <cellStyle name="Note 30 4" xfId="31393"/>
    <cellStyle name="Note 31" xfId="31394"/>
    <cellStyle name="Note 31 2" xfId="31395"/>
    <cellStyle name="Note 31 2 2" xfId="31396"/>
    <cellStyle name="Note 31 3" xfId="31397"/>
    <cellStyle name="Note 31 4" xfId="31398"/>
    <cellStyle name="Note 32" xfId="31399"/>
    <cellStyle name="Note 32 2" xfId="31400"/>
    <cellStyle name="Note 32 2 2" xfId="31401"/>
    <cellStyle name="Note 32 3" xfId="31402"/>
    <cellStyle name="Note 32 4" xfId="31403"/>
    <cellStyle name="Note 33" xfId="31404"/>
    <cellStyle name="Note 33 2" xfId="31405"/>
    <cellStyle name="Note 33 2 2" xfId="31406"/>
    <cellStyle name="Note 33 3" xfId="31407"/>
    <cellStyle name="Note 33 4" xfId="31408"/>
    <cellStyle name="Note 34" xfId="31409"/>
    <cellStyle name="Note 34 2" xfId="31410"/>
    <cellStyle name="Note 35" xfId="31411"/>
    <cellStyle name="Note 35 2" xfId="31412"/>
    <cellStyle name="Note 36" xfId="31413"/>
    <cellStyle name="Note 36 2" xfId="31414"/>
    <cellStyle name="Note 37" xfId="31415"/>
    <cellStyle name="Note 37 2" xfId="31416"/>
    <cellStyle name="Note 38" xfId="31417"/>
    <cellStyle name="Note 38 2" xfId="31418"/>
    <cellStyle name="Note 39" xfId="31419"/>
    <cellStyle name="Note 39 2" xfId="31420"/>
    <cellStyle name="Note 4" xfId="31421"/>
    <cellStyle name="Note 4 2" xfId="31422"/>
    <cellStyle name="Note 4 2 2" xfId="31423"/>
    <cellStyle name="Note 4 2 2 2" xfId="31424"/>
    <cellStyle name="Note 4 2 2 3" xfId="47069"/>
    <cellStyle name="Note 4 2 3" xfId="31425"/>
    <cellStyle name="Note 4 2 4" xfId="31426"/>
    <cellStyle name="Note 4 2 4 2" xfId="31427"/>
    <cellStyle name="Note 4 2 5" xfId="31428"/>
    <cellStyle name="Note 4 2 6" xfId="47068"/>
    <cellStyle name="Note 4 3" xfId="31429"/>
    <cellStyle name="Note 4 3 2" xfId="31430"/>
    <cellStyle name="Note 4 3 3" xfId="47070"/>
    <cellStyle name="Note 4 4" xfId="31431"/>
    <cellStyle name="Note 4 4 2" xfId="31432"/>
    <cellStyle name="Note 4 5" xfId="31433"/>
    <cellStyle name="Note 4 6" xfId="31434"/>
    <cellStyle name="Note 4 7" xfId="47067"/>
    <cellStyle name="Note 40" xfId="31435"/>
    <cellStyle name="Note 40 2" xfId="31436"/>
    <cellStyle name="Note 41" xfId="31437"/>
    <cellStyle name="Note 41 2" xfId="31438"/>
    <cellStyle name="Note 42" xfId="31439"/>
    <cellStyle name="Note 42 2" xfId="31440"/>
    <cellStyle name="Note 42 3" xfId="31441"/>
    <cellStyle name="Note 43" xfId="31442"/>
    <cellStyle name="Note 43 2" xfId="31443"/>
    <cellStyle name="Note 43 2 2" xfId="31444"/>
    <cellStyle name="Note 43 3" xfId="31445"/>
    <cellStyle name="Note 44" xfId="31446"/>
    <cellStyle name="Note 44 2" xfId="31447"/>
    <cellStyle name="Note 45" xfId="31448"/>
    <cellStyle name="Note 45 2" xfId="31449"/>
    <cellStyle name="Note 46" xfId="31450"/>
    <cellStyle name="Note 46 2" xfId="31451"/>
    <cellStyle name="Note 46 3" xfId="31452"/>
    <cellStyle name="Note 47" xfId="31453"/>
    <cellStyle name="Note 48" xfId="31454"/>
    <cellStyle name="Note 49" xfId="31455"/>
    <cellStyle name="Note 5" xfId="31456"/>
    <cellStyle name="Note 5 10" xfId="31457"/>
    <cellStyle name="Note 5 11" xfId="31458"/>
    <cellStyle name="Note 5 12" xfId="31459"/>
    <cellStyle name="Note 5 13" xfId="31460"/>
    <cellStyle name="Note 5 14" xfId="31461"/>
    <cellStyle name="Note 5 15" xfId="31462"/>
    <cellStyle name="Note 5 16" xfId="31463"/>
    <cellStyle name="Note 5 17" xfId="31464"/>
    <cellStyle name="Note 5 18" xfId="31465"/>
    <cellStyle name="Note 5 19" xfId="31466"/>
    <cellStyle name="Note 5 2" xfId="31467"/>
    <cellStyle name="Note 5 2 2" xfId="31468"/>
    <cellStyle name="Note 5 2 2 2" xfId="31469"/>
    <cellStyle name="Note 5 2 2 3" xfId="47073"/>
    <cellStyle name="Note 5 2 3" xfId="31470"/>
    <cellStyle name="Note 5 2 4" xfId="31471"/>
    <cellStyle name="Note 5 2 5" xfId="47072"/>
    <cellStyle name="Note 5 20" xfId="31472"/>
    <cellStyle name="Note 5 21" xfId="31473"/>
    <cellStyle name="Note 5 22" xfId="31474"/>
    <cellStyle name="Note 5 23" xfId="31475"/>
    <cellStyle name="Note 5 24" xfId="31476"/>
    <cellStyle name="Note 5 25" xfId="31477"/>
    <cellStyle name="Note 5 26" xfId="31478"/>
    <cellStyle name="Note 5 27" xfId="31479"/>
    <cellStyle name="Note 5 28" xfId="31480"/>
    <cellStyle name="Note 5 29" xfId="31481"/>
    <cellStyle name="Note 5 3" xfId="31482"/>
    <cellStyle name="Note 5 3 2" xfId="47074"/>
    <cellStyle name="Note 5 30" xfId="31483"/>
    <cellStyle name="Note 5 31" xfId="31484"/>
    <cellStyle name="Note 5 32" xfId="31485"/>
    <cellStyle name="Note 5 33" xfId="31486"/>
    <cellStyle name="Note 5 34" xfId="31487"/>
    <cellStyle name="Note 5 35" xfId="31488"/>
    <cellStyle name="Note 5 36" xfId="31489"/>
    <cellStyle name="Note 5 37" xfId="31490"/>
    <cellStyle name="Note 5 38" xfId="31491"/>
    <cellStyle name="Note 5 39" xfId="31492"/>
    <cellStyle name="Note 5 4" xfId="31493"/>
    <cellStyle name="Note 5 40" xfId="31494"/>
    <cellStyle name="Note 5 41" xfId="31495"/>
    <cellStyle name="Note 5 42" xfId="31496"/>
    <cellStyle name="Note 5 43" xfId="31497"/>
    <cellStyle name="Note 5 44" xfId="31498"/>
    <cellStyle name="Note 5 45" xfId="31499"/>
    <cellStyle name="Note 5 46" xfId="47071"/>
    <cellStyle name="Note 5 5" xfId="31500"/>
    <cellStyle name="Note 5 6" xfId="31501"/>
    <cellStyle name="Note 5 7" xfId="31502"/>
    <cellStyle name="Note 5 8" xfId="31503"/>
    <cellStyle name="Note 5 9" xfId="31504"/>
    <cellStyle name="Note 50" xfId="46628"/>
    <cellStyle name="Note 51" xfId="46927"/>
    <cellStyle name="Note 52" xfId="46939"/>
    <cellStyle name="Note 53" xfId="46959"/>
    <cellStyle name="Note 6" xfId="31505"/>
    <cellStyle name="Note 6 10" xfId="31506"/>
    <cellStyle name="Note 6 11" xfId="31507"/>
    <cellStyle name="Note 6 12" xfId="31508"/>
    <cellStyle name="Note 6 13" xfId="31509"/>
    <cellStyle name="Note 6 14" xfId="31510"/>
    <cellStyle name="Note 6 15" xfId="31511"/>
    <cellStyle name="Note 6 16" xfId="31512"/>
    <cellStyle name="Note 6 17" xfId="31513"/>
    <cellStyle name="Note 6 18" xfId="31514"/>
    <cellStyle name="Note 6 19" xfId="31515"/>
    <cellStyle name="Note 6 2" xfId="31516"/>
    <cellStyle name="Note 6 2 2" xfId="31517"/>
    <cellStyle name="Note 6 2 2 2" xfId="47077"/>
    <cellStyle name="Note 6 2 3" xfId="31518"/>
    <cellStyle name="Note 6 2 4" xfId="47076"/>
    <cellStyle name="Note 6 20" xfId="31519"/>
    <cellStyle name="Note 6 21" xfId="31520"/>
    <cellStyle name="Note 6 22" xfId="31521"/>
    <cellStyle name="Note 6 23" xfId="31522"/>
    <cellStyle name="Note 6 24" xfId="31523"/>
    <cellStyle name="Note 6 25" xfId="31524"/>
    <cellStyle name="Note 6 26" xfId="31525"/>
    <cellStyle name="Note 6 27" xfId="31526"/>
    <cellStyle name="Note 6 28" xfId="31527"/>
    <cellStyle name="Note 6 29" xfId="31528"/>
    <cellStyle name="Note 6 3" xfId="31529"/>
    <cellStyle name="Note 6 3 2" xfId="31530"/>
    <cellStyle name="Note 6 3 3" xfId="47078"/>
    <cellStyle name="Note 6 30" xfId="31531"/>
    <cellStyle name="Note 6 31" xfId="31532"/>
    <cellStyle name="Note 6 32" xfId="31533"/>
    <cellStyle name="Note 6 33" xfId="31534"/>
    <cellStyle name="Note 6 34" xfId="31535"/>
    <cellStyle name="Note 6 35" xfId="31536"/>
    <cellStyle name="Note 6 36" xfId="31537"/>
    <cellStyle name="Note 6 37" xfId="31538"/>
    <cellStyle name="Note 6 38" xfId="31539"/>
    <cellStyle name="Note 6 39" xfId="31540"/>
    <cellStyle name="Note 6 4" xfId="31541"/>
    <cellStyle name="Note 6 40" xfId="31542"/>
    <cellStyle name="Note 6 41" xfId="31543"/>
    <cellStyle name="Note 6 42" xfId="31544"/>
    <cellStyle name="Note 6 43" xfId="31545"/>
    <cellStyle name="Note 6 44" xfId="31546"/>
    <cellStyle name="Note 6 45" xfId="31547"/>
    <cellStyle name="Note 6 46" xfId="47075"/>
    <cellStyle name="Note 6 5" xfId="31548"/>
    <cellStyle name="Note 6 6" xfId="31549"/>
    <cellStyle name="Note 6 7" xfId="31550"/>
    <cellStyle name="Note 6 8" xfId="31551"/>
    <cellStyle name="Note 6 9" xfId="31552"/>
    <cellStyle name="Note 7" xfId="31553"/>
    <cellStyle name="Note 7 10" xfId="31554"/>
    <cellStyle name="Note 7 11" xfId="31555"/>
    <cellStyle name="Note 7 12" xfId="31556"/>
    <cellStyle name="Note 7 13" xfId="31557"/>
    <cellStyle name="Note 7 14" xfId="31558"/>
    <cellStyle name="Note 7 15" xfId="31559"/>
    <cellStyle name="Note 7 16" xfId="31560"/>
    <cellStyle name="Note 7 17" xfId="31561"/>
    <cellStyle name="Note 7 18" xfId="31562"/>
    <cellStyle name="Note 7 19" xfId="31563"/>
    <cellStyle name="Note 7 2" xfId="31564"/>
    <cellStyle name="Note 7 2 2" xfId="31565"/>
    <cellStyle name="Note 7 2 2 2" xfId="47081"/>
    <cellStyle name="Note 7 2 3" xfId="31566"/>
    <cellStyle name="Note 7 2 4" xfId="47080"/>
    <cellStyle name="Note 7 20" xfId="31567"/>
    <cellStyle name="Note 7 21" xfId="31568"/>
    <cellStyle name="Note 7 22" xfId="31569"/>
    <cellStyle name="Note 7 23" xfId="31570"/>
    <cellStyle name="Note 7 24" xfId="31571"/>
    <cellStyle name="Note 7 25" xfId="31572"/>
    <cellStyle name="Note 7 26" xfId="31573"/>
    <cellStyle name="Note 7 27" xfId="31574"/>
    <cellStyle name="Note 7 28" xfId="31575"/>
    <cellStyle name="Note 7 29" xfId="31576"/>
    <cellStyle name="Note 7 3" xfId="31577"/>
    <cellStyle name="Note 7 3 2" xfId="47082"/>
    <cellStyle name="Note 7 30" xfId="31578"/>
    <cellStyle name="Note 7 31" xfId="31579"/>
    <cellStyle name="Note 7 32" xfId="31580"/>
    <cellStyle name="Note 7 33" xfId="31581"/>
    <cellStyle name="Note 7 34" xfId="31582"/>
    <cellStyle name="Note 7 35" xfId="31583"/>
    <cellStyle name="Note 7 36" xfId="31584"/>
    <cellStyle name="Note 7 37" xfId="31585"/>
    <cellStyle name="Note 7 38" xfId="31586"/>
    <cellStyle name="Note 7 39" xfId="31587"/>
    <cellStyle name="Note 7 4" xfId="31588"/>
    <cellStyle name="Note 7 40" xfId="31589"/>
    <cellStyle name="Note 7 41" xfId="31590"/>
    <cellStyle name="Note 7 42" xfId="31591"/>
    <cellStyle name="Note 7 43" xfId="31592"/>
    <cellStyle name="Note 7 44" xfId="31593"/>
    <cellStyle name="Note 7 45" xfId="31594"/>
    <cellStyle name="Note 7 46" xfId="47079"/>
    <cellStyle name="Note 7 5" xfId="31595"/>
    <cellStyle name="Note 7 6" xfId="31596"/>
    <cellStyle name="Note 7 7" xfId="31597"/>
    <cellStyle name="Note 7 8" xfId="31598"/>
    <cellStyle name="Note 7 9" xfId="31599"/>
    <cellStyle name="Note 8" xfId="31600"/>
    <cellStyle name="Note 8 10" xfId="31601"/>
    <cellStyle name="Note 8 11" xfId="31602"/>
    <cellStyle name="Note 8 2" xfId="31603"/>
    <cellStyle name="Note 8 2 2" xfId="31604"/>
    <cellStyle name="Note 8 2 3" xfId="31605"/>
    <cellStyle name="Note 8 3" xfId="31606"/>
    <cellStyle name="Note 8 4" xfId="31607"/>
    <cellStyle name="Note 8 5" xfId="31608"/>
    <cellStyle name="Note 8 6" xfId="31609"/>
    <cellStyle name="Note 8 7" xfId="31610"/>
    <cellStyle name="Note 8 8" xfId="31611"/>
    <cellStyle name="Note 8 9" xfId="31612"/>
    <cellStyle name="Note 9" xfId="31613"/>
    <cellStyle name="Note 9 10" xfId="31614"/>
    <cellStyle name="Note 9 11" xfId="31615"/>
    <cellStyle name="Note 9 2" xfId="31616"/>
    <cellStyle name="Note 9 2 2" xfId="31617"/>
    <cellStyle name="Note 9 2 3" xfId="31618"/>
    <cellStyle name="Note 9 3" xfId="31619"/>
    <cellStyle name="Note 9 4" xfId="31620"/>
    <cellStyle name="Note 9 5" xfId="31621"/>
    <cellStyle name="Note 9 6" xfId="31622"/>
    <cellStyle name="Note 9 7" xfId="31623"/>
    <cellStyle name="Note 9 8" xfId="31624"/>
    <cellStyle name="Note 9 9" xfId="31625"/>
    <cellStyle name="Output" xfId="46892" builtinId="21" customBuiltin="1"/>
    <cellStyle name="Output 10" xfId="31626"/>
    <cellStyle name="Output 10 2" xfId="31627"/>
    <cellStyle name="Output 10 2 2" xfId="31628"/>
    <cellStyle name="Output 10 3" xfId="31629"/>
    <cellStyle name="Output 10 4" xfId="31630"/>
    <cellStyle name="Output 10 5" xfId="31631"/>
    <cellStyle name="Output 11" xfId="31632"/>
    <cellStyle name="Output 11 2" xfId="31633"/>
    <cellStyle name="Output 11 2 2" xfId="31634"/>
    <cellStyle name="Output 11 3" xfId="31635"/>
    <cellStyle name="Output 11 4" xfId="31636"/>
    <cellStyle name="Output 11 5" xfId="31637"/>
    <cellStyle name="Output 12" xfId="31638"/>
    <cellStyle name="Output 12 2" xfId="31639"/>
    <cellStyle name="Output 12 2 2" xfId="31640"/>
    <cellStyle name="Output 12 3" xfId="31641"/>
    <cellStyle name="Output 12 4" xfId="31642"/>
    <cellStyle name="Output 12 5" xfId="31643"/>
    <cellStyle name="Output 13" xfId="31644"/>
    <cellStyle name="Output 13 2" xfId="31645"/>
    <cellStyle name="Output 13 2 2" xfId="31646"/>
    <cellStyle name="Output 13 3" xfId="31647"/>
    <cellStyle name="Output 13 4" xfId="31648"/>
    <cellStyle name="Output 13 5" xfId="31649"/>
    <cellStyle name="Output 14" xfId="31650"/>
    <cellStyle name="Output 14 2" xfId="31651"/>
    <cellStyle name="Output 14 2 2" xfId="31652"/>
    <cellStyle name="Output 14 3" xfId="31653"/>
    <cellStyle name="Output 14 4" xfId="31654"/>
    <cellStyle name="Output 14 5" xfId="31655"/>
    <cellStyle name="Output 15" xfId="31656"/>
    <cellStyle name="Output 15 2" xfId="31657"/>
    <cellStyle name="Output 15 2 2" xfId="31658"/>
    <cellStyle name="Output 15 3" xfId="31659"/>
    <cellStyle name="Output 15 4" xfId="31660"/>
    <cellStyle name="Output 15 5" xfId="31661"/>
    <cellStyle name="Output 16" xfId="31662"/>
    <cellStyle name="Output 16 2" xfId="31663"/>
    <cellStyle name="Output 16 2 2" xfId="31664"/>
    <cellStyle name="Output 16 3" xfId="31665"/>
    <cellStyle name="Output 16 4" xfId="31666"/>
    <cellStyle name="Output 16 5" xfId="31667"/>
    <cellStyle name="Output 17" xfId="31668"/>
    <cellStyle name="Output 17 2" xfId="31669"/>
    <cellStyle name="Output 17 2 2" xfId="31670"/>
    <cellStyle name="Output 17 3" xfId="31671"/>
    <cellStyle name="Output 17 4" xfId="31672"/>
    <cellStyle name="Output 17 5" xfId="31673"/>
    <cellStyle name="Output 18" xfId="31674"/>
    <cellStyle name="Output 18 2" xfId="31675"/>
    <cellStyle name="Output 18 2 2" xfId="31676"/>
    <cellStyle name="Output 18 3" xfId="31677"/>
    <cellStyle name="Output 18 4" xfId="31678"/>
    <cellStyle name="Output 18 5" xfId="31679"/>
    <cellStyle name="Output 19" xfId="31680"/>
    <cellStyle name="Output 19 2" xfId="31681"/>
    <cellStyle name="Output 19 2 2" xfId="31682"/>
    <cellStyle name="Output 19 3" xfId="31683"/>
    <cellStyle name="Output 19 4" xfId="31684"/>
    <cellStyle name="Output 19 5" xfId="31685"/>
    <cellStyle name="Output 2" xfId="31686"/>
    <cellStyle name="Output 2 10" xfId="31687"/>
    <cellStyle name="Output 2 10 2" xfId="31688"/>
    <cellStyle name="Output 2 11" xfId="31689"/>
    <cellStyle name="Output 2 11 2" xfId="31690"/>
    <cellStyle name="Output 2 12" xfId="31691"/>
    <cellStyle name="Output 2 12 2" xfId="31692"/>
    <cellStyle name="Output 2 13" xfId="31693"/>
    <cellStyle name="Output 2 13 2" xfId="31694"/>
    <cellStyle name="Output 2 14" xfId="31695"/>
    <cellStyle name="Output 2 14 2" xfId="31696"/>
    <cellStyle name="Output 2 15" xfId="31697"/>
    <cellStyle name="Output 2 15 2" xfId="31698"/>
    <cellStyle name="Output 2 16" xfId="31699"/>
    <cellStyle name="Output 2 16 2" xfId="31700"/>
    <cellStyle name="Output 2 17" xfId="31701"/>
    <cellStyle name="Output 2 17 2" xfId="31702"/>
    <cellStyle name="Output 2 18" xfId="31703"/>
    <cellStyle name="Output 2 18 2" xfId="31704"/>
    <cellStyle name="Output 2 19" xfId="31705"/>
    <cellStyle name="Output 2 19 2" xfId="31706"/>
    <cellStyle name="Output 2 2" xfId="31707"/>
    <cellStyle name="Output 2 2 2" xfId="31708"/>
    <cellStyle name="Output 2 2 2 2" xfId="31709"/>
    <cellStyle name="Output 2 2 2 3" xfId="47085"/>
    <cellStyle name="Output 2 2 3" xfId="31710"/>
    <cellStyle name="Output 2 2 3 2" xfId="31711"/>
    <cellStyle name="Output 2 2 4" xfId="31712"/>
    <cellStyle name="Output 2 2 5" xfId="47084"/>
    <cellStyle name="Output 2 20" xfId="31713"/>
    <cellStyle name="Output 2 21" xfId="47083"/>
    <cellStyle name="Output 2 3" xfId="31714"/>
    <cellStyle name="Output 2 3 2" xfId="31715"/>
    <cellStyle name="Output 2 3 2 2" xfId="31716"/>
    <cellStyle name="Output 2 3 3" xfId="31717"/>
    <cellStyle name="Output 2 3 4" xfId="31718"/>
    <cellStyle name="Output 2 3 5" xfId="47086"/>
    <cellStyle name="Output 2 4" xfId="31719"/>
    <cellStyle name="Output 2 4 2" xfId="31720"/>
    <cellStyle name="Output 2 4 3" xfId="46632"/>
    <cellStyle name="Output 2 5" xfId="31721"/>
    <cellStyle name="Output 2 5 2" xfId="31722"/>
    <cellStyle name="Output 2 6" xfId="31723"/>
    <cellStyle name="Output 2 6 2" xfId="31724"/>
    <cellStyle name="Output 2 7" xfId="31725"/>
    <cellStyle name="Output 2 7 2" xfId="31726"/>
    <cellStyle name="Output 2 8" xfId="31727"/>
    <cellStyle name="Output 2 8 2" xfId="31728"/>
    <cellStyle name="Output 2 9" xfId="31729"/>
    <cellStyle name="Output 2 9 2" xfId="31730"/>
    <cellStyle name="Output 20" xfId="31731"/>
    <cellStyle name="Output 20 2" xfId="31732"/>
    <cellStyle name="Output 20 2 2" xfId="31733"/>
    <cellStyle name="Output 20 3" xfId="31734"/>
    <cellStyle name="Output 20 4" xfId="31735"/>
    <cellStyle name="Output 20 5" xfId="31736"/>
    <cellStyle name="Output 21" xfId="31737"/>
    <cellStyle name="Output 21 2" xfId="31738"/>
    <cellStyle name="Output 21 2 2" xfId="31739"/>
    <cellStyle name="Output 21 3" xfId="31740"/>
    <cellStyle name="Output 21 4" xfId="31741"/>
    <cellStyle name="Output 21 5" xfId="31742"/>
    <cellStyle name="Output 22" xfId="31743"/>
    <cellStyle name="Output 22 2" xfId="31744"/>
    <cellStyle name="Output 22 2 2" xfId="31745"/>
    <cellStyle name="Output 22 3" xfId="31746"/>
    <cellStyle name="Output 22 4" xfId="31747"/>
    <cellStyle name="Output 22 5" xfId="31748"/>
    <cellStyle name="Output 23" xfId="31749"/>
    <cellStyle name="Output 23 2" xfId="31750"/>
    <cellStyle name="Output 23 2 2" xfId="31751"/>
    <cellStyle name="Output 23 3" xfId="31752"/>
    <cellStyle name="Output 23 4" xfId="31753"/>
    <cellStyle name="Output 23 5" xfId="31754"/>
    <cellStyle name="Output 24" xfId="31755"/>
    <cellStyle name="Output 24 2" xfId="31756"/>
    <cellStyle name="Output 24 2 2" xfId="31757"/>
    <cellStyle name="Output 24 3" xfId="31758"/>
    <cellStyle name="Output 24 4" xfId="31759"/>
    <cellStyle name="Output 24 5" xfId="31760"/>
    <cellStyle name="Output 25" xfId="31761"/>
    <cellStyle name="Output 25 2" xfId="31762"/>
    <cellStyle name="Output 25 2 2" xfId="31763"/>
    <cellStyle name="Output 25 3" xfId="31764"/>
    <cellStyle name="Output 25 4" xfId="31765"/>
    <cellStyle name="Output 26" xfId="31766"/>
    <cellStyle name="Output 26 2" xfId="31767"/>
    <cellStyle name="Output 26 2 2" xfId="31768"/>
    <cellStyle name="Output 26 3" xfId="31769"/>
    <cellStyle name="Output 26 4" xfId="31770"/>
    <cellStyle name="Output 27" xfId="31771"/>
    <cellStyle name="Output 27 2" xfId="31772"/>
    <cellStyle name="Output 27 2 2" xfId="31773"/>
    <cellStyle name="Output 27 3" xfId="31774"/>
    <cellStyle name="Output 27 4" xfId="31775"/>
    <cellStyle name="Output 28" xfId="31776"/>
    <cellStyle name="Output 28 2" xfId="31777"/>
    <cellStyle name="Output 28 2 2" xfId="31778"/>
    <cellStyle name="Output 28 3" xfId="31779"/>
    <cellStyle name="Output 28 4" xfId="31780"/>
    <cellStyle name="Output 29" xfId="31781"/>
    <cellStyle name="Output 29 2" xfId="31782"/>
    <cellStyle name="Output 29 2 2" xfId="31783"/>
    <cellStyle name="Output 29 3" xfId="31784"/>
    <cellStyle name="Output 29 4" xfId="31785"/>
    <cellStyle name="Output 3" xfId="31786"/>
    <cellStyle name="Output 3 2" xfId="31787"/>
    <cellStyle name="Output 3 2 2" xfId="31788"/>
    <cellStyle name="Output 3 2 2 2" xfId="31789"/>
    <cellStyle name="Output 3 2 2 3" xfId="47089"/>
    <cellStyle name="Output 3 2 3" xfId="31790"/>
    <cellStyle name="Output 3 2 4" xfId="31791"/>
    <cellStyle name="Output 3 2 5" xfId="47088"/>
    <cellStyle name="Output 3 3" xfId="31792"/>
    <cellStyle name="Output 3 3 2" xfId="31793"/>
    <cellStyle name="Output 3 3 3" xfId="47090"/>
    <cellStyle name="Output 3 4" xfId="31794"/>
    <cellStyle name="Output 3 4 2" xfId="31795"/>
    <cellStyle name="Output 3 5" xfId="31796"/>
    <cellStyle name="Output 3 6" xfId="47087"/>
    <cellStyle name="Output 30" xfId="31797"/>
    <cellStyle name="Output 30 2" xfId="31798"/>
    <cellStyle name="Output 30 2 2" xfId="31799"/>
    <cellStyle name="Output 30 3" xfId="31800"/>
    <cellStyle name="Output 30 4" xfId="31801"/>
    <cellStyle name="Output 31" xfId="31802"/>
    <cellStyle name="Output 31 2" xfId="31803"/>
    <cellStyle name="Output 31 2 2" xfId="31804"/>
    <cellStyle name="Output 31 3" xfId="31805"/>
    <cellStyle name="Output 31 4" xfId="31806"/>
    <cellStyle name="Output 32" xfId="31807"/>
    <cellStyle name="Output 32 2" xfId="31808"/>
    <cellStyle name="Output 32 2 2" xfId="31809"/>
    <cellStyle name="Output 32 3" xfId="31810"/>
    <cellStyle name="Output 32 4" xfId="31811"/>
    <cellStyle name="Output 33" xfId="31812"/>
    <cellStyle name="Output 33 2" xfId="31813"/>
    <cellStyle name="Output 33 2 2" xfId="31814"/>
    <cellStyle name="Output 33 3" xfId="31815"/>
    <cellStyle name="Output 33 4" xfId="31816"/>
    <cellStyle name="Output 34" xfId="31817"/>
    <cellStyle name="Output 34 2" xfId="31818"/>
    <cellStyle name="Output 35" xfId="31819"/>
    <cellStyle name="Output 35 2" xfId="31820"/>
    <cellStyle name="Output 36" xfId="31821"/>
    <cellStyle name="Output 36 2" xfId="31822"/>
    <cellStyle name="Output 37" xfId="31823"/>
    <cellStyle name="Output 37 2" xfId="31824"/>
    <cellStyle name="Output 38" xfId="31825"/>
    <cellStyle name="Output 38 2" xfId="31826"/>
    <cellStyle name="Output 39" xfId="31827"/>
    <cellStyle name="Output 39 2" xfId="31828"/>
    <cellStyle name="Output 4" xfId="31829"/>
    <cellStyle name="Output 4 2" xfId="31830"/>
    <cellStyle name="Output 4 2 2" xfId="31831"/>
    <cellStyle name="Output 4 2 2 2" xfId="31832"/>
    <cellStyle name="Output 4 2 2 3" xfId="47093"/>
    <cellStyle name="Output 4 2 3" xfId="31833"/>
    <cellStyle name="Output 4 2 4" xfId="31834"/>
    <cellStyle name="Output 4 2 5" xfId="47092"/>
    <cellStyle name="Output 4 3" xfId="31835"/>
    <cellStyle name="Output 4 3 2" xfId="31836"/>
    <cellStyle name="Output 4 3 3" xfId="47094"/>
    <cellStyle name="Output 4 4" xfId="31837"/>
    <cellStyle name="Output 4 4 2" xfId="31838"/>
    <cellStyle name="Output 4 5" xfId="31839"/>
    <cellStyle name="Output 4 6" xfId="47091"/>
    <cellStyle name="Output 40" xfId="31840"/>
    <cellStyle name="Output 40 2" xfId="31841"/>
    <cellStyle name="Output 41" xfId="31842"/>
    <cellStyle name="Output 41 2" xfId="31843"/>
    <cellStyle name="Output 42" xfId="31844"/>
    <cellStyle name="Output 42 2" xfId="31845"/>
    <cellStyle name="Output 43" xfId="31846"/>
    <cellStyle name="Output 43 2" xfId="31847"/>
    <cellStyle name="Output 44" xfId="46631"/>
    <cellStyle name="Output 5" xfId="31848"/>
    <cellStyle name="Output 5 2" xfId="31849"/>
    <cellStyle name="Output 5 2 2" xfId="31850"/>
    <cellStyle name="Output 5 2 2 2" xfId="47097"/>
    <cellStyle name="Output 5 2 3" xfId="47096"/>
    <cellStyle name="Output 5 3" xfId="31851"/>
    <cellStyle name="Output 5 3 2" xfId="47098"/>
    <cellStyle name="Output 5 4" xfId="31852"/>
    <cellStyle name="Output 5 5" xfId="31853"/>
    <cellStyle name="Output 5 6" xfId="47095"/>
    <cellStyle name="Output 6" xfId="31854"/>
    <cellStyle name="Output 6 2" xfId="31855"/>
    <cellStyle name="Output 6 2 2" xfId="31856"/>
    <cellStyle name="Output 6 2 2 2" xfId="47101"/>
    <cellStyle name="Output 6 2 3" xfId="47100"/>
    <cellStyle name="Output 6 3" xfId="31857"/>
    <cellStyle name="Output 6 3 2" xfId="47102"/>
    <cellStyle name="Output 6 4" xfId="31858"/>
    <cellStyle name="Output 6 5" xfId="31859"/>
    <cellStyle name="Output 6 6" xfId="47099"/>
    <cellStyle name="Output 7" xfId="31860"/>
    <cellStyle name="Output 7 2" xfId="31861"/>
    <cellStyle name="Output 7 2 2" xfId="31862"/>
    <cellStyle name="Output 7 2 2 2" xfId="47105"/>
    <cellStyle name="Output 7 2 3" xfId="47104"/>
    <cellStyle name="Output 7 3" xfId="31863"/>
    <cellStyle name="Output 7 3 2" xfId="47106"/>
    <cellStyle name="Output 7 4" xfId="31864"/>
    <cellStyle name="Output 7 5" xfId="31865"/>
    <cellStyle name="Output 7 6" xfId="47103"/>
    <cellStyle name="Output 8" xfId="31866"/>
    <cellStyle name="Output 8 2" xfId="31867"/>
    <cellStyle name="Output 8 2 2" xfId="31868"/>
    <cellStyle name="Output 8 3" xfId="31869"/>
    <cellStyle name="Output 8 4" xfId="31870"/>
    <cellStyle name="Output 8 5" xfId="31871"/>
    <cellStyle name="Output 9" xfId="31872"/>
    <cellStyle name="Output 9 2" xfId="31873"/>
    <cellStyle name="Output 9 2 2" xfId="31874"/>
    <cellStyle name="Output 9 3" xfId="31875"/>
    <cellStyle name="Output 9 4" xfId="31876"/>
    <cellStyle name="Output 9 5" xfId="31877"/>
    <cellStyle name="Percent" xfId="46933" builtinId="5"/>
    <cellStyle name="Percent 10" xfId="46981"/>
    <cellStyle name="Percent 2" xfId="31878"/>
    <cellStyle name="Percent 2 2" xfId="31879"/>
    <cellStyle name="Percent 2 3" xfId="31880"/>
    <cellStyle name="Percent 2 4" xfId="31881"/>
    <cellStyle name="Percent 2 5" xfId="31882"/>
    <cellStyle name="Percent 2 6" xfId="31883"/>
    <cellStyle name="Percent 2 6 2" xfId="47107"/>
    <cellStyle name="Percent 2 7" xfId="47108"/>
    <cellStyle name="Percent 3" xfId="31884"/>
    <cellStyle name="Percent 3 2" xfId="31885"/>
    <cellStyle name="Percent 3 2 2" xfId="46875"/>
    <cellStyle name="Percent 3 3" xfId="31886"/>
    <cellStyle name="Percent 3 4" xfId="46633"/>
    <cellStyle name="Percent 3 5" xfId="46992"/>
    <cellStyle name="Percent 3 6" xfId="48070"/>
    <cellStyle name="Percent 4" xfId="31887"/>
    <cellStyle name="Percent 4 10" xfId="46634"/>
    <cellStyle name="Percent 4 11" xfId="48018"/>
    <cellStyle name="Percent 4 2" xfId="31888"/>
    <cellStyle name="Percent 4 2 2" xfId="31889"/>
    <cellStyle name="Percent 4 2 2 2" xfId="31890"/>
    <cellStyle name="Percent 4 2 2 2 2" xfId="31891"/>
    <cellStyle name="Percent 4 2 2 2 2 2" xfId="31892"/>
    <cellStyle name="Percent 4 2 2 2 3" xfId="31893"/>
    <cellStyle name="Percent 4 2 2 3" xfId="31894"/>
    <cellStyle name="Percent 4 2 2 3 2" xfId="31895"/>
    <cellStyle name="Percent 4 2 2 4" xfId="31896"/>
    <cellStyle name="Percent 4 2 3" xfId="31897"/>
    <cellStyle name="Percent 4 2 3 2" xfId="31898"/>
    <cellStyle name="Percent 4 2 3 2 2" xfId="31899"/>
    <cellStyle name="Percent 4 2 3 3" xfId="31900"/>
    <cellStyle name="Percent 4 2 4" xfId="31901"/>
    <cellStyle name="Percent 4 2 4 2" xfId="31902"/>
    <cellStyle name="Percent 4 2 5" xfId="31903"/>
    <cellStyle name="Percent 4 3" xfId="31904"/>
    <cellStyle name="Percent 4 3 2" xfId="31905"/>
    <cellStyle name="Percent 4 3 2 2" xfId="31906"/>
    <cellStyle name="Percent 4 3 2 2 2" xfId="31907"/>
    <cellStyle name="Percent 4 3 2 3" xfId="31908"/>
    <cellStyle name="Percent 4 3 3" xfId="31909"/>
    <cellStyle name="Percent 4 3 3 2" xfId="31910"/>
    <cellStyle name="Percent 4 3 4" xfId="31911"/>
    <cellStyle name="Percent 4 4" xfId="31912"/>
    <cellStyle name="Percent 4 4 2" xfId="31913"/>
    <cellStyle name="Percent 4 4 2 2" xfId="31914"/>
    <cellStyle name="Percent 4 4 3" xfId="31915"/>
    <cellStyle name="Percent 4 5" xfId="31916"/>
    <cellStyle name="Percent 4 5 2" xfId="31917"/>
    <cellStyle name="Percent 4 6" xfId="31918"/>
    <cellStyle name="Percent 4 6 2" xfId="31919"/>
    <cellStyle name="Percent 4 7" xfId="31920"/>
    <cellStyle name="Percent 4 8" xfId="31921"/>
    <cellStyle name="Percent 4 9" xfId="31922"/>
    <cellStyle name="Percent 5" xfId="31923"/>
    <cellStyle name="Percent 5 2" xfId="31924"/>
    <cellStyle name="Percent 5 3" xfId="31925"/>
    <cellStyle name="Percent 6" xfId="31926"/>
    <cellStyle name="Percent 7" xfId="31927"/>
    <cellStyle name="Percent 8" xfId="46396"/>
    <cellStyle name="Percent 9" xfId="46876"/>
    <cellStyle name="SAPBEXaggData" xfId="31928"/>
    <cellStyle name="SAPBEXaggData 10" xfId="31929"/>
    <cellStyle name="SAPBEXaggData 10 2" xfId="31930"/>
    <cellStyle name="SAPBEXaggData 10 2 2" xfId="31931"/>
    <cellStyle name="SAPBEXaggData 10 3" xfId="31932"/>
    <cellStyle name="SAPBEXaggData 10 3 2" xfId="31933"/>
    <cellStyle name="SAPBEXaggData 10 4" xfId="31934"/>
    <cellStyle name="SAPBEXaggData 10 5" xfId="31935"/>
    <cellStyle name="SAPBEXaggData 10 6" xfId="47110"/>
    <cellStyle name="SAPBEXaggData 11" xfId="31936"/>
    <cellStyle name="SAPBEXaggData 11 2" xfId="31937"/>
    <cellStyle name="SAPBEXaggData 11 2 2" xfId="31938"/>
    <cellStyle name="SAPBEXaggData 11 3" xfId="31939"/>
    <cellStyle name="SAPBEXaggData 11 3 2" xfId="31940"/>
    <cellStyle name="SAPBEXaggData 11 4" xfId="31941"/>
    <cellStyle name="SAPBEXaggData 11 5" xfId="31942"/>
    <cellStyle name="SAPBEXaggData 11 6" xfId="47109"/>
    <cellStyle name="SAPBEXaggData 12" xfId="31943"/>
    <cellStyle name="SAPBEXaggData 12 2" xfId="31944"/>
    <cellStyle name="SAPBEXaggData 12 2 2" xfId="31945"/>
    <cellStyle name="SAPBEXaggData 12 3" xfId="31946"/>
    <cellStyle name="SAPBEXaggData 12 3 2" xfId="31947"/>
    <cellStyle name="SAPBEXaggData 12 4" xfId="31948"/>
    <cellStyle name="SAPBEXaggData 12 5" xfId="31949"/>
    <cellStyle name="SAPBEXaggData 13" xfId="31950"/>
    <cellStyle name="SAPBEXaggData 13 2" xfId="31951"/>
    <cellStyle name="SAPBEXaggData 13 2 2" xfId="31952"/>
    <cellStyle name="SAPBEXaggData 13 3" xfId="31953"/>
    <cellStyle name="SAPBEXaggData 13 3 2" xfId="31954"/>
    <cellStyle name="SAPBEXaggData 13 4" xfId="31955"/>
    <cellStyle name="SAPBEXaggData 13 5" xfId="31956"/>
    <cellStyle name="SAPBEXaggData 14" xfId="31957"/>
    <cellStyle name="SAPBEXaggData 14 2" xfId="31958"/>
    <cellStyle name="SAPBEXaggData 14 2 2" xfId="31959"/>
    <cellStyle name="SAPBEXaggData 14 3" xfId="31960"/>
    <cellStyle name="SAPBEXaggData 14 3 2" xfId="31961"/>
    <cellStyle name="SAPBEXaggData 14 4" xfId="31962"/>
    <cellStyle name="SAPBEXaggData 14 5" xfId="31963"/>
    <cellStyle name="SAPBEXaggData 15" xfId="31964"/>
    <cellStyle name="SAPBEXaggData 15 2" xfId="31965"/>
    <cellStyle name="SAPBEXaggData 15 2 2" xfId="31966"/>
    <cellStyle name="SAPBEXaggData 15 3" xfId="31967"/>
    <cellStyle name="SAPBEXaggData 15 3 2" xfId="31968"/>
    <cellStyle name="SAPBEXaggData 15 4" xfId="31969"/>
    <cellStyle name="SAPBEXaggData 15 5" xfId="31970"/>
    <cellStyle name="SAPBEXaggData 16" xfId="31971"/>
    <cellStyle name="SAPBEXaggData 16 2" xfId="31972"/>
    <cellStyle name="SAPBEXaggData 16 2 2" xfId="31973"/>
    <cellStyle name="SAPBEXaggData 16 3" xfId="31974"/>
    <cellStyle name="SAPBEXaggData 16 3 2" xfId="31975"/>
    <cellStyle name="SAPBEXaggData 16 4" xfId="31976"/>
    <cellStyle name="SAPBEXaggData 16 5" xfId="31977"/>
    <cellStyle name="SAPBEXaggData 17" xfId="31978"/>
    <cellStyle name="SAPBEXaggData 17 2" xfId="31979"/>
    <cellStyle name="SAPBEXaggData 17 2 2" xfId="31980"/>
    <cellStyle name="SAPBEXaggData 17 3" xfId="31981"/>
    <cellStyle name="SAPBEXaggData 17 3 2" xfId="31982"/>
    <cellStyle name="SAPBEXaggData 17 4" xfId="31983"/>
    <cellStyle name="SAPBEXaggData 17 5" xfId="31984"/>
    <cellStyle name="SAPBEXaggData 18" xfId="31985"/>
    <cellStyle name="SAPBEXaggData 18 2" xfId="31986"/>
    <cellStyle name="SAPBEXaggData 18 2 2" xfId="31987"/>
    <cellStyle name="SAPBEXaggData 18 3" xfId="31988"/>
    <cellStyle name="SAPBEXaggData 18 3 2" xfId="31989"/>
    <cellStyle name="SAPBEXaggData 18 4" xfId="31990"/>
    <cellStyle name="SAPBEXaggData 18 5" xfId="31991"/>
    <cellStyle name="SAPBEXaggData 19" xfId="31992"/>
    <cellStyle name="SAPBEXaggData 19 2" xfId="31993"/>
    <cellStyle name="SAPBEXaggData 19 2 2" xfId="31994"/>
    <cellStyle name="SAPBEXaggData 19 3" xfId="31995"/>
    <cellStyle name="SAPBEXaggData 19 3 2" xfId="31996"/>
    <cellStyle name="SAPBEXaggData 19 4" xfId="31997"/>
    <cellStyle name="SAPBEXaggData 19 5" xfId="31998"/>
    <cellStyle name="SAPBEXaggData 2" xfId="31999"/>
    <cellStyle name="SAPBEXaggData 2 2" xfId="32000"/>
    <cellStyle name="SAPBEXaggData 2 2 2" xfId="32001"/>
    <cellStyle name="SAPBEXaggData 2 2 2 2" xfId="47113"/>
    <cellStyle name="SAPBEXaggData 2 2 3" xfId="32002"/>
    <cellStyle name="SAPBEXaggData 2 2 4" xfId="47112"/>
    <cellStyle name="SAPBEXaggData 2 3" xfId="32003"/>
    <cellStyle name="SAPBEXaggData 2 3 2" xfId="32004"/>
    <cellStyle name="SAPBEXaggData 2 3 3" xfId="32005"/>
    <cellStyle name="SAPBEXaggData 2 3 4" xfId="47114"/>
    <cellStyle name="SAPBEXaggData 2 4" xfId="32006"/>
    <cellStyle name="SAPBEXaggData 2 4 2" xfId="32007"/>
    <cellStyle name="SAPBEXaggData 2 4 3" xfId="47111"/>
    <cellStyle name="SAPBEXaggData 2 5" xfId="32008"/>
    <cellStyle name="SAPBEXaggData 2 6" xfId="32009"/>
    <cellStyle name="SAPBEXaggData 2 7" xfId="32010"/>
    <cellStyle name="SAPBEXaggData 2 8" xfId="32011"/>
    <cellStyle name="SAPBEXaggData 2 9" xfId="32012"/>
    <cellStyle name="SAPBEXaggData 20" xfId="32013"/>
    <cellStyle name="SAPBEXaggData 20 2" xfId="32014"/>
    <cellStyle name="SAPBEXaggData 20 2 2" xfId="32015"/>
    <cellStyle name="SAPBEXaggData 20 3" xfId="32016"/>
    <cellStyle name="SAPBEXaggData 20 3 2" xfId="32017"/>
    <cellStyle name="SAPBEXaggData 20 4" xfId="32018"/>
    <cellStyle name="SAPBEXaggData 20 5" xfId="32019"/>
    <cellStyle name="SAPBEXaggData 21" xfId="32020"/>
    <cellStyle name="SAPBEXaggData 21 2" xfId="32021"/>
    <cellStyle name="SAPBEXaggData 21 2 2" xfId="32022"/>
    <cellStyle name="SAPBEXaggData 21 3" xfId="32023"/>
    <cellStyle name="SAPBEXaggData 21 3 2" xfId="32024"/>
    <cellStyle name="SAPBEXaggData 21 4" xfId="32025"/>
    <cellStyle name="SAPBEXaggData 21 5" xfId="32026"/>
    <cellStyle name="SAPBEXaggData 22" xfId="32027"/>
    <cellStyle name="SAPBEXaggData 22 2" xfId="32028"/>
    <cellStyle name="SAPBEXaggData 22 2 2" xfId="32029"/>
    <cellStyle name="SAPBEXaggData 22 3" xfId="32030"/>
    <cellStyle name="SAPBEXaggData 22 3 2" xfId="32031"/>
    <cellStyle name="SAPBEXaggData 22 4" xfId="32032"/>
    <cellStyle name="SAPBEXaggData 22 5" xfId="32033"/>
    <cellStyle name="SAPBEXaggData 23" xfId="32034"/>
    <cellStyle name="SAPBEXaggData 23 2" xfId="32035"/>
    <cellStyle name="SAPBEXaggData 23 2 2" xfId="32036"/>
    <cellStyle name="SAPBEXaggData 23 3" xfId="32037"/>
    <cellStyle name="SAPBEXaggData 23 3 2" xfId="32038"/>
    <cellStyle name="SAPBEXaggData 23 4" xfId="32039"/>
    <cellStyle name="SAPBEXaggData 23 5" xfId="32040"/>
    <cellStyle name="SAPBEXaggData 24" xfId="32041"/>
    <cellStyle name="SAPBEXaggData 24 2" xfId="32042"/>
    <cellStyle name="SAPBEXaggData 24 2 2" xfId="32043"/>
    <cellStyle name="SAPBEXaggData 24 3" xfId="32044"/>
    <cellStyle name="SAPBEXaggData 24 3 2" xfId="32045"/>
    <cellStyle name="SAPBEXaggData 24 4" xfId="32046"/>
    <cellStyle name="SAPBEXaggData 24 5" xfId="32047"/>
    <cellStyle name="SAPBEXaggData 25" xfId="32048"/>
    <cellStyle name="SAPBEXaggData 25 2" xfId="32049"/>
    <cellStyle name="SAPBEXaggData 25 2 2" xfId="32050"/>
    <cellStyle name="SAPBEXaggData 25 3" xfId="32051"/>
    <cellStyle name="SAPBEXaggData 25 3 2" xfId="32052"/>
    <cellStyle name="SAPBEXaggData 25 4" xfId="32053"/>
    <cellStyle name="SAPBEXaggData 25 5" xfId="32054"/>
    <cellStyle name="SAPBEXaggData 26" xfId="32055"/>
    <cellStyle name="SAPBEXaggData 26 2" xfId="32056"/>
    <cellStyle name="SAPBEXaggData 26 2 2" xfId="32057"/>
    <cellStyle name="SAPBEXaggData 26 3" xfId="32058"/>
    <cellStyle name="SAPBEXaggData 26 3 2" xfId="32059"/>
    <cellStyle name="SAPBEXaggData 26 4" xfId="32060"/>
    <cellStyle name="SAPBEXaggData 26 5" xfId="32061"/>
    <cellStyle name="SAPBEXaggData 27" xfId="32062"/>
    <cellStyle name="SAPBEXaggData 27 2" xfId="32063"/>
    <cellStyle name="SAPBEXaggData 27 2 2" xfId="32064"/>
    <cellStyle name="SAPBEXaggData 27 3" xfId="32065"/>
    <cellStyle name="SAPBEXaggData 27 4" xfId="32066"/>
    <cellStyle name="SAPBEXaggData 28" xfId="32067"/>
    <cellStyle name="SAPBEXaggData 28 2" xfId="32068"/>
    <cellStyle name="SAPBEXaggData 28 2 2" xfId="32069"/>
    <cellStyle name="SAPBEXaggData 28 3" xfId="32070"/>
    <cellStyle name="SAPBEXaggData 28 4" xfId="32071"/>
    <cellStyle name="SAPBEXaggData 29" xfId="32072"/>
    <cellStyle name="SAPBEXaggData 29 2" xfId="32073"/>
    <cellStyle name="SAPBEXaggData 29 2 2" xfId="32074"/>
    <cellStyle name="SAPBEXaggData 29 3" xfId="32075"/>
    <cellStyle name="SAPBEXaggData 29 4" xfId="32076"/>
    <cellStyle name="SAPBEXaggData 3" xfId="32077"/>
    <cellStyle name="SAPBEXaggData 3 2" xfId="32078"/>
    <cellStyle name="SAPBEXaggData 3 2 2" xfId="32079"/>
    <cellStyle name="SAPBEXaggData 3 2 2 2" xfId="47117"/>
    <cellStyle name="SAPBEXaggData 3 2 3" xfId="47116"/>
    <cellStyle name="SAPBEXaggData 3 3" xfId="32080"/>
    <cellStyle name="SAPBEXaggData 3 3 2" xfId="32081"/>
    <cellStyle name="SAPBEXaggData 3 3 3" xfId="47118"/>
    <cellStyle name="SAPBEXaggData 3 4" xfId="32082"/>
    <cellStyle name="SAPBEXaggData 3 5" xfId="32083"/>
    <cellStyle name="SAPBEXaggData 3 6" xfId="47115"/>
    <cellStyle name="SAPBEXaggData 30" xfId="32084"/>
    <cellStyle name="SAPBEXaggData 30 2" xfId="32085"/>
    <cellStyle name="SAPBEXaggData 30 2 2" xfId="32086"/>
    <cellStyle name="SAPBEXaggData 30 3" xfId="32087"/>
    <cellStyle name="SAPBEXaggData 30 4" xfId="32088"/>
    <cellStyle name="SAPBEXaggData 31" xfId="32089"/>
    <cellStyle name="SAPBEXaggData 31 2" xfId="32090"/>
    <cellStyle name="SAPBEXaggData 31 2 2" xfId="32091"/>
    <cellStyle name="SAPBEXaggData 31 3" xfId="32092"/>
    <cellStyle name="SAPBEXaggData 31 4" xfId="32093"/>
    <cellStyle name="SAPBEXaggData 32" xfId="32094"/>
    <cellStyle name="SAPBEXaggData 32 2" xfId="32095"/>
    <cellStyle name="SAPBEXaggData 33" xfId="32096"/>
    <cellStyle name="SAPBEXaggData 33 2" xfId="32097"/>
    <cellStyle name="SAPBEXaggData 34" xfId="32098"/>
    <cellStyle name="SAPBEXaggData 34 2" xfId="32099"/>
    <cellStyle name="SAPBEXaggData 35" xfId="32100"/>
    <cellStyle name="SAPBEXaggData 35 2" xfId="32101"/>
    <cellStyle name="SAPBEXaggData 36" xfId="32102"/>
    <cellStyle name="SAPBEXaggData 36 2" xfId="32103"/>
    <cellStyle name="SAPBEXaggData 37" xfId="32104"/>
    <cellStyle name="SAPBEXaggData 37 2" xfId="32105"/>
    <cellStyle name="SAPBEXaggData 38" xfId="32106"/>
    <cellStyle name="SAPBEXaggData 38 2" xfId="32107"/>
    <cellStyle name="SAPBEXaggData 39" xfId="32108"/>
    <cellStyle name="SAPBEXaggData 39 2" xfId="32109"/>
    <cellStyle name="SAPBEXaggData 4" xfId="32110"/>
    <cellStyle name="SAPBEXaggData 4 2" xfId="32111"/>
    <cellStyle name="SAPBEXaggData 4 2 2" xfId="32112"/>
    <cellStyle name="SAPBEXaggData 4 2 2 2" xfId="47121"/>
    <cellStyle name="SAPBEXaggData 4 2 3" xfId="47120"/>
    <cellStyle name="SAPBEXaggData 4 3" xfId="32113"/>
    <cellStyle name="SAPBEXaggData 4 3 2" xfId="32114"/>
    <cellStyle name="SAPBEXaggData 4 3 3" xfId="47122"/>
    <cellStyle name="SAPBEXaggData 4 4" xfId="32115"/>
    <cellStyle name="SAPBEXaggData 4 5" xfId="32116"/>
    <cellStyle name="SAPBEXaggData 4 6" xfId="47119"/>
    <cellStyle name="SAPBEXaggData 40" xfId="32117"/>
    <cellStyle name="SAPBEXaggData 40 2" xfId="32118"/>
    <cellStyle name="SAPBEXaggData 41" xfId="32119"/>
    <cellStyle name="SAPBEXaggData 41 2" xfId="32120"/>
    <cellStyle name="SAPBEXaggData 42" xfId="32121"/>
    <cellStyle name="SAPBEXaggData 42 2" xfId="32122"/>
    <cellStyle name="SAPBEXaggData 42 3" xfId="32123"/>
    <cellStyle name="SAPBEXaggData 43" xfId="32124"/>
    <cellStyle name="SAPBEXaggData 43 2" xfId="32125"/>
    <cellStyle name="SAPBEXaggData 43 3" xfId="32126"/>
    <cellStyle name="SAPBEXaggData 44" xfId="32127"/>
    <cellStyle name="SAPBEXaggData 45" xfId="32128"/>
    <cellStyle name="SAPBEXaggData 46" xfId="32129"/>
    <cellStyle name="SAPBEXaggData 47" xfId="32130"/>
    <cellStyle name="SAPBEXaggData 48" xfId="32131"/>
    <cellStyle name="SAPBEXaggData 49" xfId="32132"/>
    <cellStyle name="SAPBEXaggData 5" xfId="32133"/>
    <cellStyle name="SAPBEXaggData 5 2" xfId="32134"/>
    <cellStyle name="SAPBEXaggData 5 2 2" xfId="32135"/>
    <cellStyle name="SAPBEXaggData 5 2 2 2" xfId="47125"/>
    <cellStyle name="SAPBEXaggData 5 2 3" xfId="47124"/>
    <cellStyle name="SAPBEXaggData 5 3" xfId="32136"/>
    <cellStyle name="SAPBEXaggData 5 3 2" xfId="32137"/>
    <cellStyle name="SAPBEXaggData 5 3 3" xfId="47126"/>
    <cellStyle name="SAPBEXaggData 5 4" xfId="32138"/>
    <cellStyle name="SAPBEXaggData 5 5" xfId="32139"/>
    <cellStyle name="SAPBEXaggData 5 6" xfId="47123"/>
    <cellStyle name="SAPBEXaggData 50" xfId="32140"/>
    <cellStyle name="SAPBEXaggData 51" xfId="32141"/>
    <cellStyle name="SAPBEXaggData 52" xfId="32142"/>
    <cellStyle name="SAPBEXaggData 53" xfId="32143"/>
    <cellStyle name="SAPBEXaggData 54" xfId="32144"/>
    <cellStyle name="SAPBEXaggData 55" xfId="32145"/>
    <cellStyle name="SAPBEXaggData 56" xfId="32146"/>
    <cellStyle name="SAPBEXaggData 57" xfId="32147"/>
    <cellStyle name="SAPBEXaggData 58" xfId="32148"/>
    <cellStyle name="SAPBEXaggData 59" xfId="32149"/>
    <cellStyle name="SAPBEXaggData 6" xfId="32150"/>
    <cellStyle name="SAPBEXaggData 6 2" xfId="32151"/>
    <cellStyle name="SAPBEXaggData 6 2 2" xfId="32152"/>
    <cellStyle name="SAPBEXaggData 6 2 2 2" xfId="47129"/>
    <cellStyle name="SAPBEXaggData 6 2 3" xfId="47128"/>
    <cellStyle name="SAPBEXaggData 6 3" xfId="32153"/>
    <cellStyle name="SAPBEXaggData 6 3 2" xfId="32154"/>
    <cellStyle name="SAPBEXaggData 6 3 3" xfId="47130"/>
    <cellStyle name="SAPBEXaggData 6 4" xfId="32155"/>
    <cellStyle name="SAPBEXaggData 6 5" xfId="32156"/>
    <cellStyle name="SAPBEXaggData 6 6" xfId="47127"/>
    <cellStyle name="SAPBEXaggData 60" xfId="32157"/>
    <cellStyle name="SAPBEXaggData 61" xfId="32158"/>
    <cellStyle name="SAPBEXaggData 62" xfId="32159"/>
    <cellStyle name="SAPBEXaggData 63" xfId="32160"/>
    <cellStyle name="SAPBEXaggData 64" xfId="32161"/>
    <cellStyle name="SAPBEXaggData 65" xfId="32162"/>
    <cellStyle name="SAPBEXaggData 66" xfId="32163"/>
    <cellStyle name="SAPBEXaggData 67" xfId="32164"/>
    <cellStyle name="SAPBEXaggData 68" xfId="32165"/>
    <cellStyle name="SAPBEXaggData 69" xfId="32166"/>
    <cellStyle name="SAPBEXaggData 7" xfId="32167"/>
    <cellStyle name="SAPBEXaggData 7 2" xfId="32168"/>
    <cellStyle name="SAPBEXaggData 7 2 2" xfId="32169"/>
    <cellStyle name="SAPBEXaggData 7 2 2 2" xfId="47133"/>
    <cellStyle name="SAPBEXaggData 7 2 3" xfId="47132"/>
    <cellStyle name="SAPBEXaggData 7 3" xfId="32170"/>
    <cellStyle name="SAPBEXaggData 7 3 2" xfId="32171"/>
    <cellStyle name="SAPBEXaggData 7 3 3" xfId="47134"/>
    <cellStyle name="SAPBEXaggData 7 4" xfId="32172"/>
    <cellStyle name="SAPBEXaggData 7 5" xfId="32173"/>
    <cellStyle name="SAPBEXaggData 7 6" xfId="47131"/>
    <cellStyle name="SAPBEXaggData 70" xfId="32174"/>
    <cellStyle name="SAPBEXaggData 71" xfId="32175"/>
    <cellStyle name="SAPBEXaggData 72" xfId="32176"/>
    <cellStyle name="SAPBEXaggData 73" xfId="32177"/>
    <cellStyle name="SAPBEXaggData 74" xfId="32178"/>
    <cellStyle name="SAPBEXaggData 75" xfId="32179"/>
    <cellStyle name="SAPBEXaggData 76" xfId="32180"/>
    <cellStyle name="SAPBEXaggData 77" xfId="32181"/>
    <cellStyle name="SAPBEXaggData 78" xfId="32182"/>
    <cellStyle name="SAPBEXaggData 79" xfId="32183"/>
    <cellStyle name="SAPBEXaggData 8" xfId="32184"/>
    <cellStyle name="SAPBEXaggData 8 2" xfId="32185"/>
    <cellStyle name="SAPBEXaggData 8 2 2" xfId="32186"/>
    <cellStyle name="SAPBEXaggData 8 2 3" xfId="47136"/>
    <cellStyle name="SAPBEXaggData 8 3" xfId="32187"/>
    <cellStyle name="SAPBEXaggData 8 3 2" xfId="32188"/>
    <cellStyle name="SAPBEXaggData 8 4" xfId="32189"/>
    <cellStyle name="SAPBEXaggData 8 5" xfId="32190"/>
    <cellStyle name="SAPBEXaggData 8 6" xfId="47135"/>
    <cellStyle name="SAPBEXaggData 80" xfId="32191"/>
    <cellStyle name="SAPBEXaggData 81" xfId="32192"/>
    <cellStyle name="SAPBEXaggData 82" xfId="32193"/>
    <cellStyle name="SAPBEXaggData 82 2" xfId="32194"/>
    <cellStyle name="SAPBEXaggData 82 3" xfId="32195"/>
    <cellStyle name="SAPBEXaggData 83" xfId="32196"/>
    <cellStyle name="SAPBEXaggData 9" xfId="32197"/>
    <cellStyle name="SAPBEXaggData 9 2" xfId="32198"/>
    <cellStyle name="SAPBEXaggData 9 2 2" xfId="32199"/>
    <cellStyle name="SAPBEXaggData 9 3" xfId="32200"/>
    <cellStyle name="SAPBEXaggData 9 3 2" xfId="32201"/>
    <cellStyle name="SAPBEXaggData 9 4" xfId="32202"/>
    <cellStyle name="SAPBEXaggData 9 5" xfId="32203"/>
    <cellStyle name="SAPBEXaggData 9 6" xfId="47137"/>
    <cellStyle name="SAPBEXaggData_Units by Order Reason FY11" xfId="32204"/>
    <cellStyle name="SAPBEXaggDataEmph" xfId="32205"/>
    <cellStyle name="SAPBEXaggDataEmph 10" xfId="32206"/>
    <cellStyle name="SAPBEXaggDataEmph 10 2" xfId="32207"/>
    <cellStyle name="SAPBEXaggDataEmph 10 2 2" xfId="32208"/>
    <cellStyle name="SAPBEXaggDataEmph 10 3" xfId="32209"/>
    <cellStyle name="SAPBEXaggDataEmph 10 4" xfId="32210"/>
    <cellStyle name="SAPBEXaggDataEmph 10 5" xfId="47138"/>
    <cellStyle name="SAPBEXaggDataEmph 11" xfId="32211"/>
    <cellStyle name="SAPBEXaggDataEmph 11 2" xfId="32212"/>
    <cellStyle name="SAPBEXaggDataEmph 11 2 2" xfId="32213"/>
    <cellStyle name="SAPBEXaggDataEmph 11 3" xfId="32214"/>
    <cellStyle name="SAPBEXaggDataEmph 11 4" xfId="32215"/>
    <cellStyle name="SAPBEXaggDataEmph 12" xfId="32216"/>
    <cellStyle name="SAPBEXaggDataEmph 12 2" xfId="32217"/>
    <cellStyle name="SAPBEXaggDataEmph 12 2 2" xfId="32218"/>
    <cellStyle name="SAPBEXaggDataEmph 12 3" xfId="32219"/>
    <cellStyle name="SAPBEXaggDataEmph 12 4" xfId="32220"/>
    <cellStyle name="SAPBEXaggDataEmph 13" xfId="32221"/>
    <cellStyle name="SAPBEXaggDataEmph 13 2" xfId="32222"/>
    <cellStyle name="SAPBEXaggDataEmph 13 2 2" xfId="32223"/>
    <cellStyle name="SAPBEXaggDataEmph 13 3" xfId="32224"/>
    <cellStyle name="SAPBEXaggDataEmph 13 4" xfId="32225"/>
    <cellStyle name="SAPBEXaggDataEmph 14" xfId="32226"/>
    <cellStyle name="SAPBEXaggDataEmph 14 2" xfId="32227"/>
    <cellStyle name="SAPBEXaggDataEmph 14 2 2" xfId="32228"/>
    <cellStyle name="SAPBEXaggDataEmph 14 3" xfId="32229"/>
    <cellStyle name="SAPBEXaggDataEmph 14 4" xfId="32230"/>
    <cellStyle name="SAPBEXaggDataEmph 15" xfId="32231"/>
    <cellStyle name="SAPBEXaggDataEmph 15 2" xfId="32232"/>
    <cellStyle name="SAPBEXaggDataEmph 15 2 2" xfId="32233"/>
    <cellStyle name="SAPBEXaggDataEmph 15 3" xfId="32234"/>
    <cellStyle name="SAPBEXaggDataEmph 15 4" xfId="32235"/>
    <cellStyle name="SAPBEXaggDataEmph 16" xfId="32236"/>
    <cellStyle name="SAPBEXaggDataEmph 16 2" xfId="32237"/>
    <cellStyle name="SAPBEXaggDataEmph 16 2 2" xfId="32238"/>
    <cellStyle name="SAPBEXaggDataEmph 16 3" xfId="32239"/>
    <cellStyle name="SAPBEXaggDataEmph 16 4" xfId="32240"/>
    <cellStyle name="SAPBEXaggDataEmph 17" xfId="32241"/>
    <cellStyle name="SAPBEXaggDataEmph 17 2" xfId="32242"/>
    <cellStyle name="SAPBEXaggDataEmph 17 2 2" xfId="32243"/>
    <cellStyle name="SAPBEXaggDataEmph 17 3" xfId="32244"/>
    <cellStyle name="SAPBEXaggDataEmph 17 4" xfId="32245"/>
    <cellStyle name="SAPBEXaggDataEmph 18" xfId="32246"/>
    <cellStyle name="SAPBEXaggDataEmph 18 2" xfId="32247"/>
    <cellStyle name="SAPBEXaggDataEmph 18 2 2" xfId="32248"/>
    <cellStyle name="SAPBEXaggDataEmph 18 3" xfId="32249"/>
    <cellStyle name="SAPBEXaggDataEmph 18 4" xfId="32250"/>
    <cellStyle name="SAPBEXaggDataEmph 19" xfId="32251"/>
    <cellStyle name="SAPBEXaggDataEmph 19 2" xfId="32252"/>
    <cellStyle name="SAPBEXaggDataEmph 19 2 2" xfId="32253"/>
    <cellStyle name="SAPBEXaggDataEmph 19 3" xfId="32254"/>
    <cellStyle name="SAPBEXaggDataEmph 19 4" xfId="32255"/>
    <cellStyle name="SAPBEXaggDataEmph 2" xfId="32256"/>
    <cellStyle name="SAPBEXaggDataEmph 2 10" xfId="47139"/>
    <cellStyle name="SAPBEXaggDataEmph 2 2" xfId="32257"/>
    <cellStyle name="SAPBEXaggDataEmph 2 2 2" xfId="32258"/>
    <cellStyle name="SAPBEXaggDataEmph 2 2 2 2" xfId="47141"/>
    <cellStyle name="SAPBEXaggDataEmph 2 2 3" xfId="32259"/>
    <cellStyle name="SAPBEXaggDataEmph 2 2 4" xfId="47140"/>
    <cellStyle name="SAPBEXaggDataEmph 2 3" xfId="32260"/>
    <cellStyle name="SAPBEXaggDataEmph 2 3 2" xfId="32261"/>
    <cellStyle name="SAPBEXaggDataEmph 2 3 3" xfId="47142"/>
    <cellStyle name="SAPBEXaggDataEmph 2 4" xfId="32262"/>
    <cellStyle name="SAPBEXaggDataEmph 2 5" xfId="32263"/>
    <cellStyle name="SAPBEXaggDataEmph 2 6" xfId="32264"/>
    <cellStyle name="SAPBEXaggDataEmph 2 7" xfId="32265"/>
    <cellStyle name="SAPBEXaggDataEmph 2 8" xfId="32266"/>
    <cellStyle name="SAPBEXaggDataEmph 2 9" xfId="32267"/>
    <cellStyle name="SAPBEXaggDataEmph 20" xfId="32268"/>
    <cellStyle name="SAPBEXaggDataEmph 20 2" xfId="32269"/>
    <cellStyle name="SAPBEXaggDataEmph 20 2 2" xfId="32270"/>
    <cellStyle name="SAPBEXaggDataEmph 20 3" xfId="32271"/>
    <cellStyle name="SAPBEXaggDataEmph 20 4" xfId="32272"/>
    <cellStyle name="SAPBEXaggDataEmph 21" xfId="32273"/>
    <cellStyle name="SAPBEXaggDataEmph 21 2" xfId="32274"/>
    <cellStyle name="SAPBEXaggDataEmph 21 2 2" xfId="32275"/>
    <cellStyle name="SAPBEXaggDataEmph 21 3" xfId="32276"/>
    <cellStyle name="SAPBEXaggDataEmph 21 4" xfId="32277"/>
    <cellStyle name="SAPBEXaggDataEmph 22" xfId="32278"/>
    <cellStyle name="SAPBEXaggDataEmph 22 2" xfId="32279"/>
    <cellStyle name="SAPBEXaggDataEmph 22 2 2" xfId="32280"/>
    <cellStyle name="SAPBEXaggDataEmph 22 3" xfId="32281"/>
    <cellStyle name="SAPBEXaggDataEmph 22 4" xfId="32282"/>
    <cellStyle name="SAPBEXaggDataEmph 23" xfId="32283"/>
    <cellStyle name="SAPBEXaggDataEmph 23 2" xfId="32284"/>
    <cellStyle name="SAPBEXaggDataEmph 23 2 2" xfId="32285"/>
    <cellStyle name="SAPBEXaggDataEmph 23 3" xfId="32286"/>
    <cellStyle name="SAPBEXaggDataEmph 23 4" xfId="32287"/>
    <cellStyle name="SAPBEXaggDataEmph 24" xfId="32288"/>
    <cellStyle name="SAPBEXaggDataEmph 24 2" xfId="32289"/>
    <cellStyle name="SAPBEXaggDataEmph 24 2 2" xfId="32290"/>
    <cellStyle name="SAPBEXaggDataEmph 24 3" xfId="32291"/>
    <cellStyle name="SAPBEXaggDataEmph 24 4" xfId="32292"/>
    <cellStyle name="SAPBEXaggDataEmph 25" xfId="32293"/>
    <cellStyle name="SAPBEXaggDataEmph 25 2" xfId="32294"/>
    <cellStyle name="SAPBEXaggDataEmph 25 2 2" xfId="32295"/>
    <cellStyle name="SAPBEXaggDataEmph 25 3" xfId="32296"/>
    <cellStyle name="SAPBEXaggDataEmph 25 4" xfId="32297"/>
    <cellStyle name="SAPBEXaggDataEmph 25 5" xfId="32298"/>
    <cellStyle name="SAPBEXaggDataEmph 26" xfId="32299"/>
    <cellStyle name="SAPBEXaggDataEmph 26 2" xfId="32300"/>
    <cellStyle name="SAPBEXaggDataEmph 26 2 2" xfId="32301"/>
    <cellStyle name="SAPBEXaggDataEmph 26 3" xfId="32302"/>
    <cellStyle name="SAPBEXaggDataEmph 26 4" xfId="32303"/>
    <cellStyle name="SAPBEXaggDataEmph 26 5" xfId="32304"/>
    <cellStyle name="SAPBEXaggDataEmph 27" xfId="32305"/>
    <cellStyle name="SAPBEXaggDataEmph 27 2" xfId="32306"/>
    <cellStyle name="SAPBEXaggDataEmph 27 2 2" xfId="32307"/>
    <cellStyle name="SAPBEXaggDataEmph 27 3" xfId="32308"/>
    <cellStyle name="SAPBEXaggDataEmph 27 4" xfId="32309"/>
    <cellStyle name="SAPBEXaggDataEmph 27 5" xfId="32310"/>
    <cellStyle name="SAPBEXaggDataEmph 28" xfId="32311"/>
    <cellStyle name="SAPBEXaggDataEmph 28 2" xfId="32312"/>
    <cellStyle name="SAPBEXaggDataEmph 28 2 2" xfId="32313"/>
    <cellStyle name="SAPBEXaggDataEmph 28 3" xfId="32314"/>
    <cellStyle name="SAPBEXaggDataEmph 28 4" xfId="32315"/>
    <cellStyle name="SAPBEXaggDataEmph 28 5" xfId="32316"/>
    <cellStyle name="SAPBEXaggDataEmph 29" xfId="32317"/>
    <cellStyle name="SAPBEXaggDataEmph 29 2" xfId="32318"/>
    <cellStyle name="SAPBEXaggDataEmph 29 2 2" xfId="32319"/>
    <cellStyle name="SAPBEXaggDataEmph 29 3" xfId="32320"/>
    <cellStyle name="SAPBEXaggDataEmph 29 4" xfId="32321"/>
    <cellStyle name="SAPBEXaggDataEmph 3" xfId="32322"/>
    <cellStyle name="SAPBEXaggDataEmph 3 2" xfId="32323"/>
    <cellStyle name="SAPBEXaggDataEmph 3 2 2" xfId="32324"/>
    <cellStyle name="SAPBEXaggDataEmph 3 2 2 2" xfId="47145"/>
    <cellStyle name="SAPBEXaggDataEmph 3 2 3" xfId="47144"/>
    <cellStyle name="SAPBEXaggDataEmph 3 3" xfId="32325"/>
    <cellStyle name="SAPBEXaggDataEmph 3 3 2" xfId="47146"/>
    <cellStyle name="SAPBEXaggDataEmph 3 4" xfId="32326"/>
    <cellStyle name="SAPBEXaggDataEmph 3 5" xfId="47143"/>
    <cellStyle name="SAPBEXaggDataEmph 30" xfId="32327"/>
    <cellStyle name="SAPBEXaggDataEmph 30 2" xfId="32328"/>
    <cellStyle name="SAPBEXaggDataEmph 30 2 2" xfId="32329"/>
    <cellStyle name="SAPBEXaggDataEmph 30 3" xfId="32330"/>
    <cellStyle name="SAPBEXaggDataEmph 30 4" xfId="32331"/>
    <cellStyle name="SAPBEXaggDataEmph 31" xfId="32332"/>
    <cellStyle name="SAPBEXaggDataEmph 31 2" xfId="32333"/>
    <cellStyle name="SAPBEXaggDataEmph 31 2 2" xfId="32334"/>
    <cellStyle name="SAPBEXaggDataEmph 31 3" xfId="32335"/>
    <cellStyle name="SAPBEXaggDataEmph 31 4" xfId="32336"/>
    <cellStyle name="SAPBEXaggDataEmph 32" xfId="32337"/>
    <cellStyle name="SAPBEXaggDataEmph 32 2" xfId="32338"/>
    <cellStyle name="SAPBEXaggDataEmph 33" xfId="32339"/>
    <cellStyle name="SAPBEXaggDataEmph 33 2" xfId="32340"/>
    <cellStyle name="SAPBEXaggDataEmph 34" xfId="32341"/>
    <cellStyle name="SAPBEXaggDataEmph 34 2" xfId="32342"/>
    <cellStyle name="SAPBEXaggDataEmph 35" xfId="32343"/>
    <cellStyle name="SAPBEXaggDataEmph 35 2" xfId="32344"/>
    <cellStyle name="SAPBEXaggDataEmph 36" xfId="32345"/>
    <cellStyle name="SAPBEXaggDataEmph 36 2" xfId="32346"/>
    <cellStyle name="SAPBEXaggDataEmph 37" xfId="32347"/>
    <cellStyle name="SAPBEXaggDataEmph 37 2" xfId="32348"/>
    <cellStyle name="SAPBEXaggDataEmph 38" xfId="32349"/>
    <cellStyle name="SAPBEXaggDataEmph 38 2" xfId="32350"/>
    <cellStyle name="SAPBEXaggDataEmph 39" xfId="32351"/>
    <cellStyle name="SAPBEXaggDataEmph 39 2" xfId="32352"/>
    <cellStyle name="SAPBEXaggDataEmph 4" xfId="32353"/>
    <cellStyle name="SAPBEXaggDataEmph 4 2" xfId="32354"/>
    <cellStyle name="SAPBEXaggDataEmph 4 2 2" xfId="32355"/>
    <cellStyle name="SAPBEXaggDataEmph 4 2 2 2" xfId="47149"/>
    <cellStyle name="SAPBEXaggDataEmph 4 2 3" xfId="47148"/>
    <cellStyle name="SAPBEXaggDataEmph 4 3" xfId="32356"/>
    <cellStyle name="SAPBEXaggDataEmph 4 3 2" xfId="47150"/>
    <cellStyle name="SAPBEXaggDataEmph 4 4" xfId="32357"/>
    <cellStyle name="SAPBEXaggDataEmph 4 5" xfId="47147"/>
    <cellStyle name="SAPBEXaggDataEmph 40" xfId="32358"/>
    <cellStyle name="SAPBEXaggDataEmph 40 2" xfId="32359"/>
    <cellStyle name="SAPBEXaggDataEmph 41" xfId="32360"/>
    <cellStyle name="SAPBEXaggDataEmph 41 2" xfId="32361"/>
    <cellStyle name="SAPBEXaggDataEmph 42" xfId="32362"/>
    <cellStyle name="SAPBEXaggDataEmph 42 2" xfId="32363"/>
    <cellStyle name="SAPBEXaggDataEmph 43" xfId="32364"/>
    <cellStyle name="SAPBEXaggDataEmph 44" xfId="32365"/>
    <cellStyle name="SAPBEXaggDataEmph 45" xfId="32366"/>
    <cellStyle name="SAPBEXaggDataEmph 46" xfId="48025"/>
    <cellStyle name="SAPBEXaggDataEmph 5" xfId="32367"/>
    <cellStyle name="SAPBEXaggDataEmph 5 2" xfId="32368"/>
    <cellStyle name="SAPBEXaggDataEmph 5 2 2" xfId="32369"/>
    <cellStyle name="SAPBEXaggDataEmph 5 2 2 2" xfId="47153"/>
    <cellStyle name="SAPBEXaggDataEmph 5 2 3" xfId="47152"/>
    <cellStyle name="SAPBEXaggDataEmph 5 3" xfId="32370"/>
    <cellStyle name="SAPBEXaggDataEmph 5 3 2" xfId="47154"/>
    <cellStyle name="SAPBEXaggDataEmph 5 4" xfId="32371"/>
    <cellStyle name="SAPBEXaggDataEmph 5 5" xfId="47151"/>
    <cellStyle name="SAPBEXaggDataEmph 6" xfId="32372"/>
    <cellStyle name="SAPBEXaggDataEmph 6 2" xfId="32373"/>
    <cellStyle name="SAPBEXaggDataEmph 6 2 2" xfId="32374"/>
    <cellStyle name="SAPBEXaggDataEmph 6 2 2 2" xfId="47157"/>
    <cellStyle name="SAPBEXaggDataEmph 6 2 3" xfId="47156"/>
    <cellStyle name="SAPBEXaggDataEmph 6 3" xfId="32375"/>
    <cellStyle name="SAPBEXaggDataEmph 6 3 2" xfId="47158"/>
    <cellStyle name="SAPBEXaggDataEmph 6 4" xfId="32376"/>
    <cellStyle name="SAPBEXaggDataEmph 6 5" xfId="47155"/>
    <cellStyle name="SAPBEXaggDataEmph 7" xfId="32377"/>
    <cellStyle name="SAPBEXaggDataEmph 7 2" xfId="32378"/>
    <cellStyle name="SAPBEXaggDataEmph 7 2 2" xfId="32379"/>
    <cellStyle name="SAPBEXaggDataEmph 7 2 2 2" xfId="47161"/>
    <cellStyle name="SAPBEXaggDataEmph 7 2 3" xfId="47160"/>
    <cellStyle name="SAPBEXaggDataEmph 7 3" xfId="32380"/>
    <cellStyle name="SAPBEXaggDataEmph 7 3 2" xfId="47162"/>
    <cellStyle name="SAPBEXaggDataEmph 7 4" xfId="32381"/>
    <cellStyle name="SAPBEXaggDataEmph 7 5" xfId="47159"/>
    <cellStyle name="SAPBEXaggDataEmph 8" xfId="32382"/>
    <cellStyle name="SAPBEXaggDataEmph 8 2" xfId="32383"/>
    <cellStyle name="SAPBEXaggDataEmph 8 2 2" xfId="32384"/>
    <cellStyle name="SAPBEXaggDataEmph 8 2 3" xfId="47164"/>
    <cellStyle name="SAPBEXaggDataEmph 8 3" xfId="32385"/>
    <cellStyle name="SAPBEXaggDataEmph 8 4" xfId="32386"/>
    <cellStyle name="SAPBEXaggDataEmph 8 5" xfId="47163"/>
    <cellStyle name="SAPBEXaggDataEmph 9" xfId="32387"/>
    <cellStyle name="SAPBEXaggDataEmph 9 2" xfId="32388"/>
    <cellStyle name="SAPBEXaggDataEmph 9 2 2" xfId="32389"/>
    <cellStyle name="SAPBEXaggDataEmph 9 3" xfId="32390"/>
    <cellStyle name="SAPBEXaggDataEmph 9 4" xfId="32391"/>
    <cellStyle name="SAPBEXaggDataEmph 9 5" xfId="47165"/>
    <cellStyle name="SAPBEXaggDataEmph_Units by Order Reason FY11" xfId="32392"/>
    <cellStyle name="SAPBEXaggItem" xfId="32393"/>
    <cellStyle name="SAPBEXaggItem 10" xfId="32394"/>
    <cellStyle name="SAPBEXaggItem 10 2" xfId="32395"/>
    <cellStyle name="SAPBEXaggItem 10 2 2" xfId="32396"/>
    <cellStyle name="SAPBEXaggItem 10 3" xfId="32397"/>
    <cellStyle name="SAPBEXaggItem 10 3 2" xfId="32398"/>
    <cellStyle name="SAPBEXaggItem 10 4" xfId="32399"/>
    <cellStyle name="SAPBEXaggItem 10 5" xfId="32400"/>
    <cellStyle name="SAPBEXaggItem 10 6" xfId="47166"/>
    <cellStyle name="SAPBEXaggItem 11" xfId="32401"/>
    <cellStyle name="SAPBEXaggItem 11 2" xfId="32402"/>
    <cellStyle name="SAPBEXaggItem 11 2 2" xfId="32403"/>
    <cellStyle name="SAPBEXaggItem 11 3" xfId="32404"/>
    <cellStyle name="SAPBEXaggItem 11 3 2" xfId="32405"/>
    <cellStyle name="SAPBEXaggItem 11 4" xfId="32406"/>
    <cellStyle name="SAPBEXaggItem 11 5" xfId="32407"/>
    <cellStyle name="SAPBEXaggItem 12" xfId="32408"/>
    <cellStyle name="SAPBEXaggItem 12 2" xfId="32409"/>
    <cellStyle name="SAPBEXaggItem 12 2 2" xfId="32410"/>
    <cellStyle name="SAPBEXaggItem 12 3" xfId="32411"/>
    <cellStyle name="SAPBEXaggItem 12 3 2" xfId="32412"/>
    <cellStyle name="SAPBEXaggItem 12 4" xfId="32413"/>
    <cellStyle name="SAPBEXaggItem 12 5" xfId="32414"/>
    <cellStyle name="SAPBEXaggItem 13" xfId="32415"/>
    <cellStyle name="SAPBEXaggItem 13 2" xfId="32416"/>
    <cellStyle name="SAPBEXaggItem 13 2 2" xfId="32417"/>
    <cellStyle name="SAPBEXaggItem 13 3" xfId="32418"/>
    <cellStyle name="SAPBEXaggItem 13 3 2" xfId="32419"/>
    <cellStyle name="SAPBEXaggItem 13 4" xfId="32420"/>
    <cellStyle name="SAPBEXaggItem 13 5" xfId="32421"/>
    <cellStyle name="SAPBEXaggItem 14" xfId="32422"/>
    <cellStyle name="SAPBEXaggItem 14 2" xfId="32423"/>
    <cellStyle name="SAPBEXaggItem 14 2 2" xfId="32424"/>
    <cellStyle name="SAPBEXaggItem 14 3" xfId="32425"/>
    <cellStyle name="SAPBEXaggItem 14 3 2" xfId="32426"/>
    <cellStyle name="SAPBEXaggItem 14 4" xfId="32427"/>
    <cellStyle name="SAPBEXaggItem 14 5" xfId="32428"/>
    <cellStyle name="SAPBEXaggItem 15" xfId="32429"/>
    <cellStyle name="SAPBEXaggItem 15 2" xfId="32430"/>
    <cellStyle name="SAPBEXaggItem 15 2 2" xfId="32431"/>
    <cellStyle name="SAPBEXaggItem 15 3" xfId="32432"/>
    <cellStyle name="SAPBEXaggItem 15 3 2" xfId="32433"/>
    <cellStyle name="SAPBEXaggItem 15 4" xfId="32434"/>
    <cellStyle name="SAPBEXaggItem 15 5" xfId="32435"/>
    <cellStyle name="SAPBEXaggItem 16" xfId="32436"/>
    <cellStyle name="SAPBEXaggItem 16 2" xfId="32437"/>
    <cellStyle name="SAPBEXaggItem 16 2 2" xfId="32438"/>
    <cellStyle name="SAPBEXaggItem 16 3" xfId="32439"/>
    <cellStyle name="SAPBEXaggItem 16 3 2" xfId="32440"/>
    <cellStyle name="SAPBEXaggItem 16 4" xfId="32441"/>
    <cellStyle name="SAPBEXaggItem 16 5" xfId="32442"/>
    <cellStyle name="SAPBEXaggItem 17" xfId="32443"/>
    <cellStyle name="SAPBEXaggItem 17 2" xfId="32444"/>
    <cellStyle name="SAPBEXaggItem 17 2 2" xfId="32445"/>
    <cellStyle name="SAPBEXaggItem 17 3" xfId="32446"/>
    <cellStyle name="SAPBEXaggItem 17 3 2" xfId="32447"/>
    <cellStyle name="SAPBEXaggItem 17 4" xfId="32448"/>
    <cellStyle name="SAPBEXaggItem 17 5" xfId="32449"/>
    <cellStyle name="SAPBEXaggItem 18" xfId="32450"/>
    <cellStyle name="SAPBEXaggItem 18 2" xfId="32451"/>
    <cellStyle name="SAPBEXaggItem 18 2 2" xfId="32452"/>
    <cellStyle name="SAPBEXaggItem 18 3" xfId="32453"/>
    <cellStyle name="SAPBEXaggItem 18 3 2" xfId="32454"/>
    <cellStyle name="SAPBEXaggItem 18 4" xfId="32455"/>
    <cellStyle name="SAPBEXaggItem 18 5" xfId="32456"/>
    <cellStyle name="SAPBEXaggItem 19" xfId="32457"/>
    <cellStyle name="SAPBEXaggItem 19 2" xfId="32458"/>
    <cellStyle name="SAPBEXaggItem 19 2 2" xfId="32459"/>
    <cellStyle name="SAPBEXaggItem 19 3" xfId="32460"/>
    <cellStyle name="SAPBEXaggItem 19 3 2" xfId="32461"/>
    <cellStyle name="SAPBEXaggItem 19 4" xfId="32462"/>
    <cellStyle name="SAPBEXaggItem 19 5" xfId="32463"/>
    <cellStyle name="SAPBEXaggItem 2" xfId="32464"/>
    <cellStyle name="SAPBEXaggItem 2 2" xfId="32465"/>
    <cellStyle name="SAPBEXaggItem 2 2 2" xfId="32466"/>
    <cellStyle name="SAPBEXaggItem 2 2 2 2" xfId="47169"/>
    <cellStyle name="SAPBEXaggItem 2 2 3" xfId="32467"/>
    <cellStyle name="SAPBEXaggItem 2 2 4" xfId="47168"/>
    <cellStyle name="SAPBEXaggItem 2 3" xfId="32468"/>
    <cellStyle name="SAPBEXaggItem 2 3 2" xfId="32469"/>
    <cellStyle name="SAPBEXaggItem 2 3 3" xfId="32470"/>
    <cellStyle name="SAPBEXaggItem 2 3 4" xfId="47170"/>
    <cellStyle name="SAPBEXaggItem 2 4" xfId="32471"/>
    <cellStyle name="SAPBEXaggItem 2 4 2" xfId="32472"/>
    <cellStyle name="SAPBEXaggItem 2 4 3" xfId="47167"/>
    <cellStyle name="SAPBEXaggItem 2 5" xfId="32473"/>
    <cellStyle name="SAPBEXaggItem 2 6" xfId="32474"/>
    <cellStyle name="SAPBEXaggItem 2 7" xfId="32475"/>
    <cellStyle name="SAPBEXaggItem 2 8" xfId="32476"/>
    <cellStyle name="SAPBEXaggItem 2 9" xfId="32477"/>
    <cellStyle name="SAPBEXaggItem 20" xfId="32478"/>
    <cellStyle name="SAPBEXaggItem 20 2" xfId="32479"/>
    <cellStyle name="SAPBEXaggItem 20 2 2" xfId="32480"/>
    <cellStyle name="SAPBEXaggItem 20 3" xfId="32481"/>
    <cellStyle name="SAPBEXaggItem 20 3 2" xfId="32482"/>
    <cellStyle name="SAPBEXaggItem 20 4" xfId="32483"/>
    <cellStyle name="SAPBEXaggItem 20 5" xfId="32484"/>
    <cellStyle name="SAPBEXaggItem 21" xfId="32485"/>
    <cellStyle name="SAPBEXaggItem 21 2" xfId="32486"/>
    <cellStyle name="SAPBEXaggItem 21 2 2" xfId="32487"/>
    <cellStyle name="SAPBEXaggItem 21 3" xfId="32488"/>
    <cellStyle name="SAPBEXaggItem 21 3 2" xfId="32489"/>
    <cellStyle name="SAPBEXaggItem 21 4" xfId="32490"/>
    <cellStyle name="SAPBEXaggItem 21 5" xfId="32491"/>
    <cellStyle name="SAPBEXaggItem 22" xfId="32492"/>
    <cellStyle name="SAPBEXaggItem 22 2" xfId="32493"/>
    <cellStyle name="SAPBEXaggItem 22 2 2" xfId="32494"/>
    <cellStyle name="SAPBEXaggItem 22 3" xfId="32495"/>
    <cellStyle name="SAPBEXaggItem 22 3 2" xfId="32496"/>
    <cellStyle name="SAPBEXaggItem 22 4" xfId="32497"/>
    <cellStyle name="SAPBEXaggItem 22 5" xfId="32498"/>
    <cellStyle name="SAPBEXaggItem 23" xfId="32499"/>
    <cellStyle name="SAPBEXaggItem 23 2" xfId="32500"/>
    <cellStyle name="SAPBEXaggItem 23 2 2" xfId="32501"/>
    <cellStyle name="SAPBEXaggItem 23 3" xfId="32502"/>
    <cellStyle name="SAPBEXaggItem 23 3 2" xfId="32503"/>
    <cellStyle name="SAPBEXaggItem 23 4" xfId="32504"/>
    <cellStyle name="SAPBEXaggItem 23 5" xfId="32505"/>
    <cellStyle name="SAPBEXaggItem 24" xfId="32506"/>
    <cellStyle name="SAPBEXaggItem 24 2" xfId="32507"/>
    <cellStyle name="SAPBEXaggItem 24 2 2" xfId="32508"/>
    <cellStyle name="SAPBEXaggItem 24 3" xfId="32509"/>
    <cellStyle name="SAPBEXaggItem 24 3 2" xfId="32510"/>
    <cellStyle name="SAPBEXaggItem 24 4" xfId="32511"/>
    <cellStyle name="SAPBEXaggItem 24 5" xfId="32512"/>
    <cellStyle name="SAPBEXaggItem 25" xfId="32513"/>
    <cellStyle name="SAPBEXaggItem 25 2" xfId="32514"/>
    <cellStyle name="SAPBEXaggItem 25 2 2" xfId="32515"/>
    <cellStyle name="SAPBEXaggItem 25 3" xfId="32516"/>
    <cellStyle name="SAPBEXaggItem 25 3 2" xfId="32517"/>
    <cellStyle name="SAPBEXaggItem 25 4" xfId="32518"/>
    <cellStyle name="SAPBEXaggItem 25 5" xfId="32519"/>
    <cellStyle name="SAPBEXaggItem 26" xfId="32520"/>
    <cellStyle name="SAPBEXaggItem 26 2" xfId="32521"/>
    <cellStyle name="SAPBEXaggItem 26 2 2" xfId="32522"/>
    <cellStyle name="SAPBEXaggItem 26 3" xfId="32523"/>
    <cellStyle name="SAPBEXaggItem 26 3 2" xfId="32524"/>
    <cellStyle name="SAPBEXaggItem 26 4" xfId="32525"/>
    <cellStyle name="SAPBEXaggItem 26 5" xfId="32526"/>
    <cellStyle name="SAPBEXaggItem 27" xfId="32527"/>
    <cellStyle name="SAPBEXaggItem 27 2" xfId="32528"/>
    <cellStyle name="SAPBEXaggItem 27 2 2" xfId="32529"/>
    <cellStyle name="SAPBEXaggItem 27 3" xfId="32530"/>
    <cellStyle name="SAPBEXaggItem 27 4" xfId="32531"/>
    <cellStyle name="SAPBEXaggItem 28" xfId="32532"/>
    <cellStyle name="SAPBEXaggItem 28 2" xfId="32533"/>
    <cellStyle name="SAPBEXaggItem 28 2 2" xfId="32534"/>
    <cellStyle name="SAPBEXaggItem 28 3" xfId="32535"/>
    <cellStyle name="SAPBEXaggItem 28 4" xfId="32536"/>
    <cellStyle name="SAPBEXaggItem 29" xfId="32537"/>
    <cellStyle name="SAPBEXaggItem 29 2" xfId="32538"/>
    <cellStyle name="SAPBEXaggItem 29 2 2" xfId="32539"/>
    <cellStyle name="SAPBEXaggItem 29 3" xfId="32540"/>
    <cellStyle name="SAPBEXaggItem 29 4" xfId="32541"/>
    <cellStyle name="SAPBEXaggItem 3" xfId="32542"/>
    <cellStyle name="SAPBEXaggItem 3 2" xfId="32543"/>
    <cellStyle name="SAPBEXaggItem 3 2 2" xfId="32544"/>
    <cellStyle name="SAPBEXaggItem 3 2 2 2" xfId="47173"/>
    <cellStyle name="SAPBEXaggItem 3 2 3" xfId="47172"/>
    <cellStyle name="SAPBEXaggItem 3 3" xfId="32545"/>
    <cellStyle name="SAPBEXaggItem 3 3 2" xfId="32546"/>
    <cellStyle name="SAPBEXaggItem 3 3 3" xfId="47174"/>
    <cellStyle name="SAPBEXaggItem 3 4" xfId="32547"/>
    <cellStyle name="SAPBEXaggItem 3 5" xfId="32548"/>
    <cellStyle name="SAPBEXaggItem 3 6" xfId="47171"/>
    <cellStyle name="SAPBEXaggItem 30" xfId="32549"/>
    <cellStyle name="SAPBEXaggItem 30 2" xfId="32550"/>
    <cellStyle name="SAPBEXaggItem 30 2 2" xfId="32551"/>
    <cellStyle name="SAPBEXaggItem 30 3" xfId="32552"/>
    <cellStyle name="SAPBEXaggItem 30 4" xfId="32553"/>
    <cellStyle name="SAPBEXaggItem 31" xfId="32554"/>
    <cellStyle name="SAPBEXaggItem 31 2" xfId="32555"/>
    <cellStyle name="SAPBEXaggItem 31 2 2" xfId="32556"/>
    <cellStyle name="SAPBEXaggItem 31 3" xfId="32557"/>
    <cellStyle name="SAPBEXaggItem 31 4" xfId="32558"/>
    <cellStyle name="SAPBEXaggItem 32" xfId="32559"/>
    <cellStyle name="SAPBEXaggItem 32 2" xfId="32560"/>
    <cellStyle name="SAPBEXaggItem 33" xfId="32561"/>
    <cellStyle name="SAPBEXaggItem 33 2" xfId="32562"/>
    <cellStyle name="SAPBEXaggItem 34" xfId="32563"/>
    <cellStyle name="SAPBEXaggItem 34 2" xfId="32564"/>
    <cellStyle name="SAPBEXaggItem 35" xfId="32565"/>
    <cellStyle name="SAPBEXaggItem 35 2" xfId="32566"/>
    <cellStyle name="SAPBEXaggItem 36" xfId="32567"/>
    <cellStyle name="SAPBEXaggItem 36 2" xfId="32568"/>
    <cellStyle name="SAPBEXaggItem 37" xfId="32569"/>
    <cellStyle name="SAPBEXaggItem 37 2" xfId="32570"/>
    <cellStyle name="SAPBEXaggItem 38" xfId="32571"/>
    <cellStyle name="SAPBEXaggItem 38 2" xfId="32572"/>
    <cellStyle name="SAPBEXaggItem 39" xfId="32573"/>
    <cellStyle name="SAPBEXaggItem 39 2" xfId="32574"/>
    <cellStyle name="SAPBEXaggItem 4" xfId="32575"/>
    <cellStyle name="SAPBEXaggItem 4 2" xfId="32576"/>
    <cellStyle name="SAPBEXaggItem 4 2 2" xfId="32577"/>
    <cellStyle name="SAPBEXaggItem 4 2 2 2" xfId="47177"/>
    <cellStyle name="SAPBEXaggItem 4 2 3" xfId="47176"/>
    <cellStyle name="SAPBEXaggItem 4 3" xfId="32578"/>
    <cellStyle name="SAPBEXaggItem 4 3 2" xfId="32579"/>
    <cellStyle name="SAPBEXaggItem 4 3 3" xfId="47178"/>
    <cellStyle name="SAPBEXaggItem 4 4" xfId="32580"/>
    <cellStyle name="SAPBEXaggItem 4 5" xfId="32581"/>
    <cellStyle name="SAPBEXaggItem 4 6" xfId="47175"/>
    <cellStyle name="SAPBEXaggItem 40" xfId="32582"/>
    <cellStyle name="SAPBEXaggItem 40 2" xfId="32583"/>
    <cellStyle name="SAPBEXaggItem 41" xfId="32584"/>
    <cellStyle name="SAPBEXaggItem 41 2" xfId="32585"/>
    <cellStyle name="SAPBEXaggItem 42" xfId="32586"/>
    <cellStyle name="SAPBEXaggItem 42 2" xfId="32587"/>
    <cellStyle name="SAPBEXaggItem 42 3" xfId="32588"/>
    <cellStyle name="SAPBEXaggItem 43" xfId="32589"/>
    <cellStyle name="SAPBEXaggItem 43 2" xfId="32590"/>
    <cellStyle name="SAPBEXaggItem 43 3" xfId="32591"/>
    <cellStyle name="SAPBEXaggItem 44" xfId="32592"/>
    <cellStyle name="SAPBEXaggItem 45" xfId="32593"/>
    <cellStyle name="SAPBEXaggItem 46" xfId="32594"/>
    <cellStyle name="SAPBEXaggItem 47" xfId="32595"/>
    <cellStyle name="SAPBEXaggItem 48" xfId="32596"/>
    <cellStyle name="SAPBEXaggItem 49" xfId="32597"/>
    <cellStyle name="SAPBEXaggItem 5" xfId="32598"/>
    <cellStyle name="SAPBEXaggItem 5 2" xfId="32599"/>
    <cellStyle name="SAPBEXaggItem 5 2 2" xfId="32600"/>
    <cellStyle name="SAPBEXaggItem 5 2 2 2" xfId="47181"/>
    <cellStyle name="SAPBEXaggItem 5 2 3" xfId="47180"/>
    <cellStyle name="SAPBEXaggItem 5 3" xfId="32601"/>
    <cellStyle name="SAPBEXaggItem 5 3 2" xfId="32602"/>
    <cellStyle name="SAPBEXaggItem 5 3 3" xfId="47182"/>
    <cellStyle name="SAPBEXaggItem 5 4" xfId="32603"/>
    <cellStyle name="SAPBEXaggItem 5 5" xfId="32604"/>
    <cellStyle name="SAPBEXaggItem 5 6" xfId="47179"/>
    <cellStyle name="SAPBEXaggItem 50" xfId="32605"/>
    <cellStyle name="SAPBEXaggItem 51" xfId="32606"/>
    <cellStyle name="SAPBEXaggItem 52" xfId="32607"/>
    <cellStyle name="SAPBEXaggItem 53" xfId="32608"/>
    <cellStyle name="SAPBEXaggItem 54" xfId="32609"/>
    <cellStyle name="SAPBEXaggItem 55" xfId="32610"/>
    <cellStyle name="SAPBEXaggItem 56" xfId="32611"/>
    <cellStyle name="SAPBEXaggItem 57" xfId="32612"/>
    <cellStyle name="SAPBEXaggItem 58" xfId="32613"/>
    <cellStyle name="SAPBEXaggItem 59" xfId="32614"/>
    <cellStyle name="SAPBEXaggItem 6" xfId="32615"/>
    <cellStyle name="SAPBEXaggItem 6 2" xfId="32616"/>
    <cellStyle name="SAPBEXaggItem 6 2 2" xfId="32617"/>
    <cellStyle name="SAPBEXaggItem 6 2 2 2" xfId="47185"/>
    <cellStyle name="SAPBEXaggItem 6 2 3" xfId="47184"/>
    <cellStyle name="SAPBEXaggItem 6 3" xfId="32618"/>
    <cellStyle name="SAPBEXaggItem 6 3 2" xfId="32619"/>
    <cellStyle name="SAPBEXaggItem 6 3 3" xfId="47186"/>
    <cellStyle name="SAPBEXaggItem 6 4" xfId="32620"/>
    <cellStyle name="SAPBEXaggItem 6 5" xfId="32621"/>
    <cellStyle name="SAPBEXaggItem 6 6" xfId="47183"/>
    <cellStyle name="SAPBEXaggItem 60" xfId="32622"/>
    <cellStyle name="SAPBEXaggItem 61" xfId="32623"/>
    <cellStyle name="SAPBEXaggItem 62" xfId="32624"/>
    <cellStyle name="SAPBEXaggItem 63" xfId="32625"/>
    <cellStyle name="SAPBEXaggItem 64" xfId="32626"/>
    <cellStyle name="SAPBEXaggItem 65" xfId="32627"/>
    <cellStyle name="SAPBEXaggItem 66" xfId="32628"/>
    <cellStyle name="SAPBEXaggItem 67" xfId="32629"/>
    <cellStyle name="SAPBEXaggItem 68" xfId="32630"/>
    <cellStyle name="SAPBEXaggItem 69" xfId="32631"/>
    <cellStyle name="SAPBEXaggItem 7" xfId="32632"/>
    <cellStyle name="SAPBEXaggItem 7 2" xfId="32633"/>
    <cellStyle name="SAPBEXaggItem 7 2 2" xfId="32634"/>
    <cellStyle name="SAPBEXaggItem 7 2 2 2" xfId="47189"/>
    <cellStyle name="SAPBEXaggItem 7 2 3" xfId="47188"/>
    <cellStyle name="SAPBEXaggItem 7 3" xfId="32635"/>
    <cellStyle name="SAPBEXaggItem 7 3 2" xfId="32636"/>
    <cellStyle name="SAPBEXaggItem 7 3 3" xfId="47190"/>
    <cellStyle name="SAPBEXaggItem 7 4" xfId="32637"/>
    <cellStyle name="SAPBEXaggItem 7 5" xfId="32638"/>
    <cellStyle name="SAPBEXaggItem 7 6" xfId="47187"/>
    <cellStyle name="SAPBEXaggItem 70" xfId="32639"/>
    <cellStyle name="SAPBEXaggItem 71" xfId="32640"/>
    <cellStyle name="SAPBEXaggItem 72" xfId="32641"/>
    <cellStyle name="SAPBEXaggItem 73" xfId="32642"/>
    <cellStyle name="SAPBEXaggItem 74" xfId="32643"/>
    <cellStyle name="SAPBEXaggItem 75" xfId="32644"/>
    <cellStyle name="SAPBEXaggItem 76" xfId="32645"/>
    <cellStyle name="SAPBEXaggItem 77" xfId="32646"/>
    <cellStyle name="SAPBEXaggItem 78" xfId="32647"/>
    <cellStyle name="SAPBEXaggItem 79" xfId="32648"/>
    <cellStyle name="SAPBEXaggItem 8" xfId="32649"/>
    <cellStyle name="SAPBEXaggItem 8 2" xfId="32650"/>
    <cellStyle name="SAPBEXaggItem 8 2 2" xfId="32651"/>
    <cellStyle name="SAPBEXaggItem 8 2 3" xfId="47192"/>
    <cellStyle name="SAPBEXaggItem 8 3" xfId="32652"/>
    <cellStyle name="SAPBEXaggItem 8 3 2" xfId="32653"/>
    <cellStyle name="SAPBEXaggItem 8 4" xfId="32654"/>
    <cellStyle name="SAPBEXaggItem 8 5" xfId="32655"/>
    <cellStyle name="SAPBEXaggItem 8 6" xfId="47191"/>
    <cellStyle name="SAPBEXaggItem 80" xfId="32656"/>
    <cellStyle name="SAPBEXaggItem 81" xfId="32657"/>
    <cellStyle name="SAPBEXaggItem 82" xfId="32658"/>
    <cellStyle name="SAPBEXaggItem 82 2" xfId="32659"/>
    <cellStyle name="SAPBEXaggItem 82 3" xfId="32660"/>
    <cellStyle name="SAPBEXaggItem 83" xfId="32661"/>
    <cellStyle name="SAPBEXaggItem 84" xfId="48026"/>
    <cellStyle name="SAPBEXaggItem 9" xfId="32662"/>
    <cellStyle name="SAPBEXaggItem 9 2" xfId="32663"/>
    <cellStyle name="SAPBEXaggItem 9 2 2" xfId="32664"/>
    <cellStyle name="SAPBEXaggItem 9 3" xfId="32665"/>
    <cellStyle name="SAPBEXaggItem 9 3 2" xfId="32666"/>
    <cellStyle name="SAPBEXaggItem 9 4" xfId="32667"/>
    <cellStyle name="SAPBEXaggItem 9 5" xfId="32668"/>
    <cellStyle name="SAPBEXaggItem 9 6" xfId="47193"/>
    <cellStyle name="SAPBEXaggItem_Units by Order Reason FY11" xfId="32669"/>
    <cellStyle name="SAPBEXaggItemX" xfId="32670"/>
    <cellStyle name="SAPBEXaggItemX 10" xfId="32671"/>
    <cellStyle name="SAPBEXaggItemX 10 2" xfId="32672"/>
    <cellStyle name="SAPBEXaggItemX 10 2 2" xfId="32673"/>
    <cellStyle name="SAPBEXaggItemX 10 3" xfId="32674"/>
    <cellStyle name="SAPBEXaggItemX 10 4" xfId="32675"/>
    <cellStyle name="SAPBEXaggItemX 10 5" xfId="47194"/>
    <cellStyle name="SAPBEXaggItemX 11" xfId="32676"/>
    <cellStyle name="SAPBEXaggItemX 11 2" xfId="32677"/>
    <cellStyle name="SAPBEXaggItemX 11 2 2" xfId="32678"/>
    <cellStyle name="SAPBEXaggItemX 11 3" xfId="32679"/>
    <cellStyle name="SAPBEXaggItemX 11 4" xfId="32680"/>
    <cellStyle name="SAPBEXaggItemX 12" xfId="32681"/>
    <cellStyle name="SAPBEXaggItemX 12 2" xfId="32682"/>
    <cellStyle name="SAPBEXaggItemX 12 2 2" xfId="32683"/>
    <cellStyle name="SAPBEXaggItemX 12 3" xfId="32684"/>
    <cellStyle name="SAPBEXaggItemX 12 4" xfId="32685"/>
    <cellStyle name="SAPBEXaggItemX 13" xfId="32686"/>
    <cellStyle name="SAPBEXaggItemX 13 2" xfId="32687"/>
    <cellStyle name="SAPBEXaggItemX 13 2 2" xfId="32688"/>
    <cellStyle name="SAPBEXaggItemX 13 3" xfId="32689"/>
    <cellStyle name="SAPBEXaggItemX 13 4" xfId="32690"/>
    <cellStyle name="SAPBEXaggItemX 14" xfId="32691"/>
    <cellStyle name="SAPBEXaggItemX 14 2" xfId="32692"/>
    <cellStyle name="SAPBEXaggItemX 14 2 2" xfId="32693"/>
    <cellStyle name="SAPBEXaggItemX 14 3" xfId="32694"/>
    <cellStyle name="SAPBEXaggItemX 14 4" xfId="32695"/>
    <cellStyle name="SAPBEXaggItemX 15" xfId="32696"/>
    <cellStyle name="SAPBEXaggItemX 15 2" xfId="32697"/>
    <cellStyle name="SAPBEXaggItemX 15 2 2" xfId="32698"/>
    <cellStyle name="SAPBEXaggItemX 15 3" xfId="32699"/>
    <cellStyle name="SAPBEXaggItemX 15 4" xfId="32700"/>
    <cellStyle name="SAPBEXaggItemX 16" xfId="32701"/>
    <cellStyle name="SAPBEXaggItemX 16 2" xfId="32702"/>
    <cellStyle name="SAPBEXaggItemX 16 2 2" xfId="32703"/>
    <cellStyle name="SAPBEXaggItemX 16 3" xfId="32704"/>
    <cellStyle name="SAPBEXaggItemX 16 4" xfId="32705"/>
    <cellStyle name="SAPBEXaggItemX 17" xfId="32706"/>
    <cellStyle name="SAPBEXaggItemX 17 2" xfId="32707"/>
    <cellStyle name="SAPBEXaggItemX 17 2 2" xfId="32708"/>
    <cellStyle name="SAPBEXaggItemX 17 3" xfId="32709"/>
    <cellStyle name="SAPBEXaggItemX 17 4" xfId="32710"/>
    <cellStyle name="SAPBEXaggItemX 18" xfId="32711"/>
    <cellStyle name="SAPBEXaggItemX 18 2" xfId="32712"/>
    <cellStyle name="SAPBEXaggItemX 18 2 2" xfId="32713"/>
    <cellStyle name="SAPBEXaggItemX 18 3" xfId="32714"/>
    <cellStyle name="SAPBEXaggItemX 18 4" xfId="32715"/>
    <cellStyle name="SAPBEXaggItemX 19" xfId="32716"/>
    <cellStyle name="SAPBEXaggItemX 19 2" xfId="32717"/>
    <cellStyle name="SAPBEXaggItemX 19 2 2" xfId="32718"/>
    <cellStyle name="SAPBEXaggItemX 19 3" xfId="32719"/>
    <cellStyle name="SAPBEXaggItemX 19 4" xfId="32720"/>
    <cellStyle name="SAPBEXaggItemX 2" xfId="32721"/>
    <cellStyle name="SAPBEXaggItemX 2 10" xfId="47195"/>
    <cellStyle name="SAPBEXaggItemX 2 2" xfId="32722"/>
    <cellStyle name="SAPBEXaggItemX 2 2 2" xfId="32723"/>
    <cellStyle name="SAPBEXaggItemX 2 2 2 2" xfId="47197"/>
    <cellStyle name="SAPBEXaggItemX 2 2 3" xfId="32724"/>
    <cellStyle name="SAPBEXaggItemX 2 2 4" xfId="47196"/>
    <cellStyle name="SAPBEXaggItemX 2 3" xfId="32725"/>
    <cellStyle name="SAPBEXaggItemX 2 3 2" xfId="32726"/>
    <cellStyle name="SAPBEXaggItemX 2 3 3" xfId="47198"/>
    <cellStyle name="SAPBEXaggItemX 2 4" xfId="32727"/>
    <cellStyle name="SAPBEXaggItemX 2 5" xfId="32728"/>
    <cellStyle name="SAPBEXaggItemX 2 6" xfId="32729"/>
    <cellStyle name="SAPBEXaggItemX 2 7" xfId="32730"/>
    <cellStyle name="SAPBEXaggItemX 2 8" xfId="32731"/>
    <cellStyle name="SAPBEXaggItemX 2 9" xfId="32732"/>
    <cellStyle name="SAPBEXaggItemX 20" xfId="32733"/>
    <cellStyle name="SAPBEXaggItemX 20 2" xfId="32734"/>
    <cellStyle name="SAPBEXaggItemX 20 2 2" xfId="32735"/>
    <cellStyle name="SAPBEXaggItemX 20 3" xfId="32736"/>
    <cellStyle name="SAPBEXaggItemX 20 4" xfId="32737"/>
    <cellStyle name="SAPBEXaggItemX 21" xfId="32738"/>
    <cellStyle name="SAPBEXaggItemX 21 2" xfId="32739"/>
    <cellStyle name="SAPBEXaggItemX 21 2 2" xfId="32740"/>
    <cellStyle name="SAPBEXaggItemX 21 3" xfId="32741"/>
    <cellStyle name="SAPBEXaggItemX 21 4" xfId="32742"/>
    <cellStyle name="SAPBEXaggItemX 22" xfId="32743"/>
    <cellStyle name="SAPBEXaggItemX 22 2" xfId="32744"/>
    <cellStyle name="SAPBEXaggItemX 22 2 2" xfId="32745"/>
    <cellStyle name="SAPBEXaggItemX 22 3" xfId="32746"/>
    <cellStyle name="SAPBEXaggItemX 22 4" xfId="32747"/>
    <cellStyle name="SAPBEXaggItemX 23" xfId="32748"/>
    <cellStyle name="SAPBEXaggItemX 23 2" xfId="32749"/>
    <cellStyle name="SAPBEXaggItemX 23 2 2" xfId="32750"/>
    <cellStyle name="SAPBEXaggItemX 23 3" xfId="32751"/>
    <cellStyle name="SAPBEXaggItemX 23 4" xfId="32752"/>
    <cellStyle name="SAPBEXaggItemX 24" xfId="32753"/>
    <cellStyle name="SAPBEXaggItemX 24 2" xfId="32754"/>
    <cellStyle name="SAPBEXaggItemX 24 2 2" xfId="32755"/>
    <cellStyle name="SAPBEXaggItemX 24 3" xfId="32756"/>
    <cellStyle name="SAPBEXaggItemX 24 4" xfId="32757"/>
    <cellStyle name="SAPBEXaggItemX 25" xfId="32758"/>
    <cellStyle name="SAPBEXaggItemX 25 2" xfId="32759"/>
    <cellStyle name="SAPBEXaggItemX 25 2 2" xfId="32760"/>
    <cellStyle name="SAPBEXaggItemX 25 3" xfId="32761"/>
    <cellStyle name="SAPBEXaggItemX 25 4" xfId="32762"/>
    <cellStyle name="SAPBEXaggItemX 25 5" xfId="32763"/>
    <cellStyle name="SAPBEXaggItemX 26" xfId="32764"/>
    <cellStyle name="SAPBEXaggItemX 26 2" xfId="32765"/>
    <cellStyle name="SAPBEXaggItemX 26 2 2" xfId="32766"/>
    <cellStyle name="SAPBEXaggItemX 26 3" xfId="32767"/>
    <cellStyle name="SAPBEXaggItemX 26 4" xfId="32768"/>
    <cellStyle name="SAPBEXaggItemX 26 5" xfId="32769"/>
    <cellStyle name="SAPBEXaggItemX 27" xfId="32770"/>
    <cellStyle name="SAPBEXaggItemX 27 2" xfId="32771"/>
    <cellStyle name="SAPBEXaggItemX 27 2 2" xfId="32772"/>
    <cellStyle name="SAPBEXaggItemX 27 3" xfId="32773"/>
    <cellStyle name="SAPBEXaggItemX 27 4" xfId="32774"/>
    <cellStyle name="SAPBEXaggItemX 27 5" xfId="32775"/>
    <cellStyle name="SAPBEXaggItemX 28" xfId="32776"/>
    <cellStyle name="SAPBEXaggItemX 28 2" xfId="32777"/>
    <cellStyle name="SAPBEXaggItemX 28 2 2" xfId="32778"/>
    <cellStyle name="SAPBEXaggItemX 28 3" xfId="32779"/>
    <cellStyle name="SAPBEXaggItemX 28 4" xfId="32780"/>
    <cellStyle name="SAPBEXaggItemX 28 5" xfId="32781"/>
    <cellStyle name="SAPBEXaggItemX 29" xfId="32782"/>
    <cellStyle name="SAPBEXaggItemX 29 2" xfId="32783"/>
    <cellStyle name="SAPBEXaggItemX 29 2 2" xfId="32784"/>
    <cellStyle name="SAPBEXaggItemX 29 3" xfId="32785"/>
    <cellStyle name="SAPBEXaggItemX 29 4" xfId="32786"/>
    <cellStyle name="SAPBEXaggItemX 3" xfId="32787"/>
    <cellStyle name="SAPBEXaggItemX 3 2" xfId="32788"/>
    <cellStyle name="SAPBEXaggItemX 3 2 2" xfId="32789"/>
    <cellStyle name="SAPBEXaggItemX 3 2 2 2" xfId="47201"/>
    <cellStyle name="SAPBEXaggItemX 3 2 3" xfId="47200"/>
    <cellStyle name="SAPBEXaggItemX 3 3" xfId="32790"/>
    <cellStyle name="SAPBEXaggItemX 3 3 2" xfId="47202"/>
    <cellStyle name="SAPBEXaggItemX 3 4" xfId="32791"/>
    <cellStyle name="SAPBEXaggItemX 3 5" xfId="47199"/>
    <cellStyle name="SAPBEXaggItemX 30" xfId="32792"/>
    <cellStyle name="SAPBEXaggItemX 30 2" xfId="32793"/>
    <cellStyle name="SAPBEXaggItemX 30 2 2" xfId="32794"/>
    <cellStyle name="SAPBEXaggItemX 30 3" xfId="32795"/>
    <cellStyle name="SAPBEXaggItemX 30 4" xfId="32796"/>
    <cellStyle name="SAPBEXaggItemX 31" xfId="32797"/>
    <cellStyle name="SAPBEXaggItemX 31 2" xfId="32798"/>
    <cellStyle name="SAPBEXaggItemX 31 2 2" xfId="32799"/>
    <cellStyle name="SAPBEXaggItemX 31 3" xfId="32800"/>
    <cellStyle name="SAPBEXaggItemX 31 4" xfId="32801"/>
    <cellStyle name="SAPBEXaggItemX 32" xfId="32802"/>
    <cellStyle name="SAPBEXaggItemX 32 2" xfId="32803"/>
    <cellStyle name="SAPBEXaggItemX 33" xfId="32804"/>
    <cellStyle name="SAPBEXaggItemX 33 2" xfId="32805"/>
    <cellStyle name="SAPBEXaggItemX 34" xfId="32806"/>
    <cellStyle name="SAPBEXaggItemX 34 2" xfId="32807"/>
    <cellStyle name="SAPBEXaggItemX 35" xfId="32808"/>
    <cellStyle name="SAPBEXaggItemX 35 2" xfId="32809"/>
    <cellStyle name="SAPBEXaggItemX 36" xfId="32810"/>
    <cellStyle name="SAPBEXaggItemX 36 2" xfId="32811"/>
    <cellStyle name="SAPBEXaggItemX 37" xfId="32812"/>
    <cellStyle name="SAPBEXaggItemX 37 2" xfId="32813"/>
    <cellStyle name="SAPBEXaggItemX 38" xfId="32814"/>
    <cellStyle name="SAPBEXaggItemX 38 2" xfId="32815"/>
    <cellStyle name="SAPBEXaggItemX 39" xfId="32816"/>
    <cellStyle name="SAPBEXaggItemX 39 2" xfId="32817"/>
    <cellStyle name="SAPBEXaggItemX 4" xfId="32818"/>
    <cellStyle name="SAPBEXaggItemX 4 2" xfId="32819"/>
    <cellStyle name="SAPBEXaggItemX 4 2 2" xfId="32820"/>
    <cellStyle name="SAPBEXaggItemX 4 2 2 2" xfId="47205"/>
    <cellStyle name="SAPBEXaggItemX 4 2 3" xfId="47204"/>
    <cellStyle name="SAPBEXaggItemX 4 3" xfId="32821"/>
    <cellStyle name="SAPBEXaggItemX 4 3 2" xfId="47206"/>
    <cellStyle name="SAPBEXaggItemX 4 4" xfId="32822"/>
    <cellStyle name="SAPBEXaggItemX 4 5" xfId="47203"/>
    <cellStyle name="SAPBEXaggItemX 40" xfId="32823"/>
    <cellStyle name="SAPBEXaggItemX 40 2" xfId="32824"/>
    <cellStyle name="SAPBEXaggItemX 41" xfId="32825"/>
    <cellStyle name="SAPBEXaggItemX 41 2" xfId="32826"/>
    <cellStyle name="SAPBEXaggItemX 42" xfId="32827"/>
    <cellStyle name="SAPBEXaggItemX 42 2" xfId="32828"/>
    <cellStyle name="SAPBEXaggItemX 43" xfId="32829"/>
    <cellStyle name="SAPBEXaggItemX 43 2" xfId="32830"/>
    <cellStyle name="SAPBEXaggItemX 44" xfId="32831"/>
    <cellStyle name="SAPBEXaggItemX 45" xfId="32832"/>
    <cellStyle name="SAPBEXaggItemX 46" xfId="48027"/>
    <cellStyle name="SAPBEXaggItemX 5" xfId="32833"/>
    <cellStyle name="SAPBEXaggItemX 5 2" xfId="32834"/>
    <cellStyle name="SAPBEXaggItemX 5 2 2" xfId="32835"/>
    <cellStyle name="SAPBEXaggItemX 5 2 2 2" xfId="47209"/>
    <cellStyle name="SAPBEXaggItemX 5 2 3" xfId="47208"/>
    <cellStyle name="SAPBEXaggItemX 5 3" xfId="32836"/>
    <cellStyle name="SAPBEXaggItemX 5 3 2" xfId="47210"/>
    <cellStyle name="SAPBEXaggItemX 5 4" xfId="32837"/>
    <cellStyle name="SAPBEXaggItemX 5 5" xfId="47207"/>
    <cellStyle name="SAPBEXaggItemX 6" xfId="32838"/>
    <cellStyle name="SAPBEXaggItemX 6 2" xfId="32839"/>
    <cellStyle name="SAPBEXaggItemX 6 2 2" xfId="32840"/>
    <cellStyle name="SAPBEXaggItemX 6 2 2 2" xfId="47213"/>
    <cellStyle name="SAPBEXaggItemX 6 2 3" xfId="47212"/>
    <cellStyle name="SAPBEXaggItemX 6 3" xfId="32841"/>
    <cellStyle name="SAPBEXaggItemX 6 3 2" xfId="47214"/>
    <cellStyle name="SAPBEXaggItemX 6 4" xfId="32842"/>
    <cellStyle name="SAPBEXaggItemX 6 5" xfId="47211"/>
    <cellStyle name="SAPBEXaggItemX 7" xfId="32843"/>
    <cellStyle name="SAPBEXaggItemX 7 2" xfId="32844"/>
    <cellStyle name="SAPBEXaggItemX 7 2 2" xfId="32845"/>
    <cellStyle name="SAPBEXaggItemX 7 2 2 2" xfId="47217"/>
    <cellStyle name="SAPBEXaggItemX 7 2 3" xfId="47216"/>
    <cellStyle name="SAPBEXaggItemX 7 3" xfId="32846"/>
    <cellStyle name="SAPBEXaggItemX 7 3 2" xfId="47218"/>
    <cellStyle name="SAPBEXaggItemX 7 4" xfId="32847"/>
    <cellStyle name="SAPBEXaggItemX 7 5" xfId="47215"/>
    <cellStyle name="SAPBEXaggItemX 8" xfId="32848"/>
    <cellStyle name="SAPBEXaggItemX 8 2" xfId="32849"/>
    <cellStyle name="SAPBEXaggItemX 8 2 2" xfId="32850"/>
    <cellStyle name="SAPBEXaggItemX 8 2 3" xfId="47220"/>
    <cellStyle name="SAPBEXaggItemX 8 3" xfId="32851"/>
    <cellStyle name="SAPBEXaggItemX 8 4" xfId="32852"/>
    <cellStyle name="SAPBEXaggItemX 8 5" xfId="47219"/>
    <cellStyle name="SAPBEXaggItemX 9" xfId="32853"/>
    <cellStyle name="SAPBEXaggItemX 9 2" xfId="32854"/>
    <cellStyle name="SAPBEXaggItemX 9 2 2" xfId="32855"/>
    <cellStyle name="SAPBEXaggItemX 9 3" xfId="32856"/>
    <cellStyle name="SAPBEXaggItemX 9 4" xfId="32857"/>
    <cellStyle name="SAPBEXaggItemX 9 5" xfId="47221"/>
    <cellStyle name="SAPBEXaggItemX_Units by Order Reason FY11" xfId="32858"/>
    <cellStyle name="SAPBEXchaText" xfId="32859"/>
    <cellStyle name="SAPBEXchaText 10" xfId="32860"/>
    <cellStyle name="SAPBEXchaText 10 2" xfId="32861"/>
    <cellStyle name="SAPBEXchaText 10 2 2" xfId="32862"/>
    <cellStyle name="SAPBEXchaText 10 3" xfId="32863"/>
    <cellStyle name="SAPBEXchaText 10 3 2" xfId="32864"/>
    <cellStyle name="SAPBEXchaText 10 4" xfId="32865"/>
    <cellStyle name="SAPBEXchaText 10 5" xfId="32866"/>
    <cellStyle name="SAPBEXchaText 11" xfId="32867"/>
    <cellStyle name="SAPBEXchaText 11 2" xfId="32868"/>
    <cellStyle name="SAPBEXchaText 11 2 2" xfId="32869"/>
    <cellStyle name="SAPBEXchaText 11 3" xfId="32870"/>
    <cellStyle name="SAPBEXchaText 11 3 2" xfId="32871"/>
    <cellStyle name="SAPBEXchaText 11 4" xfId="32872"/>
    <cellStyle name="SAPBEXchaText 11 5" xfId="32873"/>
    <cellStyle name="SAPBEXchaText 12" xfId="32874"/>
    <cellStyle name="SAPBEXchaText 12 2" xfId="32875"/>
    <cellStyle name="SAPBEXchaText 12 2 2" xfId="32876"/>
    <cellStyle name="SAPBEXchaText 12 3" xfId="32877"/>
    <cellStyle name="SAPBEXchaText 12 3 2" xfId="32878"/>
    <cellStyle name="SAPBEXchaText 12 4" xfId="32879"/>
    <cellStyle name="SAPBEXchaText 12 5" xfId="32880"/>
    <cellStyle name="SAPBEXchaText 13" xfId="32881"/>
    <cellStyle name="SAPBEXchaText 13 2" xfId="32882"/>
    <cellStyle name="SAPBEXchaText 13 2 2" xfId="32883"/>
    <cellStyle name="SAPBEXchaText 13 3" xfId="32884"/>
    <cellStyle name="SAPBEXchaText 13 3 2" xfId="32885"/>
    <cellStyle name="SAPBEXchaText 13 4" xfId="32886"/>
    <cellStyle name="SAPBEXchaText 13 5" xfId="32887"/>
    <cellStyle name="SAPBEXchaText 14" xfId="32888"/>
    <cellStyle name="SAPBEXchaText 14 2" xfId="32889"/>
    <cellStyle name="SAPBEXchaText 14 2 2" xfId="32890"/>
    <cellStyle name="SAPBEXchaText 14 3" xfId="32891"/>
    <cellStyle name="SAPBEXchaText 14 3 2" xfId="32892"/>
    <cellStyle name="SAPBEXchaText 14 4" xfId="32893"/>
    <cellStyle name="SAPBEXchaText 14 5" xfId="32894"/>
    <cellStyle name="SAPBEXchaText 15" xfId="32895"/>
    <cellStyle name="SAPBEXchaText 15 2" xfId="32896"/>
    <cellStyle name="SAPBEXchaText 15 2 2" xfId="32897"/>
    <cellStyle name="SAPBEXchaText 15 3" xfId="32898"/>
    <cellStyle name="SAPBEXchaText 15 3 2" xfId="32899"/>
    <cellStyle name="SAPBEXchaText 15 4" xfId="32900"/>
    <cellStyle name="SAPBEXchaText 15 5" xfId="32901"/>
    <cellStyle name="SAPBEXchaText 16" xfId="32902"/>
    <cellStyle name="SAPBEXchaText 16 2" xfId="32903"/>
    <cellStyle name="SAPBEXchaText 16 2 2" xfId="32904"/>
    <cellStyle name="SAPBEXchaText 16 3" xfId="32905"/>
    <cellStyle name="SAPBEXchaText 16 3 2" xfId="32906"/>
    <cellStyle name="SAPBEXchaText 16 4" xfId="32907"/>
    <cellStyle name="SAPBEXchaText 16 5" xfId="32908"/>
    <cellStyle name="SAPBEXchaText 17" xfId="32909"/>
    <cellStyle name="SAPBEXchaText 17 2" xfId="32910"/>
    <cellStyle name="SAPBEXchaText 17 2 2" xfId="32911"/>
    <cellStyle name="SAPBEXchaText 17 3" xfId="32912"/>
    <cellStyle name="SAPBEXchaText 17 3 2" xfId="32913"/>
    <cellStyle name="SAPBEXchaText 17 4" xfId="32914"/>
    <cellStyle name="SAPBEXchaText 17 5" xfId="32915"/>
    <cellStyle name="SAPBEXchaText 18" xfId="32916"/>
    <cellStyle name="SAPBEXchaText 18 2" xfId="32917"/>
    <cellStyle name="SAPBEXchaText 18 2 2" xfId="32918"/>
    <cellStyle name="SAPBEXchaText 18 3" xfId="32919"/>
    <cellStyle name="SAPBEXchaText 18 3 2" xfId="32920"/>
    <cellStyle name="SAPBEXchaText 18 4" xfId="32921"/>
    <cellStyle name="SAPBEXchaText 18 5" xfId="32922"/>
    <cellStyle name="SAPBEXchaText 19" xfId="32923"/>
    <cellStyle name="SAPBEXchaText 19 2" xfId="32924"/>
    <cellStyle name="SAPBEXchaText 19 2 2" xfId="32925"/>
    <cellStyle name="SAPBEXchaText 19 3" xfId="32926"/>
    <cellStyle name="SAPBEXchaText 19 3 2" xfId="32927"/>
    <cellStyle name="SAPBEXchaText 19 4" xfId="32928"/>
    <cellStyle name="SAPBEXchaText 19 5" xfId="32929"/>
    <cellStyle name="SAPBEXchaText 2" xfId="32930"/>
    <cellStyle name="SAPBEXchaText 2 10" xfId="32931"/>
    <cellStyle name="SAPBEXchaText 2 11" xfId="32932"/>
    <cellStyle name="SAPBEXchaText 2 12" xfId="32933"/>
    <cellStyle name="SAPBEXchaText 2 13" xfId="32934"/>
    <cellStyle name="SAPBEXchaText 2 14" xfId="32935"/>
    <cellStyle name="SAPBEXchaText 2 15" xfId="32936"/>
    <cellStyle name="SAPBEXchaText 2 16" xfId="32937"/>
    <cellStyle name="SAPBEXchaText 2 17" xfId="32938"/>
    <cellStyle name="SAPBEXchaText 2 18" xfId="32939"/>
    <cellStyle name="SAPBEXchaText 2 19" xfId="32940"/>
    <cellStyle name="SAPBEXchaText 2 2" xfId="32941"/>
    <cellStyle name="SAPBEXchaText 2 2 2" xfId="32942"/>
    <cellStyle name="SAPBEXchaText 2 2 2 2" xfId="32943"/>
    <cellStyle name="SAPBEXchaText 2 2 2 3" xfId="32944"/>
    <cellStyle name="SAPBEXchaText 2 2 2 4" xfId="32945"/>
    <cellStyle name="SAPBEXchaText 2 2 2 5" xfId="32946"/>
    <cellStyle name="SAPBEXchaText 2 2 2 6" xfId="32947"/>
    <cellStyle name="SAPBEXchaText 2 2 3" xfId="32948"/>
    <cellStyle name="SAPBEXchaText 2 2 4" xfId="32949"/>
    <cellStyle name="SAPBEXchaText 2 2 5" xfId="32950"/>
    <cellStyle name="SAPBEXchaText 2 2 6" xfId="32951"/>
    <cellStyle name="SAPBEXchaText 2 2 7" xfId="32952"/>
    <cellStyle name="SAPBEXchaText 2 2 8" xfId="46988"/>
    <cellStyle name="SAPBEXchaText 2 2 9" xfId="48052"/>
    <cellStyle name="SAPBEXchaText 2 20" xfId="32953"/>
    <cellStyle name="SAPBEXchaText 2 21" xfId="32954"/>
    <cellStyle name="SAPBEXchaText 2 22" xfId="32955"/>
    <cellStyle name="SAPBEXchaText 2 23" xfId="32956"/>
    <cellStyle name="SAPBEXchaText 2 24" xfId="32957"/>
    <cellStyle name="SAPBEXchaText 2 25" xfId="32958"/>
    <cellStyle name="SAPBEXchaText 2 26" xfId="32959"/>
    <cellStyle name="SAPBEXchaText 2 27" xfId="32960"/>
    <cellStyle name="SAPBEXchaText 2 28" xfId="32961"/>
    <cellStyle name="SAPBEXchaText 2 29" xfId="32962"/>
    <cellStyle name="SAPBEXchaText 2 3" xfId="32963"/>
    <cellStyle name="SAPBEXchaText 2 3 2" xfId="32964"/>
    <cellStyle name="SAPBEXchaText 2 3 2 2" xfId="32965"/>
    <cellStyle name="SAPBEXchaText 2 3 2 3" xfId="32966"/>
    <cellStyle name="SAPBEXchaText 2 3 3" xfId="32967"/>
    <cellStyle name="SAPBEXchaText 2 3 4" xfId="32968"/>
    <cellStyle name="SAPBEXchaText 2 3 5" xfId="32969"/>
    <cellStyle name="SAPBEXchaText 2 30" xfId="32970"/>
    <cellStyle name="SAPBEXchaText 2 31" xfId="32971"/>
    <cellStyle name="SAPBEXchaText 2 32" xfId="32972"/>
    <cellStyle name="SAPBEXchaText 2 33" xfId="32973"/>
    <cellStyle name="SAPBEXchaText 2 34" xfId="32974"/>
    <cellStyle name="SAPBEXchaText 2 35" xfId="32975"/>
    <cellStyle name="SAPBEXchaText 2 36" xfId="32976"/>
    <cellStyle name="SAPBEXchaText 2 37" xfId="32977"/>
    <cellStyle name="SAPBEXchaText 2 38" xfId="32978"/>
    <cellStyle name="SAPBEXchaText 2 39" xfId="32979"/>
    <cellStyle name="SAPBEXchaText 2 4" xfId="32980"/>
    <cellStyle name="SAPBEXchaText 2 4 2" xfId="32981"/>
    <cellStyle name="SAPBEXchaText 2 4 3" xfId="32982"/>
    <cellStyle name="SAPBEXchaText 2 4 4" xfId="32983"/>
    <cellStyle name="SAPBEXchaText 2 4 5" xfId="32984"/>
    <cellStyle name="SAPBEXchaText 2 40" xfId="32985"/>
    <cellStyle name="SAPBEXchaText 2 41" xfId="32986"/>
    <cellStyle name="SAPBEXchaText 2 42" xfId="32987"/>
    <cellStyle name="SAPBEXchaText 2 5" xfId="32988"/>
    <cellStyle name="SAPBEXchaText 2 5 2" xfId="32989"/>
    <cellStyle name="SAPBEXchaText 2 6" xfId="32990"/>
    <cellStyle name="SAPBEXchaText 2 7" xfId="32991"/>
    <cellStyle name="SAPBEXchaText 2 8" xfId="32992"/>
    <cellStyle name="SAPBEXchaText 2 9" xfId="32993"/>
    <cellStyle name="SAPBEXchaText 20" xfId="32994"/>
    <cellStyle name="SAPBEXchaText 20 2" xfId="32995"/>
    <cellStyle name="SAPBEXchaText 20 2 2" xfId="32996"/>
    <cellStyle name="SAPBEXchaText 20 3" xfId="32997"/>
    <cellStyle name="SAPBEXchaText 20 3 2" xfId="32998"/>
    <cellStyle name="SAPBEXchaText 20 4" xfId="32999"/>
    <cellStyle name="SAPBEXchaText 20 5" xfId="33000"/>
    <cellStyle name="SAPBEXchaText 21" xfId="33001"/>
    <cellStyle name="SAPBEXchaText 21 2" xfId="33002"/>
    <cellStyle name="SAPBEXchaText 21 2 2" xfId="33003"/>
    <cellStyle name="SAPBEXchaText 21 3" xfId="33004"/>
    <cellStyle name="SAPBEXchaText 21 3 2" xfId="33005"/>
    <cellStyle name="SAPBEXchaText 21 4" xfId="33006"/>
    <cellStyle name="SAPBEXchaText 21 5" xfId="33007"/>
    <cellStyle name="SAPBEXchaText 22" xfId="33008"/>
    <cellStyle name="SAPBEXchaText 22 2" xfId="33009"/>
    <cellStyle name="SAPBEXchaText 22 2 2" xfId="33010"/>
    <cellStyle name="SAPBEXchaText 22 3" xfId="33011"/>
    <cellStyle name="SAPBEXchaText 22 3 2" xfId="33012"/>
    <cellStyle name="SAPBEXchaText 22 4" xfId="33013"/>
    <cellStyle name="SAPBEXchaText 22 5" xfId="33014"/>
    <cellStyle name="SAPBEXchaText 23" xfId="33015"/>
    <cellStyle name="SAPBEXchaText 23 2" xfId="33016"/>
    <cellStyle name="SAPBEXchaText 23 2 2" xfId="33017"/>
    <cellStyle name="SAPBEXchaText 23 3" xfId="33018"/>
    <cellStyle name="SAPBEXchaText 23 3 2" xfId="33019"/>
    <cellStyle name="SAPBEXchaText 23 4" xfId="33020"/>
    <cellStyle name="SAPBEXchaText 23 5" xfId="33021"/>
    <cellStyle name="SAPBEXchaText 24" xfId="33022"/>
    <cellStyle name="SAPBEXchaText 24 2" xfId="33023"/>
    <cellStyle name="SAPBEXchaText 24 2 2" xfId="33024"/>
    <cellStyle name="SAPBEXchaText 24 3" xfId="33025"/>
    <cellStyle name="SAPBEXchaText 24 3 2" xfId="33026"/>
    <cellStyle name="SAPBEXchaText 24 4" xfId="33027"/>
    <cellStyle name="SAPBEXchaText 24 5" xfId="33028"/>
    <cellStyle name="SAPBEXchaText 24 6" xfId="46635"/>
    <cellStyle name="SAPBEXchaText 25" xfId="33029"/>
    <cellStyle name="SAPBEXchaText 25 2" xfId="33030"/>
    <cellStyle name="SAPBEXchaText 25 2 2" xfId="33031"/>
    <cellStyle name="SAPBEXchaText 25 3" xfId="33032"/>
    <cellStyle name="SAPBEXchaText 25 3 2" xfId="33033"/>
    <cellStyle name="SAPBEXchaText 25 4" xfId="33034"/>
    <cellStyle name="SAPBEXchaText 25 5" xfId="33035"/>
    <cellStyle name="SAPBEXchaText 26" xfId="33036"/>
    <cellStyle name="SAPBEXchaText 26 2" xfId="33037"/>
    <cellStyle name="SAPBEXchaText 26 2 2" xfId="33038"/>
    <cellStyle name="SAPBEXchaText 26 3" xfId="33039"/>
    <cellStyle name="SAPBEXchaText 26 3 2" xfId="33040"/>
    <cellStyle name="SAPBEXchaText 26 4" xfId="33041"/>
    <cellStyle name="SAPBEXchaText 26 5" xfId="33042"/>
    <cellStyle name="SAPBEXchaText 27" xfId="33043"/>
    <cellStyle name="SAPBEXchaText 27 2" xfId="33044"/>
    <cellStyle name="SAPBEXchaText 27 2 2" xfId="33045"/>
    <cellStyle name="SAPBEXchaText 27 3" xfId="33046"/>
    <cellStyle name="SAPBEXchaText 27 4" xfId="33047"/>
    <cellStyle name="SAPBEXchaText 28" xfId="33048"/>
    <cellStyle name="SAPBEXchaText 28 2" xfId="33049"/>
    <cellStyle name="SAPBEXchaText 28 2 2" xfId="33050"/>
    <cellStyle name="SAPBEXchaText 28 3" xfId="33051"/>
    <cellStyle name="SAPBEXchaText 28 4" xfId="33052"/>
    <cellStyle name="SAPBEXchaText 29" xfId="33053"/>
    <cellStyle name="SAPBEXchaText 29 2" xfId="33054"/>
    <cellStyle name="SAPBEXchaText 29 2 2" xfId="33055"/>
    <cellStyle name="SAPBEXchaText 29 3" xfId="33056"/>
    <cellStyle name="SAPBEXchaText 29 4" xfId="33057"/>
    <cellStyle name="SAPBEXchaText 3" xfId="33058"/>
    <cellStyle name="SAPBEXchaText 3 2" xfId="33059"/>
    <cellStyle name="SAPBEXchaText 3 2 2" xfId="33060"/>
    <cellStyle name="SAPBEXchaText 3 2 2 2" xfId="33061"/>
    <cellStyle name="SAPBEXchaText 3 2 2 3" xfId="33062"/>
    <cellStyle name="SAPBEXchaText 3 2 3" xfId="33063"/>
    <cellStyle name="SAPBEXchaText 3 2 4" xfId="33064"/>
    <cellStyle name="SAPBEXchaText 3 2 5" xfId="33065"/>
    <cellStyle name="SAPBEXchaText 3 3" xfId="33066"/>
    <cellStyle name="SAPBEXchaText 3 3 2" xfId="33067"/>
    <cellStyle name="SAPBEXchaText 3 3 2 2" xfId="33068"/>
    <cellStyle name="SAPBEXchaText 3 3 2 3" xfId="33069"/>
    <cellStyle name="SAPBEXchaText 3 3 3" xfId="33070"/>
    <cellStyle name="SAPBEXchaText 3 3 4" xfId="33071"/>
    <cellStyle name="SAPBEXchaText 3 3 5" xfId="33072"/>
    <cellStyle name="SAPBEXchaText 3 4" xfId="33073"/>
    <cellStyle name="SAPBEXchaText 3 4 2" xfId="33074"/>
    <cellStyle name="SAPBEXchaText 3 5" xfId="33075"/>
    <cellStyle name="SAPBEXchaText 3 5 2" xfId="33076"/>
    <cellStyle name="SAPBEXchaText 3 6" xfId="33077"/>
    <cellStyle name="SAPBEXchaText 3 7" xfId="33078"/>
    <cellStyle name="SAPBEXchaText 3 8" xfId="33079"/>
    <cellStyle name="SAPBEXchaText 30" xfId="33080"/>
    <cellStyle name="SAPBEXchaText 30 2" xfId="33081"/>
    <cellStyle name="SAPBEXchaText 30 2 2" xfId="33082"/>
    <cellStyle name="SAPBEXchaText 30 3" xfId="33083"/>
    <cellStyle name="SAPBEXchaText 30 4" xfId="33084"/>
    <cellStyle name="SAPBEXchaText 31" xfId="33085"/>
    <cellStyle name="SAPBEXchaText 31 2" xfId="33086"/>
    <cellStyle name="SAPBEXchaText 31 2 2" xfId="33087"/>
    <cellStyle name="SAPBEXchaText 31 3" xfId="33088"/>
    <cellStyle name="SAPBEXchaText 31 4" xfId="33089"/>
    <cellStyle name="SAPBEXchaText 32" xfId="33090"/>
    <cellStyle name="SAPBEXchaText 32 2" xfId="33091"/>
    <cellStyle name="SAPBEXchaText 33" xfId="33092"/>
    <cellStyle name="SAPBEXchaText 33 2" xfId="33093"/>
    <cellStyle name="SAPBEXchaText 34" xfId="33094"/>
    <cellStyle name="SAPBEXchaText 34 2" xfId="33095"/>
    <cellStyle name="SAPBEXchaText 35" xfId="33096"/>
    <cellStyle name="SAPBEXchaText 35 2" xfId="33097"/>
    <cellStyle name="SAPBEXchaText 36" xfId="33098"/>
    <cellStyle name="SAPBEXchaText 36 2" xfId="33099"/>
    <cellStyle name="SAPBEXchaText 37" xfId="33100"/>
    <cellStyle name="SAPBEXchaText 37 2" xfId="33101"/>
    <cellStyle name="SAPBEXchaText 38" xfId="33102"/>
    <cellStyle name="SAPBEXchaText 38 2" xfId="33103"/>
    <cellStyle name="SAPBEXchaText 39" xfId="33104"/>
    <cellStyle name="SAPBEXchaText 39 2" xfId="33105"/>
    <cellStyle name="SAPBEXchaText 4" xfId="33106"/>
    <cellStyle name="SAPBEXchaText 4 2" xfId="33107"/>
    <cellStyle name="SAPBEXchaText 4 2 2" xfId="33108"/>
    <cellStyle name="SAPBEXchaText 4 2 2 2" xfId="33109"/>
    <cellStyle name="SAPBEXchaText 4 2 3" xfId="33110"/>
    <cellStyle name="SAPBEXchaText 4 2 4" xfId="33111"/>
    <cellStyle name="SAPBEXchaText 4 3" xfId="33112"/>
    <cellStyle name="SAPBEXchaText 4 3 2" xfId="33113"/>
    <cellStyle name="SAPBEXchaText 4 3 2 2" xfId="33114"/>
    <cellStyle name="SAPBEXchaText 4 3 3" xfId="33115"/>
    <cellStyle name="SAPBEXchaText 4 3 4" xfId="33116"/>
    <cellStyle name="SAPBEXchaText 4 4" xfId="33117"/>
    <cellStyle name="SAPBEXchaText 4 4 2" xfId="33118"/>
    <cellStyle name="SAPBEXchaText 4 5" xfId="33119"/>
    <cellStyle name="SAPBEXchaText 4 6" xfId="33120"/>
    <cellStyle name="SAPBEXchaText 40" xfId="33121"/>
    <cellStyle name="SAPBEXchaText 40 2" xfId="33122"/>
    <cellStyle name="SAPBEXchaText 41" xfId="33123"/>
    <cellStyle name="SAPBEXchaText 41 2" xfId="33124"/>
    <cellStyle name="SAPBEXchaText 42" xfId="33125"/>
    <cellStyle name="SAPBEXchaText 42 2" xfId="33126"/>
    <cellStyle name="SAPBEXchaText 42 3" xfId="33127"/>
    <cellStyle name="SAPBEXchaText 43" xfId="33128"/>
    <cellStyle name="SAPBEXchaText 43 2" xfId="33129"/>
    <cellStyle name="SAPBEXchaText 44" xfId="33130"/>
    <cellStyle name="SAPBEXchaText 44 2" xfId="33131"/>
    <cellStyle name="SAPBEXchaText 44 3" xfId="33132"/>
    <cellStyle name="SAPBEXchaText 45" xfId="33133"/>
    <cellStyle name="SAPBEXchaText 46" xfId="33134"/>
    <cellStyle name="SAPBEXchaText 47" xfId="33135"/>
    <cellStyle name="SAPBEXchaText 48" xfId="33136"/>
    <cellStyle name="SAPBEXchaText 49" xfId="33137"/>
    <cellStyle name="SAPBEXchaText 5" xfId="33138"/>
    <cellStyle name="SAPBEXchaText 5 2" xfId="33139"/>
    <cellStyle name="SAPBEXchaText 5 2 2" xfId="33140"/>
    <cellStyle name="SAPBEXchaText 5 2 3" xfId="33141"/>
    <cellStyle name="SAPBEXchaText 5 3" xfId="33142"/>
    <cellStyle name="SAPBEXchaText 5 3 2" xfId="33143"/>
    <cellStyle name="SAPBEXchaText 5 3 3" xfId="33144"/>
    <cellStyle name="SAPBEXchaText 5 4" xfId="33145"/>
    <cellStyle name="SAPBEXchaText 5 5" xfId="33146"/>
    <cellStyle name="SAPBEXchaText 5 6" xfId="33147"/>
    <cellStyle name="SAPBEXchaText 5 7" xfId="33148"/>
    <cellStyle name="SAPBEXchaText 5 8" xfId="33149"/>
    <cellStyle name="SAPBEXchaText 50" xfId="33150"/>
    <cellStyle name="SAPBEXchaText 51" xfId="33151"/>
    <cellStyle name="SAPBEXchaText 52" xfId="33152"/>
    <cellStyle name="SAPBEXchaText 53" xfId="33153"/>
    <cellStyle name="SAPBEXchaText 54" xfId="33154"/>
    <cellStyle name="SAPBEXchaText 55" xfId="33155"/>
    <cellStyle name="SAPBEXchaText 56" xfId="33156"/>
    <cellStyle name="SAPBEXchaText 57" xfId="33157"/>
    <cellStyle name="SAPBEXchaText 58" xfId="33158"/>
    <cellStyle name="SAPBEXchaText 59" xfId="33159"/>
    <cellStyle name="SAPBEXchaText 6" xfId="33160"/>
    <cellStyle name="SAPBEXchaText 6 2" xfId="33161"/>
    <cellStyle name="SAPBEXchaText 6 2 2" xfId="33162"/>
    <cellStyle name="SAPBEXchaText 6 2 3" xfId="33163"/>
    <cellStyle name="SAPBEXchaText 6 3" xfId="33164"/>
    <cellStyle name="SAPBEXchaText 6 3 2" xfId="33165"/>
    <cellStyle name="SAPBEXchaText 6 4" xfId="33166"/>
    <cellStyle name="SAPBEXchaText 6 5" xfId="33167"/>
    <cellStyle name="SAPBEXchaText 60" xfId="33168"/>
    <cellStyle name="SAPBEXchaText 61" xfId="33169"/>
    <cellStyle name="SAPBEXchaText 62" xfId="33170"/>
    <cellStyle name="SAPBEXchaText 63" xfId="33171"/>
    <cellStyle name="SAPBEXchaText 64" xfId="33172"/>
    <cellStyle name="SAPBEXchaText 65" xfId="33173"/>
    <cellStyle name="SAPBEXchaText 66" xfId="33174"/>
    <cellStyle name="SAPBEXchaText 67" xfId="33175"/>
    <cellStyle name="SAPBEXchaText 68" xfId="33176"/>
    <cellStyle name="SAPBEXchaText 69" xfId="33177"/>
    <cellStyle name="SAPBEXchaText 7" xfId="33178"/>
    <cellStyle name="SAPBEXchaText 7 2" xfId="33179"/>
    <cellStyle name="SAPBEXchaText 7 2 2" xfId="33180"/>
    <cellStyle name="SAPBEXchaText 7 3" xfId="33181"/>
    <cellStyle name="SAPBEXchaText 7 3 2" xfId="33182"/>
    <cellStyle name="SAPBEXchaText 7 4" xfId="33183"/>
    <cellStyle name="SAPBEXchaText 7 5" xfId="33184"/>
    <cellStyle name="SAPBEXchaText 70" xfId="33185"/>
    <cellStyle name="SAPBEXchaText 71" xfId="33186"/>
    <cellStyle name="SAPBEXchaText 72" xfId="33187"/>
    <cellStyle name="SAPBEXchaText 73" xfId="33188"/>
    <cellStyle name="SAPBEXchaText 74" xfId="33189"/>
    <cellStyle name="SAPBEXchaText 75" xfId="33190"/>
    <cellStyle name="SAPBEXchaText 76" xfId="33191"/>
    <cellStyle name="SAPBEXchaText 77" xfId="33192"/>
    <cellStyle name="SAPBEXchaText 78" xfId="33193"/>
    <cellStyle name="SAPBEXchaText 79" xfId="33194"/>
    <cellStyle name="SAPBEXchaText 8" xfId="33195"/>
    <cellStyle name="SAPBEXchaText 8 2" xfId="33196"/>
    <cellStyle name="SAPBEXchaText 8 2 2" xfId="33197"/>
    <cellStyle name="SAPBEXchaText 8 3" xfId="33198"/>
    <cellStyle name="SAPBEXchaText 8 3 2" xfId="33199"/>
    <cellStyle name="SAPBEXchaText 8 4" xfId="33200"/>
    <cellStyle name="SAPBEXchaText 8 5" xfId="33201"/>
    <cellStyle name="SAPBEXchaText 80" xfId="33202"/>
    <cellStyle name="SAPBEXchaText 81" xfId="33203"/>
    <cellStyle name="SAPBEXchaText 82" xfId="33204"/>
    <cellStyle name="SAPBEXchaText 82 2" xfId="33205"/>
    <cellStyle name="SAPBEXchaText 82 3" xfId="33206"/>
    <cellStyle name="SAPBEXchaText 83" xfId="48020"/>
    <cellStyle name="SAPBEXchaText 9" xfId="33207"/>
    <cellStyle name="SAPBEXchaText 9 2" xfId="33208"/>
    <cellStyle name="SAPBEXchaText 9 2 2" xfId="33209"/>
    <cellStyle name="SAPBEXchaText 9 3" xfId="33210"/>
    <cellStyle name="SAPBEXchaText 9 3 2" xfId="33211"/>
    <cellStyle name="SAPBEXchaText 9 4" xfId="33212"/>
    <cellStyle name="SAPBEXchaText 9 5" xfId="33213"/>
    <cellStyle name="SAPBEXchaText_2008 Slot Econ Data" xfId="33214"/>
    <cellStyle name="SAPBEXexcBad7" xfId="33215"/>
    <cellStyle name="SAPBEXexcBad7 10" xfId="33216"/>
    <cellStyle name="SAPBEXexcBad7 10 2" xfId="33217"/>
    <cellStyle name="SAPBEXexcBad7 10 2 2" xfId="33218"/>
    <cellStyle name="SAPBEXexcBad7 10 3" xfId="33219"/>
    <cellStyle name="SAPBEXexcBad7 10 3 2" xfId="33220"/>
    <cellStyle name="SAPBEXexcBad7 10 4" xfId="33221"/>
    <cellStyle name="SAPBEXexcBad7 10 5" xfId="33222"/>
    <cellStyle name="SAPBEXexcBad7 10 6" xfId="47222"/>
    <cellStyle name="SAPBEXexcBad7 11" xfId="33223"/>
    <cellStyle name="SAPBEXexcBad7 11 2" xfId="33224"/>
    <cellStyle name="SAPBEXexcBad7 11 2 2" xfId="33225"/>
    <cellStyle name="SAPBEXexcBad7 11 3" xfId="33226"/>
    <cellStyle name="SAPBEXexcBad7 11 3 2" xfId="33227"/>
    <cellStyle name="SAPBEXexcBad7 11 4" xfId="33228"/>
    <cellStyle name="SAPBEXexcBad7 11 5" xfId="33229"/>
    <cellStyle name="SAPBEXexcBad7 12" xfId="33230"/>
    <cellStyle name="SAPBEXexcBad7 12 2" xfId="33231"/>
    <cellStyle name="SAPBEXexcBad7 12 2 2" xfId="33232"/>
    <cellStyle name="SAPBEXexcBad7 12 3" xfId="33233"/>
    <cellStyle name="SAPBEXexcBad7 12 3 2" xfId="33234"/>
    <cellStyle name="SAPBEXexcBad7 12 4" xfId="33235"/>
    <cellStyle name="SAPBEXexcBad7 12 5" xfId="33236"/>
    <cellStyle name="SAPBEXexcBad7 13" xfId="33237"/>
    <cellStyle name="SAPBEXexcBad7 13 2" xfId="33238"/>
    <cellStyle name="SAPBEXexcBad7 13 2 2" xfId="33239"/>
    <cellStyle name="SAPBEXexcBad7 13 3" xfId="33240"/>
    <cellStyle name="SAPBEXexcBad7 13 3 2" xfId="33241"/>
    <cellStyle name="SAPBEXexcBad7 13 4" xfId="33242"/>
    <cellStyle name="SAPBEXexcBad7 13 5" xfId="33243"/>
    <cellStyle name="SAPBEXexcBad7 14" xfId="33244"/>
    <cellStyle name="SAPBEXexcBad7 14 2" xfId="33245"/>
    <cellStyle name="SAPBEXexcBad7 14 2 2" xfId="33246"/>
    <cellStyle name="SAPBEXexcBad7 14 3" xfId="33247"/>
    <cellStyle name="SAPBEXexcBad7 14 3 2" xfId="33248"/>
    <cellStyle name="SAPBEXexcBad7 14 4" xfId="33249"/>
    <cellStyle name="SAPBEXexcBad7 14 5" xfId="33250"/>
    <cellStyle name="SAPBEXexcBad7 15" xfId="33251"/>
    <cellStyle name="SAPBEXexcBad7 15 2" xfId="33252"/>
    <cellStyle name="SAPBEXexcBad7 15 2 2" xfId="33253"/>
    <cellStyle name="SAPBEXexcBad7 15 3" xfId="33254"/>
    <cellStyle name="SAPBEXexcBad7 15 3 2" xfId="33255"/>
    <cellStyle name="SAPBEXexcBad7 15 4" xfId="33256"/>
    <cellStyle name="SAPBEXexcBad7 15 5" xfId="33257"/>
    <cellStyle name="SAPBEXexcBad7 16" xfId="33258"/>
    <cellStyle name="SAPBEXexcBad7 16 2" xfId="33259"/>
    <cellStyle name="SAPBEXexcBad7 16 2 2" xfId="33260"/>
    <cellStyle name="SAPBEXexcBad7 16 3" xfId="33261"/>
    <cellStyle name="SAPBEXexcBad7 16 3 2" xfId="33262"/>
    <cellStyle name="SAPBEXexcBad7 16 4" xfId="33263"/>
    <cellStyle name="SAPBEXexcBad7 16 5" xfId="33264"/>
    <cellStyle name="SAPBEXexcBad7 17" xfId="33265"/>
    <cellStyle name="SAPBEXexcBad7 17 2" xfId="33266"/>
    <cellStyle name="SAPBEXexcBad7 17 2 2" xfId="33267"/>
    <cellStyle name="SAPBEXexcBad7 17 3" xfId="33268"/>
    <cellStyle name="SAPBEXexcBad7 17 3 2" xfId="33269"/>
    <cellStyle name="SAPBEXexcBad7 17 4" xfId="33270"/>
    <cellStyle name="SAPBEXexcBad7 17 5" xfId="33271"/>
    <cellStyle name="SAPBEXexcBad7 18" xfId="33272"/>
    <cellStyle name="SAPBEXexcBad7 18 2" xfId="33273"/>
    <cellStyle name="SAPBEXexcBad7 18 2 2" xfId="33274"/>
    <cellStyle name="SAPBEXexcBad7 18 3" xfId="33275"/>
    <cellStyle name="SAPBEXexcBad7 18 3 2" xfId="33276"/>
    <cellStyle name="SAPBEXexcBad7 18 4" xfId="33277"/>
    <cellStyle name="SAPBEXexcBad7 18 5" xfId="33278"/>
    <cellStyle name="SAPBEXexcBad7 19" xfId="33279"/>
    <cellStyle name="SAPBEXexcBad7 19 2" xfId="33280"/>
    <cellStyle name="SAPBEXexcBad7 19 2 2" xfId="33281"/>
    <cellStyle name="SAPBEXexcBad7 19 3" xfId="33282"/>
    <cellStyle name="SAPBEXexcBad7 19 3 2" xfId="33283"/>
    <cellStyle name="SAPBEXexcBad7 19 4" xfId="33284"/>
    <cellStyle name="SAPBEXexcBad7 19 5" xfId="33285"/>
    <cellStyle name="SAPBEXexcBad7 2" xfId="33286"/>
    <cellStyle name="SAPBEXexcBad7 2 10" xfId="47223"/>
    <cellStyle name="SAPBEXexcBad7 2 2" xfId="33287"/>
    <cellStyle name="SAPBEXexcBad7 2 2 2" xfId="33288"/>
    <cellStyle name="SAPBEXexcBad7 2 2 2 2" xfId="47225"/>
    <cellStyle name="SAPBEXexcBad7 2 2 3" xfId="33289"/>
    <cellStyle name="SAPBEXexcBad7 2 2 4" xfId="47224"/>
    <cellStyle name="SAPBEXexcBad7 2 3" xfId="33290"/>
    <cellStyle name="SAPBEXexcBad7 2 3 2" xfId="33291"/>
    <cellStyle name="SAPBEXexcBad7 2 3 3" xfId="33292"/>
    <cellStyle name="SAPBEXexcBad7 2 3 4" xfId="47226"/>
    <cellStyle name="SAPBEXexcBad7 2 4" xfId="33293"/>
    <cellStyle name="SAPBEXexcBad7 2 4 2" xfId="33294"/>
    <cellStyle name="SAPBEXexcBad7 2 5" xfId="33295"/>
    <cellStyle name="SAPBEXexcBad7 2 6" xfId="33296"/>
    <cellStyle name="SAPBEXexcBad7 2 7" xfId="33297"/>
    <cellStyle name="SAPBEXexcBad7 2 8" xfId="33298"/>
    <cellStyle name="SAPBEXexcBad7 2 9" xfId="33299"/>
    <cellStyle name="SAPBEXexcBad7 20" xfId="33300"/>
    <cellStyle name="SAPBEXexcBad7 20 2" xfId="33301"/>
    <cellStyle name="SAPBEXexcBad7 20 2 2" xfId="33302"/>
    <cellStyle name="SAPBEXexcBad7 20 3" xfId="33303"/>
    <cellStyle name="SAPBEXexcBad7 20 3 2" xfId="33304"/>
    <cellStyle name="SAPBEXexcBad7 20 4" xfId="33305"/>
    <cellStyle name="SAPBEXexcBad7 20 5" xfId="33306"/>
    <cellStyle name="SAPBEXexcBad7 21" xfId="33307"/>
    <cellStyle name="SAPBEXexcBad7 21 2" xfId="33308"/>
    <cellStyle name="SAPBEXexcBad7 21 2 2" xfId="33309"/>
    <cellStyle name="SAPBEXexcBad7 21 3" xfId="33310"/>
    <cellStyle name="SAPBEXexcBad7 21 3 2" xfId="33311"/>
    <cellStyle name="SAPBEXexcBad7 21 4" xfId="33312"/>
    <cellStyle name="SAPBEXexcBad7 21 5" xfId="33313"/>
    <cellStyle name="SAPBEXexcBad7 22" xfId="33314"/>
    <cellStyle name="SAPBEXexcBad7 22 2" xfId="33315"/>
    <cellStyle name="SAPBEXexcBad7 22 2 2" xfId="33316"/>
    <cellStyle name="SAPBEXexcBad7 22 3" xfId="33317"/>
    <cellStyle name="SAPBEXexcBad7 22 3 2" xfId="33318"/>
    <cellStyle name="SAPBEXexcBad7 22 4" xfId="33319"/>
    <cellStyle name="SAPBEXexcBad7 22 5" xfId="33320"/>
    <cellStyle name="SAPBEXexcBad7 23" xfId="33321"/>
    <cellStyle name="SAPBEXexcBad7 23 2" xfId="33322"/>
    <cellStyle name="SAPBEXexcBad7 23 2 2" xfId="33323"/>
    <cellStyle name="SAPBEXexcBad7 23 3" xfId="33324"/>
    <cellStyle name="SAPBEXexcBad7 23 3 2" xfId="33325"/>
    <cellStyle name="SAPBEXexcBad7 23 4" xfId="33326"/>
    <cellStyle name="SAPBEXexcBad7 23 5" xfId="33327"/>
    <cellStyle name="SAPBEXexcBad7 24" xfId="33328"/>
    <cellStyle name="SAPBEXexcBad7 24 2" xfId="33329"/>
    <cellStyle name="SAPBEXexcBad7 24 2 2" xfId="33330"/>
    <cellStyle name="SAPBEXexcBad7 24 3" xfId="33331"/>
    <cellStyle name="SAPBEXexcBad7 24 3 2" xfId="33332"/>
    <cellStyle name="SAPBEXexcBad7 24 4" xfId="33333"/>
    <cellStyle name="SAPBEXexcBad7 24 5" xfId="33334"/>
    <cellStyle name="SAPBEXexcBad7 25" xfId="33335"/>
    <cellStyle name="SAPBEXexcBad7 25 2" xfId="33336"/>
    <cellStyle name="SAPBEXexcBad7 25 2 2" xfId="33337"/>
    <cellStyle name="SAPBEXexcBad7 25 3" xfId="33338"/>
    <cellStyle name="SAPBEXexcBad7 25 3 2" xfId="33339"/>
    <cellStyle name="SAPBEXexcBad7 25 4" xfId="33340"/>
    <cellStyle name="SAPBEXexcBad7 25 5" xfId="33341"/>
    <cellStyle name="SAPBEXexcBad7 26" xfId="33342"/>
    <cellStyle name="SAPBEXexcBad7 26 2" xfId="33343"/>
    <cellStyle name="SAPBEXexcBad7 26 2 2" xfId="33344"/>
    <cellStyle name="SAPBEXexcBad7 26 3" xfId="33345"/>
    <cellStyle name="SAPBEXexcBad7 26 3 2" xfId="33346"/>
    <cellStyle name="SAPBEXexcBad7 26 4" xfId="33347"/>
    <cellStyle name="SAPBEXexcBad7 26 5" xfId="33348"/>
    <cellStyle name="SAPBEXexcBad7 27" xfId="33349"/>
    <cellStyle name="SAPBEXexcBad7 27 2" xfId="33350"/>
    <cellStyle name="SAPBEXexcBad7 27 2 2" xfId="33351"/>
    <cellStyle name="SAPBEXexcBad7 27 3" xfId="33352"/>
    <cellStyle name="SAPBEXexcBad7 27 4" xfId="33353"/>
    <cellStyle name="SAPBEXexcBad7 28" xfId="33354"/>
    <cellStyle name="SAPBEXexcBad7 28 2" xfId="33355"/>
    <cellStyle name="SAPBEXexcBad7 28 2 2" xfId="33356"/>
    <cellStyle name="SAPBEXexcBad7 28 3" xfId="33357"/>
    <cellStyle name="SAPBEXexcBad7 28 4" xfId="33358"/>
    <cellStyle name="SAPBEXexcBad7 29" xfId="33359"/>
    <cellStyle name="SAPBEXexcBad7 29 2" xfId="33360"/>
    <cellStyle name="SAPBEXexcBad7 29 2 2" xfId="33361"/>
    <cellStyle name="SAPBEXexcBad7 29 3" xfId="33362"/>
    <cellStyle name="SAPBEXexcBad7 29 4" xfId="33363"/>
    <cellStyle name="SAPBEXexcBad7 3" xfId="33364"/>
    <cellStyle name="SAPBEXexcBad7 3 2" xfId="33365"/>
    <cellStyle name="SAPBEXexcBad7 3 2 2" xfId="33366"/>
    <cellStyle name="SAPBEXexcBad7 3 2 2 2" xfId="47229"/>
    <cellStyle name="SAPBEXexcBad7 3 2 3" xfId="47228"/>
    <cellStyle name="SAPBEXexcBad7 3 3" xfId="33367"/>
    <cellStyle name="SAPBEXexcBad7 3 3 2" xfId="33368"/>
    <cellStyle name="SAPBEXexcBad7 3 3 3" xfId="47230"/>
    <cellStyle name="SAPBEXexcBad7 3 4" xfId="33369"/>
    <cellStyle name="SAPBEXexcBad7 3 5" xfId="33370"/>
    <cellStyle name="SAPBEXexcBad7 3 6" xfId="47227"/>
    <cellStyle name="SAPBEXexcBad7 30" xfId="33371"/>
    <cellStyle name="SAPBEXexcBad7 30 2" xfId="33372"/>
    <cellStyle name="SAPBEXexcBad7 30 2 2" xfId="33373"/>
    <cellStyle name="SAPBEXexcBad7 30 3" xfId="33374"/>
    <cellStyle name="SAPBEXexcBad7 30 4" xfId="33375"/>
    <cellStyle name="SAPBEXexcBad7 31" xfId="33376"/>
    <cellStyle name="SAPBEXexcBad7 31 2" xfId="33377"/>
    <cellStyle name="SAPBEXexcBad7 31 2 2" xfId="33378"/>
    <cellStyle name="SAPBEXexcBad7 31 3" xfId="33379"/>
    <cellStyle name="SAPBEXexcBad7 31 4" xfId="33380"/>
    <cellStyle name="SAPBEXexcBad7 32" xfId="33381"/>
    <cellStyle name="SAPBEXexcBad7 32 2" xfId="33382"/>
    <cellStyle name="SAPBEXexcBad7 33" xfId="33383"/>
    <cellStyle name="SAPBEXexcBad7 33 2" xfId="33384"/>
    <cellStyle name="SAPBEXexcBad7 34" xfId="33385"/>
    <cellStyle name="SAPBEXexcBad7 34 2" xfId="33386"/>
    <cellStyle name="SAPBEXexcBad7 35" xfId="33387"/>
    <cellStyle name="SAPBEXexcBad7 35 2" xfId="33388"/>
    <cellStyle name="SAPBEXexcBad7 36" xfId="33389"/>
    <cellStyle name="SAPBEXexcBad7 36 2" xfId="33390"/>
    <cellStyle name="SAPBEXexcBad7 37" xfId="33391"/>
    <cellStyle name="SAPBEXexcBad7 37 2" xfId="33392"/>
    <cellStyle name="SAPBEXexcBad7 38" xfId="33393"/>
    <cellStyle name="SAPBEXexcBad7 38 2" xfId="33394"/>
    <cellStyle name="SAPBEXexcBad7 39" xfId="33395"/>
    <cellStyle name="SAPBEXexcBad7 39 2" xfId="33396"/>
    <cellStyle name="SAPBEXexcBad7 4" xfId="33397"/>
    <cellStyle name="SAPBEXexcBad7 4 2" xfId="33398"/>
    <cellStyle name="SAPBEXexcBad7 4 2 2" xfId="33399"/>
    <cellStyle name="SAPBEXexcBad7 4 2 2 2" xfId="47233"/>
    <cellStyle name="SAPBEXexcBad7 4 2 3" xfId="47232"/>
    <cellStyle name="SAPBEXexcBad7 4 3" xfId="33400"/>
    <cellStyle name="SAPBEXexcBad7 4 3 2" xfId="33401"/>
    <cellStyle name="SAPBEXexcBad7 4 3 3" xfId="47234"/>
    <cellStyle name="SAPBEXexcBad7 4 4" xfId="33402"/>
    <cellStyle name="SAPBEXexcBad7 4 5" xfId="33403"/>
    <cellStyle name="SAPBEXexcBad7 4 6" xfId="47231"/>
    <cellStyle name="SAPBEXexcBad7 40" xfId="33404"/>
    <cellStyle name="SAPBEXexcBad7 40 2" xfId="33405"/>
    <cellStyle name="SAPBEXexcBad7 41" xfId="33406"/>
    <cellStyle name="SAPBEXexcBad7 41 2" xfId="33407"/>
    <cellStyle name="SAPBEXexcBad7 42" xfId="33408"/>
    <cellStyle name="SAPBEXexcBad7 42 2" xfId="33409"/>
    <cellStyle name="SAPBEXexcBad7 42 3" xfId="33410"/>
    <cellStyle name="SAPBEXexcBad7 43" xfId="33411"/>
    <cellStyle name="SAPBEXexcBad7 44" xfId="33412"/>
    <cellStyle name="SAPBEXexcBad7 45" xfId="33413"/>
    <cellStyle name="SAPBEXexcBad7 46" xfId="33414"/>
    <cellStyle name="SAPBEXexcBad7 47" xfId="33415"/>
    <cellStyle name="SAPBEXexcBad7 48" xfId="33416"/>
    <cellStyle name="SAPBEXexcBad7 49" xfId="33417"/>
    <cellStyle name="SAPBEXexcBad7 5" xfId="33418"/>
    <cellStyle name="SAPBEXexcBad7 5 2" xfId="33419"/>
    <cellStyle name="SAPBEXexcBad7 5 2 2" xfId="33420"/>
    <cellStyle name="SAPBEXexcBad7 5 2 2 2" xfId="47237"/>
    <cellStyle name="SAPBEXexcBad7 5 2 3" xfId="47236"/>
    <cellStyle name="SAPBEXexcBad7 5 3" xfId="33421"/>
    <cellStyle name="SAPBEXexcBad7 5 3 2" xfId="33422"/>
    <cellStyle name="SAPBEXexcBad7 5 3 3" xfId="47238"/>
    <cellStyle name="SAPBEXexcBad7 5 4" xfId="33423"/>
    <cellStyle name="SAPBEXexcBad7 5 5" xfId="33424"/>
    <cellStyle name="SAPBEXexcBad7 5 6" xfId="47235"/>
    <cellStyle name="SAPBEXexcBad7 50" xfId="33425"/>
    <cellStyle name="SAPBEXexcBad7 51" xfId="33426"/>
    <cellStyle name="SAPBEXexcBad7 52" xfId="33427"/>
    <cellStyle name="SAPBEXexcBad7 53" xfId="33428"/>
    <cellStyle name="SAPBEXexcBad7 54" xfId="33429"/>
    <cellStyle name="SAPBEXexcBad7 55" xfId="33430"/>
    <cellStyle name="SAPBEXexcBad7 56" xfId="33431"/>
    <cellStyle name="SAPBEXexcBad7 57" xfId="33432"/>
    <cellStyle name="SAPBEXexcBad7 58" xfId="33433"/>
    <cellStyle name="SAPBEXexcBad7 59" xfId="33434"/>
    <cellStyle name="SAPBEXexcBad7 6" xfId="33435"/>
    <cellStyle name="SAPBEXexcBad7 6 2" xfId="33436"/>
    <cellStyle name="SAPBEXexcBad7 6 2 2" xfId="33437"/>
    <cellStyle name="SAPBEXexcBad7 6 2 2 2" xfId="47241"/>
    <cellStyle name="SAPBEXexcBad7 6 2 3" xfId="47240"/>
    <cellStyle name="SAPBEXexcBad7 6 3" xfId="33438"/>
    <cellStyle name="SAPBEXexcBad7 6 3 2" xfId="33439"/>
    <cellStyle name="SAPBEXexcBad7 6 3 3" xfId="47242"/>
    <cellStyle name="SAPBEXexcBad7 6 4" xfId="33440"/>
    <cellStyle name="SAPBEXexcBad7 6 5" xfId="33441"/>
    <cellStyle name="SAPBEXexcBad7 6 6" xfId="47239"/>
    <cellStyle name="SAPBEXexcBad7 60" xfId="33442"/>
    <cellStyle name="SAPBEXexcBad7 61" xfId="33443"/>
    <cellStyle name="SAPBEXexcBad7 62" xfId="33444"/>
    <cellStyle name="SAPBEXexcBad7 63" xfId="33445"/>
    <cellStyle name="SAPBEXexcBad7 64" xfId="33446"/>
    <cellStyle name="SAPBEXexcBad7 65" xfId="33447"/>
    <cellStyle name="SAPBEXexcBad7 66" xfId="33448"/>
    <cellStyle name="SAPBEXexcBad7 67" xfId="33449"/>
    <cellStyle name="SAPBEXexcBad7 68" xfId="33450"/>
    <cellStyle name="SAPBEXexcBad7 69" xfId="33451"/>
    <cellStyle name="SAPBEXexcBad7 7" xfId="33452"/>
    <cellStyle name="SAPBEXexcBad7 7 2" xfId="33453"/>
    <cellStyle name="SAPBEXexcBad7 7 2 2" xfId="33454"/>
    <cellStyle name="SAPBEXexcBad7 7 2 2 2" xfId="47245"/>
    <cellStyle name="SAPBEXexcBad7 7 2 3" xfId="47244"/>
    <cellStyle name="SAPBEXexcBad7 7 3" xfId="33455"/>
    <cellStyle name="SAPBEXexcBad7 7 3 2" xfId="33456"/>
    <cellStyle name="SAPBEXexcBad7 7 3 3" xfId="47246"/>
    <cellStyle name="SAPBEXexcBad7 7 4" xfId="33457"/>
    <cellStyle name="SAPBEXexcBad7 7 5" xfId="33458"/>
    <cellStyle name="SAPBEXexcBad7 7 6" xfId="47243"/>
    <cellStyle name="SAPBEXexcBad7 70" xfId="33459"/>
    <cellStyle name="SAPBEXexcBad7 71" xfId="33460"/>
    <cellStyle name="SAPBEXexcBad7 72" xfId="33461"/>
    <cellStyle name="SAPBEXexcBad7 73" xfId="33462"/>
    <cellStyle name="SAPBEXexcBad7 74" xfId="33463"/>
    <cellStyle name="SAPBEXexcBad7 75" xfId="33464"/>
    <cellStyle name="SAPBEXexcBad7 76" xfId="33465"/>
    <cellStyle name="SAPBEXexcBad7 77" xfId="33466"/>
    <cellStyle name="SAPBEXexcBad7 78" xfId="33467"/>
    <cellStyle name="SAPBEXexcBad7 79" xfId="33468"/>
    <cellStyle name="SAPBEXexcBad7 8" xfId="33469"/>
    <cellStyle name="SAPBEXexcBad7 8 2" xfId="33470"/>
    <cellStyle name="SAPBEXexcBad7 8 2 2" xfId="33471"/>
    <cellStyle name="SAPBEXexcBad7 8 2 3" xfId="47248"/>
    <cellStyle name="SAPBEXexcBad7 8 3" xfId="33472"/>
    <cellStyle name="SAPBEXexcBad7 8 3 2" xfId="33473"/>
    <cellStyle name="SAPBEXexcBad7 8 4" xfId="33474"/>
    <cellStyle name="SAPBEXexcBad7 8 5" xfId="33475"/>
    <cellStyle name="SAPBEXexcBad7 8 6" xfId="47247"/>
    <cellStyle name="SAPBEXexcBad7 80" xfId="33476"/>
    <cellStyle name="SAPBEXexcBad7 81" xfId="33477"/>
    <cellStyle name="SAPBEXexcBad7 82" xfId="33478"/>
    <cellStyle name="SAPBEXexcBad7 82 2" xfId="33479"/>
    <cellStyle name="SAPBEXexcBad7 82 3" xfId="33480"/>
    <cellStyle name="SAPBEXexcBad7 83" xfId="33481"/>
    <cellStyle name="SAPBEXexcBad7 84" xfId="48028"/>
    <cellStyle name="SAPBEXexcBad7 9" xfId="33482"/>
    <cellStyle name="SAPBEXexcBad7 9 2" xfId="33483"/>
    <cellStyle name="SAPBEXexcBad7 9 2 2" xfId="33484"/>
    <cellStyle name="SAPBEXexcBad7 9 3" xfId="33485"/>
    <cellStyle name="SAPBEXexcBad7 9 3 2" xfId="33486"/>
    <cellStyle name="SAPBEXexcBad7 9 4" xfId="33487"/>
    <cellStyle name="SAPBEXexcBad7 9 5" xfId="33488"/>
    <cellStyle name="SAPBEXexcBad7 9 6" xfId="47249"/>
    <cellStyle name="SAPBEXexcBad7_Units by Order Reason FY11" xfId="33489"/>
    <cellStyle name="SAPBEXexcBad8" xfId="33490"/>
    <cellStyle name="SAPBEXexcBad8 10" xfId="33491"/>
    <cellStyle name="SAPBEXexcBad8 10 2" xfId="33492"/>
    <cellStyle name="SAPBEXexcBad8 10 2 2" xfId="33493"/>
    <cellStyle name="SAPBEXexcBad8 10 3" xfId="33494"/>
    <cellStyle name="SAPBEXexcBad8 10 3 2" xfId="33495"/>
    <cellStyle name="SAPBEXexcBad8 10 4" xfId="33496"/>
    <cellStyle name="SAPBEXexcBad8 10 5" xfId="33497"/>
    <cellStyle name="SAPBEXexcBad8 10 6" xfId="47250"/>
    <cellStyle name="SAPBEXexcBad8 11" xfId="33498"/>
    <cellStyle name="SAPBEXexcBad8 11 2" xfId="33499"/>
    <cellStyle name="SAPBEXexcBad8 11 2 2" xfId="33500"/>
    <cellStyle name="SAPBEXexcBad8 11 3" xfId="33501"/>
    <cellStyle name="SAPBEXexcBad8 11 3 2" xfId="33502"/>
    <cellStyle name="SAPBEXexcBad8 11 4" xfId="33503"/>
    <cellStyle name="SAPBEXexcBad8 11 5" xfId="33504"/>
    <cellStyle name="SAPBEXexcBad8 12" xfId="33505"/>
    <cellStyle name="SAPBEXexcBad8 12 2" xfId="33506"/>
    <cellStyle name="SAPBEXexcBad8 12 2 2" xfId="33507"/>
    <cellStyle name="SAPBEXexcBad8 12 3" xfId="33508"/>
    <cellStyle name="SAPBEXexcBad8 12 3 2" xfId="33509"/>
    <cellStyle name="SAPBEXexcBad8 12 4" xfId="33510"/>
    <cellStyle name="SAPBEXexcBad8 12 5" xfId="33511"/>
    <cellStyle name="SAPBEXexcBad8 13" xfId="33512"/>
    <cellStyle name="SAPBEXexcBad8 13 2" xfId="33513"/>
    <cellStyle name="SAPBEXexcBad8 13 2 2" xfId="33514"/>
    <cellStyle name="SAPBEXexcBad8 13 3" xfId="33515"/>
    <cellStyle name="SAPBEXexcBad8 13 3 2" xfId="33516"/>
    <cellStyle name="SAPBEXexcBad8 13 4" xfId="33517"/>
    <cellStyle name="SAPBEXexcBad8 13 5" xfId="33518"/>
    <cellStyle name="SAPBEXexcBad8 14" xfId="33519"/>
    <cellStyle name="SAPBEXexcBad8 14 2" xfId="33520"/>
    <cellStyle name="SAPBEXexcBad8 14 2 2" xfId="33521"/>
    <cellStyle name="SAPBEXexcBad8 14 3" xfId="33522"/>
    <cellStyle name="SAPBEXexcBad8 14 3 2" xfId="33523"/>
    <cellStyle name="SAPBEXexcBad8 14 4" xfId="33524"/>
    <cellStyle name="SAPBEXexcBad8 14 5" xfId="33525"/>
    <cellStyle name="SAPBEXexcBad8 15" xfId="33526"/>
    <cellStyle name="SAPBEXexcBad8 15 2" xfId="33527"/>
    <cellStyle name="SAPBEXexcBad8 15 2 2" xfId="33528"/>
    <cellStyle name="SAPBEXexcBad8 15 3" xfId="33529"/>
    <cellStyle name="SAPBEXexcBad8 15 3 2" xfId="33530"/>
    <cellStyle name="SAPBEXexcBad8 15 4" xfId="33531"/>
    <cellStyle name="SAPBEXexcBad8 15 5" xfId="33532"/>
    <cellStyle name="SAPBEXexcBad8 16" xfId="33533"/>
    <cellStyle name="SAPBEXexcBad8 16 2" xfId="33534"/>
    <cellStyle name="SAPBEXexcBad8 16 2 2" xfId="33535"/>
    <cellStyle name="SAPBEXexcBad8 16 3" xfId="33536"/>
    <cellStyle name="SAPBEXexcBad8 16 3 2" xfId="33537"/>
    <cellStyle name="SAPBEXexcBad8 16 4" xfId="33538"/>
    <cellStyle name="SAPBEXexcBad8 16 5" xfId="33539"/>
    <cellStyle name="SAPBEXexcBad8 17" xfId="33540"/>
    <cellStyle name="SAPBEXexcBad8 17 2" xfId="33541"/>
    <cellStyle name="SAPBEXexcBad8 17 2 2" xfId="33542"/>
    <cellStyle name="SAPBEXexcBad8 17 3" xfId="33543"/>
    <cellStyle name="SAPBEXexcBad8 17 3 2" xfId="33544"/>
    <cellStyle name="SAPBEXexcBad8 17 4" xfId="33545"/>
    <cellStyle name="SAPBEXexcBad8 17 5" xfId="33546"/>
    <cellStyle name="SAPBEXexcBad8 18" xfId="33547"/>
    <cellStyle name="SAPBEXexcBad8 18 2" xfId="33548"/>
    <cellStyle name="SAPBEXexcBad8 18 2 2" xfId="33549"/>
    <cellStyle name="SAPBEXexcBad8 18 3" xfId="33550"/>
    <cellStyle name="SAPBEXexcBad8 18 3 2" xfId="33551"/>
    <cellStyle name="SAPBEXexcBad8 18 4" xfId="33552"/>
    <cellStyle name="SAPBEXexcBad8 18 5" xfId="33553"/>
    <cellStyle name="SAPBEXexcBad8 19" xfId="33554"/>
    <cellStyle name="SAPBEXexcBad8 19 2" xfId="33555"/>
    <cellStyle name="SAPBEXexcBad8 19 2 2" xfId="33556"/>
    <cellStyle name="SAPBEXexcBad8 19 3" xfId="33557"/>
    <cellStyle name="SAPBEXexcBad8 19 3 2" xfId="33558"/>
    <cellStyle name="SAPBEXexcBad8 19 4" xfId="33559"/>
    <cellStyle name="SAPBEXexcBad8 19 5" xfId="33560"/>
    <cellStyle name="SAPBEXexcBad8 2" xfId="33561"/>
    <cellStyle name="SAPBEXexcBad8 2 10" xfId="47251"/>
    <cellStyle name="SAPBEXexcBad8 2 2" xfId="33562"/>
    <cellStyle name="SAPBEXexcBad8 2 2 2" xfId="33563"/>
    <cellStyle name="SAPBEXexcBad8 2 2 2 2" xfId="47253"/>
    <cellStyle name="SAPBEXexcBad8 2 2 3" xfId="33564"/>
    <cellStyle name="SAPBEXexcBad8 2 2 4" xfId="47252"/>
    <cellStyle name="SAPBEXexcBad8 2 3" xfId="33565"/>
    <cellStyle name="SAPBEXexcBad8 2 3 2" xfId="33566"/>
    <cellStyle name="SAPBEXexcBad8 2 3 3" xfId="33567"/>
    <cellStyle name="SAPBEXexcBad8 2 3 4" xfId="47254"/>
    <cellStyle name="SAPBEXexcBad8 2 4" xfId="33568"/>
    <cellStyle name="SAPBEXexcBad8 2 4 2" xfId="33569"/>
    <cellStyle name="SAPBEXexcBad8 2 5" xfId="33570"/>
    <cellStyle name="SAPBEXexcBad8 2 6" xfId="33571"/>
    <cellStyle name="SAPBEXexcBad8 2 7" xfId="33572"/>
    <cellStyle name="SAPBEXexcBad8 2 8" xfId="33573"/>
    <cellStyle name="SAPBEXexcBad8 2 9" xfId="33574"/>
    <cellStyle name="SAPBEXexcBad8 20" xfId="33575"/>
    <cellStyle name="SAPBEXexcBad8 20 2" xfId="33576"/>
    <cellStyle name="SAPBEXexcBad8 20 2 2" xfId="33577"/>
    <cellStyle name="SAPBEXexcBad8 20 3" xfId="33578"/>
    <cellStyle name="SAPBEXexcBad8 20 3 2" xfId="33579"/>
    <cellStyle name="SAPBEXexcBad8 20 4" xfId="33580"/>
    <cellStyle name="SAPBEXexcBad8 20 5" xfId="33581"/>
    <cellStyle name="SAPBEXexcBad8 21" xfId="33582"/>
    <cellStyle name="SAPBEXexcBad8 21 2" xfId="33583"/>
    <cellStyle name="SAPBEXexcBad8 21 2 2" xfId="33584"/>
    <cellStyle name="SAPBEXexcBad8 21 3" xfId="33585"/>
    <cellStyle name="SAPBEXexcBad8 21 3 2" xfId="33586"/>
    <cellStyle name="SAPBEXexcBad8 21 4" xfId="33587"/>
    <cellStyle name="SAPBEXexcBad8 21 5" xfId="33588"/>
    <cellStyle name="SAPBEXexcBad8 22" xfId="33589"/>
    <cellStyle name="SAPBEXexcBad8 22 2" xfId="33590"/>
    <cellStyle name="SAPBEXexcBad8 22 2 2" xfId="33591"/>
    <cellStyle name="SAPBEXexcBad8 22 3" xfId="33592"/>
    <cellStyle name="SAPBEXexcBad8 22 3 2" xfId="33593"/>
    <cellStyle name="SAPBEXexcBad8 22 4" xfId="33594"/>
    <cellStyle name="SAPBEXexcBad8 22 5" xfId="33595"/>
    <cellStyle name="SAPBEXexcBad8 23" xfId="33596"/>
    <cellStyle name="SAPBEXexcBad8 23 2" xfId="33597"/>
    <cellStyle name="SAPBEXexcBad8 23 2 2" xfId="33598"/>
    <cellStyle name="SAPBEXexcBad8 23 3" xfId="33599"/>
    <cellStyle name="SAPBEXexcBad8 23 3 2" xfId="33600"/>
    <cellStyle name="SAPBEXexcBad8 23 4" xfId="33601"/>
    <cellStyle name="SAPBEXexcBad8 23 5" xfId="33602"/>
    <cellStyle name="SAPBEXexcBad8 24" xfId="33603"/>
    <cellStyle name="SAPBEXexcBad8 24 2" xfId="33604"/>
    <cellStyle name="SAPBEXexcBad8 24 2 2" xfId="33605"/>
    <cellStyle name="SAPBEXexcBad8 24 3" xfId="33606"/>
    <cellStyle name="SAPBEXexcBad8 24 3 2" xfId="33607"/>
    <cellStyle name="SAPBEXexcBad8 24 4" xfId="33608"/>
    <cellStyle name="SAPBEXexcBad8 24 5" xfId="33609"/>
    <cellStyle name="SAPBEXexcBad8 25" xfId="33610"/>
    <cellStyle name="SAPBEXexcBad8 25 2" xfId="33611"/>
    <cellStyle name="SAPBEXexcBad8 25 2 2" xfId="33612"/>
    <cellStyle name="SAPBEXexcBad8 25 3" xfId="33613"/>
    <cellStyle name="SAPBEXexcBad8 25 3 2" xfId="33614"/>
    <cellStyle name="SAPBEXexcBad8 25 4" xfId="33615"/>
    <cellStyle name="SAPBEXexcBad8 25 5" xfId="33616"/>
    <cellStyle name="SAPBEXexcBad8 26" xfId="33617"/>
    <cellStyle name="SAPBEXexcBad8 26 2" xfId="33618"/>
    <cellStyle name="SAPBEXexcBad8 26 2 2" xfId="33619"/>
    <cellStyle name="SAPBEXexcBad8 26 3" xfId="33620"/>
    <cellStyle name="SAPBEXexcBad8 26 3 2" xfId="33621"/>
    <cellStyle name="SAPBEXexcBad8 26 4" xfId="33622"/>
    <cellStyle name="SAPBEXexcBad8 26 5" xfId="33623"/>
    <cellStyle name="SAPBEXexcBad8 27" xfId="33624"/>
    <cellStyle name="SAPBEXexcBad8 27 2" xfId="33625"/>
    <cellStyle name="SAPBEXexcBad8 27 2 2" xfId="33626"/>
    <cellStyle name="SAPBEXexcBad8 27 3" xfId="33627"/>
    <cellStyle name="SAPBEXexcBad8 27 4" xfId="33628"/>
    <cellStyle name="SAPBEXexcBad8 28" xfId="33629"/>
    <cellStyle name="SAPBEXexcBad8 28 2" xfId="33630"/>
    <cellStyle name="SAPBEXexcBad8 28 2 2" xfId="33631"/>
    <cellStyle name="SAPBEXexcBad8 28 3" xfId="33632"/>
    <cellStyle name="SAPBEXexcBad8 28 4" xfId="33633"/>
    <cellStyle name="SAPBEXexcBad8 29" xfId="33634"/>
    <cellStyle name="SAPBEXexcBad8 29 2" xfId="33635"/>
    <cellStyle name="SAPBEXexcBad8 29 2 2" xfId="33636"/>
    <cellStyle name="SAPBEXexcBad8 29 3" xfId="33637"/>
    <cellStyle name="SAPBEXexcBad8 29 4" xfId="33638"/>
    <cellStyle name="SAPBEXexcBad8 3" xfId="33639"/>
    <cellStyle name="SAPBEXexcBad8 3 2" xfId="33640"/>
    <cellStyle name="SAPBEXexcBad8 3 2 2" xfId="33641"/>
    <cellStyle name="SAPBEXexcBad8 3 2 2 2" xfId="47257"/>
    <cellStyle name="SAPBEXexcBad8 3 2 3" xfId="47256"/>
    <cellStyle name="SAPBEXexcBad8 3 3" xfId="33642"/>
    <cellStyle name="SAPBEXexcBad8 3 3 2" xfId="33643"/>
    <cellStyle name="SAPBEXexcBad8 3 3 3" xfId="47258"/>
    <cellStyle name="SAPBEXexcBad8 3 4" xfId="33644"/>
    <cellStyle name="SAPBEXexcBad8 3 5" xfId="33645"/>
    <cellStyle name="SAPBEXexcBad8 3 6" xfId="47255"/>
    <cellStyle name="SAPBEXexcBad8 30" xfId="33646"/>
    <cellStyle name="SAPBEXexcBad8 30 2" xfId="33647"/>
    <cellStyle name="SAPBEXexcBad8 30 2 2" xfId="33648"/>
    <cellStyle name="SAPBEXexcBad8 30 3" xfId="33649"/>
    <cellStyle name="SAPBEXexcBad8 30 4" xfId="33650"/>
    <cellStyle name="SAPBEXexcBad8 31" xfId="33651"/>
    <cellStyle name="SAPBEXexcBad8 31 2" xfId="33652"/>
    <cellStyle name="SAPBEXexcBad8 31 2 2" xfId="33653"/>
    <cellStyle name="SAPBEXexcBad8 31 3" xfId="33654"/>
    <cellStyle name="SAPBEXexcBad8 31 4" xfId="33655"/>
    <cellStyle name="SAPBEXexcBad8 32" xfId="33656"/>
    <cellStyle name="SAPBEXexcBad8 32 2" xfId="33657"/>
    <cellStyle name="SAPBEXexcBad8 33" xfId="33658"/>
    <cellStyle name="SAPBEXexcBad8 33 2" xfId="33659"/>
    <cellStyle name="SAPBEXexcBad8 34" xfId="33660"/>
    <cellStyle name="SAPBEXexcBad8 34 2" xfId="33661"/>
    <cellStyle name="SAPBEXexcBad8 35" xfId="33662"/>
    <cellStyle name="SAPBEXexcBad8 35 2" xfId="33663"/>
    <cellStyle name="SAPBEXexcBad8 36" xfId="33664"/>
    <cellStyle name="SAPBEXexcBad8 36 2" xfId="33665"/>
    <cellStyle name="SAPBEXexcBad8 37" xfId="33666"/>
    <cellStyle name="SAPBEXexcBad8 37 2" xfId="33667"/>
    <cellStyle name="SAPBEXexcBad8 38" xfId="33668"/>
    <cellStyle name="SAPBEXexcBad8 38 2" xfId="33669"/>
    <cellStyle name="SAPBEXexcBad8 39" xfId="33670"/>
    <cellStyle name="SAPBEXexcBad8 39 2" xfId="33671"/>
    <cellStyle name="SAPBEXexcBad8 4" xfId="33672"/>
    <cellStyle name="SAPBEXexcBad8 4 2" xfId="33673"/>
    <cellStyle name="SAPBEXexcBad8 4 2 2" xfId="33674"/>
    <cellStyle name="SAPBEXexcBad8 4 2 2 2" xfId="47261"/>
    <cellStyle name="SAPBEXexcBad8 4 2 3" xfId="47260"/>
    <cellStyle name="SAPBEXexcBad8 4 3" xfId="33675"/>
    <cellStyle name="SAPBEXexcBad8 4 3 2" xfId="33676"/>
    <cellStyle name="SAPBEXexcBad8 4 3 3" xfId="47262"/>
    <cellStyle name="SAPBEXexcBad8 4 4" xfId="33677"/>
    <cellStyle name="SAPBEXexcBad8 4 5" xfId="33678"/>
    <cellStyle name="SAPBEXexcBad8 4 6" xfId="47259"/>
    <cellStyle name="SAPBEXexcBad8 40" xfId="33679"/>
    <cellStyle name="SAPBEXexcBad8 40 2" xfId="33680"/>
    <cellStyle name="SAPBEXexcBad8 41" xfId="33681"/>
    <cellStyle name="SAPBEXexcBad8 41 2" xfId="33682"/>
    <cellStyle name="SAPBEXexcBad8 42" xfId="33683"/>
    <cellStyle name="SAPBEXexcBad8 42 2" xfId="33684"/>
    <cellStyle name="SAPBEXexcBad8 42 3" xfId="33685"/>
    <cellStyle name="SAPBEXexcBad8 43" xfId="33686"/>
    <cellStyle name="SAPBEXexcBad8 44" xfId="33687"/>
    <cellStyle name="SAPBEXexcBad8 45" xfId="33688"/>
    <cellStyle name="SAPBEXexcBad8 46" xfId="33689"/>
    <cellStyle name="SAPBEXexcBad8 47" xfId="33690"/>
    <cellStyle name="SAPBEXexcBad8 48" xfId="33691"/>
    <cellStyle name="SAPBEXexcBad8 49" xfId="33692"/>
    <cellStyle name="SAPBEXexcBad8 5" xfId="33693"/>
    <cellStyle name="SAPBEXexcBad8 5 2" xfId="33694"/>
    <cellStyle name="SAPBEXexcBad8 5 2 2" xfId="33695"/>
    <cellStyle name="SAPBEXexcBad8 5 2 2 2" xfId="47265"/>
    <cellStyle name="SAPBEXexcBad8 5 2 3" xfId="47264"/>
    <cellStyle name="SAPBEXexcBad8 5 3" xfId="33696"/>
    <cellStyle name="SAPBEXexcBad8 5 3 2" xfId="33697"/>
    <cellStyle name="SAPBEXexcBad8 5 3 3" xfId="47266"/>
    <cellStyle name="SAPBEXexcBad8 5 4" xfId="33698"/>
    <cellStyle name="SAPBEXexcBad8 5 5" xfId="33699"/>
    <cellStyle name="SAPBEXexcBad8 5 6" xfId="47263"/>
    <cellStyle name="SAPBEXexcBad8 50" xfId="33700"/>
    <cellStyle name="SAPBEXexcBad8 51" xfId="33701"/>
    <cellStyle name="SAPBEXexcBad8 52" xfId="33702"/>
    <cellStyle name="SAPBEXexcBad8 53" xfId="33703"/>
    <cellStyle name="SAPBEXexcBad8 54" xfId="33704"/>
    <cellStyle name="SAPBEXexcBad8 55" xfId="33705"/>
    <cellStyle name="SAPBEXexcBad8 56" xfId="33706"/>
    <cellStyle name="SAPBEXexcBad8 57" xfId="33707"/>
    <cellStyle name="SAPBEXexcBad8 58" xfId="33708"/>
    <cellStyle name="SAPBEXexcBad8 59" xfId="33709"/>
    <cellStyle name="SAPBEXexcBad8 6" xfId="33710"/>
    <cellStyle name="SAPBEXexcBad8 6 2" xfId="33711"/>
    <cellStyle name="SAPBEXexcBad8 6 2 2" xfId="33712"/>
    <cellStyle name="SAPBEXexcBad8 6 2 2 2" xfId="47269"/>
    <cellStyle name="SAPBEXexcBad8 6 2 3" xfId="47268"/>
    <cellStyle name="SAPBEXexcBad8 6 3" xfId="33713"/>
    <cellStyle name="SAPBEXexcBad8 6 3 2" xfId="33714"/>
    <cellStyle name="SAPBEXexcBad8 6 3 3" xfId="47270"/>
    <cellStyle name="SAPBEXexcBad8 6 4" xfId="33715"/>
    <cellStyle name="SAPBEXexcBad8 6 5" xfId="33716"/>
    <cellStyle name="SAPBEXexcBad8 6 6" xfId="47267"/>
    <cellStyle name="SAPBEXexcBad8 60" xfId="33717"/>
    <cellStyle name="SAPBEXexcBad8 61" xfId="33718"/>
    <cellStyle name="SAPBEXexcBad8 62" xfId="33719"/>
    <cellStyle name="SAPBEXexcBad8 63" xfId="33720"/>
    <cellStyle name="SAPBEXexcBad8 64" xfId="33721"/>
    <cellStyle name="SAPBEXexcBad8 65" xfId="33722"/>
    <cellStyle name="SAPBEXexcBad8 66" xfId="33723"/>
    <cellStyle name="SAPBEXexcBad8 67" xfId="33724"/>
    <cellStyle name="SAPBEXexcBad8 68" xfId="33725"/>
    <cellStyle name="SAPBEXexcBad8 69" xfId="33726"/>
    <cellStyle name="SAPBEXexcBad8 7" xfId="33727"/>
    <cellStyle name="SAPBEXexcBad8 7 2" xfId="33728"/>
    <cellStyle name="SAPBEXexcBad8 7 2 2" xfId="33729"/>
    <cellStyle name="SAPBEXexcBad8 7 2 2 2" xfId="47273"/>
    <cellStyle name="SAPBEXexcBad8 7 2 3" xfId="47272"/>
    <cellStyle name="SAPBEXexcBad8 7 3" xfId="33730"/>
    <cellStyle name="SAPBEXexcBad8 7 3 2" xfId="33731"/>
    <cellStyle name="SAPBEXexcBad8 7 3 3" xfId="47274"/>
    <cellStyle name="SAPBEXexcBad8 7 4" xfId="33732"/>
    <cellStyle name="SAPBEXexcBad8 7 5" xfId="33733"/>
    <cellStyle name="SAPBEXexcBad8 7 6" xfId="47271"/>
    <cellStyle name="SAPBEXexcBad8 70" xfId="33734"/>
    <cellStyle name="SAPBEXexcBad8 71" xfId="33735"/>
    <cellStyle name="SAPBEXexcBad8 72" xfId="33736"/>
    <cellStyle name="SAPBEXexcBad8 73" xfId="33737"/>
    <cellStyle name="SAPBEXexcBad8 74" xfId="33738"/>
    <cellStyle name="SAPBEXexcBad8 75" xfId="33739"/>
    <cellStyle name="SAPBEXexcBad8 76" xfId="33740"/>
    <cellStyle name="SAPBEXexcBad8 77" xfId="33741"/>
    <cellStyle name="SAPBEXexcBad8 78" xfId="33742"/>
    <cellStyle name="SAPBEXexcBad8 79" xfId="33743"/>
    <cellStyle name="SAPBEXexcBad8 8" xfId="33744"/>
    <cellStyle name="SAPBEXexcBad8 8 2" xfId="33745"/>
    <cellStyle name="SAPBEXexcBad8 8 2 2" xfId="33746"/>
    <cellStyle name="SAPBEXexcBad8 8 2 3" xfId="47276"/>
    <cellStyle name="SAPBEXexcBad8 8 3" xfId="33747"/>
    <cellStyle name="SAPBEXexcBad8 8 3 2" xfId="33748"/>
    <cellStyle name="SAPBEXexcBad8 8 4" xfId="33749"/>
    <cellStyle name="SAPBEXexcBad8 8 5" xfId="33750"/>
    <cellStyle name="SAPBEXexcBad8 8 6" xfId="47275"/>
    <cellStyle name="SAPBEXexcBad8 80" xfId="33751"/>
    <cellStyle name="SAPBEXexcBad8 81" xfId="33752"/>
    <cellStyle name="SAPBEXexcBad8 82" xfId="33753"/>
    <cellStyle name="SAPBEXexcBad8 82 2" xfId="33754"/>
    <cellStyle name="SAPBEXexcBad8 82 3" xfId="33755"/>
    <cellStyle name="SAPBEXexcBad8 83" xfId="33756"/>
    <cellStyle name="SAPBEXexcBad8 84" xfId="48029"/>
    <cellStyle name="SAPBEXexcBad8 9" xfId="33757"/>
    <cellStyle name="SAPBEXexcBad8 9 2" xfId="33758"/>
    <cellStyle name="SAPBEXexcBad8 9 2 2" xfId="33759"/>
    <cellStyle name="SAPBEXexcBad8 9 3" xfId="33760"/>
    <cellStyle name="SAPBEXexcBad8 9 3 2" xfId="33761"/>
    <cellStyle name="SAPBEXexcBad8 9 4" xfId="33762"/>
    <cellStyle name="SAPBEXexcBad8 9 5" xfId="33763"/>
    <cellStyle name="SAPBEXexcBad8 9 6" xfId="47277"/>
    <cellStyle name="SAPBEXexcBad8_Units by Order Reason FY11" xfId="33764"/>
    <cellStyle name="SAPBEXexcBad9" xfId="33765"/>
    <cellStyle name="SAPBEXexcBad9 10" xfId="33766"/>
    <cellStyle name="SAPBEXexcBad9 10 2" xfId="33767"/>
    <cellStyle name="SAPBEXexcBad9 10 2 2" xfId="33768"/>
    <cellStyle name="SAPBEXexcBad9 10 3" xfId="33769"/>
    <cellStyle name="SAPBEXexcBad9 10 3 2" xfId="33770"/>
    <cellStyle name="SAPBEXexcBad9 10 4" xfId="33771"/>
    <cellStyle name="SAPBEXexcBad9 10 5" xfId="33772"/>
    <cellStyle name="SAPBEXexcBad9 10 6" xfId="47278"/>
    <cellStyle name="SAPBEXexcBad9 11" xfId="33773"/>
    <cellStyle name="SAPBEXexcBad9 11 2" xfId="33774"/>
    <cellStyle name="SAPBEXexcBad9 11 2 2" xfId="33775"/>
    <cellStyle name="SAPBEXexcBad9 11 3" xfId="33776"/>
    <cellStyle name="SAPBEXexcBad9 11 3 2" xfId="33777"/>
    <cellStyle name="SAPBEXexcBad9 11 4" xfId="33778"/>
    <cellStyle name="SAPBEXexcBad9 11 5" xfId="33779"/>
    <cellStyle name="SAPBEXexcBad9 12" xfId="33780"/>
    <cellStyle name="SAPBEXexcBad9 12 2" xfId="33781"/>
    <cellStyle name="SAPBEXexcBad9 12 2 2" xfId="33782"/>
    <cellStyle name="SAPBEXexcBad9 12 3" xfId="33783"/>
    <cellStyle name="SAPBEXexcBad9 12 3 2" xfId="33784"/>
    <cellStyle name="SAPBEXexcBad9 12 4" xfId="33785"/>
    <cellStyle name="SAPBEXexcBad9 12 5" xfId="33786"/>
    <cellStyle name="SAPBEXexcBad9 13" xfId="33787"/>
    <cellStyle name="SAPBEXexcBad9 13 2" xfId="33788"/>
    <cellStyle name="SAPBEXexcBad9 13 2 2" xfId="33789"/>
    <cellStyle name="SAPBEXexcBad9 13 3" xfId="33790"/>
    <cellStyle name="SAPBEXexcBad9 13 3 2" xfId="33791"/>
    <cellStyle name="SAPBEXexcBad9 13 4" xfId="33792"/>
    <cellStyle name="SAPBEXexcBad9 13 5" xfId="33793"/>
    <cellStyle name="SAPBEXexcBad9 14" xfId="33794"/>
    <cellStyle name="SAPBEXexcBad9 14 2" xfId="33795"/>
    <cellStyle name="SAPBEXexcBad9 14 2 2" xfId="33796"/>
    <cellStyle name="SAPBEXexcBad9 14 3" xfId="33797"/>
    <cellStyle name="SAPBEXexcBad9 14 3 2" xfId="33798"/>
    <cellStyle name="SAPBEXexcBad9 14 4" xfId="33799"/>
    <cellStyle name="SAPBEXexcBad9 14 5" xfId="33800"/>
    <cellStyle name="SAPBEXexcBad9 15" xfId="33801"/>
    <cellStyle name="SAPBEXexcBad9 15 2" xfId="33802"/>
    <cellStyle name="SAPBEXexcBad9 15 2 2" xfId="33803"/>
    <cellStyle name="SAPBEXexcBad9 15 3" xfId="33804"/>
    <cellStyle name="SAPBEXexcBad9 15 3 2" xfId="33805"/>
    <cellStyle name="SAPBEXexcBad9 15 4" xfId="33806"/>
    <cellStyle name="SAPBEXexcBad9 15 5" xfId="33807"/>
    <cellStyle name="SAPBEXexcBad9 16" xfId="33808"/>
    <cellStyle name="SAPBEXexcBad9 16 2" xfId="33809"/>
    <cellStyle name="SAPBEXexcBad9 16 2 2" xfId="33810"/>
    <cellStyle name="SAPBEXexcBad9 16 3" xfId="33811"/>
    <cellStyle name="SAPBEXexcBad9 16 3 2" xfId="33812"/>
    <cellStyle name="SAPBEXexcBad9 16 4" xfId="33813"/>
    <cellStyle name="SAPBEXexcBad9 16 5" xfId="33814"/>
    <cellStyle name="SAPBEXexcBad9 17" xfId="33815"/>
    <cellStyle name="SAPBEXexcBad9 17 2" xfId="33816"/>
    <cellStyle name="SAPBEXexcBad9 17 2 2" xfId="33817"/>
    <cellStyle name="SAPBEXexcBad9 17 3" xfId="33818"/>
    <cellStyle name="SAPBEXexcBad9 17 3 2" xfId="33819"/>
    <cellStyle name="SAPBEXexcBad9 17 4" xfId="33820"/>
    <cellStyle name="SAPBEXexcBad9 17 5" xfId="33821"/>
    <cellStyle name="SAPBEXexcBad9 18" xfId="33822"/>
    <cellStyle name="SAPBEXexcBad9 18 2" xfId="33823"/>
    <cellStyle name="SAPBEXexcBad9 18 2 2" xfId="33824"/>
    <cellStyle name="SAPBEXexcBad9 18 3" xfId="33825"/>
    <cellStyle name="SAPBEXexcBad9 18 3 2" xfId="33826"/>
    <cellStyle name="SAPBEXexcBad9 18 4" xfId="33827"/>
    <cellStyle name="SAPBEXexcBad9 18 5" xfId="33828"/>
    <cellStyle name="SAPBEXexcBad9 19" xfId="33829"/>
    <cellStyle name="SAPBEXexcBad9 19 2" xfId="33830"/>
    <cellStyle name="SAPBEXexcBad9 19 2 2" xfId="33831"/>
    <cellStyle name="SAPBEXexcBad9 19 3" xfId="33832"/>
    <cellStyle name="SAPBEXexcBad9 19 3 2" xfId="33833"/>
    <cellStyle name="SAPBEXexcBad9 19 4" xfId="33834"/>
    <cellStyle name="SAPBEXexcBad9 19 5" xfId="33835"/>
    <cellStyle name="SAPBEXexcBad9 2" xfId="33836"/>
    <cellStyle name="SAPBEXexcBad9 2 10" xfId="47279"/>
    <cellStyle name="SAPBEXexcBad9 2 2" xfId="33837"/>
    <cellStyle name="SAPBEXexcBad9 2 2 2" xfId="33838"/>
    <cellStyle name="SAPBEXexcBad9 2 2 2 2" xfId="47281"/>
    <cellStyle name="SAPBEXexcBad9 2 2 3" xfId="33839"/>
    <cellStyle name="SAPBEXexcBad9 2 2 4" xfId="47280"/>
    <cellStyle name="SAPBEXexcBad9 2 3" xfId="33840"/>
    <cellStyle name="SAPBEXexcBad9 2 3 2" xfId="33841"/>
    <cellStyle name="SAPBEXexcBad9 2 3 3" xfId="33842"/>
    <cellStyle name="SAPBEXexcBad9 2 3 4" xfId="47282"/>
    <cellStyle name="SAPBEXexcBad9 2 4" xfId="33843"/>
    <cellStyle name="SAPBEXexcBad9 2 4 2" xfId="33844"/>
    <cellStyle name="SAPBEXexcBad9 2 5" xfId="33845"/>
    <cellStyle name="SAPBEXexcBad9 2 6" xfId="33846"/>
    <cellStyle name="SAPBEXexcBad9 2 7" xfId="33847"/>
    <cellStyle name="SAPBEXexcBad9 2 8" xfId="33848"/>
    <cellStyle name="SAPBEXexcBad9 2 9" xfId="33849"/>
    <cellStyle name="SAPBEXexcBad9 20" xfId="33850"/>
    <cellStyle name="SAPBEXexcBad9 20 2" xfId="33851"/>
    <cellStyle name="SAPBEXexcBad9 20 2 2" xfId="33852"/>
    <cellStyle name="SAPBEXexcBad9 20 3" xfId="33853"/>
    <cellStyle name="SAPBEXexcBad9 20 3 2" xfId="33854"/>
    <cellStyle name="SAPBEXexcBad9 20 4" xfId="33855"/>
    <cellStyle name="SAPBEXexcBad9 20 5" xfId="33856"/>
    <cellStyle name="SAPBEXexcBad9 21" xfId="33857"/>
    <cellStyle name="SAPBEXexcBad9 21 2" xfId="33858"/>
    <cellStyle name="SAPBEXexcBad9 21 2 2" xfId="33859"/>
    <cellStyle name="SAPBEXexcBad9 21 3" xfId="33860"/>
    <cellStyle name="SAPBEXexcBad9 21 3 2" xfId="33861"/>
    <cellStyle name="SAPBEXexcBad9 21 4" xfId="33862"/>
    <cellStyle name="SAPBEXexcBad9 21 5" xfId="33863"/>
    <cellStyle name="SAPBEXexcBad9 22" xfId="33864"/>
    <cellStyle name="SAPBEXexcBad9 22 2" xfId="33865"/>
    <cellStyle name="SAPBEXexcBad9 22 2 2" xfId="33866"/>
    <cellStyle name="SAPBEXexcBad9 22 3" xfId="33867"/>
    <cellStyle name="SAPBEXexcBad9 22 3 2" xfId="33868"/>
    <cellStyle name="SAPBEXexcBad9 22 4" xfId="33869"/>
    <cellStyle name="SAPBEXexcBad9 22 5" xfId="33870"/>
    <cellStyle name="SAPBEXexcBad9 23" xfId="33871"/>
    <cellStyle name="SAPBEXexcBad9 23 2" xfId="33872"/>
    <cellStyle name="SAPBEXexcBad9 23 2 2" xfId="33873"/>
    <cellStyle name="SAPBEXexcBad9 23 3" xfId="33874"/>
    <cellStyle name="SAPBEXexcBad9 23 3 2" xfId="33875"/>
    <cellStyle name="SAPBEXexcBad9 23 4" xfId="33876"/>
    <cellStyle name="SAPBEXexcBad9 23 5" xfId="33877"/>
    <cellStyle name="SAPBEXexcBad9 24" xfId="33878"/>
    <cellStyle name="SAPBEXexcBad9 24 2" xfId="33879"/>
    <cellStyle name="SAPBEXexcBad9 24 2 2" xfId="33880"/>
    <cellStyle name="SAPBEXexcBad9 24 3" xfId="33881"/>
    <cellStyle name="SAPBEXexcBad9 24 3 2" xfId="33882"/>
    <cellStyle name="SAPBEXexcBad9 24 4" xfId="33883"/>
    <cellStyle name="SAPBEXexcBad9 24 5" xfId="33884"/>
    <cellStyle name="SAPBEXexcBad9 25" xfId="33885"/>
    <cellStyle name="SAPBEXexcBad9 25 2" xfId="33886"/>
    <cellStyle name="SAPBEXexcBad9 25 2 2" xfId="33887"/>
    <cellStyle name="SAPBEXexcBad9 25 3" xfId="33888"/>
    <cellStyle name="SAPBEXexcBad9 25 3 2" xfId="33889"/>
    <cellStyle name="SAPBEXexcBad9 25 4" xfId="33890"/>
    <cellStyle name="SAPBEXexcBad9 25 5" xfId="33891"/>
    <cellStyle name="SAPBEXexcBad9 26" xfId="33892"/>
    <cellStyle name="SAPBEXexcBad9 26 2" xfId="33893"/>
    <cellStyle name="SAPBEXexcBad9 26 2 2" xfId="33894"/>
    <cellStyle name="SAPBEXexcBad9 26 3" xfId="33895"/>
    <cellStyle name="SAPBEXexcBad9 26 3 2" xfId="33896"/>
    <cellStyle name="SAPBEXexcBad9 26 4" xfId="33897"/>
    <cellStyle name="SAPBEXexcBad9 26 5" xfId="33898"/>
    <cellStyle name="SAPBEXexcBad9 27" xfId="33899"/>
    <cellStyle name="SAPBEXexcBad9 27 2" xfId="33900"/>
    <cellStyle name="SAPBEXexcBad9 27 2 2" xfId="33901"/>
    <cellStyle name="SAPBEXexcBad9 27 3" xfId="33902"/>
    <cellStyle name="SAPBEXexcBad9 27 4" xfId="33903"/>
    <cellStyle name="SAPBEXexcBad9 28" xfId="33904"/>
    <cellStyle name="SAPBEXexcBad9 28 2" xfId="33905"/>
    <cellStyle name="SAPBEXexcBad9 28 2 2" xfId="33906"/>
    <cellStyle name="SAPBEXexcBad9 28 3" xfId="33907"/>
    <cellStyle name="SAPBEXexcBad9 28 4" xfId="33908"/>
    <cellStyle name="SAPBEXexcBad9 29" xfId="33909"/>
    <cellStyle name="SAPBEXexcBad9 29 2" xfId="33910"/>
    <cellStyle name="SAPBEXexcBad9 29 2 2" xfId="33911"/>
    <cellStyle name="SAPBEXexcBad9 29 3" xfId="33912"/>
    <cellStyle name="SAPBEXexcBad9 29 4" xfId="33913"/>
    <cellStyle name="SAPBEXexcBad9 3" xfId="33914"/>
    <cellStyle name="SAPBEXexcBad9 3 2" xfId="33915"/>
    <cellStyle name="SAPBEXexcBad9 3 2 2" xfId="33916"/>
    <cellStyle name="SAPBEXexcBad9 3 2 2 2" xfId="47285"/>
    <cellStyle name="SAPBEXexcBad9 3 2 3" xfId="47284"/>
    <cellStyle name="SAPBEXexcBad9 3 3" xfId="33917"/>
    <cellStyle name="SAPBEXexcBad9 3 3 2" xfId="33918"/>
    <cellStyle name="SAPBEXexcBad9 3 3 3" xfId="47286"/>
    <cellStyle name="SAPBEXexcBad9 3 4" xfId="33919"/>
    <cellStyle name="SAPBEXexcBad9 3 5" xfId="33920"/>
    <cellStyle name="SAPBEXexcBad9 3 6" xfId="47283"/>
    <cellStyle name="SAPBEXexcBad9 30" xfId="33921"/>
    <cellStyle name="SAPBEXexcBad9 30 2" xfId="33922"/>
    <cellStyle name="SAPBEXexcBad9 30 2 2" xfId="33923"/>
    <cellStyle name="SAPBEXexcBad9 30 3" xfId="33924"/>
    <cellStyle name="SAPBEXexcBad9 30 4" xfId="33925"/>
    <cellStyle name="SAPBEXexcBad9 31" xfId="33926"/>
    <cellStyle name="SAPBEXexcBad9 31 2" xfId="33927"/>
    <cellStyle name="SAPBEXexcBad9 31 2 2" xfId="33928"/>
    <cellStyle name="SAPBEXexcBad9 31 3" xfId="33929"/>
    <cellStyle name="SAPBEXexcBad9 31 4" xfId="33930"/>
    <cellStyle name="SAPBEXexcBad9 32" xfId="33931"/>
    <cellStyle name="SAPBEXexcBad9 32 2" xfId="33932"/>
    <cellStyle name="SAPBEXexcBad9 33" xfId="33933"/>
    <cellStyle name="SAPBEXexcBad9 33 2" xfId="33934"/>
    <cellStyle name="SAPBEXexcBad9 34" xfId="33935"/>
    <cellStyle name="SAPBEXexcBad9 34 2" xfId="33936"/>
    <cellStyle name="SAPBEXexcBad9 35" xfId="33937"/>
    <cellStyle name="SAPBEXexcBad9 35 2" xfId="33938"/>
    <cellStyle name="SAPBEXexcBad9 36" xfId="33939"/>
    <cellStyle name="SAPBEXexcBad9 36 2" xfId="33940"/>
    <cellStyle name="SAPBEXexcBad9 37" xfId="33941"/>
    <cellStyle name="SAPBEXexcBad9 37 2" xfId="33942"/>
    <cellStyle name="SAPBEXexcBad9 38" xfId="33943"/>
    <cellStyle name="SAPBEXexcBad9 38 2" xfId="33944"/>
    <cellStyle name="SAPBEXexcBad9 39" xfId="33945"/>
    <cellStyle name="SAPBEXexcBad9 39 2" xfId="33946"/>
    <cellStyle name="SAPBEXexcBad9 4" xfId="33947"/>
    <cellStyle name="SAPBEXexcBad9 4 2" xfId="33948"/>
    <cellStyle name="SAPBEXexcBad9 4 2 2" xfId="33949"/>
    <cellStyle name="SAPBEXexcBad9 4 2 2 2" xfId="47289"/>
    <cellStyle name="SAPBEXexcBad9 4 2 3" xfId="47288"/>
    <cellStyle name="SAPBEXexcBad9 4 3" xfId="33950"/>
    <cellStyle name="SAPBEXexcBad9 4 3 2" xfId="33951"/>
    <cellStyle name="SAPBEXexcBad9 4 3 3" xfId="47290"/>
    <cellStyle name="SAPBEXexcBad9 4 4" xfId="33952"/>
    <cellStyle name="SAPBEXexcBad9 4 5" xfId="33953"/>
    <cellStyle name="SAPBEXexcBad9 4 6" xfId="47287"/>
    <cellStyle name="SAPBEXexcBad9 40" xfId="33954"/>
    <cellStyle name="SAPBEXexcBad9 40 2" xfId="33955"/>
    <cellStyle name="SAPBEXexcBad9 41" xfId="33956"/>
    <cellStyle name="SAPBEXexcBad9 41 2" xfId="33957"/>
    <cellStyle name="SAPBEXexcBad9 42" xfId="33958"/>
    <cellStyle name="SAPBEXexcBad9 42 2" xfId="33959"/>
    <cellStyle name="SAPBEXexcBad9 42 3" xfId="33960"/>
    <cellStyle name="SAPBEXexcBad9 43" xfId="33961"/>
    <cellStyle name="SAPBEXexcBad9 44" xfId="33962"/>
    <cellStyle name="SAPBEXexcBad9 45" xfId="33963"/>
    <cellStyle name="SAPBEXexcBad9 46" xfId="33964"/>
    <cellStyle name="SAPBEXexcBad9 47" xfId="33965"/>
    <cellStyle name="SAPBEXexcBad9 48" xfId="33966"/>
    <cellStyle name="SAPBEXexcBad9 49" xfId="33967"/>
    <cellStyle name="SAPBEXexcBad9 5" xfId="33968"/>
    <cellStyle name="SAPBEXexcBad9 5 2" xfId="33969"/>
    <cellStyle name="SAPBEXexcBad9 5 2 2" xfId="33970"/>
    <cellStyle name="SAPBEXexcBad9 5 2 2 2" xfId="47293"/>
    <cellStyle name="SAPBEXexcBad9 5 2 3" xfId="47292"/>
    <cellStyle name="SAPBEXexcBad9 5 3" xfId="33971"/>
    <cellStyle name="SAPBEXexcBad9 5 3 2" xfId="33972"/>
    <cellStyle name="SAPBEXexcBad9 5 3 3" xfId="47294"/>
    <cellStyle name="SAPBEXexcBad9 5 4" xfId="33973"/>
    <cellStyle name="SAPBEXexcBad9 5 5" xfId="33974"/>
    <cellStyle name="SAPBEXexcBad9 5 6" xfId="47291"/>
    <cellStyle name="SAPBEXexcBad9 50" xfId="33975"/>
    <cellStyle name="SAPBEXexcBad9 51" xfId="33976"/>
    <cellStyle name="SAPBEXexcBad9 52" xfId="33977"/>
    <cellStyle name="SAPBEXexcBad9 53" xfId="33978"/>
    <cellStyle name="SAPBEXexcBad9 54" xfId="33979"/>
    <cellStyle name="SAPBEXexcBad9 55" xfId="33980"/>
    <cellStyle name="SAPBEXexcBad9 56" xfId="33981"/>
    <cellStyle name="SAPBEXexcBad9 57" xfId="33982"/>
    <cellStyle name="SAPBEXexcBad9 58" xfId="33983"/>
    <cellStyle name="SAPBEXexcBad9 59" xfId="33984"/>
    <cellStyle name="SAPBEXexcBad9 6" xfId="33985"/>
    <cellStyle name="SAPBEXexcBad9 6 2" xfId="33986"/>
    <cellStyle name="SAPBEXexcBad9 6 2 2" xfId="33987"/>
    <cellStyle name="SAPBEXexcBad9 6 2 2 2" xfId="47297"/>
    <cellStyle name="SAPBEXexcBad9 6 2 3" xfId="47296"/>
    <cellStyle name="SAPBEXexcBad9 6 3" xfId="33988"/>
    <cellStyle name="SAPBEXexcBad9 6 3 2" xfId="33989"/>
    <cellStyle name="SAPBEXexcBad9 6 3 3" xfId="47298"/>
    <cellStyle name="SAPBEXexcBad9 6 4" xfId="33990"/>
    <cellStyle name="SAPBEXexcBad9 6 5" xfId="33991"/>
    <cellStyle name="SAPBEXexcBad9 6 6" xfId="47295"/>
    <cellStyle name="SAPBEXexcBad9 60" xfId="33992"/>
    <cellStyle name="SAPBEXexcBad9 61" xfId="33993"/>
    <cellStyle name="SAPBEXexcBad9 62" xfId="33994"/>
    <cellStyle name="SAPBEXexcBad9 63" xfId="33995"/>
    <cellStyle name="SAPBEXexcBad9 64" xfId="33996"/>
    <cellStyle name="SAPBEXexcBad9 65" xfId="33997"/>
    <cellStyle name="SAPBEXexcBad9 66" xfId="33998"/>
    <cellStyle name="SAPBEXexcBad9 67" xfId="33999"/>
    <cellStyle name="SAPBEXexcBad9 68" xfId="34000"/>
    <cellStyle name="SAPBEXexcBad9 69" xfId="34001"/>
    <cellStyle name="SAPBEXexcBad9 7" xfId="34002"/>
    <cellStyle name="SAPBEXexcBad9 7 2" xfId="34003"/>
    <cellStyle name="SAPBEXexcBad9 7 2 2" xfId="34004"/>
    <cellStyle name="SAPBEXexcBad9 7 2 2 2" xfId="47301"/>
    <cellStyle name="SAPBEXexcBad9 7 2 3" xfId="47300"/>
    <cellStyle name="SAPBEXexcBad9 7 3" xfId="34005"/>
    <cellStyle name="SAPBEXexcBad9 7 3 2" xfId="34006"/>
    <cellStyle name="SAPBEXexcBad9 7 3 3" xfId="47302"/>
    <cellStyle name="SAPBEXexcBad9 7 4" xfId="34007"/>
    <cellStyle name="SAPBEXexcBad9 7 5" xfId="34008"/>
    <cellStyle name="SAPBEXexcBad9 7 6" xfId="47299"/>
    <cellStyle name="SAPBEXexcBad9 70" xfId="34009"/>
    <cellStyle name="SAPBEXexcBad9 71" xfId="34010"/>
    <cellStyle name="SAPBEXexcBad9 72" xfId="34011"/>
    <cellStyle name="SAPBEXexcBad9 73" xfId="34012"/>
    <cellStyle name="SAPBEXexcBad9 74" xfId="34013"/>
    <cellStyle name="SAPBEXexcBad9 75" xfId="34014"/>
    <cellStyle name="SAPBEXexcBad9 76" xfId="34015"/>
    <cellStyle name="SAPBEXexcBad9 77" xfId="34016"/>
    <cellStyle name="SAPBEXexcBad9 78" xfId="34017"/>
    <cellStyle name="SAPBEXexcBad9 79" xfId="34018"/>
    <cellStyle name="SAPBEXexcBad9 8" xfId="34019"/>
    <cellStyle name="SAPBEXexcBad9 8 2" xfId="34020"/>
    <cellStyle name="SAPBEXexcBad9 8 2 2" xfId="34021"/>
    <cellStyle name="SAPBEXexcBad9 8 2 3" xfId="47304"/>
    <cellStyle name="SAPBEXexcBad9 8 3" xfId="34022"/>
    <cellStyle name="SAPBEXexcBad9 8 3 2" xfId="34023"/>
    <cellStyle name="SAPBEXexcBad9 8 4" xfId="34024"/>
    <cellStyle name="SAPBEXexcBad9 8 5" xfId="34025"/>
    <cellStyle name="SAPBEXexcBad9 8 6" xfId="47303"/>
    <cellStyle name="SAPBEXexcBad9 80" xfId="34026"/>
    <cellStyle name="SAPBEXexcBad9 81" xfId="34027"/>
    <cellStyle name="SAPBEXexcBad9 82" xfId="34028"/>
    <cellStyle name="SAPBEXexcBad9 82 2" xfId="34029"/>
    <cellStyle name="SAPBEXexcBad9 82 3" xfId="34030"/>
    <cellStyle name="SAPBEXexcBad9 83" xfId="34031"/>
    <cellStyle name="SAPBEXexcBad9 84" xfId="48030"/>
    <cellStyle name="SAPBEXexcBad9 9" xfId="34032"/>
    <cellStyle name="SAPBEXexcBad9 9 2" xfId="34033"/>
    <cellStyle name="SAPBEXexcBad9 9 2 2" xfId="34034"/>
    <cellStyle name="SAPBEXexcBad9 9 3" xfId="34035"/>
    <cellStyle name="SAPBEXexcBad9 9 3 2" xfId="34036"/>
    <cellStyle name="SAPBEXexcBad9 9 4" xfId="34037"/>
    <cellStyle name="SAPBEXexcBad9 9 5" xfId="34038"/>
    <cellStyle name="SAPBEXexcBad9 9 6" xfId="47305"/>
    <cellStyle name="SAPBEXexcBad9_Units by Order Reason FY11" xfId="34039"/>
    <cellStyle name="SAPBEXexcCritical4" xfId="34040"/>
    <cellStyle name="SAPBEXexcCritical4 10" xfId="34041"/>
    <cellStyle name="SAPBEXexcCritical4 10 2" xfId="34042"/>
    <cellStyle name="SAPBEXexcCritical4 10 2 2" xfId="34043"/>
    <cellStyle name="SAPBEXexcCritical4 10 3" xfId="34044"/>
    <cellStyle name="SAPBEXexcCritical4 10 3 2" xfId="34045"/>
    <cellStyle name="SAPBEXexcCritical4 10 4" xfId="34046"/>
    <cellStyle name="SAPBEXexcCritical4 10 5" xfId="34047"/>
    <cellStyle name="SAPBEXexcCritical4 10 6" xfId="47306"/>
    <cellStyle name="SAPBEXexcCritical4 11" xfId="34048"/>
    <cellStyle name="SAPBEXexcCritical4 11 2" xfId="34049"/>
    <cellStyle name="SAPBEXexcCritical4 11 2 2" xfId="34050"/>
    <cellStyle name="SAPBEXexcCritical4 11 3" xfId="34051"/>
    <cellStyle name="SAPBEXexcCritical4 11 3 2" xfId="34052"/>
    <cellStyle name="SAPBEXexcCritical4 11 4" xfId="34053"/>
    <cellStyle name="SAPBEXexcCritical4 11 5" xfId="34054"/>
    <cellStyle name="SAPBEXexcCritical4 12" xfId="34055"/>
    <cellStyle name="SAPBEXexcCritical4 12 2" xfId="34056"/>
    <cellStyle name="SAPBEXexcCritical4 12 2 2" xfId="34057"/>
    <cellStyle name="SAPBEXexcCritical4 12 3" xfId="34058"/>
    <cellStyle name="SAPBEXexcCritical4 12 3 2" xfId="34059"/>
    <cellStyle name="SAPBEXexcCritical4 12 4" xfId="34060"/>
    <cellStyle name="SAPBEXexcCritical4 12 5" xfId="34061"/>
    <cellStyle name="SAPBEXexcCritical4 13" xfId="34062"/>
    <cellStyle name="SAPBEXexcCritical4 13 2" xfId="34063"/>
    <cellStyle name="SAPBEXexcCritical4 13 2 2" xfId="34064"/>
    <cellStyle name="SAPBEXexcCritical4 13 3" xfId="34065"/>
    <cellStyle name="SAPBEXexcCritical4 13 3 2" xfId="34066"/>
    <cellStyle name="SAPBEXexcCritical4 13 4" xfId="34067"/>
    <cellStyle name="SAPBEXexcCritical4 13 5" xfId="34068"/>
    <cellStyle name="SAPBEXexcCritical4 14" xfId="34069"/>
    <cellStyle name="SAPBEXexcCritical4 14 2" xfId="34070"/>
    <cellStyle name="SAPBEXexcCritical4 14 2 2" xfId="34071"/>
    <cellStyle name="SAPBEXexcCritical4 14 3" xfId="34072"/>
    <cellStyle name="SAPBEXexcCritical4 14 3 2" xfId="34073"/>
    <cellStyle name="SAPBEXexcCritical4 14 4" xfId="34074"/>
    <cellStyle name="SAPBEXexcCritical4 14 5" xfId="34075"/>
    <cellStyle name="SAPBEXexcCritical4 15" xfId="34076"/>
    <cellStyle name="SAPBEXexcCritical4 15 2" xfId="34077"/>
    <cellStyle name="SAPBEXexcCritical4 15 2 2" xfId="34078"/>
    <cellStyle name="SAPBEXexcCritical4 15 3" xfId="34079"/>
    <cellStyle name="SAPBEXexcCritical4 15 3 2" xfId="34080"/>
    <cellStyle name="SAPBEXexcCritical4 15 4" xfId="34081"/>
    <cellStyle name="SAPBEXexcCritical4 15 5" xfId="34082"/>
    <cellStyle name="SAPBEXexcCritical4 16" xfId="34083"/>
    <cellStyle name="SAPBEXexcCritical4 16 2" xfId="34084"/>
    <cellStyle name="SAPBEXexcCritical4 16 2 2" xfId="34085"/>
    <cellStyle name="SAPBEXexcCritical4 16 3" xfId="34086"/>
    <cellStyle name="SAPBEXexcCritical4 16 3 2" xfId="34087"/>
    <cellStyle name="SAPBEXexcCritical4 16 4" xfId="34088"/>
    <cellStyle name="SAPBEXexcCritical4 16 5" xfId="34089"/>
    <cellStyle name="SAPBEXexcCritical4 17" xfId="34090"/>
    <cellStyle name="SAPBEXexcCritical4 17 2" xfId="34091"/>
    <cellStyle name="SAPBEXexcCritical4 17 2 2" xfId="34092"/>
    <cellStyle name="SAPBEXexcCritical4 17 3" xfId="34093"/>
    <cellStyle name="SAPBEXexcCritical4 17 3 2" xfId="34094"/>
    <cellStyle name="SAPBEXexcCritical4 17 4" xfId="34095"/>
    <cellStyle name="SAPBEXexcCritical4 17 5" xfId="34096"/>
    <cellStyle name="SAPBEXexcCritical4 18" xfId="34097"/>
    <cellStyle name="SAPBEXexcCritical4 18 2" xfId="34098"/>
    <cellStyle name="SAPBEXexcCritical4 18 2 2" xfId="34099"/>
    <cellStyle name="SAPBEXexcCritical4 18 3" xfId="34100"/>
    <cellStyle name="SAPBEXexcCritical4 18 3 2" xfId="34101"/>
    <cellStyle name="SAPBEXexcCritical4 18 4" xfId="34102"/>
    <cellStyle name="SAPBEXexcCritical4 18 5" xfId="34103"/>
    <cellStyle name="SAPBEXexcCritical4 19" xfId="34104"/>
    <cellStyle name="SAPBEXexcCritical4 19 2" xfId="34105"/>
    <cellStyle name="SAPBEXexcCritical4 19 2 2" xfId="34106"/>
    <cellStyle name="SAPBEXexcCritical4 19 3" xfId="34107"/>
    <cellStyle name="SAPBEXexcCritical4 19 3 2" xfId="34108"/>
    <cellStyle name="SAPBEXexcCritical4 19 4" xfId="34109"/>
    <cellStyle name="SAPBEXexcCritical4 19 5" xfId="34110"/>
    <cellStyle name="SAPBEXexcCritical4 2" xfId="34111"/>
    <cellStyle name="SAPBEXexcCritical4 2 10" xfId="47307"/>
    <cellStyle name="SAPBEXexcCritical4 2 2" xfId="34112"/>
    <cellStyle name="SAPBEXexcCritical4 2 2 2" xfId="34113"/>
    <cellStyle name="SAPBEXexcCritical4 2 2 2 2" xfId="47309"/>
    <cellStyle name="SAPBEXexcCritical4 2 2 3" xfId="34114"/>
    <cellStyle name="SAPBEXexcCritical4 2 2 4" xfId="47308"/>
    <cellStyle name="SAPBEXexcCritical4 2 3" xfId="34115"/>
    <cellStyle name="SAPBEXexcCritical4 2 3 2" xfId="34116"/>
    <cellStyle name="SAPBEXexcCritical4 2 3 3" xfId="34117"/>
    <cellStyle name="SAPBEXexcCritical4 2 3 4" xfId="47310"/>
    <cellStyle name="SAPBEXexcCritical4 2 4" xfId="34118"/>
    <cellStyle name="SAPBEXexcCritical4 2 4 2" xfId="34119"/>
    <cellStyle name="SAPBEXexcCritical4 2 5" xfId="34120"/>
    <cellStyle name="SAPBEXexcCritical4 2 6" xfId="34121"/>
    <cellStyle name="SAPBEXexcCritical4 2 7" xfId="34122"/>
    <cellStyle name="SAPBEXexcCritical4 2 8" xfId="34123"/>
    <cellStyle name="SAPBEXexcCritical4 2 9" xfId="34124"/>
    <cellStyle name="SAPBEXexcCritical4 20" xfId="34125"/>
    <cellStyle name="SAPBEXexcCritical4 20 2" xfId="34126"/>
    <cellStyle name="SAPBEXexcCritical4 20 2 2" xfId="34127"/>
    <cellStyle name="SAPBEXexcCritical4 20 3" xfId="34128"/>
    <cellStyle name="SAPBEXexcCritical4 20 3 2" xfId="34129"/>
    <cellStyle name="SAPBEXexcCritical4 20 4" xfId="34130"/>
    <cellStyle name="SAPBEXexcCritical4 20 5" xfId="34131"/>
    <cellStyle name="SAPBEXexcCritical4 21" xfId="34132"/>
    <cellStyle name="SAPBEXexcCritical4 21 2" xfId="34133"/>
    <cellStyle name="SAPBEXexcCritical4 21 2 2" xfId="34134"/>
    <cellStyle name="SAPBEXexcCritical4 21 3" xfId="34135"/>
    <cellStyle name="SAPBEXexcCritical4 21 3 2" xfId="34136"/>
    <cellStyle name="SAPBEXexcCritical4 21 4" xfId="34137"/>
    <cellStyle name="SAPBEXexcCritical4 21 5" xfId="34138"/>
    <cellStyle name="SAPBEXexcCritical4 22" xfId="34139"/>
    <cellStyle name="SAPBEXexcCritical4 22 2" xfId="34140"/>
    <cellStyle name="SAPBEXexcCritical4 22 2 2" xfId="34141"/>
    <cellStyle name="SAPBEXexcCritical4 22 3" xfId="34142"/>
    <cellStyle name="SAPBEXexcCritical4 22 3 2" xfId="34143"/>
    <cellStyle name="SAPBEXexcCritical4 22 4" xfId="34144"/>
    <cellStyle name="SAPBEXexcCritical4 22 5" xfId="34145"/>
    <cellStyle name="SAPBEXexcCritical4 23" xfId="34146"/>
    <cellStyle name="SAPBEXexcCritical4 23 2" xfId="34147"/>
    <cellStyle name="SAPBEXexcCritical4 23 2 2" xfId="34148"/>
    <cellStyle name="SAPBEXexcCritical4 23 3" xfId="34149"/>
    <cellStyle name="SAPBEXexcCritical4 23 3 2" xfId="34150"/>
    <cellStyle name="SAPBEXexcCritical4 23 4" xfId="34151"/>
    <cellStyle name="SAPBEXexcCritical4 23 5" xfId="34152"/>
    <cellStyle name="SAPBEXexcCritical4 24" xfId="34153"/>
    <cellStyle name="SAPBEXexcCritical4 24 2" xfId="34154"/>
    <cellStyle name="SAPBEXexcCritical4 24 2 2" xfId="34155"/>
    <cellStyle name="SAPBEXexcCritical4 24 3" xfId="34156"/>
    <cellStyle name="SAPBEXexcCritical4 24 3 2" xfId="34157"/>
    <cellStyle name="SAPBEXexcCritical4 24 4" xfId="34158"/>
    <cellStyle name="SAPBEXexcCritical4 24 5" xfId="34159"/>
    <cellStyle name="SAPBEXexcCritical4 25" xfId="34160"/>
    <cellStyle name="SAPBEXexcCritical4 25 2" xfId="34161"/>
    <cellStyle name="SAPBEXexcCritical4 25 2 2" xfId="34162"/>
    <cellStyle name="SAPBEXexcCritical4 25 3" xfId="34163"/>
    <cellStyle name="SAPBEXexcCritical4 25 3 2" xfId="34164"/>
    <cellStyle name="SAPBEXexcCritical4 25 4" xfId="34165"/>
    <cellStyle name="SAPBEXexcCritical4 25 5" xfId="34166"/>
    <cellStyle name="SAPBEXexcCritical4 26" xfId="34167"/>
    <cellStyle name="SAPBEXexcCritical4 26 2" xfId="34168"/>
    <cellStyle name="SAPBEXexcCritical4 26 2 2" xfId="34169"/>
    <cellStyle name="SAPBEXexcCritical4 26 3" xfId="34170"/>
    <cellStyle name="SAPBEXexcCritical4 26 3 2" xfId="34171"/>
    <cellStyle name="SAPBEXexcCritical4 26 4" xfId="34172"/>
    <cellStyle name="SAPBEXexcCritical4 26 5" xfId="34173"/>
    <cellStyle name="SAPBEXexcCritical4 27" xfId="34174"/>
    <cellStyle name="SAPBEXexcCritical4 27 2" xfId="34175"/>
    <cellStyle name="SAPBEXexcCritical4 27 2 2" xfId="34176"/>
    <cellStyle name="SAPBEXexcCritical4 27 3" xfId="34177"/>
    <cellStyle name="SAPBEXexcCritical4 27 4" xfId="34178"/>
    <cellStyle name="SAPBEXexcCritical4 28" xfId="34179"/>
    <cellStyle name="SAPBEXexcCritical4 28 2" xfId="34180"/>
    <cellStyle name="SAPBEXexcCritical4 28 2 2" xfId="34181"/>
    <cellStyle name="SAPBEXexcCritical4 28 3" xfId="34182"/>
    <cellStyle name="SAPBEXexcCritical4 28 4" xfId="34183"/>
    <cellStyle name="SAPBEXexcCritical4 29" xfId="34184"/>
    <cellStyle name="SAPBEXexcCritical4 29 2" xfId="34185"/>
    <cellStyle name="SAPBEXexcCritical4 29 2 2" xfId="34186"/>
    <cellStyle name="SAPBEXexcCritical4 29 3" xfId="34187"/>
    <cellStyle name="SAPBEXexcCritical4 29 4" xfId="34188"/>
    <cellStyle name="SAPBEXexcCritical4 3" xfId="34189"/>
    <cellStyle name="SAPBEXexcCritical4 3 2" xfId="34190"/>
    <cellStyle name="SAPBEXexcCritical4 3 2 2" xfId="34191"/>
    <cellStyle name="SAPBEXexcCritical4 3 2 2 2" xfId="47313"/>
    <cellStyle name="SAPBEXexcCritical4 3 2 3" xfId="47312"/>
    <cellStyle name="SAPBEXexcCritical4 3 3" xfId="34192"/>
    <cellStyle name="SAPBEXexcCritical4 3 3 2" xfId="34193"/>
    <cellStyle name="SAPBEXexcCritical4 3 3 3" xfId="47314"/>
    <cellStyle name="SAPBEXexcCritical4 3 4" xfId="34194"/>
    <cellStyle name="SAPBEXexcCritical4 3 5" xfId="34195"/>
    <cellStyle name="SAPBEXexcCritical4 3 6" xfId="47311"/>
    <cellStyle name="SAPBEXexcCritical4 30" xfId="34196"/>
    <cellStyle name="SAPBEXexcCritical4 30 2" xfId="34197"/>
    <cellStyle name="SAPBEXexcCritical4 30 2 2" xfId="34198"/>
    <cellStyle name="SAPBEXexcCritical4 30 3" xfId="34199"/>
    <cellStyle name="SAPBEXexcCritical4 30 4" xfId="34200"/>
    <cellStyle name="SAPBEXexcCritical4 31" xfId="34201"/>
    <cellStyle name="SAPBEXexcCritical4 31 2" xfId="34202"/>
    <cellStyle name="SAPBEXexcCritical4 31 2 2" xfId="34203"/>
    <cellStyle name="SAPBEXexcCritical4 31 3" xfId="34204"/>
    <cellStyle name="SAPBEXexcCritical4 31 4" xfId="34205"/>
    <cellStyle name="SAPBEXexcCritical4 32" xfId="34206"/>
    <cellStyle name="SAPBEXexcCritical4 32 2" xfId="34207"/>
    <cellStyle name="SAPBEXexcCritical4 33" xfId="34208"/>
    <cellStyle name="SAPBEXexcCritical4 33 2" xfId="34209"/>
    <cellStyle name="SAPBEXexcCritical4 34" xfId="34210"/>
    <cellStyle name="SAPBEXexcCritical4 34 2" xfId="34211"/>
    <cellStyle name="SAPBEXexcCritical4 35" xfId="34212"/>
    <cellStyle name="SAPBEXexcCritical4 35 2" xfId="34213"/>
    <cellStyle name="SAPBEXexcCritical4 36" xfId="34214"/>
    <cellStyle name="SAPBEXexcCritical4 36 2" xfId="34215"/>
    <cellStyle name="SAPBEXexcCritical4 37" xfId="34216"/>
    <cellStyle name="SAPBEXexcCritical4 37 2" xfId="34217"/>
    <cellStyle name="SAPBEXexcCritical4 38" xfId="34218"/>
    <cellStyle name="SAPBEXexcCritical4 38 2" xfId="34219"/>
    <cellStyle name="SAPBEXexcCritical4 39" xfId="34220"/>
    <cellStyle name="SAPBEXexcCritical4 39 2" xfId="34221"/>
    <cellStyle name="SAPBEXexcCritical4 4" xfId="34222"/>
    <cellStyle name="SAPBEXexcCritical4 4 2" xfId="34223"/>
    <cellStyle name="SAPBEXexcCritical4 4 2 2" xfId="34224"/>
    <cellStyle name="SAPBEXexcCritical4 4 2 2 2" xfId="47317"/>
    <cellStyle name="SAPBEXexcCritical4 4 2 3" xfId="47316"/>
    <cellStyle name="SAPBEXexcCritical4 4 3" xfId="34225"/>
    <cellStyle name="SAPBEXexcCritical4 4 3 2" xfId="34226"/>
    <cellStyle name="SAPBEXexcCritical4 4 3 3" xfId="47318"/>
    <cellStyle name="SAPBEXexcCritical4 4 4" xfId="34227"/>
    <cellStyle name="SAPBEXexcCritical4 4 5" xfId="34228"/>
    <cellStyle name="SAPBEXexcCritical4 4 6" xfId="47315"/>
    <cellStyle name="SAPBEXexcCritical4 40" xfId="34229"/>
    <cellStyle name="SAPBEXexcCritical4 40 2" xfId="34230"/>
    <cellStyle name="SAPBEXexcCritical4 41" xfId="34231"/>
    <cellStyle name="SAPBEXexcCritical4 41 2" xfId="34232"/>
    <cellStyle name="SAPBEXexcCritical4 42" xfId="34233"/>
    <cellStyle name="SAPBEXexcCritical4 42 2" xfId="34234"/>
    <cellStyle name="SAPBEXexcCritical4 42 3" xfId="34235"/>
    <cellStyle name="SAPBEXexcCritical4 43" xfId="34236"/>
    <cellStyle name="SAPBEXexcCritical4 44" xfId="34237"/>
    <cellStyle name="SAPBEXexcCritical4 45" xfId="34238"/>
    <cellStyle name="SAPBEXexcCritical4 46" xfId="34239"/>
    <cellStyle name="SAPBEXexcCritical4 47" xfId="34240"/>
    <cellStyle name="SAPBEXexcCritical4 48" xfId="34241"/>
    <cellStyle name="SAPBEXexcCritical4 49" xfId="34242"/>
    <cellStyle name="SAPBEXexcCritical4 5" xfId="34243"/>
    <cellStyle name="SAPBEXexcCritical4 5 2" xfId="34244"/>
    <cellStyle name="SAPBEXexcCritical4 5 2 2" xfId="34245"/>
    <cellStyle name="SAPBEXexcCritical4 5 2 2 2" xfId="47321"/>
    <cellStyle name="SAPBEXexcCritical4 5 2 3" xfId="47320"/>
    <cellStyle name="SAPBEXexcCritical4 5 3" xfId="34246"/>
    <cellStyle name="SAPBEXexcCritical4 5 3 2" xfId="34247"/>
    <cellStyle name="SAPBEXexcCritical4 5 3 3" xfId="47322"/>
    <cellStyle name="SAPBEXexcCritical4 5 4" xfId="34248"/>
    <cellStyle name="SAPBEXexcCritical4 5 5" xfId="34249"/>
    <cellStyle name="SAPBEXexcCritical4 5 6" xfId="47319"/>
    <cellStyle name="SAPBEXexcCritical4 50" xfId="34250"/>
    <cellStyle name="SAPBEXexcCritical4 51" xfId="34251"/>
    <cellStyle name="SAPBEXexcCritical4 52" xfId="34252"/>
    <cellStyle name="SAPBEXexcCritical4 53" xfId="34253"/>
    <cellStyle name="SAPBEXexcCritical4 54" xfId="34254"/>
    <cellStyle name="SAPBEXexcCritical4 55" xfId="34255"/>
    <cellStyle name="SAPBEXexcCritical4 56" xfId="34256"/>
    <cellStyle name="SAPBEXexcCritical4 57" xfId="34257"/>
    <cellStyle name="SAPBEXexcCritical4 58" xfId="34258"/>
    <cellStyle name="SAPBEXexcCritical4 59" xfId="34259"/>
    <cellStyle name="SAPBEXexcCritical4 6" xfId="34260"/>
    <cellStyle name="SAPBEXexcCritical4 6 2" xfId="34261"/>
    <cellStyle name="SAPBEXexcCritical4 6 2 2" xfId="34262"/>
    <cellStyle name="SAPBEXexcCritical4 6 2 2 2" xfId="47325"/>
    <cellStyle name="SAPBEXexcCritical4 6 2 3" xfId="47324"/>
    <cellStyle name="SAPBEXexcCritical4 6 3" xfId="34263"/>
    <cellStyle name="SAPBEXexcCritical4 6 3 2" xfId="34264"/>
    <cellStyle name="SAPBEXexcCritical4 6 3 3" xfId="47326"/>
    <cellStyle name="SAPBEXexcCritical4 6 4" xfId="34265"/>
    <cellStyle name="SAPBEXexcCritical4 6 5" xfId="34266"/>
    <cellStyle name="SAPBEXexcCritical4 6 6" xfId="47323"/>
    <cellStyle name="SAPBEXexcCritical4 60" xfId="34267"/>
    <cellStyle name="SAPBEXexcCritical4 61" xfId="34268"/>
    <cellStyle name="SAPBEXexcCritical4 62" xfId="34269"/>
    <cellStyle name="SAPBEXexcCritical4 63" xfId="34270"/>
    <cellStyle name="SAPBEXexcCritical4 64" xfId="34271"/>
    <cellStyle name="SAPBEXexcCritical4 65" xfId="34272"/>
    <cellStyle name="SAPBEXexcCritical4 66" xfId="34273"/>
    <cellStyle name="SAPBEXexcCritical4 67" xfId="34274"/>
    <cellStyle name="SAPBEXexcCritical4 68" xfId="34275"/>
    <cellStyle name="SAPBEXexcCritical4 69" xfId="34276"/>
    <cellStyle name="SAPBEXexcCritical4 7" xfId="34277"/>
    <cellStyle name="SAPBEXexcCritical4 7 2" xfId="34278"/>
    <cellStyle name="SAPBEXexcCritical4 7 2 2" xfId="34279"/>
    <cellStyle name="SAPBEXexcCritical4 7 2 2 2" xfId="47329"/>
    <cellStyle name="SAPBEXexcCritical4 7 2 3" xfId="47328"/>
    <cellStyle name="SAPBEXexcCritical4 7 3" xfId="34280"/>
    <cellStyle name="SAPBEXexcCritical4 7 3 2" xfId="34281"/>
    <cellStyle name="SAPBEXexcCritical4 7 3 3" xfId="47330"/>
    <cellStyle name="SAPBEXexcCritical4 7 4" xfId="34282"/>
    <cellStyle name="SAPBEXexcCritical4 7 5" xfId="34283"/>
    <cellStyle name="SAPBEXexcCritical4 7 6" xfId="47327"/>
    <cellStyle name="SAPBEXexcCritical4 70" xfId="34284"/>
    <cellStyle name="SAPBEXexcCritical4 71" xfId="34285"/>
    <cellStyle name="SAPBEXexcCritical4 72" xfId="34286"/>
    <cellStyle name="SAPBEXexcCritical4 73" xfId="34287"/>
    <cellStyle name="SAPBEXexcCritical4 74" xfId="34288"/>
    <cellStyle name="SAPBEXexcCritical4 75" xfId="34289"/>
    <cellStyle name="SAPBEXexcCritical4 76" xfId="34290"/>
    <cellStyle name="SAPBEXexcCritical4 77" xfId="34291"/>
    <cellStyle name="SAPBEXexcCritical4 78" xfId="34292"/>
    <cellStyle name="SAPBEXexcCritical4 79" xfId="34293"/>
    <cellStyle name="SAPBEXexcCritical4 8" xfId="34294"/>
    <cellStyle name="SAPBEXexcCritical4 8 2" xfId="34295"/>
    <cellStyle name="SAPBEXexcCritical4 8 2 2" xfId="34296"/>
    <cellStyle name="SAPBEXexcCritical4 8 2 3" xfId="47332"/>
    <cellStyle name="SAPBEXexcCritical4 8 3" xfId="34297"/>
    <cellStyle name="SAPBEXexcCritical4 8 3 2" xfId="34298"/>
    <cellStyle name="SAPBEXexcCritical4 8 4" xfId="34299"/>
    <cellStyle name="SAPBEXexcCritical4 8 5" xfId="34300"/>
    <cellStyle name="SAPBEXexcCritical4 8 6" xfId="47331"/>
    <cellStyle name="SAPBEXexcCritical4 80" xfId="34301"/>
    <cellStyle name="SAPBEXexcCritical4 81" xfId="34302"/>
    <cellStyle name="SAPBEXexcCritical4 82" xfId="34303"/>
    <cellStyle name="SAPBEXexcCritical4 82 2" xfId="34304"/>
    <cellStyle name="SAPBEXexcCritical4 82 3" xfId="34305"/>
    <cellStyle name="SAPBEXexcCritical4 83" xfId="34306"/>
    <cellStyle name="SAPBEXexcCritical4 84" xfId="48031"/>
    <cellStyle name="SAPBEXexcCritical4 9" xfId="34307"/>
    <cellStyle name="SAPBEXexcCritical4 9 2" xfId="34308"/>
    <cellStyle name="SAPBEXexcCritical4 9 2 2" xfId="34309"/>
    <cellStyle name="SAPBEXexcCritical4 9 3" xfId="34310"/>
    <cellStyle name="SAPBEXexcCritical4 9 3 2" xfId="34311"/>
    <cellStyle name="SAPBEXexcCritical4 9 4" xfId="34312"/>
    <cellStyle name="SAPBEXexcCritical4 9 5" xfId="34313"/>
    <cellStyle name="SAPBEXexcCritical4 9 6" xfId="47333"/>
    <cellStyle name="SAPBEXexcCritical4_Units by Order Reason FY11" xfId="34314"/>
    <cellStyle name="SAPBEXexcCritical5" xfId="34315"/>
    <cellStyle name="SAPBEXexcCritical5 10" xfId="34316"/>
    <cellStyle name="SAPBEXexcCritical5 10 2" xfId="34317"/>
    <cellStyle name="SAPBEXexcCritical5 10 2 2" xfId="34318"/>
    <cellStyle name="SAPBEXexcCritical5 10 3" xfId="34319"/>
    <cellStyle name="SAPBEXexcCritical5 10 3 2" xfId="34320"/>
    <cellStyle name="SAPBEXexcCritical5 10 4" xfId="34321"/>
    <cellStyle name="SAPBEXexcCritical5 10 5" xfId="34322"/>
    <cellStyle name="SAPBEXexcCritical5 10 6" xfId="47334"/>
    <cellStyle name="SAPBEXexcCritical5 11" xfId="34323"/>
    <cellStyle name="SAPBEXexcCritical5 11 2" xfId="34324"/>
    <cellStyle name="SAPBEXexcCritical5 11 2 2" xfId="34325"/>
    <cellStyle name="SAPBEXexcCritical5 11 3" xfId="34326"/>
    <cellStyle name="SAPBEXexcCritical5 11 3 2" xfId="34327"/>
    <cellStyle name="SAPBEXexcCritical5 11 4" xfId="34328"/>
    <cellStyle name="SAPBEXexcCritical5 11 5" xfId="34329"/>
    <cellStyle name="SAPBEXexcCritical5 12" xfId="34330"/>
    <cellStyle name="SAPBEXexcCritical5 12 2" xfId="34331"/>
    <cellStyle name="SAPBEXexcCritical5 12 2 2" xfId="34332"/>
    <cellStyle name="SAPBEXexcCritical5 12 3" xfId="34333"/>
    <cellStyle name="SAPBEXexcCritical5 12 3 2" xfId="34334"/>
    <cellStyle name="SAPBEXexcCritical5 12 4" xfId="34335"/>
    <cellStyle name="SAPBEXexcCritical5 12 5" xfId="34336"/>
    <cellStyle name="SAPBEXexcCritical5 13" xfId="34337"/>
    <cellStyle name="SAPBEXexcCritical5 13 2" xfId="34338"/>
    <cellStyle name="SAPBEXexcCritical5 13 2 2" xfId="34339"/>
    <cellStyle name="SAPBEXexcCritical5 13 3" xfId="34340"/>
    <cellStyle name="SAPBEXexcCritical5 13 3 2" xfId="34341"/>
    <cellStyle name="SAPBEXexcCritical5 13 4" xfId="34342"/>
    <cellStyle name="SAPBEXexcCritical5 13 5" xfId="34343"/>
    <cellStyle name="SAPBEXexcCritical5 14" xfId="34344"/>
    <cellStyle name="SAPBEXexcCritical5 14 2" xfId="34345"/>
    <cellStyle name="SAPBEXexcCritical5 14 2 2" xfId="34346"/>
    <cellStyle name="SAPBEXexcCritical5 14 3" xfId="34347"/>
    <cellStyle name="SAPBEXexcCritical5 14 3 2" xfId="34348"/>
    <cellStyle name="SAPBEXexcCritical5 14 4" xfId="34349"/>
    <cellStyle name="SAPBEXexcCritical5 14 5" xfId="34350"/>
    <cellStyle name="SAPBEXexcCritical5 15" xfId="34351"/>
    <cellStyle name="SAPBEXexcCritical5 15 2" xfId="34352"/>
    <cellStyle name="SAPBEXexcCritical5 15 2 2" xfId="34353"/>
    <cellStyle name="SAPBEXexcCritical5 15 3" xfId="34354"/>
    <cellStyle name="SAPBEXexcCritical5 15 3 2" xfId="34355"/>
    <cellStyle name="SAPBEXexcCritical5 15 4" xfId="34356"/>
    <cellStyle name="SAPBEXexcCritical5 15 5" xfId="34357"/>
    <cellStyle name="SAPBEXexcCritical5 16" xfId="34358"/>
    <cellStyle name="SAPBEXexcCritical5 16 2" xfId="34359"/>
    <cellStyle name="SAPBEXexcCritical5 16 2 2" xfId="34360"/>
    <cellStyle name="SAPBEXexcCritical5 16 3" xfId="34361"/>
    <cellStyle name="SAPBEXexcCritical5 16 3 2" xfId="34362"/>
    <cellStyle name="SAPBEXexcCritical5 16 4" xfId="34363"/>
    <cellStyle name="SAPBEXexcCritical5 16 5" xfId="34364"/>
    <cellStyle name="SAPBEXexcCritical5 17" xfId="34365"/>
    <cellStyle name="SAPBEXexcCritical5 17 2" xfId="34366"/>
    <cellStyle name="SAPBEXexcCritical5 17 2 2" xfId="34367"/>
    <cellStyle name="SAPBEXexcCritical5 17 3" xfId="34368"/>
    <cellStyle name="SAPBEXexcCritical5 17 3 2" xfId="34369"/>
    <cellStyle name="SAPBEXexcCritical5 17 4" xfId="34370"/>
    <cellStyle name="SAPBEXexcCritical5 17 5" xfId="34371"/>
    <cellStyle name="SAPBEXexcCritical5 18" xfId="34372"/>
    <cellStyle name="SAPBEXexcCritical5 18 2" xfId="34373"/>
    <cellStyle name="SAPBEXexcCritical5 18 2 2" xfId="34374"/>
    <cellStyle name="SAPBEXexcCritical5 18 3" xfId="34375"/>
    <cellStyle name="SAPBEXexcCritical5 18 3 2" xfId="34376"/>
    <cellStyle name="SAPBEXexcCritical5 18 4" xfId="34377"/>
    <cellStyle name="SAPBEXexcCritical5 18 5" xfId="34378"/>
    <cellStyle name="SAPBEXexcCritical5 19" xfId="34379"/>
    <cellStyle name="SAPBEXexcCritical5 19 2" xfId="34380"/>
    <cellStyle name="SAPBEXexcCritical5 19 2 2" xfId="34381"/>
    <cellStyle name="SAPBEXexcCritical5 19 3" xfId="34382"/>
    <cellStyle name="SAPBEXexcCritical5 19 3 2" xfId="34383"/>
    <cellStyle name="SAPBEXexcCritical5 19 4" xfId="34384"/>
    <cellStyle name="SAPBEXexcCritical5 19 5" xfId="34385"/>
    <cellStyle name="SAPBEXexcCritical5 2" xfId="34386"/>
    <cellStyle name="SAPBEXexcCritical5 2 10" xfId="47335"/>
    <cellStyle name="SAPBEXexcCritical5 2 2" xfId="34387"/>
    <cellStyle name="SAPBEXexcCritical5 2 2 2" xfId="34388"/>
    <cellStyle name="SAPBEXexcCritical5 2 2 2 2" xfId="47337"/>
    <cellStyle name="SAPBEXexcCritical5 2 2 3" xfId="34389"/>
    <cellStyle name="SAPBEXexcCritical5 2 2 4" xfId="47336"/>
    <cellStyle name="SAPBEXexcCritical5 2 3" xfId="34390"/>
    <cellStyle name="SAPBEXexcCritical5 2 3 2" xfId="34391"/>
    <cellStyle name="SAPBEXexcCritical5 2 3 3" xfId="34392"/>
    <cellStyle name="SAPBEXexcCritical5 2 3 4" xfId="47338"/>
    <cellStyle name="SAPBEXexcCritical5 2 4" xfId="34393"/>
    <cellStyle name="SAPBEXexcCritical5 2 4 2" xfId="34394"/>
    <cellStyle name="SAPBEXexcCritical5 2 5" xfId="34395"/>
    <cellStyle name="SAPBEXexcCritical5 2 6" xfId="34396"/>
    <cellStyle name="SAPBEXexcCritical5 2 7" xfId="34397"/>
    <cellStyle name="SAPBEXexcCritical5 2 8" xfId="34398"/>
    <cellStyle name="SAPBEXexcCritical5 2 9" xfId="34399"/>
    <cellStyle name="SAPBEXexcCritical5 20" xfId="34400"/>
    <cellStyle name="SAPBEXexcCritical5 20 2" xfId="34401"/>
    <cellStyle name="SAPBEXexcCritical5 20 2 2" xfId="34402"/>
    <cellStyle name="SAPBEXexcCritical5 20 3" xfId="34403"/>
    <cellStyle name="SAPBEXexcCritical5 20 3 2" xfId="34404"/>
    <cellStyle name="SAPBEXexcCritical5 20 4" xfId="34405"/>
    <cellStyle name="SAPBEXexcCritical5 20 5" xfId="34406"/>
    <cellStyle name="SAPBEXexcCritical5 21" xfId="34407"/>
    <cellStyle name="SAPBEXexcCritical5 21 2" xfId="34408"/>
    <cellStyle name="SAPBEXexcCritical5 21 2 2" xfId="34409"/>
    <cellStyle name="SAPBEXexcCritical5 21 3" xfId="34410"/>
    <cellStyle name="SAPBEXexcCritical5 21 3 2" xfId="34411"/>
    <cellStyle name="SAPBEXexcCritical5 21 4" xfId="34412"/>
    <cellStyle name="SAPBEXexcCritical5 21 5" xfId="34413"/>
    <cellStyle name="SAPBEXexcCritical5 22" xfId="34414"/>
    <cellStyle name="SAPBEXexcCritical5 22 2" xfId="34415"/>
    <cellStyle name="SAPBEXexcCritical5 22 2 2" xfId="34416"/>
    <cellStyle name="SAPBEXexcCritical5 22 3" xfId="34417"/>
    <cellStyle name="SAPBEXexcCritical5 22 3 2" xfId="34418"/>
    <cellStyle name="SAPBEXexcCritical5 22 4" xfId="34419"/>
    <cellStyle name="SAPBEXexcCritical5 22 5" xfId="34420"/>
    <cellStyle name="SAPBEXexcCritical5 23" xfId="34421"/>
    <cellStyle name="SAPBEXexcCritical5 23 2" xfId="34422"/>
    <cellStyle name="SAPBEXexcCritical5 23 2 2" xfId="34423"/>
    <cellStyle name="SAPBEXexcCritical5 23 3" xfId="34424"/>
    <cellStyle name="SAPBEXexcCritical5 23 3 2" xfId="34425"/>
    <cellStyle name="SAPBEXexcCritical5 23 4" xfId="34426"/>
    <cellStyle name="SAPBEXexcCritical5 23 5" xfId="34427"/>
    <cellStyle name="SAPBEXexcCritical5 24" xfId="34428"/>
    <cellStyle name="SAPBEXexcCritical5 24 2" xfId="34429"/>
    <cellStyle name="SAPBEXexcCritical5 24 2 2" xfId="34430"/>
    <cellStyle name="SAPBEXexcCritical5 24 3" xfId="34431"/>
    <cellStyle name="SAPBEXexcCritical5 24 3 2" xfId="34432"/>
    <cellStyle name="SAPBEXexcCritical5 24 4" xfId="34433"/>
    <cellStyle name="SAPBEXexcCritical5 24 5" xfId="34434"/>
    <cellStyle name="SAPBEXexcCritical5 25" xfId="34435"/>
    <cellStyle name="SAPBEXexcCritical5 25 2" xfId="34436"/>
    <cellStyle name="SAPBEXexcCritical5 25 2 2" xfId="34437"/>
    <cellStyle name="SAPBEXexcCritical5 25 3" xfId="34438"/>
    <cellStyle name="SAPBEXexcCritical5 25 3 2" xfId="34439"/>
    <cellStyle name="SAPBEXexcCritical5 25 4" xfId="34440"/>
    <cellStyle name="SAPBEXexcCritical5 25 5" xfId="34441"/>
    <cellStyle name="SAPBEXexcCritical5 26" xfId="34442"/>
    <cellStyle name="SAPBEXexcCritical5 26 2" xfId="34443"/>
    <cellStyle name="SAPBEXexcCritical5 26 2 2" xfId="34444"/>
    <cellStyle name="SAPBEXexcCritical5 26 3" xfId="34445"/>
    <cellStyle name="SAPBEXexcCritical5 26 3 2" xfId="34446"/>
    <cellStyle name="SAPBEXexcCritical5 26 4" xfId="34447"/>
    <cellStyle name="SAPBEXexcCritical5 26 5" xfId="34448"/>
    <cellStyle name="SAPBEXexcCritical5 27" xfId="34449"/>
    <cellStyle name="SAPBEXexcCritical5 27 2" xfId="34450"/>
    <cellStyle name="SAPBEXexcCritical5 27 2 2" xfId="34451"/>
    <cellStyle name="SAPBEXexcCritical5 27 3" xfId="34452"/>
    <cellStyle name="SAPBEXexcCritical5 27 4" xfId="34453"/>
    <cellStyle name="SAPBEXexcCritical5 28" xfId="34454"/>
    <cellStyle name="SAPBEXexcCritical5 28 2" xfId="34455"/>
    <cellStyle name="SAPBEXexcCritical5 28 2 2" xfId="34456"/>
    <cellStyle name="SAPBEXexcCritical5 28 3" xfId="34457"/>
    <cellStyle name="SAPBEXexcCritical5 28 4" xfId="34458"/>
    <cellStyle name="SAPBEXexcCritical5 29" xfId="34459"/>
    <cellStyle name="SAPBEXexcCritical5 29 2" xfId="34460"/>
    <cellStyle name="SAPBEXexcCritical5 29 2 2" xfId="34461"/>
    <cellStyle name="SAPBEXexcCritical5 29 3" xfId="34462"/>
    <cellStyle name="SAPBEXexcCritical5 29 4" xfId="34463"/>
    <cellStyle name="SAPBEXexcCritical5 3" xfId="34464"/>
    <cellStyle name="SAPBEXexcCritical5 3 2" xfId="34465"/>
    <cellStyle name="SAPBEXexcCritical5 3 2 2" xfId="34466"/>
    <cellStyle name="SAPBEXexcCritical5 3 2 2 2" xfId="47341"/>
    <cellStyle name="SAPBEXexcCritical5 3 2 3" xfId="47340"/>
    <cellStyle name="SAPBEXexcCritical5 3 3" xfId="34467"/>
    <cellStyle name="SAPBEXexcCritical5 3 3 2" xfId="34468"/>
    <cellStyle name="SAPBEXexcCritical5 3 3 3" xfId="47342"/>
    <cellStyle name="SAPBEXexcCritical5 3 4" xfId="34469"/>
    <cellStyle name="SAPBEXexcCritical5 3 5" xfId="34470"/>
    <cellStyle name="SAPBEXexcCritical5 3 6" xfId="47339"/>
    <cellStyle name="SAPBEXexcCritical5 30" xfId="34471"/>
    <cellStyle name="SAPBEXexcCritical5 30 2" xfId="34472"/>
    <cellStyle name="SAPBEXexcCritical5 30 2 2" xfId="34473"/>
    <cellStyle name="SAPBEXexcCritical5 30 3" xfId="34474"/>
    <cellStyle name="SAPBEXexcCritical5 30 4" xfId="34475"/>
    <cellStyle name="SAPBEXexcCritical5 31" xfId="34476"/>
    <cellStyle name="SAPBEXexcCritical5 31 2" xfId="34477"/>
    <cellStyle name="SAPBEXexcCritical5 31 2 2" xfId="34478"/>
    <cellStyle name="SAPBEXexcCritical5 31 3" xfId="34479"/>
    <cellStyle name="SAPBEXexcCritical5 31 4" xfId="34480"/>
    <cellStyle name="SAPBEXexcCritical5 32" xfId="34481"/>
    <cellStyle name="SAPBEXexcCritical5 32 2" xfId="34482"/>
    <cellStyle name="SAPBEXexcCritical5 33" xfId="34483"/>
    <cellStyle name="SAPBEXexcCritical5 33 2" xfId="34484"/>
    <cellStyle name="SAPBEXexcCritical5 34" xfId="34485"/>
    <cellStyle name="SAPBEXexcCritical5 34 2" xfId="34486"/>
    <cellStyle name="SAPBEXexcCritical5 35" xfId="34487"/>
    <cellStyle name="SAPBEXexcCritical5 35 2" xfId="34488"/>
    <cellStyle name="SAPBEXexcCritical5 36" xfId="34489"/>
    <cellStyle name="SAPBEXexcCritical5 36 2" xfId="34490"/>
    <cellStyle name="SAPBEXexcCritical5 37" xfId="34491"/>
    <cellStyle name="SAPBEXexcCritical5 37 2" xfId="34492"/>
    <cellStyle name="SAPBEXexcCritical5 38" xfId="34493"/>
    <cellStyle name="SAPBEXexcCritical5 38 2" xfId="34494"/>
    <cellStyle name="SAPBEXexcCritical5 39" xfId="34495"/>
    <cellStyle name="SAPBEXexcCritical5 39 2" xfId="34496"/>
    <cellStyle name="SAPBEXexcCritical5 4" xfId="34497"/>
    <cellStyle name="SAPBEXexcCritical5 4 2" xfId="34498"/>
    <cellStyle name="SAPBEXexcCritical5 4 2 2" xfId="34499"/>
    <cellStyle name="SAPBEXexcCritical5 4 2 2 2" xfId="47345"/>
    <cellStyle name="SAPBEXexcCritical5 4 2 3" xfId="47344"/>
    <cellStyle name="SAPBEXexcCritical5 4 3" xfId="34500"/>
    <cellStyle name="SAPBEXexcCritical5 4 3 2" xfId="34501"/>
    <cellStyle name="SAPBEXexcCritical5 4 3 3" xfId="47346"/>
    <cellStyle name="SAPBEXexcCritical5 4 4" xfId="34502"/>
    <cellStyle name="SAPBEXexcCritical5 4 5" xfId="34503"/>
    <cellStyle name="SAPBEXexcCritical5 4 6" xfId="47343"/>
    <cellStyle name="SAPBEXexcCritical5 40" xfId="34504"/>
    <cellStyle name="SAPBEXexcCritical5 40 2" xfId="34505"/>
    <cellStyle name="SAPBEXexcCritical5 41" xfId="34506"/>
    <cellStyle name="SAPBEXexcCritical5 41 2" xfId="34507"/>
    <cellStyle name="SAPBEXexcCritical5 42" xfId="34508"/>
    <cellStyle name="SAPBEXexcCritical5 42 2" xfId="34509"/>
    <cellStyle name="SAPBEXexcCritical5 42 3" xfId="34510"/>
    <cellStyle name="SAPBEXexcCritical5 43" xfId="34511"/>
    <cellStyle name="SAPBEXexcCritical5 44" xfId="34512"/>
    <cellStyle name="SAPBEXexcCritical5 45" xfId="34513"/>
    <cellStyle name="SAPBEXexcCritical5 46" xfId="34514"/>
    <cellStyle name="SAPBEXexcCritical5 47" xfId="34515"/>
    <cellStyle name="SAPBEXexcCritical5 48" xfId="34516"/>
    <cellStyle name="SAPBEXexcCritical5 49" xfId="34517"/>
    <cellStyle name="SAPBEXexcCritical5 5" xfId="34518"/>
    <cellStyle name="SAPBEXexcCritical5 5 2" xfId="34519"/>
    <cellStyle name="SAPBEXexcCritical5 5 2 2" xfId="34520"/>
    <cellStyle name="SAPBEXexcCritical5 5 2 2 2" xfId="47349"/>
    <cellStyle name="SAPBEXexcCritical5 5 2 3" xfId="47348"/>
    <cellStyle name="SAPBEXexcCritical5 5 3" xfId="34521"/>
    <cellStyle name="SAPBEXexcCritical5 5 3 2" xfId="34522"/>
    <cellStyle name="SAPBEXexcCritical5 5 3 3" xfId="47350"/>
    <cellStyle name="SAPBEXexcCritical5 5 4" xfId="34523"/>
    <cellStyle name="SAPBEXexcCritical5 5 5" xfId="34524"/>
    <cellStyle name="SAPBEXexcCritical5 5 6" xfId="47347"/>
    <cellStyle name="SAPBEXexcCritical5 50" xfId="34525"/>
    <cellStyle name="SAPBEXexcCritical5 51" xfId="34526"/>
    <cellStyle name="SAPBEXexcCritical5 52" xfId="34527"/>
    <cellStyle name="SAPBEXexcCritical5 53" xfId="34528"/>
    <cellStyle name="SAPBEXexcCritical5 54" xfId="34529"/>
    <cellStyle name="SAPBEXexcCritical5 55" xfId="34530"/>
    <cellStyle name="SAPBEXexcCritical5 56" xfId="34531"/>
    <cellStyle name="SAPBEXexcCritical5 57" xfId="34532"/>
    <cellStyle name="SAPBEXexcCritical5 58" xfId="34533"/>
    <cellStyle name="SAPBEXexcCritical5 59" xfId="34534"/>
    <cellStyle name="SAPBEXexcCritical5 6" xfId="34535"/>
    <cellStyle name="SAPBEXexcCritical5 6 2" xfId="34536"/>
    <cellStyle name="SAPBEXexcCritical5 6 2 2" xfId="34537"/>
    <cellStyle name="SAPBEXexcCritical5 6 2 2 2" xfId="47353"/>
    <cellStyle name="SAPBEXexcCritical5 6 2 3" xfId="47352"/>
    <cellStyle name="SAPBEXexcCritical5 6 3" xfId="34538"/>
    <cellStyle name="SAPBEXexcCritical5 6 3 2" xfId="34539"/>
    <cellStyle name="SAPBEXexcCritical5 6 3 3" xfId="47354"/>
    <cellStyle name="SAPBEXexcCritical5 6 4" xfId="34540"/>
    <cellStyle name="SAPBEXexcCritical5 6 5" xfId="34541"/>
    <cellStyle name="SAPBEXexcCritical5 6 6" xfId="47351"/>
    <cellStyle name="SAPBEXexcCritical5 60" xfId="34542"/>
    <cellStyle name="SAPBEXexcCritical5 61" xfId="34543"/>
    <cellStyle name="SAPBEXexcCritical5 62" xfId="34544"/>
    <cellStyle name="SAPBEXexcCritical5 63" xfId="34545"/>
    <cellStyle name="SAPBEXexcCritical5 64" xfId="34546"/>
    <cellStyle name="SAPBEXexcCritical5 65" xfId="34547"/>
    <cellStyle name="SAPBEXexcCritical5 66" xfId="34548"/>
    <cellStyle name="SAPBEXexcCritical5 67" xfId="34549"/>
    <cellStyle name="SAPBEXexcCritical5 68" xfId="34550"/>
    <cellStyle name="SAPBEXexcCritical5 69" xfId="34551"/>
    <cellStyle name="SAPBEXexcCritical5 7" xfId="34552"/>
    <cellStyle name="SAPBEXexcCritical5 7 2" xfId="34553"/>
    <cellStyle name="SAPBEXexcCritical5 7 2 2" xfId="34554"/>
    <cellStyle name="SAPBEXexcCritical5 7 2 2 2" xfId="47357"/>
    <cellStyle name="SAPBEXexcCritical5 7 2 3" xfId="47356"/>
    <cellStyle name="SAPBEXexcCritical5 7 3" xfId="34555"/>
    <cellStyle name="SAPBEXexcCritical5 7 3 2" xfId="34556"/>
    <cellStyle name="SAPBEXexcCritical5 7 3 3" xfId="47358"/>
    <cellStyle name="SAPBEXexcCritical5 7 4" xfId="34557"/>
    <cellStyle name="SAPBEXexcCritical5 7 5" xfId="34558"/>
    <cellStyle name="SAPBEXexcCritical5 7 6" xfId="47355"/>
    <cellStyle name="SAPBEXexcCritical5 70" xfId="34559"/>
    <cellStyle name="SAPBEXexcCritical5 71" xfId="34560"/>
    <cellStyle name="SAPBEXexcCritical5 72" xfId="34561"/>
    <cellStyle name="SAPBEXexcCritical5 73" xfId="34562"/>
    <cellStyle name="SAPBEXexcCritical5 74" xfId="34563"/>
    <cellStyle name="SAPBEXexcCritical5 75" xfId="34564"/>
    <cellStyle name="SAPBEXexcCritical5 76" xfId="34565"/>
    <cellStyle name="SAPBEXexcCritical5 77" xfId="34566"/>
    <cellStyle name="SAPBEXexcCritical5 78" xfId="34567"/>
    <cellStyle name="SAPBEXexcCritical5 79" xfId="34568"/>
    <cellStyle name="SAPBEXexcCritical5 8" xfId="34569"/>
    <cellStyle name="SAPBEXexcCritical5 8 2" xfId="34570"/>
    <cellStyle name="SAPBEXexcCritical5 8 2 2" xfId="34571"/>
    <cellStyle name="SAPBEXexcCritical5 8 2 3" xfId="47360"/>
    <cellStyle name="SAPBEXexcCritical5 8 3" xfId="34572"/>
    <cellStyle name="SAPBEXexcCritical5 8 3 2" xfId="34573"/>
    <cellStyle name="SAPBEXexcCritical5 8 4" xfId="34574"/>
    <cellStyle name="SAPBEXexcCritical5 8 5" xfId="34575"/>
    <cellStyle name="SAPBEXexcCritical5 8 6" xfId="47359"/>
    <cellStyle name="SAPBEXexcCritical5 80" xfId="34576"/>
    <cellStyle name="SAPBEXexcCritical5 81" xfId="34577"/>
    <cellStyle name="SAPBEXexcCritical5 82" xfId="34578"/>
    <cellStyle name="SAPBEXexcCritical5 82 2" xfId="34579"/>
    <cellStyle name="SAPBEXexcCritical5 82 3" xfId="34580"/>
    <cellStyle name="SAPBEXexcCritical5 83" xfId="34581"/>
    <cellStyle name="SAPBEXexcCritical5 84" xfId="48032"/>
    <cellStyle name="SAPBEXexcCritical5 9" xfId="34582"/>
    <cellStyle name="SAPBEXexcCritical5 9 2" xfId="34583"/>
    <cellStyle name="SAPBEXexcCritical5 9 2 2" xfId="34584"/>
    <cellStyle name="SAPBEXexcCritical5 9 3" xfId="34585"/>
    <cellStyle name="SAPBEXexcCritical5 9 3 2" xfId="34586"/>
    <cellStyle name="SAPBEXexcCritical5 9 4" xfId="34587"/>
    <cellStyle name="SAPBEXexcCritical5 9 5" xfId="34588"/>
    <cellStyle name="SAPBEXexcCritical5 9 6" xfId="47361"/>
    <cellStyle name="SAPBEXexcCritical5_Units by Order Reason FY11" xfId="34589"/>
    <cellStyle name="SAPBEXexcCritical6" xfId="34590"/>
    <cellStyle name="SAPBEXexcCritical6 10" xfId="34591"/>
    <cellStyle name="SAPBEXexcCritical6 10 2" xfId="34592"/>
    <cellStyle name="SAPBEXexcCritical6 10 2 2" xfId="34593"/>
    <cellStyle name="SAPBEXexcCritical6 10 3" xfId="34594"/>
    <cellStyle name="SAPBEXexcCritical6 10 3 2" xfId="34595"/>
    <cellStyle name="SAPBEXexcCritical6 10 4" xfId="34596"/>
    <cellStyle name="SAPBEXexcCritical6 10 5" xfId="34597"/>
    <cellStyle name="SAPBEXexcCritical6 10 6" xfId="47362"/>
    <cellStyle name="SAPBEXexcCritical6 11" xfId="34598"/>
    <cellStyle name="SAPBEXexcCritical6 11 2" xfId="34599"/>
    <cellStyle name="SAPBEXexcCritical6 11 2 2" xfId="34600"/>
    <cellStyle name="SAPBEXexcCritical6 11 3" xfId="34601"/>
    <cellStyle name="SAPBEXexcCritical6 11 3 2" xfId="34602"/>
    <cellStyle name="SAPBEXexcCritical6 11 4" xfId="34603"/>
    <cellStyle name="SAPBEXexcCritical6 11 5" xfId="34604"/>
    <cellStyle name="SAPBEXexcCritical6 12" xfId="34605"/>
    <cellStyle name="SAPBEXexcCritical6 12 2" xfId="34606"/>
    <cellStyle name="SAPBEXexcCritical6 12 2 2" xfId="34607"/>
    <cellStyle name="SAPBEXexcCritical6 12 3" xfId="34608"/>
    <cellStyle name="SAPBEXexcCritical6 12 3 2" xfId="34609"/>
    <cellStyle name="SAPBEXexcCritical6 12 4" xfId="34610"/>
    <cellStyle name="SAPBEXexcCritical6 12 5" xfId="34611"/>
    <cellStyle name="SAPBEXexcCritical6 13" xfId="34612"/>
    <cellStyle name="SAPBEXexcCritical6 13 2" xfId="34613"/>
    <cellStyle name="SAPBEXexcCritical6 13 2 2" xfId="34614"/>
    <cellStyle name="SAPBEXexcCritical6 13 3" xfId="34615"/>
    <cellStyle name="SAPBEXexcCritical6 13 3 2" xfId="34616"/>
    <cellStyle name="SAPBEXexcCritical6 13 4" xfId="34617"/>
    <cellStyle name="SAPBEXexcCritical6 13 5" xfId="34618"/>
    <cellStyle name="SAPBEXexcCritical6 14" xfId="34619"/>
    <cellStyle name="SAPBEXexcCritical6 14 2" xfId="34620"/>
    <cellStyle name="SAPBEXexcCritical6 14 2 2" xfId="34621"/>
    <cellStyle name="SAPBEXexcCritical6 14 3" xfId="34622"/>
    <cellStyle name="SAPBEXexcCritical6 14 3 2" xfId="34623"/>
    <cellStyle name="SAPBEXexcCritical6 14 4" xfId="34624"/>
    <cellStyle name="SAPBEXexcCritical6 14 5" xfId="34625"/>
    <cellStyle name="SAPBEXexcCritical6 15" xfId="34626"/>
    <cellStyle name="SAPBEXexcCritical6 15 2" xfId="34627"/>
    <cellStyle name="SAPBEXexcCritical6 15 2 2" xfId="34628"/>
    <cellStyle name="SAPBEXexcCritical6 15 3" xfId="34629"/>
    <cellStyle name="SAPBEXexcCritical6 15 3 2" xfId="34630"/>
    <cellStyle name="SAPBEXexcCritical6 15 4" xfId="34631"/>
    <cellStyle name="SAPBEXexcCritical6 15 5" xfId="34632"/>
    <cellStyle name="SAPBEXexcCritical6 16" xfId="34633"/>
    <cellStyle name="SAPBEXexcCritical6 16 2" xfId="34634"/>
    <cellStyle name="SAPBEXexcCritical6 16 2 2" xfId="34635"/>
    <cellStyle name="SAPBEXexcCritical6 16 3" xfId="34636"/>
    <cellStyle name="SAPBEXexcCritical6 16 3 2" xfId="34637"/>
    <cellStyle name="SAPBEXexcCritical6 16 4" xfId="34638"/>
    <cellStyle name="SAPBEXexcCritical6 16 5" xfId="34639"/>
    <cellStyle name="SAPBEXexcCritical6 17" xfId="34640"/>
    <cellStyle name="SAPBEXexcCritical6 17 2" xfId="34641"/>
    <cellStyle name="SAPBEXexcCritical6 17 2 2" xfId="34642"/>
    <cellStyle name="SAPBEXexcCritical6 17 3" xfId="34643"/>
    <cellStyle name="SAPBEXexcCritical6 17 3 2" xfId="34644"/>
    <cellStyle name="SAPBEXexcCritical6 17 4" xfId="34645"/>
    <cellStyle name="SAPBEXexcCritical6 17 5" xfId="34646"/>
    <cellStyle name="SAPBEXexcCritical6 18" xfId="34647"/>
    <cellStyle name="SAPBEXexcCritical6 18 2" xfId="34648"/>
    <cellStyle name="SAPBEXexcCritical6 18 2 2" xfId="34649"/>
    <cellStyle name="SAPBEXexcCritical6 18 3" xfId="34650"/>
    <cellStyle name="SAPBEXexcCritical6 18 3 2" xfId="34651"/>
    <cellStyle name="SAPBEXexcCritical6 18 4" xfId="34652"/>
    <cellStyle name="SAPBEXexcCritical6 18 5" xfId="34653"/>
    <cellStyle name="SAPBEXexcCritical6 19" xfId="34654"/>
    <cellStyle name="SAPBEXexcCritical6 19 2" xfId="34655"/>
    <cellStyle name="SAPBEXexcCritical6 19 2 2" xfId="34656"/>
    <cellStyle name="SAPBEXexcCritical6 19 3" xfId="34657"/>
    <cellStyle name="SAPBEXexcCritical6 19 3 2" xfId="34658"/>
    <cellStyle name="SAPBEXexcCritical6 19 4" xfId="34659"/>
    <cellStyle name="SAPBEXexcCritical6 19 5" xfId="34660"/>
    <cellStyle name="SAPBEXexcCritical6 2" xfId="34661"/>
    <cellStyle name="SAPBEXexcCritical6 2 10" xfId="47363"/>
    <cellStyle name="SAPBEXexcCritical6 2 2" xfId="34662"/>
    <cellStyle name="SAPBEXexcCritical6 2 2 2" xfId="34663"/>
    <cellStyle name="SAPBEXexcCritical6 2 2 2 2" xfId="47365"/>
    <cellStyle name="SAPBEXexcCritical6 2 2 3" xfId="34664"/>
    <cellStyle name="SAPBEXexcCritical6 2 2 4" xfId="47364"/>
    <cellStyle name="SAPBEXexcCritical6 2 3" xfId="34665"/>
    <cellStyle name="SAPBEXexcCritical6 2 3 2" xfId="34666"/>
    <cellStyle name="SAPBEXexcCritical6 2 3 3" xfId="34667"/>
    <cellStyle name="SAPBEXexcCritical6 2 3 4" xfId="47366"/>
    <cellStyle name="SAPBEXexcCritical6 2 4" xfId="34668"/>
    <cellStyle name="SAPBEXexcCritical6 2 4 2" xfId="34669"/>
    <cellStyle name="SAPBEXexcCritical6 2 5" xfId="34670"/>
    <cellStyle name="SAPBEXexcCritical6 2 6" xfId="34671"/>
    <cellStyle name="SAPBEXexcCritical6 2 7" xfId="34672"/>
    <cellStyle name="SAPBEXexcCritical6 2 8" xfId="34673"/>
    <cellStyle name="SAPBEXexcCritical6 2 9" xfId="34674"/>
    <cellStyle name="SAPBEXexcCritical6 20" xfId="34675"/>
    <cellStyle name="SAPBEXexcCritical6 20 2" xfId="34676"/>
    <cellStyle name="SAPBEXexcCritical6 20 2 2" xfId="34677"/>
    <cellStyle name="SAPBEXexcCritical6 20 3" xfId="34678"/>
    <cellStyle name="SAPBEXexcCritical6 20 3 2" xfId="34679"/>
    <cellStyle name="SAPBEXexcCritical6 20 4" xfId="34680"/>
    <cellStyle name="SAPBEXexcCritical6 20 5" xfId="34681"/>
    <cellStyle name="SAPBEXexcCritical6 21" xfId="34682"/>
    <cellStyle name="SAPBEXexcCritical6 21 2" xfId="34683"/>
    <cellStyle name="SAPBEXexcCritical6 21 2 2" xfId="34684"/>
    <cellStyle name="SAPBEXexcCritical6 21 3" xfId="34685"/>
    <cellStyle name="SAPBEXexcCritical6 21 3 2" xfId="34686"/>
    <cellStyle name="SAPBEXexcCritical6 21 4" xfId="34687"/>
    <cellStyle name="SAPBEXexcCritical6 21 5" xfId="34688"/>
    <cellStyle name="SAPBEXexcCritical6 22" xfId="34689"/>
    <cellStyle name="SAPBEXexcCritical6 22 2" xfId="34690"/>
    <cellStyle name="SAPBEXexcCritical6 22 2 2" xfId="34691"/>
    <cellStyle name="SAPBEXexcCritical6 22 3" xfId="34692"/>
    <cellStyle name="SAPBEXexcCritical6 22 3 2" xfId="34693"/>
    <cellStyle name="SAPBEXexcCritical6 22 4" xfId="34694"/>
    <cellStyle name="SAPBEXexcCritical6 22 5" xfId="34695"/>
    <cellStyle name="SAPBEXexcCritical6 23" xfId="34696"/>
    <cellStyle name="SAPBEXexcCritical6 23 2" xfId="34697"/>
    <cellStyle name="SAPBEXexcCritical6 23 2 2" xfId="34698"/>
    <cellStyle name="SAPBEXexcCritical6 23 3" xfId="34699"/>
    <cellStyle name="SAPBEXexcCritical6 23 3 2" xfId="34700"/>
    <cellStyle name="SAPBEXexcCritical6 23 4" xfId="34701"/>
    <cellStyle name="SAPBEXexcCritical6 23 5" xfId="34702"/>
    <cellStyle name="SAPBEXexcCritical6 24" xfId="34703"/>
    <cellStyle name="SAPBEXexcCritical6 24 2" xfId="34704"/>
    <cellStyle name="SAPBEXexcCritical6 24 2 2" xfId="34705"/>
    <cellStyle name="SAPBEXexcCritical6 24 3" xfId="34706"/>
    <cellStyle name="SAPBEXexcCritical6 24 3 2" xfId="34707"/>
    <cellStyle name="SAPBEXexcCritical6 24 4" xfId="34708"/>
    <cellStyle name="SAPBEXexcCritical6 24 5" xfId="34709"/>
    <cellStyle name="SAPBEXexcCritical6 25" xfId="34710"/>
    <cellStyle name="SAPBEXexcCritical6 25 2" xfId="34711"/>
    <cellStyle name="SAPBEXexcCritical6 25 2 2" xfId="34712"/>
    <cellStyle name="SAPBEXexcCritical6 25 3" xfId="34713"/>
    <cellStyle name="SAPBEXexcCritical6 25 3 2" xfId="34714"/>
    <cellStyle name="SAPBEXexcCritical6 25 4" xfId="34715"/>
    <cellStyle name="SAPBEXexcCritical6 25 5" xfId="34716"/>
    <cellStyle name="SAPBEXexcCritical6 26" xfId="34717"/>
    <cellStyle name="SAPBEXexcCritical6 26 2" xfId="34718"/>
    <cellStyle name="SAPBEXexcCritical6 26 2 2" xfId="34719"/>
    <cellStyle name="SAPBEXexcCritical6 26 3" xfId="34720"/>
    <cellStyle name="SAPBEXexcCritical6 26 3 2" xfId="34721"/>
    <cellStyle name="SAPBEXexcCritical6 26 4" xfId="34722"/>
    <cellStyle name="SAPBEXexcCritical6 26 5" xfId="34723"/>
    <cellStyle name="SAPBEXexcCritical6 27" xfId="34724"/>
    <cellStyle name="SAPBEXexcCritical6 27 2" xfId="34725"/>
    <cellStyle name="SAPBEXexcCritical6 27 2 2" xfId="34726"/>
    <cellStyle name="SAPBEXexcCritical6 27 3" xfId="34727"/>
    <cellStyle name="SAPBEXexcCritical6 27 4" xfId="34728"/>
    <cellStyle name="SAPBEXexcCritical6 28" xfId="34729"/>
    <cellStyle name="SAPBEXexcCritical6 28 2" xfId="34730"/>
    <cellStyle name="SAPBEXexcCritical6 28 2 2" xfId="34731"/>
    <cellStyle name="SAPBEXexcCritical6 28 3" xfId="34732"/>
    <cellStyle name="SAPBEXexcCritical6 28 4" xfId="34733"/>
    <cellStyle name="SAPBEXexcCritical6 29" xfId="34734"/>
    <cellStyle name="SAPBEXexcCritical6 29 2" xfId="34735"/>
    <cellStyle name="SAPBEXexcCritical6 29 2 2" xfId="34736"/>
    <cellStyle name="SAPBEXexcCritical6 29 3" xfId="34737"/>
    <cellStyle name="SAPBEXexcCritical6 29 4" xfId="34738"/>
    <cellStyle name="SAPBEXexcCritical6 3" xfId="34739"/>
    <cellStyle name="SAPBEXexcCritical6 3 2" xfId="34740"/>
    <cellStyle name="SAPBEXexcCritical6 3 2 2" xfId="34741"/>
    <cellStyle name="SAPBEXexcCritical6 3 2 2 2" xfId="47369"/>
    <cellStyle name="SAPBEXexcCritical6 3 2 3" xfId="47368"/>
    <cellStyle name="SAPBEXexcCritical6 3 3" xfId="34742"/>
    <cellStyle name="SAPBEXexcCritical6 3 3 2" xfId="34743"/>
    <cellStyle name="SAPBEXexcCritical6 3 3 3" xfId="47370"/>
    <cellStyle name="SAPBEXexcCritical6 3 4" xfId="34744"/>
    <cellStyle name="SAPBEXexcCritical6 3 5" xfId="34745"/>
    <cellStyle name="SAPBEXexcCritical6 3 6" xfId="47367"/>
    <cellStyle name="SAPBEXexcCritical6 30" xfId="34746"/>
    <cellStyle name="SAPBEXexcCritical6 30 2" xfId="34747"/>
    <cellStyle name="SAPBEXexcCritical6 30 2 2" xfId="34748"/>
    <cellStyle name="SAPBEXexcCritical6 30 3" xfId="34749"/>
    <cellStyle name="SAPBEXexcCritical6 30 4" xfId="34750"/>
    <cellStyle name="SAPBEXexcCritical6 31" xfId="34751"/>
    <cellStyle name="SAPBEXexcCritical6 31 2" xfId="34752"/>
    <cellStyle name="SAPBEXexcCritical6 31 2 2" xfId="34753"/>
    <cellStyle name="SAPBEXexcCritical6 31 3" xfId="34754"/>
    <cellStyle name="SAPBEXexcCritical6 31 4" xfId="34755"/>
    <cellStyle name="SAPBEXexcCritical6 32" xfId="34756"/>
    <cellStyle name="SAPBEXexcCritical6 32 2" xfId="34757"/>
    <cellStyle name="SAPBEXexcCritical6 33" xfId="34758"/>
    <cellStyle name="SAPBEXexcCritical6 33 2" xfId="34759"/>
    <cellStyle name="SAPBEXexcCritical6 34" xfId="34760"/>
    <cellStyle name="SAPBEXexcCritical6 34 2" xfId="34761"/>
    <cellStyle name="SAPBEXexcCritical6 35" xfId="34762"/>
    <cellStyle name="SAPBEXexcCritical6 35 2" xfId="34763"/>
    <cellStyle name="SAPBEXexcCritical6 36" xfId="34764"/>
    <cellStyle name="SAPBEXexcCritical6 36 2" xfId="34765"/>
    <cellStyle name="SAPBEXexcCritical6 37" xfId="34766"/>
    <cellStyle name="SAPBEXexcCritical6 37 2" xfId="34767"/>
    <cellStyle name="SAPBEXexcCritical6 38" xfId="34768"/>
    <cellStyle name="SAPBEXexcCritical6 38 2" xfId="34769"/>
    <cellStyle name="SAPBEXexcCritical6 39" xfId="34770"/>
    <cellStyle name="SAPBEXexcCritical6 39 2" xfId="34771"/>
    <cellStyle name="SAPBEXexcCritical6 4" xfId="34772"/>
    <cellStyle name="SAPBEXexcCritical6 4 2" xfId="34773"/>
    <cellStyle name="SAPBEXexcCritical6 4 2 2" xfId="34774"/>
    <cellStyle name="SAPBEXexcCritical6 4 2 2 2" xfId="47373"/>
    <cellStyle name="SAPBEXexcCritical6 4 2 3" xfId="47372"/>
    <cellStyle name="SAPBEXexcCritical6 4 3" xfId="34775"/>
    <cellStyle name="SAPBEXexcCritical6 4 3 2" xfId="34776"/>
    <cellStyle name="SAPBEXexcCritical6 4 3 3" xfId="47374"/>
    <cellStyle name="SAPBEXexcCritical6 4 4" xfId="34777"/>
    <cellStyle name="SAPBEXexcCritical6 4 5" xfId="34778"/>
    <cellStyle name="SAPBEXexcCritical6 4 6" xfId="47371"/>
    <cellStyle name="SAPBEXexcCritical6 40" xfId="34779"/>
    <cellStyle name="SAPBEXexcCritical6 40 2" xfId="34780"/>
    <cellStyle name="SAPBEXexcCritical6 41" xfId="34781"/>
    <cellStyle name="SAPBEXexcCritical6 41 2" xfId="34782"/>
    <cellStyle name="SAPBEXexcCritical6 42" xfId="34783"/>
    <cellStyle name="SAPBEXexcCritical6 42 2" xfId="34784"/>
    <cellStyle name="SAPBEXexcCritical6 42 3" xfId="34785"/>
    <cellStyle name="SAPBEXexcCritical6 43" xfId="34786"/>
    <cellStyle name="SAPBEXexcCritical6 44" xfId="34787"/>
    <cellStyle name="SAPBEXexcCritical6 45" xfId="34788"/>
    <cellStyle name="SAPBEXexcCritical6 46" xfId="34789"/>
    <cellStyle name="SAPBEXexcCritical6 47" xfId="34790"/>
    <cellStyle name="SAPBEXexcCritical6 48" xfId="34791"/>
    <cellStyle name="SAPBEXexcCritical6 49" xfId="34792"/>
    <cellStyle name="SAPBEXexcCritical6 5" xfId="34793"/>
    <cellStyle name="SAPBEXexcCritical6 5 2" xfId="34794"/>
    <cellStyle name="SAPBEXexcCritical6 5 2 2" xfId="34795"/>
    <cellStyle name="SAPBEXexcCritical6 5 2 2 2" xfId="47377"/>
    <cellStyle name="SAPBEXexcCritical6 5 2 3" xfId="47376"/>
    <cellStyle name="SAPBEXexcCritical6 5 3" xfId="34796"/>
    <cellStyle name="SAPBEXexcCritical6 5 3 2" xfId="34797"/>
    <cellStyle name="SAPBEXexcCritical6 5 3 3" xfId="47378"/>
    <cellStyle name="SAPBEXexcCritical6 5 4" xfId="34798"/>
    <cellStyle name="SAPBEXexcCritical6 5 5" xfId="34799"/>
    <cellStyle name="SAPBEXexcCritical6 5 6" xfId="47375"/>
    <cellStyle name="SAPBEXexcCritical6 50" xfId="34800"/>
    <cellStyle name="SAPBEXexcCritical6 51" xfId="34801"/>
    <cellStyle name="SAPBEXexcCritical6 52" xfId="34802"/>
    <cellStyle name="SAPBEXexcCritical6 53" xfId="34803"/>
    <cellStyle name="SAPBEXexcCritical6 54" xfId="34804"/>
    <cellStyle name="SAPBEXexcCritical6 55" xfId="34805"/>
    <cellStyle name="SAPBEXexcCritical6 56" xfId="34806"/>
    <cellStyle name="SAPBEXexcCritical6 57" xfId="34807"/>
    <cellStyle name="SAPBEXexcCritical6 58" xfId="34808"/>
    <cellStyle name="SAPBEXexcCritical6 59" xfId="34809"/>
    <cellStyle name="SAPBEXexcCritical6 6" xfId="34810"/>
    <cellStyle name="SAPBEXexcCritical6 6 2" xfId="34811"/>
    <cellStyle name="SAPBEXexcCritical6 6 2 2" xfId="34812"/>
    <cellStyle name="SAPBEXexcCritical6 6 2 2 2" xfId="47381"/>
    <cellStyle name="SAPBEXexcCritical6 6 2 3" xfId="47380"/>
    <cellStyle name="SAPBEXexcCritical6 6 3" xfId="34813"/>
    <cellStyle name="SAPBEXexcCritical6 6 3 2" xfId="34814"/>
    <cellStyle name="SAPBEXexcCritical6 6 3 3" xfId="47382"/>
    <cellStyle name="SAPBEXexcCritical6 6 4" xfId="34815"/>
    <cellStyle name="SAPBEXexcCritical6 6 5" xfId="34816"/>
    <cellStyle name="SAPBEXexcCritical6 6 6" xfId="47379"/>
    <cellStyle name="SAPBEXexcCritical6 60" xfId="34817"/>
    <cellStyle name="SAPBEXexcCritical6 61" xfId="34818"/>
    <cellStyle name="SAPBEXexcCritical6 62" xfId="34819"/>
    <cellStyle name="SAPBEXexcCritical6 63" xfId="34820"/>
    <cellStyle name="SAPBEXexcCritical6 64" xfId="34821"/>
    <cellStyle name="SAPBEXexcCritical6 65" xfId="34822"/>
    <cellStyle name="SAPBEXexcCritical6 66" xfId="34823"/>
    <cellStyle name="SAPBEXexcCritical6 67" xfId="34824"/>
    <cellStyle name="SAPBEXexcCritical6 68" xfId="34825"/>
    <cellStyle name="SAPBEXexcCritical6 69" xfId="34826"/>
    <cellStyle name="SAPBEXexcCritical6 7" xfId="34827"/>
    <cellStyle name="SAPBEXexcCritical6 7 2" xfId="34828"/>
    <cellStyle name="SAPBEXexcCritical6 7 2 2" xfId="34829"/>
    <cellStyle name="SAPBEXexcCritical6 7 2 2 2" xfId="47385"/>
    <cellStyle name="SAPBEXexcCritical6 7 2 3" xfId="47384"/>
    <cellStyle name="SAPBEXexcCritical6 7 3" xfId="34830"/>
    <cellStyle name="SAPBEXexcCritical6 7 3 2" xfId="34831"/>
    <cellStyle name="SAPBEXexcCritical6 7 3 3" xfId="47386"/>
    <cellStyle name="SAPBEXexcCritical6 7 4" xfId="34832"/>
    <cellStyle name="SAPBEXexcCritical6 7 5" xfId="34833"/>
    <cellStyle name="SAPBEXexcCritical6 7 6" xfId="47383"/>
    <cellStyle name="SAPBEXexcCritical6 70" xfId="34834"/>
    <cellStyle name="SAPBEXexcCritical6 71" xfId="34835"/>
    <cellStyle name="SAPBEXexcCritical6 72" xfId="34836"/>
    <cellStyle name="SAPBEXexcCritical6 73" xfId="34837"/>
    <cellStyle name="SAPBEXexcCritical6 74" xfId="34838"/>
    <cellStyle name="SAPBEXexcCritical6 75" xfId="34839"/>
    <cellStyle name="SAPBEXexcCritical6 76" xfId="34840"/>
    <cellStyle name="SAPBEXexcCritical6 77" xfId="34841"/>
    <cellStyle name="SAPBEXexcCritical6 78" xfId="34842"/>
    <cellStyle name="SAPBEXexcCritical6 79" xfId="34843"/>
    <cellStyle name="SAPBEXexcCritical6 8" xfId="34844"/>
    <cellStyle name="SAPBEXexcCritical6 8 2" xfId="34845"/>
    <cellStyle name="SAPBEXexcCritical6 8 2 2" xfId="34846"/>
    <cellStyle name="SAPBEXexcCritical6 8 2 3" xfId="47388"/>
    <cellStyle name="SAPBEXexcCritical6 8 3" xfId="34847"/>
    <cellStyle name="SAPBEXexcCritical6 8 3 2" xfId="34848"/>
    <cellStyle name="SAPBEXexcCritical6 8 4" xfId="34849"/>
    <cellStyle name="SAPBEXexcCritical6 8 5" xfId="34850"/>
    <cellStyle name="SAPBEXexcCritical6 8 6" xfId="47387"/>
    <cellStyle name="SAPBEXexcCritical6 80" xfId="34851"/>
    <cellStyle name="SAPBEXexcCritical6 81" xfId="34852"/>
    <cellStyle name="SAPBEXexcCritical6 82" xfId="34853"/>
    <cellStyle name="SAPBEXexcCritical6 82 2" xfId="34854"/>
    <cellStyle name="SAPBEXexcCritical6 82 3" xfId="34855"/>
    <cellStyle name="SAPBEXexcCritical6 83" xfId="34856"/>
    <cellStyle name="SAPBEXexcCritical6 84" xfId="48033"/>
    <cellStyle name="SAPBEXexcCritical6 9" xfId="34857"/>
    <cellStyle name="SAPBEXexcCritical6 9 2" xfId="34858"/>
    <cellStyle name="SAPBEXexcCritical6 9 2 2" xfId="34859"/>
    <cellStyle name="SAPBEXexcCritical6 9 3" xfId="34860"/>
    <cellStyle name="SAPBEXexcCritical6 9 3 2" xfId="34861"/>
    <cellStyle name="SAPBEXexcCritical6 9 4" xfId="34862"/>
    <cellStyle name="SAPBEXexcCritical6 9 5" xfId="34863"/>
    <cellStyle name="SAPBEXexcCritical6 9 6" xfId="47389"/>
    <cellStyle name="SAPBEXexcCritical6_Units by Order Reason FY11" xfId="34864"/>
    <cellStyle name="SAPBEXexcGood1" xfId="34865"/>
    <cellStyle name="SAPBEXexcGood1 10" xfId="34866"/>
    <cellStyle name="SAPBEXexcGood1 10 2" xfId="34867"/>
    <cellStyle name="SAPBEXexcGood1 10 2 2" xfId="34868"/>
    <cellStyle name="SAPBEXexcGood1 10 3" xfId="34869"/>
    <cellStyle name="SAPBEXexcGood1 10 3 2" xfId="34870"/>
    <cellStyle name="SAPBEXexcGood1 10 4" xfId="34871"/>
    <cellStyle name="SAPBEXexcGood1 10 5" xfId="34872"/>
    <cellStyle name="SAPBEXexcGood1 10 6" xfId="47390"/>
    <cellStyle name="SAPBEXexcGood1 11" xfId="34873"/>
    <cellStyle name="SAPBEXexcGood1 11 2" xfId="34874"/>
    <cellStyle name="SAPBEXexcGood1 11 2 2" xfId="34875"/>
    <cellStyle name="SAPBEXexcGood1 11 3" xfId="34876"/>
    <cellStyle name="SAPBEXexcGood1 11 3 2" xfId="34877"/>
    <cellStyle name="SAPBEXexcGood1 11 4" xfId="34878"/>
    <cellStyle name="SAPBEXexcGood1 11 5" xfId="34879"/>
    <cellStyle name="SAPBEXexcGood1 12" xfId="34880"/>
    <cellStyle name="SAPBEXexcGood1 12 2" xfId="34881"/>
    <cellStyle name="SAPBEXexcGood1 12 2 2" xfId="34882"/>
    <cellStyle name="SAPBEXexcGood1 12 3" xfId="34883"/>
    <cellStyle name="SAPBEXexcGood1 12 3 2" xfId="34884"/>
    <cellStyle name="SAPBEXexcGood1 12 4" xfId="34885"/>
    <cellStyle name="SAPBEXexcGood1 12 5" xfId="34886"/>
    <cellStyle name="SAPBEXexcGood1 13" xfId="34887"/>
    <cellStyle name="SAPBEXexcGood1 13 2" xfId="34888"/>
    <cellStyle name="SAPBEXexcGood1 13 2 2" xfId="34889"/>
    <cellStyle name="SAPBEXexcGood1 13 3" xfId="34890"/>
    <cellStyle name="SAPBEXexcGood1 13 3 2" xfId="34891"/>
    <cellStyle name="SAPBEXexcGood1 13 4" xfId="34892"/>
    <cellStyle name="SAPBEXexcGood1 13 5" xfId="34893"/>
    <cellStyle name="SAPBEXexcGood1 14" xfId="34894"/>
    <cellStyle name="SAPBEXexcGood1 14 2" xfId="34895"/>
    <cellStyle name="SAPBEXexcGood1 14 2 2" xfId="34896"/>
    <cellStyle name="SAPBEXexcGood1 14 3" xfId="34897"/>
    <cellStyle name="SAPBEXexcGood1 14 3 2" xfId="34898"/>
    <cellStyle name="SAPBEXexcGood1 14 4" xfId="34899"/>
    <cellStyle name="SAPBEXexcGood1 14 5" xfId="34900"/>
    <cellStyle name="SAPBEXexcGood1 15" xfId="34901"/>
    <cellStyle name="SAPBEXexcGood1 15 2" xfId="34902"/>
    <cellStyle name="SAPBEXexcGood1 15 2 2" xfId="34903"/>
    <cellStyle name="SAPBEXexcGood1 15 3" xfId="34904"/>
    <cellStyle name="SAPBEXexcGood1 15 3 2" xfId="34905"/>
    <cellStyle name="SAPBEXexcGood1 15 4" xfId="34906"/>
    <cellStyle name="SAPBEXexcGood1 15 5" xfId="34907"/>
    <cellStyle name="SAPBEXexcGood1 16" xfId="34908"/>
    <cellStyle name="SAPBEXexcGood1 16 2" xfId="34909"/>
    <cellStyle name="SAPBEXexcGood1 16 2 2" xfId="34910"/>
    <cellStyle name="SAPBEXexcGood1 16 3" xfId="34911"/>
    <cellStyle name="SAPBEXexcGood1 16 3 2" xfId="34912"/>
    <cellStyle name="SAPBEXexcGood1 16 4" xfId="34913"/>
    <cellStyle name="SAPBEXexcGood1 16 5" xfId="34914"/>
    <cellStyle name="SAPBEXexcGood1 17" xfId="34915"/>
    <cellStyle name="SAPBEXexcGood1 17 2" xfId="34916"/>
    <cellStyle name="SAPBEXexcGood1 17 2 2" xfId="34917"/>
    <cellStyle name="SAPBEXexcGood1 17 3" xfId="34918"/>
    <cellStyle name="SAPBEXexcGood1 17 3 2" xfId="34919"/>
    <cellStyle name="SAPBEXexcGood1 17 4" xfId="34920"/>
    <cellStyle name="SAPBEXexcGood1 17 5" xfId="34921"/>
    <cellStyle name="SAPBEXexcGood1 18" xfId="34922"/>
    <cellStyle name="SAPBEXexcGood1 18 2" xfId="34923"/>
    <cellStyle name="SAPBEXexcGood1 18 2 2" xfId="34924"/>
    <cellStyle name="SAPBEXexcGood1 18 3" xfId="34925"/>
    <cellStyle name="SAPBEXexcGood1 18 3 2" xfId="34926"/>
    <cellStyle name="SAPBEXexcGood1 18 4" xfId="34927"/>
    <cellStyle name="SAPBEXexcGood1 18 5" xfId="34928"/>
    <cellStyle name="SAPBEXexcGood1 19" xfId="34929"/>
    <cellStyle name="SAPBEXexcGood1 19 2" xfId="34930"/>
    <cellStyle name="SAPBEXexcGood1 19 2 2" xfId="34931"/>
    <cellStyle name="SAPBEXexcGood1 19 3" xfId="34932"/>
    <cellStyle name="SAPBEXexcGood1 19 3 2" xfId="34933"/>
    <cellStyle name="SAPBEXexcGood1 19 4" xfId="34934"/>
    <cellStyle name="SAPBEXexcGood1 19 5" xfId="34935"/>
    <cellStyle name="SAPBEXexcGood1 2" xfId="34936"/>
    <cellStyle name="SAPBEXexcGood1 2 10" xfId="47391"/>
    <cellStyle name="SAPBEXexcGood1 2 2" xfId="34937"/>
    <cellStyle name="SAPBEXexcGood1 2 2 2" xfId="34938"/>
    <cellStyle name="SAPBEXexcGood1 2 2 2 2" xfId="47393"/>
    <cellStyle name="SAPBEXexcGood1 2 2 3" xfId="34939"/>
    <cellStyle name="SAPBEXexcGood1 2 2 4" xfId="47392"/>
    <cellStyle name="SAPBEXexcGood1 2 3" xfId="34940"/>
    <cellStyle name="SAPBEXexcGood1 2 3 2" xfId="34941"/>
    <cellStyle name="SAPBEXexcGood1 2 3 3" xfId="34942"/>
    <cellStyle name="SAPBEXexcGood1 2 3 4" xfId="47394"/>
    <cellStyle name="SAPBEXexcGood1 2 4" xfId="34943"/>
    <cellStyle name="SAPBEXexcGood1 2 4 2" xfId="34944"/>
    <cellStyle name="SAPBEXexcGood1 2 5" xfId="34945"/>
    <cellStyle name="SAPBEXexcGood1 2 6" xfId="34946"/>
    <cellStyle name="SAPBEXexcGood1 2 7" xfId="34947"/>
    <cellStyle name="SAPBEXexcGood1 2 8" xfId="34948"/>
    <cellStyle name="SAPBEXexcGood1 2 9" xfId="34949"/>
    <cellStyle name="SAPBEXexcGood1 20" xfId="34950"/>
    <cellStyle name="SAPBEXexcGood1 20 2" xfId="34951"/>
    <cellStyle name="SAPBEXexcGood1 20 2 2" xfId="34952"/>
    <cellStyle name="SAPBEXexcGood1 20 3" xfId="34953"/>
    <cellStyle name="SAPBEXexcGood1 20 3 2" xfId="34954"/>
    <cellStyle name="SAPBEXexcGood1 20 4" xfId="34955"/>
    <cellStyle name="SAPBEXexcGood1 20 5" xfId="34956"/>
    <cellStyle name="SAPBEXexcGood1 21" xfId="34957"/>
    <cellStyle name="SAPBEXexcGood1 21 2" xfId="34958"/>
    <cellStyle name="SAPBEXexcGood1 21 2 2" xfId="34959"/>
    <cellStyle name="SAPBEXexcGood1 21 3" xfId="34960"/>
    <cellStyle name="SAPBEXexcGood1 21 3 2" xfId="34961"/>
    <cellStyle name="SAPBEXexcGood1 21 4" xfId="34962"/>
    <cellStyle name="SAPBEXexcGood1 21 5" xfId="34963"/>
    <cellStyle name="SAPBEXexcGood1 22" xfId="34964"/>
    <cellStyle name="SAPBEXexcGood1 22 2" xfId="34965"/>
    <cellStyle name="SAPBEXexcGood1 22 2 2" xfId="34966"/>
    <cellStyle name="SAPBEXexcGood1 22 3" xfId="34967"/>
    <cellStyle name="SAPBEXexcGood1 22 3 2" xfId="34968"/>
    <cellStyle name="SAPBEXexcGood1 22 4" xfId="34969"/>
    <cellStyle name="SAPBEXexcGood1 22 5" xfId="34970"/>
    <cellStyle name="SAPBEXexcGood1 23" xfId="34971"/>
    <cellStyle name="SAPBEXexcGood1 23 2" xfId="34972"/>
    <cellStyle name="SAPBEXexcGood1 23 2 2" xfId="34973"/>
    <cellStyle name="SAPBEXexcGood1 23 3" xfId="34974"/>
    <cellStyle name="SAPBEXexcGood1 23 3 2" xfId="34975"/>
    <cellStyle name="SAPBEXexcGood1 23 4" xfId="34976"/>
    <cellStyle name="SAPBEXexcGood1 23 5" xfId="34977"/>
    <cellStyle name="SAPBEXexcGood1 24" xfId="34978"/>
    <cellStyle name="SAPBEXexcGood1 24 2" xfId="34979"/>
    <cellStyle name="SAPBEXexcGood1 24 2 2" xfId="34980"/>
    <cellStyle name="SAPBEXexcGood1 24 3" xfId="34981"/>
    <cellStyle name="SAPBEXexcGood1 24 3 2" xfId="34982"/>
    <cellStyle name="SAPBEXexcGood1 24 4" xfId="34983"/>
    <cellStyle name="SAPBEXexcGood1 24 5" xfId="34984"/>
    <cellStyle name="SAPBEXexcGood1 25" xfId="34985"/>
    <cellStyle name="SAPBEXexcGood1 25 2" xfId="34986"/>
    <cellStyle name="SAPBEXexcGood1 25 2 2" xfId="34987"/>
    <cellStyle name="SAPBEXexcGood1 25 3" xfId="34988"/>
    <cellStyle name="SAPBEXexcGood1 25 3 2" xfId="34989"/>
    <cellStyle name="SAPBEXexcGood1 25 4" xfId="34990"/>
    <cellStyle name="SAPBEXexcGood1 25 5" xfId="34991"/>
    <cellStyle name="SAPBEXexcGood1 26" xfId="34992"/>
    <cellStyle name="SAPBEXexcGood1 26 2" xfId="34993"/>
    <cellStyle name="SAPBEXexcGood1 26 2 2" xfId="34994"/>
    <cellStyle name="SAPBEXexcGood1 26 3" xfId="34995"/>
    <cellStyle name="SAPBEXexcGood1 26 3 2" xfId="34996"/>
    <cellStyle name="SAPBEXexcGood1 26 4" xfId="34997"/>
    <cellStyle name="SAPBEXexcGood1 26 5" xfId="34998"/>
    <cellStyle name="SAPBEXexcGood1 27" xfId="34999"/>
    <cellStyle name="SAPBEXexcGood1 27 2" xfId="35000"/>
    <cellStyle name="SAPBEXexcGood1 27 2 2" xfId="35001"/>
    <cellStyle name="SAPBEXexcGood1 27 3" xfId="35002"/>
    <cellStyle name="SAPBEXexcGood1 27 4" xfId="35003"/>
    <cellStyle name="SAPBEXexcGood1 28" xfId="35004"/>
    <cellStyle name="SAPBEXexcGood1 28 2" xfId="35005"/>
    <cellStyle name="SAPBEXexcGood1 28 2 2" xfId="35006"/>
    <cellStyle name="SAPBEXexcGood1 28 3" xfId="35007"/>
    <cellStyle name="SAPBEXexcGood1 28 4" xfId="35008"/>
    <cellStyle name="SAPBEXexcGood1 29" xfId="35009"/>
    <cellStyle name="SAPBEXexcGood1 29 2" xfId="35010"/>
    <cellStyle name="SAPBEXexcGood1 29 2 2" xfId="35011"/>
    <cellStyle name="SAPBEXexcGood1 29 3" xfId="35012"/>
    <cellStyle name="SAPBEXexcGood1 29 4" xfId="35013"/>
    <cellStyle name="SAPBEXexcGood1 3" xfId="35014"/>
    <cellStyle name="SAPBEXexcGood1 3 2" xfId="35015"/>
    <cellStyle name="SAPBEXexcGood1 3 2 2" xfId="35016"/>
    <cellStyle name="SAPBEXexcGood1 3 2 2 2" xfId="47397"/>
    <cellStyle name="SAPBEXexcGood1 3 2 3" xfId="47396"/>
    <cellStyle name="SAPBEXexcGood1 3 3" xfId="35017"/>
    <cellStyle name="SAPBEXexcGood1 3 3 2" xfId="35018"/>
    <cellStyle name="SAPBEXexcGood1 3 3 3" xfId="47398"/>
    <cellStyle name="SAPBEXexcGood1 3 4" xfId="35019"/>
    <cellStyle name="SAPBEXexcGood1 3 5" xfId="35020"/>
    <cellStyle name="SAPBEXexcGood1 3 6" xfId="47395"/>
    <cellStyle name="SAPBEXexcGood1 30" xfId="35021"/>
    <cellStyle name="SAPBEXexcGood1 30 2" xfId="35022"/>
    <cellStyle name="SAPBEXexcGood1 30 2 2" xfId="35023"/>
    <cellStyle name="SAPBEXexcGood1 30 3" xfId="35024"/>
    <cellStyle name="SAPBEXexcGood1 30 4" xfId="35025"/>
    <cellStyle name="SAPBEXexcGood1 31" xfId="35026"/>
    <cellStyle name="SAPBEXexcGood1 31 2" xfId="35027"/>
    <cellStyle name="SAPBEXexcGood1 31 2 2" xfId="35028"/>
    <cellStyle name="SAPBEXexcGood1 31 3" xfId="35029"/>
    <cellStyle name="SAPBEXexcGood1 31 4" xfId="35030"/>
    <cellStyle name="SAPBEXexcGood1 32" xfId="35031"/>
    <cellStyle name="SAPBEXexcGood1 32 2" xfId="35032"/>
    <cellStyle name="SAPBEXexcGood1 33" xfId="35033"/>
    <cellStyle name="SAPBEXexcGood1 33 2" xfId="35034"/>
    <cellStyle name="SAPBEXexcGood1 34" xfId="35035"/>
    <cellStyle name="SAPBEXexcGood1 34 2" xfId="35036"/>
    <cellStyle name="SAPBEXexcGood1 35" xfId="35037"/>
    <cellStyle name="SAPBEXexcGood1 35 2" xfId="35038"/>
    <cellStyle name="SAPBEXexcGood1 36" xfId="35039"/>
    <cellStyle name="SAPBEXexcGood1 36 2" xfId="35040"/>
    <cellStyle name="SAPBEXexcGood1 37" xfId="35041"/>
    <cellStyle name="SAPBEXexcGood1 37 2" xfId="35042"/>
    <cellStyle name="SAPBEXexcGood1 38" xfId="35043"/>
    <cellStyle name="SAPBEXexcGood1 38 2" xfId="35044"/>
    <cellStyle name="SAPBEXexcGood1 39" xfId="35045"/>
    <cellStyle name="SAPBEXexcGood1 39 2" xfId="35046"/>
    <cellStyle name="SAPBEXexcGood1 4" xfId="35047"/>
    <cellStyle name="SAPBEXexcGood1 4 2" xfId="35048"/>
    <cellStyle name="SAPBEXexcGood1 4 2 2" xfId="35049"/>
    <cellStyle name="SAPBEXexcGood1 4 2 2 2" xfId="47401"/>
    <cellStyle name="SAPBEXexcGood1 4 2 3" xfId="47400"/>
    <cellStyle name="SAPBEXexcGood1 4 3" xfId="35050"/>
    <cellStyle name="SAPBEXexcGood1 4 3 2" xfId="35051"/>
    <cellStyle name="SAPBEXexcGood1 4 3 3" xfId="47402"/>
    <cellStyle name="SAPBEXexcGood1 4 4" xfId="35052"/>
    <cellStyle name="SAPBEXexcGood1 4 5" xfId="35053"/>
    <cellStyle name="SAPBEXexcGood1 4 6" xfId="47399"/>
    <cellStyle name="SAPBEXexcGood1 40" xfId="35054"/>
    <cellStyle name="SAPBEXexcGood1 40 2" xfId="35055"/>
    <cellStyle name="SAPBEXexcGood1 41" xfId="35056"/>
    <cellStyle name="SAPBEXexcGood1 41 2" xfId="35057"/>
    <cellStyle name="SAPBEXexcGood1 42" xfId="35058"/>
    <cellStyle name="SAPBEXexcGood1 42 2" xfId="35059"/>
    <cellStyle name="SAPBEXexcGood1 42 3" xfId="35060"/>
    <cellStyle name="SAPBEXexcGood1 43" xfId="35061"/>
    <cellStyle name="SAPBEXexcGood1 44" xfId="35062"/>
    <cellStyle name="SAPBEXexcGood1 45" xfId="35063"/>
    <cellStyle name="SAPBEXexcGood1 46" xfId="35064"/>
    <cellStyle name="SAPBEXexcGood1 47" xfId="35065"/>
    <cellStyle name="SAPBEXexcGood1 48" xfId="35066"/>
    <cellStyle name="SAPBEXexcGood1 49" xfId="35067"/>
    <cellStyle name="SAPBEXexcGood1 5" xfId="35068"/>
    <cellStyle name="SAPBEXexcGood1 5 2" xfId="35069"/>
    <cellStyle name="SAPBEXexcGood1 5 2 2" xfId="35070"/>
    <cellStyle name="SAPBEXexcGood1 5 2 2 2" xfId="47405"/>
    <cellStyle name="SAPBEXexcGood1 5 2 3" xfId="47404"/>
    <cellStyle name="SAPBEXexcGood1 5 3" xfId="35071"/>
    <cellStyle name="SAPBEXexcGood1 5 3 2" xfId="35072"/>
    <cellStyle name="SAPBEXexcGood1 5 3 3" xfId="47406"/>
    <cellStyle name="SAPBEXexcGood1 5 4" xfId="35073"/>
    <cellStyle name="SAPBEXexcGood1 5 5" xfId="35074"/>
    <cellStyle name="SAPBEXexcGood1 5 6" xfId="47403"/>
    <cellStyle name="SAPBEXexcGood1 50" xfId="35075"/>
    <cellStyle name="SAPBEXexcGood1 51" xfId="35076"/>
    <cellStyle name="SAPBEXexcGood1 52" xfId="35077"/>
    <cellStyle name="SAPBEXexcGood1 53" xfId="35078"/>
    <cellStyle name="SAPBEXexcGood1 54" xfId="35079"/>
    <cellStyle name="SAPBEXexcGood1 55" xfId="35080"/>
    <cellStyle name="SAPBEXexcGood1 56" xfId="35081"/>
    <cellStyle name="SAPBEXexcGood1 57" xfId="35082"/>
    <cellStyle name="SAPBEXexcGood1 58" xfId="35083"/>
    <cellStyle name="SAPBEXexcGood1 59" xfId="35084"/>
    <cellStyle name="SAPBEXexcGood1 6" xfId="35085"/>
    <cellStyle name="SAPBEXexcGood1 6 2" xfId="35086"/>
    <cellStyle name="SAPBEXexcGood1 6 2 2" xfId="35087"/>
    <cellStyle name="SAPBEXexcGood1 6 2 2 2" xfId="47409"/>
    <cellStyle name="SAPBEXexcGood1 6 2 3" xfId="47408"/>
    <cellStyle name="SAPBEXexcGood1 6 3" xfId="35088"/>
    <cellStyle name="SAPBEXexcGood1 6 3 2" xfId="35089"/>
    <cellStyle name="SAPBEXexcGood1 6 3 3" xfId="47410"/>
    <cellStyle name="SAPBEXexcGood1 6 4" xfId="35090"/>
    <cellStyle name="SAPBEXexcGood1 6 5" xfId="35091"/>
    <cellStyle name="SAPBEXexcGood1 6 6" xfId="47407"/>
    <cellStyle name="SAPBEXexcGood1 60" xfId="35092"/>
    <cellStyle name="SAPBEXexcGood1 61" xfId="35093"/>
    <cellStyle name="SAPBEXexcGood1 62" xfId="35094"/>
    <cellStyle name="SAPBEXexcGood1 63" xfId="35095"/>
    <cellStyle name="SAPBEXexcGood1 64" xfId="35096"/>
    <cellStyle name="SAPBEXexcGood1 65" xfId="35097"/>
    <cellStyle name="SAPBEXexcGood1 66" xfId="35098"/>
    <cellStyle name="SAPBEXexcGood1 67" xfId="35099"/>
    <cellStyle name="SAPBEXexcGood1 68" xfId="35100"/>
    <cellStyle name="SAPBEXexcGood1 69" xfId="35101"/>
    <cellStyle name="SAPBEXexcGood1 7" xfId="35102"/>
    <cellStyle name="SAPBEXexcGood1 7 2" xfId="35103"/>
    <cellStyle name="SAPBEXexcGood1 7 2 2" xfId="35104"/>
    <cellStyle name="SAPBEXexcGood1 7 2 2 2" xfId="47413"/>
    <cellStyle name="SAPBEXexcGood1 7 2 3" xfId="47412"/>
    <cellStyle name="SAPBEXexcGood1 7 3" xfId="35105"/>
    <cellStyle name="SAPBEXexcGood1 7 3 2" xfId="35106"/>
    <cellStyle name="SAPBEXexcGood1 7 3 3" xfId="47414"/>
    <cellStyle name="SAPBEXexcGood1 7 4" xfId="35107"/>
    <cellStyle name="SAPBEXexcGood1 7 5" xfId="35108"/>
    <cellStyle name="SAPBEXexcGood1 7 6" xfId="47411"/>
    <cellStyle name="SAPBEXexcGood1 70" xfId="35109"/>
    <cellStyle name="SAPBEXexcGood1 71" xfId="35110"/>
    <cellStyle name="SAPBEXexcGood1 72" xfId="35111"/>
    <cellStyle name="SAPBEXexcGood1 73" xfId="35112"/>
    <cellStyle name="SAPBEXexcGood1 74" xfId="35113"/>
    <cellStyle name="SAPBEXexcGood1 75" xfId="35114"/>
    <cellStyle name="SAPBEXexcGood1 76" xfId="35115"/>
    <cellStyle name="SAPBEXexcGood1 77" xfId="35116"/>
    <cellStyle name="SAPBEXexcGood1 78" xfId="35117"/>
    <cellStyle name="SAPBEXexcGood1 79" xfId="35118"/>
    <cellStyle name="SAPBEXexcGood1 8" xfId="35119"/>
    <cellStyle name="SAPBEXexcGood1 8 2" xfId="35120"/>
    <cellStyle name="SAPBEXexcGood1 8 2 2" xfId="35121"/>
    <cellStyle name="SAPBEXexcGood1 8 2 3" xfId="47416"/>
    <cellStyle name="SAPBEXexcGood1 8 3" xfId="35122"/>
    <cellStyle name="SAPBEXexcGood1 8 3 2" xfId="35123"/>
    <cellStyle name="SAPBEXexcGood1 8 4" xfId="35124"/>
    <cellStyle name="SAPBEXexcGood1 8 5" xfId="35125"/>
    <cellStyle name="SAPBEXexcGood1 8 6" xfId="47415"/>
    <cellStyle name="SAPBEXexcGood1 80" xfId="35126"/>
    <cellStyle name="SAPBEXexcGood1 81" xfId="35127"/>
    <cellStyle name="SAPBEXexcGood1 82" xfId="35128"/>
    <cellStyle name="SAPBEXexcGood1 82 2" xfId="35129"/>
    <cellStyle name="SAPBEXexcGood1 82 3" xfId="35130"/>
    <cellStyle name="SAPBEXexcGood1 83" xfId="35131"/>
    <cellStyle name="SAPBEXexcGood1 84" xfId="48034"/>
    <cellStyle name="SAPBEXexcGood1 9" xfId="35132"/>
    <cellStyle name="SAPBEXexcGood1 9 2" xfId="35133"/>
    <cellStyle name="SAPBEXexcGood1 9 2 2" xfId="35134"/>
    <cellStyle name="SAPBEXexcGood1 9 3" xfId="35135"/>
    <cellStyle name="SAPBEXexcGood1 9 3 2" xfId="35136"/>
    <cellStyle name="SAPBEXexcGood1 9 4" xfId="35137"/>
    <cellStyle name="SAPBEXexcGood1 9 5" xfId="35138"/>
    <cellStyle name="SAPBEXexcGood1 9 6" xfId="47417"/>
    <cellStyle name="SAPBEXexcGood1_Units by Order Reason FY11" xfId="35139"/>
    <cellStyle name="SAPBEXexcGood2" xfId="35140"/>
    <cellStyle name="SAPBEXexcGood2 10" xfId="35141"/>
    <cellStyle name="SAPBEXexcGood2 10 2" xfId="35142"/>
    <cellStyle name="SAPBEXexcGood2 10 2 2" xfId="35143"/>
    <cellStyle name="SAPBEXexcGood2 10 3" xfId="35144"/>
    <cellStyle name="SAPBEXexcGood2 10 3 2" xfId="35145"/>
    <cellStyle name="SAPBEXexcGood2 10 4" xfId="35146"/>
    <cellStyle name="SAPBEXexcGood2 10 5" xfId="35147"/>
    <cellStyle name="SAPBEXexcGood2 10 6" xfId="47418"/>
    <cellStyle name="SAPBEXexcGood2 11" xfId="35148"/>
    <cellStyle name="SAPBEXexcGood2 11 2" xfId="35149"/>
    <cellStyle name="SAPBEXexcGood2 11 2 2" xfId="35150"/>
    <cellStyle name="SAPBEXexcGood2 11 3" xfId="35151"/>
    <cellStyle name="SAPBEXexcGood2 11 3 2" xfId="35152"/>
    <cellStyle name="SAPBEXexcGood2 11 4" xfId="35153"/>
    <cellStyle name="SAPBEXexcGood2 11 5" xfId="35154"/>
    <cellStyle name="SAPBEXexcGood2 12" xfId="35155"/>
    <cellStyle name="SAPBEXexcGood2 12 2" xfId="35156"/>
    <cellStyle name="SAPBEXexcGood2 12 2 2" xfId="35157"/>
    <cellStyle name="SAPBEXexcGood2 12 3" xfId="35158"/>
    <cellStyle name="SAPBEXexcGood2 12 3 2" xfId="35159"/>
    <cellStyle name="SAPBEXexcGood2 12 4" xfId="35160"/>
    <cellStyle name="SAPBEXexcGood2 12 5" xfId="35161"/>
    <cellStyle name="SAPBEXexcGood2 13" xfId="35162"/>
    <cellStyle name="SAPBEXexcGood2 13 2" xfId="35163"/>
    <cellStyle name="SAPBEXexcGood2 13 2 2" xfId="35164"/>
    <cellStyle name="SAPBEXexcGood2 13 3" xfId="35165"/>
    <cellStyle name="SAPBEXexcGood2 13 3 2" xfId="35166"/>
    <cellStyle name="SAPBEXexcGood2 13 4" xfId="35167"/>
    <cellStyle name="SAPBEXexcGood2 13 5" xfId="35168"/>
    <cellStyle name="SAPBEXexcGood2 14" xfId="35169"/>
    <cellStyle name="SAPBEXexcGood2 14 2" xfId="35170"/>
    <cellStyle name="SAPBEXexcGood2 14 2 2" xfId="35171"/>
    <cellStyle name="SAPBEXexcGood2 14 3" xfId="35172"/>
    <cellStyle name="SAPBEXexcGood2 14 3 2" xfId="35173"/>
    <cellStyle name="SAPBEXexcGood2 14 4" xfId="35174"/>
    <cellStyle name="SAPBEXexcGood2 14 5" xfId="35175"/>
    <cellStyle name="SAPBEXexcGood2 15" xfId="35176"/>
    <cellStyle name="SAPBEXexcGood2 15 2" xfId="35177"/>
    <cellStyle name="SAPBEXexcGood2 15 2 2" xfId="35178"/>
    <cellStyle name="SAPBEXexcGood2 15 3" xfId="35179"/>
    <cellStyle name="SAPBEXexcGood2 15 3 2" xfId="35180"/>
    <cellStyle name="SAPBEXexcGood2 15 4" xfId="35181"/>
    <cellStyle name="SAPBEXexcGood2 15 5" xfId="35182"/>
    <cellStyle name="SAPBEXexcGood2 16" xfId="35183"/>
    <cellStyle name="SAPBEXexcGood2 16 2" xfId="35184"/>
    <cellStyle name="SAPBEXexcGood2 16 2 2" xfId="35185"/>
    <cellStyle name="SAPBEXexcGood2 16 3" xfId="35186"/>
    <cellStyle name="SAPBEXexcGood2 16 3 2" xfId="35187"/>
    <cellStyle name="SAPBEXexcGood2 16 4" xfId="35188"/>
    <cellStyle name="SAPBEXexcGood2 16 5" xfId="35189"/>
    <cellStyle name="SAPBEXexcGood2 17" xfId="35190"/>
    <cellStyle name="SAPBEXexcGood2 17 2" xfId="35191"/>
    <cellStyle name="SAPBEXexcGood2 17 2 2" xfId="35192"/>
    <cellStyle name="SAPBEXexcGood2 17 3" xfId="35193"/>
    <cellStyle name="SAPBEXexcGood2 17 3 2" xfId="35194"/>
    <cellStyle name="SAPBEXexcGood2 17 4" xfId="35195"/>
    <cellStyle name="SAPBEXexcGood2 17 5" xfId="35196"/>
    <cellStyle name="SAPBEXexcGood2 18" xfId="35197"/>
    <cellStyle name="SAPBEXexcGood2 18 2" xfId="35198"/>
    <cellStyle name="SAPBEXexcGood2 18 2 2" xfId="35199"/>
    <cellStyle name="SAPBEXexcGood2 18 3" xfId="35200"/>
    <cellStyle name="SAPBEXexcGood2 18 3 2" xfId="35201"/>
    <cellStyle name="SAPBEXexcGood2 18 4" xfId="35202"/>
    <cellStyle name="SAPBEXexcGood2 18 5" xfId="35203"/>
    <cellStyle name="SAPBEXexcGood2 19" xfId="35204"/>
    <cellStyle name="SAPBEXexcGood2 19 2" xfId="35205"/>
    <cellStyle name="SAPBEXexcGood2 19 2 2" xfId="35206"/>
    <cellStyle name="SAPBEXexcGood2 19 3" xfId="35207"/>
    <cellStyle name="SAPBEXexcGood2 19 3 2" xfId="35208"/>
    <cellStyle name="SAPBEXexcGood2 19 4" xfId="35209"/>
    <cellStyle name="SAPBEXexcGood2 19 5" xfId="35210"/>
    <cellStyle name="SAPBEXexcGood2 2" xfId="35211"/>
    <cellStyle name="SAPBEXexcGood2 2 10" xfId="47419"/>
    <cellStyle name="SAPBEXexcGood2 2 2" xfId="35212"/>
    <cellStyle name="SAPBEXexcGood2 2 2 2" xfId="35213"/>
    <cellStyle name="SAPBEXexcGood2 2 2 2 2" xfId="47421"/>
    <cellStyle name="SAPBEXexcGood2 2 2 3" xfId="35214"/>
    <cellStyle name="SAPBEXexcGood2 2 2 4" xfId="47420"/>
    <cellStyle name="SAPBEXexcGood2 2 3" xfId="35215"/>
    <cellStyle name="SAPBEXexcGood2 2 3 2" xfId="35216"/>
    <cellStyle name="SAPBEXexcGood2 2 3 3" xfId="35217"/>
    <cellStyle name="SAPBEXexcGood2 2 3 4" xfId="47422"/>
    <cellStyle name="SAPBEXexcGood2 2 4" xfId="35218"/>
    <cellStyle name="SAPBEXexcGood2 2 4 2" xfId="35219"/>
    <cellStyle name="SAPBEXexcGood2 2 5" xfId="35220"/>
    <cellStyle name="SAPBEXexcGood2 2 6" xfId="35221"/>
    <cellStyle name="SAPBEXexcGood2 2 7" xfId="35222"/>
    <cellStyle name="SAPBEXexcGood2 2 8" xfId="35223"/>
    <cellStyle name="SAPBEXexcGood2 2 9" xfId="35224"/>
    <cellStyle name="SAPBEXexcGood2 20" xfId="35225"/>
    <cellStyle name="SAPBEXexcGood2 20 2" xfId="35226"/>
    <cellStyle name="SAPBEXexcGood2 20 2 2" xfId="35227"/>
    <cellStyle name="SAPBEXexcGood2 20 3" xfId="35228"/>
    <cellStyle name="SAPBEXexcGood2 20 3 2" xfId="35229"/>
    <cellStyle name="SAPBEXexcGood2 20 4" xfId="35230"/>
    <cellStyle name="SAPBEXexcGood2 20 5" xfId="35231"/>
    <cellStyle name="SAPBEXexcGood2 21" xfId="35232"/>
    <cellStyle name="SAPBEXexcGood2 21 2" xfId="35233"/>
    <cellStyle name="SAPBEXexcGood2 21 2 2" xfId="35234"/>
    <cellStyle name="SAPBEXexcGood2 21 3" xfId="35235"/>
    <cellStyle name="SAPBEXexcGood2 21 3 2" xfId="35236"/>
    <cellStyle name="SAPBEXexcGood2 21 4" xfId="35237"/>
    <cellStyle name="SAPBEXexcGood2 21 5" xfId="35238"/>
    <cellStyle name="SAPBEXexcGood2 22" xfId="35239"/>
    <cellStyle name="SAPBEXexcGood2 22 2" xfId="35240"/>
    <cellStyle name="SAPBEXexcGood2 22 2 2" xfId="35241"/>
    <cellStyle name="SAPBEXexcGood2 22 3" xfId="35242"/>
    <cellStyle name="SAPBEXexcGood2 22 3 2" xfId="35243"/>
    <cellStyle name="SAPBEXexcGood2 22 4" xfId="35244"/>
    <cellStyle name="SAPBEXexcGood2 22 5" xfId="35245"/>
    <cellStyle name="SAPBEXexcGood2 23" xfId="35246"/>
    <cellStyle name="SAPBEXexcGood2 23 2" xfId="35247"/>
    <cellStyle name="SAPBEXexcGood2 23 2 2" xfId="35248"/>
    <cellStyle name="SAPBEXexcGood2 23 3" xfId="35249"/>
    <cellStyle name="SAPBEXexcGood2 23 3 2" xfId="35250"/>
    <cellStyle name="SAPBEXexcGood2 23 4" xfId="35251"/>
    <cellStyle name="SAPBEXexcGood2 23 5" xfId="35252"/>
    <cellStyle name="SAPBEXexcGood2 24" xfId="35253"/>
    <cellStyle name="SAPBEXexcGood2 24 2" xfId="35254"/>
    <cellStyle name="SAPBEXexcGood2 24 2 2" xfId="35255"/>
    <cellStyle name="SAPBEXexcGood2 24 3" xfId="35256"/>
    <cellStyle name="SAPBEXexcGood2 24 3 2" xfId="35257"/>
    <cellStyle name="SAPBEXexcGood2 24 4" xfId="35258"/>
    <cellStyle name="SAPBEXexcGood2 24 5" xfId="35259"/>
    <cellStyle name="SAPBEXexcGood2 25" xfId="35260"/>
    <cellStyle name="SAPBEXexcGood2 25 2" xfId="35261"/>
    <cellStyle name="SAPBEXexcGood2 25 2 2" xfId="35262"/>
    <cellStyle name="SAPBEXexcGood2 25 3" xfId="35263"/>
    <cellStyle name="SAPBEXexcGood2 25 3 2" xfId="35264"/>
    <cellStyle name="SAPBEXexcGood2 25 4" xfId="35265"/>
    <cellStyle name="SAPBEXexcGood2 25 5" xfId="35266"/>
    <cellStyle name="SAPBEXexcGood2 26" xfId="35267"/>
    <cellStyle name="SAPBEXexcGood2 26 2" xfId="35268"/>
    <cellStyle name="SAPBEXexcGood2 26 2 2" xfId="35269"/>
    <cellStyle name="SAPBEXexcGood2 26 3" xfId="35270"/>
    <cellStyle name="SAPBEXexcGood2 26 3 2" xfId="35271"/>
    <cellStyle name="SAPBEXexcGood2 26 4" xfId="35272"/>
    <cellStyle name="SAPBEXexcGood2 26 5" xfId="35273"/>
    <cellStyle name="SAPBEXexcGood2 27" xfId="35274"/>
    <cellStyle name="SAPBEXexcGood2 27 2" xfId="35275"/>
    <cellStyle name="SAPBEXexcGood2 27 2 2" xfId="35276"/>
    <cellStyle name="SAPBEXexcGood2 27 3" xfId="35277"/>
    <cellStyle name="SAPBEXexcGood2 27 4" xfId="35278"/>
    <cellStyle name="SAPBEXexcGood2 28" xfId="35279"/>
    <cellStyle name="SAPBEXexcGood2 28 2" xfId="35280"/>
    <cellStyle name="SAPBEXexcGood2 28 2 2" xfId="35281"/>
    <cellStyle name="SAPBEXexcGood2 28 3" xfId="35282"/>
    <cellStyle name="SAPBEXexcGood2 28 4" xfId="35283"/>
    <cellStyle name="SAPBEXexcGood2 29" xfId="35284"/>
    <cellStyle name="SAPBEXexcGood2 29 2" xfId="35285"/>
    <cellStyle name="SAPBEXexcGood2 29 2 2" xfId="35286"/>
    <cellStyle name="SAPBEXexcGood2 29 3" xfId="35287"/>
    <cellStyle name="SAPBEXexcGood2 29 4" xfId="35288"/>
    <cellStyle name="SAPBEXexcGood2 3" xfId="35289"/>
    <cellStyle name="SAPBEXexcGood2 3 2" xfId="35290"/>
    <cellStyle name="SAPBEXexcGood2 3 2 2" xfId="35291"/>
    <cellStyle name="SAPBEXexcGood2 3 2 2 2" xfId="47425"/>
    <cellStyle name="SAPBEXexcGood2 3 2 3" xfId="47424"/>
    <cellStyle name="SAPBEXexcGood2 3 3" xfId="35292"/>
    <cellStyle name="SAPBEXexcGood2 3 3 2" xfId="35293"/>
    <cellStyle name="SAPBEXexcGood2 3 3 3" xfId="47426"/>
    <cellStyle name="SAPBEXexcGood2 3 4" xfId="35294"/>
    <cellStyle name="SAPBEXexcGood2 3 5" xfId="35295"/>
    <cellStyle name="SAPBEXexcGood2 3 6" xfId="47423"/>
    <cellStyle name="SAPBEXexcGood2 30" xfId="35296"/>
    <cellStyle name="SAPBEXexcGood2 30 2" xfId="35297"/>
    <cellStyle name="SAPBEXexcGood2 30 2 2" xfId="35298"/>
    <cellStyle name="SAPBEXexcGood2 30 3" xfId="35299"/>
    <cellStyle name="SAPBEXexcGood2 30 4" xfId="35300"/>
    <cellStyle name="SAPBEXexcGood2 31" xfId="35301"/>
    <cellStyle name="SAPBEXexcGood2 31 2" xfId="35302"/>
    <cellStyle name="SAPBEXexcGood2 31 2 2" xfId="35303"/>
    <cellStyle name="SAPBEXexcGood2 31 3" xfId="35304"/>
    <cellStyle name="SAPBEXexcGood2 31 4" xfId="35305"/>
    <cellStyle name="SAPBEXexcGood2 32" xfId="35306"/>
    <cellStyle name="SAPBEXexcGood2 32 2" xfId="35307"/>
    <cellStyle name="SAPBEXexcGood2 33" xfId="35308"/>
    <cellStyle name="SAPBEXexcGood2 33 2" xfId="35309"/>
    <cellStyle name="SAPBEXexcGood2 34" xfId="35310"/>
    <cellStyle name="SAPBEXexcGood2 34 2" xfId="35311"/>
    <cellStyle name="SAPBEXexcGood2 35" xfId="35312"/>
    <cellStyle name="SAPBEXexcGood2 35 2" xfId="35313"/>
    <cellStyle name="SAPBEXexcGood2 36" xfId="35314"/>
    <cellStyle name="SAPBEXexcGood2 36 2" xfId="35315"/>
    <cellStyle name="SAPBEXexcGood2 37" xfId="35316"/>
    <cellStyle name="SAPBEXexcGood2 37 2" xfId="35317"/>
    <cellStyle name="SAPBEXexcGood2 38" xfId="35318"/>
    <cellStyle name="SAPBEXexcGood2 38 2" xfId="35319"/>
    <cellStyle name="SAPBEXexcGood2 39" xfId="35320"/>
    <cellStyle name="SAPBEXexcGood2 39 2" xfId="35321"/>
    <cellStyle name="SAPBEXexcGood2 4" xfId="35322"/>
    <cellStyle name="SAPBEXexcGood2 4 2" xfId="35323"/>
    <cellStyle name="SAPBEXexcGood2 4 2 2" xfId="35324"/>
    <cellStyle name="SAPBEXexcGood2 4 2 2 2" xfId="47429"/>
    <cellStyle name="SAPBEXexcGood2 4 2 3" xfId="47428"/>
    <cellStyle name="SAPBEXexcGood2 4 3" xfId="35325"/>
    <cellStyle name="SAPBEXexcGood2 4 3 2" xfId="35326"/>
    <cellStyle name="SAPBEXexcGood2 4 3 3" xfId="47430"/>
    <cellStyle name="SAPBEXexcGood2 4 4" xfId="35327"/>
    <cellStyle name="SAPBEXexcGood2 4 5" xfId="35328"/>
    <cellStyle name="SAPBEXexcGood2 4 6" xfId="47427"/>
    <cellStyle name="SAPBEXexcGood2 40" xfId="35329"/>
    <cellStyle name="SAPBEXexcGood2 40 2" xfId="35330"/>
    <cellStyle name="SAPBEXexcGood2 41" xfId="35331"/>
    <cellStyle name="SAPBEXexcGood2 41 2" xfId="35332"/>
    <cellStyle name="SAPBEXexcGood2 42" xfId="35333"/>
    <cellStyle name="SAPBEXexcGood2 42 2" xfId="35334"/>
    <cellStyle name="SAPBEXexcGood2 42 3" xfId="35335"/>
    <cellStyle name="SAPBEXexcGood2 43" xfId="35336"/>
    <cellStyle name="SAPBEXexcGood2 44" xfId="35337"/>
    <cellStyle name="SAPBEXexcGood2 45" xfId="35338"/>
    <cellStyle name="SAPBEXexcGood2 46" xfId="35339"/>
    <cellStyle name="SAPBEXexcGood2 47" xfId="35340"/>
    <cellStyle name="SAPBEXexcGood2 48" xfId="35341"/>
    <cellStyle name="SAPBEXexcGood2 49" xfId="35342"/>
    <cellStyle name="SAPBEXexcGood2 5" xfId="35343"/>
    <cellStyle name="SAPBEXexcGood2 5 2" xfId="35344"/>
    <cellStyle name="SAPBEXexcGood2 5 2 2" xfId="35345"/>
    <cellStyle name="SAPBEXexcGood2 5 2 2 2" xfId="47433"/>
    <cellStyle name="SAPBEXexcGood2 5 2 3" xfId="47432"/>
    <cellStyle name="SAPBEXexcGood2 5 3" xfId="35346"/>
    <cellStyle name="SAPBEXexcGood2 5 3 2" xfId="35347"/>
    <cellStyle name="SAPBEXexcGood2 5 3 3" xfId="47434"/>
    <cellStyle name="SAPBEXexcGood2 5 4" xfId="35348"/>
    <cellStyle name="SAPBEXexcGood2 5 5" xfId="35349"/>
    <cellStyle name="SAPBEXexcGood2 5 6" xfId="47431"/>
    <cellStyle name="SAPBEXexcGood2 50" xfId="35350"/>
    <cellStyle name="SAPBEXexcGood2 51" xfId="35351"/>
    <cellStyle name="SAPBEXexcGood2 52" xfId="35352"/>
    <cellStyle name="SAPBEXexcGood2 53" xfId="35353"/>
    <cellStyle name="SAPBEXexcGood2 54" xfId="35354"/>
    <cellStyle name="SAPBEXexcGood2 55" xfId="35355"/>
    <cellStyle name="SAPBEXexcGood2 56" xfId="35356"/>
    <cellStyle name="SAPBEXexcGood2 57" xfId="35357"/>
    <cellStyle name="SAPBEXexcGood2 58" xfId="35358"/>
    <cellStyle name="SAPBEXexcGood2 59" xfId="35359"/>
    <cellStyle name="SAPBEXexcGood2 6" xfId="35360"/>
    <cellStyle name="SAPBEXexcGood2 6 2" xfId="35361"/>
    <cellStyle name="SAPBEXexcGood2 6 2 2" xfId="35362"/>
    <cellStyle name="SAPBEXexcGood2 6 2 2 2" xfId="47437"/>
    <cellStyle name="SAPBEXexcGood2 6 2 3" xfId="47436"/>
    <cellStyle name="SAPBEXexcGood2 6 3" xfId="35363"/>
    <cellStyle name="SAPBEXexcGood2 6 3 2" xfId="35364"/>
    <cellStyle name="SAPBEXexcGood2 6 3 3" xfId="47438"/>
    <cellStyle name="SAPBEXexcGood2 6 4" xfId="35365"/>
    <cellStyle name="SAPBEXexcGood2 6 5" xfId="35366"/>
    <cellStyle name="SAPBEXexcGood2 6 6" xfId="47435"/>
    <cellStyle name="SAPBEXexcGood2 60" xfId="35367"/>
    <cellStyle name="SAPBEXexcGood2 61" xfId="35368"/>
    <cellStyle name="SAPBEXexcGood2 62" xfId="35369"/>
    <cellStyle name="SAPBEXexcGood2 63" xfId="35370"/>
    <cellStyle name="SAPBEXexcGood2 64" xfId="35371"/>
    <cellStyle name="SAPBEXexcGood2 65" xfId="35372"/>
    <cellStyle name="SAPBEXexcGood2 66" xfId="35373"/>
    <cellStyle name="SAPBEXexcGood2 67" xfId="35374"/>
    <cellStyle name="SAPBEXexcGood2 68" xfId="35375"/>
    <cellStyle name="SAPBEXexcGood2 69" xfId="35376"/>
    <cellStyle name="SAPBEXexcGood2 7" xfId="35377"/>
    <cellStyle name="SAPBEXexcGood2 7 2" xfId="35378"/>
    <cellStyle name="SAPBEXexcGood2 7 2 2" xfId="35379"/>
    <cellStyle name="SAPBEXexcGood2 7 2 2 2" xfId="47441"/>
    <cellStyle name="SAPBEXexcGood2 7 2 3" xfId="47440"/>
    <cellStyle name="SAPBEXexcGood2 7 3" xfId="35380"/>
    <cellStyle name="SAPBEXexcGood2 7 3 2" xfId="35381"/>
    <cellStyle name="SAPBEXexcGood2 7 3 3" xfId="47442"/>
    <cellStyle name="SAPBEXexcGood2 7 4" xfId="35382"/>
    <cellStyle name="SAPBEXexcGood2 7 5" xfId="35383"/>
    <cellStyle name="SAPBEXexcGood2 7 6" xfId="47439"/>
    <cellStyle name="SAPBEXexcGood2 70" xfId="35384"/>
    <cellStyle name="SAPBEXexcGood2 71" xfId="35385"/>
    <cellStyle name="SAPBEXexcGood2 72" xfId="35386"/>
    <cellStyle name="SAPBEXexcGood2 73" xfId="35387"/>
    <cellStyle name="SAPBEXexcGood2 74" xfId="35388"/>
    <cellStyle name="SAPBEXexcGood2 75" xfId="35389"/>
    <cellStyle name="SAPBEXexcGood2 76" xfId="35390"/>
    <cellStyle name="SAPBEXexcGood2 77" xfId="35391"/>
    <cellStyle name="SAPBEXexcGood2 78" xfId="35392"/>
    <cellStyle name="SAPBEXexcGood2 79" xfId="35393"/>
    <cellStyle name="SAPBEXexcGood2 8" xfId="35394"/>
    <cellStyle name="SAPBEXexcGood2 8 2" xfId="35395"/>
    <cellStyle name="SAPBEXexcGood2 8 2 2" xfId="35396"/>
    <cellStyle name="SAPBEXexcGood2 8 2 3" xfId="47444"/>
    <cellStyle name="SAPBEXexcGood2 8 3" xfId="35397"/>
    <cellStyle name="SAPBEXexcGood2 8 3 2" xfId="35398"/>
    <cellStyle name="SAPBEXexcGood2 8 4" xfId="35399"/>
    <cellStyle name="SAPBEXexcGood2 8 5" xfId="35400"/>
    <cellStyle name="SAPBEXexcGood2 8 6" xfId="47443"/>
    <cellStyle name="SAPBEXexcGood2 80" xfId="35401"/>
    <cellStyle name="SAPBEXexcGood2 81" xfId="35402"/>
    <cellStyle name="SAPBEXexcGood2 82" xfId="35403"/>
    <cellStyle name="SAPBEXexcGood2 82 2" xfId="35404"/>
    <cellStyle name="SAPBEXexcGood2 82 3" xfId="35405"/>
    <cellStyle name="SAPBEXexcGood2 83" xfId="35406"/>
    <cellStyle name="SAPBEXexcGood2 84" xfId="48035"/>
    <cellStyle name="SAPBEXexcGood2 9" xfId="35407"/>
    <cellStyle name="SAPBEXexcGood2 9 2" xfId="35408"/>
    <cellStyle name="SAPBEXexcGood2 9 2 2" xfId="35409"/>
    <cellStyle name="SAPBEXexcGood2 9 3" xfId="35410"/>
    <cellStyle name="SAPBEXexcGood2 9 3 2" xfId="35411"/>
    <cellStyle name="SAPBEXexcGood2 9 4" xfId="35412"/>
    <cellStyle name="SAPBEXexcGood2 9 5" xfId="35413"/>
    <cellStyle name="SAPBEXexcGood2 9 6" xfId="47445"/>
    <cellStyle name="SAPBEXexcGood2_Units by Order Reason FY11" xfId="35414"/>
    <cellStyle name="SAPBEXexcGood3" xfId="35415"/>
    <cellStyle name="SAPBEXexcGood3 10" xfId="35416"/>
    <cellStyle name="SAPBEXexcGood3 10 2" xfId="35417"/>
    <cellStyle name="SAPBEXexcGood3 10 2 2" xfId="35418"/>
    <cellStyle name="SAPBEXexcGood3 10 3" xfId="35419"/>
    <cellStyle name="SAPBEXexcGood3 10 3 2" xfId="35420"/>
    <cellStyle name="SAPBEXexcGood3 10 4" xfId="35421"/>
    <cellStyle name="SAPBEXexcGood3 10 5" xfId="35422"/>
    <cellStyle name="SAPBEXexcGood3 10 6" xfId="47446"/>
    <cellStyle name="SAPBEXexcGood3 11" xfId="35423"/>
    <cellStyle name="SAPBEXexcGood3 11 2" xfId="35424"/>
    <cellStyle name="SAPBEXexcGood3 11 2 2" xfId="35425"/>
    <cellStyle name="SAPBEXexcGood3 11 3" xfId="35426"/>
    <cellStyle name="SAPBEXexcGood3 11 3 2" xfId="35427"/>
    <cellStyle name="SAPBEXexcGood3 11 4" xfId="35428"/>
    <cellStyle name="SAPBEXexcGood3 11 5" xfId="35429"/>
    <cellStyle name="SAPBEXexcGood3 12" xfId="35430"/>
    <cellStyle name="SAPBEXexcGood3 12 2" xfId="35431"/>
    <cellStyle name="SAPBEXexcGood3 12 2 2" xfId="35432"/>
    <cellStyle name="SAPBEXexcGood3 12 3" xfId="35433"/>
    <cellStyle name="SAPBEXexcGood3 12 3 2" xfId="35434"/>
    <cellStyle name="SAPBEXexcGood3 12 4" xfId="35435"/>
    <cellStyle name="SAPBEXexcGood3 12 5" xfId="35436"/>
    <cellStyle name="SAPBEXexcGood3 13" xfId="35437"/>
    <cellStyle name="SAPBEXexcGood3 13 2" xfId="35438"/>
    <cellStyle name="SAPBEXexcGood3 13 2 2" xfId="35439"/>
    <cellStyle name="SAPBEXexcGood3 13 3" xfId="35440"/>
    <cellStyle name="SAPBEXexcGood3 13 3 2" xfId="35441"/>
    <cellStyle name="SAPBEXexcGood3 13 4" xfId="35442"/>
    <cellStyle name="SAPBEXexcGood3 13 5" xfId="35443"/>
    <cellStyle name="SAPBEXexcGood3 14" xfId="35444"/>
    <cellStyle name="SAPBEXexcGood3 14 2" xfId="35445"/>
    <cellStyle name="SAPBEXexcGood3 14 2 2" xfId="35446"/>
    <cellStyle name="SAPBEXexcGood3 14 3" xfId="35447"/>
    <cellStyle name="SAPBEXexcGood3 14 3 2" xfId="35448"/>
    <cellStyle name="SAPBEXexcGood3 14 4" xfId="35449"/>
    <cellStyle name="SAPBEXexcGood3 14 5" xfId="35450"/>
    <cellStyle name="SAPBEXexcGood3 15" xfId="35451"/>
    <cellStyle name="SAPBEXexcGood3 15 2" xfId="35452"/>
    <cellStyle name="SAPBEXexcGood3 15 2 2" xfId="35453"/>
    <cellStyle name="SAPBEXexcGood3 15 3" xfId="35454"/>
    <cellStyle name="SAPBEXexcGood3 15 3 2" xfId="35455"/>
    <cellStyle name="SAPBEXexcGood3 15 4" xfId="35456"/>
    <cellStyle name="SAPBEXexcGood3 15 5" xfId="35457"/>
    <cellStyle name="SAPBEXexcGood3 16" xfId="35458"/>
    <cellStyle name="SAPBEXexcGood3 16 2" xfId="35459"/>
    <cellStyle name="SAPBEXexcGood3 16 2 2" xfId="35460"/>
    <cellStyle name="SAPBEXexcGood3 16 3" xfId="35461"/>
    <cellStyle name="SAPBEXexcGood3 16 3 2" xfId="35462"/>
    <cellStyle name="SAPBEXexcGood3 16 4" xfId="35463"/>
    <cellStyle name="SAPBEXexcGood3 16 5" xfId="35464"/>
    <cellStyle name="SAPBEXexcGood3 17" xfId="35465"/>
    <cellStyle name="SAPBEXexcGood3 17 2" xfId="35466"/>
    <cellStyle name="SAPBEXexcGood3 17 2 2" xfId="35467"/>
    <cellStyle name="SAPBEXexcGood3 17 3" xfId="35468"/>
    <cellStyle name="SAPBEXexcGood3 17 3 2" xfId="35469"/>
    <cellStyle name="SAPBEXexcGood3 17 4" xfId="35470"/>
    <cellStyle name="SAPBEXexcGood3 17 5" xfId="35471"/>
    <cellStyle name="SAPBEXexcGood3 18" xfId="35472"/>
    <cellStyle name="SAPBEXexcGood3 18 2" xfId="35473"/>
    <cellStyle name="SAPBEXexcGood3 18 2 2" xfId="35474"/>
    <cellStyle name="SAPBEXexcGood3 18 3" xfId="35475"/>
    <cellStyle name="SAPBEXexcGood3 18 3 2" xfId="35476"/>
    <cellStyle name="SAPBEXexcGood3 18 4" xfId="35477"/>
    <cellStyle name="SAPBEXexcGood3 18 5" xfId="35478"/>
    <cellStyle name="SAPBEXexcGood3 19" xfId="35479"/>
    <cellStyle name="SAPBEXexcGood3 19 2" xfId="35480"/>
    <cellStyle name="SAPBEXexcGood3 19 2 2" xfId="35481"/>
    <cellStyle name="SAPBEXexcGood3 19 3" xfId="35482"/>
    <cellStyle name="SAPBEXexcGood3 19 3 2" xfId="35483"/>
    <cellStyle name="SAPBEXexcGood3 19 4" xfId="35484"/>
    <cellStyle name="SAPBEXexcGood3 19 5" xfId="35485"/>
    <cellStyle name="SAPBEXexcGood3 2" xfId="35486"/>
    <cellStyle name="SAPBEXexcGood3 2 10" xfId="47447"/>
    <cellStyle name="SAPBEXexcGood3 2 2" xfId="35487"/>
    <cellStyle name="SAPBEXexcGood3 2 2 2" xfId="35488"/>
    <cellStyle name="SAPBEXexcGood3 2 2 2 2" xfId="47449"/>
    <cellStyle name="SAPBEXexcGood3 2 2 3" xfId="35489"/>
    <cellStyle name="SAPBEXexcGood3 2 2 4" xfId="47448"/>
    <cellStyle name="SAPBEXexcGood3 2 3" xfId="35490"/>
    <cellStyle name="SAPBEXexcGood3 2 3 2" xfId="35491"/>
    <cellStyle name="SAPBEXexcGood3 2 3 3" xfId="35492"/>
    <cellStyle name="SAPBEXexcGood3 2 3 4" xfId="47450"/>
    <cellStyle name="SAPBEXexcGood3 2 4" xfId="35493"/>
    <cellStyle name="SAPBEXexcGood3 2 4 2" xfId="35494"/>
    <cellStyle name="SAPBEXexcGood3 2 5" xfId="35495"/>
    <cellStyle name="SAPBEXexcGood3 2 6" xfId="35496"/>
    <cellStyle name="SAPBEXexcGood3 2 7" xfId="35497"/>
    <cellStyle name="SAPBEXexcGood3 2 8" xfId="35498"/>
    <cellStyle name="SAPBEXexcGood3 2 9" xfId="35499"/>
    <cellStyle name="SAPBEXexcGood3 20" xfId="35500"/>
    <cellStyle name="SAPBEXexcGood3 20 2" xfId="35501"/>
    <cellStyle name="SAPBEXexcGood3 20 2 2" xfId="35502"/>
    <cellStyle name="SAPBEXexcGood3 20 3" xfId="35503"/>
    <cellStyle name="SAPBEXexcGood3 20 3 2" xfId="35504"/>
    <cellStyle name="SAPBEXexcGood3 20 4" xfId="35505"/>
    <cellStyle name="SAPBEXexcGood3 20 5" xfId="35506"/>
    <cellStyle name="SAPBEXexcGood3 21" xfId="35507"/>
    <cellStyle name="SAPBEXexcGood3 21 2" xfId="35508"/>
    <cellStyle name="SAPBEXexcGood3 21 2 2" xfId="35509"/>
    <cellStyle name="SAPBEXexcGood3 21 3" xfId="35510"/>
    <cellStyle name="SAPBEXexcGood3 21 3 2" xfId="35511"/>
    <cellStyle name="SAPBEXexcGood3 21 4" xfId="35512"/>
    <cellStyle name="SAPBEXexcGood3 21 5" xfId="35513"/>
    <cellStyle name="SAPBEXexcGood3 22" xfId="35514"/>
    <cellStyle name="SAPBEXexcGood3 22 2" xfId="35515"/>
    <cellStyle name="SAPBEXexcGood3 22 2 2" xfId="35516"/>
    <cellStyle name="SAPBEXexcGood3 22 3" xfId="35517"/>
    <cellStyle name="SAPBEXexcGood3 22 3 2" xfId="35518"/>
    <cellStyle name="SAPBEXexcGood3 22 4" xfId="35519"/>
    <cellStyle name="SAPBEXexcGood3 22 5" xfId="35520"/>
    <cellStyle name="SAPBEXexcGood3 23" xfId="35521"/>
    <cellStyle name="SAPBEXexcGood3 23 2" xfId="35522"/>
    <cellStyle name="SAPBEXexcGood3 23 2 2" xfId="35523"/>
    <cellStyle name="SAPBEXexcGood3 23 3" xfId="35524"/>
    <cellStyle name="SAPBEXexcGood3 23 3 2" xfId="35525"/>
    <cellStyle name="SAPBEXexcGood3 23 4" xfId="35526"/>
    <cellStyle name="SAPBEXexcGood3 23 5" xfId="35527"/>
    <cellStyle name="SAPBEXexcGood3 24" xfId="35528"/>
    <cellStyle name="SAPBEXexcGood3 24 2" xfId="35529"/>
    <cellStyle name="SAPBEXexcGood3 24 2 2" xfId="35530"/>
    <cellStyle name="SAPBEXexcGood3 24 3" xfId="35531"/>
    <cellStyle name="SAPBEXexcGood3 24 3 2" xfId="35532"/>
    <cellStyle name="SAPBEXexcGood3 24 4" xfId="35533"/>
    <cellStyle name="SAPBEXexcGood3 24 5" xfId="35534"/>
    <cellStyle name="SAPBEXexcGood3 25" xfId="35535"/>
    <cellStyle name="SAPBEXexcGood3 25 2" xfId="35536"/>
    <cellStyle name="SAPBEXexcGood3 25 2 2" xfId="35537"/>
    <cellStyle name="SAPBEXexcGood3 25 3" xfId="35538"/>
    <cellStyle name="SAPBEXexcGood3 25 3 2" xfId="35539"/>
    <cellStyle name="SAPBEXexcGood3 25 4" xfId="35540"/>
    <cellStyle name="SAPBEXexcGood3 25 5" xfId="35541"/>
    <cellStyle name="SAPBEXexcGood3 26" xfId="35542"/>
    <cellStyle name="SAPBEXexcGood3 26 2" xfId="35543"/>
    <cellStyle name="SAPBEXexcGood3 26 2 2" xfId="35544"/>
    <cellStyle name="SAPBEXexcGood3 26 3" xfId="35545"/>
    <cellStyle name="SAPBEXexcGood3 26 3 2" xfId="35546"/>
    <cellStyle name="SAPBEXexcGood3 26 4" xfId="35547"/>
    <cellStyle name="SAPBEXexcGood3 26 5" xfId="35548"/>
    <cellStyle name="SAPBEXexcGood3 27" xfId="35549"/>
    <cellStyle name="SAPBEXexcGood3 27 2" xfId="35550"/>
    <cellStyle name="SAPBEXexcGood3 27 2 2" xfId="35551"/>
    <cellStyle name="SAPBEXexcGood3 27 3" xfId="35552"/>
    <cellStyle name="SAPBEXexcGood3 27 4" xfId="35553"/>
    <cellStyle name="SAPBEXexcGood3 28" xfId="35554"/>
    <cellStyle name="SAPBEXexcGood3 28 2" xfId="35555"/>
    <cellStyle name="SAPBEXexcGood3 28 2 2" xfId="35556"/>
    <cellStyle name="SAPBEXexcGood3 28 3" xfId="35557"/>
    <cellStyle name="SAPBEXexcGood3 28 4" xfId="35558"/>
    <cellStyle name="SAPBEXexcGood3 29" xfId="35559"/>
    <cellStyle name="SAPBEXexcGood3 29 2" xfId="35560"/>
    <cellStyle name="SAPBEXexcGood3 29 2 2" xfId="35561"/>
    <cellStyle name="SAPBEXexcGood3 29 3" xfId="35562"/>
    <cellStyle name="SAPBEXexcGood3 29 4" xfId="35563"/>
    <cellStyle name="SAPBEXexcGood3 3" xfId="35564"/>
    <cellStyle name="SAPBEXexcGood3 3 2" xfId="35565"/>
    <cellStyle name="SAPBEXexcGood3 3 2 2" xfId="35566"/>
    <cellStyle name="SAPBEXexcGood3 3 2 2 2" xfId="47453"/>
    <cellStyle name="SAPBEXexcGood3 3 2 3" xfId="47452"/>
    <cellStyle name="SAPBEXexcGood3 3 3" xfId="35567"/>
    <cellStyle name="SAPBEXexcGood3 3 3 2" xfId="35568"/>
    <cellStyle name="SAPBEXexcGood3 3 3 3" xfId="47454"/>
    <cellStyle name="SAPBEXexcGood3 3 4" xfId="35569"/>
    <cellStyle name="SAPBEXexcGood3 3 5" xfId="35570"/>
    <cellStyle name="SAPBEXexcGood3 3 6" xfId="47451"/>
    <cellStyle name="SAPBEXexcGood3 30" xfId="35571"/>
    <cellStyle name="SAPBEXexcGood3 30 2" xfId="35572"/>
    <cellStyle name="SAPBEXexcGood3 30 2 2" xfId="35573"/>
    <cellStyle name="SAPBEXexcGood3 30 3" xfId="35574"/>
    <cellStyle name="SAPBEXexcGood3 30 4" xfId="35575"/>
    <cellStyle name="SAPBEXexcGood3 31" xfId="35576"/>
    <cellStyle name="SAPBEXexcGood3 31 2" xfId="35577"/>
    <cellStyle name="SAPBEXexcGood3 31 2 2" xfId="35578"/>
    <cellStyle name="SAPBEXexcGood3 31 3" xfId="35579"/>
    <cellStyle name="SAPBEXexcGood3 31 4" xfId="35580"/>
    <cellStyle name="SAPBEXexcGood3 32" xfId="35581"/>
    <cellStyle name="SAPBEXexcGood3 32 2" xfId="35582"/>
    <cellStyle name="SAPBEXexcGood3 33" xfId="35583"/>
    <cellStyle name="SAPBEXexcGood3 33 2" xfId="35584"/>
    <cellStyle name="SAPBEXexcGood3 34" xfId="35585"/>
    <cellStyle name="SAPBEXexcGood3 34 2" xfId="35586"/>
    <cellStyle name="SAPBEXexcGood3 35" xfId="35587"/>
    <cellStyle name="SAPBEXexcGood3 35 2" xfId="35588"/>
    <cellStyle name="SAPBEXexcGood3 36" xfId="35589"/>
    <cellStyle name="SAPBEXexcGood3 36 2" xfId="35590"/>
    <cellStyle name="SAPBEXexcGood3 37" xfId="35591"/>
    <cellStyle name="SAPBEXexcGood3 37 2" xfId="35592"/>
    <cellStyle name="SAPBEXexcGood3 38" xfId="35593"/>
    <cellStyle name="SAPBEXexcGood3 38 2" xfId="35594"/>
    <cellStyle name="SAPBEXexcGood3 39" xfId="35595"/>
    <cellStyle name="SAPBEXexcGood3 39 2" xfId="35596"/>
    <cellStyle name="SAPBEXexcGood3 4" xfId="35597"/>
    <cellStyle name="SAPBEXexcGood3 4 2" xfId="35598"/>
    <cellStyle name="SAPBEXexcGood3 4 2 2" xfId="35599"/>
    <cellStyle name="SAPBEXexcGood3 4 2 2 2" xfId="47457"/>
    <cellStyle name="SAPBEXexcGood3 4 2 3" xfId="47456"/>
    <cellStyle name="SAPBEXexcGood3 4 3" xfId="35600"/>
    <cellStyle name="SAPBEXexcGood3 4 3 2" xfId="35601"/>
    <cellStyle name="SAPBEXexcGood3 4 3 3" xfId="47458"/>
    <cellStyle name="SAPBEXexcGood3 4 4" xfId="35602"/>
    <cellStyle name="SAPBEXexcGood3 4 5" xfId="35603"/>
    <cellStyle name="SAPBEXexcGood3 4 6" xfId="47455"/>
    <cellStyle name="SAPBEXexcGood3 40" xfId="35604"/>
    <cellStyle name="SAPBEXexcGood3 40 2" xfId="35605"/>
    <cellStyle name="SAPBEXexcGood3 41" xfId="35606"/>
    <cellStyle name="SAPBEXexcGood3 41 2" xfId="35607"/>
    <cellStyle name="SAPBEXexcGood3 42" xfId="35608"/>
    <cellStyle name="SAPBEXexcGood3 42 2" xfId="35609"/>
    <cellStyle name="SAPBEXexcGood3 42 3" xfId="35610"/>
    <cellStyle name="SAPBEXexcGood3 43" xfId="35611"/>
    <cellStyle name="SAPBEXexcGood3 44" xfId="35612"/>
    <cellStyle name="SAPBEXexcGood3 45" xfId="35613"/>
    <cellStyle name="SAPBEXexcGood3 46" xfId="35614"/>
    <cellStyle name="SAPBEXexcGood3 47" xfId="35615"/>
    <cellStyle name="SAPBEXexcGood3 48" xfId="35616"/>
    <cellStyle name="SAPBEXexcGood3 49" xfId="35617"/>
    <cellStyle name="SAPBEXexcGood3 5" xfId="35618"/>
    <cellStyle name="SAPBEXexcGood3 5 2" xfId="35619"/>
    <cellStyle name="SAPBEXexcGood3 5 2 2" xfId="35620"/>
    <cellStyle name="SAPBEXexcGood3 5 2 2 2" xfId="47461"/>
    <cellStyle name="SAPBEXexcGood3 5 2 3" xfId="47460"/>
    <cellStyle name="SAPBEXexcGood3 5 3" xfId="35621"/>
    <cellStyle name="SAPBEXexcGood3 5 3 2" xfId="35622"/>
    <cellStyle name="SAPBEXexcGood3 5 3 3" xfId="47462"/>
    <cellStyle name="SAPBEXexcGood3 5 4" xfId="35623"/>
    <cellStyle name="SAPBEXexcGood3 5 5" xfId="35624"/>
    <cellStyle name="SAPBEXexcGood3 5 6" xfId="47459"/>
    <cellStyle name="SAPBEXexcGood3 50" xfId="35625"/>
    <cellStyle name="SAPBEXexcGood3 51" xfId="35626"/>
    <cellStyle name="SAPBEXexcGood3 52" xfId="35627"/>
    <cellStyle name="SAPBEXexcGood3 53" xfId="35628"/>
    <cellStyle name="SAPBEXexcGood3 54" xfId="35629"/>
    <cellStyle name="SAPBEXexcGood3 55" xfId="35630"/>
    <cellStyle name="SAPBEXexcGood3 56" xfId="35631"/>
    <cellStyle name="SAPBEXexcGood3 57" xfId="35632"/>
    <cellStyle name="SAPBEXexcGood3 58" xfId="35633"/>
    <cellStyle name="SAPBEXexcGood3 59" xfId="35634"/>
    <cellStyle name="SAPBEXexcGood3 6" xfId="35635"/>
    <cellStyle name="SAPBEXexcGood3 6 2" xfId="35636"/>
    <cellStyle name="SAPBEXexcGood3 6 2 2" xfId="35637"/>
    <cellStyle name="SAPBEXexcGood3 6 2 2 2" xfId="47465"/>
    <cellStyle name="SAPBEXexcGood3 6 2 3" xfId="47464"/>
    <cellStyle name="SAPBEXexcGood3 6 3" xfId="35638"/>
    <cellStyle name="SAPBEXexcGood3 6 3 2" xfId="35639"/>
    <cellStyle name="SAPBEXexcGood3 6 3 3" xfId="47466"/>
    <cellStyle name="SAPBEXexcGood3 6 4" xfId="35640"/>
    <cellStyle name="SAPBEXexcGood3 6 5" xfId="35641"/>
    <cellStyle name="SAPBEXexcGood3 6 6" xfId="47463"/>
    <cellStyle name="SAPBEXexcGood3 60" xfId="35642"/>
    <cellStyle name="SAPBEXexcGood3 61" xfId="35643"/>
    <cellStyle name="SAPBEXexcGood3 62" xfId="35644"/>
    <cellStyle name="SAPBEXexcGood3 63" xfId="35645"/>
    <cellStyle name="SAPBEXexcGood3 64" xfId="35646"/>
    <cellStyle name="SAPBEXexcGood3 65" xfId="35647"/>
    <cellStyle name="SAPBEXexcGood3 66" xfId="35648"/>
    <cellStyle name="SAPBEXexcGood3 67" xfId="35649"/>
    <cellStyle name="SAPBEXexcGood3 68" xfId="35650"/>
    <cellStyle name="SAPBEXexcGood3 69" xfId="35651"/>
    <cellStyle name="SAPBEXexcGood3 7" xfId="35652"/>
    <cellStyle name="SAPBEXexcGood3 7 2" xfId="35653"/>
    <cellStyle name="SAPBEXexcGood3 7 2 2" xfId="35654"/>
    <cellStyle name="SAPBEXexcGood3 7 2 2 2" xfId="47469"/>
    <cellStyle name="SAPBEXexcGood3 7 2 3" xfId="47468"/>
    <cellStyle name="SAPBEXexcGood3 7 3" xfId="35655"/>
    <cellStyle name="SAPBEXexcGood3 7 3 2" xfId="35656"/>
    <cellStyle name="SAPBEXexcGood3 7 3 3" xfId="47470"/>
    <cellStyle name="SAPBEXexcGood3 7 4" xfId="35657"/>
    <cellStyle name="SAPBEXexcGood3 7 5" xfId="35658"/>
    <cellStyle name="SAPBEXexcGood3 7 6" xfId="47467"/>
    <cellStyle name="SAPBEXexcGood3 70" xfId="35659"/>
    <cellStyle name="SAPBEXexcGood3 71" xfId="35660"/>
    <cellStyle name="SAPBEXexcGood3 72" xfId="35661"/>
    <cellStyle name="SAPBEXexcGood3 73" xfId="35662"/>
    <cellStyle name="SAPBEXexcGood3 74" xfId="35663"/>
    <cellStyle name="SAPBEXexcGood3 75" xfId="35664"/>
    <cellStyle name="SAPBEXexcGood3 76" xfId="35665"/>
    <cellStyle name="SAPBEXexcGood3 77" xfId="35666"/>
    <cellStyle name="SAPBEXexcGood3 78" xfId="35667"/>
    <cellStyle name="SAPBEXexcGood3 79" xfId="35668"/>
    <cellStyle name="SAPBEXexcGood3 8" xfId="35669"/>
    <cellStyle name="SAPBEXexcGood3 8 2" xfId="35670"/>
    <cellStyle name="SAPBEXexcGood3 8 2 2" xfId="35671"/>
    <cellStyle name="SAPBEXexcGood3 8 2 3" xfId="47472"/>
    <cellStyle name="SAPBEXexcGood3 8 3" xfId="35672"/>
    <cellStyle name="SAPBEXexcGood3 8 3 2" xfId="35673"/>
    <cellStyle name="SAPBEXexcGood3 8 4" xfId="35674"/>
    <cellStyle name="SAPBEXexcGood3 8 5" xfId="35675"/>
    <cellStyle name="SAPBEXexcGood3 8 6" xfId="47471"/>
    <cellStyle name="SAPBEXexcGood3 80" xfId="35676"/>
    <cellStyle name="SAPBEXexcGood3 81" xfId="35677"/>
    <cellStyle name="SAPBEXexcGood3 82" xfId="35678"/>
    <cellStyle name="SAPBEXexcGood3 82 2" xfId="35679"/>
    <cellStyle name="SAPBEXexcGood3 82 3" xfId="35680"/>
    <cellStyle name="SAPBEXexcGood3 83" xfId="35681"/>
    <cellStyle name="SAPBEXexcGood3 84" xfId="48036"/>
    <cellStyle name="SAPBEXexcGood3 9" xfId="35682"/>
    <cellStyle name="SAPBEXexcGood3 9 2" xfId="35683"/>
    <cellStyle name="SAPBEXexcGood3 9 2 2" xfId="35684"/>
    <cellStyle name="SAPBEXexcGood3 9 3" xfId="35685"/>
    <cellStyle name="SAPBEXexcGood3 9 3 2" xfId="35686"/>
    <cellStyle name="SAPBEXexcGood3 9 4" xfId="35687"/>
    <cellStyle name="SAPBEXexcGood3 9 5" xfId="35688"/>
    <cellStyle name="SAPBEXexcGood3 9 6" xfId="47473"/>
    <cellStyle name="SAPBEXexcGood3_Units by Order Reason FY11" xfId="35689"/>
    <cellStyle name="SAPBEXfilterDrill" xfId="35690"/>
    <cellStyle name="SAPBEXfilterDrill 10" xfId="35691"/>
    <cellStyle name="SAPBEXfilterDrill 10 2" xfId="35692"/>
    <cellStyle name="SAPBEXfilterDrill 10 2 2" xfId="35693"/>
    <cellStyle name="SAPBEXfilterDrill 10 3" xfId="35694"/>
    <cellStyle name="SAPBEXfilterDrill 10 3 2" xfId="35695"/>
    <cellStyle name="SAPBEXfilterDrill 10 4" xfId="35696"/>
    <cellStyle name="SAPBEXfilterDrill 10 5" xfId="35697"/>
    <cellStyle name="SAPBEXfilterDrill 11" xfId="35698"/>
    <cellStyle name="SAPBEXfilterDrill 11 2" xfId="35699"/>
    <cellStyle name="SAPBEXfilterDrill 11 2 2" xfId="35700"/>
    <cellStyle name="SAPBEXfilterDrill 11 3" xfId="35701"/>
    <cellStyle name="SAPBEXfilterDrill 11 3 2" xfId="35702"/>
    <cellStyle name="SAPBEXfilterDrill 11 4" xfId="35703"/>
    <cellStyle name="SAPBEXfilterDrill 11 5" xfId="35704"/>
    <cellStyle name="SAPBEXfilterDrill 12" xfId="35705"/>
    <cellStyle name="SAPBEXfilterDrill 12 2" xfId="35706"/>
    <cellStyle name="SAPBEXfilterDrill 12 2 2" xfId="35707"/>
    <cellStyle name="SAPBEXfilterDrill 12 3" xfId="35708"/>
    <cellStyle name="SAPBEXfilterDrill 12 3 2" xfId="35709"/>
    <cellStyle name="SAPBEXfilterDrill 12 4" xfId="35710"/>
    <cellStyle name="SAPBEXfilterDrill 12 5" xfId="35711"/>
    <cellStyle name="SAPBEXfilterDrill 13" xfId="35712"/>
    <cellStyle name="SAPBEXfilterDrill 13 2" xfId="35713"/>
    <cellStyle name="SAPBEXfilterDrill 13 2 2" xfId="35714"/>
    <cellStyle name="SAPBEXfilterDrill 13 3" xfId="35715"/>
    <cellStyle name="SAPBEXfilterDrill 13 3 2" xfId="35716"/>
    <cellStyle name="SAPBEXfilterDrill 13 4" xfId="35717"/>
    <cellStyle name="SAPBEXfilterDrill 13 5" xfId="35718"/>
    <cellStyle name="SAPBEXfilterDrill 14" xfId="35719"/>
    <cellStyle name="SAPBEXfilterDrill 14 2" xfId="35720"/>
    <cellStyle name="SAPBEXfilterDrill 14 2 2" xfId="35721"/>
    <cellStyle name="SAPBEXfilterDrill 14 3" xfId="35722"/>
    <cellStyle name="SAPBEXfilterDrill 14 3 2" xfId="35723"/>
    <cellStyle name="SAPBEXfilterDrill 14 4" xfId="35724"/>
    <cellStyle name="SAPBEXfilterDrill 14 5" xfId="35725"/>
    <cellStyle name="SAPBEXfilterDrill 15" xfId="35726"/>
    <cellStyle name="SAPBEXfilterDrill 15 2" xfId="35727"/>
    <cellStyle name="SAPBEXfilterDrill 15 2 2" xfId="35728"/>
    <cellStyle name="SAPBEXfilterDrill 15 3" xfId="35729"/>
    <cellStyle name="SAPBEXfilterDrill 15 3 2" xfId="35730"/>
    <cellStyle name="SAPBEXfilterDrill 15 4" xfId="35731"/>
    <cellStyle name="SAPBEXfilterDrill 15 5" xfId="35732"/>
    <cellStyle name="SAPBEXfilterDrill 16" xfId="35733"/>
    <cellStyle name="SAPBEXfilterDrill 16 2" xfId="35734"/>
    <cellStyle name="SAPBEXfilterDrill 16 2 2" xfId="35735"/>
    <cellStyle name="SAPBEXfilterDrill 16 3" xfId="35736"/>
    <cellStyle name="SAPBEXfilterDrill 16 3 2" xfId="35737"/>
    <cellStyle name="SAPBEXfilterDrill 16 4" xfId="35738"/>
    <cellStyle name="SAPBEXfilterDrill 16 5" xfId="35739"/>
    <cellStyle name="SAPBEXfilterDrill 17" xfId="35740"/>
    <cellStyle name="SAPBEXfilterDrill 17 2" xfId="35741"/>
    <cellStyle name="SAPBEXfilterDrill 17 2 2" xfId="35742"/>
    <cellStyle name="SAPBEXfilterDrill 17 3" xfId="35743"/>
    <cellStyle name="SAPBEXfilterDrill 17 3 2" xfId="35744"/>
    <cellStyle name="SAPBEXfilterDrill 17 4" xfId="35745"/>
    <cellStyle name="SAPBEXfilterDrill 17 5" xfId="35746"/>
    <cellStyle name="SAPBEXfilterDrill 18" xfId="35747"/>
    <cellStyle name="SAPBEXfilterDrill 18 2" xfId="35748"/>
    <cellStyle name="SAPBEXfilterDrill 18 2 2" xfId="35749"/>
    <cellStyle name="SAPBEXfilterDrill 18 3" xfId="35750"/>
    <cellStyle name="SAPBEXfilterDrill 18 3 2" xfId="35751"/>
    <cellStyle name="SAPBEXfilterDrill 18 4" xfId="35752"/>
    <cellStyle name="SAPBEXfilterDrill 18 5" xfId="35753"/>
    <cellStyle name="SAPBEXfilterDrill 19" xfId="35754"/>
    <cellStyle name="SAPBEXfilterDrill 19 2" xfId="35755"/>
    <cellStyle name="SAPBEXfilterDrill 19 2 2" xfId="35756"/>
    <cellStyle name="SAPBEXfilterDrill 19 3" xfId="35757"/>
    <cellStyle name="SAPBEXfilterDrill 19 3 2" xfId="35758"/>
    <cellStyle name="SAPBEXfilterDrill 19 4" xfId="35759"/>
    <cellStyle name="SAPBEXfilterDrill 19 5" xfId="35760"/>
    <cellStyle name="SAPBEXfilterDrill 2" xfId="35761"/>
    <cellStyle name="SAPBEXfilterDrill 2 10" xfId="35762"/>
    <cellStyle name="SAPBEXfilterDrill 2 11" xfId="35763"/>
    <cellStyle name="SAPBEXfilterDrill 2 12" xfId="35764"/>
    <cellStyle name="SAPBEXfilterDrill 2 13" xfId="35765"/>
    <cellStyle name="SAPBEXfilterDrill 2 14" xfId="35766"/>
    <cellStyle name="SAPBEXfilterDrill 2 15" xfId="35767"/>
    <cellStyle name="SAPBEXfilterDrill 2 16" xfId="35768"/>
    <cellStyle name="SAPBEXfilterDrill 2 17" xfId="35769"/>
    <cellStyle name="SAPBEXfilterDrill 2 18" xfId="35770"/>
    <cellStyle name="SAPBEXfilterDrill 2 19" xfId="35771"/>
    <cellStyle name="SAPBEXfilterDrill 2 2" xfId="35772"/>
    <cellStyle name="SAPBEXfilterDrill 2 2 2" xfId="35773"/>
    <cellStyle name="SAPBEXfilterDrill 2 2 2 2" xfId="35774"/>
    <cellStyle name="SAPBEXfilterDrill 2 2 2 3" xfId="35775"/>
    <cellStyle name="SAPBEXfilterDrill 2 2 2 4" xfId="35776"/>
    <cellStyle name="SAPBEXfilterDrill 2 2 3" xfId="35777"/>
    <cellStyle name="SAPBEXfilterDrill 2 2 4" xfId="35778"/>
    <cellStyle name="SAPBEXfilterDrill 2 2 5" xfId="35779"/>
    <cellStyle name="SAPBEXfilterDrill 2 2 6" xfId="35780"/>
    <cellStyle name="SAPBEXfilterDrill 2 2 7" xfId="35781"/>
    <cellStyle name="SAPBEXfilterDrill 2 20" xfId="35782"/>
    <cellStyle name="SAPBEXfilterDrill 2 21" xfId="35783"/>
    <cellStyle name="SAPBEXfilterDrill 2 22" xfId="35784"/>
    <cellStyle name="SAPBEXfilterDrill 2 23" xfId="35785"/>
    <cellStyle name="SAPBEXfilterDrill 2 24" xfId="35786"/>
    <cellStyle name="SAPBEXfilterDrill 2 25" xfId="35787"/>
    <cellStyle name="SAPBEXfilterDrill 2 26" xfId="35788"/>
    <cellStyle name="SAPBEXfilterDrill 2 27" xfId="35789"/>
    <cellStyle name="SAPBEXfilterDrill 2 28" xfId="35790"/>
    <cellStyle name="SAPBEXfilterDrill 2 29" xfId="35791"/>
    <cellStyle name="SAPBEXfilterDrill 2 3" xfId="35792"/>
    <cellStyle name="SAPBEXfilterDrill 2 3 2" xfId="35793"/>
    <cellStyle name="SAPBEXfilterDrill 2 3 3" xfId="35794"/>
    <cellStyle name="SAPBEXfilterDrill 2 3 4" xfId="35795"/>
    <cellStyle name="SAPBEXfilterDrill 2 30" xfId="35796"/>
    <cellStyle name="SAPBEXfilterDrill 2 31" xfId="35797"/>
    <cellStyle name="SAPBEXfilterDrill 2 32" xfId="35798"/>
    <cellStyle name="SAPBEXfilterDrill 2 33" xfId="35799"/>
    <cellStyle name="SAPBEXfilterDrill 2 34" xfId="35800"/>
    <cellStyle name="SAPBEXfilterDrill 2 35" xfId="35801"/>
    <cellStyle name="SAPBEXfilterDrill 2 36" xfId="35802"/>
    <cellStyle name="SAPBEXfilterDrill 2 37" xfId="35803"/>
    <cellStyle name="SAPBEXfilterDrill 2 38" xfId="35804"/>
    <cellStyle name="SAPBEXfilterDrill 2 39" xfId="35805"/>
    <cellStyle name="SAPBEXfilterDrill 2 4" xfId="35806"/>
    <cellStyle name="SAPBEXfilterDrill 2 4 2" xfId="35807"/>
    <cellStyle name="SAPBEXfilterDrill 2 4 3" xfId="35808"/>
    <cellStyle name="SAPBEXfilterDrill 2 40" xfId="35809"/>
    <cellStyle name="SAPBEXfilterDrill 2 41" xfId="35810"/>
    <cellStyle name="SAPBEXfilterDrill 2 5" xfId="35811"/>
    <cellStyle name="SAPBEXfilterDrill 2 5 2" xfId="35812"/>
    <cellStyle name="SAPBEXfilterDrill 2 6" xfId="35813"/>
    <cellStyle name="SAPBEXfilterDrill 2 7" xfId="35814"/>
    <cellStyle name="SAPBEXfilterDrill 2 8" xfId="35815"/>
    <cellStyle name="SAPBEXfilterDrill 2 9" xfId="35816"/>
    <cellStyle name="SAPBEXfilterDrill 20" xfId="35817"/>
    <cellStyle name="SAPBEXfilterDrill 20 2" xfId="35818"/>
    <cellStyle name="SAPBEXfilterDrill 20 2 2" xfId="35819"/>
    <cellStyle name="SAPBEXfilterDrill 20 3" xfId="35820"/>
    <cellStyle name="SAPBEXfilterDrill 20 3 2" xfId="35821"/>
    <cellStyle name="SAPBEXfilterDrill 20 4" xfId="35822"/>
    <cellStyle name="SAPBEXfilterDrill 20 5" xfId="35823"/>
    <cellStyle name="SAPBEXfilterDrill 21" xfId="35824"/>
    <cellStyle name="SAPBEXfilterDrill 21 2" xfId="35825"/>
    <cellStyle name="SAPBEXfilterDrill 21 2 2" xfId="35826"/>
    <cellStyle name="SAPBEXfilterDrill 21 3" xfId="35827"/>
    <cellStyle name="SAPBEXfilterDrill 21 3 2" xfId="35828"/>
    <cellStyle name="SAPBEXfilterDrill 21 4" xfId="35829"/>
    <cellStyle name="SAPBEXfilterDrill 21 5" xfId="35830"/>
    <cellStyle name="SAPBEXfilterDrill 22" xfId="35831"/>
    <cellStyle name="SAPBEXfilterDrill 22 2" xfId="35832"/>
    <cellStyle name="SAPBEXfilterDrill 22 2 2" xfId="35833"/>
    <cellStyle name="SAPBEXfilterDrill 22 3" xfId="35834"/>
    <cellStyle name="SAPBEXfilterDrill 22 3 2" xfId="35835"/>
    <cellStyle name="SAPBEXfilterDrill 22 4" xfId="35836"/>
    <cellStyle name="SAPBEXfilterDrill 22 5" xfId="35837"/>
    <cellStyle name="SAPBEXfilterDrill 23" xfId="35838"/>
    <cellStyle name="SAPBEXfilterDrill 23 2" xfId="35839"/>
    <cellStyle name="SAPBEXfilterDrill 23 2 2" xfId="35840"/>
    <cellStyle name="SAPBEXfilterDrill 23 3" xfId="35841"/>
    <cellStyle name="SAPBEXfilterDrill 23 3 2" xfId="35842"/>
    <cellStyle name="SAPBEXfilterDrill 23 4" xfId="35843"/>
    <cellStyle name="SAPBEXfilterDrill 23 5" xfId="35844"/>
    <cellStyle name="SAPBEXfilterDrill 24" xfId="35845"/>
    <cellStyle name="SAPBEXfilterDrill 24 2" xfId="35846"/>
    <cellStyle name="SAPBEXfilterDrill 24 2 2" xfId="35847"/>
    <cellStyle name="SAPBEXfilterDrill 24 3" xfId="35848"/>
    <cellStyle name="SAPBEXfilterDrill 24 3 2" xfId="35849"/>
    <cellStyle name="SAPBEXfilterDrill 24 4" xfId="35850"/>
    <cellStyle name="SAPBEXfilterDrill 24 5" xfId="35851"/>
    <cellStyle name="SAPBEXfilterDrill 25" xfId="35852"/>
    <cellStyle name="SAPBEXfilterDrill 25 2" xfId="35853"/>
    <cellStyle name="SAPBEXfilterDrill 25 2 2" xfId="35854"/>
    <cellStyle name="SAPBEXfilterDrill 25 3" xfId="35855"/>
    <cellStyle name="SAPBEXfilterDrill 25 3 2" xfId="35856"/>
    <cellStyle name="SAPBEXfilterDrill 25 4" xfId="35857"/>
    <cellStyle name="SAPBEXfilterDrill 25 5" xfId="35858"/>
    <cellStyle name="SAPBEXfilterDrill 26" xfId="35859"/>
    <cellStyle name="SAPBEXfilterDrill 26 2" xfId="35860"/>
    <cellStyle name="SAPBEXfilterDrill 26 2 2" xfId="35861"/>
    <cellStyle name="SAPBEXfilterDrill 26 3" xfId="35862"/>
    <cellStyle name="SAPBEXfilterDrill 26 3 2" xfId="35863"/>
    <cellStyle name="SAPBEXfilterDrill 26 4" xfId="35864"/>
    <cellStyle name="SAPBEXfilterDrill 26 5" xfId="35865"/>
    <cellStyle name="SAPBEXfilterDrill 27" xfId="35866"/>
    <cellStyle name="SAPBEXfilterDrill 27 2" xfId="35867"/>
    <cellStyle name="SAPBEXfilterDrill 27 2 2" xfId="35868"/>
    <cellStyle name="SAPBEXfilterDrill 27 3" xfId="35869"/>
    <cellStyle name="SAPBEXfilterDrill 27 4" xfId="35870"/>
    <cellStyle name="SAPBEXfilterDrill 28" xfId="35871"/>
    <cellStyle name="SAPBEXfilterDrill 28 2" xfId="35872"/>
    <cellStyle name="SAPBEXfilterDrill 28 2 2" xfId="35873"/>
    <cellStyle name="SAPBEXfilterDrill 28 3" xfId="35874"/>
    <cellStyle name="SAPBEXfilterDrill 28 4" xfId="35875"/>
    <cellStyle name="SAPBEXfilterDrill 29" xfId="35876"/>
    <cellStyle name="SAPBEXfilterDrill 29 2" xfId="35877"/>
    <cellStyle name="SAPBEXfilterDrill 29 2 2" xfId="35878"/>
    <cellStyle name="SAPBEXfilterDrill 29 3" xfId="35879"/>
    <cellStyle name="SAPBEXfilterDrill 29 4" xfId="35880"/>
    <cellStyle name="SAPBEXfilterDrill 3" xfId="35881"/>
    <cellStyle name="SAPBEXfilterDrill 3 2" xfId="35882"/>
    <cellStyle name="SAPBEXfilterDrill 3 2 2" xfId="35883"/>
    <cellStyle name="SAPBEXfilterDrill 3 2 3" xfId="35884"/>
    <cellStyle name="SAPBEXfilterDrill 3 3" xfId="35885"/>
    <cellStyle name="SAPBEXfilterDrill 3 3 2" xfId="35886"/>
    <cellStyle name="SAPBEXfilterDrill 3 3 3" xfId="35887"/>
    <cellStyle name="SAPBEXfilterDrill 3 4" xfId="35888"/>
    <cellStyle name="SAPBEXfilterDrill 3 5" xfId="35889"/>
    <cellStyle name="SAPBEXfilterDrill 3 6" xfId="35890"/>
    <cellStyle name="SAPBEXfilterDrill 3 7" xfId="35891"/>
    <cellStyle name="SAPBEXfilterDrill 3 8" xfId="35892"/>
    <cellStyle name="SAPBEXfilterDrill 30" xfId="35893"/>
    <cellStyle name="SAPBEXfilterDrill 30 2" xfId="35894"/>
    <cellStyle name="SAPBEXfilterDrill 30 2 2" xfId="35895"/>
    <cellStyle name="SAPBEXfilterDrill 30 3" xfId="35896"/>
    <cellStyle name="SAPBEXfilterDrill 30 4" xfId="35897"/>
    <cellStyle name="SAPBEXfilterDrill 31" xfId="35898"/>
    <cellStyle name="SAPBEXfilterDrill 31 2" xfId="35899"/>
    <cellStyle name="SAPBEXfilterDrill 31 2 2" xfId="35900"/>
    <cellStyle name="SAPBEXfilterDrill 31 3" xfId="35901"/>
    <cellStyle name="SAPBEXfilterDrill 31 4" xfId="35902"/>
    <cellStyle name="SAPBEXfilterDrill 32" xfId="35903"/>
    <cellStyle name="SAPBEXfilterDrill 32 2" xfId="35904"/>
    <cellStyle name="SAPBEXfilterDrill 33" xfId="35905"/>
    <cellStyle name="SAPBEXfilterDrill 33 2" xfId="35906"/>
    <cellStyle name="SAPBEXfilterDrill 34" xfId="35907"/>
    <cellStyle name="SAPBEXfilterDrill 34 2" xfId="35908"/>
    <cellStyle name="SAPBEXfilterDrill 35" xfId="35909"/>
    <cellStyle name="SAPBEXfilterDrill 35 2" xfId="35910"/>
    <cellStyle name="SAPBEXfilterDrill 36" xfId="35911"/>
    <cellStyle name="SAPBEXfilterDrill 36 2" xfId="35912"/>
    <cellStyle name="SAPBEXfilterDrill 37" xfId="35913"/>
    <cellStyle name="SAPBEXfilterDrill 37 2" xfId="35914"/>
    <cellStyle name="SAPBEXfilterDrill 38" xfId="35915"/>
    <cellStyle name="SAPBEXfilterDrill 38 2" xfId="35916"/>
    <cellStyle name="SAPBEXfilterDrill 39" xfId="35917"/>
    <cellStyle name="SAPBEXfilterDrill 39 2" xfId="35918"/>
    <cellStyle name="SAPBEXfilterDrill 4" xfId="35919"/>
    <cellStyle name="SAPBEXfilterDrill 4 2" xfId="35920"/>
    <cellStyle name="SAPBEXfilterDrill 4 2 2" xfId="35921"/>
    <cellStyle name="SAPBEXfilterDrill 4 3" xfId="35922"/>
    <cellStyle name="SAPBEXfilterDrill 4 3 2" xfId="35923"/>
    <cellStyle name="SAPBEXfilterDrill 4 4" xfId="35924"/>
    <cellStyle name="SAPBEXfilterDrill 4 5" xfId="35925"/>
    <cellStyle name="SAPBEXfilterDrill 40" xfId="35926"/>
    <cellStyle name="SAPBEXfilterDrill 40 2" xfId="35927"/>
    <cellStyle name="SAPBEXfilterDrill 41" xfId="35928"/>
    <cellStyle name="SAPBEXfilterDrill 41 2" xfId="35929"/>
    <cellStyle name="SAPBEXfilterDrill 42" xfId="35930"/>
    <cellStyle name="SAPBEXfilterDrill 42 2" xfId="35931"/>
    <cellStyle name="SAPBEXfilterDrill 42 3" xfId="35932"/>
    <cellStyle name="SAPBEXfilterDrill 43" xfId="35933"/>
    <cellStyle name="SAPBEXfilterDrill 43 2" xfId="35934"/>
    <cellStyle name="SAPBEXfilterDrill 44" xfId="35935"/>
    <cellStyle name="SAPBEXfilterDrill 45" xfId="35936"/>
    <cellStyle name="SAPBEXfilterDrill 46" xfId="35937"/>
    <cellStyle name="SAPBEXfilterDrill 47" xfId="35938"/>
    <cellStyle name="SAPBEXfilterDrill 48" xfId="35939"/>
    <cellStyle name="SAPBEXfilterDrill 49" xfId="35940"/>
    <cellStyle name="SAPBEXfilterDrill 5" xfId="35941"/>
    <cellStyle name="SAPBEXfilterDrill 5 2" xfId="35942"/>
    <cellStyle name="SAPBEXfilterDrill 5 2 2" xfId="35943"/>
    <cellStyle name="SAPBEXfilterDrill 5 2 3" xfId="35944"/>
    <cellStyle name="SAPBEXfilterDrill 5 3" xfId="35945"/>
    <cellStyle name="SAPBEXfilterDrill 5 3 2" xfId="35946"/>
    <cellStyle name="SAPBEXfilterDrill 5 3 3" xfId="35947"/>
    <cellStyle name="SAPBEXfilterDrill 5 4" xfId="35948"/>
    <cellStyle name="SAPBEXfilterDrill 5 5" xfId="35949"/>
    <cellStyle name="SAPBEXfilterDrill 5 6" xfId="35950"/>
    <cellStyle name="SAPBEXfilterDrill 5 7" xfId="35951"/>
    <cellStyle name="SAPBEXfilterDrill 5 8" xfId="35952"/>
    <cellStyle name="SAPBEXfilterDrill 50" xfId="35953"/>
    <cellStyle name="SAPBEXfilterDrill 51" xfId="35954"/>
    <cellStyle name="SAPBEXfilterDrill 52" xfId="35955"/>
    <cellStyle name="SAPBEXfilterDrill 53" xfId="35956"/>
    <cellStyle name="SAPBEXfilterDrill 54" xfId="35957"/>
    <cellStyle name="SAPBEXfilterDrill 55" xfId="35958"/>
    <cellStyle name="SAPBEXfilterDrill 56" xfId="35959"/>
    <cellStyle name="SAPBEXfilterDrill 57" xfId="35960"/>
    <cellStyle name="SAPBEXfilterDrill 58" xfId="35961"/>
    <cellStyle name="SAPBEXfilterDrill 59" xfId="35962"/>
    <cellStyle name="SAPBEXfilterDrill 6" xfId="35963"/>
    <cellStyle name="SAPBEXfilterDrill 6 2" xfId="35964"/>
    <cellStyle name="SAPBEXfilterDrill 6 2 2" xfId="35965"/>
    <cellStyle name="SAPBEXfilterDrill 6 2 3" xfId="35966"/>
    <cellStyle name="SAPBEXfilterDrill 6 3" xfId="35967"/>
    <cellStyle name="SAPBEXfilterDrill 6 3 2" xfId="35968"/>
    <cellStyle name="SAPBEXfilterDrill 6 4" xfId="35969"/>
    <cellStyle name="SAPBEXfilterDrill 6 5" xfId="35970"/>
    <cellStyle name="SAPBEXfilterDrill 60" xfId="35971"/>
    <cellStyle name="SAPBEXfilterDrill 61" xfId="35972"/>
    <cellStyle name="SAPBEXfilterDrill 62" xfId="35973"/>
    <cellStyle name="SAPBEXfilterDrill 63" xfId="35974"/>
    <cellStyle name="SAPBEXfilterDrill 64" xfId="35975"/>
    <cellStyle name="SAPBEXfilterDrill 65" xfId="35976"/>
    <cellStyle name="SAPBEXfilterDrill 66" xfId="35977"/>
    <cellStyle name="SAPBEXfilterDrill 67" xfId="35978"/>
    <cellStyle name="SAPBEXfilterDrill 68" xfId="35979"/>
    <cellStyle name="SAPBEXfilterDrill 69" xfId="35980"/>
    <cellStyle name="SAPBEXfilterDrill 7" xfId="35981"/>
    <cellStyle name="SAPBEXfilterDrill 7 2" xfId="35982"/>
    <cellStyle name="SAPBEXfilterDrill 7 2 2" xfId="35983"/>
    <cellStyle name="SAPBEXfilterDrill 7 3" xfId="35984"/>
    <cellStyle name="SAPBEXfilterDrill 7 3 2" xfId="35985"/>
    <cellStyle name="SAPBEXfilterDrill 7 4" xfId="35986"/>
    <cellStyle name="SAPBEXfilterDrill 7 5" xfId="35987"/>
    <cellStyle name="SAPBEXfilterDrill 70" xfId="35988"/>
    <cellStyle name="SAPBEXfilterDrill 71" xfId="35989"/>
    <cellStyle name="SAPBEXfilterDrill 72" xfId="35990"/>
    <cellStyle name="SAPBEXfilterDrill 73" xfId="35991"/>
    <cellStyle name="SAPBEXfilterDrill 74" xfId="35992"/>
    <cellStyle name="SAPBEXfilterDrill 75" xfId="35993"/>
    <cellStyle name="SAPBEXfilterDrill 76" xfId="35994"/>
    <cellStyle name="SAPBEXfilterDrill 77" xfId="35995"/>
    <cellStyle name="SAPBEXfilterDrill 78" xfId="35996"/>
    <cellStyle name="SAPBEXfilterDrill 79" xfId="35997"/>
    <cellStyle name="SAPBEXfilterDrill 8" xfId="35998"/>
    <cellStyle name="SAPBEXfilterDrill 8 2" xfId="35999"/>
    <cellStyle name="SAPBEXfilterDrill 8 2 2" xfId="36000"/>
    <cellStyle name="SAPBEXfilterDrill 8 3" xfId="36001"/>
    <cellStyle name="SAPBEXfilterDrill 8 3 2" xfId="36002"/>
    <cellStyle name="SAPBEXfilterDrill 8 4" xfId="36003"/>
    <cellStyle name="SAPBEXfilterDrill 8 5" xfId="36004"/>
    <cellStyle name="SAPBEXfilterDrill 80" xfId="36005"/>
    <cellStyle name="SAPBEXfilterDrill 81" xfId="36006"/>
    <cellStyle name="SAPBEXfilterDrill 82" xfId="36007"/>
    <cellStyle name="SAPBEXfilterDrill 82 2" xfId="36008"/>
    <cellStyle name="SAPBEXfilterDrill 82 3" xfId="36009"/>
    <cellStyle name="SAPBEXfilterDrill 83" xfId="48024"/>
    <cellStyle name="SAPBEXfilterDrill 9" xfId="36010"/>
    <cellStyle name="SAPBEXfilterDrill 9 2" xfId="36011"/>
    <cellStyle name="SAPBEXfilterDrill 9 2 2" xfId="36012"/>
    <cellStyle name="SAPBEXfilterDrill 9 3" xfId="36013"/>
    <cellStyle name="SAPBEXfilterDrill 9 3 2" xfId="36014"/>
    <cellStyle name="SAPBEXfilterDrill 9 4" xfId="36015"/>
    <cellStyle name="SAPBEXfilterDrill 9 5" xfId="36016"/>
    <cellStyle name="SAPBEXfilterDrill_Units by Order Reason FY11" xfId="36017"/>
    <cellStyle name="SAPBEXfilterItem" xfId="36018"/>
    <cellStyle name="SAPBEXfilterItem 10" xfId="36019"/>
    <cellStyle name="SAPBEXfilterItem 10 2" xfId="36020"/>
    <cellStyle name="SAPBEXfilterItem 10 2 2" xfId="36021"/>
    <cellStyle name="SAPBEXfilterItem 10 3" xfId="36022"/>
    <cellStyle name="SAPBEXfilterItem 11" xfId="36023"/>
    <cellStyle name="SAPBEXfilterItem 11 2" xfId="36024"/>
    <cellStyle name="SAPBEXfilterItem 11 2 2" xfId="36025"/>
    <cellStyle name="SAPBEXfilterItem 11 3" xfId="36026"/>
    <cellStyle name="SAPBEXfilterItem 12" xfId="36027"/>
    <cellStyle name="SAPBEXfilterItem 12 2" xfId="36028"/>
    <cellStyle name="SAPBEXfilterItem 12 2 2" xfId="36029"/>
    <cellStyle name="SAPBEXfilterItem 12 3" xfId="36030"/>
    <cellStyle name="SAPBEXfilterItem 13" xfId="36031"/>
    <cellStyle name="SAPBEXfilterItem 13 2" xfId="36032"/>
    <cellStyle name="SAPBEXfilterItem 13 2 2" xfId="36033"/>
    <cellStyle name="SAPBEXfilterItem 13 3" xfId="36034"/>
    <cellStyle name="SAPBEXfilterItem 14" xfId="36035"/>
    <cellStyle name="SAPBEXfilterItem 14 2" xfId="36036"/>
    <cellStyle name="SAPBEXfilterItem 14 2 2" xfId="36037"/>
    <cellStyle name="SAPBEXfilterItem 14 3" xfId="36038"/>
    <cellStyle name="SAPBEXfilterItem 14 4" xfId="36039"/>
    <cellStyle name="SAPBEXfilterItem 15" xfId="36040"/>
    <cellStyle name="SAPBEXfilterItem 15 2" xfId="36041"/>
    <cellStyle name="SAPBEXfilterItem 15 2 2" xfId="36042"/>
    <cellStyle name="SAPBEXfilterItem 15 3" xfId="36043"/>
    <cellStyle name="SAPBEXfilterItem 15 4" xfId="36044"/>
    <cellStyle name="SAPBEXfilterItem 16" xfId="36045"/>
    <cellStyle name="SAPBEXfilterItem 16 2" xfId="36046"/>
    <cellStyle name="SAPBEXfilterItem 16 2 2" xfId="36047"/>
    <cellStyle name="SAPBEXfilterItem 16 3" xfId="36048"/>
    <cellStyle name="SAPBEXfilterItem 16 4" xfId="36049"/>
    <cellStyle name="SAPBEXfilterItem 17" xfId="36050"/>
    <cellStyle name="SAPBEXfilterItem 17 2" xfId="36051"/>
    <cellStyle name="SAPBEXfilterItem 17 2 2" xfId="36052"/>
    <cellStyle name="SAPBEXfilterItem 17 3" xfId="36053"/>
    <cellStyle name="SAPBEXfilterItem 17 4" xfId="36054"/>
    <cellStyle name="SAPBEXfilterItem 18" xfId="36055"/>
    <cellStyle name="SAPBEXfilterItem 18 2" xfId="36056"/>
    <cellStyle name="SAPBEXfilterItem 18 2 2" xfId="36057"/>
    <cellStyle name="SAPBEXfilterItem 18 3" xfId="36058"/>
    <cellStyle name="SAPBEXfilterItem 18 4" xfId="36059"/>
    <cellStyle name="SAPBEXfilterItem 19" xfId="36060"/>
    <cellStyle name="SAPBEXfilterItem 19 2" xfId="36061"/>
    <cellStyle name="SAPBEXfilterItem 19 2 2" xfId="36062"/>
    <cellStyle name="SAPBEXfilterItem 19 3" xfId="36063"/>
    <cellStyle name="SAPBEXfilterItem 19 4" xfId="36064"/>
    <cellStyle name="SAPBEXfilterItem 2" xfId="36065"/>
    <cellStyle name="SAPBEXfilterItem 2 10" xfId="36066"/>
    <cellStyle name="SAPBEXfilterItem 2 11" xfId="36067"/>
    <cellStyle name="SAPBEXfilterItem 2 12" xfId="36068"/>
    <cellStyle name="SAPBEXfilterItem 2 13" xfId="36069"/>
    <cellStyle name="SAPBEXfilterItem 2 14" xfId="36070"/>
    <cellStyle name="SAPBEXfilterItem 2 15" xfId="36071"/>
    <cellStyle name="SAPBEXfilterItem 2 16" xfId="36072"/>
    <cellStyle name="SAPBEXfilterItem 2 17" xfId="36073"/>
    <cellStyle name="SAPBEXfilterItem 2 18" xfId="36074"/>
    <cellStyle name="SAPBEXfilterItem 2 19" xfId="36075"/>
    <cellStyle name="SAPBEXfilterItem 2 2" xfId="36076"/>
    <cellStyle name="SAPBEXfilterItem 2 2 2" xfId="36077"/>
    <cellStyle name="SAPBEXfilterItem 2 2 2 2" xfId="36078"/>
    <cellStyle name="SAPBEXfilterItem 2 2 2 3" xfId="36079"/>
    <cellStyle name="SAPBEXfilterItem 2 2 2 4" xfId="36080"/>
    <cellStyle name="SAPBEXfilterItem 2 2 3" xfId="36081"/>
    <cellStyle name="SAPBEXfilterItem 2 2 4" xfId="36082"/>
    <cellStyle name="SAPBEXfilterItem 2 2 5" xfId="36083"/>
    <cellStyle name="SAPBEXfilterItem 2 2 6" xfId="36084"/>
    <cellStyle name="SAPBEXfilterItem 2 2 7" xfId="36085"/>
    <cellStyle name="SAPBEXfilterItem 2 20" xfId="36086"/>
    <cellStyle name="SAPBEXfilterItem 2 21" xfId="36087"/>
    <cellStyle name="SAPBEXfilterItem 2 22" xfId="36088"/>
    <cellStyle name="SAPBEXfilterItem 2 23" xfId="36089"/>
    <cellStyle name="SAPBEXfilterItem 2 24" xfId="36090"/>
    <cellStyle name="SAPBEXfilterItem 2 25" xfId="36091"/>
    <cellStyle name="SAPBEXfilterItem 2 26" xfId="36092"/>
    <cellStyle name="SAPBEXfilterItem 2 27" xfId="36093"/>
    <cellStyle name="SAPBEXfilterItem 2 28" xfId="36094"/>
    <cellStyle name="SAPBEXfilterItem 2 29" xfId="36095"/>
    <cellStyle name="SAPBEXfilterItem 2 3" xfId="36096"/>
    <cellStyle name="SAPBEXfilterItem 2 3 2" xfId="36097"/>
    <cellStyle name="SAPBEXfilterItem 2 30" xfId="36098"/>
    <cellStyle name="SAPBEXfilterItem 2 31" xfId="36099"/>
    <cellStyle name="SAPBEXfilterItem 2 32" xfId="36100"/>
    <cellStyle name="SAPBEXfilterItem 2 33" xfId="36101"/>
    <cellStyle name="SAPBEXfilterItem 2 34" xfId="36102"/>
    <cellStyle name="SAPBEXfilterItem 2 35" xfId="36103"/>
    <cellStyle name="SAPBEXfilterItem 2 36" xfId="36104"/>
    <cellStyle name="SAPBEXfilterItem 2 37" xfId="36105"/>
    <cellStyle name="SAPBEXfilterItem 2 38" xfId="36106"/>
    <cellStyle name="SAPBEXfilterItem 2 39" xfId="36107"/>
    <cellStyle name="SAPBEXfilterItem 2 4" xfId="36108"/>
    <cellStyle name="SAPBEXfilterItem 2 4 2" xfId="36109"/>
    <cellStyle name="SAPBEXfilterItem 2 40" xfId="36110"/>
    <cellStyle name="SAPBEXfilterItem 2 41" xfId="36111"/>
    <cellStyle name="SAPBEXfilterItem 2 5" xfId="36112"/>
    <cellStyle name="SAPBEXfilterItem 2 5 2" xfId="36113"/>
    <cellStyle name="SAPBEXfilterItem 2 6" xfId="36114"/>
    <cellStyle name="SAPBEXfilterItem 2 7" xfId="36115"/>
    <cellStyle name="SAPBEXfilterItem 2 8" xfId="36116"/>
    <cellStyle name="SAPBEXfilterItem 2 9" xfId="36117"/>
    <cellStyle name="SAPBEXfilterItem 20" xfId="36118"/>
    <cellStyle name="SAPBEXfilterItem 20 2" xfId="36119"/>
    <cellStyle name="SAPBEXfilterItem 20 2 2" xfId="36120"/>
    <cellStyle name="SAPBEXfilterItem 20 3" xfId="36121"/>
    <cellStyle name="SAPBEXfilterItem 20 4" xfId="36122"/>
    <cellStyle name="SAPBEXfilterItem 21" xfId="36123"/>
    <cellStyle name="SAPBEXfilterItem 21 2" xfId="36124"/>
    <cellStyle name="SAPBEXfilterItem 21 2 2" xfId="36125"/>
    <cellStyle name="SAPBEXfilterItem 21 3" xfId="36126"/>
    <cellStyle name="SAPBEXfilterItem 21 4" xfId="36127"/>
    <cellStyle name="SAPBEXfilterItem 22" xfId="36128"/>
    <cellStyle name="SAPBEXfilterItem 22 2" xfId="36129"/>
    <cellStyle name="SAPBEXfilterItem 22 2 2" xfId="36130"/>
    <cellStyle name="SAPBEXfilterItem 22 3" xfId="36131"/>
    <cellStyle name="SAPBEXfilterItem 22 4" xfId="36132"/>
    <cellStyle name="SAPBEXfilterItem 23" xfId="36133"/>
    <cellStyle name="SAPBEXfilterItem 23 2" xfId="36134"/>
    <cellStyle name="SAPBEXfilterItem 23 2 2" xfId="36135"/>
    <cellStyle name="SAPBEXfilterItem 23 3" xfId="36136"/>
    <cellStyle name="SAPBEXfilterItem 23 4" xfId="36137"/>
    <cellStyle name="SAPBEXfilterItem 24" xfId="36138"/>
    <cellStyle name="SAPBEXfilterItem 24 2" xfId="36139"/>
    <cellStyle name="SAPBEXfilterItem 24 2 2" xfId="36140"/>
    <cellStyle name="SAPBEXfilterItem 24 3" xfId="36141"/>
    <cellStyle name="SAPBEXfilterItem 24 4" xfId="36142"/>
    <cellStyle name="SAPBEXfilterItem 25" xfId="36143"/>
    <cellStyle name="SAPBEXfilterItem 25 2" xfId="36144"/>
    <cellStyle name="SAPBEXfilterItem 25 2 2" xfId="36145"/>
    <cellStyle name="SAPBEXfilterItem 25 3" xfId="36146"/>
    <cellStyle name="SAPBEXfilterItem 25 4" xfId="36147"/>
    <cellStyle name="SAPBEXfilterItem 26" xfId="36148"/>
    <cellStyle name="SAPBEXfilterItem 26 2" xfId="36149"/>
    <cellStyle name="SAPBEXfilterItem 26 2 2" xfId="36150"/>
    <cellStyle name="SAPBEXfilterItem 26 3" xfId="36151"/>
    <cellStyle name="SAPBEXfilterItem 26 4" xfId="36152"/>
    <cellStyle name="SAPBEXfilterItem 27" xfId="36153"/>
    <cellStyle name="SAPBEXfilterItem 27 2" xfId="36154"/>
    <cellStyle name="SAPBEXfilterItem 27 2 2" xfId="36155"/>
    <cellStyle name="SAPBEXfilterItem 27 3" xfId="36156"/>
    <cellStyle name="SAPBEXfilterItem 27 4" xfId="36157"/>
    <cellStyle name="SAPBEXfilterItem 28" xfId="36158"/>
    <cellStyle name="SAPBEXfilterItem 28 2" xfId="36159"/>
    <cellStyle name="SAPBEXfilterItem 28 2 2" xfId="36160"/>
    <cellStyle name="SAPBEXfilterItem 28 3" xfId="36161"/>
    <cellStyle name="SAPBEXfilterItem 28 4" xfId="36162"/>
    <cellStyle name="SAPBEXfilterItem 29" xfId="36163"/>
    <cellStyle name="SAPBEXfilterItem 29 2" xfId="36164"/>
    <cellStyle name="SAPBEXfilterItem 29 2 2" xfId="36165"/>
    <cellStyle name="SAPBEXfilterItem 29 3" xfId="36166"/>
    <cellStyle name="SAPBEXfilterItem 29 4" xfId="36167"/>
    <cellStyle name="SAPBEXfilterItem 3" xfId="36168"/>
    <cellStyle name="SAPBEXfilterItem 3 2" xfId="36169"/>
    <cellStyle name="SAPBEXfilterItem 3 2 2" xfId="36170"/>
    <cellStyle name="SAPBEXfilterItem 3 2 3" xfId="36171"/>
    <cellStyle name="SAPBEXfilterItem 3 3" xfId="36172"/>
    <cellStyle name="SAPBEXfilterItem 3 4" xfId="36173"/>
    <cellStyle name="SAPBEXfilterItem 3 5" xfId="36174"/>
    <cellStyle name="SAPBEXfilterItem 3 6" xfId="36175"/>
    <cellStyle name="SAPBEXfilterItem 3 7" xfId="36176"/>
    <cellStyle name="SAPBEXfilterItem 3 8" xfId="36177"/>
    <cellStyle name="SAPBEXfilterItem 30" xfId="36178"/>
    <cellStyle name="SAPBEXfilterItem 30 2" xfId="36179"/>
    <cellStyle name="SAPBEXfilterItem 30 2 2" xfId="36180"/>
    <cellStyle name="SAPBEXfilterItem 30 3" xfId="36181"/>
    <cellStyle name="SAPBEXfilterItem 30 4" xfId="36182"/>
    <cellStyle name="SAPBEXfilterItem 31" xfId="36183"/>
    <cellStyle name="SAPBEXfilterItem 31 2" xfId="36184"/>
    <cellStyle name="SAPBEXfilterItem 31 2 2" xfId="36185"/>
    <cellStyle name="SAPBEXfilterItem 31 3" xfId="36186"/>
    <cellStyle name="SAPBEXfilterItem 31 4" xfId="36187"/>
    <cellStyle name="SAPBEXfilterItem 32" xfId="36188"/>
    <cellStyle name="SAPBEXfilterItem 32 2" xfId="36189"/>
    <cellStyle name="SAPBEXfilterItem 33" xfId="36190"/>
    <cellStyle name="SAPBEXfilterItem 33 2" xfId="36191"/>
    <cellStyle name="SAPBEXfilterItem 34" xfId="36192"/>
    <cellStyle name="SAPBEXfilterItem 34 2" xfId="36193"/>
    <cellStyle name="SAPBEXfilterItem 35" xfId="36194"/>
    <cellStyle name="SAPBEXfilterItem 35 2" xfId="36195"/>
    <cellStyle name="SAPBEXfilterItem 36" xfId="36196"/>
    <cellStyle name="SAPBEXfilterItem 36 2" xfId="36197"/>
    <cellStyle name="SAPBEXfilterItem 37" xfId="36198"/>
    <cellStyle name="SAPBEXfilterItem 37 2" xfId="36199"/>
    <cellStyle name="SAPBEXfilterItem 38" xfId="36200"/>
    <cellStyle name="SAPBEXfilterItem 38 2" xfId="36201"/>
    <cellStyle name="SAPBEXfilterItem 39" xfId="36202"/>
    <cellStyle name="SAPBEXfilterItem 39 2" xfId="36203"/>
    <cellStyle name="SAPBEXfilterItem 4" xfId="36204"/>
    <cellStyle name="SAPBEXfilterItem 4 2" xfId="36205"/>
    <cellStyle name="SAPBEXfilterItem 4 2 2" xfId="36206"/>
    <cellStyle name="SAPBEXfilterItem 4 3" xfId="36207"/>
    <cellStyle name="SAPBEXfilterItem 40" xfId="36208"/>
    <cellStyle name="SAPBEXfilterItem 40 2" xfId="36209"/>
    <cellStyle name="SAPBEXfilterItem 41" xfId="36210"/>
    <cellStyle name="SAPBEXfilterItem 41 2" xfId="36211"/>
    <cellStyle name="SAPBEXfilterItem 42" xfId="36212"/>
    <cellStyle name="SAPBEXfilterItem 42 2" xfId="36213"/>
    <cellStyle name="SAPBEXfilterItem 43" xfId="36214"/>
    <cellStyle name="SAPBEXfilterItem 43 2" xfId="36215"/>
    <cellStyle name="SAPBEXfilterItem 44" xfId="36216"/>
    <cellStyle name="SAPBEXfilterItem 45" xfId="36217"/>
    <cellStyle name="SAPBEXfilterItem 46" xfId="36218"/>
    <cellStyle name="SAPBEXfilterItem 47" xfId="36219"/>
    <cellStyle name="SAPBEXfilterItem 48" xfId="36220"/>
    <cellStyle name="SAPBEXfilterItem 49" xfId="36221"/>
    <cellStyle name="SAPBEXfilterItem 5" xfId="36222"/>
    <cellStyle name="SAPBEXfilterItem 5 2" xfId="36223"/>
    <cellStyle name="SAPBEXfilterItem 5 2 2" xfId="36224"/>
    <cellStyle name="SAPBEXfilterItem 5 2 3" xfId="36225"/>
    <cellStyle name="SAPBEXfilterItem 5 3" xfId="36226"/>
    <cellStyle name="SAPBEXfilterItem 5 4" xfId="36227"/>
    <cellStyle name="SAPBEXfilterItem 5 5" xfId="36228"/>
    <cellStyle name="SAPBEXfilterItem 5 6" xfId="36229"/>
    <cellStyle name="SAPBEXfilterItem 5 7" xfId="36230"/>
    <cellStyle name="SAPBEXfilterItem 5 8" xfId="36231"/>
    <cellStyle name="SAPBEXfilterItem 50" xfId="36232"/>
    <cellStyle name="SAPBEXfilterItem 51" xfId="36233"/>
    <cellStyle name="SAPBEXfilterItem 52" xfId="36234"/>
    <cellStyle name="SAPBEXfilterItem 53" xfId="36235"/>
    <cellStyle name="SAPBEXfilterItem 54" xfId="36236"/>
    <cellStyle name="SAPBEXfilterItem 55" xfId="36237"/>
    <cellStyle name="SAPBEXfilterItem 56" xfId="36238"/>
    <cellStyle name="SAPBEXfilterItem 57" xfId="36239"/>
    <cellStyle name="SAPBEXfilterItem 58" xfId="36240"/>
    <cellStyle name="SAPBEXfilterItem 59" xfId="36241"/>
    <cellStyle name="SAPBEXfilterItem 6" xfId="36242"/>
    <cellStyle name="SAPBEXfilterItem 6 2" xfId="36243"/>
    <cellStyle name="SAPBEXfilterItem 6 2 2" xfId="36244"/>
    <cellStyle name="SAPBEXfilterItem 6 2 3" xfId="36245"/>
    <cellStyle name="SAPBEXfilterItem 6 3" xfId="36246"/>
    <cellStyle name="SAPBEXfilterItem 6 4" xfId="36247"/>
    <cellStyle name="SAPBEXfilterItem 6 5" xfId="36248"/>
    <cellStyle name="SAPBEXfilterItem 60" xfId="36249"/>
    <cellStyle name="SAPBEXfilterItem 61" xfId="36250"/>
    <cellStyle name="SAPBEXfilterItem 62" xfId="36251"/>
    <cellStyle name="SAPBEXfilterItem 63" xfId="36252"/>
    <cellStyle name="SAPBEXfilterItem 64" xfId="36253"/>
    <cellStyle name="SAPBEXfilterItem 65" xfId="36254"/>
    <cellStyle name="SAPBEXfilterItem 66" xfId="36255"/>
    <cellStyle name="SAPBEXfilterItem 67" xfId="36256"/>
    <cellStyle name="SAPBEXfilterItem 68" xfId="36257"/>
    <cellStyle name="SAPBEXfilterItem 69" xfId="36258"/>
    <cellStyle name="SAPBEXfilterItem 7" xfId="36259"/>
    <cellStyle name="SAPBEXfilterItem 7 2" xfId="36260"/>
    <cellStyle name="SAPBEXfilterItem 7 2 2" xfId="36261"/>
    <cellStyle name="SAPBEXfilterItem 7 3" xfId="36262"/>
    <cellStyle name="SAPBEXfilterItem 7 4" xfId="36263"/>
    <cellStyle name="SAPBEXfilterItem 70" xfId="36264"/>
    <cellStyle name="SAPBEXfilterItem 71" xfId="36265"/>
    <cellStyle name="SAPBEXfilterItem 72" xfId="36266"/>
    <cellStyle name="SAPBEXfilterItem 73" xfId="36267"/>
    <cellStyle name="SAPBEXfilterItem 74" xfId="36268"/>
    <cellStyle name="SAPBEXfilterItem 75" xfId="36269"/>
    <cellStyle name="SAPBEXfilterItem 76" xfId="36270"/>
    <cellStyle name="SAPBEXfilterItem 77" xfId="36271"/>
    <cellStyle name="SAPBEXfilterItem 78" xfId="36272"/>
    <cellStyle name="SAPBEXfilterItem 79" xfId="36273"/>
    <cellStyle name="SAPBEXfilterItem 8" xfId="36274"/>
    <cellStyle name="SAPBEXfilterItem 8 2" xfId="36275"/>
    <cellStyle name="SAPBEXfilterItem 8 2 2" xfId="36276"/>
    <cellStyle name="SAPBEXfilterItem 8 3" xfId="36277"/>
    <cellStyle name="SAPBEXfilterItem 80" xfId="36278"/>
    <cellStyle name="SAPBEXfilterItem 81" xfId="36279"/>
    <cellStyle name="SAPBEXfilterItem 82" xfId="36280"/>
    <cellStyle name="SAPBEXfilterItem 9" xfId="36281"/>
    <cellStyle name="SAPBEXfilterItem 9 2" xfId="36282"/>
    <cellStyle name="SAPBEXfilterItem 9 2 2" xfId="36283"/>
    <cellStyle name="SAPBEXfilterItem 9 3" xfId="36284"/>
    <cellStyle name="SAPBEXfilterItem_Units by Order Reason FY11" xfId="36285"/>
    <cellStyle name="SAPBEXfilterText" xfId="36286"/>
    <cellStyle name="SAPBEXfilterText 10" xfId="36287"/>
    <cellStyle name="SAPBEXfilterText 10 2" xfId="36288"/>
    <cellStyle name="SAPBEXfilterText 10 2 2" xfId="36289"/>
    <cellStyle name="SAPBEXfilterText 10 3" xfId="36290"/>
    <cellStyle name="SAPBEXfilterText 10 4" xfId="36291"/>
    <cellStyle name="SAPBEXfilterText 11" xfId="36292"/>
    <cellStyle name="SAPBEXfilterText 11 2" xfId="36293"/>
    <cellStyle name="SAPBEXfilterText 11 2 2" xfId="36294"/>
    <cellStyle name="SAPBEXfilterText 11 3" xfId="36295"/>
    <cellStyle name="SAPBEXfilterText 11 4" xfId="36296"/>
    <cellStyle name="SAPBEXfilterText 12" xfId="36297"/>
    <cellStyle name="SAPBEXfilterText 12 2" xfId="36298"/>
    <cellStyle name="SAPBEXfilterText 12 2 2" xfId="36299"/>
    <cellStyle name="SAPBEXfilterText 12 3" xfId="36300"/>
    <cellStyle name="SAPBEXfilterText 12 4" xfId="36301"/>
    <cellStyle name="SAPBEXfilterText 13" xfId="36302"/>
    <cellStyle name="SAPBEXfilterText 13 2" xfId="36303"/>
    <cellStyle name="SAPBEXfilterText 13 2 2" xfId="36304"/>
    <cellStyle name="SAPBEXfilterText 13 3" xfId="36305"/>
    <cellStyle name="SAPBEXfilterText 13 4" xfId="36306"/>
    <cellStyle name="SAPBEXfilterText 14" xfId="36307"/>
    <cellStyle name="SAPBEXfilterText 14 2" xfId="36308"/>
    <cellStyle name="SAPBEXfilterText 14 2 2" xfId="36309"/>
    <cellStyle name="SAPBEXfilterText 14 3" xfId="36310"/>
    <cellStyle name="SAPBEXfilterText 14 4" xfId="36311"/>
    <cellStyle name="SAPBEXfilterText 15" xfId="36312"/>
    <cellStyle name="SAPBEXfilterText 15 2" xfId="36313"/>
    <cellStyle name="SAPBEXfilterText 15 2 2" xfId="36314"/>
    <cellStyle name="SAPBEXfilterText 15 3" xfId="36315"/>
    <cellStyle name="SAPBEXfilterText 15 4" xfId="36316"/>
    <cellStyle name="SAPBEXfilterText 16" xfId="36317"/>
    <cellStyle name="SAPBEXfilterText 16 2" xfId="36318"/>
    <cellStyle name="SAPBEXfilterText 16 2 2" xfId="36319"/>
    <cellStyle name="SAPBEXfilterText 16 3" xfId="36320"/>
    <cellStyle name="SAPBEXfilterText 16 4" xfId="36321"/>
    <cellStyle name="SAPBEXfilterText 17" xfId="36322"/>
    <cellStyle name="SAPBEXfilterText 17 2" xfId="36323"/>
    <cellStyle name="SAPBEXfilterText 17 2 2" xfId="36324"/>
    <cellStyle name="SAPBEXfilterText 17 3" xfId="36325"/>
    <cellStyle name="SAPBEXfilterText 17 4" xfId="36326"/>
    <cellStyle name="SAPBEXfilterText 18" xfId="36327"/>
    <cellStyle name="SAPBEXfilterText 18 2" xfId="36328"/>
    <cellStyle name="SAPBEXfilterText 18 2 2" xfId="36329"/>
    <cellStyle name="SAPBEXfilterText 18 3" xfId="36330"/>
    <cellStyle name="SAPBEXfilterText 18 4" xfId="36331"/>
    <cellStyle name="SAPBEXfilterText 19" xfId="36332"/>
    <cellStyle name="SAPBEXfilterText 19 2" xfId="36333"/>
    <cellStyle name="SAPBEXfilterText 19 2 2" xfId="36334"/>
    <cellStyle name="SAPBEXfilterText 19 3" xfId="36335"/>
    <cellStyle name="SAPBEXfilterText 19 4" xfId="36336"/>
    <cellStyle name="SAPBEXfilterText 2" xfId="36337"/>
    <cellStyle name="SAPBEXfilterText 2 10" xfId="36338"/>
    <cellStyle name="SAPBEXfilterText 2 11" xfId="36339"/>
    <cellStyle name="SAPBEXfilterText 2 12" xfId="36340"/>
    <cellStyle name="SAPBEXfilterText 2 13" xfId="36341"/>
    <cellStyle name="SAPBEXfilterText 2 14" xfId="36342"/>
    <cellStyle name="SAPBEXfilterText 2 15" xfId="36343"/>
    <cellStyle name="SAPBEXfilterText 2 16" xfId="36344"/>
    <cellStyle name="SAPBEXfilterText 2 2" xfId="36345"/>
    <cellStyle name="SAPBEXfilterText 2 2 2" xfId="36346"/>
    <cellStyle name="SAPBEXfilterText 2 2 3" xfId="36347"/>
    <cellStyle name="SAPBEXfilterText 2 2 4" xfId="36348"/>
    <cellStyle name="SAPBEXfilterText 2 2 5" xfId="36349"/>
    <cellStyle name="SAPBEXfilterText 2 2 6" xfId="36350"/>
    <cellStyle name="SAPBEXfilterText 2 2 7" xfId="36351"/>
    <cellStyle name="SAPBEXfilterText 2 2 8" xfId="36352"/>
    <cellStyle name="SAPBEXfilterText 2 3" xfId="36353"/>
    <cellStyle name="SAPBEXfilterText 2 3 10" xfId="36354"/>
    <cellStyle name="SAPBEXfilterText 2 3 11" xfId="36355"/>
    <cellStyle name="SAPBEXfilterText 2 3 12" xfId="36356"/>
    <cellStyle name="SAPBEXfilterText 2 3 2" xfId="36357"/>
    <cellStyle name="SAPBEXfilterText 2 3 3" xfId="36358"/>
    <cellStyle name="SAPBEXfilterText 2 3 4" xfId="36359"/>
    <cellStyle name="SAPBEXfilterText 2 3 5" xfId="36360"/>
    <cellStyle name="SAPBEXfilterText 2 3 6" xfId="36361"/>
    <cellStyle name="SAPBEXfilterText 2 3 7" xfId="36362"/>
    <cellStyle name="SAPBEXfilterText 2 3 8" xfId="36363"/>
    <cellStyle name="SAPBEXfilterText 2 3 9" xfId="36364"/>
    <cellStyle name="SAPBEXfilterText 2 4" xfId="36365"/>
    <cellStyle name="SAPBEXfilterText 2 5" xfId="36366"/>
    <cellStyle name="SAPBEXfilterText 2 6" xfId="36367"/>
    <cellStyle name="SAPBEXfilterText 2 7" xfId="36368"/>
    <cellStyle name="SAPBEXfilterText 2 8" xfId="36369"/>
    <cellStyle name="SAPBEXfilterText 2 9" xfId="36370"/>
    <cellStyle name="SAPBEXfilterText 20" xfId="36371"/>
    <cellStyle name="SAPBEXfilterText 20 2" xfId="36372"/>
    <cellStyle name="SAPBEXfilterText 20 2 2" xfId="36373"/>
    <cellStyle name="SAPBEXfilterText 20 3" xfId="36374"/>
    <cellStyle name="SAPBEXfilterText 20 4" xfId="36375"/>
    <cellStyle name="SAPBEXfilterText 21" xfId="36376"/>
    <cellStyle name="SAPBEXfilterText 21 2" xfId="36377"/>
    <cellStyle name="SAPBEXfilterText 21 2 2" xfId="36378"/>
    <cellStyle name="SAPBEXfilterText 21 3" xfId="36379"/>
    <cellStyle name="SAPBEXfilterText 21 4" xfId="36380"/>
    <cellStyle name="SAPBEXfilterText 22" xfId="36381"/>
    <cellStyle name="SAPBEXfilterText 22 2" xfId="36382"/>
    <cellStyle name="SAPBEXfilterText 22 2 2" xfId="36383"/>
    <cellStyle name="SAPBEXfilterText 22 3" xfId="36384"/>
    <cellStyle name="SAPBEXfilterText 22 4" xfId="36385"/>
    <cellStyle name="SAPBEXfilterText 23" xfId="36386"/>
    <cellStyle name="SAPBEXfilterText 23 2" xfId="36387"/>
    <cellStyle name="SAPBEXfilterText 23 2 2" xfId="36388"/>
    <cellStyle name="SAPBEXfilterText 23 3" xfId="36389"/>
    <cellStyle name="SAPBEXfilterText 23 4" xfId="36390"/>
    <cellStyle name="SAPBEXfilterText 24" xfId="36391"/>
    <cellStyle name="SAPBEXfilterText 24 2" xfId="36392"/>
    <cellStyle name="SAPBEXfilterText 24 2 2" xfId="36393"/>
    <cellStyle name="SAPBEXfilterText 24 3" xfId="36394"/>
    <cellStyle name="SAPBEXfilterText 24 4" xfId="36395"/>
    <cellStyle name="SAPBEXfilterText 25" xfId="36396"/>
    <cellStyle name="SAPBEXfilterText 25 2" xfId="36397"/>
    <cellStyle name="SAPBEXfilterText 25 2 2" xfId="36398"/>
    <cellStyle name="SAPBEXfilterText 25 3" xfId="36399"/>
    <cellStyle name="SAPBEXfilterText 25 4" xfId="36400"/>
    <cellStyle name="SAPBEXfilterText 26" xfId="36401"/>
    <cellStyle name="SAPBEXfilterText 26 2" xfId="36402"/>
    <cellStyle name="SAPBEXfilterText 26 2 2" xfId="36403"/>
    <cellStyle name="SAPBEXfilterText 26 3" xfId="36404"/>
    <cellStyle name="SAPBEXfilterText 26 4" xfId="36405"/>
    <cellStyle name="SAPBEXfilterText 27" xfId="36406"/>
    <cellStyle name="SAPBEXfilterText 27 2" xfId="36407"/>
    <cellStyle name="SAPBEXfilterText 27 2 2" xfId="36408"/>
    <cellStyle name="SAPBEXfilterText 27 3" xfId="36409"/>
    <cellStyle name="SAPBEXfilterText 27 4" xfId="36410"/>
    <cellStyle name="SAPBEXfilterText 28" xfId="36411"/>
    <cellStyle name="SAPBEXfilterText 28 2" xfId="36412"/>
    <cellStyle name="SAPBEXfilterText 28 2 2" xfId="36413"/>
    <cellStyle name="SAPBEXfilterText 28 3" xfId="36414"/>
    <cellStyle name="SAPBEXfilterText 28 4" xfId="36415"/>
    <cellStyle name="SAPBEXfilterText 29" xfId="36416"/>
    <cellStyle name="SAPBEXfilterText 29 2" xfId="36417"/>
    <cellStyle name="SAPBEXfilterText 29 2 2" xfId="36418"/>
    <cellStyle name="SAPBEXfilterText 29 3" xfId="36419"/>
    <cellStyle name="SAPBEXfilterText 29 4" xfId="36420"/>
    <cellStyle name="SAPBEXfilterText 3" xfId="36421"/>
    <cellStyle name="SAPBEXfilterText 3 10" xfId="36422"/>
    <cellStyle name="SAPBEXfilterText 3 11" xfId="36423"/>
    <cellStyle name="SAPBEXfilterText 3 11 2" xfId="36424"/>
    <cellStyle name="SAPBEXfilterText 3 11 3" xfId="36425"/>
    <cellStyle name="SAPBEXfilterText 3 11 4" xfId="36426"/>
    <cellStyle name="SAPBEXfilterText 3 12" xfId="36427"/>
    <cellStyle name="SAPBEXfilterText 3 13" xfId="36428"/>
    <cellStyle name="SAPBEXfilterText 3 14" xfId="36429"/>
    <cellStyle name="SAPBEXfilterText 3 15" xfId="36430"/>
    <cellStyle name="SAPBEXfilterText 3 2" xfId="36431"/>
    <cellStyle name="SAPBEXfilterText 3 2 2" xfId="36432"/>
    <cellStyle name="SAPBEXfilterText 3 2 3" xfId="36433"/>
    <cellStyle name="SAPBEXfilterText 3 3" xfId="36434"/>
    <cellStyle name="SAPBEXfilterText 3 4" xfId="36435"/>
    <cellStyle name="SAPBEXfilterText 3 5" xfId="36436"/>
    <cellStyle name="SAPBEXfilterText 3 6" xfId="36437"/>
    <cellStyle name="SAPBEXfilterText 3 7" xfId="36438"/>
    <cellStyle name="SAPBEXfilterText 3 8" xfId="36439"/>
    <cellStyle name="SAPBEXfilterText 3 9" xfId="36440"/>
    <cellStyle name="SAPBEXfilterText 30" xfId="36441"/>
    <cellStyle name="SAPBEXfilterText 30 2" xfId="36442"/>
    <cellStyle name="SAPBEXfilterText 30 2 2" xfId="36443"/>
    <cellStyle name="SAPBEXfilterText 30 3" xfId="36444"/>
    <cellStyle name="SAPBEXfilterText 30 4" xfId="36445"/>
    <cellStyle name="SAPBEXfilterText 31" xfId="36446"/>
    <cellStyle name="SAPBEXfilterText 31 2" xfId="36447"/>
    <cellStyle name="SAPBEXfilterText 31 2 2" xfId="36448"/>
    <cellStyle name="SAPBEXfilterText 31 3" xfId="36449"/>
    <cellStyle name="SAPBEXfilterText 31 4" xfId="36450"/>
    <cellStyle name="SAPBEXfilterText 32" xfId="36451"/>
    <cellStyle name="SAPBEXfilterText 32 2" xfId="36452"/>
    <cellStyle name="SAPBEXfilterText 33" xfId="36453"/>
    <cellStyle name="SAPBEXfilterText 33 2" xfId="36454"/>
    <cellStyle name="SAPBEXfilterText 34" xfId="36455"/>
    <cellStyle name="SAPBEXfilterText 34 2" xfId="36456"/>
    <cellStyle name="SAPBEXfilterText 35" xfId="36457"/>
    <cellStyle name="SAPBEXfilterText 35 2" xfId="36458"/>
    <cellStyle name="SAPBEXfilterText 36" xfId="36459"/>
    <cellStyle name="SAPBEXfilterText 36 2" xfId="36460"/>
    <cellStyle name="SAPBEXfilterText 37" xfId="36461"/>
    <cellStyle name="SAPBEXfilterText 37 2" xfId="36462"/>
    <cellStyle name="SAPBEXfilterText 38" xfId="36463"/>
    <cellStyle name="SAPBEXfilterText 38 2" xfId="36464"/>
    <cellStyle name="SAPBEXfilterText 39" xfId="36465"/>
    <cellStyle name="SAPBEXfilterText 39 2" xfId="36466"/>
    <cellStyle name="SAPBEXfilterText 4" xfId="36467"/>
    <cellStyle name="SAPBEXfilterText 4 2" xfId="36468"/>
    <cellStyle name="SAPBEXfilterText 4 2 2" xfId="36469"/>
    <cellStyle name="SAPBEXfilterText 4 3" xfId="36470"/>
    <cellStyle name="SAPBEXfilterText 4 4" xfId="36471"/>
    <cellStyle name="SAPBEXfilterText 40" xfId="36472"/>
    <cellStyle name="SAPBEXfilterText 40 2" xfId="36473"/>
    <cellStyle name="SAPBEXfilterText 41" xfId="36474"/>
    <cellStyle name="SAPBEXfilterText 41 2" xfId="36475"/>
    <cellStyle name="SAPBEXfilterText 42" xfId="36476"/>
    <cellStyle name="SAPBEXfilterText 42 2" xfId="36477"/>
    <cellStyle name="SAPBEXfilterText 43" xfId="36478"/>
    <cellStyle name="SAPBEXfilterText 44" xfId="36479"/>
    <cellStyle name="SAPBEXfilterText 45" xfId="36480"/>
    <cellStyle name="SAPBEXfilterText 46" xfId="36481"/>
    <cellStyle name="SAPBEXfilterText 47" xfId="36482"/>
    <cellStyle name="SAPBEXfilterText 48" xfId="36483"/>
    <cellStyle name="SAPBEXfilterText 49" xfId="36484"/>
    <cellStyle name="SAPBEXfilterText 5" xfId="36485"/>
    <cellStyle name="SAPBEXfilterText 5 2" xfId="36486"/>
    <cellStyle name="SAPBEXfilterText 5 2 2" xfId="36487"/>
    <cellStyle name="SAPBEXfilterText 5 3" xfId="36488"/>
    <cellStyle name="SAPBEXfilterText 5 4" xfId="36489"/>
    <cellStyle name="SAPBEXfilterText 50" xfId="36490"/>
    <cellStyle name="SAPBEXfilterText 51" xfId="36491"/>
    <cellStyle name="SAPBEXfilterText 52" xfId="36492"/>
    <cellStyle name="SAPBEXfilterText 53" xfId="36493"/>
    <cellStyle name="SAPBEXfilterText 54" xfId="36494"/>
    <cellStyle name="SAPBEXfilterText 55" xfId="36495"/>
    <cellStyle name="SAPBEXfilterText 56" xfId="36496"/>
    <cellStyle name="SAPBEXfilterText 57" xfId="36497"/>
    <cellStyle name="SAPBEXfilterText 58" xfId="36498"/>
    <cellStyle name="SAPBEXfilterText 59" xfId="36499"/>
    <cellStyle name="SAPBEXfilterText 6" xfId="36500"/>
    <cellStyle name="SAPBEXfilterText 6 2" xfId="36501"/>
    <cellStyle name="SAPBEXfilterText 6 2 2" xfId="36502"/>
    <cellStyle name="SAPBEXfilterText 6 3" xfId="36503"/>
    <cellStyle name="SAPBEXfilterText 6 4" xfId="36504"/>
    <cellStyle name="SAPBEXfilterText 60" xfId="36505"/>
    <cellStyle name="SAPBEXfilterText 61" xfId="36506"/>
    <cellStyle name="SAPBEXfilterText 62" xfId="36507"/>
    <cellStyle name="SAPBEXfilterText 63" xfId="36508"/>
    <cellStyle name="SAPBEXfilterText 64" xfId="36509"/>
    <cellStyle name="SAPBEXfilterText 65" xfId="36510"/>
    <cellStyle name="SAPBEXfilterText 66" xfId="36511"/>
    <cellStyle name="SAPBEXfilterText 67" xfId="36512"/>
    <cellStyle name="SAPBEXfilterText 68" xfId="36513"/>
    <cellStyle name="SAPBEXfilterText 69" xfId="36514"/>
    <cellStyle name="SAPBEXfilterText 7" xfId="36515"/>
    <cellStyle name="SAPBEXfilterText 7 2" xfId="36516"/>
    <cellStyle name="SAPBEXfilterText 7 2 2" xfId="36517"/>
    <cellStyle name="SAPBEXfilterText 7 3" xfId="36518"/>
    <cellStyle name="SAPBEXfilterText 7 4" xfId="36519"/>
    <cellStyle name="SAPBEXfilterText 70" xfId="36520"/>
    <cellStyle name="SAPBEXfilterText 71" xfId="36521"/>
    <cellStyle name="SAPBEXfilterText 72" xfId="36522"/>
    <cellStyle name="SAPBEXfilterText 73" xfId="36523"/>
    <cellStyle name="SAPBEXfilterText 74" xfId="36524"/>
    <cellStyle name="SAPBEXfilterText 75" xfId="36525"/>
    <cellStyle name="SAPBEXfilterText 76" xfId="36526"/>
    <cellStyle name="SAPBEXfilterText 77" xfId="36527"/>
    <cellStyle name="SAPBEXfilterText 78" xfId="36528"/>
    <cellStyle name="SAPBEXfilterText 79" xfId="36529"/>
    <cellStyle name="SAPBEXfilterText 8" xfId="36530"/>
    <cellStyle name="SAPBEXfilterText 8 2" xfId="36531"/>
    <cellStyle name="SAPBEXfilterText 8 2 2" xfId="36532"/>
    <cellStyle name="SAPBEXfilterText 8 3" xfId="36533"/>
    <cellStyle name="SAPBEXfilterText 8 4" xfId="36534"/>
    <cellStyle name="SAPBEXfilterText 80" xfId="36535"/>
    <cellStyle name="SAPBEXfilterText 81" xfId="36536"/>
    <cellStyle name="SAPBEXfilterText 82" xfId="36537"/>
    <cellStyle name="SAPBEXfilterText 9" xfId="36538"/>
    <cellStyle name="SAPBEXfilterText 9 2" xfId="36539"/>
    <cellStyle name="SAPBEXfilterText 9 2 2" xfId="36540"/>
    <cellStyle name="SAPBEXfilterText 9 3" xfId="36541"/>
    <cellStyle name="SAPBEXfilterText 9 4" xfId="36542"/>
    <cellStyle name="SAPBEXfilterText_Units by Order Reason FY11" xfId="36543"/>
    <cellStyle name="SAPBEXformats" xfId="36544"/>
    <cellStyle name="SAPBEXformats 10" xfId="36545"/>
    <cellStyle name="SAPBEXformats 10 2" xfId="36546"/>
    <cellStyle name="SAPBEXformats 10 2 2" xfId="36547"/>
    <cellStyle name="SAPBEXformats 10 3" xfId="36548"/>
    <cellStyle name="SAPBEXformats 10 3 2" xfId="36549"/>
    <cellStyle name="SAPBEXformats 10 4" xfId="36550"/>
    <cellStyle name="SAPBEXformats 10 5" xfId="36551"/>
    <cellStyle name="SAPBEXformats 10 6" xfId="47474"/>
    <cellStyle name="SAPBEXformats 11" xfId="36552"/>
    <cellStyle name="SAPBEXformats 11 10" xfId="36553"/>
    <cellStyle name="SAPBEXformats 11 11" xfId="36554"/>
    <cellStyle name="SAPBEXformats 11 12" xfId="36555"/>
    <cellStyle name="SAPBEXformats 11 2" xfId="36556"/>
    <cellStyle name="SAPBEXformats 11 2 2" xfId="36557"/>
    <cellStyle name="SAPBEXformats 11 2 3" xfId="36558"/>
    <cellStyle name="SAPBEXformats 11 3" xfId="36559"/>
    <cellStyle name="SAPBEXformats 11 3 2" xfId="36560"/>
    <cellStyle name="SAPBEXformats 11 3 3" xfId="36561"/>
    <cellStyle name="SAPBEXformats 11 4" xfId="36562"/>
    <cellStyle name="SAPBEXformats 11 5" xfId="36563"/>
    <cellStyle name="SAPBEXformats 11 6" xfId="36564"/>
    <cellStyle name="SAPBEXformats 11 7" xfId="36565"/>
    <cellStyle name="SAPBEXformats 11 8" xfId="36566"/>
    <cellStyle name="SAPBEXformats 11 9" xfId="36567"/>
    <cellStyle name="SAPBEXformats 12" xfId="36568"/>
    <cellStyle name="SAPBEXformats 12 2" xfId="36569"/>
    <cellStyle name="SAPBEXformats 12 2 2" xfId="36570"/>
    <cellStyle name="SAPBEXformats 12 3" xfId="36571"/>
    <cellStyle name="SAPBEXformats 12 3 2" xfId="36572"/>
    <cellStyle name="SAPBEXformats 12 4" xfId="36573"/>
    <cellStyle name="SAPBEXformats 12 5" xfId="36574"/>
    <cellStyle name="SAPBEXformats 13" xfId="36575"/>
    <cellStyle name="SAPBEXformats 13 2" xfId="36576"/>
    <cellStyle name="SAPBEXformats 13 2 2" xfId="36577"/>
    <cellStyle name="SAPBEXformats 13 3" xfId="36578"/>
    <cellStyle name="SAPBEXformats 13 3 2" xfId="36579"/>
    <cellStyle name="SAPBEXformats 13 4" xfId="36580"/>
    <cellStyle name="SAPBEXformats 13 5" xfId="36581"/>
    <cellStyle name="SAPBEXformats 14" xfId="36582"/>
    <cellStyle name="SAPBEXformats 14 2" xfId="36583"/>
    <cellStyle name="SAPBEXformats 14 2 2" xfId="36584"/>
    <cellStyle name="SAPBEXformats 14 3" xfId="36585"/>
    <cellStyle name="SAPBEXformats 14 3 2" xfId="36586"/>
    <cellStyle name="SAPBEXformats 14 4" xfId="36587"/>
    <cellStyle name="SAPBEXformats 14 5" xfId="36588"/>
    <cellStyle name="SAPBEXformats 15" xfId="36589"/>
    <cellStyle name="SAPBEXformats 15 2" xfId="36590"/>
    <cellStyle name="SAPBEXformats 15 2 2" xfId="36591"/>
    <cellStyle name="SAPBEXformats 15 3" xfId="36592"/>
    <cellStyle name="SAPBEXformats 15 3 2" xfId="36593"/>
    <cellStyle name="SAPBEXformats 15 4" xfId="36594"/>
    <cellStyle name="SAPBEXformats 15 5" xfId="36595"/>
    <cellStyle name="SAPBEXformats 16" xfId="36596"/>
    <cellStyle name="SAPBEXformats 16 2" xfId="36597"/>
    <cellStyle name="SAPBEXformats 16 2 2" xfId="36598"/>
    <cellStyle name="SAPBEXformats 16 3" xfId="36599"/>
    <cellStyle name="SAPBEXformats 16 3 2" xfId="36600"/>
    <cellStyle name="SAPBEXformats 16 4" xfId="36601"/>
    <cellStyle name="SAPBEXformats 16 5" xfId="36602"/>
    <cellStyle name="SAPBEXformats 17" xfId="36603"/>
    <cellStyle name="SAPBEXformats 17 2" xfId="36604"/>
    <cellStyle name="SAPBEXformats 17 2 2" xfId="36605"/>
    <cellStyle name="SAPBEXformats 17 3" xfId="36606"/>
    <cellStyle name="SAPBEXformats 17 3 2" xfId="36607"/>
    <cellStyle name="SAPBEXformats 17 4" xfId="36608"/>
    <cellStyle name="SAPBEXformats 17 5" xfId="36609"/>
    <cellStyle name="SAPBEXformats 18" xfId="36610"/>
    <cellStyle name="SAPBEXformats 18 2" xfId="36611"/>
    <cellStyle name="SAPBEXformats 18 2 2" xfId="36612"/>
    <cellStyle name="SAPBEXformats 18 3" xfId="36613"/>
    <cellStyle name="SAPBEXformats 18 3 2" xfId="36614"/>
    <cellStyle name="SAPBEXformats 18 4" xfId="36615"/>
    <cellStyle name="SAPBEXformats 18 5" xfId="36616"/>
    <cellStyle name="SAPBEXformats 19" xfId="36617"/>
    <cellStyle name="SAPBEXformats 19 2" xfId="36618"/>
    <cellStyle name="SAPBEXformats 19 2 2" xfId="36619"/>
    <cellStyle name="SAPBEXformats 19 3" xfId="36620"/>
    <cellStyle name="SAPBEXformats 19 3 2" xfId="36621"/>
    <cellStyle name="SAPBEXformats 19 4" xfId="36622"/>
    <cellStyle name="SAPBEXformats 19 5" xfId="36623"/>
    <cellStyle name="SAPBEXformats 2" xfId="36624"/>
    <cellStyle name="SAPBEXformats 2 10" xfId="36625"/>
    <cellStyle name="SAPBEXformats 2 11" xfId="36626"/>
    <cellStyle name="SAPBEXformats 2 12" xfId="36627"/>
    <cellStyle name="SAPBEXformats 2 13" xfId="36628"/>
    <cellStyle name="SAPBEXformats 2 14" xfId="36629"/>
    <cellStyle name="SAPBEXformats 2 15" xfId="36630"/>
    <cellStyle name="SAPBEXformats 2 16" xfId="36631"/>
    <cellStyle name="SAPBEXformats 2 17" xfId="36632"/>
    <cellStyle name="SAPBEXformats 2 18" xfId="36633"/>
    <cellStyle name="SAPBEXformats 2 19" xfId="36634"/>
    <cellStyle name="SAPBEXformats 2 2" xfId="36635"/>
    <cellStyle name="SAPBEXformats 2 2 10" xfId="47476"/>
    <cellStyle name="SAPBEXformats 2 2 2" xfId="36636"/>
    <cellStyle name="SAPBEXformats 2 2 2 2" xfId="36637"/>
    <cellStyle name="SAPBEXformats 2 2 2 3" xfId="36638"/>
    <cellStyle name="SAPBEXformats 2 2 2 4" xfId="36639"/>
    <cellStyle name="SAPBEXformats 2 2 2 5" xfId="36640"/>
    <cellStyle name="SAPBEXformats 2 2 2 6" xfId="36641"/>
    <cellStyle name="SAPBEXformats 2 2 2 7" xfId="36642"/>
    <cellStyle name="SAPBEXformats 2 2 2 8" xfId="47477"/>
    <cellStyle name="SAPBEXformats 2 2 3" xfId="36643"/>
    <cellStyle name="SAPBEXformats 2 2 3 2" xfId="36644"/>
    <cellStyle name="SAPBEXformats 2 2 4" xfId="36645"/>
    <cellStyle name="SAPBEXformats 2 2 4 2" xfId="36646"/>
    <cellStyle name="SAPBEXformats 2 2 5" xfId="36647"/>
    <cellStyle name="SAPBEXformats 2 2 6" xfId="36648"/>
    <cellStyle name="SAPBEXformats 2 2 7" xfId="36649"/>
    <cellStyle name="SAPBEXformats 2 2 8" xfId="36650"/>
    <cellStyle name="SAPBEXformats 2 2 9" xfId="36651"/>
    <cellStyle name="SAPBEXformats 2 20" xfId="36652"/>
    <cellStyle name="SAPBEXformats 2 21" xfId="36653"/>
    <cellStyle name="SAPBEXformats 2 22" xfId="36654"/>
    <cellStyle name="SAPBEXformats 2 23" xfId="36655"/>
    <cellStyle name="SAPBEXformats 2 24" xfId="36656"/>
    <cellStyle name="SAPBEXformats 2 25" xfId="36657"/>
    <cellStyle name="SAPBEXformats 2 26" xfId="36658"/>
    <cellStyle name="SAPBEXformats 2 27" xfId="36659"/>
    <cellStyle name="SAPBEXformats 2 28" xfId="36660"/>
    <cellStyle name="SAPBEXformats 2 29" xfId="36661"/>
    <cellStyle name="SAPBEXformats 2 3" xfId="36662"/>
    <cellStyle name="SAPBEXformats 2 3 2" xfId="36663"/>
    <cellStyle name="SAPBEXformats 2 3 2 2" xfId="36664"/>
    <cellStyle name="SAPBEXformats 2 3 2 3" xfId="36665"/>
    <cellStyle name="SAPBEXformats 2 3 3" xfId="36666"/>
    <cellStyle name="SAPBEXformats 2 3 4" xfId="36667"/>
    <cellStyle name="SAPBEXformats 2 3 5" xfId="36668"/>
    <cellStyle name="SAPBEXformats 2 3 6" xfId="36669"/>
    <cellStyle name="SAPBEXformats 2 3 7" xfId="47478"/>
    <cellStyle name="SAPBEXformats 2 30" xfId="36670"/>
    <cellStyle name="SAPBEXformats 2 31" xfId="36671"/>
    <cellStyle name="SAPBEXformats 2 32" xfId="36672"/>
    <cellStyle name="SAPBEXformats 2 33" xfId="36673"/>
    <cellStyle name="SAPBEXformats 2 34" xfId="36674"/>
    <cellStyle name="SAPBEXformats 2 35" xfId="36675"/>
    <cellStyle name="SAPBEXformats 2 36" xfId="36676"/>
    <cellStyle name="SAPBEXformats 2 37" xfId="48053"/>
    <cellStyle name="SAPBEXformats 2 4" xfId="36677"/>
    <cellStyle name="SAPBEXformats 2 4 2" xfId="36678"/>
    <cellStyle name="SAPBEXformats 2 4 3" xfId="36679"/>
    <cellStyle name="SAPBEXformats 2 4 4" xfId="47475"/>
    <cellStyle name="SAPBEXformats 2 5" xfId="36680"/>
    <cellStyle name="SAPBEXformats 2 5 2" xfId="36681"/>
    <cellStyle name="SAPBEXformats 2 6" xfId="36682"/>
    <cellStyle name="SAPBEXformats 2 6 2" xfId="36683"/>
    <cellStyle name="SAPBEXformats 2 7" xfId="36684"/>
    <cellStyle name="SAPBEXformats 2 8" xfId="36685"/>
    <cellStyle name="SAPBEXformats 2 9" xfId="36686"/>
    <cellStyle name="SAPBEXformats 20" xfId="36687"/>
    <cellStyle name="SAPBEXformats 20 2" xfId="36688"/>
    <cellStyle name="SAPBEXformats 20 2 2" xfId="36689"/>
    <cellStyle name="SAPBEXformats 20 3" xfId="36690"/>
    <cellStyle name="SAPBEXformats 20 3 2" xfId="36691"/>
    <cellStyle name="SAPBEXformats 20 4" xfId="36692"/>
    <cellStyle name="SAPBEXformats 20 5" xfId="36693"/>
    <cellStyle name="SAPBEXformats 21" xfId="36694"/>
    <cellStyle name="SAPBEXformats 21 2" xfId="36695"/>
    <cellStyle name="SAPBEXformats 21 2 2" xfId="36696"/>
    <cellStyle name="SAPBEXformats 21 3" xfId="36697"/>
    <cellStyle name="SAPBEXformats 21 3 2" xfId="36698"/>
    <cellStyle name="SAPBEXformats 21 4" xfId="36699"/>
    <cellStyle name="SAPBEXformats 21 5" xfId="36700"/>
    <cellStyle name="SAPBEXformats 22" xfId="36701"/>
    <cellStyle name="SAPBEXformats 22 2" xfId="36702"/>
    <cellStyle name="SAPBEXformats 22 2 2" xfId="36703"/>
    <cellStyle name="SAPBEXformats 22 3" xfId="36704"/>
    <cellStyle name="SAPBEXformats 22 3 2" xfId="36705"/>
    <cellStyle name="SAPBEXformats 22 4" xfId="36706"/>
    <cellStyle name="SAPBEXformats 22 5" xfId="36707"/>
    <cellStyle name="SAPBEXformats 23" xfId="36708"/>
    <cellStyle name="SAPBEXformats 23 2" xfId="36709"/>
    <cellStyle name="SAPBEXformats 23 2 2" xfId="36710"/>
    <cellStyle name="SAPBEXformats 23 3" xfId="36711"/>
    <cellStyle name="SAPBEXformats 23 3 2" xfId="36712"/>
    <cellStyle name="SAPBEXformats 23 4" xfId="36713"/>
    <cellStyle name="SAPBEXformats 23 5" xfId="36714"/>
    <cellStyle name="SAPBEXformats 24" xfId="36715"/>
    <cellStyle name="SAPBEXformats 24 2" xfId="36716"/>
    <cellStyle name="SAPBEXformats 24 2 2" xfId="36717"/>
    <cellStyle name="SAPBEXformats 24 3" xfId="36718"/>
    <cellStyle name="SAPBEXformats 24 3 2" xfId="36719"/>
    <cellStyle name="SAPBEXformats 24 4" xfId="36720"/>
    <cellStyle name="SAPBEXformats 24 5" xfId="36721"/>
    <cellStyle name="SAPBEXformats 25" xfId="36722"/>
    <cellStyle name="SAPBEXformats 25 2" xfId="36723"/>
    <cellStyle name="SAPBEXformats 25 2 2" xfId="36724"/>
    <cellStyle name="SAPBEXformats 25 3" xfId="36725"/>
    <cellStyle name="SAPBEXformats 25 3 2" xfId="36726"/>
    <cellStyle name="SAPBEXformats 25 4" xfId="36727"/>
    <cellStyle name="SAPBEXformats 25 5" xfId="36728"/>
    <cellStyle name="SAPBEXformats 26" xfId="36729"/>
    <cellStyle name="SAPBEXformats 26 2" xfId="36730"/>
    <cellStyle name="SAPBEXformats 26 2 2" xfId="36731"/>
    <cellStyle name="SAPBEXformats 26 3" xfId="36732"/>
    <cellStyle name="SAPBEXformats 26 3 2" xfId="36733"/>
    <cellStyle name="SAPBEXformats 26 4" xfId="36734"/>
    <cellStyle name="SAPBEXformats 26 5" xfId="36735"/>
    <cellStyle name="SAPBEXformats 27" xfId="36736"/>
    <cellStyle name="SAPBEXformats 27 2" xfId="36737"/>
    <cellStyle name="SAPBEXformats 27 2 2" xfId="36738"/>
    <cellStyle name="SAPBEXformats 27 3" xfId="36739"/>
    <cellStyle name="SAPBEXformats 27 4" xfId="36740"/>
    <cellStyle name="SAPBEXformats 28" xfId="36741"/>
    <cellStyle name="SAPBEXformats 28 2" xfId="36742"/>
    <cellStyle name="SAPBEXformats 28 2 2" xfId="36743"/>
    <cellStyle name="SAPBEXformats 28 3" xfId="36744"/>
    <cellStyle name="SAPBEXformats 28 4" xfId="36745"/>
    <cellStyle name="SAPBEXformats 29" xfId="36746"/>
    <cellStyle name="SAPBEXformats 29 2" xfId="36747"/>
    <cellStyle name="SAPBEXformats 29 2 2" xfId="36748"/>
    <cellStyle name="SAPBEXformats 29 3" xfId="36749"/>
    <cellStyle name="SAPBEXformats 29 4" xfId="36750"/>
    <cellStyle name="SAPBEXformats 3" xfId="36751"/>
    <cellStyle name="SAPBEXformats 3 2" xfId="36752"/>
    <cellStyle name="SAPBEXformats 3 2 2" xfId="36753"/>
    <cellStyle name="SAPBEXformats 3 2 2 2" xfId="36754"/>
    <cellStyle name="SAPBEXformats 3 2 2 3" xfId="36755"/>
    <cellStyle name="SAPBEXformats 3 2 2 4" xfId="47481"/>
    <cellStyle name="SAPBEXformats 3 2 3" xfId="36756"/>
    <cellStyle name="SAPBEXformats 3 2 4" xfId="36757"/>
    <cellStyle name="SAPBEXformats 3 2 5" xfId="36758"/>
    <cellStyle name="SAPBEXformats 3 2 6" xfId="47480"/>
    <cellStyle name="SAPBEXformats 3 3" xfId="36759"/>
    <cellStyle name="SAPBEXformats 3 3 2" xfId="36760"/>
    <cellStyle name="SAPBEXformats 3 3 2 2" xfId="36761"/>
    <cellStyle name="SAPBEXformats 3 3 2 3" xfId="36762"/>
    <cellStyle name="SAPBEXformats 3 3 3" xfId="36763"/>
    <cellStyle name="SAPBEXformats 3 3 4" xfId="36764"/>
    <cellStyle name="SAPBEXformats 3 3 5" xfId="36765"/>
    <cellStyle name="SAPBEXformats 3 3 6" xfId="47482"/>
    <cellStyle name="SAPBEXformats 3 4" xfId="36766"/>
    <cellStyle name="SAPBEXformats 3 4 2" xfId="36767"/>
    <cellStyle name="SAPBEXformats 3 4 3" xfId="36768"/>
    <cellStyle name="SAPBEXformats 3 4 4" xfId="36769"/>
    <cellStyle name="SAPBEXformats 3 5" xfId="36770"/>
    <cellStyle name="SAPBEXformats 3 5 2" xfId="36771"/>
    <cellStyle name="SAPBEXformats 3 6" xfId="36772"/>
    <cellStyle name="SAPBEXformats 3 7" xfId="36773"/>
    <cellStyle name="SAPBEXformats 3 8" xfId="36774"/>
    <cellStyle name="SAPBEXformats 3 9" xfId="47479"/>
    <cellStyle name="SAPBEXformats 30" xfId="36775"/>
    <cellStyle name="SAPBEXformats 30 2" xfId="36776"/>
    <cellStyle name="SAPBEXformats 30 2 2" xfId="36777"/>
    <cellStyle name="SAPBEXformats 30 3" xfId="36778"/>
    <cellStyle name="SAPBEXformats 30 4" xfId="36779"/>
    <cellStyle name="SAPBEXformats 31" xfId="36780"/>
    <cellStyle name="SAPBEXformats 31 2" xfId="36781"/>
    <cellStyle name="SAPBEXformats 31 2 2" xfId="36782"/>
    <cellStyle name="SAPBEXformats 31 3" xfId="36783"/>
    <cellStyle name="SAPBEXformats 31 4" xfId="36784"/>
    <cellStyle name="SAPBEXformats 32" xfId="36785"/>
    <cellStyle name="SAPBEXformats 32 2" xfId="36786"/>
    <cellStyle name="SAPBEXformats 32 3" xfId="36787"/>
    <cellStyle name="SAPBEXformats 33" xfId="36788"/>
    <cellStyle name="SAPBEXformats 33 2" xfId="36789"/>
    <cellStyle name="SAPBEXformats 33 3" xfId="36790"/>
    <cellStyle name="SAPBEXformats 34" xfId="36791"/>
    <cellStyle name="SAPBEXformats 34 2" xfId="36792"/>
    <cellStyle name="SAPBEXformats 34 3" xfId="36793"/>
    <cellStyle name="SAPBEXformats 35" xfId="36794"/>
    <cellStyle name="SAPBEXformats 35 2" xfId="36795"/>
    <cellStyle name="SAPBEXformats 35 3" xfId="36796"/>
    <cellStyle name="SAPBEXformats 36" xfId="36797"/>
    <cellStyle name="SAPBEXformats 36 2" xfId="36798"/>
    <cellStyle name="SAPBEXformats 36 3" xfId="36799"/>
    <cellStyle name="SAPBEXformats 37" xfId="36800"/>
    <cellStyle name="SAPBEXformats 37 2" xfId="36801"/>
    <cellStyle name="SAPBEXformats 37 3" xfId="36802"/>
    <cellStyle name="SAPBEXformats 38" xfId="36803"/>
    <cellStyle name="SAPBEXformats 38 2" xfId="36804"/>
    <cellStyle name="SAPBEXformats 38 3" xfId="36805"/>
    <cellStyle name="SAPBEXformats 38 4" xfId="36806"/>
    <cellStyle name="SAPBEXformats 38 5" xfId="36807"/>
    <cellStyle name="SAPBEXformats 38 6" xfId="36808"/>
    <cellStyle name="SAPBEXformats 39" xfId="36809"/>
    <cellStyle name="SAPBEXformats 39 2" xfId="36810"/>
    <cellStyle name="SAPBEXformats 39 3" xfId="36811"/>
    <cellStyle name="SAPBEXformats 4" xfId="36812"/>
    <cellStyle name="SAPBEXformats 4 2" xfId="36813"/>
    <cellStyle name="SAPBEXformats 4 2 2" xfId="36814"/>
    <cellStyle name="SAPBEXformats 4 2 2 2" xfId="36815"/>
    <cellStyle name="SAPBEXformats 4 2 2 3" xfId="47485"/>
    <cellStyle name="SAPBEXformats 4 2 3" xfId="36816"/>
    <cellStyle name="SAPBEXformats 4 2 4" xfId="36817"/>
    <cellStyle name="SAPBEXformats 4 2 5" xfId="36818"/>
    <cellStyle name="SAPBEXformats 4 2 6" xfId="47484"/>
    <cellStyle name="SAPBEXformats 4 3" xfId="36819"/>
    <cellStyle name="SAPBEXformats 4 3 2" xfId="36820"/>
    <cellStyle name="SAPBEXformats 4 3 2 2" xfId="36821"/>
    <cellStyle name="SAPBEXformats 4 3 3" xfId="36822"/>
    <cellStyle name="SAPBEXformats 4 3 4" xfId="36823"/>
    <cellStyle name="SAPBEXformats 4 3 5" xfId="36824"/>
    <cellStyle name="SAPBEXformats 4 3 6" xfId="47486"/>
    <cellStyle name="SAPBEXformats 4 4" xfId="36825"/>
    <cellStyle name="SAPBEXformats 4 5" xfId="36826"/>
    <cellStyle name="SAPBEXformats 4 6" xfId="36827"/>
    <cellStyle name="SAPBEXformats 4 7" xfId="47483"/>
    <cellStyle name="SAPBEXformats 40" xfId="36828"/>
    <cellStyle name="SAPBEXformats 40 2" xfId="36829"/>
    <cellStyle name="SAPBEXformats 40 3" xfId="36830"/>
    <cellStyle name="SAPBEXformats 41" xfId="36831"/>
    <cellStyle name="SAPBEXformats 41 2" xfId="36832"/>
    <cellStyle name="SAPBEXformats 41 3" xfId="36833"/>
    <cellStyle name="SAPBEXformats 42" xfId="36834"/>
    <cellStyle name="SAPBEXformats 42 2" xfId="36835"/>
    <cellStyle name="SAPBEXformats 42 3" xfId="36836"/>
    <cellStyle name="SAPBEXformats 42 4" xfId="36837"/>
    <cellStyle name="SAPBEXformats 43" xfId="36838"/>
    <cellStyle name="SAPBEXformats 43 2" xfId="36839"/>
    <cellStyle name="SAPBEXformats 43 3" xfId="36840"/>
    <cellStyle name="SAPBEXformats 44" xfId="36841"/>
    <cellStyle name="SAPBEXformats 44 2" xfId="36842"/>
    <cellStyle name="SAPBEXformats 44 3" xfId="36843"/>
    <cellStyle name="SAPBEXformats 45" xfId="36844"/>
    <cellStyle name="SAPBEXformats 46" xfId="36845"/>
    <cellStyle name="SAPBEXformats 47" xfId="36846"/>
    <cellStyle name="SAPBEXformats 48" xfId="36847"/>
    <cellStyle name="SAPBEXformats 49" xfId="36848"/>
    <cellStyle name="SAPBEXformats 5" xfId="36849"/>
    <cellStyle name="SAPBEXformats 5 2" xfId="36850"/>
    <cellStyle name="SAPBEXformats 5 2 2" xfId="36851"/>
    <cellStyle name="SAPBEXformats 5 2 2 2" xfId="47489"/>
    <cellStyle name="SAPBEXformats 5 2 3" xfId="47488"/>
    <cellStyle name="SAPBEXformats 5 3" xfId="36852"/>
    <cellStyle name="SAPBEXformats 5 3 2" xfId="36853"/>
    <cellStyle name="SAPBEXformats 5 3 3" xfId="47490"/>
    <cellStyle name="SAPBEXformats 5 4" xfId="36854"/>
    <cellStyle name="SAPBEXformats 5 5" xfId="36855"/>
    <cellStyle name="SAPBEXformats 5 6" xfId="47487"/>
    <cellStyle name="SAPBEXformats 50" xfId="36856"/>
    <cellStyle name="SAPBEXformats 51" xfId="36857"/>
    <cellStyle name="SAPBEXformats 52" xfId="36858"/>
    <cellStyle name="SAPBEXformats 53" xfId="36859"/>
    <cellStyle name="SAPBEXformats 54" xfId="36860"/>
    <cellStyle name="SAPBEXformats 55" xfId="36861"/>
    <cellStyle name="SAPBEXformats 56" xfId="36862"/>
    <cellStyle name="SAPBEXformats 57" xfId="36863"/>
    <cellStyle name="SAPBEXformats 58" xfId="36864"/>
    <cellStyle name="SAPBEXformats 59" xfId="36865"/>
    <cellStyle name="SAPBEXformats 6" xfId="36866"/>
    <cellStyle name="SAPBEXformats 6 2" xfId="36867"/>
    <cellStyle name="SAPBEXformats 6 2 2" xfId="36868"/>
    <cellStyle name="SAPBEXformats 6 2 2 2" xfId="47493"/>
    <cellStyle name="SAPBEXformats 6 2 3" xfId="47492"/>
    <cellStyle name="SAPBEXformats 6 3" xfId="36869"/>
    <cellStyle name="SAPBEXformats 6 3 2" xfId="36870"/>
    <cellStyle name="SAPBEXformats 6 3 3" xfId="47494"/>
    <cellStyle name="SAPBEXformats 6 4" xfId="36871"/>
    <cellStyle name="SAPBEXformats 6 5" xfId="36872"/>
    <cellStyle name="SAPBEXformats 6 6" xfId="47491"/>
    <cellStyle name="SAPBEXformats 60" xfId="36873"/>
    <cellStyle name="SAPBEXformats 61" xfId="36874"/>
    <cellStyle name="SAPBEXformats 62" xfId="36875"/>
    <cellStyle name="SAPBEXformats 63" xfId="36876"/>
    <cellStyle name="SAPBEXformats 64" xfId="36877"/>
    <cellStyle name="SAPBEXformats 65" xfId="36878"/>
    <cellStyle name="SAPBEXformats 66" xfId="36879"/>
    <cellStyle name="SAPBEXformats 67" xfId="36880"/>
    <cellStyle name="SAPBEXformats 68" xfId="36881"/>
    <cellStyle name="SAPBEXformats 69" xfId="36882"/>
    <cellStyle name="SAPBEXformats 7" xfId="36883"/>
    <cellStyle name="SAPBEXformats 7 2" xfId="36884"/>
    <cellStyle name="SAPBEXformats 7 2 2" xfId="36885"/>
    <cellStyle name="SAPBEXformats 7 2 2 2" xfId="47497"/>
    <cellStyle name="SAPBEXformats 7 2 3" xfId="47496"/>
    <cellStyle name="SAPBEXformats 7 3" xfId="36886"/>
    <cellStyle name="SAPBEXformats 7 3 2" xfId="36887"/>
    <cellStyle name="SAPBEXformats 7 3 3" xfId="47498"/>
    <cellStyle name="SAPBEXformats 7 4" xfId="36888"/>
    <cellStyle name="SAPBEXformats 7 5" xfId="36889"/>
    <cellStyle name="SAPBEXformats 7 6" xfId="47495"/>
    <cellStyle name="SAPBEXformats 70" xfId="36890"/>
    <cellStyle name="SAPBEXformats 71" xfId="36891"/>
    <cellStyle name="SAPBEXformats 72" xfId="36892"/>
    <cellStyle name="SAPBEXformats 73" xfId="36893"/>
    <cellStyle name="SAPBEXformats 74" xfId="36894"/>
    <cellStyle name="SAPBEXformats 75" xfId="36895"/>
    <cellStyle name="SAPBEXformats 76" xfId="36896"/>
    <cellStyle name="SAPBEXformats 77" xfId="36897"/>
    <cellStyle name="SAPBEXformats 78" xfId="36898"/>
    <cellStyle name="SAPBEXformats 79" xfId="36899"/>
    <cellStyle name="SAPBEXformats 8" xfId="36900"/>
    <cellStyle name="SAPBEXformats 8 10" xfId="36901"/>
    <cellStyle name="SAPBEXformats 8 11" xfId="36902"/>
    <cellStyle name="SAPBEXformats 8 12" xfId="36903"/>
    <cellStyle name="SAPBEXformats 8 13" xfId="36904"/>
    <cellStyle name="SAPBEXformats 8 14" xfId="36905"/>
    <cellStyle name="SAPBEXformats 8 15" xfId="36906"/>
    <cellStyle name="SAPBEXformats 8 16" xfId="36907"/>
    <cellStyle name="SAPBEXformats 8 17" xfId="36908"/>
    <cellStyle name="SAPBEXformats 8 18" xfId="36909"/>
    <cellStyle name="SAPBEXformats 8 19" xfId="36910"/>
    <cellStyle name="SAPBEXformats 8 2" xfId="36911"/>
    <cellStyle name="SAPBEXformats 8 2 2" xfId="36912"/>
    <cellStyle name="SAPBEXformats 8 2 2 2" xfId="36913"/>
    <cellStyle name="SAPBEXformats 8 2 2 3" xfId="36914"/>
    <cellStyle name="SAPBEXformats 8 2 2 4" xfId="36915"/>
    <cellStyle name="SAPBEXformats 8 2 3" xfId="36916"/>
    <cellStyle name="SAPBEXformats 8 2 4" xfId="36917"/>
    <cellStyle name="SAPBEXformats 8 2 5" xfId="36918"/>
    <cellStyle name="SAPBEXformats 8 2 6" xfId="36919"/>
    <cellStyle name="SAPBEXformats 8 2 7" xfId="47500"/>
    <cellStyle name="SAPBEXformats 8 20" xfId="36920"/>
    <cellStyle name="SAPBEXformats 8 21" xfId="47499"/>
    <cellStyle name="SAPBEXformats 8 3" xfId="36921"/>
    <cellStyle name="SAPBEXformats 8 3 2" xfId="36922"/>
    <cellStyle name="SAPBEXformats 8 3 3" xfId="36923"/>
    <cellStyle name="SAPBEXformats 8 4" xfId="36924"/>
    <cellStyle name="SAPBEXformats 8 5" xfId="36925"/>
    <cellStyle name="SAPBEXformats 8 6" xfId="36926"/>
    <cellStyle name="SAPBEXformats 8 7" xfId="36927"/>
    <cellStyle name="SAPBEXformats 8 8" xfId="36928"/>
    <cellStyle name="SAPBEXformats 8 9" xfId="36929"/>
    <cellStyle name="SAPBEXformats 80" xfId="36930"/>
    <cellStyle name="SAPBEXformats 81" xfId="36931"/>
    <cellStyle name="SAPBEXformats 82" xfId="36932"/>
    <cellStyle name="SAPBEXformats 82 2" xfId="36933"/>
    <cellStyle name="SAPBEXformats 82 3" xfId="36934"/>
    <cellStyle name="SAPBEXformats 83" xfId="36935"/>
    <cellStyle name="SAPBEXformats 84" xfId="48037"/>
    <cellStyle name="SAPBEXformats 9" xfId="36936"/>
    <cellStyle name="SAPBEXformats 9 10" xfId="36937"/>
    <cellStyle name="SAPBEXformats 9 11" xfId="36938"/>
    <cellStyle name="SAPBEXformats 9 12" xfId="36939"/>
    <cellStyle name="SAPBEXformats 9 13" xfId="36940"/>
    <cellStyle name="SAPBEXformats 9 14" xfId="36941"/>
    <cellStyle name="SAPBEXformats 9 15" xfId="36942"/>
    <cellStyle name="SAPBEXformats 9 16" xfId="36943"/>
    <cellStyle name="SAPBEXformats 9 17" xfId="47501"/>
    <cellStyle name="SAPBEXformats 9 2" xfId="36944"/>
    <cellStyle name="SAPBEXformats 9 2 2" xfId="36945"/>
    <cellStyle name="SAPBEXformats 9 2 2 2" xfId="36946"/>
    <cellStyle name="SAPBEXformats 9 2 2 3" xfId="36947"/>
    <cellStyle name="SAPBEXformats 9 2 2 4" xfId="36948"/>
    <cellStyle name="SAPBEXformats 9 2 3" xfId="36949"/>
    <cellStyle name="SAPBEXformats 9 2 4" xfId="36950"/>
    <cellStyle name="SAPBEXformats 9 2 5" xfId="36951"/>
    <cellStyle name="SAPBEXformats 9 2 6" xfId="36952"/>
    <cellStyle name="SAPBEXformats 9 3" xfId="36953"/>
    <cellStyle name="SAPBEXformats 9 3 2" xfId="36954"/>
    <cellStyle name="SAPBEXformats 9 3 3" xfId="36955"/>
    <cellStyle name="SAPBEXformats 9 4" xfId="36956"/>
    <cellStyle name="SAPBEXformats 9 5" xfId="36957"/>
    <cellStyle name="SAPBEXformats 9 6" xfId="36958"/>
    <cellStyle name="SAPBEXformats 9 7" xfId="36959"/>
    <cellStyle name="SAPBEXformats 9 8" xfId="36960"/>
    <cellStyle name="SAPBEXformats 9 9" xfId="36961"/>
    <cellStyle name="SAPBEXformats_Units by Order Reason FY11" xfId="36962"/>
    <cellStyle name="SAPBEXheaderItem" xfId="36963"/>
    <cellStyle name="SAPBEXheaderItem 10" xfId="36964"/>
    <cellStyle name="SAPBEXheaderItem 10 10" xfId="36965"/>
    <cellStyle name="SAPBEXheaderItem 10 11" xfId="36966"/>
    <cellStyle name="SAPBEXheaderItem 10 12" xfId="36967"/>
    <cellStyle name="SAPBEXheaderItem 10 12 2" xfId="36968"/>
    <cellStyle name="SAPBEXheaderItem 10 12 2 2" xfId="36969"/>
    <cellStyle name="SAPBEXheaderItem 10 12 2 3" xfId="36970"/>
    <cellStyle name="SAPBEXheaderItem 10 12 2 4" xfId="36971"/>
    <cellStyle name="SAPBEXheaderItem 10 12 3" xfId="36972"/>
    <cellStyle name="SAPBEXheaderItem 10 12 4" xfId="36973"/>
    <cellStyle name="SAPBEXheaderItem 10 13" xfId="36974"/>
    <cellStyle name="SAPBEXheaderItem 10 14" xfId="36975"/>
    <cellStyle name="SAPBEXheaderItem 10 15" xfId="36976"/>
    <cellStyle name="SAPBEXheaderItem 10 16" xfId="36977"/>
    <cellStyle name="SAPBEXheaderItem 10 17" xfId="36978"/>
    <cellStyle name="SAPBEXheaderItem 10 18" xfId="36979"/>
    <cellStyle name="SAPBEXheaderItem 10 19" xfId="36980"/>
    <cellStyle name="SAPBEXheaderItem 10 2" xfId="36981"/>
    <cellStyle name="SAPBEXheaderItem 10 2 2" xfId="36982"/>
    <cellStyle name="SAPBEXheaderItem 10 2 3" xfId="36983"/>
    <cellStyle name="SAPBEXheaderItem 10 20" xfId="36984"/>
    <cellStyle name="SAPBEXheaderItem 10 21" xfId="36985"/>
    <cellStyle name="SAPBEXheaderItem 10 3" xfId="36986"/>
    <cellStyle name="SAPBEXheaderItem 10 3 2" xfId="36987"/>
    <cellStyle name="SAPBEXheaderItem 10 3 3" xfId="36988"/>
    <cellStyle name="SAPBEXheaderItem 10 4" xfId="36989"/>
    <cellStyle name="SAPBEXheaderItem 10 5" xfId="36990"/>
    <cellStyle name="SAPBEXheaderItem 10 6" xfId="36991"/>
    <cellStyle name="SAPBEXheaderItem 10 7" xfId="36992"/>
    <cellStyle name="SAPBEXheaderItem 10 8" xfId="36993"/>
    <cellStyle name="SAPBEXheaderItem 10 9" xfId="36994"/>
    <cellStyle name="SAPBEXheaderItem 11" xfId="36995"/>
    <cellStyle name="SAPBEXheaderItem 11 10" xfId="36996"/>
    <cellStyle name="SAPBEXheaderItem 11 11" xfId="36997"/>
    <cellStyle name="SAPBEXheaderItem 11 11 2" xfId="36998"/>
    <cellStyle name="SAPBEXheaderItem 11 11 2 2" xfId="36999"/>
    <cellStyle name="SAPBEXheaderItem 11 11 2 3" xfId="37000"/>
    <cellStyle name="SAPBEXheaderItem 11 11 2 4" xfId="37001"/>
    <cellStyle name="SAPBEXheaderItem 11 11 3" xfId="37002"/>
    <cellStyle name="SAPBEXheaderItem 11 11 4" xfId="37003"/>
    <cellStyle name="SAPBEXheaderItem 11 12" xfId="37004"/>
    <cellStyle name="SAPBEXheaderItem 11 13" xfId="37005"/>
    <cellStyle name="SAPBEXheaderItem 11 14" xfId="37006"/>
    <cellStyle name="SAPBEXheaderItem 11 15" xfId="37007"/>
    <cellStyle name="SAPBEXheaderItem 11 16" xfId="37008"/>
    <cellStyle name="SAPBEXheaderItem 11 17" xfId="37009"/>
    <cellStyle name="SAPBEXheaderItem 11 18" xfId="37010"/>
    <cellStyle name="SAPBEXheaderItem 11 19" xfId="37011"/>
    <cellStyle name="SAPBEXheaderItem 11 2" xfId="37012"/>
    <cellStyle name="SAPBEXheaderItem 11 2 2" xfId="37013"/>
    <cellStyle name="SAPBEXheaderItem 11 2 3" xfId="37014"/>
    <cellStyle name="SAPBEXheaderItem 11 20" xfId="37015"/>
    <cellStyle name="SAPBEXheaderItem 11 3" xfId="37016"/>
    <cellStyle name="SAPBEXheaderItem 11 3 2" xfId="37017"/>
    <cellStyle name="SAPBEXheaderItem 11 3 3" xfId="37018"/>
    <cellStyle name="SAPBEXheaderItem 11 4" xfId="37019"/>
    <cellStyle name="SAPBEXheaderItem 11 5" xfId="37020"/>
    <cellStyle name="SAPBEXheaderItem 11 6" xfId="37021"/>
    <cellStyle name="SAPBEXheaderItem 11 7" xfId="37022"/>
    <cellStyle name="SAPBEXheaderItem 11 8" xfId="37023"/>
    <cellStyle name="SAPBEXheaderItem 11 9" xfId="37024"/>
    <cellStyle name="SAPBEXheaderItem 12" xfId="37025"/>
    <cellStyle name="SAPBEXheaderItem 12 2" xfId="37026"/>
    <cellStyle name="SAPBEXheaderItem 12 2 2" xfId="37027"/>
    <cellStyle name="SAPBEXheaderItem 12 3" xfId="37028"/>
    <cellStyle name="SAPBEXheaderItem 12 3 2" xfId="37029"/>
    <cellStyle name="SAPBEXheaderItem 12 4" xfId="37030"/>
    <cellStyle name="SAPBEXheaderItem 12 5" xfId="37031"/>
    <cellStyle name="SAPBEXheaderItem 13" xfId="37032"/>
    <cellStyle name="SAPBEXheaderItem 13 10" xfId="37033"/>
    <cellStyle name="SAPBEXheaderItem 13 11" xfId="37034"/>
    <cellStyle name="SAPBEXheaderItem 13 12" xfId="37035"/>
    <cellStyle name="SAPBEXheaderItem 13 2" xfId="37036"/>
    <cellStyle name="SAPBEXheaderItem 13 2 2" xfId="37037"/>
    <cellStyle name="SAPBEXheaderItem 13 2 3" xfId="37038"/>
    <cellStyle name="SAPBEXheaderItem 13 3" xfId="37039"/>
    <cellStyle name="SAPBEXheaderItem 13 3 2" xfId="37040"/>
    <cellStyle name="SAPBEXheaderItem 13 3 3" xfId="37041"/>
    <cellStyle name="SAPBEXheaderItem 13 4" xfId="37042"/>
    <cellStyle name="SAPBEXheaderItem 13 5" xfId="37043"/>
    <cellStyle name="SAPBEXheaderItem 13 6" xfId="37044"/>
    <cellStyle name="SAPBEXheaderItem 13 7" xfId="37045"/>
    <cellStyle name="SAPBEXheaderItem 13 8" xfId="37046"/>
    <cellStyle name="SAPBEXheaderItem 13 9" xfId="37047"/>
    <cellStyle name="SAPBEXheaderItem 14" xfId="37048"/>
    <cellStyle name="SAPBEXheaderItem 14 2" xfId="37049"/>
    <cellStyle name="SAPBEXheaderItem 14 2 2" xfId="37050"/>
    <cellStyle name="SAPBEXheaderItem 14 3" xfId="37051"/>
    <cellStyle name="SAPBEXheaderItem 14 3 2" xfId="37052"/>
    <cellStyle name="SAPBEXheaderItem 14 4" xfId="37053"/>
    <cellStyle name="SAPBEXheaderItem 14 5" xfId="37054"/>
    <cellStyle name="SAPBEXheaderItem 15" xfId="37055"/>
    <cellStyle name="SAPBEXheaderItem 15 2" xfId="37056"/>
    <cellStyle name="SAPBEXheaderItem 15 2 2" xfId="37057"/>
    <cellStyle name="SAPBEXheaderItem 15 3" xfId="37058"/>
    <cellStyle name="SAPBEXheaderItem 15 3 2" xfId="37059"/>
    <cellStyle name="SAPBEXheaderItem 15 4" xfId="37060"/>
    <cellStyle name="SAPBEXheaderItem 15 5" xfId="37061"/>
    <cellStyle name="SAPBEXheaderItem 16" xfId="37062"/>
    <cellStyle name="SAPBEXheaderItem 16 2" xfId="37063"/>
    <cellStyle name="SAPBEXheaderItem 16 2 2" xfId="37064"/>
    <cellStyle name="SAPBEXheaderItem 16 3" xfId="37065"/>
    <cellStyle name="SAPBEXheaderItem 16 3 2" xfId="37066"/>
    <cellStyle name="SAPBEXheaderItem 16 4" xfId="37067"/>
    <cellStyle name="SAPBEXheaderItem 16 5" xfId="37068"/>
    <cellStyle name="SAPBEXheaderItem 17" xfId="37069"/>
    <cellStyle name="SAPBEXheaderItem 17 2" xfId="37070"/>
    <cellStyle name="SAPBEXheaderItem 17 2 2" xfId="37071"/>
    <cellStyle name="SAPBEXheaderItem 17 3" xfId="37072"/>
    <cellStyle name="SAPBEXheaderItem 17 3 2" xfId="37073"/>
    <cellStyle name="SAPBEXheaderItem 17 4" xfId="37074"/>
    <cellStyle name="SAPBEXheaderItem 17 5" xfId="37075"/>
    <cellStyle name="SAPBEXheaderItem 18" xfId="37076"/>
    <cellStyle name="SAPBEXheaderItem 18 2" xfId="37077"/>
    <cellStyle name="SAPBEXheaderItem 18 2 2" xfId="37078"/>
    <cellStyle name="SAPBEXheaderItem 18 3" xfId="37079"/>
    <cellStyle name="SAPBEXheaderItem 18 3 2" xfId="37080"/>
    <cellStyle name="SAPBEXheaderItem 18 4" xfId="37081"/>
    <cellStyle name="SAPBEXheaderItem 18 5" xfId="37082"/>
    <cellStyle name="SAPBEXheaderItem 19" xfId="37083"/>
    <cellStyle name="SAPBEXheaderItem 19 2" xfId="37084"/>
    <cellStyle name="SAPBEXheaderItem 19 2 2" xfId="37085"/>
    <cellStyle name="SAPBEXheaderItem 19 3" xfId="37086"/>
    <cellStyle name="SAPBEXheaderItem 19 3 2" xfId="37087"/>
    <cellStyle name="SAPBEXheaderItem 19 4" xfId="37088"/>
    <cellStyle name="SAPBEXheaderItem 19 5" xfId="37089"/>
    <cellStyle name="SAPBEXheaderItem 2" xfId="37090"/>
    <cellStyle name="SAPBEXheaderItem 2 10" xfId="37091"/>
    <cellStyle name="SAPBEXheaderItem 2 11" xfId="37092"/>
    <cellStyle name="SAPBEXheaderItem 2 12" xfId="37093"/>
    <cellStyle name="SAPBEXheaderItem 2 13" xfId="37094"/>
    <cellStyle name="SAPBEXheaderItem 2 14" xfId="37095"/>
    <cellStyle name="SAPBEXheaderItem 2 15" xfId="37096"/>
    <cellStyle name="SAPBEXheaderItem 2 16" xfId="37097"/>
    <cellStyle name="SAPBEXheaderItem 2 17" xfId="37098"/>
    <cellStyle name="SAPBEXheaderItem 2 18" xfId="37099"/>
    <cellStyle name="SAPBEXheaderItem 2 19" xfId="37100"/>
    <cellStyle name="SAPBEXheaderItem 2 2" xfId="37101"/>
    <cellStyle name="SAPBEXheaderItem 2 2 2" xfId="37102"/>
    <cellStyle name="SAPBEXheaderItem 2 2 2 2" xfId="37103"/>
    <cellStyle name="SAPBEXheaderItem 2 2 2 2 2" xfId="46637"/>
    <cellStyle name="SAPBEXheaderItem 2 2 2 3" xfId="37104"/>
    <cellStyle name="SAPBEXheaderItem 2 2 2 3 2" xfId="46638"/>
    <cellStyle name="SAPBEXheaderItem 2 2 2 4" xfId="37105"/>
    <cellStyle name="SAPBEXheaderItem 2 2 2 5" xfId="37106"/>
    <cellStyle name="SAPBEXheaderItem 2 2 2 6" xfId="37107"/>
    <cellStyle name="SAPBEXheaderItem 2 2 2 7" xfId="46636"/>
    <cellStyle name="SAPBEXheaderItem 2 2 3" xfId="37108"/>
    <cellStyle name="SAPBEXheaderItem 2 2 3 2" xfId="46639"/>
    <cellStyle name="SAPBEXheaderItem 2 2 4" xfId="37109"/>
    <cellStyle name="SAPBEXheaderItem 2 2 5" xfId="37110"/>
    <cellStyle name="SAPBEXheaderItem 2 2 6" xfId="37111"/>
    <cellStyle name="SAPBEXheaderItem 2 2 7" xfId="37112"/>
    <cellStyle name="SAPBEXheaderItem 2 2 8" xfId="37113"/>
    <cellStyle name="SAPBEXheaderItem 2 2 9" xfId="48054"/>
    <cellStyle name="SAPBEXheaderItem 2 20" xfId="37114"/>
    <cellStyle name="SAPBEXheaderItem 2 21" xfId="37115"/>
    <cellStyle name="SAPBEXheaderItem 2 22" xfId="37116"/>
    <cellStyle name="SAPBEXheaderItem 2 23" xfId="37117"/>
    <cellStyle name="SAPBEXheaderItem 2 24" xfId="37118"/>
    <cellStyle name="SAPBEXheaderItem 2 25" xfId="37119"/>
    <cellStyle name="SAPBEXheaderItem 2 26" xfId="37120"/>
    <cellStyle name="SAPBEXheaderItem 2 27" xfId="37121"/>
    <cellStyle name="SAPBEXheaderItem 2 28" xfId="37122"/>
    <cellStyle name="SAPBEXheaderItem 2 29" xfId="37123"/>
    <cellStyle name="SAPBEXheaderItem 2 3" xfId="37124"/>
    <cellStyle name="SAPBEXheaderItem 2 3 2" xfId="37125"/>
    <cellStyle name="SAPBEXheaderItem 2 3 2 2" xfId="37126"/>
    <cellStyle name="SAPBEXheaderItem 2 3 2 3" xfId="37127"/>
    <cellStyle name="SAPBEXheaderItem 2 3 3" xfId="37128"/>
    <cellStyle name="SAPBEXheaderItem 2 3 4" xfId="37129"/>
    <cellStyle name="SAPBEXheaderItem 2 3 5" xfId="37130"/>
    <cellStyle name="SAPBEXheaderItem 2 30" xfId="37131"/>
    <cellStyle name="SAPBEXheaderItem 2 31" xfId="37132"/>
    <cellStyle name="SAPBEXheaderItem 2 32" xfId="37133"/>
    <cellStyle name="SAPBEXheaderItem 2 33" xfId="37134"/>
    <cellStyle name="SAPBEXheaderItem 2 34" xfId="37135"/>
    <cellStyle name="SAPBEXheaderItem 2 35" xfId="37136"/>
    <cellStyle name="SAPBEXheaderItem 2 36" xfId="37137"/>
    <cellStyle name="SAPBEXheaderItem 2 37" xfId="37138"/>
    <cellStyle name="SAPBEXheaderItem 2 38" xfId="37139"/>
    <cellStyle name="SAPBEXheaderItem 2 39" xfId="37140"/>
    <cellStyle name="SAPBEXheaderItem 2 4" xfId="37141"/>
    <cellStyle name="SAPBEXheaderItem 2 4 2" xfId="37142"/>
    <cellStyle name="SAPBEXheaderItem 2 4 3" xfId="37143"/>
    <cellStyle name="SAPBEXheaderItem 2 4 4" xfId="37144"/>
    <cellStyle name="SAPBEXheaderItem 2 40" xfId="37145"/>
    <cellStyle name="SAPBEXheaderItem 2 41" xfId="37146"/>
    <cellStyle name="SAPBEXheaderItem 2 5" xfId="37147"/>
    <cellStyle name="SAPBEXheaderItem 2 5 2" xfId="37148"/>
    <cellStyle name="SAPBEXheaderItem 2 6" xfId="37149"/>
    <cellStyle name="SAPBEXheaderItem 2 7" xfId="37150"/>
    <cellStyle name="SAPBEXheaderItem 2 8" xfId="37151"/>
    <cellStyle name="SAPBEXheaderItem 2 9" xfId="37152"/>
    <cellStyle name="SAPBEXheaderItem 20" xfId="37153"/>
    <cellStyle name="SAPBEXheaderItem 20 2" xfId="37154"/>
    <cellStyle name="SAPBEXheaderItem 20 2 2" xfId="37155"/>
    <cellStyle name="SAPBEXheaderItem 20 3" xfId="37156"/>
    <cellStyle name="SAPBEXheaderItem 20 3 2" xfId="37157"/>
    <cellStyle name="SAPBEXheaderItem 20 4" xfId="37158"/>
    <cellStyle name="SAPBEXheaderItem 20 5" xfId="37159"/>
    <cellStyle name="SAPBEXheaderItem 21" xfId="37160"/>
    <cellStyle name="SAPBEXheaderItem 21 2" xfId="37161"/>
    <cellStyle name="SAPBEXheaderItem 21 2 2" xfId="37162"/>
    <cellStyle name="SAPBEXheaderItem 21 3" xfId="37163"/>
    <cellStyle name="SAPBEXheaderItem 21 3 2" xfId="37164"/>
    <cellStyle name="SAPBEXheaderItem 21 4" xfId="37165"/>
    <cellStyle name="SAPBEXheaderItem 21 5" xfId="37166"/>
    <cellStyle name="SAPBEXheaderItem 22" xfId="37167"/>
    <cellStyle name="SAPBEXheaderItem 22 2" xfId="37168"/>
    <cellStyle name="SAPBEXheaderItem 22 2 2" xfId="37169"/>
    <cellStyle name="SAPBEXheaderItem 22 3" xfId="37170"/>
    <cellStyle name="SAPBEXheaderItem 22 3 2" xfId="37171"/>
    <cellStyle name="SAPBEXheaderItem 22 4" xfId="37172"/>
    <cellStyle name="SAPBEXheaderItem 22 5" xfId="37173"/>
    <cellStyle name="SAPBEXheaderItem 23" xfId="37174"/>
    <cellStyle name="SAPBEXheaderItem 23 2" xfId="37175"/>
    <cellStyle name="SAPBEXheaderItem 23 2 2" xfId="37176"/>
    <cellStyle name="SAPBEXheaderItem 23 3" xfId="37177"/>
    <cellStyle name="SAPBEXheaderItem 23 3 2" xfId="37178"/>
    <cellStyle name="SAPBEXheaderItem 23 4" xfId="37179"/>
    <cellStyle name="SAPBEXheaderItem 23 5" xfId="37180"/>
    <cellStyle name="SAPBEXheaderItem 24" xfId="37181"/>
    <cellStyle name="SAPBEXheaderItem 24 2" xfId="37182"/>
    <cellStyle name="SAPBEXheaderItem 24 2 2" xfId="37183"/>
    <cellStyle name="SAPBEXheaderItem 24 3" xfId="37184"/>
    <cellStyle name="SAPBEXheaderItem 24 3 2" xfId="37185"/>
    <cellStyle name="SAPBEXheaderItem 24 4" xfId="37186"/>
    <cellStyle name="SAPBEXheaderItem 24 5" xfId="37187"/>
    <cellStyle name="SAPBEXheaderItem 25" xfId="37188"/>
    <cellStyle name="SAPBEXheaderItem 25 2" xfId="37189"/>
    <cellStyle name="SAPBEXheaderItem 25 2 2" xfId="37190"/>
    <cellStyle name="SAPBEXheaderItem 25 3" xfId="37191"/>
    <cellStyle name="SAPBEXheaderItem 25 3 2" xfId="37192"/>
    <cellStyle name="SAPBEXheaderItem 25 4" xfId="37193"/>
    <cellStyle name="SAPBEXheaderItem 25 5" xfId="37194"/>
    <cellStyle name="SAPBEXheaderItem 26" xfId="37195"/>
    <cellStyle name="SAPBEXheaderItem 26 2" xfId="37196"/>
    <cellStyle name="SAPBEXheaderItem 26 2 2" xfId="37197"/>
    <cellStyle name="SAPBEXheaderItem 26 3" xfId="37198"/>
    <cellStyle name="SAPBEXheaderItem 26 3 2" xfId="37199"/>
    <cellStyle name="SAPBEXheaderItem 26 4" xfId="37200"/>
    <cellStyle name="SAPBEXheaderItem 26 5" xfId="37201"/>
    <cellStyle name="SAPBEXheaderItem 27" xfId="37202"/>
    <cellStyle name="SAPBEXheaderItem 27 2" xfId="37203"/>
    <cellStyle name="SAPBEXheaderItem 27 2 2" xfId="37204"/>
    <cellStyle name="SAPBEXheaderItem 27 3" xfId="37205"/>
    <cellStyle name="SAPBEXheaderItem 27 4" xfId="37206"/>
    <cellStyle name="SAPBEXheaderItem 28" xfId="37207"/>
    <cellStyle name="SAPBEXheaderItem 28 2" xfId="37208"/>
    <cellStyle name="SAPBEXheaderItem 28 2 2" xfId="37209"/>
    <cellStyle name="SAPBEXheaderItem 28 3" xfId="37210"/>
    <cellStyle name="SAPBEXheaderItem 28 4" xfId="37211"/>
    <cellStyle name="SAPBEXheaderItem 29" xfId="37212"/>
    <cellStyle name="SAPBEXheaderItem 29 2" xfId="37213"/>
    <cellStyle name="SAPBEXheaderItem 29 2 2" xfId="37214"/>
    <cellStyle name="SAPBEXheaderItem 29 3" xfId="37215"/>
    <cellStyle name="SAPBEXheaderItem 29 4" xfId="37216"/>
    <cellStyle name="SAPBEXheaderItem 3" xfId="37217"/>
    <cellStyle name="SAPBEXheaderItem 3 10" xfId="48055"/>
    <cellStyle name="SAPBEXheaderItem 3 2" xfId="37218"/>
    <cellStyle name="SAPBEXheaderItem 3 2 2" xfId="37219"/>
    <cellStyle name="SAPBEXheaderItem 3 2 2 2" xfId="37220"/>
    <cellStyle name="SAPBEXheaderItem 3 2 3" xfId="37221"/>
    <cellStyle name="SAPBEXheaderItem 3 2 4" xfId="37222"/>
    <cellStyle name="SAPBEXheaderItem 3 2 5" xfId="37223"/>
    <cellStyle name="SAPBEXheaderItem 3 2 6" xfId="47502"/>
    <cellStyle name="SAPBEXheaderItem 3 3" xfId="37224"/>
    <cellStyle name="SAPBEXheaderItem 3 3 2" xfId="37225"/>
    <cellStyle name="SAPBEXheaderItem 3 3 2 2" xfId="37226"/>
    <cellStyle name="SAPBEXheaderItem 3 3 2 3" xfId="37227"/>
    <cellStyle name="SAPBEXheaderItem 3 3 3" xfId="37228"/>
    <cellStyle name="SAPBEXheaderItem 3 3 4" xfId="37229"/>
    <cellStyle name="SAPBEXheaderItem 3 3 5" xfId="37230"/>
    <cellStyle name="SAPBEXheaderItem 3 3 6" xfId="37231"/>
    <cellStyle name="SAPBEXheaderItem 3 3 7" xfId="37232"/>
    <cellStyle name="SAPBEXheaderItem 3 3 8" xfId="37233"/>
    <cellStyle name="SAPBEXheaderItem 3 4" xfId="37234"/>
    <cellStyle name="SAPBEXheaderItem 3 4 2" xfId="37235"/>
    <cellStyle name="SAPBEXheaderItem 3 5" xfId="37236"/>
    <cellStyle name="SAPBEXheaderItem 3 5 2" xfId="37237"/>
    <cellStyle name="SAPBEXheaderItem 3 6" xfId="37238"/>
    <cellStyle name="SAPBEXheaderItem 3 7" xfId="37239"/>
    <cellStyle name="SAPBEXheaderItem 3 8" xfId="37240"/>
    <cellStyle name="SAPBEXheaderItem 3 9" xfId="37241"/>
    <cellStyle name="SAPBEXheaderItem 30" xfId="37242"/>
    <cellStyle name="SAPBEXheaderItem 30 2" xfId="37243"/>
    <cellStyle name="SAPBEXheaderItem 30 2 2" xfId="37244"/>
    <cellStyle name="SAPBEXheaderItem 30 3" xfId="37245"/>
    <cellStyle name="SAPBEXheaderItem 30 4" xfId="37246"/>
    <cellStyle name="SAPBEXheaderItem 31" xfId="37247"/>
    <cellStyle name="SAPBEXheaderItem 31 2" xfId="37248"/>
    <cellStyle name="SAPBEXheaderItem 31 2 2" xfId="37249"/>
    <cellStyle name="SAPBEXheaderItem 31 3" xfId="37250"/>
    <cellStyle name="SAPBEXheaderItem 31 4" xfId="37251"/>
    <cellStyle name="SAPBEXheaderItem 32" xfId="37252"/>
    <cellStyle name="SAPBEXheaderItem 32 2" xfId="37253"/>
    <cellStyle name="SAPBEXheaderItem 32 2 2" xfId="37254"/>
    <cellStyle name="SAPBEXheaderItem 32 3" xfId="37255"/>
    <cellStyle name="SAPBEXheaderItem 32 4" xfId="37256"/>
    <cellStyle name="SAPBEXheaderItem 33" xfId="37257"/>
    <cellStyle name="SAPBEXheaderItem 33 2" xfId="37258"/>
    <cellStyle name="SAPBEXheaderItem 33 3" xfId="37259"/>
    <cellStyle name="SAPBEXheaderItem 34" xfId="37260"/>
    <cellStyle name="SAPBEXheaderItem 34 2" xfId="37261"/>
    <cellStyle name="SAPBEXheaderItem 34 3" xfId="37262"/>
    <cellStyle name="SAPBEXheaderItem 35" xfId="37263"/>
    <cellStyle name="SAPBEXheaderItem 35 2" xfId="37264"/>
    <cellStyle name="SAPBEXheaderItem 35 3" xfId="37265"/>
    <cellStyle name="SAPBEXheaderItem 36" xfId="37266"/>
    <cellStyle name="SAPBEXheaderItem 36 2" xfId="37267"/>
    <cellStyle name="SAPBEXheaderItem 36 3" xfId="37268"/>
    <cellStyle name="SAPBEXheaderItem 37" xfId="37269"/>
    <cellStyle name="SAPBEXheaderItem 37 2" xfId="37270"/>
    <cellStyle name="SAPBEXheaderItem 37 3" xfId="37271"/>
    <cellStyle name="SAPBEXheaderItem 38" xfId="37272"/>
    <cellStyle name="SAPBEXheaderItem 38 2" xfId="37273"/>
    <cellStyle name="SAPBEXheaderItem 38 3" xfId="37274"/>
    <cellStyle name="SAPBEXheaderItem 39" xfId="37275"/>
    <cellStyle name="SAPBEXheaderItem 39 2" xfId="37276"/>
    <cellStyle name="SAPBEXheaderItem 39 3" xfId="37277"/>
    <cellStyle name="SAPBEXheaderItem 4" xfId="37278"/>
    <cellStyle name="SAPBEXheaderItem 4 10" xfId="37279"/>
    <cellStyle name="SAPBEXheaderItem 4 11" xfId="37280"/>
    <cellStyle name="SAPBEXheaderItem 4 12" xfId="37281"/>
    <cellStyle name="SAPBEXheaderItem 4 13" xfId="37282"/>
    <cellStyle name="SAPBEXheaderItem 4 14" xfId="37283"/>
    <cellStyle name="SAPBEXheaderItem 4 15" xfId="37284"/>
    <cellStyle name="SAPBEXheaderItem 4 16" xfId="37285"/>
    <cellStyle name="SAPBEXheaderItem 4 17" xfId="37286"/>
    <cellStyle name="SAPBEXheaderItem 4 18" xfId="37287"/>
    <cellStyle name="SAPBEXheaderItem 4 19" xfId="37288"/>
    <cellStyle name="SAPBEXheaderItem 4 2" xfId="37289"/>
    <cellStyle name="SAPBEXheaderItem 4 2 2" xfId="37290"/>
    <cellStyle name="SAPBEXheaderItem 4 2 2 2" xfId="37291"/>
    <cellStyle name="SAPBEXheaderItem 4 2 2 3" xfId="37292"/>
    <cellStyle name="SAPBEXheaderItem 4 2 2 4" xfId="37293"/>
    <cellStyle name="SAPBEXheaderItem 4 2 2 5" xfId="37294"/>
    <cellStyle name="SAPBEXheaderItem 4 2 2 6" xfId="37295"/>
    <cellStyle name="SAPBEXheaderItem 4 2 3" xfId="37296"/>
    <cellStyle name="SAPBEXheaderItem 4 2 4" xfId="37297"/>
    <cellStyle name="SAPBEXheaderItem 4 2 5" xfId="37298"/>
    <cellStyle name="SAPBEXheaderItem 4 2 6" xfId="37299"/>
    <cellStyle name="SAPBEXheaderItem 4 2 7" xfId="37300"/>
    <cellStyle name="SAPBEXheaderItem 4 20" xfId="37301"/>
    <cellStyle name="SAPBEXheaderItem 4 21" xfId="37302"/>
    <cellStyle name="SAPBEXheaderItem 4 22" xfId="37303"/>
    <cellStyle name="SAPBEXheaderItem 4 23" xfId="37304"/>
    <cellStyle name="SAPBEXheaderItem 4 24" xfId="37305"/>
    <cellStyle name="SAPBEXheaderItem 4 25" xfId="37306"/>
    <cellStyle name="SAPBEXheaderItem 4 26" xfId="37307"/>
    <cellStyle name="SAPBEXheaderItem 4 27" xfId="37308"/>
    <cellStyle name="SAPBEXheaderItem 4 28" xfId="37309"/>
    <cellStyle name="SAPBEXheaderItem 4 29" xfId="37310"/>
    <cellStyle name="SAPBEXheaderItem 4 3" xfId="37311"/>
    <cellStyle name="SAPBEXheaderItem 4 3 2" xfId="37312"/>
    <cellStyle name="SAPBEXheaderItem 4 3 2 2" xfId="37313"/>
    <cellStyle name="SAPBEXheaderItem 4 3 3" xfId="37314"/>
    <cellStyle name="SAPBEXheaderItem 4 3 4" xfId="37315"/>
    <cellStyle name="SAPBEXheaderItem 4 3 5" xfId="37316"/>
    <cellStyle name="SAPBEXheaderItem 4 30" xfId="37317"/>
    <cellStyle name="SAPBEXheaderItem 4 4" xfId="37318"/>
    <cellStyle name="SAPBEXheaderItem 4 4 2" xfId="37319"/>
    <cellStyle name="SAPBEXheaderItem 4 4 3" xfId="37320"/>
    <cellStyle name="SAPBEXheaderItem 4 4 4" xfId="37321"/>
    <cellStyle name="SAPBEXheaderItem 4 5" xfId="37322"/>
    <cellStyle name="SAPBEXheaderItem 4 6" xfId="37323"/>
    <cellStyle name="SAPBEXheaderItem 4 7" xfId="37324"/>
    <cellStyle name="SAPBEXheaderItem 4 8" xfId="37325"/>
    <cellStyle name="SAPBEXheaderItem 4 9" xfId="37326"/>
    <cellStyle name="SAPBEXheaderItem 40" xfId="37327"/>
    <cellStyle name="SAPBEXheaderItem 40 2" xfId="37328"/>
    <cellStyle name="SAPBEXheaderItem 40 3" xfId="37329"/>
    <cellStyle name="SAPBEXheaderItem 40 4" xfId="37330"/>
    <cellStyle name="SAPBEXheaderItem 40 5" xfId="37331"/>
    <cellStyle name="SAPBEXheaderItem 40 6" xfId="37332"/>
    <cellStyle name="SAPBEXheaderItem 41" xfId="37333"/>
    <cellStyle name="SAPBEXheaderItem 41 2" xfId="37334"/>
    <cellStyle name="SAPBEXheaderItem 41 3" xfId="37335"/>
    <cellStyle name="SAPBEXheaderItem 41 4" xfId="46640"/>
    <cellStyle name="SAPBEXheaderItem 42" xfId="37336"/>
    <cellStyle name="SAPBEXheaderItem 42 2" xfId="37337"/>
    <cellStyle name="SAPBEXheaderItem 42 3" xfId="37338"/>
    <cellStyle name="SAPBEXheaderItem 42 4" xfId="37339"/>
    <cellStyle name="SAPBEXheaderItem 43" xfId="37340"/>
    <cellStyle name="SAPBEXheaderItem 43 2" xfId="37341"/>
    <cellStyle name="SAPBEXheaderItem 43 3" xfId="37342"/>
    <cellStyle name="SAPBEXheaderItem 44" xfId="37343"/>
    <cellStyle name="SAPBEXheaderItem 44 2" xfId="37344"/>
    <cellStyle name="SAPBEXheaderItem 44 3" xfId="37345"/>
    <cellStyle name="SAPBEXheaderItem 45" xfId="37346"/>
    <cellStyle name="SAPBEXheaderItem 45 2" xfId="37347"/>
    <cellStyle name="SAPBEXheaderItem 45 3" xfId="37348"/>
    <cellStyle name="SAPBEXheaderItem 46" xfId="37349"/>
    <cellStyle name="SAPBEXheaderItem 46 2" xfId="37350"/>
    <cellStyle name="SAPBEXheaderItem 46 3" xfId="37351"/>
    <cellStyle name="SAPBEXheaderItem 47" xfId="37352"/>
    <cellStyle name="SAPBEXheaderItem 47 2" xfId="46641"/>
    <cellStyle name="SAPBEXheaderItem 48" xfId="37353"/>
    <cellStyle name="SAPBEXheaderItem 48 2" xfId="46642"/>
    <cellStyle name="SAPBEXheaderItem 49" xfId="37354"/>
    <cellStyle name="SAPBEXheaderItem 49 2" xfId="46643"/>
    <cellStyle name="SAPBEXheaderItem 5" xfId="37355"/>
    <cellStyle name="SAPBEXheaderItem 5 10" xfId="37356"/>
    <cellStyle name="SAPBEXheaderItem 5 11" xfId="37357"/>
    <cellStyle name="SAPBEXheaderItem 5 12" xfId="37358"/>
    <cellStyle name="SAPBEXheaderItem 5 13" xfId="37359"/>
    <cellStyle name="SAPBEXheaderItem 5 14" xfId="37360"/>
    <cellStyle name="SAPBEXheaderItem 5 15" xfId="37361"/>
    <cellStyle name="SAPBEXheaderItem 5 16" xfId="37362"/>
    <cellStyle name="SAPBEXheaderItem 5 17" xfId="37363"/>
    <cellStyle name="SAPBEXheaderItem 5 18" xfId="37364"/>
    <cellStyle name="SAPBEXheaderItem 5 19" xfId="37365"/>
    <cellStyle name="SAPBEXheaderItem 5 2" xfId="37366"/>
    <cellStyle name="SAPBEXheaderItem 5 2 2" xfId="37367"/>
    <cellStyle name="SAPBEXheaderItem 5 2 2 2" xfId="37368"/>
    <cellStyle name="SAPBEXheaderItem 5 2 2 3" xfId="37369"/>
    <cellStyle name="SAPBEXheaderItem 5 2 2 4" xfId="37370"/>
    <cellStyle name="SAPBEXheaderItem 5 2 2 5" xfId="37371"/>
    <cellStyle name="SAPBEXheaderItem 5 2 2 6" xfId="37372"/>
    <cellStyle name="SAPBEXheaderItem 5 2 3" xfId="37373"/>
    <cellStyle name="SAPBEXheaderItem 5 2 4" xfId="37374"/>
    <cellStyle name="SAPBEXheaderItem 5 2 5" xfId="37375"/>
    <cellStyle name="SAPBEXheaderItem 5 2 6" xfId="37376"/>
    <cellStyle name="SAPBEXheaderItem 5 2 7" xfId="37377"/>
    <cellStyle name="SAPBEXheaderItem 5 20" xfId="37378"/>
    <cellStyle name="SAPBEXheaderItem 5 21" xfId="37379"/>
    <cellStyle name="SAPBEXheaderItem 5 22" xfId="37380"/>
    <cellStyle name="SAPBEXheaderItem 5 23" xfId="37381"/>
    <cellStyle name="SAPBEXheaderItem 5 24" xfId="37382"/>
    <cellStyle name="SAPBEXheaderItem 5 25" xfId="37383"/>
    <cellStyle name="SAPBEXheaderItem 5 26" xfId="37384"/>
    <cellStyle name="SAPBEXheaderItem 5 27" xfId="37385"/>
    <cellStyle name="SAPBEXheaderItem 5 3" xfId="37386"/>
    <cellStyle name="SAPBEXheaderItem 5 3 2" xfId="37387"/>
    <cellStyle name="SAPBEXheaderItem 5 3 2 2" xfId="37388"/>
    <cellStyle name="SAPBEXheaderItem 5 3 3" xfId="37389"/>
    <cellStyle name="SAPBEXheaderItem 5 3 4" xfId="37390"/>
    <cellStyle name="SAPBEXheaderItem 5 3 5" xfId="37391"/>
    <cellStyle name="SAPBEXheaderItem 5 4" xfId="37392"/>
    <cellStyle name="SAPBEXheaderItem 5 5" xfId="37393"/>
    <cellStyle name="SAPBEXheaderItem 5 6" xfId="37394"/>
    <cellStyle name="SAPBEXheaderItem 5 7" xfId="37395"/>
    <cellStyle name="SAPBEXheaderItem 5 8" xfId="37396"/>
    <cellStyle name="SAPBEXheaderItem 5 9" xfId="37397"/>
    <cellStyle name="SAPBEXheaderItem 50" xfId="37398"/>
    <cellStyle name="SAPBEXheaderItem 50 2" xfId="46644"/>
    <cellStyle name="SAPBEXheaderItem 51" xfId="37399"/>
    <cellStyle name="SAPBEXheaderItem 51 2" xfId="46645"/>
    <cellStyle name="SAPBEXheaderItem 52" xfId="37400"/>
    <cellStyle name="SAPBEXheaderItem 53" xfId="37401"/>
    <cellStyle name="SAPBEXheaderItem 54" xfId="37402"/>
    <cellStyle name="SAPBEXheaderItem 55" xfId="37403"/>
    <cellStyle name="SAPBEXheaderItem 56" xfId="37404"/>
    <cellStyle name="SAPBEXheaderItem 57" xfId="37405"/>
    <cellStyle name="SAPBEXheaderItem 58" xfId="37406"/>
    <cellStyle name="SAPBEXheaderItem 59" xfId="37407"/>
    <cellStyle name="SAPBEXheaderItem 6" xfId="37408"/>
    <cellStyle name="SAPBEXheaderItem 6 10" xfId="37409"/>
    <cellStyle name="SAPBEXheaderItem 6 11" xfId="37410"/>
    <cellStyle name="SAPBEXheaderItem 6 12" xfId="37411"/>
    <cellStyle name="SAPBEXheaderItem 6 13" xfId="37412"/>
    <cellStyle name="SAPBEXheaderItem 6 14" xfId="37413"/>
    <cellStyle name="SAPBEXheaderItem 6 14 2" xfId="37414"/>
    <cellStyle name="SAPBEXheaderItem 6 14 3" xfId="37415"/>
    <cellStyle name="SAPBEXheaderItem 6 14 4" xfId="37416"/>
    <cellStyle name="SAPBEXheaderItem 6 15" xfId="37417"/>
    <cellStyle name="SAPBEXheaderItem 6 16" xfId="37418"/>
    <cellStyle name="SAPBEXheaderItem 6 17" xfId="37419"/>
    <cellStyle name="SAPBEXheaderItem 6 18" xfId="37420"/>
    <cellStyle name="SAPBEXheaderItem 6 19" xfId="37421"/>
    <cellStyle name="SAPBEXheaderItem 6 2" xfId="37422"/>
    <cellStyle name="SAPBEXheaderItem 6 2 2" xfId="37423"/>
    <cellStyle name="SAPBEXheaderItem 6 2 2 2" xfId="37424"/>
    <cellStyle name="SAPBEXheaderItem 6 2 2 3" xfId="37425"/>
    <cellStyle name="SAPBEXheaderItem 6 2 2 4" xfId="37426"/>
    <cellStyle name="SAPBEXheaderItem 6 2 3" xfId="37427"/>
    <cellStyle name="SAPBEXheaderItem 6 2 4" xfId="37428"/>
    <cellStyle name="SAPBEXheaderItem 6 2 5" xfId="37429"/>
    <cellStyle name="SAPBEXheaderItem 6 2 6" xfId="37430"/>
    <cellStyle name="SAPBEXheaderItem 6 20" xfId="37431"/>
    <cellStyle name="SAPBEXheaderItem 6 21" xfId="37432"/>
    <cellStyle name="SAPBEXheaderItem 6 22" xfId="37433"/>
    <cellStyle name="SAPBEXheaderItem 6 23" xfId="37434"/>
    <cellStyle name="SAPBEXheaderItem 6 24" xfId="37435"/>
    <cellStyle name="SAPBEXheaderItem 6 3" xfId="37436"/>
    <cellStyle name="SAPBEXheaderItem 6 3 2" xfId="37437"/>
    <cellStyle name="SAPBEXheaderItem 6 3 3" xfId="37438"/>
    <cellStyle name="SAPBEXheaderItem 6 4" xfId="37439"/>
    <cellStyle name="SAPBEXheaderItem 6 5" xfId="37440"/>
    <cellStyle name="SAPBEXheaderItem 6 6" xfId="37441"/>
    <cellStyle name="SAPBEXheaderItem 6 7" xfId="37442"/>
    <cellStyle name="SAPBEXheaderItem 6 8" xfId="37443"/>
    <cellStyle name="SAPBEXheaderItem 6 9" xfId="37444"/>
    <cellStyle name="SAPBEXheaderItem 60" xfId="37445"/>
    <cellStyle name="SAPBEXheaderItem 61" xfId="37446"/>
    <cellStyle name="SAPBEXheaderItem 62" xfId="37447"/>
    <cellStyle name="SAPBEXheaderItem 63" xfId="37448"/>
    <cellStyle name="SAPBEXheaderItem 64" xfId="37449"/>
    <cellStyle name="SAPBEXheaderItem 65" xfId="37450"/>
    <cellStyle name="SAPBEXheaderItem 66" xfId="37451"/>
    <cellStyle name="SAPBEXheaderItem 67" xfId="37452"/>
    <cellStyle name="SAPBEXheaderItem 68" xfId="37453"/>
    <cellStyle name="SAPBEXheaderItem 69" xfId="37454"/>
    <cellStyle name="SAPBEXheaderItem 7" xfId="37455"/>
    <cellStyle name="SAPBEXheaderItem 7 10" xfId="37456"/>
    <cellStyle name="SAPBEXheaderItem 7 11" xfId="37457"/>
    <cellStyle name="SAPBEXheaderItem 7 12" xfId="37458"/>
    <cellStyle name="SAPBEXheaderItem 7 13" xfId="37459"/>
    <cellStyle name="SAPBEXheaderItem 7 14" xfId="37460"/>
    <cellStyle name="SAPBEXheaderItem 7 15" xfId="37461"/>
    <cellStyle name="SAPBEXheaderItem 7 16" xfId="37462"/>
    <cellStyle name="SAPBEXheaderItem 7 17" xfId="37463"/>
    <cellStyle name="SAPBEXheaderItem 7 18" xfId="37464"/>
    <cellStyle name="SAPBEXheaderItem 7 19" xfId="37465"/>
    <cellStyle name="SAPBEXheaderItem 7 2" xfId="37466"/>
    <cellStyle name="SAPBEXheaderItem 7 2 2" xfId="37467"/>
    <cellStyle name="SAPBEXheaderItem 7 2 2 2" xfId="37468"/>
    <cellStyle name="SAPBEXheaderItem 7 2 2 3" xfId="37469"/>
    <cellStyle name="SAPBEXheaderItem 7 2 2 4" xfId="37470"/>
    <cellStyle name="SAPBEXheaderItem 7 2 3" xfId="37471"/>
    <cellStyle name="SAPBEXheaderItem 7 2 4" xfId="37472"/>
    <cellStyle name="SAPBEXheaderItem 7 2 5" xfId="37473"/>
    <cellStyle name="SAPBEXheaderItem 7 2 6" xfId="37474"/>
    <cellStyle name="SAPBEXheaderItem 7 20" xfId="37475"/>
    <cellStyle name="SAPBEXheaderItem 7 21" xfId="37476"/>
    <cellStyle name="SAPBEXheaderItem 7 22" xfId="37477"/>
    <cellStyle name="SAPBEXheaderItem 7 23" xfId="37478"/>
    <cellStyle name="SAPBEXheaderItem 7 3" xfId="37479"/>
    <cellStyle name="SAPBEXheaderItem 7 3 2" xfId="37480"/>
    <cellStyle name="SAPBEXheaderItem 7 3 3" xfId="37481"/>
    <cellStyle name="SAPBEXheaderItem 7 4" xfId="37482"/>
    <cellStyle name="SAPBEXheaderItem 7 5" xfId="37483"/>
    <cellStyle name="SAPBEXheaderItem 7 6" xfId="37484"/>
    <cellStyle name="SAPBEXheaderItem 7 7" xfId="37485"/>
    <cellStyle name="SAPBEXheaderItem 7 8" xfId="37486"/>
    <cellStyle name="SAPBEXheaderItem 7 9" xfId="37487"/>
    <cellStyle name="SAPBEXheaderItem 70" xfId="37488"/>
    <cellStyle name="SAPBEXheaderItem 71" xfId="37489"/>
    <cellStyle name="SAPBEXheaderItem 72" xfId="37490"/>
    <cellStyle name="SAPBEXheaderItem 73" xfId="37491"/>
    <cellStyle name="SAPBEXheaderItem 74" xfId="37492"/>
    <cellStyle name="SAPBEXheaderItem 75" xfId="37493"/>
    <cellStyle name="SAPBEXheaderItem 76" xfId="37494"/>
    <cellStyle name="SAPBEXheaderItem 77" xfId="37495"/>
    <cellStyle name="SAPBEXheaderItem 78" xfId="37496"/>
    <cellStyle name="SAPBEXheaderItem 79" xfId="37497"/>
    <cellStyle name="SAPBEXheaderItem 8" xfId="37498"/>
    <cellStyle name="SAPBEXheaderItem 8 2" xfId="37499"/>
    <cellStyle name="SAPBEXheaderItem 8 2 2" xfId="37500"/>
    <cellStyle name="SAPBEXheaderItem 8 3" xfId="37501"/>
    <cellStyle name="SAPBEXheaderItem 8 3 2" xfId="37502"/>
    <cellStyle name="SAPBEXheaderItem 8 4" xfId="37503"/>
    <cellStyle name="SAPBEXheaderItem 8 5" xfId="37504"/>
    <cellStyle name="SAPBEXheaderItem 80" xfId="37505"/>
    <cellStyle name="SAPBEXheaderItem 81" xfId="37506"/>
    <cellStyle name="SAPBEXheaderItem 82" xfId="37507"/>
    <cellStyle name="SAPBEXheaderItem 82 2" xfId="37508"/>
    <cellStyle name="SAPBEXheaderItem 82 3" xfId="37509"/>
    <cellStyle name="SAPBEXheaderItem 83" xfId="48022"/>
    <cellStyle name="SAPBEXheaderItem 9" xfId="37510"/>
    <cellStyle name="SAPBEXheaderItem 9 2" xfId="37511"/>
    <cellStyle name="SAPBEXheaderItem 9 2 2" xfId="37512"/>
    <cellStyle name="SAPBEXheaderItem 9 3" xfId="37513"/>
    <cellStyle name="SAPBEXheaderItem 9 3 2" xfId="37514"/>
    <cellStyle name="SAPBEXheaderItem 9 4" xfId="37515"/>
    <cellStyle name="SAPBEXheaderItem 9 5" xfId="37516"/>
    <cellStyle name="SAPBEXheaderItem_Units by Order Reason FY11" xfId="37517"/>
    <cellStyle name="SAPBEXheaderText" xfId="37518"/>
    <cellStyle name="SAPBEXheaderText 10" xfId="37519"/>
    <cellStyle name="SAPBEXheaderText 10 10" xfId="37520"/>
    <cellStyle name="SAPBEXheaderText 10 11" xfId="37521"/>
    <cellStyle name="SAPBEXheaderText 10 12" xfId="37522"/>
    <cellStyle name="SAPBEXheaderText 10 12 2" xfId="37523"/>
    <cellStyle name="SAPBEXheaderText 10 12 2 2" xfId="37524"/>
    <cellStyle name="SAPBEXheaderText 10 12 2 3" xfId="37525"/>
    <cellStyle name="SAPBEXheaderText 10 12 2 4" xfId="37526"/>
    <cellStyle name="SAPBEXheaderText 10 12 3" xfId="37527"/>
    <cellStyle name="SAPBEXheaderText 10 12 4" xfId="37528"/>
    <cellStyle name="SAPBEXheaderText 10 13" xfId="37529"/>
    <cellStyle name="SAPBEXheaderText 10 14" xfId="37530"/>
    <cellStyle name="SAPBEXheaderText 10 15" xfId="37531"/>
    <cellStyle name="SAPBEXheaderText 10 16" xfId="37532"/>
    <cellStyle name="SAPBEXheaderText 10 17" xfId="37533"/>
    <cellStyle name="SAPBEXheaderText 10 18" xfId="37534"/>
    <cellStyle name="SAPBEXheaderText 10 19" xfId="37535"/>
    <cellStyle name="SAPBEXheaderText 10 2" xfId="37536"/>
    <cellStyle name="SAPBEXheaderText 10 2 2" xfId="37537"/>
    <cellStyle name="SAPBEXheaderText 10 2 3" xfId="37538"/>
    <cellStyle name="SAPBEXheaderText 10 20" xfId="37539"/>
    <cellStyle name="SAPBEXheaderText 10 21" xfId="37540"/>
    <cellStyle name="SAPBEXheaderText 10 3" xfId="37541"/>
    <cellStyle name="SAPBEXheaderText 10 3 2" xfId="37542"/>
    <cellStyle name="SAPBEXheaderText 10 3 3" xfId="37543"/>
    <cellStyle name="SAPBEXheaderText 10 4" xfId="37544"/>
    <cellStyle name="SAPBEXheaderText 10 5" xfId="37545"/>
    <cellStyle name="SAPBEXheaderText 10 6" xfId="37546"/>
    <cellStyle name="SAPBEXheaderText 10 7" xfId="37547"/>
    <cellStyle name="SAPBEXheaderText 10 8" xfId="37548"/>
    <cellStyle name="SAPBEXheaderText 10 9" xfId="37549"/>
    <cellStyle name="SAPBEXheaderText 11" xfId="37550"/>
    <cellStyle name="SAPBEXheaderText 11 10" xfId="37551"/>
    <cellStyle name="SAPBEXheaderText 11 11" xfId="37552"/>
    <cellStyle name="SAPBEXheaderText 11 11 2" xfId="37553"/>
    <cellStyle name="SAPBEXheaderText 11 11 2 2" xfId="37554"/>
    <cellStyle name="SAPBEXheaderText 11 11 2 3" xfId="37555"/>
    <cellStyle name="SAPBEXheaderText 11 11 2 4" xfId="37556"/>
    <cellStyle name="SAPBEXheaderText 11 11 3" xfId="37557"/>
    <cellStyle name="SAPBEXheaderText 11 11 4" xfId="37558"/>
    <cellStyle name="SAPBEXheaderText 11 12" xfId="37559"/>
    <cellStyle name="SAPBEXheaderText 11 13" xfId="37560"/>
    <cellStyle name="SAPBEXheaderText 11 14" xfId="37561"/>
    <cellStyle name="SAPBEXheaderText 11 15" xfId="37562"/>
    <cellStyle name="SAPBEXheaderText 11 16" xfId="37563"/>
    <cellStyle name="SAPBEXheaderText 11 17" xfId="37564"/>
    <cellStyle name="SAPBEXheaderText 11 18" xfId="37565"/>
    <cellStyle name="SAPBEXheaderText 11 19" xfId="37566"/>
    <cellStyle name="SAPBEXheaderText 11 2" xfId="37567"/>
    <cellStyle name="SAPBEXheaderText 11 2 2" xfId="37568"/>
    <cellStyle name="SAPBEXheaderText 11 2 3" xfId="37569"/>
    <cellStyle name="SAPBEXheaderText 11 20" xfId="37570"/>
    <cellStyle name="SAPBEXheaderText 11 3" xfId="37571"/>
    <cellStyle name="SAPBEXheaderText 11 3 2" xfId="37572"/>
    <cellStyle name="SAPBEXheaderText 11 3 3" xfId="37573"/>
    <cellStyle name="SAPBEXheaderText 11 4" xfId="37574"/>
    <cellStyle name="SAPBEXheaderText 11 5" xfId="37575"/>
    <cellStyle name="SAPBEXheaderText 11 6" xfId="37576"/>
    <cellStyle name="SAPBEXheaderText 11 7" xfId="37577"/>
    <cellStyle name="SAPBEXheaderText 11 8" xfId="37578"/>
    <cellStyle name="SAPBEXheaderText 11 9" xfId="37579"/>
    <cellStyle name="SAPBEXheaderText 12" xfId="37580"/>
    <cellStyle name="SAPBEXheaderText 12 2" xfId="37581"/>
    <cellStyle name="SAPBEXheaderText 12 2 2" xfId="37582"/>
    <cellStyle name="SAPBEXheaderText 12 3" xfId="37583"/>
    <cellStyle name="SAPBEXheaderText 12 3 2" xfId="37584"/>
    <cellStyle name="SAPBEXheaderText 12 4" xfId="37585"/>
    <cellStyle name="SAPBEXheaderText 12 5" xfId="37586"/>
    <cellStyle name="SAPBEXheaderText 13" xfId="37587"/>
    <cellStyle name="SAPBEXheaderText 13 10" xfId="37588"/>
    <cellStyle name="SAPBEXheaderText 13 11" xfId="37589"/>
    <cellStyle name="SAPBEXheaderText 13 12" xfId="37590"/>
    <cellStyle name="SAPBEXheaderText 13 2" xfId="37591"/>
    <cellStyle name="SAPBEXheaderText 13 2 2" xfId="37592"/>
    <cellStyle name="SAPBEXheaderText 13 2 3" xfId="37593"/>
    <cellStyle name="SAPBEXheaderText 13 3" xfId="37594"/>
    <cellStyle name="SAPBEXheaderText 13 3 2" xfId="37595"/>
    <cellStyle name="SAPBEXheaderText 13 3 3" xfId="37596"/>
    <cellStyle name="SAPBEXheaderText 13 4" xfId="37597"/>
    <cellStyle name="SAPBEXheaderText 13 5" xfId="37598"/>
    <cellStyle name="SAPBEXheaderText 13 6" xfId="37599"/>
    <cellStyle name="SAPBEXheaderText 13 7" xfId="37600"/>
    <cellStyle name="SAPBEXheaderText 13 8" xfId="37601"/>
    <cellStyle name="SAPBEXheaderText 13 9" xfId="37602"/>
    <cellStyle name="SAPBEXheaderText 14" xfId="37603"/>
    <cellStyle name="SAPBEXheaderText 14 2" xfId="37604"/>
    <cellStyle name="SAPBEXheaderText 14 2 2" xfId="37605"/>
    <cellStyle name="SAPBEXheaderText 14 3" xfId="37606"/>
    <cellStyle name="SAPBEXheaderText 14 3 2" xfId="37607"/>
    <cellStyle name="SAPBEXheaderText 14 4" xfId="37608"/>
    <cellStyle name="SAPBEXheaderText 14 5" xfId="37609"/>
    <cellStyle name="SAPBEXheaderText 15" xfId="37610"/>
    <cellStyle name="SAPBEXheaderText 15 2" xfId="37611"/>
    <cellStyle name="SAPBEXheaderText 15 2 2" xfId="37612"/>
    <cellStyle name="SAPBEXheaderText 15 3" xfId="37613"/>
    <cellStyle name="SAPBEXheaderText 15 3 2" xfId="37614"/>
    <cellStyle name="SAPBEXheaderText 15 4" xfId="37615"/>
    <cellStyle name="SAPBEXheaderText 15 5" xfId="37616"/>
    <cellStyle name="SAPBEXheaderText 16" xfId="37617"/>
    <cellStyle name="SAPBEXheaderText 16 2" xfId="37618"/>
    <cellStyle name="SAPBEXheaderText 16 2 2" xfId="37619"/>
    <cellStyle name="SAPBEXheaderText 16 3" xfId="37620"/>
    <cellStyle name="SAPBEXheaderText 16 3 2" xfId="37621"/>
    <cellStyle name="SAPBEXheaderText 16 4" xfId="37622"/>
    <cellStyle name="SAPBEXheaderText 16 5" xfId="37623"/>
    <cellStyle name="SAPBEXheaderText 17" xfId="37624"/>
    <cellStyle name="SAPBEXheaderText 17 2" xfId="37625"/>
    <cellStyle name="SAPBEXheaderText 17 2 2" xfId="37626"/>
    <cellStyle name="SAPBEXheaderText 17 3" xfId="37627"/>
    <cellStyle name="SAPBEXheaderText 17 3 2" xfId="37628"/>
    <cellStyle name="SAPBEXheaderText 17 4" xfId="37629"/>
    <cellStyle name="SAPBEXheaderText 17 5" xfId="37630"/>
    <cellStyle name="SAPBEXheaderText 18" xfId="37631"/>
    <cellStyle name="SAPBEXheaderText 18 2" xfId="37632"/>
    <cellStyle name="SAPBEXheaderText 18 2 2" xfId="37633"/>
    <cellStyle name="SAPBEXheaderText 18 3" xfId="37634"/>
    <cellStyle name="SAPBEXheaderText 18 3 2" xfId="37635"/>
    <cellStyle name="SAPBEXheaderText 18 4" xfId="37636"/>
    <cellStyle name="SAPBEXheaderText 18 5" xfId="37637"/>
    <cellStyle name="SAPBEXheaderText 19" xfId="37638"/>
    <cellStyle name="SAPBEXheaderText 19 2" xfId="37639"/>
    <cellStyle name="SAPBEXheaderText 19 2 2" xfId="37640"/>
    <cellStyle name="SAPBEXheaderText 19 3" xfId="37641"/>
    <cellStyle name="SAPBEXheaderText 19 3 2" xfId="37642"/>
    <cellStyle name="SAPBEXheaderText 19 4" xfId="37643"/>
    <cellStyle name="SAPBEXheaderText 19 5" xfId="37644"/>
    <cellStyle name="SAPBEXheaderText 2" xfId="37645"/>
    <cellStyle name="SAPBEXheaderText 2 10" xfId="37646"/>
    <cellStyle name="SAPBEXheaderText 2 11" xfId="37647"/>
    <cellStyle name="SAPBEXheaderText 2 12" xfId="37648"/>
    <cellStyle name="SAPBEXheaderText 2 13" xfId="37649"/>
    <cellStyle name="SAPBEXheaderText 2 14" xfId="37650"/>
    <cellStyle name="SAPBEXheaderText 2 15" xfId="37651"/>
    <cellStyle name="SAPBEXheaderText 2 16" xfId="37652"/>
    <cellStyle name="SAPBEXheaderText 2 17" xfId="37653"/>
    <cellStyle name="SAPBEXheaderText 2 18" xfId="37654"/>
    <cellStyle name="SAPBEXheaderText 2 19" xfId="37655"/>
    <cellStyle name="SAPBEXheaderText 2 2" xfId="37656"/>
    <cellStyle name="SAPBEXheaderText 2 2 2" xfId="37657"/>
    <cellStyle name="SAPBEXheaderText 2 2 2 2" xfId="37658"/>
    <cellStyle name="SAPBEXheaderText 2 2 2 2 2" xfId="46647"/>
    <cellStyle name="SAPBEXheaderText 2 2 2 3" xfId="37659"/>
    <cellStyle name="SAPBEXheaderText 2 2 2 3 2" xfId="46648"/>
    <cellStyle name="SAPBEXheaderText 2 2 2 4" xfId="37660"/>
    <cellStyle name="SAPBEXheaderText 2 2 2 5" xfId="37661"/>
    <cellStyle name="SAPBEXheaderText 2 2 2 6" xfId="37662"/>
    <cellStyle name="SAPBEXheaderText 2 2 2 7" xfId="46646"/>
    <cellStyle name="SAPBEXheaderText 2 2 3" xfId="37663"/>
    <cellStyle name="SAPBEXheaderText 2 2 3 2" xfId="46649"/>
    <cellStyle name="SAPBEXheaderText 2 2 4" xfId="37664"/>
    <cellStyle name="SAPBEXheaderText 2 2 5" xfId="37665"/>
    <cellStyle name="SAPBEXheaderText 2 2 6" xfId="37666"/>
    <cellStyle name="SAPBEXheaderText 2 2 7" xfId="37667"/>
    <cellStyle name="SAPBEXheaderText 2 2 8" xfId="37668"/>
    <cellStyle name="SAPBEXheaderText 2 2 9" xfId="48056"/>
    <cellStyle name="SAPBEXheaderText 2 20" xfId="37669"/>
    <cellStyle name="SAPBEXheaderText 2 21" xfId="37670"/>
    <cellStyle name="SAPBEXheaderText 2 22" xfId="37671"/>
    <cellStyle name="SAPBEXheaderText 2 23" xfId="37672"/>
    <cellStyle name="SAPBEXheaderText 2 24" xfId="37673"/>
    <cellStyle name="SAPBEXheaderText 2 25" xfId="37674"/>
    <cellStyle name="SAPBEXheaderText 2 26" xfId="37675"/>
    <cellStyle name="SAPBEXheaderText 2 27" xfId="37676"/>
    <cellStyle name="SAPBEXheaderText 2 28" xfId="37677"/>
    <cellStyle name="SAPBEXheaderText 2 29" xfId="37678"/>
    <cellStyle name="SAPBEXheaderText 2 3" xfId="37679"/>
    <cellStyle name="SAPBEXheaderText 2 3 2" xfId="37680"/>
    <cellStyle name="SAPBEXheaderText 2 3 2 2" xfId="37681"/>
    <cellStyle name="SAPBEXheaderText 2 3 2 3" xfId="37682"/>
    <cellStyle name="SAPBEXheaderText 2 3 3" xfId="37683"/>
    <cellStyle name="SAPBEXheaderText 2 3 4" xfId="37684"/>
    <cellStyle name="SAPBEXheaderText 2 3 5" xfId="37685"/>
    <cellStyle name="SAPBEXheaderText 2 30" xfId="37686"/>
    <cellStyle name="SAPBEXheaderText 2 31" xfId="37687"/>
    <cellStyle name="SAPBEXheaderText 2 32" xfId="37688"/>
    <cellStyle name="SAPBEXheaderText 2 33" xfId="37689"/>
    <cellStyle name="SAPBEXheaderText 2 34" xfId="37690"/>
    <cellStyle name="SAPBEXheaderText 2 35" xfId="37691"/>
    <cellStyle name="SAPBEXheaderText 2 36" xfId="37692"/>
    <cellStyle name="SAPBEXheaderText 2 37" xfId="37693"/>
    <cellStyle name="SAPBEXheaderText 2 38" xfId="37694"/>
    <cellStyle name="SAPBEXheaderText 2 39" xfId="37695"/>
    <cellStyle name="SAPBEXheaderText 2 4" xfId="37696"/>
    <cellStyle name="SAPBEXheaderText 2 4 2" xfId="37697"/>
    <cellStyle name="SAPBEXheaderText 2 4 3" xfId="37698"/>
    <cellStyle name="SAPBEXheaderText 2 4 4" xfId="37699"/>
    <cellStyle name="SAPBEXheaderText 2 40" xfId="37700"/>
    <cellStyle name="SAPBEXheaderText 2 41" xfId="37701"/>
    <cellStyle name="SAPBEXheaderText 2 5" xfId="37702"/>
    <cellStyle name="SAPBEXheaderText 2 5 2" xfId="37703"/>
    <cellStyle name="SAPBEXheaderText 2 6" xfId="37704"/>
    <cellStyle name="SAPBEXheaderText 2 7" xfId="37705"/>
    <cellStyle name="SAPBEXheaderText 2 8" xfId="37706"/>
    <cellStyle name="SAPBEXheaderText 2 9" xfId="37707"/>
    <cellStyle name="SAPBEXheaderText 20" xfId="37708"/>
    <cellStyle name="SAPBEXheaderText 20 2" xfId="37709"/>
    <cellStyle name="SAPBEXheaderText 20 2 2" xfId="37710"/>
    <cellStyle name="SAPBEXheaderText 20 3" xfId="37711"/>
    <cellStyle name="SAPBEXheaderText 20 3 2" xfId="37712"/>
    <cellStyle name="SAPBEXheaderText 20 4" xfId="37713"/>
    <cellStyle name="SAPBEXheaderText 20 5" xfId="37714"/>
    <cellStyle name="SAPBEXheaderText 21" xfId="37715"/>
    <cellStyle name="SAPBEXheaderText 21 2" xfId="37716"/>
    <cellStyle name="SAPBEXheaderText 21 2 2" xfId="37717"/>
    <cellStyle name="SAPBEXheaderText 21 3" xfId="37718"/>
    <cellStyle name="SAPBEXheaderText 21 3 2" xfId="37719"/>
    <cellStyle name="SAPBEXheaderText 21 4" xfId="37720"/>
    <cellStyle name="SAPBEXheaderText 21 5" xfId="37721"/>
    <cellStyle name="SAPBEXheaderText 22" xfId="37722"/>
    <cellStyle name="SAPBEXheaderText 22 2" xfId="37723"/>
    <cellStyle name="SAPBEXheaderText 22 2 2" xfId="37724"/>
    <cellStyle name="SAPBEXheaderText 22 3" xfId="37725"/>
    <cellStyle name="SAPBEXheaderText 22 3 2" xfId="37726"/>
    <cellStyle name="SAPBEXheaderText 22 4" xfId="37727"/>
    <cellStyle name="SAPBEXheaderText 22 5" xfId="37728"/>
    <cellStyle name="SAPBEXheaderText 23" xfId="37729"/>
    <cellStyle name="SAPBEXheaderText 23 2" xfId="37730"/>
    <cellStyle name="SAPBEXheaderText 23 2 2" xfId="37731"/>
    <cellStyle name="SAPBEXheaderText 23 3" xfId="37732"/>
    <cellStyle name="SAPBEXheaderText 23 3 2" xfId="37733"/>
    <cellStyle name="SAPBEXheaderText 23 4" xfId="37734"/>
    <cellStyle name="SAPBEXheaderText 23 5" xfId="37735"/>
    <cellStyle name="SAPBEXheaderText 24" xfId="37736"/>
    <cellStyle name="SAPBEXheaderText 24 2" xfId="37737"/>
    <cellStyle name="SAPBEXheaderText 24 2 2" xfId="37738"/>
    <cellStyle name="SAPBEXheaderText 24 3" xfId="37739"/>
    <cellStyle name="SAPBEXheaderText 24 3 2" xfId="37740"/>
    <cellStyle name="SAPBEXheaderText 24 4" xfId="37741"/>
    <cellStyle name="SAPBEXheaderText 24 5" xfId="37742"/>
    <cellStyle name="SAPBEXheaderText 25" xfId="37743"/>
    <cellStyle name="SAPBEXheaderText 25 2" xfId="37744"/>
    <cellStyle name="SAPBEXheaderText 25 2 2" xfId="37745"/>
    <cellStyle name="SAPBEXheaderText 25 3" xfId="37746"/>
    <cellStyle name="SAPBEXheaderText 25 3 2" xfId="37747"/>
    <cellStyle name="SAPBEXheaderText 25 4" xfId="37748"/>
    <cellStyle name="SAPBEXheaderText 25 5" xfId="37749"/>
    <cellStyle name="SAPBEXheaderText 26" xfId="37750"/>
    <cellStyle name="SAPBEXheaderText 26 2" xfId="37751"/>
    <cellStyle name="SAPBEXheaderText 26 2 2" xfId="37752"/>
    <cellStyle name="SAPBEXheaderText 26 3" xfId="37753"/>
    <cellStyle name="SAPBEXheaderText 26 3 2" xfId="37754"/>
    <cellStyle name="SAPBEXheaderText 26 4" xfId="37755"/>
    <cellStyle name="SAPBEXheaderText 26 5" xfId="37756"/>
    <cellStyle name="SAPBEXheaderText 27" xfId="37757"/>
    <cellStyle name="SAPBEXheaderText 27 2" xfId="37758"/>
    <cellStyle name="SAPBEXheaderText 27 2 2" xfId="37759"/>
    <cellStyle name="SAPBEXheaderText 27 3" xfId="37760"/>
    <cellStyle name="SAPBEXheaderText 27 4" xfId="37761"/>
    <cellStyle name="SAPBEXheaderText 28" xfId="37762"/>
    <cellStyle name="SAPBEXheaderText 28 2" xfId="37763"/>
    <cellStyle name="SAPBEXheaderText 28 2 2" xfId="37764"/>
    <cellStyle name="SAPBEXheaderText 28 3" xfId="37765"/>
    <cellStyle name="SAPBEXheaderText 28 4" xfId="37766"/>
    <cellStyle name="SAPBEXheaderText 29" xfId="37767"/>
    <cellStyle name="SAPBEXheaderText 29 2" xfId="37768"/>
    <cellStyle name="SAPBEXheaderText 29 2 2" xfId="37769"/>
    <cellStyle name="SAPBEXheaderText 29 3" xfId="37770"/>
    <cellStyle name="SAPBEXheaderText 29 4" xfId="37771"/>
    <cellStyle name="SAPBEXheaderText 3" xfId="37772"/>
    <cellStyle name="SAPBEXheaderText 3 10" xfId="48057"/>
    <cellStyle name="SAPBEXheaderText 3 2" xfId="37773"/>
    <cellStyle name="SAPBEXheaderText 3 2 2" xfId="37774"/>
    <cellStyle name="SAPBEXheaderText 3 2 2 2" xfId="37775"/>
    <cellStyle name="SAPBEXheaderText 3 2 3" xfId="37776"/>
    <cellStyle name="SAPBEXheaderText 3 2 4" xfId="37777"/>
    <cellStyle name="SAPBEXheaderText 3 2 5" xfId="37778"/>
    <cellStyle name="SAPBEXheaderText 3 2 6" xfId="47503"/>
    <cellStyle name="SAPBEXheaderText 3 3" xfId="37779"/>
    <cellStyle name="SAPBEXheaderText 3 3 2" xfId="37780"/>
    <cellStyle name="SAPBEXheaderText 3 3 2 2" xfId="37781"/>
    <cellStyle name="SAPBEXheaderText 3 3 2 3" xfId="37782"/>
    <cellStyle name="SAPBEXheaderText 3 3 3" xfId="37783"/>
    <cellStyle name="SAPBEXheaderText 3 3 4" xfId="37784"/>
    <cellStyle name="SAPBEXheaderText 3 3 5" xfId="37785"/>
    <cellStyle name="SAPBEXheaderText 3 3 6" xfId="37786"/>
    <cellStyle name="SAPBEXheaderText 3 3 7" xfId="37787"/>
    <cellStyle name="SAPBEXheaderText 3 3 8" xfId="37788"/>
    <cellStyle name="SAPBEXheaderText 3 4" xfId="37789"/>
    <cellStyle name="SAPBEXheaderText 3 4 2" xfId="37790"/>
    <cellStyle name="SAPBEXheaderText 3 5" xfId="37791"/>
    <cellStyle name="SAPBEXheaderText 3 5 2" xfId="37792"/>
    <cellStyle name="SAPBEXheaderText 3 6" xfId="37793"/>
    <cellStyle name="SAPBEXheaderText 3 7" xfId="37794"/>
    <cellStyle name="SAPBEXheaderText 3 8" xfId="37795"/>
    <cellStyle name="SAPBEXheaderText 3 9" xfId="37796"/>
    <cellStyle name="SAPBEXheaderText 30" xfId="37797"/>
    <cellStyle name="SAPBEXheaderText 30 2" xfId="37798"/>
    <cellStyle name="SAPBEXheaderText 30 2 2" xfId="37799"/>
    <cellStyle name="SAPBEXheaderText 30 3" xfId="37800"/>
    <cellStyle name="SAPBEXheaderText 30 4" xfId="37801"/>
    <cellStyle name="SAPBEXheaderText 31" xfId="37802"/>
    <cellStyle name="SAPBEXheaderText 31 2" xfId="37803"/>
    <cellStyle name="SAPBEXheaderText 31 2 2" xfId="37804"/>
    <cellStyle name="SAPBEXheaderText 31 3" xfId="37805"/>
    <cellStyle name="SAPBEXheaderText 31 4" xfId="37806"/>
    <cellStyle name="SAPBEXheaderText 32" xfId="37807"/>
    <cellStyle name="SAPBEXheaderText 32 2" xfId="37808"/>
    <cellStyle name="SAPBEXheaderText 32 2 2" xfId="37809"/>
    <cellStyle name="SAPBEXheaderText 32 3" xfId="37810"/>
    <cellStyle name="SAPBEXheaderText 32 4" xfId="37811"/>
    <cellStyle name="SAPBEXheaderText 33" xfId="37812"/>
    <cellStyle name="SAPBEXheaderText 33 2" xfId="37813"/>
    <cellStyle name="SAPBEXheaderText 33 3" xfId="37814"/>
    <cellStyle name="SAPBEXheaderText 34" xfId="37815"/>
    <cellStyle name="SAPBEXheaderText 34 2" xfId="37816"/>
    <cellStyle name="SAPBEXheaderText 34 3" xfId="37817"/>
    <cellStyle name="SAPBEXheaderText 35" xfId="37818"/>
    <cellStyle name="SAPBEXheaderText 35 2" xfId="37819"/>
    <cellStyle name="SAPBEXheaderText 35 3" xfId="37820"/>
    <cellStyle name="SAPBEXheaderText 36" xfId="37821"/>
    <cellStyle name="SAPBEXheaderText 36 2" xfId="37822"/>
    <cellStyle name="SAPBEXheaderText 36 3" xfId="37823"/>
    <cellStyle name="SAPBEXheaderText 37" xfId="37824"/>
    <cellStyle name="SAPBEXheaderText 37 2" xfId="37825"/>
    <cellStyle name="SAPBEXheaderText 37 3" xfId="37826"/>
    <cellStyle name="SAPBEXheaderText 38" xfId="37827"/>
    <cellStyle name="SAPBEXheaderText 38 2" xfId="37828"/>
    <cellStyle name="SAPBEXheaderText 38 3" xfId="37829"/>
    <cellStyle name="SAPBEXheaderText 39" xfId="37830"/>
    <cellStyle name="SAPBEXheaderText 39 2" xfId="37831"/>
    <cellStyle name="SAPBEXheaderText 39 3" xfId="37832"/>
    <cellStyle name="SAPBEXheaderText 4" xfId="37833"/>
    <cellStyle name="SAPBEXheaderText 4 10" xfId="37834"/>
    <cellStyle name="SAPBEXheaderText 4 11" xfId="37835"/>
    <cellStyle name="SAPBEXheaderText 4 12" xfId="37836"/>
    <cellStyle name="SAPBEXheaderText 4 13" xfId="37837"/>
    <cellStyle name="SAPBEXheaderText 4 14" xfId="37838"/>
    <cellStyle name="SAPBEXheaderText 4 15" xfId="37839"/>
    <cellStyle name="SAPBEXheaderText 4 16" xfId="37840"/>
    <cellStyle name="SAPBEXheaderText 4 17" xfId="37841"/>
    <cellStyle name="SAPBEXheaderText 4 18" xfId="37842"/>
    <cellStyle name="SAPBEXheaderText 4 19" xfId="37843"/>
    <cellStyle name="SAPBEXheaderText 4 2" xfId="37844"/>
    <cellStyle name="SAPBEXheaderText 4 2 2" xfId="37845"/>
    <cellStyle name="SAPBEXheaderText 4 2 2 2" xfId="37846"/>
    <cellStyle name="SAPBEXheaderText 4 2 2 3" xfId="37847"/>
    <cellStyle name="SAPBEXheaderText 4 2 2 4" xfId="37848"/>
    <cellStyle name="SAPBEXheaderText 4 2 2 5" xfId="37849"/>
    <cellStyle name="SAPBEXheaderText 4 2 2 6" xfId="37850"/>
    <cellStyle name="SAPBEXheaderText 4 2 3" xfId="37851"/>
    <cellStyle name="SAPBEXheaderText 4 2 4" xfId="37852"/>
    <cellStyle name="SAPBEXheaderText 4 2 5" xfId="37853"/>
    <cellStyle name="SAPBEXheaderText 4 2 6" xfId="37854"/>
    <cellStyle name="SAPBEXheaderText 4 2 7" xfId="37855"/>
    <cellStyle name="SAPBEXheaderText 4 20" xfId="37856"/>
    <cellStyle name="SAPBEXheaderText 4 21" xfId="37857"/>
    <cellStyle name="SAPBEXheaderText 4 22" xfId="37858"/>
    <cellStyle name="SAPBEXheaderText 4 23" xfId="37859"/>
    <cellStyle name="SAPBEXheaderText 4 24" xfId="37860"/>
    <cellStyle name="SAPBEXheaderText 4 25" xfId="37861"/>
    <cellStyle name="SAPBEXheaderText 4 26" xfId="37862"/>
    <cellStyle name="SAPBEXheaderText 4 27" xfId="37863"/>
    <cellStyle name="SAPBEXheaderText 4 28" xfId="37864"/>
    <cellStyle name="SAPBEXheaderText 4 29" xfId="37865"/>
    <cellStyle name="SAPBEXheaderText 4 3" xfId="37866"/>
    <cellStyle name="SAPBEXheaderText 4 3 2" xfId="37867"/>
    <cellStyle name="SAPBEXheaderText 4 3 2 2" xfId="37868"/>
    <cellStyle name="SAPBEXheaderText 4 3 3" xfId="37869"/>
    <cellStyle name="SAPBEXheaderText 4 3 4" xfId="37870"/>
    <cellStyle name="SAPBEXheaderText 4 3 5" xfId="37871"/>
    <cellStyle name="SAPBEXheaderText 4 30" xfId="37872"/>
    <cellStyle name="SAPBEXheaderText 4 4" xfId="37873"/>
    <cellStyle name="SAPBEXheaderText 4 4 2" xfId="37874"/>
    <cellStyle name="SAPBEXheaderText 4 4 3" xfId="37875"/>
    <cellStyle name="SAPBEXheaderText 4 4 4" xfId="37876"/>
    <cellStyle name="SAPBEXheaderText 4 5" xfId="37877"/>
    <cellStyle name="SAPBEXheaderText 4 6" xfId="37878"/>
    <cellStyle name="SAPBEXheaderText 4 7" xfId="37879"/>
    <cellStyle name="SAPBEXheaderText 4 8" xfId="37880"/>
    <cellStyle name="SAPBEXheaderText 4 9" xfId="37881"/>
    <cellStyle name="SAPBEXheaderText 40" xfId="37882"/>
    <cellStyle name="SAPBEXheaderText 40 2" xfId="37883"/>
    <cellStyle name="SAPBEXheaderText 40 3" xfId="37884"/>
    <cellStyle name="SAPBEXheaderText 40 4" xfId="37885"/>
    <cellStyle name="SAPBEXheaderText 40 5" xfId="37886"/>
    <cellStyle name="SAPBEXheaderText 40 6" xfId="37887"/>
    <cellStyle name="SAPBEXheaderText 41" xfId="37888"/>
    <cellStyle name="SAPBEXheaderText 41 2" xfId="37889"/>
    <cellStyle name="SAPBEXheaderText 41 3" xfId="37890"/>
    <cellStyle name="SAPBEXheaderText 41 4" xfId="46650"/>
    <cellStyle name="SAPBEXheaderText 42" xfId="37891"/>
    <cellStyle name="SAPBEXheaderText 42 2" xfId="37892"/>
    <cellStyle name="SAPBEXheaderText 42 3" xfId="37893"/>
    <cellStyle name="SAPBEXheaderText 42 4" xfId="37894"/>
    <cellStyle name="SAPBEXheaderText 43" xfId="37895"/>
    <cellStyle name="SAPBEXheaderText 43 2" xfId="37896"/>
    <cellStyle name="SAPBEXheaderText 43 3" xfId="37897"/>
    <cellStyle name="SAPBEXheaderText 44" xfId="37898"/>
    <cellStyle name="SAPBEXheaderText 44 2" xfId="37899"/>
    <cellStyle name="SAPBEXheaderText 44 3" xfId="37900"/>
    <cellStyle name="SAPBEXheaderText 44 4" xfId="37901"/>
    <cellStyle name="SAPBEXheaderText 45" xfId="37902"/>
    <cellStyle name="SAPBEXheaderText 45 2" xfId="37903"/>
    <cellStyle name="SAPBEXheaderText 45 3" xfId="37904"/>
    <cellStyle name="SAPBEXheaderText 46" xfId="37905"/>
    <cellStyle name="SAPBEXheaderText 46 2" xfId="37906"/>
    <cellStyle name="SAPBEXheaderText 46 3" xfId="37907"/>
    <cellStyle name="SAPBEXheaderText 47" xfId="37908"/>
    <cellStyle name="SAPBEXheaderText 47 2" xfId="46651"/>
    <cellStyle name="SAPBEXheaderText 48" xfId="37909"/>
    <cellStyle name="SAPBEXheaderText 48 2" xfId="46652"/>
    <cellStyle name="SAPBEXheaderText 49" xfId="37910"/>
    <cellStyle name="SAPBEXheaderText 49 2" xfId="46653"/>
    <cellStyle name="SAPBEXheaderText 5" xfId="37911"/>
    <cellStyle name="SAPBEXheaderText 5 10" xfId="37912"/>
    <cellStyle name="SAPBEXheaderText 5 11" xfId="37913"/>
    <cellStyle name="SAPBEXheaderText 5 12" xfId="37914"/>
    <cellStyle name="SAPBEXheaderText 5 13" xfId="37915"/>
    <cellStyle name="SAPBEXheaderText 5 14" xfId="37916"/>
    <cellStyle name="SAPBEXheaderText 5 15" xfId="37917"/>
    <cellStyle name="SAPBEXheaderText 5 16" xfId="37918"/>
    <cellStyle name="SAPBEXheaderText 5 17" xfId="37919"/>
    <cellStyle name="SAPBEXheaderText 5 18" xfId="37920"/>
    <cellStyle name="SAPBEXheaderText 5 19" xfId="37921"/>
    <cellStyle name="SAPBEXheaderText 5 2" xfId="37922"/>
    <cellStyle name="SAPBEXheaderText 5 2 2" xfId="37923"/>
    <cellStyle name="SAPBEXheaderText 5 2 2 2" xfId="37924"/>
    <cellStyle name="SAPBEXheaderText 5 2 2 3" xfId="37925"/>
    <cellStyle name="SAPBEXheaderText 5 2 2 4" xfId="37926"/>
    <cellStyle name="SAPBEXheaderText 5 2 2 5" xfId="37927"/>
    <cellStyle name="SAPBEXheaderText 5 2 2 6" xfId="37928"/>
    <cellStyle name="SAPBEXheaderText 5 2 3" xfId="37929"/>
    <cellStyle name="SAPBEXheaderText 5 2 4" xfId="37930"/>
    <cellStyle name="SAPBEXheaderText 5 2 5" xfId="37931"/>
    <cellStyle name="SAPBEXheaderText 5 2 6" xfId="37932"/>
    <cellStyle name="SAPBEXheaderText 5 2 7" xfId="37933"/>
    <cellStyle name="SAPBEXheaderText 5 20" xfId="37934"/>
    <cellStyle name="SAPBEXheaderText 5 21" xfId="37935"/>
    <cellStyle name="SAPBEXheaderText 5 22" xfId="37936"/>
    <cellStyle name="SAPBEXheaderText 5 23" xfId="37937"/>
    <cellStyle name="SAPBEXheaderText 5 24" xfId="37938"/>
    <cellStyle name="SAPBEXheaderText 5 25" xfId="37939"/>
    <cellStyle name="SAPBEXheaderText 5 26" xfId="37940"/>
    <cellStyle name="SAPBEXheaderText 5 27" xfId="37941"/>
    <cellStyle name="SAPBEXheaderText 5 3" xfId="37942"/>
    <cellStyle name="SAPBEXheaderText 5 3 2" xfId="37943"/>
    <cellStyle name="SAPBEXheaderText 5 3 2 2" xfId="37944"/>
    <cellStyle name="SAPBEXheaderText 5 3 3" xfId="37945"/>
    <cellStyle name="SAPBEXheaderText 5 3 4" xfId="37946"/>
    <cellStyle name="SAPBEXheaderText 5 3 5" xfId="37947"/>
    <cellStyle name="SAPBEXheaderText 5 4" xfId="37948"/>
    <cellStyle name="SAPBEXheaderText 5 5" xfId="37949"/>
    <cellStyle name="SAPBEXheaderText 5 6" xfId="37950"/>
    <cellStyle name="SAPBEXheaderText 5 7" xfId="37951"/>
    <cellStyle name="SAPBEXheaderText 5 8" xfId="37952"/>
    <cellStyle name="SAPBEXheaderText 5 9" xfId="37953"/>
    <cellStyle name="SAPBEXheaderText 50" xfId="37954"/>
    <cellStyle name="SAPBEXheaderText 50 2" xfId="46654"/>
    <cellStyle name="SAPBEXheaderText 51" xfId="37955"/>
    <cellStyle name="SAPBEXheaderText 51 2" xfId="46655"/>
    <cellStyle name="SAPBEXheaderText 52" xfId="37956"/>
    <cellStyle name="SAPBEXheaderText 52 2" xfId="46656"/>
    <cellStyle name="SAPBEXheaderText 53" xfId="37957"/>
    <cellStyle name="SAPBEXheaderText 54" xfId="37958"/>
    <cellStyle name="SAPBEXheaderText 55" xfId="37959"/>
    <cellStyle name="SAPBEXheaderText 56" xfId="37960"/>
    <cellStyle name="SAPBEXheaderText 57" xfId="37961"/>
    <cellStyle name="SAPBEXheaderText 58" xfId="37962"/>
    <cellStyle name="SAPBEXheaderText 59" xfId="37963"/>
    <cellStyle name="SAPBEXheaderText 6" xfId="37964"/>
    <cellStyle name="SAPBEXheaderText 6 10" xfId="37965"/>
    <cellStyle name="SAPBEXheaderText 6 11" xfId="37966"/>
    <cellStyle name="SAPBEXheaderText 6 12" xfId="37967"/>
    <cellStyle name="SAPBEXheaderText 6 13" xfId="37968"/>
    <cellStyle name="SAPBEXheaderText 6 14" xfId="37969"/>
    <cellStyle name="SAPBEXheaderText 6 14 2" xfId="37970"/>
    <cellStyle name="SAPBEXheaderText 6 14 3" xfId="37971"/>
    <cellStyle name="SAPBEXheaderText 6 14 4" xfId="37972"/>
    <cellStyle name="SAPBEXheaderText 6 15" xfId="37973"/>
    <cellStyle name="SAPBEXheaderText 6 16" xfId="37974"/>
    <cellStyle name="SAPBEXheaderText 6 17" xfId="37975"/>
    <cellStyle name="SAPBEXheaderText 6 18" xfId="37976"/>
    <cellStyle name="SAPBEXheaderText 6 19" xfId="37977"/>
    <cellStyle name="SAPBEXheaderText 6 2" xfId="37978"/>
    <cellStyle name="SAPBEXheaderText 6 2 2" xfId="37979"/>
    <cellStyle name="SAPBEXheaderText 6 2 2 2" xfId="37980"/>
    <cellStyle name="SAPBEXheaderText 6 2 2 3" xfId="37981"/>
    <cellStyle name="SAPBEXheaderText 6 2 2 4" xfId="37982"/>
    <cellStyle name="SAPBEXheaderText 6 2 3" xfId="37983"/>
    <cellStyle name="SAPBEXheaderText 6 2 4" xfId="37984"/>
    <cellStyle name="SAPBEXheaderText 6 2 5" xfId="37985"/>
    <cellStyle name="SAPBEXheaderText 6 2 6" xfId="37986"/>
    <cellStyle name="SAPBEXheaderText 6 20" xfId="37987"/>
    <cellStyle name="SAPBEXheaderText 6 21" xfId="37988"/>
    <cellStyle name="SAPBEXheaderText 6 22" xfId="37989"/>
    <cellStyle name="SAPBEXheaderText 6 23" xfId="37990"/>
    <cellStyle name="SAPBEXheaderText 6 24" xfId="37991"/>
    <cellStyle name="SAPBEXheaderText 6 3" xfId="37992"/>
    <cellStyle name="SAPBEXheaderText 6 3 2" xfId="37993"/>
    <cellStyle name="SAPBEXheaderText 6 3 3" xfId="37994"/>
    <cellStyle name="SAPBEXheaderText 6 4" xfId="37995"/>
    <cellStyle name="SAPBEXheaderText 6 5" xfId="37996"/>
    <cellStyle name="SAPBEXheaderText 6 6" xfId="37997"/>
    <cellStyle name="SAPBEXheaderText 6 7" xfId="37998"/>
    <cellStyle name="SAPBEXheaderText 6 8" xfId="37999"/>
    <cellStyle name="SAPBEXheaderText 6 9" xfId="38000"/>
    <cellStyle name="SAPBEXheaderText 60" xfId="38001"/>
    <cellStyle name="SAPBEXheaderText 61" xfId="38002"/>
    <cellStyle name="SAPBEXheaderText 62" xfId="38003"/>
    <cellStyle name="SAPBEXheaderText 63" xfId="38004"/>
    <cellStyle name="SAPBEXheaderText 64" xfId="38005"/>
    <cellStyle name="SAPBEXheaderText 65" xfId="38006"/>
    <cellStyle name="SAPBEXheaderText 66" xfId="38007"/>
    <cellStyle name="SAPBEXheaderText 67" xfId="38008"/>
    <cellStyle name="SAPBEXheaderText 68" xfId="38009"/>
    <cellStyle name="SAPBEXheaderText 69" xfId="38010"/>
    <cellStyle name="SAPBEXheaderText 7" xfId="38011"/>
    <cellStyle name="SAPBEXheaderText 7 10" xfId="38012"/>
    <cellStyle name="SAPBEXheaderText 7 11" xfId="38013"/>
    <cellStyle name="SAPBEXheaderText 7 12" xfId="38014"/>
    <cellStyle name="SAPBEXheaderText 7 13" xfId="38015"/>
    <cellStyle name="SAPBEXheaderText 7 14" xfId="38016"/>
    <cellStyle name="SAPBEXheaderText 7 15" xfId="38017"/>
    <cellStyle name="SAPBEXheaderText 7 16" xfId="38018"/>
    <cellStyle name="SAPBEXheaderText 7 17" xfId="38019"/>
    <cellStyle name="SAPBEXheaderText 7 18" xfId="38020"/>
    <cellStyle name="SAPBEXheaderText 7 19" xfId="38021"/>
    <cellStyle name="SAPBEXheaderText 7 2" xfId="38022"/>
    <cellStyle name="SAPBEXheaderText 7 2 2" xfId="38023"/>
    <cellStyle name="SAPBEXheaderText 7 2 2 2" xfId="38024"/>
    <cellStyle name="SAPBEXheaderText 7 2 2 3" xfId="38025"/>
    <cellStyle name="SAPBEXheaderText 7 2 2 4" xfId="38026"/>
    <cellStyle name="SAPBEXheaderText 7 2 3" xfId="38027"/>
    <cellStyle name="SAPBEXheaderText 7 2 4" xfId="38028"/>
    <cellStyle name="SAPBEXheaderText 7 2 5" xfId="38029"/>
    <cellStyle name="SAPBEXheaderText 7 2 6" xfId="38030"/>
    <cellStyle name="SAPBEXheaderText 7 20" xfId="38031"/>
    <cellStyle name="SAPBEXheaderText 7 21" xfId="38032"/>
    <cellStyle name="SAPBEXheaderText 7 22" xfId="38033"/>
    <cellStyle name="SAPBEXheaderText 7 23" xfId="38034"/>
    <cellStyle name="SAPBEXheaderText 7 3" xfId="38035"/>
    <cellStyle name="SAPBEXheaderText 7 3 2" xfId="38036"/>
    <cellStyle name="SAPBEXheaderText 7 3 3" xfId="38037"/>
    <cellStyle name="SAPBEXheaderText 7 4" xfId="38038"/>
    <cellStyle name="SAPBEXheaderText 7 5" xfId="38039"/>
    <cellStyle name="SAPBEXheaderText 7 6" xfId="38040"/>
    <cellStyle name="SAPBEXheaderText 7 7" xfId="38041"/>
    <cellStyle name="SAPBEXheaderText 7 8" xfId="38042"/>
    <cellStyle name="SAPBEXheaderText 7 9" xfId="38043"/>
    <cellStyle name="SAPBEXheaderText 70" xfId="38044"/>
    <cellStyle name="SAPBEXheaderText 71" xfId="38045"/>
    <cellStyle name="SAPBEXheaderText 72" xfId="38046"/>
    <cellStyle name="SAPBEXheaderText 73" xfId="38047"/>
    <cellStyle name="SAPBEXheaderText 74" xfId="38048"/>
    <cellStyle name="SAPBEXheaderText 75" xfId="38049"/>
    <cellStyle name="SAPBEXheaderText 76" xfId="38050"/>
    <cellStyle name="SAPBEXheaderText 77" xfId="38051"/>
    <cellStyle name="SAPBEXheaderText 78" xfId="38052"/>
    <cellStyle name="SAPBEXheaderText 79" xfId="38053"/>
    <cellStyle name="SAPBEXheaderText 8" xfId="38054"/>
    <cellStyle name="SAPBEXheaderText 8 2" xfId="38055"/>
    <cellStyle name="SAPBEXheaderText 8 2 2" xfId="38056"/>
    <cellStyle name="SAPBEXheaderText 8 3" xfId="38057"/>
    <cellStyle name="SAPBEXheaderText 8 3 2" xfId="38058"/>
    <cellStyle name="SAPBEXheaderText 8 4" xfId="38059"/>
    <cellStyle name="SAPBEXheaderText 8 5" xfId="38060"/>
    <cellStyle name="SAPBEXheaderText 80" xfId="38061"/>
    <cellStyle name="SAPBEXheaderText 81" xfId="38062"/>
    <cellStyle name="SAPBEXheaderText 82" xfId="38063"/>
    <cellStyle name="SAPBEXheaderText 82 2" xfId="38064"/>
    <cellStyle name="SAPBEXheaderText 82 3" xfId="38065"/>
    <cellStyle name="SAPBEXheaderText 83" xfId="48023"/>
    <cellStyle name="SAPBEXheaderText 9" xfId="38066"/>
    <cellStyle name="SAPBEXheaderText 9 2" xfId="38067"/>
    <cellStyle name="SAPBEXheaderText 9 2 2" xfId="38068"/>
    <cellStyle name="SAPBEXheaderText 9 3" xfId="38069"/>
    <cellStyle name="SAPBEXheaderText 9 3 2" xfId="38070"/>
    <cellStyle name="SAPBEXheaderText 9 4" xfId="38071"/>
    <cellStyle name="SAPBEXheaderText 9 5" xfId="38072"/>
    <cellStyle name="SAPBEXheaderText_Units by Order Reason FY11" xfId="38073"/>
    <cellStyle name="SAPBEXHLevel0" xfId="38074"/>
    <cellStyle name="SAPBEXHLevel0 10" xfId="38075"/>
    <cellStyle name="SAPBEXHLevel0 10 2" xfId="38076"/>
    <cellStyle name="SAPBEXHLevel0 10 2 2" xfId="38077"/>
    <cellStyle name="SAPBEXHLevel0 10 3" xfId="38078"/>
    <cellStyle name="SAPBEXHLevel0 10 3 2" xfId="38079"/>
    <cellStyle name="SAPBEXHLevel0 10 4" xfId="38080"/>
    <cellStyle name="SAPBEXHLevel0 10 5" xfId="38081"/>
    <cellStyle name="SAPBEXHLevel0 10 6" xfId="47504"/>
    <cellStyle name="SAPBEXHLevel0 11" xfId="38082"/>
    <cellStyle name="SAPBEXHLevel0 11 10" xfId="38083"/>
    <cellStyle name="SAPBEXHLevel0 11 11" xfId="38084"/>
    <cellStyle name="SAPBEXHLevel0 11 12" xfId="38085"/>
    <cellStyle name="SAPBEXHLevel0 11 2" xfId="38086"/>
    <cellStyle name="SAPBEXHLevel0 11 2 2" xfId="38087"/>
    <cellStyle name="SAPBEXHLevel0 11 2 3" xfId="38088"/>
    <cellStyle name="SAPBEXHLevel0 11 2 4" xfId="38089"/>
    <cellStyle name="SAPBEXHLevel0 11 2 5" xfId="38090"/>
    <cellStyle name="SAPBEXHLevel0 11 2 6" xfId="38091"/>
    <cellStyle name="SAPBEXHLevel0 11 2 7" xfId="38092"/>
    <cellStyle name="SAPBEXHLevel0 11 2 8" xfId="38093"/>
    <cellStyle name="SAPBEXHLevel0 11 2 9" xfId="38094"/>
    <cellStyle name="SAPBEXHLevel0 11 3" xfId="38095"/>
    <cellStyle name="SAPBEXHLevel0 11 3 2" xfId="38096"/>
    <cellStyle name="SAPBEXHLevel0 11 3 3" xfId="38097"/>
    <cellStyle name="SAPBEXHLevel0 11 3 4" xfId="38098"/>
    <cellStyle name="SAPBEXHLevel0 11 3 5" xfId="38099"/>
    <cellStyle name="SAPBEXHLevel0 11 3 6" xfId="38100"/>
    <cellStyle name="SAPBEXHLevel0 11 3 7" xfId="38101"/>
    <cellStyle name="SAPBEXHLevel0 11 3 8" xfId="38102"/>
    <cellStyle name="SAPBEXHLevel0 11 3 9" xfId="38103"/>
    <cellStyle name="SAPBEXHLevel0 11 4" xfId="38104"/>
    <cellStyle name="SAPBEXHLevel0 11 4 2" xfId="38105"/>
    <cellStyle name="SAPBEXHLevel0 11 4 3" xfId="38106"/>
    <cellStyle name="SAPBEXHLevel0 11 4 4" xfId="38107"/>
    <cellStyle name="SAPBEXHLevel0 11 4 5" xfId="38108"/>
    <cellStyle name="SAPBEXHLevel0 11 4 6" xfId="38109"/>
    <cellStyle name="SAPBEXHLevel0 11 4 7" xfId="38110"/>
    <cellStyle name="SAPBEXHLevel0 11 5" xfId="38111"/>
    <cellStyle name="SAPBEXHLevel0 11 5 2" xfId="38112"/>
    <cellStyle name="SAPBEXHLevel0 11 5 3" xfId="38113"/>
    <cellStyle name="SAPBEXHLevel0 11 5 4" xfId="38114"/>
    <cellStyle name="SAPBEXHLevel0 11 5 5" xfId="38115"/>
    <cellStyle name="SAPBEXHLevel0 11 5 6" xfId="38116"/>
    <cellStyle name="SAPBEXHLevel0 11 5 7" xfId="38117"/>
    <cellStyle name="SAPBEXHLevel0 11 6" xfId="38118"/>
    <cellStyle name="SAPBEXHLevel0 11 6 2" xfId="38119"/>
    <cellStyle name="SAPBEXHLevel0 11 6 3" xfId="38120"/>
    <cellStyle name="SAPBEXHLevel0 11 6 4" xfId="38121"/>
    <cellStyle name="SAPBEXHLevel0 11 6 5" xfId="38122"/>
    <cellStyle name="SAPBEXHLevel0 11 6 6" xfId="38123"/>
    <cellStyle name="SAPBEXHLevel0 11 6 7" xfId="38124"/>
    <cellStyle name="SAPBEXHLevel0 11 7" xfId="38125"/>
    <cellStyle name="SAPBEXHLevel0 11 7 2" xfId="38126"/>
    <cellStyle name="SAPBEXHLevel0 11 7 3" xfId="38127"/>
    <cellStyle name="SAPBEXHLevel0 11 7 4" xfId="38128"/>
    <cellStyle name="SAPBEXHLevel0 11 7 5" xfId="38129"/>
    <cellStyle name="SAPBEXHLevel0 11 7 6" xfId="38130"/>
    <cellStyle name="SAPBEXHLevel0 11 7 7" xfId="38131"/>
    <cellStyle name="SAPBEXHLevel0 11 8" xfId="38132"/>
    <cellStyle name="SAPBEXHLevel0 11 8 2" xfId="38133"/>
    <cellStyle name="SAPBEXHLevel0 11 8 3" xfId="38134"/>
    <cellStyle name="SAPBEXHLevel0 11 8 4" xfId="38135"/>
    <cellStyle name="SAPBEXHLevel0 11 8 5" xfId="38136"/>
    <cellStyle name="SAPBEXHLevel0 11 8 6" xfId="38137"/>
    <cellStyle name="SAPBEXHLevel0 11 8 7" xfId="38138"/>
    <cellStyle name="SAPBEXHLevel0 11 9" xfId="38139"/>
    <cellStyle name="SAPBEXHLevel0 11 9 2" xfId="38140"/>
    <cellStyle name="SAPBEXHLevel0 11 9 3" xfId="38141"/>
    <cellStyle name="SAPBEXHLevel0 11 9 4" xfId="38142"/>
    <cellStyle name="SAPBEXHLevel0 11 9 5" xfId="38143"/>
    <cellStyle name="SAPBEXHLevel0 11 9 6" xfId="38144"/>
    <cellStyle name="SAPBEXHLevel0 11 9 7" xfId="38145"/>
    <cellStyle name="SAPBEXHLevel0 12" xfId="38146"/>
    <cellStyle name="SAPBEXHLevel0 12 2" xfId="38147"/>
    <cellStyle name="SAPBEXHLevel0 12 2 2" xfId="38148"/>
    <cellStyle name="SAPBEXHLevel0 12 3" xfId="38149"/>
    <cellStyle name="SAPBEXHLevel0 12 3 2" xfId="38150"/>
    <cellStyle name="SAPBEXHLevel0 12 4" xfId="38151"/>
    <cellStyle name="SAPBEXHLevel0 12 5" xfId="38152"/>
    <cellStyle name="SAPBEXHLevel0 13" xfId="38153"/>
    <cellStyle name="SAPBEXHLevel0 13 2" xfId="38154"/>
    <cellStyle name="SAPBEXHLevel0 13 2 2" xfId="38155"/>
    <cellStyle name="SAPBEXHLevel0 13 3" xfId="38156"/>
    <cellStyle name="SAPBEXHLevel0 13 3 2" xfId="38157"/>
    <cellStyle name="SAPBEXHLevel0 13 4" xfId="38158"/>
    <cellStyle name="SAPBEXHLevel0 13 5" xfId="38159"/>
    <cellStyle name="SAPBEXHLevel0 14" xfId="38160"/>
    <cellStyle name="SAPBEXHLevel0 14 2" xfId="38161"/>
    <cellStyle name="SAPBEXHLevel0 14 2 2" xfId="38162"/>
    <cellStyle name="SAPBEXHLevel0 14 3" xfId="38163"/>
    <cellStyle name="SAPBEXHLevel0 14 3 2" xfId="38164"/>
    <cellStyle name="SAPBEXHLevel0 14 4" xfId="38165"/>
    <cellStyle name="SAPBEXHLevel0 14 5" xfId="38166"/>
    <cellStyle name="SAPBEXHLevel0 15" xfId="38167"/>
    <cellStyle name="SAPBEXHLevel0 15 2" xfId="38168"/>
    <cellStyle name="SAPBEXHLevel0 15 2 2" xfId="38169"/>
    <cellStyle name="SAPBEXHLevel0 15 3" xfId="38170"/>
    <cellStyle name="SAPBEXHLevel0 15 3 2" xfId="38171"/>
    <cellStyle name="SAPBEXHLevel0 15 4" xfId="38172"/>
    <cellStyle name="SAPBEXHLevel0 15 5" xfId="38173"/>
    <cellStyle name="SAPBEXHLevel0 16" xfId="38174"/>
    <cellStyle name="SAPBEXHLevel0 16 2" xfId="38175"/>
    <cellStyle name="SAPBEXHLevel0 16 2 2" xfId="38176"/>
    <cellStyle name="SAPBEXHLevel0 16 3" xfId="38177"/>
    <cellStyle name="SAPBEXHLevel0 16 3 2" xfId="38178"/>
    <cellStyle name="SAPBEXHLevel0 16 4" xfId="38179"/>
    <cellStyle name="SAPBEXHLevel0 16 5" xfId="38180"/>
    <cellStyle name="SAPBEXHLevel0 17" xfId="38181"/>
    <cellStyle name="SAPBEXHLevel0 17 2" xfId="38182"/>
    <cellStyle name="SAPBEXHLevel0 17 2 2" xfId="38183"/>
    <cellStyle name="SAPBEXHLevel0 17 3" xfId="38184"/>
    <cellStyle name="SAPBEXHLevel0 17 3 2" xfId="38185"/>
    <cellStyle name="SAPBEXHLevel0 17 4" xfId="38186"/>
    <cellStyle name="SAPBEXHLevel0 17 5" xfId="38187"/>
    <cellStyle name="SAPBEXHLevel0 18" xfId="38188"/>
    <cellStyle name="SAPBEXHLevel0 18 2" xfId="38189"/>
    <cellStyle name="SAPBEXHLevel0 18 2 2" xfId="38190"/>
    <cellStyle name="SAPBEXHLevel0 18 3" xfId="38191"/>
    <cellStyle name="SAPBEXHLevel0 18 3 2" xfId="38192"/>
    <cellStyle name="SAPBEXHLevel0 18 4" xfId="38193"/>
    <cellStyle name="SAPBEXHLevel0 18 5" xfId="38194"/>
    <cellStyle name="SAPBEXHLevel0 19" xfId="38195"/>
    <cellStyle name="SAPBEXHLevel0 19 2" xfId="38196"/>
    <cellStyle name="SAPBEXHLevel0 19 2 2" xfId="38197"/>
    <cellStyle name="SAPBEXHLevel0 19 3" xfId="38198"/>
    <cellStyle name="SAPBEXHLevel0 19 3 2" xfId="38199"/>
    <cellStyle name="SAPBEXHLevel0 19 4" xfId="38200"/>
    <cellStyle name="SAPBEXHLevel0 19 5" xfId="38201"/>
    <cellStyle name="SAPBEXHLevel0 2" xfId="38202"/>
    <cellStyle name="SAPBEXHLevel0 2 10" xfId="38203"/>
    <cellStyle name="SAPBEXHLevel0 2 11" xfId="38204"/>
    <cellStyle name="SAPBEXHLevel0 2 12" xfId="38205"/>
    <cellStyle name="SAPBEXHLevel0 2 13" xfId="38206"/>
    <cellStyle name="SAPBEXHLevel0 2 14" xfId="38207"/>
    <cellStyle name="SAPBEXHLevel0 2 15" xfId="38208"/>
    <cellStyle name="SAPBEXHLevel0 2 16" xfId="38209"/>
    <cellStyle name="SAPBEXHLevel0 2 16 2" xfId="38210"/>
    <cellStyle name="SAPBEXHLevel0 2 16 3" xfId="38211"/>
    <cellStyle name="SAPBEXHLevel0 2 16 4" xfId="38212"/>
    <cellStyle name="SAPBEXHLevel0 2 17" xfId="38213"/>
    <cellStyle name="SAPBEXHLevel0 2 18" xfId="38214"/>
    <cellStyle name="SAPBEXHLevel0 2 19" xfId="38215"/>
    <cellStyle name="SAPBEXHLevel0 2 2" xfId="38216"/>
    <cellStyle name="SAPBEXHLevel0 2 2 2" xfId="38217"/>
    <cellStyle name="SAPBEXHLevel0 2 2 2 2" xfId="38218"/>
    <cellStyle name="SAPBEXHLevel0 2 2 2 3" xfId="38219"/>
    <cellStyle name="SAPBEXHLevel0 2 2 2 4" xfId="38220"/>
    <cellStyle name="SAPBEXHLevel0 2 2 2 5" xfId="38221"/>
    <cellStyle name="SAPBEXHLevel0 2 2 2 6" xfId="38222"/>
    <cellStyle name="SAPBEXHLevel0 2 2 2 7" xfId="47507"/>
    <cellStyle name="SAPBEXHLevel0 2 2 3" xfId="38223"/>
    <cellStyle name="SAPBEXHLevel0 2 2 4" xfId="38224"/>
    <cellStyle name="SAPBEXHLevel0 2 2 5" xfId="38225"/>
    <cellStyle name="SAPBEXHLevel0 2 2 6" xfId="38226"/>
    <cellStyle name="SAPBEXHLevel0 2 2 7" xfId="38227"/>
    <cellStyle name="SAPBEXHLevel0 2 2 8" xfId="46657"/>
    <cellStyle name="SAPBEXHLevel0 2 2 9" xfId="47506"/>
    <cellStyle name="SAPBEXHLevel0 2 20" xfId="38228"/>
    <cellStyle name="SAPBEXHLevel0 2 21" xfId="38229"/>
    <cellStyle name="SAPBEXHLevel0 2 22" xfId="38230"/>
    <cellStyle name="SAPBEXHLevel0 2 23" xfId="38231"/>
    <cellStyle name="SAPBEXHLevel0 2 24" xfId="38232"/>
    <cellStyle name="SAPBEXHLevel0 2 25" xfId="38233"/>
    <cellStyle name="SAPBEXHLevel0 2 26" xfId="38234"/>
    <cellStyle name="SAPBEXHLevel0 2 27" xfId="38235"/>
    <cellStyle name="SAPBEXHLevel0 2 28" xfId="38236"/>
    <cellStyle name="SAPBEXHLevel0 2 29" xfId="38237"/>
    <cellStyle name="SAPBEXHLevel0 2 3" xfId="38238"/>
    <cellStyle name="SAPBEXHLevel0 2 3 2" xfId="38239"/>
    <cellStyle name="SAPBEXHLevel0 2 3 3" xfId="38240"/>
    <cellStyle name="SAPBEXHLevel0 2 3 4" xfId="38241"/>
    <cellStyle name="SAPBEXHLevel0 2 3 5" xfId="47508"/>
    <cellStyle name="SAPBEXHLevel0 2 30" xfId="38242"/>
    <cellStyle name="SAPBEXHLevel0 2 31" xfId="38243"/>
    <cellStyle name="SAPBEXHLevel0 2 32" xfId="38244"/>
    <cellStyle name="SAPBEXHLevel0 2 33" xfId="38245"/>
    <cellStyle name="SAPBEXHLevel0 2 34" xfId="38246"/>
    <cellStyle name="SAPBEXHLevel0 2 35" xfId="38247"/>
    <cellStyle name="SAPBEXHLevel0 2 36" xfId="48058"/>
    <cellStyle name="SAPBEXHLevel0 2 4" xfId="38248"/>
    <cellStyle name="SAPBEXHLevel0 2 4 2" xfId="38249"/>
    <cellStyle name="SAPBEXHLevel0 2 4 3" xfId="38250"/>
    <cellStyle name="SAPBEXHLevel0 2 4 4" xfId="47505"/>
    <cellStyle name="SAPBEXHLevel0 2 5" xfId="38251"/>
    <cellStyle name="SAPBEXHLevel0 2 5 2" xfId="38252"/>
    <cellStyle name="SAPBEXHLevel0 2 6" xfId="38253"/>
    <cellStyle name="SAPBEXHLevel0 2 7" xfId="38254"/>
    <cellStyle name="SAPBEXHLevel0 2 8" xfId="38255"/>
    <cellStyle name="SAPBEXHLevel0 2 9" xfId="38256"/>
    <cellStyle name="SAPBEXHLevel0 20" xfId="38257"/>
    <cellStyle name="SAPBEXHLevel0 20 2" xfId="38258"/>
    <cellStyle name="SAPBEXHLevel0 20 3" xfId="38259"/>
    <cellStyle name="SAPBEXHLevel0 20 4" xfId="38260"/>
    <cellStyle name="SAPBEXHLevel0 21" xfId="38261"/>
    <cellStyle name="SAPBEXHLevel0 21 2" xfId="38262"/>
    <cellStyle name="SAPBEXHLevel0 21 3" xfId="38263"/>
    <cellStyle name="SAPBEXHLevel0 21 4" xfId="38264"/>
    <cellStyle name="SAPBEXHLevel0 22" xfId="38265"/>
    <cellStyle name="SAPBEXHLevel0 22 2" xfId="38266"/>
    <cellStyle name="SAPBEXHLevel0 22 3" xfId="38267"/>
    <cellStyle name="SAPBEXHLevel0 22 4" xfId="38268"/>
    <cellStyle name="SAPBEXHLevel0 23" xfId="38269"/>
    <cellStyle name="SAPBEXHLevel0 23 2" xfId="38270"/>
    <cellStyle name="SAPBEXHLevel0 23 3" xfId="38271"/>
    <cellStyle name="SAPBEXHLevel0 23 4" xfId="38272"/>
    <cellStyle name="SAPBEXHLevel0 24" xfId="38273"/>
    <cellStyle name="SAPBEXHLevel0 24 2" xfId="38274"/>
    <cellStyle name="SAPBEXHLevel0 24 3" xfId="38275"/>
    <cellStyle name="SAPBEXHLevel0 24 4" xfId="38276"/>
    <cellStyle name="SAPBEXHLevel0 25" xfId="38277"/>
    <cellStyle name="SAPBEXHLevel0 25 2" xfId="38278"/>
    <cellStyle name="SAPBEXHLevel0 25 3" xfId="38279"/>
    <cellStyle name="SAPBEXHLevel0 25 4" xfId="38280"/>
    <cellStyle name="SAPBEXHLevel0 26" xfId="38281"/>
    <cellStyle name="SAPBEXHLevel0 26 2" xfId="38282"/>
    <cellStyle name="SAPBEXHLevel0 26 3" xfId="38283"/>
    <cellStyle name="SAPBEXHLevel0 26 4" xfId="38284"/>
    <cellStyle name="SAPBEXHLevel0 27" xfId="38285"/>
    <cellStyle name="SAPBEXHLevel0 27 2" xfId="38286"/>
    <cellStyle name="SAPBEXHLevel0 27 2 2" xfId="38287"/>
    <cellStyle name="SAPBEXHLevel0 27 3" xfId="38288"/>
    <cellStyle name="SAPBEXHLevel0 27 3 2" xfId="38289"/>
    <cellStyle name="SAPBEXHLevel0 27 4" xfId="38290"/>
    <cellStyle name="SAPBEXHLevel0 27 5" xfId="38291"/>
    <cellStyle name="SAPBEXHLevel0 28" xfId="38292"/>
    <cellStyle name="SAPBEXHLevel0 28 2" xfId="38293"/>
    <cellStyle name="SAPBEXHLevel0 28 2 2" xfId="38294"/>
    <cellStyle name="SAPBEXHLevel0 28 3" xfId="38295"/>
    <cellStyle name="SAPBEXHLevel0 28 3 2" xfId="38296"/>
    <cellStyle name="SAPBEXHLevel0 28 4" xfId="38297"/>
    <cellStyle name="SAPBEXHLevel0 28 5" xfId="38298"/>
    <cellStyle name="SAPBEXHLevel0 29" xfId="38299"/>
    <cellStyle name="SAPBEXHLevel0 29 2" xfId="38300"/>
    <cellStyle name="SAPBEXHLevel0 29 2 2" xfId="38301"/>
    <cellStyle name="SAPBEXHLevel0 29 3" xfId="38302"/>
    <cellStyle name="SAPBEXHLevel0 29 3 2" xfId="38303"/>
    <cellStyle name="SAPBEXHLevel0 29 4" xfId="38304"/>
    <cellStyle name="SAPBEXHLevel0 29 5" xfId="38305"/>
    <cellStyle name="SAPBEXHLevel0 3" xfId="38306"/>
    <cellStyle name="SAPBEXHLevel0 3 2" xfId="38307"/>
    <cellStyle name="SAPBEXHLevel0 3 2 2" xfId="38308"/>
    <cellStyle name="SAPBEXHLevel0 3 2 2 2" xfId="38309"/>
    <cellStyle name="SAPBEXHLevel0 3 2 2 3" xfId="38310"/>
    <cellStyle name="SAPBEXHLevel0 3 2 2 4" xfId="47511"/>
    <cellStyle name="SAPBEXHLevel0 3 2 3" xfId="38311"/>
    <cellStyle name="SAPBEXHLevel0 3 2 4" xfId="38312"/>
    <cellStyle name="SAPBEXHLevel0 3 2 5" xfId="38313"/>
    <cellStyle name="SAPBEXHLevel0 3 2 6" xfId="47510"/>
    <cellStyle name="SAPBEXHLevel0 3 3" xfId="38314"/>
    <cellStyle name="SAPBEXHLevel0 3 3 2" xfId="38315"/>
    <cellStyle name="SAPBEXHLevel0 3 3 2 2" xfId="38316"/>
    <cellStyle name="SAPBEXHLevel0 3 3 2 3" xfId="38317"/>
    <cellStyle name="SAPBEXHLevel0 3 3 3" xfId="38318"/>
    <cellStyle name="SAPBEXHLevel0 3 3 4" xfId="38319"/>
    <cellStyle name="SAPBEXHLevel0 3 3 5" xfId="38320"/>
    <cellStyle name="SAPBEXHLevel0 3 3 6" xfId="47512"/>
    <cellStyle name="SAPBEXHLevel0 3 4" xfId="38321"/>
    <cellStyle name="SAPBEXHLevel0 3 4 2" xfId="38322"/>
    <cellStyle name="SAPBEXHLevel0 3 4 3" xfId="38323"/>
    <cellStyle name="SAPBEXHLevel0 3 4 4" xfId="38324"/>
    <cellStyle name="SAPBEXHLevel0 3 5" xfId="38325"/>
    <cellStyle name="SAPBEXHLevel0 3 5 2" xfId="38326"/>
    <cellStyle name="SAPBEXHLevel0 3 6" xfId="38327"/>
    <cellStyle name="SAPBEXHLevel0 3 7" xfId="38328"/>
    <cellStyle name="SAPBEXHLevel0 3 8" xfId="38329"/>
    <cellStyle name="SAPBEXHLevel0 3 9" xfId="47509"/>
    <cellStyle name="SAPBEXHLevel0 30" xfId="38330"/>
    <cellStyle name="SAPBEXHLevel0 30 2" xfId="38331"/>
    <cellStyle name="SAPBEXHLevel0 30 2 2" xfId="38332"/>
    <cellStyle name="SAPBEXHLevel0 30 3" xfId="38333"/>
    <cellStyle name="SAPBEXHLevel0 30 3 2" xfId="38334"/>
    <cellStyle name="SAPBEXHLevel0 30 4" xfId="38335"/>
    <cellStyle name="SAPBEXHLevel0 30 5" xfId="38336"/>
    <cellStyle name="SAPBEXHLevel0 31" xfId="38337"/>
    <cellStyle name="SAPBEXHLevel0 31 2" xfId="38338"/>
    <cellStyle name="SAPBEXHLevel0 31 2 2" xfId="38339"/>
    <cellStyle name="SAPBEXHLevel0 31 3" xfId="38340"/>
    <cellStyle name="SAPBEXHLevel0 31 3 2" xfId="38341"/>
    <cellStyle name="SAPBEXHLevel0 31 4" xfId="38342"/>
    <cellStyle name="SAPBEXHLevel0 31 5" xfId="38343"/>
    <cellStyle name="SAPBEXHLevel0 32" xfId="38344"/>
    <cellStyle name="SAPBEXHLevel0 32 2" xfId="38345"/>
    <cellStyle name="SAPBEXHLevel0 32 2 2" xfId="38346"/>
    <cellStyle name="SAPBEXHLevel0 32 3" xfId="38347"/>
    <cellStyle name="SAPBEXHLevel0 33" xfId="38348"/>
    <cellStyle name="SAPBEXHLevel0 33 2" xfId="38349"/>
    <cellStyle name="SAPBEXHLevel0 33 2 2" xfId="38350"/>
    <cellStyle name="SAPBEXHLevel0 33 3" xfId="38351"/>
    <cellStyle name="SAPBEXHLevel0 34" xfId="38352"/>
    <cellStyle name="SAPBEXHLevel0 34 2" xfId="38353"/>
    <cellStyle name="SAPBEXHLevel0 34 2 2" xfId="38354"/>
    <cellStyle name="SAPBEXHLevel0 34 3" xfId="38355"/>
    <cellStyle name="SAPBEXHLevel0 35" xfId="38356"/>
    <cellStyle name="SAPBEXHLevel0 35 2" xfId="38357"/>
    <cellStyle name="SAPBEXHLevel0 35 3" xfId="38358"/>
    <cellStyle name="SAPBEXHLevel0 35 4" xfId="38359"/>
    <cellStyle name="SAPBEXHLevel0 36" xfId="38360"/>
    <cellStyle name="SAPBEXHLevel0 36 2" xfId="38361"/>
    <cellStyle name="SAPBEXHLevel0 36 3" xfId="38362"/>
    <cellStyle name="SAPBEXHLevel0 37" xfId="38363"/>
    <cellStyle name="SAPBEXHLevel0 37 2" xfId="38364"/>
    <cellStyle name="SAPBEXHLevel0 37 3" xfId="38365"/>
    <cellStyle name="SAPBEXHLevel0 38" xfId="38366"/>
    <cellStyle name="SAPBEXHLevel0 38 2" xfId="38367"/>
    <cellStyle name="SAPBEXHLevel0 38 3" xfId="38368"/>
    <cellStyle name="SAPBEXHLevel0 38 4" xfId="38369"/>
    <cellStyle name="SAPBEXHLevel0 38 5" xfId="38370"/>
    <cellStyle name="SAPBEXHLevel0 38 6" xfId="38371"/>
    <cellStyle name="SAPBEXHLevel0 39" xfId="38372"/>
    <cellStyle name="SAPBEXHLevel0 39 2" xfId="38373"/>
    <cellStyle name="SAPBEXHLevel0 39 3" xfId="38374"/>
    <cellStyle name="SAPBEXHLevel0 4" xfId="38375"/>
    <cellStyle name="SAPBEXHLevel0 4 2" xfId="38376"/>
    <cellStyle name="SAPBEXHLevel0 4 2 2" xfId="38377"/>
    <cellStyle name="SAPBEXHLevel0 4 2 2 2" xfId="38378"/>
    <cellStyle name="SAPBEXHLevel0 4 2 2 3" xfId="38379"/>
    <cellStyle name="SAPBEXHLevel0 4 2 2 4" xfId="47515"/>
    <cellStyle name="SAPBEXHLevel0 4 2 3" xfId="38380"/>
    <cellStyle name="SAPBEXHLevel0 4 2 4" xfId="38381"/>
    <cellStyle name="SAPBEXHLevel0 4 2 5" xfId="38382"/>
    <cellStyle name="SAPBEXHLevel0 4 2 6" xfId="38383"/>
    <cellStyle name="SAPBEXHLevel0 4 2 7" xfId="38384"/>
    <cellStyle name="SAPBEXHLevel0 4 2 8" xfId="47514"/>
    <cellStyle name="SAPBEXHLevel0 4 3" xfId="38385"/>
    <cellStyle name="SAPBEXHLevel0 4 3 2" xfId="38386"/>
    <cellStyle name="SAPBEXHLevel0 4 3 2 2" xfId="38387"/>
    <cellStyle name="SAPBEXHLevel0 4 3 3" xfId="38388"/>
    <cellStyle name="SAPBEXHLevel0 4 3 4" xfId="38389"/>
    <cellStyle name="SAPBEXHLevel0 4 3 5" xfId="38390"/>
    <cellStyle name="SAPBEXHLevel0 4 3 6" xfId="47516"/>
    <cellStyle name="SAPBEXHLevel0 4 4" xfId="38391"/>
    <cellStyle name="SAPBEXHLevel0 4 5" xfId="38392"/>
    <cellStyle name="SAPBEXHLevel0 4 6" xfId="38393"/>
    <cellStyle name="SAPBEXHLevel0 4 7" xfId="47513"/>
    <cellStyle name="SAPBEXHLevel0 40" xfId="38394"/>
    <cellStyle name="SAPBEXHLevel0 40 2" xfId="38395"/>
    <cellStyle name="SAPBEXHLevel0 40 3" xfId="38396"/>
    <cellStyle name="SAPBEXHLevel0 41" xfId="38397"/>
    <cellStyle name="SAPBEXHLevel0 41 2" xfId="38398"/>
    <cellStyle name="SAPBEXHLevel0 41 3" xfId="38399"/>
    <cellStyle name="SAPBEXHLevel0 42" xfId="38400"/>
    <cellStyle name="SAPBEXHLevel0 42 2" xfId="38401"/>
    <cellStyle name="SAPBEXHLevel0 42 3" xfId="38402"/>
    <cellStyle name="SAPBEXHLevel0 42 4" xfId="38403"/>
    <cellStyle name="SAPBEXHLevel0 43" xfId="38404"/>
    <cellStyle name="SAPBEXHLevel0 43 2" xfId="38405"/>
    <cellStyle name="SAPBEXHLevel0 43 3" xfId="38406"/>
    <cellStyle name="SAPBEXHLevel0 44" xfId="38407"/>
    <cellStyle name="SAPBEXHLevel0 44 2" xfId="38408"/>
    <cellStyle name="SAPBEXHLevel0 44 3" xfId="38409"/>
    <cellStyle name="SAPBEXHLevel0 45" xfId="38410"/>
    <cellStyle name="SAPBEXHLevel0 46" xfId="38411"/>
    <cellStyle name="SAPBEXHLevel0 47" xfId="38412"/>
    <cellStyle name="SAPBEXHLevel0 48" xfId="38413"/>
    <cellStyle name="SAPBEXHLevel0 49" xfId="38414"/>
    <cellStyle name="SAPBEXHLevel0 5" xfId="38415"/>
    <cellStyle name="SAPBEXHLevel0 5 2" xfId="38416"/>
    <cellStyle name="SAPBEXHLevel0 5 2 2" xfId="38417"/>
    <cellStyle name="SAPBEXHLevel0 5 2 2 2" xfId="47519"/>
    <cellStyle name="SAPBEXHLevel0 5 2 3" xfId="47518"/>
    <cellStyle name="SAPBEXHLevel0 5 3" xfId="38418"/>
    <cellStyle name="SAPBEXHLevel0 5 3 2" xfId="38419"/>
    <cellStyle name="SAPBEXHLevel0 5 3 3" xfId="47520"/>
    <cellStyle name="SAPBEXHLevel0 5 4" xfId="38420"/>
    <cellStyle name="SAPBEXHLevel0 5 5" xfId="38421"/>
    <cellStyle name="SAPBEXHLevel0 5 6" xfId="47517"/>
    <cellStyle name="SAPBEXHLevel0 50" xfId="38422"/>
    <cellStyle name="SAPBEXHLevel0 51" xfId="38423"/>
    <cellStyle name="SAPBEXHLevel0 52" xfId="38424"/>
    <cellStyle name="SAPBEXHLevel0 53" xfId="38425"/>
    <cellStyle name="SAPBEXHLevel0 54" xfId="38426"/>
    <cellStyle name="SAPBEXHLevel0 55" xfId="38427"/>
    <cellStyle name="SAPBEXHLevel0 56" xfId="38428"/>
    <cellStyle name="SAPBEXHLevel0 57" xfId="38429"/>
    <cellStyle name="SAPBEXHLevel0 58" xfId="38430"/>
    <cellStyle name="SAPBEXHLevel0 59" xfId="38431"/>
    <cellStyle name="SAPBEXHLevel0 6" xfId="38432"/>
    <cellStyle name="SAPBEXHLevel0 6 2" xfId="38433"/>
    <cellStyle name="SAPBEXHLevel0 6 2 2" xfId="38434"/>
    <cellStyle name="SAPBEXHLevel0 6 2 2 2" xfId="47523"/>
    <cellStyle name="SAPBEXHLevel0 6 2 3" xfId="47522"/>
    <cellStyle name="SAPBEXHLevel0 6 3" xfId="38435"/>
    <cellStyle name="SAPBEXHLevel0 6 3 2" xfId="38436"/>
    <cellStyle name="SAPBEXHLevel0 6 3 3" xfId="47524"/>
    <cellStyle name="SAPBEXHLevel0 6 4" xfId="38437"/>
    <cellStyle name="SAPBEXHLevel0 6 5" xfId="38438"/>
    <cellStyle name="SAPBEXHLevel0 6 6" xfId="47521"/>
    <cellStyle name="SAPBEXHLevel0 60" xfId="38439"/>
    <cellStyle name="SAPBEXHLevel0 61" xfId="38440"/>
    <cellStyle name="SAPBEXHLevel0 62" xfId="38441"/>
    <cellStyle name="SAPBEXHLevel0 63" xfId="38442"/>
    <cellStyle name="SAPBEXHLevel0 64" xfId="38443"/>
    <cellStyle name="SAPBEXHLevel0 65" xfId="38444"/>
    <cellStyle name="SAPBEXHLevel0 66" xfId="38445"/>
    <cellStyle name="SAPBEXHLevel0 67" xfId="38446"/>
    <cellStyle name="SAPBEXHLevel0 68" xfId="38447"/>
    <cellStyle name="SAPBEXHLevel0 69" xfId="38448"/>
    <cellStyle name="SAPBEXHLevel0 7" xfId="38449"/>
    <cellStyle name="SAPBEXHLevel0 7 2" xfId="38450"/>
    <cellStyle name="SAPBEXHLevel0 7 2 2" xfId="38451"/>
    <cellStyle name="SAPBEXHLevel0 7 2 2 2" xfId="47527"/>
    <cellStyle name="SAPBEXHLevel0 7 2 3" xfId="47526"/>
    <cellStyle name="SAPBEXHLevel0 7 3" xfId="38452"/>
    <cellStyle name="SAPBEXHLevel0 7 3 2" xfId="38453"/>
    <cellStyle name="SAPBEXHLevel0 7 3 3" xfId="47528"/>
    <cellStyle name="SAPBEXHLevel0 7 4" xfId="38454"/>
    <cellStyle name="SAPBEXHLevel0 7 5" xfId="38455"/>
    <cellStyle name="SAPBEXHLevel0 7 6" xfId="47525"/>
    <cellStyle name="SAPBEXHLevel0 70" xfId="38456"/>
    <cellStyle name="SAPBEXHLevel0 71" xfId="38457"/>
    <cellStyle name="SAPBEXHLevel0 72" xfId="38458"/>
    <cellStyle name="SAPBEXHLevel0 73" xfId="38459"/>
    <cellStyle name="SAPBEXHLevel0 74" xfId="38460"/>
    <cellStyle name="SAPBEXHLevel0 75" xfId="38461"/>
    <cellStyle name="SAPBEXHLevel0 76" xfId="38462"/>
    <cellStyle name="SAPBEXHLevel0 77" xfId="38463"/>
    <cellStyle name="SAPBEXHLevel0 78" xfId="38464"/>
    <cellStyle name="SAPBEXHLevel0 79" xfId="38465"/>
    <cellStyle name="SAPBEXHLevel0 8" xfId="38466"/>
    <cellStyle name="SAPBEXHLevel0 8 10" xfId="38467"/>
    <cellStyle name="SAPBEXHLevel0 8 11" xfId="38468"/>
    <cellStyle name="SAPBEXHLevel0 8 12" xfId="38469"/>
    <cellStyle name="SAPBEXHLevel0 8 12 2" xfId="38470"/>
    <cellStyle name="SAPBEXHLevel0 8 12 2 2" xfId="38471"/>
    <cellStyle name="SAPBEXHLevel0 8 12 2 3" xfId="38472"/>
    <cellStyle name="SAPBEXHLevel0 8 12 2 4" xfId="38473"/>
    <cellStyle name="SAPBEXHLevel0 8 12 3" xfId="38474"/>
    <cellStyle name="SAPBEXHLevel0 8 12 4" xfId="38475"/>
    <cellStyle name="SAPBEXHLevel0 8 13" xfId="38476"/>
    <cellStyle name="SAPBEXHLevel0 8 14" xfId="38477"/>
    <cellStyle name="SAPBEXHLevel0 8 15" xfId="38478"/>
    <cellStyle name="SAPBEXHLevel0 8 16" xfId="38479"/>
    <cellStyle name="SAPBEXHLevel0 8 17" xfId="38480"/>
    <cellStyle name="SAPBEXHLevel0 8 18" xfId="38481"/>
    <cellStyle name="SAPBEXHLevel0 8 19" xfId="38482"/>
    <cellStyle name="SAPBEXHLevel0 8 2" xfId="38483"/>
    <cellStyle name="SAPBEXHLevel0 8 2 2" xfId="38484"/>
    <cellStyle name="SAPBEXHLevel0 8 2 3" xfId="38485"/>
    <cellStyle name="SAPBEXHLevel0 8 2 4" xfId="47530"/>
    <cellStyle name="SAPBEXHLevel0 8 20" xfId="38486"/>
    <cellStyle name="SAPBEXHLevel0 8 21" xfId="38487"/>
    <cellStyle name="SAPBEXHLevel0 8 22" xfId="47529"/>
    <cellStyle name="SAPBEXHLevel0 8 3" xfId="38488"/>
    <cellStyle name="SAPBEXHLevel0 8 3 2" xfId="38489"/>
    <cellStyle name="SAPBEXHLevel0 8 3 3" xfId="38490"/>
    <cellStyle name="SAPBEXHLevel0 8 4" xfId="38491"/>
    <cellStyle name="SAPBEXHLevel0 8 5" xfId="38492"/>
    <cellStyle name="SAPBEXHLevel0 8 6" xfId="38493"/>
    <cellStyle name="SAPBEXHLevel0 8 7" xfId="38494"/>
    <cellStyle name="SAPBEXHLevel0 8 8" xfId="38495"/>
    <cellStyle name="SAPBEXHLevel0 8 9" xfId="38496"/>
    <cellStyle name="SAPBEXHLevel0 80" xfId="38497"/>
    <cellStyle name="SAPBEXHLevel0 81" xfId="38498"/>
    <cellStyle name="SAPBEXHLevel0 82" xfId="38499"/>
    <cellStyle name="SAPBEXHLevel0 82 2" xfId="38500"/>
    <cellStyle name="SAPBEXHLevel0 82 3" xfId="38501"/>
    <cellStyle name="SAPBEXHLevel0 83" xfId="38502"/>
    <cellStyle name="SAPBEXHLevel0 84" xfId="38503"/>
    <cellStyle name="SAPBEXHLevel0 85" xfId="48038"/>
    <cellStyle name="SAPBEXHLevel0 9" xfId="38504"/>
    <cellStyle name="SAPBEXHLevel0 9 10" xfId="38505"/>
    <cellStyle name="SAPBEXHLevel0 9 11" xfId="38506"/>
    <cellStyle name="SAPBEXHLevel0 9 11 2" xfId="38507"/>
    <cellStyle name="SAPBEXHLevel0 9 11 2 2" xfId="38508"/>
    <cellStyle name="SAPBEXHLevel0 9 11 2 3" xfId="38509"/>
    <cellStyle name="SAPBEXHLevel0 9 11 2 4" xfId="38510"/>
    <cellStyle name="SAPBEXHLevel0 9 11 3" xfId="38511"/>
    <cellStyle name="SAPBEXHLevel0 9 11 4" xfId="38512"/>
    <cellStyle name="SAPBEXHLevel0 9 12" xfId="38513"/>
    <cellStyle name="SAPBEXHLevel0 9 13" xfId="38514"/>
    <cellStyle name="SAPBEXHLevel0 9 14" xfId="38515"/>
    <cellStyle name="SAPBEXHLevel0 9 15" xfId="38516"/>
    <cellStyle name="SAPBEXHLevel0 9 16" xfId="38517"/>
    <cellStyle name="SAPBEXHLevel0 9 17" xfId="38518"/>
    <cellStyle name="SAPBEXHLevel0 9 18" xfId="38519"/>
    <cellStyle name="SAPBEXHLevel0 9 19" xfId="38520"/>
    <cellStyle name="SAPBEXHLevel0 9 2" xfId="38521"/>
    <cellStyle name="SAPBEXHLevel0 9 2 2" xfId="38522"/>
    <cellStyle name="SAPBEXHLevel0 9 2 3" xfId="38523"/>
    <cellStyle name="SAPBEXHLevel0 9 20" xfId="38524"/>
    <cellStyle name="SAPBEXHLevel0 9 21" xfId="47531"/>
    <cellStyle name="SAPBEXHLevel0 9 3" xfId="38525"/>
    <cellStyle name="SAPBEXHLevel0 9 3 2" xfId="38526"/>
    <cellStyle name="SAPBEXHLevel0 9 3 3" xfId="38527"/>
    <cellStyle name="SAPBEXHLevel0 9 4" xfId="38528"/>
    <cellStyle name="SAPBEXHLevel0 9 5" xfId="38529"/>
    <cellStyle name="SAPBEXHLevel0 9 6" xfId="38530"/>
    <cellStyle name="SAPBEXHLevel0 9 7" xfId="38531"/>
    <cellStyle name="SAPBEXHLevel0 9 8" xfId="38532"/>
    <cellStyle name="SAPBEXHLevel0 9 9" xfId="38533"/>
    <cellStyle name="SAPBEXHLevel0_2008 Slot Econ Data" xfId="38534"/>
    <cellStyle name="SAPBEXHLevel0X" xfId="38535"/>
    <cellStyle name="SAPBEXHLevel0X 10" xfId="38536"/>
    <cellStyle name="SAPBEXHLevel0X 10 10" xfId="38537"/>
    <cellStyle name="SAPBEXHLevel0X 10 11" xfId="38538"/>
    <cellStyle name="SAPBEXHLevel0X 10 12" xfId="38539"/>
    <cellStyle name="SAPBEXHLevel0X 10 13" xfId="47532"/>
    <cellStyle name="SAPBEXHLevel0X 10 2" xfId="38540"/>
    <cellStyle name="SAPBEXHLevel0X 10 2 2" xfId="38541"/>
    <cellStyle name="SAPBEXHLevel0X 10 3" xfId="38542"/>
    <cellStyle name="SAPBEXHLevel0X 10 4" xfId="38543"/>
    <cellStyle name="SAPBEXHLevel0X 10 5" xfId="38544"/>
    <cellStyle name="SAPBEXHLevel0X 10 6" xfId="38545"/>
    <cellStyle name="SAPBEXHLevel0X 10 7" xfId="38546"/>
    <cellStyle name="SAPBEXHLevel0X 10 8" xfId="38547"/>
    <cellStyle name="SAPBEXHLevel0X 10 9" xfId="38548"/>
    <cellStyle name="SAPBEXHLevel0X 11" xfId="38549"/>
    <cellStyle name="SAPBEXHLevel0X 11 10" xfId="38550"/>
    <cellStyle name="SAPBEXHLevel0X 11 11" xfId="38551"/>
    <cellStyle name="SAPBEXHLevel0X 11 12" xfId="38552"/>
    <cellStyle name="SAPBEXHLevel0X 11 2" xfId="38553"/>
    <cellStyle name="SAPBEXHLevel0X 11 2 2" xfId="38554"/>
    <cellStyle name="SAPBEXHLevel0X 11 2 3" xfId="38555"/>
    <cellStyle name="SAPBEXHLevel0X 11 2 4" xfId="38556"/>
    <cellStyle name="SAPBEXHLevel0X 11 2 5" xfId="38557"/>
    <cellStyle name="SAPBEXHLevel0X 11 2 6" xfId="38558"/>
    <cellStyle name="SAPBEXHLevel0X 11 2 7" xfId="38559"/>
    <cellStyle name="SAPBEXHLevel0X 11 2 8" xfId="38560"/>
    <cellStyle name="SAPBEXHLevel0X 11 2 9" xfId="38561"/>
    <cellStyle name="SAPBEXHLevel0X 11 3" xfId="38562"/>
    <cellStyle name="SAPBEXHLevel0X 11 3 2" xfId="38563"/>
    <cellStyle name="SAPBEXHLevel0X 11 3 3" xfId="38564"/>
    <cellStyle name="SAPBEXHLevel0X 11 3 4" xfId="38565"/>
    <cellStyle name="SAPBEXHLevel0X 11 3 5" xfId="38566"/>
    <cellStyle name="SAPBEXHLevel0X 11 3 6" xfId="38567"/>
    <cellStyle name="SAPBEXHLevel0X 11 3 7" xfId="38568"/>
    <cellStyle name="SAPBEXHLevel0X 11 3 8" xfId="38569"/>
    <cellStyle name="SAPBEXHLevel0X 11 3 9" xfId="38570"/>
    <cellStyle name="SAPBEXHLevel0X 11 4" xfId="38571"/>
    <cellStyle name="SAPBEXHLevel0X 11 4 2" xfId="38572"/>
    <cellStyle name="SAPBEXHLevel0X 11 4 3" xfId="38573"/>
    <cellStyle name="SAPBEXHLevel0X 11 4 4" xfId="38574"/>
    <cellStyle name="SAPBEXHLevel0X 11 4 5" xfId="38575"/>
    <cellStyle name="SAPBEXHLevel0X 11 4 6" xfId="38576"/>
    <cellStyle name="SAPBEXHLevel0X 11 4 7" xfId="38577"/>
    <cellStyle name="SAPBEXHLevel0X 11 4 8" xfId="38578"/>
    <cellStyle name="SAPBEXHLevel0X 11 4 9" xfId="38579"/>
    <cellStyle name="SAPBEXHLevel0X 11 5" xfId="38580"/>
    <cellStyle name="SAPBEXHLevel0X 11 5 2" xfId="38581"/>
    <cellStyle name="SAPBEXHLevel0X 11 5 3" xfId="38582"/>
    <cellStyle name="SAPBEXHLevel0X 11 5 4" xfId="38583"/>
    <cellStyle name="SAPBEXHLevel0X 11 5 5" xfId="38584"/>
    <cellStyle name="SAPBEXHLevel0X 11 5 6" xfId="38585"/>
    <cellStyle name="SAPBEXHLevel0X 11 5 7" xfId="38586"/>
    <cellStyle name="SAPBEXHLevel0X 11 5 8" xfId="38587"/>
    <cellStyle name="SAPBEXHLevel0X 11 5 9" xfId="38588"/>
    <cellStyle name="SAPBEXHLevel0X 11 6" xfId="38589"/>
    <cellStyle name="SAPBEXHLevel0X 11 6 2" xfId="38590"/>
    <cellStyle name="SAPBEXHLevel0X 11 6 3" xfId="38591"/>
    <cellStyle name="SAPBEXHLevel0X 11 6 4" xfId="38592"/>
    <cellStyle name="SAPBEXHLevel0X 11 6 5" xfId="38593"/>
    <cellStyle name="SAPBEXHLevel0X 11 6 6" xfId="38594"/>
    <cellStyle name="SAPBEXHLevel0X 11 6 7" xfId="38595"/>
    <cellStyle name="SAPBEXHLevel0X 11 6 8" xfId="38596"/>
    <cellStyle name="SAPBEXHLevel0X 11 6 9" xfId="38597"/>
    <cellStyle name="SAPBEXHLevel0X 11 7" xfId="38598"/>
    <cellStyle name="SAPBEXHLevel0X 11 7 2" xfId="38599"/>
    <cellStyle name="SAPBEXHLevel0X 11 7 3" xfId="38600"/>
    <cellStyle name="SAPBEXHLevel0X 11 7 4" xfId="38601"/>
    <cellStyle name="SAPBEXHLevel0X 11 7 5" xfId="38602"/>
    <cellStyle name="SAPBEXHLevel0X 11 7 6" xfId="38603"/>
    <cellStyle name="SAPBEXHLevel0X 11 7 7" xfId="38604"/>
    <cellStyle name="SAPBEXHLevel0X 11 7 8" xfId="38605"/>
    <cellStyle name="SAPBEXHLevel0X 11 7 9" xfId="38606"/>
    <cellStyle name="SAPBEXHLevel0X 11 8" xfId="38607"/>
    <cellStyle name="SAPBEXHLevel0X 11 8 2" xfId="38608"/>
    <cellStyle name="SAPBEXHLevel0X 11 8 3" xfId="38609"/>
    <cellStyle name="SAPBEXHLevel0X 11 8 4" xfId="38610"/>
    <cellStyle name="SAPBEXHLevel0X 11 8 5" xfId="38611"/>
    <cellStyle name="SAPBEXHLevel0X 11 8 6" xfId="38612"/>
    <cellStyle name="SAPBEXHLevel0X 11 8 7" xfId="38613"/>
    <cellStyle name="SAPBEXHLevel0X 11 8 8" xfId="38614"/>
    <cellStyle name="SAPBEXHLevel0X 11 8 9" xfId="38615"/>
    <cellStyle name="SAPBEXHLevel0X 11 9" xfId="38616"/>
    <cellStyle name="SAPBEXHLevel0X 11 9 2" xfId="38617"/>
    <cellStyle name="SAPBEXHLevel0X 11 9 3" xfId="38618"/>
    <cellStyle name="SAPBEXHLevel0X 11 9 4" xfId="38619"/>
    <cellStyle name="SAPBEXHLevel0X 11 9 5" xfId="38620"/>
    <cellStyle name="SAPBEXHLevel0X 11 9 6" xfId="38621"/>
    <cellStyle name="SAPBEXHLevel0X 11 9 7" xfId="38622"/>
    <cellStyle name="SAPBEXHLevel0X 11 9 8" xfId="38623"/>
    <cellStyle name="SAPBEXHLevel0X 11 9 9" xfId="38624"/>
    <cellStyle name="SAPBEXHLevel0X 12" xfId="38625"/>
    <cellStyle name="SAPBEXHLevel0X 12 2" xfId="38626"/>
    <cellStyle name="SAPBEXHLevel0X 12 2 2" xfId="38627"/>
    <cellStyle name="SAPBEXHLevel0X 12 3" xfId="38628"/>
    <cellStyle name="SAPBEXHLevel0X 12 4" xfId="38629"/>
    <cellStyle name="SAPBEXHLevel0X 13" xfId="38630"/>
    <cellStyle name="SAPBEXHLevel0X 13 2" xfId="38631"/>
    <cellStyle name="SAPBEXHLevel0X 13 2 2" xfId="38632"/>
    <cellStyle name="SAPBEXHLevel0X 13 3" xfId="38633"/>
    <cellStyle name="SAPBEXHLevel0X 13 4" xfId="38634"/>
    <cellStyle name="SAPBEXHLevel0X 14" xfId="38635"/>
    <cellStyle name="SAPBEXHLevel0X 14 2" xfId="38636"/>
    <cellStyle name="SAPBEXHLevel0X 14 2 2" xfId="38637"/>
    <cellStyle name="SAPBEXHLevel0X 14 3" xfId="38638"/>
    <cellStyle name="SAPBEXHLevel0X 14 4" xfId="38639"/>
    <cellStyle name="SAPBEXHLevel0X 15" xfId="38640"/>
    <cellStyle name="SAPBEXHLevel0X 15 2" xfId="38641"/>
    <cellStyle name="SAPBEXHLevel0X 15 2 2" xfId="38642"/>
    <cellStyle name="SAPBEXHLevel0X 15 3" xfId="38643"/>
    <cellStyle name="SAPBEXHLevel0X 15 4" xfId="38644"/>
    <cellStyle name="SAPBEXHLevel0X 16" xfId="38645"/>
    <cellStyle name="SAPBEXHLevel0X 16 2" xfId="38646"/>
    <cellStyle name="SAPBEXHLevel0X 16 2 2" xfId="38647"/>
    <cellStyle name="SAPBEXHLevel0X 16 3" xfId="38648"/>
    <cellStyle name="SAPBEXHLevel0X 16 4" xfId="38649"/>
    <cellStyle name="SAPBEXHLevel0X 17" xfId="38650"/>
    <cellStyle name="SAPBEXHLevel0X 17 2" xfId="38651"/>
    <cellStyle name="SAPBEXHLevel0X 17 2 2" xfId="38652"/>
    <cellStyle name="SAPBEXHLevel0X 17 3" xfId="38653"/>
    <cellStyle name="SAPBEXHLevel0X 17 4" xfId="38654"/>
    <cellStyle name="SAPBEXHLevel0X 18" xfId="38655"/>
    <cellStyle name="SAPBEXHLevel0X 18 2" xfId="38656"/>
    <cellStyle name="SAPBEXHLevel0X 18 2 2" xfId="38657"/>
    <cellStyle name="SAPBEXHLevel0X 18 3" xfId="38658"/>
    <cellStyle name="SAPBEXHLevel0X 18 4" xfId="38659"/>
    <cellStyle name="SAPBEXHLevel0X 19" xfId="38660"/>
    <cellStyle name="SAPBEXHLevel0X 19 2" xfId="38661"/>
    <cellStyle name="SAPBEXHLevel0X 19 2 2" xfId="38662"/>
    <cellStyle name="SAPBEXHLevel0X 19 3" xfId="38663"/>
    <cellStyle name="SAPBEXHLevel0X 19 4" xfId="38664"/>
    <cellStyle name="SAPBEXHLevel0X 2" xfId="38665"/>
    <cellStyle name="SAPBEXHLevel0X 2 10" xfId="38666"/>
    <cellStyle name="SAPBEXHLevel0X 2 10 2" xfId="38667"/>
    <cellStyle name="SAPBEXHLevel0X 2 10 3" xfId="38668"/>
    <cellStyle name="SAPBEXHLevel0X 2 11" xfId="38669"/>
    <cellStyle name="SAPBEXHLevel0X 2 11 2" xfId="38670"/>
    <cellStyle name="SAPBEXHLevel0X 2 11 3" xfId="38671"/>
    <cellStyle name="SAPBEXHLevel0X 2 12" xfId="38672"/>
    <cellStyle name="SAPBEXHLevel0X 2 12 2" xfId="38673"/>
    <cellStyle name="SAPBEXHLevel0X 2 12 3" xfId="38674"/>
    <cellStyle name="SAPBEXHLevel0X 2 13" xfId="38675"/>
    <cellStyle name="SAPBEXHLevel0X 2 13 2" xfId="38676"/>
    <cellStyle name="SAPBEXHLevel0X 2 13 3" xfId="38677"/>
    <cellStyle name="SAPBEXHLevel0X 2 14" xfId="38678"/>
    <cellStyle name="SAPBEXHLevel0X 2 14 2" xfId="38679"/>
    <cellStyle name="SAPBEXHLevel0X 2 14 3" xfId="38680"/>
    <cellStyle name="SAPBEXHLevel0X 2 15" xfId="38681"/>
    <cellStyle name="SAPBEXHLevel0X 2 15 2" xfId="38682"/>
    <cellStyle name="SAPBEXHLevel0X 2 15 3" xfId="38683"/>
    <cellStyle name="SAPBEXHLevel0X 2 16" xfId="38684"/>
    <cellStyle name="SAPBEXHLevel0X 2 16 2" xfId="38685"/>
    <cellStyle name="SAPBEXHLevel0X 2 16 3" xfId="38686"/>
    <cellStyle name="SAPBEXHLevel0X 2 16 4" xfId="38687"/>
    <cellStyle name="SAPBEXHLevel0X 2 16 5" xfId="38688"/>
    <cellStyle name="SAPBEXHLevel0X 2 16 6" xfId="38689"/>
    <cellStyle name="SAPBEXHLevel0X 2 17" xfId="38690"/>
    <cellStyle name="SAPBEXHLevel0X 2 17 2" xfId="38691"/>
    <cellStyle name="SAPBEXHLevel0X 2 17 3" xfId="38692"/>
    <cellStyle name="SAPBEXHLevel0X 2 18" xfId="38693"/>
    <cellStyle name="SAPBEXHLevel0X 2 18 2" xfId="38694"/>
    <cellStyle name="SAPBEXHLevel0X 2 18 3" xfId="38695"/>
    <cellStyle name="SAPBEXHLevel0X 2 19" xfId="38696"/>
    <cellStyle name="SAPBEXHLevel0X 2 19 2" xfId="38697"/>
    <cellStyle name="SAPBEXHLevel0X 2 19 3" xfId="38698"/>
    <cellStyle name="SAPBEXHLevel0X 2 2" xfId="38699"/>
    <cellStyle name="SAPBEXHLevel0X 2 2 10" xfId="46658"/>
    <cellStyle name="SAPBEXHLevel0X 2 2 11" xfId="47534"/>
    <cellStyle name="SAPBEXHLevel0X 2 2 2" xfId="38700"/>
    <cellStyle name="SAPBEXHLevel0X 2 2 2 2" xfId="38701"/>
    <cellStyle name="SAPBEXHLevel0X 2 2 2 3" xfId="38702"/>
    <cellStyle name="SAPBEXHLevel0X 2 2 2 4" xfId="38703"/>
    <cellStyle name="SAPBEXHLevel0X 2 2 2 5" xfId="38704"/>
    <cellStyle name="SAPBEXHLevel0X 2 2 2 6" xfId="38705"/>
    <cellStyle name="SAPBEXHLevel0X 2 2 2 7" xfId="38706"/>
    <cellStyle name="SAPBEXHLevel0X 2 2 2 8" xfId="47535"/>
    <cellStyle name="SAPBEXHLevel0X 2 2 3" xfId="38707"/>
    <cellStyle name="SAPBEXHLevel0X 2 2 3 2" xfId="38708"/>
    <cellStyle name="SAPBEXHLevel0X 2 2 4" xfId="38709"/>
    <cellStyle name="SAPBEXHLevel0X 2 2 4 2" xfId="38710"/>
    <cellStyle name="SAPBEXHLevel0X 2 2 5" xfId="38711"/>
    <cellStyle name="SAPBEXHLevel0X 2 2 6" xfId="38712"/>
    <cellStyle name="SAPBEXHLevel0X 2 2 7" xfId="38713"/>
    <cellStyle name="SAPBEXHLevel0X 2 2 8" xfId="38714"/>
    <cellStyle name="SAPBEXHLevel0X 2 2 9" xfId="38715"/>
    <cellStyle name="SAPBEXHLevel0X 2 20" xfId="38716"/>
    <cellStyle name="SAPBEXHLevel0X 2 20 2" xfId="38717"/>
    <cellStyle name="SAPBEXHLevel0X 2 20 3" xfId="38718"/>
    <cellStyle name="SAPBEXHLevel0X 2 21" xfId="38719"/>
    <cellStyle name="SAPBEXHLevel0X 2 21 2" xfId="38720"/>
    <cellStyle name="SAPBEXHLevel0X 2 21 3" xfId="38721"/>
    <cellStyle name="SAPBEXHLevel0X 2 22" xfId="38722"/>
    <cellStyle name="SAPBEXHLevel0X 2 22 2" xfId="38723"/>
    <cellStyle name="SAPBEXHLevel0X 2 22 3" xfId="38724"/>
    <cellStyle name="SAPBEXHLevel0X 2 23" xfId="38725"/>
    <cellStyle name="SAPBEXHLevel0X 2 23 2" xfId="38726"/>
    <cellStyle name="SAPBEXHLevel0X 2 23 3" xfId="38727"/>
    <cellStyle name="SAPBEXHLevel0X 2 24" xfId="38728"/>
    <cellStyle name="SAPBEXHLevel0X 2 24 2" xfId="38729"/>
    <cellStyle name="SAPBEXHLevel0X 2 24 3" xfId="38730"/>
    <cellStyle name="SAPBEXHLevel0X 2 25" xfId="38731"/>
    <cellStyle name="SAPBEXHLevel0X 2 25 2" xfId="38732"/>
    <cellStyle name="SAPBEXHLevel0X 2 25 3" xfId="38733"/>
    <cellStyle name="SAPBEXHLevel0X 2 26" xfId="38734"/>
    <cellStyle name="SAPBEXHLevel0X 2 26 2" xfId="38735"/>
    <cellStyle name="SAPBEXHLevel0X 2 26 3" xfId="38736"/>
    <cellStyle name="SAPBEXHLevel0X 2 27" xfId="38737"/>
    <cellStyle name="SAPBEXHLevel0X 2 27 2" xfId="38738"/>
    <cellStyle name="SAPBEXHLevel0X 2 27 3" xfId="38739"/>
    <cellStyle name="SAPBEXHLevel0X 2 28" xfId="38740"/>
    <cellStyle name="SAPBEXHLevel0X 2 28 2" xfId="38741"/>
    <cellStyle name="SAPBEXHLevel0X 2 28 3" xfId="38742"/>
    <cellStyle name="SAPBEXHLevel0X 2 29" xfId="38743"/>
    <cellStyle name="SAPBEXHLevel0X 2 29 2" xfId="38744"/>
    <cellStyle name="SAPBEXHLevel0X 2 29 3" xfId="38745"/>
    <cellStyle name="SAPBEXHLevel0X 2 3" xfId="38746"/>
    <cellStyle name="SAPBEXHLevel0X 2 3 2" xfId="38747"/>
    <cellStyle name="SAPBEXHLevel0X 2 3 3" xfId="38748"/>
    <cellStyle name="SAPBEXHLevel0X 2 3 4" xfId="38749"/>
    <cellStyle name="SAPBEXHLevel0X 2 3 5" xfId="38750"/>
    <cellStyle name="SAPBEXHLevel0X 2 3 6" xfId="38751"/>
    <cellStyle name="SAPBEXHLevel0X 2 3 7" xfId="47536"/>
    <cellStyle name="SAPBEXHLevel0X 2 30" xfId="38752"/>
    <cellStyle name="SAPBEXHLevel0X 2 30 2" xfId="38753"/>
    <cellStyle name="SAPBEXHLevel0X 2 30 3" xfId="38754"/>
    <cellStyle name="SAPBEXHLevel0X 2 31" xfId="38755"/>
    <cellStyle name="SAPBEXHLevel0X 2 31 2" xfId="38756"/>
    <cellStyle name="SAPBEXHLevel0X 2 31 3" xfId="38757"/>
    <cellStyle name="SAPBEXHLevel0X 2 32" xfId="38758"/>
    <cellStyle name="SAPBEXHLevel0X 2 32 2" xfId="38759"/>
    <cellStyle name="SAPBEXHLevel0X 2 32 3" xfId="38760"/>
    <cellStyle name="SAPBEXHLevel0X 2 33" xfId="38761"/>
    <cellStyle name="SAPBEXHLevel0X 2 34" xfId="38762"/>
    <cellStyle name="SAPBEXHLevel0X 2 35" xfId="38763"/>
    <cellStyle name="SAPBEXHLevel0X 2 36" xfId="38764"/>
    <cellStyle name="SAPBEXHLevel0X 2 37" xfId="38765"/>
    <cellStyle name="SAPBEXHLevel0X 2 38" xfId="38766"/>
    <cellStyle name="SAPBEXHLevel0X 2 39" xfId="38767"/>
    <cellStyle name="SAPBEXHLevel0X 2 4" xfId="38768"/>
    <cellStyle name="SAPBEXHLevel0X 2 4 2" xfId="38769"/>
    <cellStyle name="SAPBEXHLevel0X 2 4 3" xfId="38770"/>
    <cellStyle name="SAPBEXHLevel0X 2 4 4" xfId="38771"/>
    <cellStyle name="SAPBEXHLevel0X 2 4 5" xfId="47533"/>
    <cellStyle name="SAPBEXHLevel0X 2 40" xfId="38772"/>
    <cellStyle name="SAPBEXHLevel0X 2 41" xfId="38773"/>
    <cellStyle name="SAPBEXHLevel0X 2 42" xfId="38774"/>
    <cellStyle name="SAPBEXHLevel0X 2 43" xfId="38775"/>
    <cellStyle name="SAPBEXHLevel0X 2 44" xfId="38776"/>
    <cellStyle name="SAPBEXHLevel0X 2 45" xfId="38777"/>
    <cellStyle name="SAPBEXHLevel0X 2 46" xfId="38778"/>
    <cellStyle name="SAPBEXHLevel0X 2 47" xfId="38779"/>
    <cellStyle name="SAPBEXHLevel0X 2 48" xfId="38780"/>
    <cellStyle name="SAPBEXHLevel0X 2 49" xfId="38781"/>
    <cellStyle name="SAPBEXHLevel0X 2 5" xfId="38782"/>
    <cellStyle name="SAPBEXHLevel0X 2 5 2" xfId="38783"/>
    <cellStyle name="SAPBEXHLevel0X 2 5 3" xfId="38784"/>
    <cellStyle name="SAPBEXHLevel0X 2 50" xfId="38785"/>
    <cellStyle name="SAPBEXHLevel0X 2 51" xfId="38786"/>
    <cellStyle name="SAPBEXHLevel0X 2 52" xfId="38787"/>
    <cellStyle name="SAPBEXHLevel0X 2 53" xfId="38788"/>
    <cellStyle name="SAPBEXHLevel0X 2 54" xfId="38789"/>
    <cellStyle name="SAPBEXHLevel0X 2 55" xfId="38790"/>
    <cellStyle name="SAPBEXHLevel0X 2 56" xfId="38791"/>
    <cellStyle name="SAPBEXHLevel0X 2 57" xfId="38792"/>
    <cellStyle name="SAPBEXHLevel0X 2 58" xfId="38793"/>
    <cellStyle name="SAPBEXHLevel0X 2 59" xfId="38794"/>
    <cellStyle name="SAPBEXHLevel0X 2 6" xfId="38795"/>
    <cellStyle name="SAPBEXHLevel0X 2 6 2" xfId="38796"/>
    <cellStyle name="SAPBEXHLevel0X 2 6 3" xfId="38797"/>
    <cellStyle name="SAPBEXHLevel0X 2 60" xfId="38798"/>
    <cellStyle name="SAPBEXHLevel0X 2 61" xfId="48059"/>
    <cellStyle name="SAPBEXHLevel0X 2 7" xfId="38799"/>
    <cellStyle name="SAPBEXHLevel0X 2 7 2" xfId="38800"/>
    <cellStyle name="SAPBEXHLevel0X 2 7 3" xfId="38801"/>
    <cellStyle name="SAPBEXHLevel0X 2 8" xfId="38802"/>
    <cellStyle name="SAPBEXHLevel0X 2 8 2" xfId="38803"/>
    <cellStyle name="SAPBEXHLevel0X 2 8 3" xfId="38804"/>
    <cellStyle name="SAPBEXHLevel0X 2 9" xfId="38805"/>
    <cellStyle name="SAPBEXHLevel0X 2 9 2" xfId="38806"/>
    <cellStyle name="SAPBEXHLevel0X 2 9 3" xfId="38807"/>
    <cellStyle name="SAPBEXHLevel0X 20" xfId="38808"/>
    <cellStyle name="SAPBEXHLevel0X 20 2" xfId="38809"/>
    <cellStyle name="SAPBEXHLevel0X 20 3" xfId="38810"/>
    <cellStyle name="SAPBEXHLevel0X 20 4" xfId="38811"/>
    <cellStyle name="SAPBEXHLevel0X 21" xfId="38812"/>
    <cellStyle name="SAPBEXHLevel0X 21 2" xfId="38813"/>
    <cellStyle name="SAPBEXHLevel0X 21 3" xfId="38814"/>
    <cellStyle name="SAPBEXHLevel0X 21 4" xfId="38815"/>
    <cellStyle name="SAPBEXHLevel0X 22" xfId="38816"/>
    <cellStyle name="SAPBEXHLevel0X 22 2" xfId="38817"/>
    <cellStyle name="SAPBEXHLevel0X 22 3" xfId="38818"/>
    <cellStyle name="SAPBEXHLevel0X 22 4" xfId="38819"/>
    <cellStyle name="SAPBEXHLevel0X 23" xfId="38820"/>
    <cellStyle name="SAPBEXHLevel0X 23 2" xfId="38821"/>
    <cellStyle name="SAPBEXHLevel0X 23 3" xfId="38822"/>
    <cellStyle name="SAPBEXHLevel0X 23 4" xfId="38823"/>
    <cellStyle name="SAPBEXHLevel0X 24" xfId="38824"/>
    <cellStyle name="SAPBEXHLevel0X 24 2" xfId="38825"/>
    <cellStyle name="SAPBEXHLevel0X 24 3" xfId="38826"/>
    <cellStyle name="SAPBEXHLevel0X 24 4" xfId="38827"/>
    <cellStyle name="SAPBEXHLevel0X 25" xfId="38828"/>
    <cellStyle name="SAPBEXHLevel0X 25 2" xfId="38829"/>
    <cellStyle name="SAPBEXHLevel0X 25 3" xfId="38830"/>
    <cellStyle name="SAPBEXHLevel0X 26" xfId="38831"/>
    <cellStyle name="SAPBEXHLevel0X 26 2" xfId="38832"/>
    <cellStyle name="SAPBEXHLevel0X 26 3" xfId="38833"/>
    <cellStyle name="SAPBEXHLevel0X 27" xfId="38834"/>
    <cellStyle name="SAPBEXHLevel0X 27 2" xfId="38835"/>
    <cellStyle name="SAPBEXHLevel0X 27 2 2" xfId="38836"/>
    <cellStyle name="SAPBEXHLevel0X 27 3" xfId="38837"/>
    <cellStyle name="SAPBEXHLevel0X 27 4" xfId="38838"/>
    <cellStyle name="SAPBEXHLevel0X 27 5" xfId="38839"/>
    <cellStyle name="SAPBEXHLevel0X 28" xfId="38840"/>
    <cellStyle name="SAPBEXHLevel0X 28 2" xfId="38841"/>
    <cellStyle name="SAPBEXHLevel0X 28 2 2" xfId="38842"/>
    <cellStyle name="SAPBEXHLevel0X 28 3" xfId="38843"/>
    <cellStyle name="SAPBEXHLevel0X 28 4" xfId="38844"/>
    <cellStyle name="SAPBEXHLevel0X 28 5" xfId="38845"/>
    <cellStyle name="SAPBEXHLevel0X 29" xfId="38846"/>
    <cellStyle name="SAPBEXHLevel0X 29 2" xfId="38847"/>
    <cellStyle name="SAPBEXHLevel0X 29 2 2" xfId="38848"/>
    <cellStyle name="SAPBEXHLevel0X 29 3" xfId="38849"/>
    <cellStyle name="SAPBEXHLevel0X 29 4" xfId="38850"/>
    <cellStyle name="SAPBEXHLevel0X 29 5" xfId="38851"/>
    <cellStyle name="SAPBEXHLevel0X 3" xfId="38852"/>
    <cellStyle name="SAPBEXHLevel0X 3 10" xfId="38853"/>
    <cellStyle name="SAPBEXHLevel0X 3 11" xfId="38854"/>
    <cellStyle name="SAPBEXHLevel0X 3 12" xfId="38855"/>
    <cellStyle name="SAPBEXHLevel0X 3 13" xfId="38856"/>
    <cellStyle name="SAPBEXHLevel0X 3 14" xfId="38857"/>
    <cellStyle name="SAPBEXHLevel0X 3 15" xfId="38858"/>
    <cellStyle name="SAPBEXHLevel0X 3 16" xfId="38859"/>
    <cellStyle name="SAPBEXHLevel0X 3 17" xfId="38860"/>
    <cellStyle name="SAPBEXHLevel0X 3 18" xfId="38861"/>
    <cellStyle name="SAPBEXHLevel0X 3 19" xfId="38862"/>
    <cellStyle name="SAPBEXHLevel0X 3 2" xfId="38863"/>
    <cellStyle name="SAPBEXHLevel0X 3 2 2" xfId="38864"/>
    <cellStyle name="SAPBEXHLevel0X 3 2 2 2" xfId="38865"/>
    <cellStyle name="SAPBEXHLevel0X 3 2 2 3" xfId="47539"/>
    <cellStyle name="SAPBEXHLevel0X 3 2 3" xfId="38866"/>
    <cellStyle name="SAPBEXHLevel0X 3 2 4" xfId="38867"/>
    <cellStyle name="SAPBEXHLevel0X 3 2 5" xfId="47538"/>
    <cellStyle name="SAPBEXHLevel0X 3 20" xfId="38868"/>
    <cellStyle name="SAPBEXHLevel0X 3 21" xfId="38869"/>
    <cellStyle name="SAPBEXHLevel0X 3 22" xfId="38870"/>
    <cellStyle name="SAPBEXHLevel0X 3 23" xfId="38871"/>
    <cellStyle name="SAPBEXHLevel0X 3 24" xfId="38872"/>
    <cellStyle name="SAPBEXHLevel0X 3 25" xfId="38873"/>
    <cellStyle name="SAPBEXHLevel0X 3 26" xfId="38874"/>
    <cellStyle name="SAPBEXHLevel0X 3 27" xfId="38875"/>
    <cellStyle name="SAPBEXHLevel0X 3 28" xfId="38876"/>
    <cellStyle name="SAPBEXHLevel0X 3 29" xfId="38877"/>
    <cellStyle name="SAPBEXHLevel0X 3 3" xfId="38878"/>
    <cellStyle name="SAPBEXHLevel0X 3 3 2" xfId="38879"/>
    <cellStyle name="SAPBEXHLevel0X 3 3 2 2" xfId="38880"/>
    <cellStyle name="SAPBEXHLevel0X 3 3 3" xfId="38881"/>
    <cellStyle name="SAPBEXHLevel0X 3 3 4" xfId="38882"/>
    <cellStyle name="SAPBEXHLevel0X 3 3 5" xfId="47540"/>
    <cellStyle name="SAPBEXHLevel0X 3 30" xfId="38883"/>
    <cellStyle name="SAPBEXHLevel0X 3 31" xfId="38884"/>
    <cellStyle name="SAPBEXHLevel0X 3 32" xfId="38885"/>
    <cellStyle name="SAPBEXHLevel0X 3 33" xfId="38886"/>
    <cellStyle name="SAPBEXHLevel0X 3 34" xfId="38887"/>
    <cellStyle name="SAPBEXHLevel0X 3 35" xfId="38888"/>
    <cellStyle name="SAPBEXHLevel0X 3 36" xfId="38889"/>
    <cellStyle name="SAPBEXHLevel0X 3 37" xfId="38890"/>
    <cellStyle name="SAPBEXHLevel0X 3 38" xfId="38891"/>
    <cellStyle name="SAPBEXHLevel0X 3 39" xfId="38892"/>
    <cellStyle name="SAPBEXHLevel0X 3 4" xfId="38893"/>
    <cellStyle name="SAPBEXHLevel0X 3 4 2" xfId="38894"/>
    <cellStyle name="SAPBEXHLevel0X 3 4 3" xfId="38895"/>
    <cellStyle name="SAPBEXHLevel0X 3 40" xfId="38896"/>
    <cellStyle name="SAPBEXHLevel0X 3 41" xfId="38897"/>
    <cellStyle name="SAPBEXHLevel0X 3 42" xfId="38898"/>
    <cellStyle name="SAPBEXHLevel0X 3 43" xfId="38899"/>
    <cellStyle name="SAPBEXHLevel0X 3 44" xfId="38900"/>
    <cellStyle name="SAPBEXHLevel0X 3 45" xfId="38901"/>
    <cellStyle name="SAPBEXHLevel0X 3 46" xfId="38902"/>
    <cellStyle name="SAPBEXHLevel0X 3 47" xfId="38903"/>
    <cellStyle name="SAPBEXHLevel0X 3 48" xfId="38904"/>
    <cellStyle name="SAPBEXHLevel0X 3 49" xfId="38905"/>
    <cellStyle name="SAPBEXHLevel0X 3 5" xfId="38906"/>
    <cellStyle name="SAPBEXHLevel0X 3 5 2" xfId="38907"/>
    <cellStyle name="SAPBEXHLevel0X 3 5 3" xfId="38908"/>
    <cellStyle name="SAPBEXHLevel0X 3 50" xfId="38909"/>
    <cellStyle name="SAPBEXHLevel0X 3 51" xfId="38910"/>
    <cellStyle name="SAPBEXHLevel0X 3 52" xfId="38911"/>
    <cellStyle name="SAPBEXHLevel0X 3 53" xfId="38912"/>
    <cellStyle name="SAPBEXHLevel0X 3 54" xfId="38913"/>
    <cellStyle name="SAPBEXHLevel0X 3 55" xfId="38914"/>
    <cellStyle name="SAPBEXHLevel0X 3 56" xfId="38915"/>
    <cellStyle name="SAPBEXHLevel0X 3 57" xfId="38916"/>
    <cellStyle name="SAPBEXHLevel0X 3 58" xfId="38917"/>
    <cellStyle name="SAPBEXHLevel0X 3 59" xfId="47537"/>
    <cellStyle name="SAPBEXHLevel0X 3 6" xfId="38918"/>
    <cellStyle name="SAPBEXHLevel0X 3 7" xfId="38919"/>
    <cellStyle name="SAPBEXHLevel0X 3 8" xfId="38920"/>
    <cellStyle name="SAPBEXHLevel0X 3 9" xfId="38921"/>
    <cellStyle name="SAPBEXHLevel0X 30" xfId="38922"/>
    <cellStyle name="SAPBEXHLevel0X 30 2" xfId="38923"/>
    <cellStyle name="SAPBEXHLevel0X 30 2 2" xfId="38924"/>
    <cellStyle name="SAPBEXHLevel0X 30 3" xfId="38925"/>
    <cellStyle name="SAPBEXHLevel0X 30 3 2" xfId="38926"/>
    <cellStyle name="SAPBEXHLevel0X 30 4" xfId="38927"/>
    <cellStyle name="SAPBEXHLevel0X 30 5" xfId="38928"/>
    <cellStyle name="SAPBEXHLevel0X 30 6" xfId="38929"/>
    <cellStyle name="SAPBEXHLevel0X 31" xfId="38930"/>
    <cellStyle name="SAPBEXHLevel0X 31 2" xfId="38931"/>
    <cellStyle name="SAPBEXHLevel0X 31 2 2" xfId="38932"/>
    <cellStyle name="SAPBEXHLevel0X 31 3" xfId="38933"/>
    <cellStyle name="SAPBEXHLevel0X 31 3 2" xfId="38934"/>
    <cellStyle name="SAPBEXHLevel0X 31 4" xfId="38935"/>
    <cellStyle name="SAPBEXHLevel0X 31 5" xfId="38936"/>
    <cellStyle name="SAPBEXHLevel0X 31 6" xfId="38937"/>
    <cellStyle name="SAPBEXHLevel0X 32" xfId="38938"/>
    <cellStyle name="SAPBEXHLevel0X 32 2" xfId="38939"/>
    <cellStyle name="SAPBEXHLevel0X 32 2 2" xfId="38940"/>
    <cellStyle name="SAPBEXHLevel0X 32 3" xfId="38941"/>
    <cellStyle name="SAPBEXHLevel0X 32 4" xfId="38942"/>
    <cellStyle name="SAPBEXHLevel0X 33" xfId="38943"/>
    <cellStyle name="SAPBEXHLevel0X 33 2" xfId="38944"/>
    <cellStyle name="SAPBEXHLevel0X 33 2 2" xfId="38945"/>
    <cellStyle name="SAPBEXHLevel0X 33 3" xfId="38946"/>
    <cellStyle name="SAPBEXHLevel0X 33 4" xfId="38947"/>
    <cellStyle name="SAPBEXHLevel0X 34" xfId="38948"/>
    <cellStyle name="SAPBEXHLevel0X 34 2" xfId="38949"/>
    <cellStyle name="SAPBEXHLevel0X 34 2 2" xfId="38950"/>
    <cellStyle name="SAPBEXHLevel0X 34 3" xfId="38951"/>
    <cellStyle name="SAPBEXHLevel0X 34 4" xfId="38952"/>
    <cellStyle name="SAPBEXHLevel0X 35" xfId="38953"/>
    <cellStyle name="SAPBEXHLevel0X 35 2" xfId="38954"/>
    <cellStyle name="SAPBEXHLevel0X 35 3" xfId="38955"/>
    <cellStyle name="SAPBEXHLevel0X 36" xfId="38956"/>
    <cellStyle name="SAPBEXHLevel0X 36 2" xfId="38957"/>
    <cellStyle name="SAPBEXHLevel0X 36 3" xfId="38958"/>
    <cellStyle name="SAPBEXHLevel0X 37" xfId="38959"/>
    <cellStyle name="SAPBEXHLevel0X 37 2" xfId="38960"/>
    <cellStyle name="SAPBEXHLevel0X 37 3" xfId="38961"/>
    <cellStyle name="SAPBEXHLevel0X 38" xfId="38962"/>
    <cellStyle name="SAPBEXHLevel0X 38 2" xfId="38963"/>
    <cellStyle name="SAPBEXHLevel0X 38 3" xfId="38964"/>
    <cellStyle name="SAPBEXHLevel0X 38 4" xfId="38965"/>
    <cellStyle name="SAPBEXHLevel0X 38 5" xfId="38966"/>
    <cellStyle name="SAPBEXHLevel0X 38 6" xfId="38967"/>
    <cellStyle name="SAPBEXHLevel0X 39" xfId="38968"/>
    <cellStyle name="SAPBEXHLevel0X 39 2" xfId="38969"/>
    <cellStyle name="SAPBEXHLevel0X 39 3" xfId="38970"/>
    <cellStyle name="SAPBEXHLevel0X 4" xfId="38971"/>
    <cellStyle name="SAPBEXHLevel0X 4 10" xfId="38972"/>
    <cellStyle name="SAPBEXHLevel0X 4 11" xfId="38973"/>
    <cellStyle name="SAPBEXHLevel0X 4 12" xfId="38974"/>
    <cellStyle name="SAPBEXHLevel0X 4 13" xfId="38975"/>
    <cellStyle name="SAPBEXHLevel0X 4 14" xfId="38976"/>
    <cellStyle name="SAPBEXHLevel0X 4 15" xfId="38977"/>
    <cellStyle name="SAPBEXHLevel0X 4 16" xfId="38978"/>
    <cellStyle name="SAPBEXHLevel0X 4 17" xfId="38979"/>
    <cellStyle name="SAPBEXHLevel0X 4 18" xfId="38980"/>
    <cellStyle name="SAPBEXHLevel0X 4 19" xfId="38981"/>
    <cellStyle name="SAPBEXHLevel0X 4 2" xfId="38982"/>
    <cellStyle name="SAPBEXHLevel0X 4 2 2" xfId="38983"/>
    <cellStyle name="SAPBEXHLevel0X 4 2 2 2" xfId="38984"/>
    <cellStyle name="SAPBEXHLevel0X 4 2 2 3" xfId="38985"/>
    <cellStyle name="SAPBEXHLevel0X 4 2 2 4" xfId="47543"/>
    <cellStyle name="SAPBEXHLevel0X 4 2 3" xfId="38986"/>
    <cellStyle name="SAPBEXHLevel0X 4 2 4" xfId="38987"/>
    <cellStyle name="SAPBEXHLevel0X 4 2 5" xfId="38988"/>
    <cellStyle name="SAPBEXHLevel0X 4 2 6" xfId="38989"/>
    <cellStyle name="SAPBEXHLevel0X 4 2 7" xfId="38990"/>
    <cellStyle name="SAPBEXHLevel0X 4 2 8" xfId="47542"/>
    <cellStyle name="SAPBEXHLevel0X 4 20" xfId="38991"/>
    <cellStyle name="SAPBEXHLevel0X 4 21" xfId="38992"/>
    <cellStyle name="SAPBEXHLevel0X 4 22" xfId="38993"/>
    <cellStyle name="SAPBEXHLevel0X 4 23" xfId="38994"/>
    <cellStyle name="SAPBEXHLevel0X 4 24" xfId="38995"/>
    <cellStyle name="SAPBEXHLevel0X 4 25" xfId="38996"/>
    <cellStyle name="SAPBEXHLevel0X 4 26" xfId="38997"/>
    <cellStyle name="SAPBEXHLevel0X 4 27" xfId="38998"/>
    <cellStyle name="SAPBEXHLevel0X 4 28" xfId="38999"/>
    <cellStyle name="SAPBEXHLevel0X 4 29" xfId="39000"/>
    <cellStyle name="SAPBEXHLevel0X 4 3" xfId="39001"/>
    <cellStyle name="SAPBEXHLevel0X 4 3 2" xfId="39002"/>
    <cellStyle name="SAPBEXHLevel0X 4 3 2 2" xfId="39003"/>
    <cellStyle name="SAPBEXHLevel0X 4 3 3" xfId="39004"/>
    <cellStyle name="SAPBEXHLevel0X 4 3 4" xfId="39005"/>
    <cellStyle name="SAPBEXHLevel0X 4 3 5" xfId="47544"/>
    <cellStyle name="SAPBEXHLevel0X 4 30" xfId="39006"/>
    <cellStyle name="SAPBEXHLevel0X 4 31" xfId="39007"/>
    <cellStyle name="SAPBEXHLevel0X 4 32" xfId="39008"/>
    <cellStyle name="SAPBEXHLevel0X 4 33" xfId="39009"/>
    <cellStyle name="SAPBEXHLevel0X 4 34" xfId="39010"/>
    <cellStyle name="SAPBEXHLevel0X 4 35" xfId="39011"/>
    <cellStyle name="SAPBEXHLevel0X 4 36" xfId="39012"/>
    <cellStyle name="SAPBEXHLevel0X 4 37" xfId="39013"/>
    <cellStyle name="SAPBEXHLevel0X 4 38" xfId="39014"/>
    <cellStyle name="SAPBEXHLevel0X 4 39" xfId="39015"/>
    <cellStyle name="SAPBEXHLevel0X 4 4" xfId="39016"/>
    <cellStyle name="SAPBEXHLevel0X 4 40" xfId="39017"/>
    <cellStyle name="SAPBEXHLevel0X 4 41" xfId="39018"/>
    <cellStyle name="SAPBEXHLevel0X 4 42" xfId="39019"/>
    <cellStyle name="SAPBEXHLevel0X 4 43" xfId="39020"/>
    <cellStyle name="SAPBEXHLevel0X 4 44" xfId="39021"/>
    <cellStyle name="SAPBEXHLevel0X 4 45" xfId="39022"/>
    <cellStyle name="SAPBEXHLevel0X 4 46" xfId="39023"/>
    <cellStyle name="SAPBEXHLevel0X 4 47" xfId="39024"/>
    <cellStyle name="SAPBEXHLevel0X 4 48" xfId="39025"/>
    <cellStyle name="SAPBEXHLevel0X 4 49" xfId="39026"/>
    <cellStyle name="SAPBEXHLevel0X 4 5" xfId="39027"/>
    <cellStyle name="SAPBEXHLevel0X 4 50" xfId="39028"/>
    <cellStyle name="SAPBEXHLevel0X 4 51" xfId="39029"/>
    <cellStyle name="SAPBEXHLevel0X 4 52" xfId="39030"/>
    <cellStyle name="SAPBEXHLevel0X 4 53" xfId="39031"/>
    <cellStyle name="SAPBEXHLevel0X 4 54" xfId="39032"/>
    <cellStyle name="SAPBEXHLevel0X 4 55" xfId="39033"/>
    <cellStyle name="SAPBEXHLevel0X 4 56" xfId="39034"/>
    <cellStyle name="SAPBEXHLevel0X 4 57" xfId="39035"/>
    <cellStyle name="SAPBEXHLevel0X 4 58" xfId="39036"/>
    <cellStyle name="SAPBEXHLevel0X 4 59" xfId="39037"/>
    <cellStyle name="SAPBEXHLevel0X 4 6" xfId="39038"/>
    <cellStyle name="SAPBEXHLevel0X 4 60" xfId="47541"/>
    <cellStyle name="SAPBEXHLevel0X 4 7" xfId="39039"/>
    <cellStyle name="SAPBEXHLevel0X 4 8" xfId="39040"/>
    <cellStyle name="SAPBEXHLevel0X 4 9" xfId="39041"/>
    <cellStyle name="SAPBEXHLevel0X 40" xfId="39042"/>
    <cellStyle name="SAPBEXHLevel0X 40 2" xfId="39043"/>
    <cellStyle name="SAPBEXHLevel0X 40 3" xfId="39044"/>
    <cellStyle name="SAPBEXHLevel0X 41" xfId="39045"/>
    <cellStyle name="SAPBEXHLevel0X 41 2" xfId="39046"/>
    <cellStyle name="SAPBEXHLevel0X 41 3" xfId="39047"/>
    <cellStyle name="SAPBEXHLevel0X 42" xfId="39048"/>
    <cellStyle name="SAPBEXHLevel0X 42 2" xfId="39049"/>
    <cellStyle name="SAPBEXHLevel0X 42 2 2" xfId="39050"/>
    <cellStyle name="SAPBEXHLevel0X 42 2 3" xfId="39051"/>
    <cellStyle name="SAPBEXHLevel0X 42 3" xfId="39052"/>
    <cellStyle name="SAPBEXHLevel0X 43" xfId="39053"/>
    <cellStyle name="SAPBEXHLevel0X 43 2" xfId="39054"/>
    <cellStyle name="SAPBEXHLevel0X 43 2 2" xfId="39055"/>
    <cellStyle name="SAPBEXHLevel0X 43 3" xfId="39056"/>
    <cellStyle name="SAPBEXHLevel0X 43 4" xfId="39057"/>
    <cellStyle name="SAPBEXHLevel0X 44" xfId="39058"/>
    <cellStyle name="SAPBEXHLevel0X 44 2" xfId="39059"/>
    <cellStyle name="SAPBEXHLevel0X 44 3" xfId="39060"/>
    <cellStyle name="SAPBEXHLevel0X 45" xfId="39061"/>
    <cellStyle name="SAPBEXHLevel0X 45 2" xfId="39062"/>
    <cellStyle name="SAPBEXHLevel0X 45 3" xfId="39063"/>
    <cellStyle name="SAPBEXHLevel0X 46" xfId="39064"/>
    <cellStyle name="SAPBEXHLevel0X 46 2" xfId="39065"/>
    <cellStyle name="SAPBEXHLevel0X 46 3" xfId="39066"/>
    <cellStyle name="SAPBEXHLevel0X 47" xfId="39067"/>
    <cellStyle name="SAPBEXHLevel0X 48" xfId="39068"/>
    <cellStyle name="SAPBEXHLevel0X 49" xfId="39069"/>
    <cellStyle name="SAPBEXHLevel0X 5" xfId="39070"/>
    <cellStyle name="SAPBEXHLevel0X 5 10" xfId="39071"/>
    <cellStyle name="SAPBEXHLevel0X 5 11" xfId="39072"/>
    <cellStyle name="SAPBEXHLevel0X 5 12" xfId="39073"/>
    <cellStyle name="SAPBEXHLevel0X 5 13" xfId="39074"/>
    <cellStyle name="SAPBEXHLevel0X 5 14" xfId="39075"/>
    <cellStyle name="SAPBEXHLevel0X 5 15" xfId="39076"/>
    <cellStyle name="SAPBEXHLevel0X 5 16" xfId="39077"/>
    <cellStyle name="SAPBEXHLevel0X 5 17" xfId="39078"/>
    <cellStyle name="SAPBEXHLevel0X 5 18" xfId="39079"/>
    <cellStyle name="SAPBEXHLevel0X 5 19" xfId="39080"/>
    <cellStyle name="SAPBEXHLevel0X 5 2" xfId="39081"/>
    <cellStyle name="SAPBEXHLevel0X 5 2 2" xfId="39082"/>
    <cellStyle name="SAPBEXHLevel0X 5 2 2 2" xfId="47547"/>
    <cellStyle name="SAPBEXHLevel0X 5 2 3" xfId="47546"/>
    <cellStyle name="SAPBEXHLevel0X 5 20" xfId="39083"/>
    <cellStyle name="SAPBEXHLevel0X 5 21" xfId="39084"/>
    <cellStyle name="SAPBEXHLevel0X 5 22" xfId="39085"/>
    <cellStyle name="SAPBEXHLevel0X 5 23" xfId="39086"/>
    <cellStyle name="SAPBEXHLevel0X 5 24" xfId="39087"/>
    <cellStyle name="SAPBEXHLevel0X 5 25" xfId="39088"/>
    <cellStyle name="SAPBEXHLevel0X 5 26" xfId="39089"/>
    <cellStyle name="SAPBEXHLevel0X 5 27" xfId="39090"/>
    <cellStyle name="SAPBEXHLevel0X 5 28" xfId="39091"/>
    <cellStyle name="SAPBEXHLevel0X 5 29" xfId="39092"/>
    <cellStyle name="SAPBEXHLevel0X 5 3" xfId="39093"/>
    <cellStyle name="SAPBEXHLevel0X 5 3 2" xfId="47548"/>
    <cellStyle name="SAPBEXHLevel0X 5 30" xfId="39094"/>
    <cellStyle name="SAPBEXHLevel0X 5 31" xfId="39095"/>
    <cellStyle name="SAPBEXHLevel0X 5 32" xfId="39096"/>
    <cellStyle name="SAPBEXHLevel0X 5 33" xfId="39097"/>
    <cellStyle name="SAPBEXHLevel0X 5 34" xfId="39098"/>
    <cellStyle name="SAPBEXHLevel0X 5 35" xfId="39099"/>
    <cellStyle name="SAPBEXHLevel0X 5 36" xfId="39100"/>
    <cellStyle name="SAPBEXHLevel0X 5 37" xfId="39101"/>
    <cellStyle name="SAPBEXHLevel0X 5 38" xfId="39102"/>
    <cellStyle name="SAPBEXHLevel0X 5 39" xfId="39103"/>
    <cellStyle name="SAPBEXHLevel0X 5 4" xfId="39104"/>
    <cellStyle name="SAPBEXHLevel0X 5 40" xfId="39105"/>
    <cellStyle name="SAPBEXHLevel0X 5 41" xfId="39106"/>
    <cellStyle name="SAPBEXHLevel0X 5 42" xfId="39107"/>
    <cellStyle name="SAPBEXHLevel0X 5 43" xfId="39108"/>
    <cellStyle name="SAPBEXHLevel0X 5 44" xfId="39109"/>
    <cellStyle name="SAPBEXHLevel0X 5 45" xfId="39110"/>
    <cellStyle name="SAPBEXHLevel0X 5 46" xfId="39111"/>
    <cellStyle name="SAPBEXHLevel0X 5 47" xfId="47545"/>
    <cellStyle name="SAPBEXHLevel0X 5 5" xfId="39112"/>
    <cellStyle name="SAPBEXHLevel0X 5 6" xfId="39113"/>
    <cellStyle name="SAPBEXHLevel0X 5 7" xfId="39114"/>
    <cellStyle name="SAPBEXHLevel0X 5 8" xfId="39115"/>
    <cellStyle name="SAPBEXHLevel0X 5 9" xfId="39116"/>
    <cellStyle name="SAPBEXHLevel0X 50" xfId="39117"/>
    <cellStyle name="SAPBEXHLevel0X 51" xfId="48039"/>
    <cellStyle name="SAPBEXHLevel0X 6" xfId="39118"/>
    <cellStyle name="SAPBEXHLevel0X 6 10" xfId="39119"/>
    <cellStyle name="SAPBEXHLevel0X 6 11" xfId="39120"/>
    <cellStyle name="SAPBEXHLevel0X 6 12" xfId="39121"/>
    <cellStyle name="SAPBEXHLevel0X 6 13" xfId="39122"/>
    <cellStyle name="SAPBEXHLevel0X 6 14" xfId="39123"/>
    <cellStyle name="SAPBEXHLevel0X 6 15" xfId="39124"/>
    <cellStyle name="SAPBEXHLevel0X 6 16" xfId="39125"/>
    <cellStyle name="SAPBEXHLevel0X 6 17" xfId="39126"/>
    <cellStyle name="SAPBEXHLevel0X 6 18" xfId="39127"/>
    <cellStyle name="SAPBEXHLevel0X 6 19" xfId="39128"/>
    <cellStyle name="SAPBEXHLevel0X 6 2" xfId="39129"/>
    <cellStyle name="SAPBEXHLevel0X 6 2 2" xfId="39130"/>
    <cellStyle name="SAPBEXHLevel0X 6 2 2 2" xfId="47551"/>
    <cellStyle name="SAPBEXHLevel0X 6 2 3" xfId="47550"/>
    <cellStyle name="SAPBEXHLevel0X 6 20" xfId="39131"/>
    <cellStyle name="SAPBEXHLevel0X 6 21" xfId="39132"/>
    <cellStyle name="SAPBEXHLevel0X 6 22" xfId="39133"/>
    <cellStyle name="SAPBEXHLevel0X 6 23" xfId="39134"/>
    <cellStyle name="SAPBEXHLevel0X 6 24" xfId="39135"/>
    <cellStyle name="SAPBEXHLevel0X 6 25" xfId="39136"/>
    <cellStyle name="SAPBEXHLevel0X 6 26" xfId="39137"/>
    <cellStyle name="SAPBEXHLevel0X 6 27" xfId="39138"/>
    <cellStyle name="SAPBEXHLevel0X 6 28" xfId="39139"/>
    <cellStyle name="SAPBEXHLevel0X 6 29" xfId="39140"/>
    <cellStyle name="SAPBEXHLevel0X 6 3" xfId="39141"/>
    <cellStyle name="SAPBEXHLevel0X 6 3 2" xfId="47552"/>
    <cellStyle name="SAPBEXHLevel0X 6 30" xfId="39142"/>
    <cellStyle name="SAPBEXHLevel0X 6 31" xfId="39143"/>
    <cellStyle name="SAPBEXHLevel0X 6 32" xfId="39144"/>
    <cellStyle name="SAPBEXHLevel0X 6 33" xfId="39145"/>
    <cellStyle name="SAPBEXHLevel0X 6 34" xfId="39146"/>
    <cellStyle name="SAPBEXHLevel0X 6 35" xfId="39147"/>
    <cellStyle name="SAPBEXHLevel0X 6 36" xfId="39148"/>
    <cellStyle name="SAPBEXHLevel0X 6 37" xfId="39149"/>
    <cellStyle name="SAPBEXHLevel0X 6 38" xfId="39150"/>
    <cellStyle name="SAPBEXHLevel0X 6 39" xfId="39151"/>
    <cellStyle name="SAPBEXHLevel0X 6 4" xfId="39152"/>
    <cellStyle name="SAPBEXHLevel0X 6 40" xfId="39153"/>
    <cellStyle name="SAPBEXHLevel0X 6 41" xfId="39154"/>
    <cellStyle name="SAPBEXHLevel0X 6 42" xfId="39155"/>
    <cellStyle name="SAPBEXHLevel0X 6 43" xfId="39156"/>
    <cellStyle name="SAPBEXHLevel0X 6 44" xfId="39157"/>
    <cellStyle name="SAPBEXHLevel0X 6 45" xfId="39158"/>
    <cellStyle name="SAPBEXHLevel0X 6 46" xfId="39159"/>
    <cellStyle name="SAPBEXHLevel0X 6 47" xfId="47549"/>
    <cellStyle name="SAPBEXHLevel0X 6 5" xfId="39160"/>
    <cellStyle name="SAPBEXHLevel0X 6 6" xfId="39161"/>
    <cellStyle name="SAPBEXHLevel0X 6 7" xfId="39162"/>
    <cellStyle name="SAPBEXHLevel0X 6 8" xfId="39163"/>
    <cellStyle name="SAPBEXHLevel0X 6 9" xfId="39164"/>
    <cellStyle name="SAPBEXHLevel0X 7" xfId="39165"/>
    <cellStyle name="SAPBEXHLevel0X 7 10" xfId="39166"/>
    <cellStyle name="SAPBEXHLevel0X 7 11" xfId="39167"/>
    <cellStyle name="SAPBEXHLevel0X 7 12" xfId="39168"/>
    <cellStyle name="SAPBEXHLevel0X 7 13" xfId="39169"/>
    <cellStyle name="SAPBEXHLevel0X 7 14" xfId="39170"/>
    <cellStyle name="SAPBEXHLevel0X 7 15" xfId="39171"/>
    <cellStyle name="SAPBEXHLevel0X 7 16" xfId="39172"/>
    <cellStyle name="SAPBEXHLevel0X 7 17" xfId="39173"/>
    <cellStyle name="SAPBEXHLevel0X 7 18" xfId="39174"/>
    <cellStyle name="SAPBEXHLevel0X 7 19" xfId="39175"/>
    <cellStyle name="SAPBEXHLevel0X 7 2" xfId="39176"/>
    <cellStyle name="SAPBEXHLevel0X 7 2 2" xfId="39177"/>
    <cellStyle name="SAPBEXHLevel0X 7 2 2 2" xfId="47555"/>
    <cellStyle name="SAPBEXHLevel0X 7 2 3" xfId="47554"/>
    <cellStyle name="SAPBEXHLevel0X 7 20" xfId="39178"/>
    <cellStyle name="SAPBEXHLevel0X 7 21" xfId="39179"/>
    <cellStyle name="SAPBEXHLevel0X 7 22" xfId="39180"/>
    <cellStyle name="SAPBEXHLevel0X 7 23" xfId="39181"/>
    <cellStyle name="SAPBEXHLevel0X 7 24" xfId="39182"/>
    <cellStyle name="SAPBEXHLevel0X 7 25" xfId="39183"/>
    <cellStyle name="SAPBEXHLevel0X 7 26" xfId="39184"/>
    <cellStyle name="SAPBEXHLevel0X 7 27" xfId="39185"/>
    <cellStyle name="SAPBEXHLevel0X 7 28" xfId="39186"/>
    <cellStyle name="SAPBEXHLevel0X 7 29" xfId="39187"/>
    <cellStyle name="SAPBEXHLevel0X 7 3" xfId="39188"/>
    <cellStyle name="SAPBEXHLevel0X 7 3 2" xfId="47556"/>
    <cellStyle name="SAPBEXHLevel0X 7 30" xfId="39189"/>
    <cellStyle name="SAPBEXHLevel0X 7 31" xfId="39190"/>
    <cellStyle name="SAPBEXHLevel0X 7 32" xfId="39191"/>
    <cellStyle name="SAPBEXHLevel0X 7 33" xfId="39192"/>
    <cellStyle name="SAPBEXHLevel0X 7 34" xfId="39193"/>
    <cellStyle name="SAPBEXHLevel0X 7 35" xfId="39194"/>
    <cellStyle name="SAPBEXHLevel0X 7 36" xfId="39195"/>
    <cellStyle name="SAPBEXHLevel0X 7 37" xfId="39196"/>
    <cellStyle name="SAPBEXHLevel0X 7 38" xfId="39197"/>
    <cellStyle name="SAPBEXHLevel0X 7 39" xfId="39198"/>
    <cellStyle name="SAPBEXHLevel0X 7 4" xfId="39199"/>
    <cellStyle name="SAPBEXHLevel0X 7 40" xfId="39200"/>
    <cellStyle name="SAPBEXHLevel0X 7 41" xfId="39201"/>
    <cellStyle name="SAPBEXHLevel0X 7 42" xfId="39202"/>
    <cellStyle name="SAPBEXHLevel0X 7 43" xfId="39203"/>
    <cellStyle name="SAPBEXHLevel0X 7 44" xfId="39204"/>
    <cellStyle name="SAPBEXHLevel0X 7 45" xfId="39205"/>
    <cellStyle name="SAPBEXHLevel0X 7 46" xfId="39206"/>
    <cellStyle name="SAPBEXHLevel0X 7 47" xfId="47553"/>
    <cellStyle name="SAPBEXHLevel0X 7 5" xfId="39207"/>
    <cellStyle name="SAPBEXHLevel0X 7 6" xfId="39208"/>
    <cellStyle name="SAPBEXHLevel0X 7 7" xfId="39209"/>
    <cellStyle name="SAPBEXHLevel0X 7 8" xfId="39210"/>
    <cellStyle name="SAPBEXHLevel0X 7 9" xfId="39211"/>
    <cellStyle name="SAPBEXHLevel0X 8" xfId="39212"/>
    <cellStyle name="SAPBEXHLevel0X 8 10" xfId="39213"/>
    <cellStyle name="SAPBEXHLevel0X 8 11" xfId="39214"/>
    <cellStyle name="SAPBEXHLevel0X 8 12" xfId="39215"/>
    <cellStyle name="SAPBEXHLevel0X 8 12 2" xfId="39216"/>
    <cellStyle name="SAPBEXHLevel0X 8 12 2 2" xfId="39217"/>
    <cellStyle name="SAPBEXHLevel0X 8 12 2 3" xfId="39218"/>
    <cellStyle name="SAPBEXHLevel0X 8 12 2 4" xfId="39219"/>
    <cellStyle name="SAPBEXHLevel0X 8 12 3" xfId="39220"/>
    <cellStyle name="SAPBEXHLevel0X 8 12 4" xfId="39221"/>
    <cellStyle name="SAPBEXHLevel0X 8 13" xfId="39222"/>
    <cellStyle name="SAPBEXHLevel0X 8 14" xfId="39223"/>
    <cellStyle name="SAPBEXHLevel0X 8 15" xfId="39224"/>
    <cellStyle name="SAPBEXHLevel0X 8 16" xfId="39225"/>
    <cellStyle name="SAPBEXHLevel0X 8 17" xfId="39226"/>
    <cellStyle name="SAPBEXHLevel0X 8 18" xfId="39227"/>
    <cellStyle name="SAPBEXHLevel0X 8 19" xfId="39228"/>
    <cellStyle name="SAPBEXHLevel0X 8 2" xfId="39229"/>
    <cellStyle name="SAPBEXHLevel0X 8 2 2" xfId="39230"/>
    <cellStyle name="SAPBEXHLevel0X 8 2 3" xfId="39231"/>
    <cellStyle name="SAPBEXHLevel0X 8 2 4" xfId="47558"/>
    <cellStyle name="SAPBEXHLevel0X 8 20" xfId="39232"/>
    <cellStyle name="SAPBEXHLevel0X 8 21" xfId="39233"/>
    <cellStyle name="SAPBEXHLevel0X 8 22" xfId="47557"/>
    <cellStyle name="SAPBEXHLevel0X 8 3" xfId="39234"/>
    <cellStyle name="SAPBEXHLevel0X 8 3 2" xfId="39235"/>
    <cellStyle name="SAPBEXHLevel0X 8 3 3" xfId="39236"/>
    <cellStyle name="SAPBEXHLevel0X 8 4" xfId="39237"/>
    <cellStyle name="SAPBEXHLevel0X 8 4 2" xfId="39238"/>
    <cellStyle name="SAPBEXHLevel0X 8 4 3" xfId="39239"/>
    <cellStyle name="SAPBEXHLevel0X 8 5" xfId="39240"/>
    <cellStyle name="SAPBEXHLevel0X 8 5 2" xfId="39241"/>
    <cellStyle name="SAPBEXHLevel0X 8 5 3" xfId="39242"/>
    <cellStyle name="SAPBEXHLevel0X 8 6" xfId="39243"/>
    <cellStyle name="SAPBEXHLevel0X 8 6 2" xfId="39244"/>
    <cellStyle name="SAPBEXHLevel0X 8 6 3" xfId="39245"/>
    <cellStyle name="SAPBEXHLevel0X 8 7" xfId="39246"/>
    <cellStyle name="SAPBEXHLevel0X 8 7 2" xfId="39247"/>
    <cellStyle name="SAPBEXHLevel0X 8 7 3" xfId="39248"/>
    <cellStyle name="SAPBEXHLevel0X 8 8" xfId="39249"/>
    <cellStyle name="SAPBEXHLevel0X 8 8 2" xfId="39250"/>
    <cellStyle name="SAPBEXHLevel0X 8 8 3" xfId="39251"/>
    <cellStyle name="SAPBEXHLevel0X 8 9" xfId="39252"/>
    <cellStyle name="SAPBEXHLevel0X 8 9 2" xfId="39253"/>
    <cellStyle name="SAPBEXHLevel0X 8 9 3" xfId="39254"/>
    <cellStyle name="SAPBEXHLevel0X 9" xfId="39255"/>
    <cellStyle name="SAPBEXHLevel0X 9 10" xfId="39256"/>
    <cellStyle name="SAPBEXHLevel0X 9 11" xfId="39257"/>
    <cellStyle name="SAPBEXHLevel0X 9 11 2" xfId="39258"/>
    <cellStyle name="SAPBEXHLevel0X 9 11 2 2" xfId="39259"/>
    <cellStyle name="SAPBEXHLevel0X 9 11 2 3" xfId="39260"/>
    <cellStyle name="SAPBEXHLevel0X 9 11 2 4" xfId="39261"/>
    <cellStyle name="SAPBEXHLevel0X 9 11 3" xfId="39262"/>
    <cellStyle name="SAPBEXHLevel0X 9 11 4" xfId="39263"/>
    <cellStyle name="SAPBEXHLevel0X 9 12" xfId="39264"/>
    <cellStyle name="SAPBEXHLevel0X 9 13" xfId="39265"/>
    <cellStyle name="SAPBEXHLevel0X 9 14" xfId="39266"/>
    <cellStyle name="SAPBEXHLevel0X 9 15" xfId="39267"/>
    <cellStyle name="SAPBEXHLevel0X 9 16" xfId="39268"/>
    <cellStyle name="SAPBEXHLevel0X 9 17" xfId="39269"/>
    <cellStyle name="SAPBEXHLevel0X 9 18" xfId="39270"/>
    <cellStyle name="SAPBEXHLevel0X 9 19" xfId="39271"/>
    <cellStyle name="SAPBEXHLevel0X 9 2" xfId="39272"/>
    <cellStyle name="SAPBEXHLevel0X 9 2 2" xfId="39273"/>
    <cellStyle name="SAPBEXHLevel0X 9 2 3" xfId="39274"/>
    <cellStyle name="SAPBEXHLevel0X 9 20" xfId="39275"/>
    <cellStyle name="SAPBEXHLevel0X 9 21" xfId="47559"/>
    <cellStyle name="SAPBEXHLevel0X 9 3" xfId="39276"/>
    <cellStyle name="SAPBEXHLevel0X 9 3 2" xfId="39277"/>
    <cellStyle name="SAPBEXHLevel0X 9 3 3" xfId="39278"/>
    <cellStyle name="SAPBEXHLevel0X 9 4" xfId="39279"/>
    <cellStyle name="SAPBEXHLevel0X 9 4 2" xfId="39280"/>
    <cellStyle name="SAPBEXHLevel0X 9 4 3" xfId="39281"/>
    <cellStyle name="SAPBEXHLevel0X 9 5" xfId="39282"/>
    <cellStyle name="SAPBEXHLevel0X 9 5 2" xfId="39283"/>
    <cellStyle name="SAPBEXHLevel0X 9 5 3" xfId="39284"/>
    <cellStyle name="SAPBEXHLevel0X 9 6" xfId="39285"/>
    <cellStyle name="SAPBEXHLevel0X 9 6 2" xfId="39286"/>
    <cellStyle name="SAPBEXHLevel0X 9 6 3" xfId="39287"/>
    <cellStyle name="SAPBEXHLevel0X 9 7" xfId="39288"/>
    <cellStyle name="SAPBEXHLevel0X 9 7 2" xfId="39289"/>
    <cellStyle name="SAPBEXHLevel0X 9 7 3" xfId="39290"/>
    <cellStyle name="SAPBEXHLevel0X 9 8" xfId="39291"/>
    <cellStyle name="SAPBEXHLevel0X 9 8 2" xfId="39292"/>
    <cellStyle name="SAPBEXHLevel0X 9 8 3" xfId="39293"/>
    <cellStyle name="SAPBEXHLevel0X 9 9" xfId="39294"/>
    <cellStyle name="SAPBEXHLevel0X 9 9 2" xfId="39295"/>
    <cellStyle name="SAPBEXHLevel0X 9 9 3" xfId="39296"/>
    <cellStyle name="SAPBEXHLevel0X_Units by Order Reason FY11" xfId="39297"/>
    <cellStyle name="SAPBEXHLevel1" xfId="39298"/>
    <cellStyle name="SAPBEXHLevel1 10" xfId="39299"/>
    <cellStyle name="SAPBEXHLevel1 10 2" xfId="39300"/>
    <cellStyle name="SAPBEXHLevel1 10 2 2" xfId="39301"/>
    <cellStyle name="SAPBEXHLevel1 10 3" xfId="39302"/>
    <cellStyle name="SAPBEXHLevel1 10 3 2" xfId="39303"/>
    <cellStyle name="SAPBEXHLevel1 10 4" xfId="39304"/>
    <cellStyle name="SAPBEXHLevel1 10 5" xfId="39305"/>
    <cellStyle name="SAPBEXHLevel1 10 6" xfId="47561"/>
    <cellStyle name="SAPBEXHLevel1 11" xfId="39306"/>
    <cellStyle name="SAPBEXHLevel1 11 10" xfId="39307"/>
    <cellStyle name="SAPBEXHLevel1 11 11" xfId="39308"/>
    <cellStyle name="SAPBEXHLevel1 11 12" xfId="39309"/>
    <cellStyle name="SAPBEXHLevel1 11 13" xfId="47560"/>
    <cellStyle name="SAPBEXHLevel1 11 2" xfId="39310"/>
    <cellStyle name="SAPBEXHLevel1 11 2 2" xfId="39311"/>
    <cellStyle name="SAPBEXHLevel1 11 2 3" xfId="39312"/>
    <cellStyle name="SAPBEXHLevel1 11 2 4" xfId="39313"/>
    <cellStyle name="SAPBEXHLevel1 11 2 5" xfId="39314"/>
    <cellStyle name="SAPBEXHLevel1 11 2 6" xfId="39315"/>
    <cellStyle name="SAPBEXHLevel1 11 2 7" xfId="39316"/>
    <cellStyle name="SAPBEXHLevel1 11 2 8" xfId="39317"/>
    <cellStyle name="SAPBEXHLevel1 11 2 9" xfId="39318"/>
    <cellStyle name="SAPBEXHLevel1 11 3" xfId="39319"/>
    <cellStyle name="SAPBEXHLevel1 11 3 2" xfId="39320"/>
    <cellStyle name="SAPBEXHLevel1 11 3 3" xfId="39321"/>
    <cellStyle name="SAPBEXHLevel1 11 3 4" xfId="39322"/>
    <cellStyle name="SAPBEXHLevel1 11 3 5" xfId="39323"/>
    <cellStyle name="SAPBEXHLevel1 11 3 6" xfId="39324"/>
    <cellStyle name="SAPBEXHLevel1 11 3 7" xfId="39325"/>
    <cellStyle name="SAPBEXHLevel1 11 3 8" xfId="39326"/>
    <cellStyle name="SAPBEXHLevel1 11 3 9" xfId="39327"/>
    <cellStyle name="SAPBEXHLevel1 11 4" xfId="39328"/>
    <cellStyle name="SAPBEXHLevel1 11 4 2" xfId="39329"/>
    <cellStyle name="SAPBEXHLevel1 11 4 3" xfId="39330"/>
    <cellStyle name="SAPBEXHLevel1 11 4 4" xfId="39331"/>
    <cellStyle name="SAPBEXHLevel1 11 4 5" xfId="39332"/>
    <cellStyle name="SAPBEXHLevel1 11 4 6" xfId="39333"/>
    <cellStyle name="SAPBEXHLevel1 11 4 7" xfId="39334"/>
    <cellStyle name="SAPBEXHLevel1 11 5" xfId="39335"/>
    <cellStyle name="SAPBEXHLevel1 11 5 2" xfId="39336"/>
    <cellStyle name="SAPBEXHLevel1 11 5 3" xfId="39337"/>
    <cellStyle name="SAPBEXHLevel1 11 5 4" xfId="39338"/>
    <cellStyle name="SAPBEXHLevel1 11 5 5" xfId="39339"/>
    <cellStyle name="SAPBEXHLevel1 11 5 6" xfId="39340"/>
    <cellStyle name="SAPBEXHLevel1 11 5 7" xfId="39341"/>
    <cellStyle name="SAPBEXHLevel1 11 6" xfId="39342"/>
    <cellStyle name="SAPBEXHLevel1 11 6 2" xfId="39343"/>
    <cellStyle name="SAPBEXHLevel1 11 6 3" xfId="39344"/>
    <cellStyle name="SAPBEXHLevel1 11 6 4" xfId="39345"/>
    <cellStyle name="SAPBEXHLevel1 11 6 5" xfId="39346"/>
    <cellStyle name="SAPBEXHLevel1 11 6 6" xfId="39347"/>
    <cellStyle name="SAPBEXHLevel1 11 6 7" xfId="39348"/>
    <cellStyle name="SAPBEXHLevel1 11 7" xfId="39349"/>
    <cellStyle name="SAPBEXHLevel1 11 7 2" xfId="39350"/>
    <cellStyle name="SAPBEXHLevel1 11 7 3" xfId="39351"/>
    <cellStyle name="SAPBEXHLevel1 11 7 4" xfId="39352"/>
    <cellStyle name="SAPBEXHLevel1 11 7 5" xfId="39353"/>
    <cellStyle name="SAPBEXHLevel1 11 7 6" xfId="39354"/>
    <cellStyle name="SAPBEXHLevel1 11 7 7" xfId="39355"/>
    <cellStyle name="SAPBEXHLevel1 11 8" xfId="39356"/>
    <cellStyle name="SAPBEXHLevel1 11 8 2" xfId="39357"/>
    <cellStyle name="SAPBEXHLevel1 11 8 3" xfId="39358"/>
    <cellStyle name="SAPBEXHLevel1 11 8 4" xfId="39359"/>
    <cellStyle name="SAPBEXHLevel1 11 8 5" xfId="39360"/>
    <cellStyle name="SAPBEXHLevel1 11 8 6" xfId="39361"/>
    <cellStyle name="SAPBEXHLevel1 11 8 7" xfId="39362"/>
    <cellStyle name="SAPBEXHLevel1 11 9" xfId="39363"/>
    <cellStyle name="SAPBEXHLevel1 11 9 2" xfId="39364"/>
    <cellStyle name="SAPBEXHLevel1 11 9 3" xfId="39365"/>
    <cellStyle name="SAPBEXHLevel1 11 9 4" xfId="39366"/>
    <cellStyle name="SAPBEXHLevel1 11 9 5" xfId="39367"/>
    <cellStyle name="SAPBEXHLevel1 11 9 6" xfId="39368"/>
    <cellStyle name="SAPBEXHLevel1 11 9 7" xfId="39369"/>
    <cellStyle name="SAPBEXHLevel1 12" xfId="39370"/>
    <cellStyle name="SAPBEXHLevel1 12 2" xfId="39371"/>
    <cellStyle name="SAPBEXHLevel1 12 2 2" xfId="39372"/>
    <cellStyle name="SAPBEXHLevel1 12 3" xfId="39373"/>
    <cellStyle name="SAPBEXHLevel1 12 3 2" xfId="39374"/>
    <cellStyle name="SAPBEXHLevel1 12 4" xfId="39375"/>
    <cellStyle name="SAPBEXHLevel1 12 5" xfId="39376"/>
    <cellStyle name="SAPBEXHLevel1 13" xfId="39377"/>
    <cellStyle name="SAPBEXHLevel1 13 2" xfId="39378"/>
    <cellStyle name="SAPBEXHLevel1 13 2 2" xfId="39379"/>
    <cellStyle name="SAPBEXHLevel1 13 3" xfId="39380"/>
    <cellStyle name="SAPBEXHLevel1 13 3 2" xfId="39381"/>
    <cellStyle name="SAPBEXHLevel1 13 4" xfId="39382"/>
    <cellStyle name="SAPBEXHLevel1 13 5" xfId="39383"/>
    <cellStyle name="SAPBEXHLevel1 14" xfId="39384"/>
    <cellStyle name="SAPBEXHLevel1 14 2" xfId="39385"/>
    <cellStyle name="SAPBEXHLevel1 14 2 2" xfId="39386"/>
    <cellStyle name="SAPBEXHLevel1 14 3" xfId="39387"/>
    <cellStyle name="SAPBEXHLevel1 14 3 2" xfId="39388"/>
    <cellStyle name="SAPBEXHLevel1 14 4" xfId="39389"/>
    <cellStyle name="SAPBEXHLevel1 14 5" xfId="39390"/>
    <cellStyle name="SAPBEXHLevel1 15" xfId="39391"/>
    <cellStyle name="SAPBEXHLevel1 15 2" xfId="39392"/>
    <cellStyle name="SAPBEXHLevel1 15 2 2" xfId="39393"/>
    <cellStyle name="SAPBEXHLevel1 15 3" xfId="39394"/>
    <cellStyle name="SAPBEXHLevel1 15 3 2" xfId="39395"/>
    <cellStyle name="SAPBEXHLevel1 15 4" xfId="39396"/>
    <cellStyle name="SAPBEXHLevel1 15 5" xfId="39397"/>
    <cellStyle name="SAPBEXHLevel1 16" xfId="39398"/>
    <cellStyle name="SAPBEXHLevel1 16 2" xfId="39399"/>
    <cellStyle name="SAPBEXHLevel1 16 2 2" xfId="39400"/>
    <cellStyle name="SAPBEXHLevel1 16 3" xfId="39401"/>
    <cellStyle name="SAPBEXHLevel1 16 3 2" xfId="39402"/>
    <cellStyle name="SAPBEXHLevel1 16 4" xfId="39403"/>
    <cellStyle name="SAPBEXHLevel1 16 5" xfId="39404"/>
    <cellStyle name="SAPBEXHLevel1 17" xfId="39405"/>
    <cellStyle name="SAPBEXHLevel1 17 2" xfId="39406"/>
    <cellStyle name="SAPBEXHLevel1 17 2 2" xfId="39407"/>
    <cellStyle name="SAPBEXHLevel1 17 3" xfId="39408"/>
    <cellStyle name="SAPBEXHLevel1 17 3 2" xfId="39409"/>
    <cellStyle name="SAPBEXHLevel1 17 4" xfId="39410"/>
    <cellStyle name="SAPBEXHLevel1 17 5" xfId="39411"/>
    <cellStyle name="SAPBEXHLevel1 18" xfId="39412"/>
    <cellStyle name="SAPBEXHLevel1 18 2" xfId="39413"/>
    <cellStyle name="SAPBEXHLevel1 18 2 2" xfId="39414"/>
    <cellStyle name="SAPBEXHLevel1 18 3" xfId="39415"/>
    <cellStyle name="SAPBEXHLevel1 18 3 2" xfId="39416"/>
    <cellStyle name="SAPBEXHLevel1 18 4" xfId="39417"/>
    <cellStyle name="SAPBEXHLevel1 18 5" xfId="39418"/>
    <cellStyle name="SAPBEXHLevel1 19" xfId="39419"/>
    <cellStyle name="SAPBEXHLevel1 19 2" xfId="39420"/>
    <cellStyle name="SAPBEXHLevel1 19 2 2" xfId="39421"/>
    <cellStyle name="SAPBEXHLevel1 19 3" xfId="39422"/>
    <cellStyle name="SAPBEXHLevel1 19 3 2" xfId="39423"/>
    <cellStyle name="SAPBEXHLevel1 19 4" xfId="39424"/>
    <cellStyle name="SAPBEXHLevel1 19 5" xfId="39425"/>
    <cellStyle name="SAPBEXHLevel1 2" xfId="39426"/>
    <cellStyle name="SAPBEXHLevel1 2 10" xfId="39427"/>
    <cellStyle name="SAPBEXHLevel1 2 11" xfId="39428"/>
    <cellStyle name="SAPBEXHLevel1 2 12" xfId="39429"/>
    <cellStyle name="SAPBEXHLevel1 2 13" xfId="39430"/>
    <cellStyle name="SAPBEXHLevel1 2 14" xfId="39431"/>
    <cellStyle name="SAPBEXHLevel1 2 15" xfId="39432"/>
    <cellStyle name="SAPBEXHLevel1 2 16" xfId="39433"/>
    <cellStyle name="SAPBEXHLevel1 2 16 2" xfId="39434"/>
    <cellStyle name="SAPBEXHLevel1 2 16 3" xfId="39435"/>
    <cellStyle name="SAPBEXHLevel1 2 16 4" xfId="39436"/>
    <cellStyle name="SAPBEXHLevel1 2 17" xfId="39437"/>
    <cellStyle name="SAPBEXHLevel1 2 18" xfId="39438"/>
    <cellStyle name="SAPBEXHLevel1 2 19" xfId="39439"/>
    <cellStyle name="SAPBEXHLevel1 2 2" xfId="39440"/>
    <cellStyle name="SAPBEXHLevel1 2 2 10" xfId="46659"/>
    <cellStyle name="SAPBEXHLevel1 2 2 11" xfId="47563"/>
    <cellStyle name="SAPBEXHLevel1 2 2 2" xfId="39441"/>
    <cellStyle name="SAPBEXHLevel1 2 2 2 2" xfId="39442"/>
    <cellStyle name="SAPBEXHLevel1 2 2 2 3" xfId="39443"/>
    <cellStyle name="SAPBEXHLevel1 2 2 2 4" xfId="39444"/>
    <cellStyle name="SAPBEXHLevel1 2 2 2 5" xfId="39445"/>
    <cellStyle name="SAPBEXHLevel1 2 2 2 6" xfId="39446"/>
    <cellStyle name="SAPBEXHLevel1 2 2 2 7" xfId="39447"/>
    <cellStyle name="SAPBEXHLevel1 2 2 2 8" xfId="47564"/>
    <cellStyle name="SAPBEXHLevel1 2 2 3" xfId="39448"/>
    <cellStyle name="SAPBEXHLevel1 2 2 3 2" xfId="39449"/>
    <cellStyle name="SAPBEXHLevel1 2 2 4" xfId="39450"/>
    <cellStyle name="SAPBEXHLevel1 2 2 4 2" xfId="39451"/>
    <cellStyle name="SAPBEXHLevel1 2 2 5" xfId="39452"/>
    <cellStyle name="SAPBEXHLevel1 2 2 6" xfId="39453"/>
    <cellStyle name="SAPBEXHLevel1 2 2 7" xfId="39454"/>
    <cellStyle name="SAPBEXHLevel1 2 2 8" xfId="39455"/>
    <cellStyle name="SAPBEXHLevel1 2 2 9" xfId="39456"/>
    <cellStyle name="SAPBEXHLevel1 2 20" xfId="39457"/>
    <cellStyle name="SAPBEXHLevel1 2 21" xfId="39458"/>
    <cellStyle name="SAPBEXHLevel1 2 22" xfId="39459"/>
    <cellStyle name="SAPBEXHLevel1 2 23" xfId="39460"/>
    <cellStyle name="SAPBEXHLevel1 2 24" xfId="39461"/>
    <cellStyle name="SAPBEXHLevel1 2 25" xfId="39462"/>
    <cellStyle name="SAPBEXHLevel1 2 26" xfId="39463"/>
    <cellStyle name="SAPBEXHLevel1 2 27" xfId="39464"/>
    <cellStyle name="SAPBEXHLevel1 2 28" xfId="39465"/>
    <cellStyle name="SAPBEXHLevel1 2 29" xfId="39466"/>
    <cellStyle name="SAPBEXHLevel1 2 3" xfId="39467"/>
    <cellStyle name="SAPBEXHLevel1 2 3 2" xfId="39468"/>
    <cellStyle name="SAPBEXHLevel1 2 3 3" xfId="39469"/>
    <cellStyle name="SAPBEXHLevel1 2 3 4" xfId="39470"/>
    <cellStyle name="SAPBEXHLevel1 2 3 5" xfId="39471"/>
    <cellStyle name="SAPBEXHLevel1 2 3 6" xfId="47565"/>
    <cellStyle name="SAPBEXHLevel1 2 30" xfId="39472"/>
    <cellStyle name="SAPBEXHLevel1 2 31" xfId="39473"/>
    <cellStyle name="SAPBEXHLevel1 2 32" xfId="39474"/>
    <cellStyle name="SAPBEXHLevel1 2 33" xfId="39475"/>
    <cellStyle name="SAPBEXHLevel1 2 34" xfId="39476"/>
    <cellStyle name="SAPBEXHLevel1 2 35" xfId="39477"/>
    <cellStyle name="SAPBEXHLevel1 2 36" xfId="39478"/>
    <cellStyle name="SAPBEXHLevel1 2 37" xfId="48060"/>
    <cellStyle name="SAPBEXHLevel1 2 4" xfId="39479"/>
    <cellStyle name="SAPBEXHLevel1 2 4 2" xfId="39480"/>
    <cellStyle name="SAPBEXHLevel1 2 4 3" xfId="39481"/>
    <cellStyle name="SAPBEXHLevel1 2 4 4" xfId="47562"/>
    <cellStyle name="SAPBEXHLevel1 2 5" xfId="39482"/>
    <cellStyle name="SAPBEXHLevel1 2 5 2" xfId="39483"/>
    <cellStyle name="SAPBEXHLevel1 2 6" xfId="39484"/>
    <cellStyle name="SAPBEXHLevel1 2 6 2" xfId="39485"/>
    <cellStyle name="SAPBEXHLevel1 2 7" xfId="39486"/>
    <cellStyle name="SAPBEXHLevel1 2 8" xfId="39487"/>
    <cellStyle name="SAPBEXHLevel1 2 9" xfId="39488"/>
    <cellStyle name="SAPBEXHLevel1 20" xfId="39489"/>
    <cellStyle name="SAPBEXHLevel1 20 2" xfId="39490"/>
    <cellStyle name="SAPBEXHLevel1 20 3" xfId="39491"/>
    <cellStyle name="SAPBEXHLevel1 20 4" xfId="39492"/>
    <cellStyle name="SAPBEXHLevel1 21" xfId="39493"/>
    <cellStyle name="SAPBEXHLevel1 21 2" xfId="39494"/>
    <cellStyle name="SAPBEXHLevel1 21 3" xfId="39495"/>
    <cellStyle name="SAPBEXHLevel1 21 4" xfId="39496"/>
    <cellStyle name="SAPBEXHLevel1 22" xfId="39497"/>
    <cellStyle name="SAPBEXHLevel1 22 2" xfId="39498"/>
    <cellStyle name="SAPBEXHLevel1 22 3" xfId="39499"/>
    <cellStyle name="SAPBEXHLevel1 22 4" xfId="39500"/>
    <cellStyle name="SAPBEXHLevel1 23" xfId="39501"/>
    <cellStyle name="SAPBEXHLevel1 23 2" xfId="39502"/>
    <cellStyle name="SAPBEXHLevel1 23 3" xfId="39503"/>
    <cellStyle name="SAPBEXHLevel1 23 4" xfId="39504"/>
    <cellStyle name="SAPBEXHLevel1 24" xfId="39505"/>
    <cellStyle name="SAPBEXHLevel1 24 2" xfId="39506"/>
    <cellStyle name="SAPBEXHLevel1 24 3" xfId="39507"/>
    <cellStyle name="SAPBEXHLevel1 24 4" xfId="39508"/>
    <cellStyle name="SAPBEXHLevel1 25" xfId="39509"/>
    <cellStyle name="SAPBEXHLevel1 25 2" xfId="39510"/>
    <cellStyle name="SAPBEXHLevel1 25 3" xfId="39511"/>
    <cellStyle name="SAPBEXHLevel1 25 4" xfId="39512"/>
    <cellStyle name="SAPBEXHLevel1 26" xfId="39513"/>
    <cellStyle name="SAPBEXHLevel1 26 2" xfId="39514"/>
    <cellStyle name="SAPBEXHLevel1 26 3" xfId="39515"/>
    <cellStyle name="SAPBEXHLevel1 26 4" xfId="39516"/>
    <cellStyle name="SAPBEXHLevel1 27" xfId="39517"/>
    <cellStyle name="SAPBEXHLevel1 27 2" xfId="39518"/>
    <cellStyle name="SAPBEXHLevel1 27 2 2" xfId="39519"/>
    <cellStyle name="SAPBEXHLevel1 27 3" xfId="39520"/>
    <cellStyle name="SAPBEXHLevel1 27 3 2" xfId="39521"/>
    <cellStyle name="SAPBEXHLevel1 27 4" xfId="39522"/>
    <cellStyle name="SAPBEXHLevel1 27 5" xfId="39523"/>
    <cellStyle name="SAPBEXHLevel1 28" xfId="39524"/>
    <cellStyle name="SAPBEXHLevel1 28 2" xfId="39525"/>
    <cellStyle name="SAPBEXHLevel1 28 2 2" xfId="39526"/>
    <cellStyle name="SAPBEXHLevel1 28 3" xfId="39527"/>
    <cellStyle name="SAPBEXHLevel1 28 3 2" xfId="39528"/>
    <cellStyle name="SAPBEXHLevel1 28 4" xfId="39529"/>
    <cellStyle name="SAPBEXHLevel1 28 5" xfId="39530"/>
    <cellStyle name="SAPBEXHLevel1 29" xfId="39531"/>
    <cellStyle name="SAPBEXHLevel1 29 2" xfId="39532"/>
    <cellStyle name="SAPBEXHLevel1 29 2 2" xfId="39533"/>
    <cellStyle name="SAPBEXHLevel1 29 3" xfId="39534"/>
    <cellStyle name="SAPBEXHLevel1 29 3 2" xfId="39535"/>
    <cellStyle name="SAPBEXHLevel1 29 4" xfId="39536"/>
    <cellStyle name="SAPBEXHLevel1 29 5" xfId="39537"/>
    <cellStyle name="SAPBEXHLevel1 3" xfId="39538"/>
    <cellStyle name="SAPBEXHLevel1 3 2" xfId="39539"/>
    <cellStyle name="SAPBEXHLevel1 3 2 2" xfId="39540"/>
    <cellStyle name="SAPBEXHLevel1 3 2 2 2" xfId="39541"/>
    <cellStyle name="SAPBEXHLevel1 3 2 2 3" xfId="39542"/>
    <cellStyle name="SAPBEXHLevel1 3 2 2 4" xfId="47568"/>
    <cellStyle name="SAPBEXHLevel1 3 2 3" xfId="39543"/>
    <cellStyle name="SAPBEXHLevel1 3 2 4" xfId="39544"/>
    <cellStyle name="SAPBEXHLevel1 3 2 5" xfId="39545"/>
    <cellStyle name="SAPBEXHLevel1 3 2 6" xfId="47567"/>
    <cellStyle name="SAPBEXHLevel1 3 3" xfId="39546"/>
    <cellStyle name="SAPBEXHLevel1 3 3 2" xfId="39547"/>
    <cellStyle name="SAPBEXHLevel1 3 3 2 2" xfId="39548"/>
    <cellStyle name="SAPBEXHLevel1 3 3 2 3" xfId="39549"/>
    <cellStyle name="SAPBEXHLevel1 3 3 3" xfId="39550"/>
    <cellStyle name="SAPBEXHLevel1 3 3 4" xfId="39551"/>
    <cellStyle name="SAPBEXHLevel1 3 3 5" xfId="39552"/>
    <cellStyle name="SAPBEXHLevel1 3 3 6" xfId="47569"/>
    <cellStyle name="SAPBEXHLevel1 3 4" xfId="39553"/>
    <cellStyle name="SAPBEXHLevel1 3 4 2" xfId="39554"/>
    <cellStyle name="SAPBEXHLevel1 3 4 3" xfId="39555"/>
    <cellStyle name="SAPBEXHLevel1 3 4 4" xfId="39556"/>
    <cellStyle name="SAPBEXHLevel1 3 5" xfId="39557"/>
    <cellStyle name="SAPBEXHLevel1 3 5 2" xfId="39558"/>
    <cellStyle name="SAPBEXHLevel1 3 6" xfId="39559"/>
    <cellStyle name="SAPBEXHLevel1 3 7" xfId="39560"/>
    <cellStyle name="SAPBEXHLevel1 3 8" xfId="39561"/>
    <cellStyle name="SAPBEXHLevel1 3 9" xfId="47566"/>
    <cellStyle name="SAPBEXHLevel1 30" xfId="39562"/>
    <cellStyle name="SAPBEXHLevel1 30 2" xfId="39563"/>
    <cellStyle name="SAPBEXHLevel1 30 2 2" xfId="39564"/>
    <cellStyle name="SAPBEXHLevel1 30 3" xfId="39565"/>
    <cellStyle name="SAPBEXHLevel1 30 3 2" xfId="39566"/>
    <cellStyle name="SAPBEXHLevel1 30 4" xfId="39567"/>
    <cellStyle name="SAPBEXHLevel1 30 5" xfId="39568"/>
    <cellStyle name="SAPBEXHLevel1 31" xfId="39569"/>
    <cellStyle name="SAPBEXHLevel1 31 2" xfId="39570"/>
    <cellStyle name="SAPBEXHLevel1 31 2 2" xfId="39571"/>
    <cellStyle name="SAPBEXHLevel1 31 3" xfId="39572"/>
    <cellStyle name="SAPBEXHLevel1 31 3 2" xfId="39573"/>
    <cellStyle name="SAPBEXHLevel1 31 4" xfId="39574"/>
    <cellStyle name="SAPBEXHLevel1 31 5" xfId="39575"/>
    <cellStyle name="SAPBEXHLevel1 32" xfId="39576"/>
    <cellStyle name="SAPBEXHLevel1 32 2" xfId="39577"/>
    <cellStyle name="SAPBEXHLevel1 32 2 2" xfId="39578"/>
    <cellStyle name="SAPBEXHLevel1 32 3" xfId="39579"/>
    <cellStyle name="SAPBEXHLevel1 33" xfId="39580"/>
    <cellStyle name="SAPBEXHLevel1 33 2" xfId="39581"/>
    <cellStyle name="SAPBEXHLevel1 33 2 2" xfId="39582"/>
    <cellStyle name="SAPBEXHLevel1 33 3" xfId="39583"/>
    <cellStyle name="SAPBEXHLevel1 34" xfId="39584"/>
    <cellStyle name="SAPBEXHLevel1 34 2" xfId="39585"/>
    <cellStyle name="SAPBEXHLevel1 34 2 2" xfId="39586"/>
    <cellStyle name="SAPBEXHLevel1 34 3" xfId="39587"/>
    <cellStyle name="SAPBEXHLevel1 35" xfId="39588"/>
    <cellStyle name="SAPBEXHLevel1 35 2" xfId="39589"/>
    <cellStyle name="SAPBEXHLevel1 35 3" xfId="39590"/>
    <cellStyle name="SAPBEXHLevel1 35 4" xfId="39591"/>
    <cellStyle name="SAPBEXHLevel1 36" xfId="39592"/>
    <cellStyle name="SAPBEXHLevel1 36 2" xfId="39593"/>
    <cellStyle name="SAPBEXHLevel1 36 3" xfId="39594"/>
    <cellStyle name="SAPBEXHLevel1 37" xfId="39595"/>
    <cellStyle name="SAPBEXHLevel1 37 2" xfId="39596"/>
    <cellStyle name="SAPBEXHLevel1 37 3" xfId="39597"/>
    <cellStyle name="SAPBEXHLevel1 38" xfId="39598"/>
    <cellStyle name="SAPBEXHLevel1 38 2" xfId="39599"/>
    <cellStyle name="SAPBEXHLevel1 38 3" xfId="39600"/>
    <cellStyle name="SAPBEXHLevel1 38 4" xfId="39601"/>
    <cellStyle name="SAPBEXHLevel1 38 5" xfId="39602"/>
    <cellStyle name="SAPBEXHLevel1 38 6" xfId="39603"/>
    <cellStyle name="SAPBEXHLevel1 39" xfId="39604"/>
    <cellStyle name="SAPBEXHLevel1 39 2" xfId="39605"/>
    <cellStyle name="SAPBEXHLevel1 39 3" xfId="39606"/>
    <cellStyle name="SAPBEXHLevel1 4" xfId="39607"/>
    <cellStyle name="SAPBEXHLevel1 4 2" xfId="39608"/>
    <cellStyle name="SAPBEXHLevel1 4 2 2" xfId="39609"/>
    <cellStyle name="SAPBEXHLevel1 4 2 2 2" xfId="39610"/>
    <cellStyle name="SAPBEXHLevel1 4 2 2 3" xfId="39611"/>
    <cellStyle name="SAPBEXHLevel1 4 2 2 4" xfId="47572"/>
    <cellStyle name="SAPBEXHLevel1 4 2 3" xfId="39612"/>
    <cellStyle name="SAPBEXHLevel1 4 2 4" xfId="39613"/>
    <cellStyle name="SAPBEXHLevel1 4 2 5" xfId="39614"/>
    <cellStyle name="SAPBEXHLevel1 4 2 6" xfId="39615"/>
    <cellStyle name="SAPBEXHLevel1 4 2 7" xfId="39616"/>
    <cellStyle name="SAPBEXHLevel1 4 2 8" xfId="47571"/>
    <cellStyle name="SAPBEXHLevel1 4 3" xfId="39617"/>
    <cellStyle name="SAPBEXHLevel1 4 3 2" xfId="39618"/>
    <cellStyle name="SAPBEXHLevel1 4 3 2 2" xfId="39619"/>
    <cellStyle name="SAPBEXHLevel1 4 3 3" xfId="39620"/>
    <cellStyle name="SAPBEXHLevel1 4 3 4" xfId="39621"/>
    <cellStyle name="SAPBEXHLevel1 4 3 5" xfId="39622"/>
    <cellStyle name="SAPBEXHLevel1 4 3 6" xfId="47573"/>
    <cellStyle name="SAPBEXHLevel1 4 4" xfId="39623"/>
    <cellStyle name="SAPBEXHLevel1 4 5" xfId="39624"/>
    <cellStyle name="SAPBEXHLevel1 4 6" xfId="39625"/>
    <cellStyle name="SAPBEXHLevel1 4 7" xfId="47570"/>
    <cellStyle name="SAPBEXHLevel1 40" xfId="39626"/>
    <cellStyle name="SAPBEXHLevel1 40 2" xfId="39627"/>
    <cellStyle name="SAPBEXHLevel1 40 3" xfId="39628"/>
    <cellStyle name="SAPBEXHLevel1 41" xfId="39629"/>
    <cellStyle name="SAPBEXHLevel1 41 2" xfId="39630"/>
    <cellStyle name="SAPBEXHLevel1 41 3" xfId="39631"/>
    <cellStyle name="SAPBEXHLevel1 42" xfId="39632"/>
    <cellStyle name="SAPBEXHLevel1 42 2" xfId="39633"/>
    <cellStyle name="SAPBEXHLevel1 42 3" xfId="39634"/>
    <cellStyle name="SAPBEXHLevel1 42 4" xfId="39635"/>
    <cellStyle name="SAPBEXHLevel1 43" xfId="39636"/>
    <cellStyle name="SAPBEXHLevel1 43 2" xfId="39637"/>
    <cellStyle name="SAPBEXHLevel1 43 3" xfId="39638"/>
    <cellStyle name="SAPBEXHLevel1 44" xfId="39639"/>
    <cellStyle name="SAPBEXHLevel1 44 2" xfId="39640"/>
    <cellStyle name="SAPBEXHLevel1 44 3" xfId="39641"/>
    <cellStyle name="SAPBEXHLevel1 45" xfId="39642"/>
    <cellStyle name="SAPBEXHLevel1 46" xfId="39643"/>
    <cellStyle name="SAPBEXHLevel1 47" xfId="39644"/>
    <cellStyle name="SAPBEXHLevel1 48" xfId="39645"/>
    <cellStyle name="SAPBEXHLevel1 49" xfId="39646"/>
    <cellStyle name="SAPBEXHLevel1 5" xfId="39647"/>
    <cellStyle name="SAPBEXHLevel1 5 2" xfId="39648"/>
    <cellStyle name="SAPBEXHLevel1 5 2 2" xfId="39649"/>
    <cellStyle name="SAPBEXHLevel1 5 2 2 2" xfId="47576"/>
    <cellStyle name="SAPBEXHLevel1 5 2 3" xfId="47575"/>
    <cellStyle name="SAPBEXHLevel1 5 3" xfId="39650"/>
    <cellStyle name="SAPBEXHLevel1 5 3 2" xfId="39651"/>
    <cellStyle name="SAPBEXHLevel1 5 3 3" xfId="47577"/>
    <cellStyle name="SAPBEXHLevel1 5 4" xfId="39652"/>
    <cellStyle name="SAPBEXHLevel1 5 5" xfId="39653"/>
    <cellStyle name="SAPBEXHLevel1 5 6" xfId="47574"/>
    <cellStyle name="SAPBEXHLevel1 50" xfId="39654"/>
    <cellStyle name="SAPBEXHLevel1 51" xfId="39655"/>
    <cellStyle name="SAPBEXHLevel1 52" xfId="39656"/>
    <cellStyle name="SAPBEXHLevel1 53" xfId="39657"/>
    <cellStyle name="SAPBEXHLevel1 54" xfId="39658"/>
    <cellStyle name="SAPBEXHLevel1 55" xfId="39659"/>
    <cellStyle name="SAPBEXHLevel1 56" xfId="39660"/>
    <cellStyle name="SAPBEXHLevel1 57" xfId="39661"/>
    <cellStyle name="SAPBEXHLevel1 58" xfId="39662"/>
    <cellStyle name="SAPBEXHLevel1 59" xfId="39663"/>
    <cellStyle name="SAPBEXHLevel1 6" xfId="39664"/>
    <cellStyle name="SAPBEXHLevel1 6 2" xfId="39665"/>
    <cellStyle name="SAPBEXHLevel1 6 2 2" xfId="39666"/>
    <cellStyle name="SAPBEXHLevel1 6 2 2 2" xfId="47580"/>
    <cellStyle name="SAPBEXHLevel1 6 2 3" xfId="47579"/>
    <cellStyle name="SAPBEXHLevel1 6 3" xfId="39667"/>
    <cellStyle name="SAPBEXHLevel1 6 3 2" xfId="39668"/>
    <cellStyle name="SAPBEXHLevel1 6 3 3" xfId="47581"/>
    <cellStyle name="SAPBEXHLevel1 6 4" xfId="39669"/>
    <cellStyle name="SAPBEXHLevel1 6 5" xfId="39670"/>
    <cellStyle name="SAPBEXHLevel1 6 6" xfId="47578"/>
    <cellStyle name="SAPBEXHLevel1 60" xfId="39671"/>
    <cellStyle name="SAPBEXHLevel1 61" xfId="39672"/>
    <cellStyle name="SAPBEXHLevel1 62" xfId="39673"/>
    <cellStyle name="SAPBEXHLevel1 63" xfId="39674"/>
    <cellStyle name="SAPBEXHLevel1 64" xfId="39675"/>
    <cellStyle name="SAPBEXHLevel1 65" xfId="39676"/>
    <cellStyle name="SAPBEXHLevel1 66" xfId="39677"/>
    <cellStyle name="SAPBEXHLevel1 67" xfId="39678"/>
    <cellStyle name="SAPBEXHLevel1 68" xfId="39679"/>
    <cellStyle name="SAPBEXHLevel1 69" xfId="39680"/>
    <cellStyle name="SAPBEXHLevel1 7" xfId="39681"/>
    <cellStyle name="SAPBEXHLevel1 7 2" xfId="39682"/>
    <cellStyle name="SAPBEXHLevel1 7 2 2" xfId="39683"/>
    <cellStyle name="SAPBEXHLevel1 7 2 2 2" xfId="47584"/>
    <cellStyle name="SAPBEXHLevel1 7 2 3" xfId="47583"/>
    <cellStyle name="SAPBEXHLevel1 7 3" xfId="39684"/>
    <cellStyle name="SAPBEXHLevel1 7 3 2" xfId="39685"/>
    <cellStyle name="SAPBEXHLevel1 7 3 3" xfId="47585"/>
    <cellStyle name="SAPBEXHLevel1 7 4" xfId="39686"/>
    <cellStyle name="SAPBEXHLevel1 7 5" xfId="39687"/>
    <cellStyle name="SAPBEXHLevel1 7 6" xfId="47582"/>
    <cellStyle name="SAPBEXHLevel1 70" xfId="39688"/>
    <cellStyle name="SAPBEXHLevel1 71" xfId="39689"/>
    <cellStyle name="SAPBEXHLevel1 72" xfId="39690"/>
    <cellStyle name="SAPBEXHLevel1 73" xfId="39691"/>
    <cellStyle name="SAPBEXHLevel1 74" xfId="39692"/>
    <cellStyle name="SAPBEXHLevel1 75" xfId="39693"/>
    <cellStyle name="SAPBEXHLevel1 76" xfId="39694"/>
    <cellStyle name="SAPBEXHLevel1 77" xfId="39695"/>
    <cellStyle name="SAPBEXHLevel1 78" xfId="39696"/>
    <cellStyle name="SAPBEXHLevel1 79" xfId="39697"/>
    <cellStyle name="SAPBEXHLevel1 8" xfId="39698"/>
    <cellStyle name="SAPBEXHLevel1 8 10" xfId="39699"/>
    <cellStyle name="SAPBEXHLevel1 8 11" xfId="39700"/>
    <cellStyle name="SAPBEXHLevel1 8 12" xfId="39701"/>
    <cellStyle name="SAPBEXHLevel1 8 12 2" xfId="39702"/>
    <cellStyle name="SAPBEXHLevel1 8 12 2 2" xfId="39703"/>
    <cellStyle name="SAPBEXHLevel1 8 12 2 3" xfId="39704"/>
    <cellStyle name="SAPBEXHLevel1 8 12 2 4" xfId="39705"/>
    <cellStyle name="SAPBEXHLevel1 8 12 3" xfId="39706"/>
    <cellStyle name="SAPBEXHLevel1 8 12 4" xfId="39707"/>
    <cellStyle name="SAPBEXHLevel1 8 13" xfId="39708"/>
    <cellStyle name="SAPBEXHLevel1 8 14" xfId="39709"/>
    <cellStyle name="SAPBEXHLevel1 8 15" xfId="39710"/>
    <cellStyle name="SAPBEXHLevel1 8 16" xfId="39711"/>
    <cellStyle name="SAPBEXHLevel1 8 17" xfId="39712"/>
    <cellStyle name="SAPBEXHLevel1 8 18" xfId="39713"/>
    <cellStyle name="SAPBEXHLevel1 8 19" xfId="39714"/>
    <cellStyle name="SAPBEXHLevel1 8 2" xfId="39715"/>
    <cellStyle name="SAPBEXHLevel1 8 2 2" xfId="39716"/>
    <cellStyle name="SAPBEXHLevel1 8 2 3" xfId="39717"/>
    <cellStyle name="SAPBEXHLevel1 8 2 4" xfId="47587"/>
    <cellStyle name="SAPBEXHLevel1 8 20" xfId="39718"/>
    <cellStyle name="SAPBEXHLevel1 8 21" xfId="39719"/>
    <cellStyle name="SAPBEXHLevel1 8 22" xfId="47586"/>
    <cellStyle name="SAPBEXHLevel1 8 3" xfId="39720"/>
    <cellStyle name="SAPBEXHLevel1 8 3 2" xfId="39721"/>
    <cellStyle name="SAPBEXHLevel1 8 3 3" xfId="39722"/>
    <cellStyle name="SAPBEXHLevel1 8 4" xfId="39723"/>
    <cellStyle name="SAPBEXHLevel1 8 5" xfId="39724"/>
    <cellStyle name="SAPBEXHLevel1 8 6" xfId="39725"/>
    <cellStyle name="SAPBEXHLevel1 8 7" xfId="39726"/>
    <cellStyle name="SAPBEXHLevel1 8 8" xfId="39727"/>
    <cellStyle name="SAPBEXHLevel1 8 9" xfId="39728"/>
    <cellStyle name="SAPBEXHLevel1 80" xfId="39729"/>
    <cellStyle name="SAPBEXHLevel1 81" xfId="39730"/>
    <cellStyle name="SAPBEXHLevel1 82" xfId="39731"/>
    <cellStyle name="SAPBEXHLevel1 82 2" xfId="39732"/>
    <cellStyle name="SAPBEXHLevel1 82 3" xfId="39733"/>
    <cellStyle name="SAPBEXHLevel1 83" xfId="39734"/>
    <cellStyle name="SAPBEXHLevel1 84" xfId="39735"/>
    <cellStyle name="SAPBEXHLevel1 9" xfId="39736"/>
    <cellStyle name="SAPBEXHLevel1 9 10" xfId="39737"/>
    <cellStyle name="SAPBEXHLevel1 9 11" xfId="39738"/>
    <cellStyle name="SAPBEXHLevel1 9 11 2" xfId="39739"/>
    <cellStyle name="SAPBEXHLevel1 9 11 2 2" xfId="39740"/>
    <cellStyle name="SAPBEXHLevel1 9 11 2 3" xfId="39741"/>
    <cellStyle name="SAPBEXHLevel1 9 11 2 4" xfId="39742"/>
    <cellStyle name="SAPBEXHLevel1 9 11 3" xfId="39743"/>
    <cellStyle name="SAPBEXHLevel1 9 11 4" xfId="39744"/>
    <cellStyle name="SAPBEXHLevel1 9 12" xfId="39745"/>
    <cellStyle name="SAPBEXHLevel1 9 13" xfId="39746"/>
    <cellStyle name="SAPBEXHLevel1 9 14" xfId="39747"/>
    <cellStyle name="SAPBEXHLevel1 9 15" xfId="39748"/>
    <cellStyle name="SAPBEXHLevel1 9 16" xfId="39749"/>
    <cellStyle name="SAPBEXHLevel1 9 17" xfId="39750"/>
    <cellStyle name="SAPBEXHLevel1 9 18" xfId="39751"/>
    <cellStyle name="SAPBEXHLevel1 9 19" xfId="39752"/>
    <cellStyle name="SAPBEXHLevel1 9 2" xfId="39753"/>
    <cellStyle name="SAPBEXHLevel1 9 2 2" xfId="39754"/>
    <cellStyle name="SAPBEXHLevel1 9 2 3" xfId="39755"/>
    <cellStyle name="SAPBEXHLevel1 9 20" xfId="39756"/>
    <cellStyle name="SAPBEXHLevel1 9 21" xfId="47588"/>
    <cellStyle name="SAPBEXHLevel1 9 3" xfId="39757"/>
    <cellStyle name="SAPBEXHLevel1 9 3 2" xfId="39758"/>
    <cellStyle name="SAPBEXHLevel1 9 3 3" xfId="39759"/>
    <cellStyle name="SAPBEXHLevel1 9 4" xfId="39760"/>
    <cellStyle name="SAPBEXHLevel1 9 5" xfId="39761"/>
    <cellStyle name="SAPBEXHLevel1 9 6" xfId="39762"/>
    <cellStyle name="SAPBEXHLevel1 9 7" xfId="39763"/>
    <cellStyle name="SAPBEXHLevel1 9 8" xfId="39764"/>
    <cellStyle name="SAPBEXHLevel1 9 9" xfId="39765"/>
    <cellStyle name="SAPBEXHLevel1_Units by Order Reason FY11" xfId="39766"/>
    <cellStyle name="SAPBEXHLevel1X" xfId="39767"/>
    <cellStyle name="SAPBEXHLevel1X 10" xfId="39768"/>
    <cellStyle name="SAPBEXHLevel1X 10 10" xfId="39769"/>
    <cellStyle name="SAPBEXHLevel1X 10 11" xfId="39770"/>
    <cellStyle name="SAPBEXHLevel1X 10 12" xfId="39771"/>
    <cellStyle name="SAPBEXHLevel1X 10 13" xfId="47589"/>
    <cellStyle name="SAPBEXHLevel1X 10 2" xfId="39772"/>
    <cellStyle name="SAPBEXHLevel1X 10 2 2" xfId="39773"/>
    <cellStyle name="SAPBEXHLevel1X 10 3" xfId="39774"/>
    <cellStyle name="SAPBEXHLevel1X 10 4" xfId="39775"/>
    <cellStyle name="SAPBEXHLevel1X 10 5" xfId="39776"/>
    <cellStyle name="SAPBEXHLevel1X 10 6" xfId="39777"/>
    <cellStyle name="SAPBEXHLevel1X 10 7" xfId="39778"/>
    <cellStyle name="SAPBEXHLevel1X 10 8" xfId="39779"/>
    <cellStyle name="SAPBEXHLevel1X 10 9" xfId="39780"/>
    <cellStyle name="SAPBEXHLevel1X 11" xfId="39781"/>
    <cellStyle name="SAPBEXHLevel1X 11 10" xfId="39782"/>
    <cellStyle name="SAPBEXHLevel1X 11 11" xfId="39783"/>
    <cellStyle name="SAPBEXHLevel1X 11 12" xfId="39784"/>
    <cellStyle name="SAPBEXHLevel1X 11 2" xfId="39785"/>
    <cellStyle name="SAPBEXHLevel1X 11 2 2" xfId="39786"/>
    <cellStyle name="SAPBEXHLevel1X 11 2 3" xfId="39787"/>
    <cellStyle name="SAPBEXHLevel1X 11 2 4" xfId="39788"/>
    <cellStyle name="SAPBEXHLevel1X 11 2 5" xfId="39789"/>
    <cellStyle name="SAPBEXHLevel1X 11 2 6" xfId="39790"/>
    <cellStyle name="SAPBEXHLevel1X 11 2 7" xfId="39791"/>
    <cellStyle name="SAPBEXHLevel1X 11 2 8" xfId="39792"/>
    <cellStyle name="SAPBEXHLevel1X 11 2 9" xfId="39793"/>
    <cellStyle name="SAPBEXHLevel1X 11 3" xfId="39794"/>
    <cellStyle name="SAPBEXHLevel1X 11 3 2" xfId="39795"/>
    <cellStyle name="SAPBEXHLevel1X 11 3 3" xfId="39796"/>
    <cellStyle name="SAPBEXHLevel1X 11 3 4" xfId="39797"/>
    <cellStyle name="SAPBEXHLevel1X 11 3 5" xfId="39798"/>
    <cellStyle name="SAPBEXHLevel1X 11 3 6" xfId="39799"/>
    <cellStyle name="SAPBEXHLevel1X 11 3 7" xfId="39800"/>
    <cellStyle name="SAPBEXHLevel1X 11 3 8" xfId="39801"/>
    <cellStyle name="SAPBEXHLevel1X 11 3 9" xfId="39802"/>
    <cellStyle name="SAPBEXHLevel1X 11 4" xfId="39803"/>
    <cellStyle name="SAPBEXHLevel1X 11 4 2" xfId="39804"/>
    <cellStyle name="SAPBEXHLevel1X 11 4 3" xfId="39805"/>
    <cellStyle name="SAPBEXHLevel1X 11 4 4" xfId="39806"/>
    <cellStyle name="SAPBEXHLevel1X 11 4 5" xfId="39807"/>
    <cellStyle name="SAPBEXHLevel1X 11 4 6" xfId="39808"/>
    <cellStyle name="SAPBEXHLevel1X 11 4 7" xfId="39809"/>
    <cellStyle name="SAPBEXHLevel1X 11 4 8" xfId="39810"/>
    <cellStyle name="SAPBEXHLevel1X 11 4 9" xfId="39811"/>
    <cellStyle name="SAPBEXHLevel1X 11 5" xfId="39812"/>
    <cellStyle name="SAPBEXHLevel1X 11 5 2" xfId="39813"/>
    <cellStyle name="SAPBEXHLevel1X 11 5 3" xfId="39814"/>
    <cellStyle name="SAPBEXHLevel1X 11 5 4" xfId="39815"/>
    <cellStyle name="SAPBEXHLevel1X 11 5 5" xfId="39816"/>
    <cellStyle name="SAPBEXHLevel1X 11 5 6" xfId="39817"/>
    <cellStyle name="SAPBEXHLevel1X 11 5 7" xfId="39818"/>
    <cellStyle name="SAPBEXHLevel1X 11 5 8" xfId="39819"/>
    <cellStyle name="SAPBEXHLevel1X 11 5 9" xfId="39820"/>
    <cellStyle name="SAPBEXHLevel1X 11 6" xfId="39821"/>
    <cellStyle name="SAPBEXHLevel1X 11 6 2" xfId="39822"/>
    <cellStyle name="SAPBEXHLevel1X 11 6 3" xfId="39823"/>
    <cellStyle name="SAPBEXHLevel1X 11 6 4" xfId="39824"/>
    <cellStyle name="SAPBEXHLevel1X 11 6 5" xfId="39825"/>
    <cellStyle name="SAPBEXHLevel1X 11 6 6" xfId="39826"/>
    <cellStyle name="SAPBEXHLevel1X 11 6 7" xfId="39827"/>
    <cellStyle name="SAPBEXHLevel1X 11 6 8" xfId="39828"/>
    <cellStyle name="SAPBEXHLevel1X 11 6 9" xfId="39829"/>
    <cellStyle name="SAPBEXHLevel1X 11 7" xfId="39830"/>
    <cellStyle name="SAPBEXHLevel1X 11 7 2" xfId="39831"/>
    <cellStyle name="SAPBEXHLevel1X 11 7 3" xfId="39832"/>
    <cellStyle name="SAPBEXHLevel1X 11 7 4" xfId="39833"/>
    <cellStyle name="SAPBEXHLevel1X 11 7 5" xfId="39834"/>
    <cellStyle name="SAPBEXHLevel1X 11 7 6" xfId="39835"/>
    <cellStyle name="SAPBEXHLevel1X 11 7 7" xfId="39836"/>
    <cellStyle name="SAPBEXHLevel1X 11 7 8" xfId="39837"/>
    <cellStyle name="SAPBEXHLevel1X 11 7 9" xfId="39838"/>
    <cellStyle name="SAPBEXHLevel1X 11 8" xfId="39839"/>
    <cellStyle name="SAPBEXHLevel1X 11 8 2" xfId="39840"/>
    <cellStyle name="SAPBEXHLevel1X 11 8 3" xfId="39841"/>
    <cellStyle name="SAPBEXHLevel1X 11 8 4" xfId="39842"/>
    <cellStyle name="SAPBEXHLevel1X 11 8 5" xfId="39843"/>
    <cellStyle name="SAPBEXHLevel1X 11 8 6" xfId="39844"/>
    <cellStyle name="SAPBEXHLevel1X 11 8 7" xfId="39845"/>
    <cellStyle name="SAPBEXHLevel1X 11 8 8" xfId="39846"/>
    <cellStyle name="SAPBEXHLevel1X 11 8 9" xfId="39847"/>
    <cellStyle name="SAPBEXHLevel1X 11 9" xfId="39848"/>
    <cellStyle name="SAPBEXHLevel1X 11 9 2" xfId="39849"/>
    <cellStyle name="SAPBEXHLevel1X 11 9 3" xfId="39850"/>
    <cellStyle name="SAPBEXHLevel1X 11 9 4" xfId="39851"/>
    <cellStyle name="SAPBEXHLevel1X 11 9 5" xfId="39852"/>
    <cellStyle name="SAPBEXHLevel1X 11 9 6" xfId="39853"/>
    <cellStyle name="SAPBEXHLevel1X 11 9 7" xfId="39854"/>
    <cellStyle name="SAPBEXHLevel1X 11 9 8" xfId="39855"/>
    <cellStyle name="SAPBEXHLevel1X 11 9 9" xfId="39856"/>
    <cellStyle name="SAPBEXHLevel1X 12" xfId="39857"/>
    <cellStyle name="SAPBEXHLevel1X 12 2" xfId="39858"/>
    <cellStyle name="SAPBEXHLevel1X 12 2 2" xfId="39859"/>
    <cellStyle name="SAPBEXHLevel1X 12 3" xfId="39860"/>
    <cellStyle name="SAPBEXHLevel1X 12 4" xfId="39861"/>
    <cellStyle name="SAPBEXHLevel1X 13" xfId="39862"/>
    <cellStyle name="SAPBEXHLevel1X 13 2" xfId="39863"/>
    <cellStyle name="SAPBEXHLevel1X 13 2 2" xfId="39864"/>
    <cellStyle name="SAPBEXHLevel1X 13 3" xfId="39865"/>
    <cellStyle name="SAPBEXHLevel1X 13 4" xfId="39866"/>
    <cellStyle name="SAPBEXHLevel1X 14" xfId="39867"/>
    <cellStyle name="SAPBEXHLevel1X 14 2" xfId="39868"/>
    <cellStyle name="SAPBEXHLevel1X 14 2 2" xfId="39869"/>
    <cellStyle name="SAPBEXHLevel1X 14 3" xfId="39870"/>
    <cellStyle name="SAPBEXHLevel1X 14 4" xfId="39871"/>
    <cellStyle name="SAPBEXHLevel1X 15" xfId="39872"/>
    <cellStyle name="SAPBEXHLevel1X 15 2" xfId="39873"/>
    <cellStyle name="SAPBEXHLevel1X 15 2 2" xfId="39874"/>
    <cellStyle name="SAPBEXHLevel1X 15 3" xfId="39875"/>
    <cellStyle name="SAPBEXHLevel1X 15 4" xfId="39876"/>
    <cellStyle name="SAPBEXHLevel1X 16" xfId="39877"/>
    <cellStyle name="SAPBEXHLevel1X 16 2" xfId="39878"/>
    <cellStyle name="SAPBEXHLevel1X 16 2 2" xfId="39879"/>
    <cellStyle name="SAPBEXHLevel1X 16 3" xfId="39880"/>
    <cellStyle name="SAPBEXHLevel1X 16 4" xfId="39881"/>
    <cellStyle name="SAPBEXHLevel1X 17" xfId="39882"/>
    <cellStyle name="SAPBEXHLevel1X 17 2" xfId="39883"/>
    <cellStyle name="SAPBEXHLevel1X 17 2 2" xfId="39884"/>
    <cellStyle name="SAPBEXHLevel1X 17 3" xfId="39885"/>
    <cellStyle name="SAPBEXHLevel1X 17 4" xfId="39886"/>
    <cellStyle name="SAPBEXHLevel1X 18" xfId="39887"/>
    <cellStyle name="SAPBEXHLevel1X 18 2" xfId="39888"/>
    <cellStyle name="SAPBEXHLevel1X 18 2 2" xfId="39889"/>
    <cellStyle name="SAPBEXHLevel1X 18 3" xfId="39890"/>
    <cellStyle name="SAPBEXHLevel1X 18 4" xfId="39891"/>
    <cellStyle name="SAPBEXHLevel1X 19" xfId="39892"/>
    <cellStyle name="SAPBEXHLevel1X 19 2" xfId="39893"/>
    <cellStyle name="SAPBEXHLevel1X 19 2 2" xfId="39894"/>
    <cellStyle name="SAPBEXHLevel1X 19 3" xfId="39895"/>
    <cellStyle name="SAPBEXHLevel1X 19 4" xfId="39896"/>
    <cellStyle name="SAPBEXHLevel1X 2" xfId="39897"/>
    <cellStyle name="SAPBEXHLevel1X 2 10" xfId="39898"/>
    <cellStyle name="SAPBEXHLevel1X 2 10 2" xfId="39899"/>
    <cellStyle name="SAPBEXHLevel1X 2 10 3" xfId="39900"/>
    <cellStyle name="SAPBEXHLevel1X 2 11" xfId="39901"/>
    <cellStyle name="SAPBEXHLevel1X 2 11 2" xfId="39902"/>
    <cellStyle name="SAPBEXHLevel1X 2 11 3" xfId="39903"/>
    <cellStyle name="SAPBEXHLevel1X 2 12" xfId="39904"/>
    <cellStyle name="SAPBEXHLevel1X 2 12 2" xfId="39905"/>
    <cellStyle name="SAPBEXHLevel1X 2 12 3" xfId="39906"/>
    <cellStyle name="SAPBEXHLevel1X 2 13" xfId="39907"/>
    <cellStyle name="SAPBEXHLevel1X 2 13 2" xfId="39908"/>
    <cellStyle name="SAPBEXHLevel1X 2 13 3" xfId="39909"/>
    <cellStyle name="SAPBEXHLevel1X 2 14" xfId="39910"/>
    <cellStyle name="SAPBEXHLevel1X 2 14 2" xfId="39911"/>
    <cellStyle name="SAPBEXHLevel1X 2 14 3" xfId="39912"/>
    <cellStyle name="SAPBEXHLevel1X 2 15" xfId="39913"/>
    <cellStyle name="SAPBEXHLevel1X 2 15 2" xfId="39914"/>
    <cellStyle name="SAPBEXHLevel1X 2 15 3" xfId="39915"/>
    <cellStyle name="SAPBEXHLevel1X 2 16" xfId="39916"/>
    <cellStyle name="SAPBEXHLevel1X 2 16 2" xfId="39917"/>
    <cellStyle name="SAPBEXHLevel1X 2 16 3" xfId="39918"/>
    <cellStyle name="SAPBEXHLevel1X 2 16 4" xfId="39919"/>
    <cellStyle name="SAPBEXHLevel1X 2 16 5" xfId="39920"/>
    <cellStyle name="SAPBEXHLevel1X 2 16 6" xfId="39921"/>
    <cellStyle name="SAPBEXHLevel1X 2 17" xfId="39922"/>
    <cellStyle name="SAPBEXHLevel1X 2 17 2" xfId="39923"/>
    <cellStyle name="SAPBEXHLevel1X 2 17 3" xfId="39924"/>
    <cellStyle name="SAPBEXHLevel1X 2 18" xfId="39925"/>
    <cellStyle name="SAPBEXHLevel1X 2 18 2" xfId="39926"/>
    <cellStyle name="SAPBEXHLevel1X 2 18 3" xfId="39927"/>
    <cellStyle name="SAPBEXHLevel1X 2 19" xfId="39928"/>
    <cellStyle name="SAPBEXHLevel1X 2 19 2" xfId="39929"/>
    <cellStyle name="SAPBEXHLevel1X 2 19 3" xfId="39930"/>
    <cellStyle name="SAPBEXHLevel1X 2 2" xfId="39931"/>
    <cellStyle name="SAPBEXHLevel1X 2 2 10" xfId="46660"/>
    <cellStyle name="SAPBEXHLevel1X 2 2 11" xfId="47591"/>
    <cellStyle name="SAPBEXHLevel1X 2 2 2" xfId="39932"/>
    <cellStyle name="SAPBEXHLevel1X 2 2 2 2" xfId="39933"/>
    <cellStyle name="SAPBEXHLevel1X 2 2 2 3" xfId="39934"/>
    <cellStyle name="SAPBEXHLevel1X 2 2 2 4" xfId="39935"/>
    <cellStyle name="SAPBEXHLevel1X 2 2 2 5" xfId="39936"/>
    <cellStyle name="SAPBEXHLevel1X 2 2 2 6" xfId="39937"/>
    <cellStyle name="SAPBEXHLevel1X 2 2 2 7" xfId="39938"/>
    <cellStyle name="SAPBEXHLevel1X 2 2 2 8" xfId="47592"/>
    <cellStyle name="SAPBEXHLevel1X 2 2 3" xfId="39939"/>
    <cellStyle name="SAPBEXHLevel1X 2 2 3 2" xfId="39940"/>
    <cellStyle name="SAPBEXHLevel1X 2 2 4" xfId="39941"/>
    <cellStyle name="SAPBEXHLevel1X 2 2 4 2" xfId="39942"/>
    <cellStyle name="SAPBEXHLevel1X 2 2 5" xfId="39943"/>
    <cellStyle name="SAPBEXHLevel1X 2 2 6" xfId="39944"/>
    <cellStyle name="SAPBEXHLevel1X 2 2 7" xfId="39945"/>
    <cellStyle name="SAPBEXHLevel1X 2 2 8" xfId="39946"/>
    <cellStyle name="SAPBEXHLevel1X 2 2 9" xfId="39947"/>
    <cellStyle name="SAPBEXHLevel1X 2 20" xfId="39948"/>
    <cellStyle name="SAPBEXHLevel1X 2 20 2" xfId="39949"/>
    <cellStyle name="SAPBEXHLevel1X 2 20 3" xfId="39950"/>
    <cellStyle name="SAPBEXHLevel1X 2 21" xfId="39951"/>
    <cellStyle name="SAPBEXHLevel1X 2 21 2" xfId="39952"/>
    <cellStyle name="SAPBEXHLevel1X 2 21 3" xfId="39953"/>
    <cellStyle name="SAPBEXHLevel1X 2 22" xfId="39954"/>
    <cellStyle name="SAPBEXHLevel1X 2 22 2" xfId="39955"/>
    <cellStyle name="SAPBEXHLevel1X 2 22 3" xfId="39956"/>
    <cellStyle name="SAPBEXHLevel1X 2 23" xfId="39957"/>
    <cellStyle name="SAPBEXHLevel1X 2 23 2" xfId="39958"/>
    <cellStyle name="SAPBEXHLevel1X 2 23 3" xfId="39959"/>
    <cellStyle name="SAPBEXHLevel1X 2 24" xfId="39960"/>
    <cellStyle name="SAPBEXHLevel1X 2 24 2" xfId="39961"/>
    <cellStyle name="SAPBEXHLevel1X 2 24 3" xfId="39962"/>
    <cellStyle name="SAPBEXHLevel1X 2 25" xfId="39963"/>
    <cellStyle name="SAPBEXHLevel1X 2 25 2" xfId="39964"/>
    <cellStyle name="SAPBEXHLevel1X 2 25 3" xfId="39965"/>
    <cellStyle name="SAPBEXHLevel1X 2 26" xfId="39966"/>
    <cellStyle name="SAPBEXHLevel1X 2 26 2" xfId="39967"/>
    <cellStyle name="SAPBEXHLevel1X 2 26 3" xfId="39968"/>
    <cellStyle name="SAPBEXHLevel1X 2 27" xfId="39969"/>
    <cellStyle name="SAPBEXHLevel1X 2 27 2" xfId="39970"/>
    <cellStyle name="SAPBEXHLevel1X 2 27 3" xfId="39971"/>
    <cellStyle name="SAPBEXHLevel1X 2 28" xfId="39972"/>
    <cellStyle name="SAPBEXHLevel1X 2 28 2" xfId="39973"/>
    <cellStyle name="SAPBEXHLevel1X 2 28 3" xfId="39974"/>
    <cellStyle name="SAPBEXHLevel1X 2 29" xfId="39975"/>
    <cellStyle name="SAPBEXHLevel1X 2 29 2" xfId="39976"/>
    <cellStyle name="SAPBEXHLevel1X 2 29 3" xfId="39977"/>
    <cellStyle name="SAPBEXHLevel1X 2 3" xfId="39978"/>
    <cellStyle name="SAPBEXHLevel1X 2 3 2" xfId="39979"/>
    <cellStyle name="SAPBEXHLevel1X 2 3 3" xfId="39980"/>
    <cellStyle name="SAPBEXHLevel1X 2 3 4" xfId="39981"/>
    <cellStyle name="SAPBEXHLevel1X 2 3 5" xfId="39982"/>
    <cellStyle name="SAPBEXHLevel1X 2 3 6" xfId="39983"/>
    <cellStyle name="SAPBEXHLevel1X 2 3 7" xfId="47593"/>
    <cellStyle name="SAPBEXHLevel1X 2 30" xfId="39984"/>
    <cellStyle name="SAPBEXHLevel1X 2 30 2" xfId="39985"/>
    <cellStyle name="SAPBEXHLevel1X 2 30 3" xfId="39986"/>
    <cellStyle name="SAPBEXHLevel1X 2 31" xfId="39987"/>
    <cellStyle name="SAPBEXHLevel1X 2 31 2" xfId="39988"/>
    <cellStyle name="SAPBEXHLevel1X 2 31 3" xfId="39989"/>
    <cellStyle name="SAPBEXHLevel1X 2 32" xfId="39990"/>
    <cellStyle name="SAPBEXHLevel1X 2 32 2" xfId="39991"/>
    <cellStyle name="SAPBEXHLevel1X 2 32 3" xfId="39992"/>
    <cellStyle name="SAPBEXHLevel1X 2 33" xfId="39993"/>
    <cellStyle name="SAPBEXHLevel1X 2 34" xfId="39994"/>
    <cellStyle name="SAPBEXHLevel1X 2 35" xfId="39995"/>
    <cellStyle name="SAPBEXHLevel1X 2 36" xfId="39996"/>
    <cellStyle name="SAPBEXHLevel1X 2 37" xfId="39997"/>
    <cellStyle name="SAPBEXHLevel1X 2 38" xfId="39998"/>
    <cellStyle name="SAPBEXHLevel1X 2 39" xfId="39999"/>
    <cellStyle name="SAPBEXHLevel1X 2 4" xfId="40000"/>
    <cellStyle name="SAPBEXHLevel1X 2 4 2" xfId="40001"/>
    <cellStyle name="SAPBEXHLevel1X 2 4 3" xfId="40002"/>
    <cellStyle name="SAPBEXHLevel1X 2 4 4" xfId="40003"/>
    <cellStyle name="SAPBEXHLevel1X 2 4 5" xfId="47590"/>
    <cellStyle name="SAPBEXHLevel1X 2 40" xfId="40004"/>
    <cellStyle name="SAPBEXHLevel1X 2 41" xfId="40005"/>
    <cellStyle name="SAPBEXHLevel1X 2 42" xfId="40006"/>
    <cellStyle name="SAPBEXHLevel1X 2 43" xfId="40007"/>
    <cellStyle name="SAPBEXHLevel1X 2 44" xfId="40008"/>
    <cellStyle name="SAPBEXHLevel1X 2 45" xfId="40009"/>
    <cellStyle name="SAPBEXHLevel1X 2 46" xfId="40010"/>
    <cellStyle name="SAPBEXHLevel1X 2 47" xfId="40011"/>
    <cellStyle name="SAPBEXHLevel1X 2 48" xfId="40012"/>
    <cellStyle name="SAPBEXHLevel1X 2 49" xfId="40013"/>
    <cellStyle name="SAPBEXHLevel1X 2 5" xfId="40014"/>
    <cellStyle name="SAPBEXHLevel1X 2 5 2" xfId="40015"/>
    <cellStyle name="SAPBEXHLevel1X 2 5 3" xfId="40016"/>
    <cellStyle name="SAPBEXHLevel1X 2 50" xfId="40017"/>
    <cellStyle name="SAPBEXHLevel1X 2 51" xfId="40018"/>
    <cellStyle name="SAPBEXHLevel1X 2 52" xfId="40019"/>
    <cellStyle name="SAPBEXHLevel1X 2 53" xfId="40020"/>
    <cellStyle name="SAPBEXHLevel1X 2 54" xfId="40021"/>
    <cellStyle name="SAPBEXHLevel1X 2 55" xfId="40022"/>
    <cellStyle name="SAPBEXHLevel1X 2 56" xfId="40023"/>
    <cellStyle name="SAPBEXHLevel1X 2 57" xfId="40024"/>
    <cellStyle name="SAPBEXHLevel1X 2 58" xfId="40025"/>
    <cellStyle name="SAPBEXHLevel1X 2 59" xfId="40026"/>
    <cellStyle name="SAPBEXHLevel1X 2 6" xfId="40027"/>
    <cellStyle name="SAPBEXHLevel1X 2 6 2" xfId="40028"/>
    <cellStyle name="SAPBEXHLevel1X 2 6 3" xfId="40029"/>
    <cellStyle name="SAPBEXHLevel1X 2 60" xfId="40030"/>
    <cellStyle name="SAPBEXHLevel1X 2 61" xfId="48061"/>
    <cellStyle name="SAPBEXHLevel1X 2 7" xfId="40031"/>
    <cellStyle name="SAPBEXHLevel1X 2 7 2" xfId="40032"/>
    <cellStyle name="SAPBEXHLevel1X 2 7 3" xfId="40033"/>
    <cellStyle name="SAPBEXHLevel1X 2 8" xfId="40034"/>
    <cellStyle name="SAPBEXHLevel1X 2 8 2" xfId="40035"/>
    <cellStyle name="SAPBEXHLevel1X 2 8 3" xfId="40036"/>
    <cellStyle name="SAPBEXHLevel1X 2 9" xfId="40037"/>
    <cellStyle name="SAPBEXHLevel1X 2 9 2" xfId="40038"/>
    <cellStyle name="SAPBEXHLevel1X 2 9 3" xfId="40039"/>
    <cellStyle name="SAPBEXHLevel1X 20" xfId="40040"/>
    <cellStyle name="SAPBEXHLevel1X 20 2" xfId="40041"/>
    <cellStyle name="SAPBEXHLevel1X 20 3" xfId="40042"/>
    <cellStyle name="SAPBEXHLevel1X 20 4" xfId="40043"/>
    <cellStyle name="SAPBEXHLevel1X 21" xfId="40044"/>
    <cellStyle name="SAPBEXHLevel1X 21 2" xfId="40045"/>
    <cellStyle name="SAPBEXHLevel1X 21 3" xfId="40046"/>
    <cellStyle name="SAPBEXHLevel1X 21 4" xfId="40047"/>
    <cellStyle name="SAPBEXHLevel1X 22" xfId="40048"/>
    <cellStyle name="SAPBEXHLevel1X 22 2" xfId="40049"/>
    <cellStyle name="SAPBEXHLevel1X 22 3" xfId="40050"/>
    <cellStyle name="SAPBEXHLevel1X 22 4" xfId="40051"/>
    <cellStyle name="SAPBEXHLevel1X 23" xfId="40052"/>
    <cellStyle name="SAPBEXHLevel1X 23 2" xfId="40053"/>
    <cellStyle name="SAPBEXHLevel1X 23 3" xfId="40054"/>
    <cellStyle name="SAPBEXHLevel1X 23 4" xfId="40055"/>
    <cellStyle name="SAPBEXHLevel1X 24" xfId="40056"/>
    <cellStyle name="SAPBEXHLevel1X 24 2" xfId="40057"/>
    <cellStyle name="SAPBEXHLevel1X 24 3" xfId="40058"/>
    <cellStyle name="SAPBEXHLevel1X 24 4" xfId="40059"/>
    <cellStyle name="SAPBEXHLevel1X 25" xfId="40060"/>
    <cellStyle name="SAPBEXHLevel1X 25 2" xfId="40061"/>
    <cellStyle name="SAPBEXHLevel1X 25 3" xfId="40062"/>
    <cellStyle name="SAPBEXHLevel1X 26" xfId="40063"/>
    <cellStyle name="SAPBEXHLevel1X 26 2" xfId="40064"/>
    <cellStyle name="SAPBEXHLevel1X 26 3" xfId="40065"/>
    <cellStyle name="SAPBEXHLevel1X 27" xfId="40066"/>
    <cellStyle name="SAPBEXHLevel1X 27 2" xfId="40067"/>
    <cellStyle name="SAPBEXHLevel1X 27 2 2" xfId="40068"/>
    <cellStyle name="SAPBEXHLevel1X 27 3" xfId="40069"/>
    <cellStyle name="SAPBEXHLevel1X 27 4" xfId="40070"/>
    <cellStyle name="SAPBEXHLevel1X 27 5" xfId="40071"/>
    <cellStyle name="SAPBEXHLevel1X 28" xfId="40072"/>
    <cellStyle name="SAPBEXHLevel1X 28 2" xfId="40073"/>
    <cellStyle name="SAPBEXHLevel1X 28 2 2" xfId="40074"/>
    <cellStyle name="SAPBEXHLevel1X 28 3" xfId="40075"/>
    <cellStyle name="SAPBEXHLevel1X 28 4" xfId="40076"/>
    <cellStyle name="SAPBEXHLevel1X 28 5" xfId="40077"/>
    <cellStyle name="SAPBEXHLevel1X 29" xfId="40078"/>
    <cellStyle name="SAPBEXHLevel1X 29 2" xfId="40079"/>
    <cellStyle name="SAPBEXHLevel1X 29 2 2" xfId="40080"/>
    <cellStyle name="SAPBEXHLevel1X 29 3" xfId="40081"/>
    <cellStyle name="SAPBEXHLevel1X 29 4" xfId="40082"/>
    <cellStyle name="SAPBEXHLevel1X 29 5" xfId="40083"/>
    <cellStyle name="SAPBEXHLevel1X 3" xfId="40084"/>
    <cellStyle name="SAPBEXHLevel1X 3 10" xfId="40085"/>
    <cellStyle name="SAPBEXHLevel1X 3 11" xfId="40086"/>
    <cellStyle name="SAPBEXHLevel1X 3 12" xfId="40087"/>
    <cellStyle name="SAPBEXHLevel1X 3 13" xfId="40088"/>
    <cellStyle name="SAPBEXHLevel1X 3 14" xfId="40089"/>
    <cellStyle name="SAPBEXHLevel1X 3 15" xfId="40090"/>
    <cellStyle name="SAPBEXHLevel1X 3 16" xfId="40091"/>
    <cellStyle name="SAPBEXHLevel1X 3 17" xfId="40092"/>
    <cellStyle name="SAPBEXHLevel1X 3 18" xfId="40093"/>
    <cellStyle name="SAPBEXHLevel1X 3 19" xfId="40094"/>
    <cellStyle name="SAPBEXHLevel1X 3 2" xfId="40095"/>
    <cellStyle name="SAPBEXHLevel1X 3 2 2" xfId="40096"/>
    <cellStyle name="SAPBEXHLevel1X 3 2 2 2" xfId="40097"/>
    <cellStyle name="SAPBEXHLevel1X 3 2 2 3" xfId="47596"/>
    <cellStyle name="SAPBEXHLevel1X 3 2 3" xfId="40098"/>
    <cellStyle name="SAPBEXHLevel1X 3 2 4" xfId="40099"/>
    <cellStyle name="SAPBEXHLevel1X 3 2 5" xfId="47595"/>
    <cellStyle name="SAPBEXHLevel1X 3 20" xfId="40100"/>
    <cellStyle name="SAPBEXHLevel1X 3 21" xfId="40101"/>
    <cellStyle name="SAPBEXHLevel1X 3 22" xfId="40102"/>
    <cellStyle name="SAPBEXHLevel1X 3 23" xfId="40103"/>
    <cellStyle name="SAPBEXHLevel1X 3 24" xfId="40104"/>
    <cellStyle name="SAPBEXHLevel1X 3 25" xfId="40105"/>
    <cellStyle name="SAPBEXHLevel1X 3 26" xfId="40106"/>
    <cellStyle name="SAPBEXHLevel1X 3 27" xfId="40107"/>
    <cellStyle name="SAPBEXHLevel1X 3 28" xfId="40108"/>
    <cellStyle name="SAPBEXHLevel1X 3 29" xfId="40109"/>
    <cellStyle name="SAPBEXHLevel1X 3 3" xfId="40110"/>
    <cellStyle name="SAPBEXHLevel1X 3 3 2" xfId="40111"/>
    <cellStyle name="SAPBEXHLevel1X 3 3 2 2" xfId="40112"/>
    <cellStyle name="SAPBEXHLevel1X 3 3 3" xfId="40113"/>
    <cellStyle name="SAPBEXHLevel1X 3 3 4" xfId="40114"/>
    <cellStyle name="SAPBEXHLevel1X 3 3 5" xfId="47597"/>
    <cellStyle name="SAPBEXHLevel1X 3 30" xfId="40115"/>
    <cellStyle name="SAPBEXHLevel1X 3 31" xfId="40116"/>
    <cellStyle name="SAPBEXHLevel1X 3 32" xfId="40117"/>
    <cellStyle name="SAPBEXHLevel1X 3 33" xfId="40118"/>
    <cellStyle name="SAPBEXHLevel1X 3 34" xfId="40119"/>
    <cellStyle name="SAPBEXHLevel1X 3 35" xfId="40120"/>
    <cellStyle name="SAPBEXHLevel1X 3 36" xfId="40121"/>
    <cellStyle name="SAPBEXHLevel1X 3 37" xfId="40122"/>
    <cellStyle name="SAPBEXHLevel1X 3 38" xfId="40123"/>
    <cellStyle name="SAPBEXHLevel1X 3 39" xfId="40124"/>
    <cellStyle name="SAPBEXHLevel1X 3 4" xfId="40125"/>
    <cellStyle name="SAPBEXHLevel1X 3 4 2" xfId="40126"/>
    <cellStyle name="SAPBEXHLevel1X 3 4 3" xfId="40127"/>
    <cellStyle name="SAPBEXHLevel1X 3 40" xfId="40128"/>
    <cellStyle name="SAPBEXHLevel1X 3 41" xfId="40129"/>
    <cellStyle name="SAPBEXHLevel1X 3 42" xfId="40130"/>
    <cellStyle name="SAPBEXHLevel1X 3 43" xfId="40131"/>
    <cellStyle name="SAPBEXHLevel1X 3 44" xfId="40132"/>
    <cellStyle name="SAPBEXHLevel1X 3 45" xfId="40133"/>
    <cellStyle name="SAPBEXHLevel1X 3 46" xfId="40134"/>
    <cellStyle name="SAPBEXHLevel1X 3 47" xfId="40135"/>
    <cellStyle name="SAPBEXHLevel1X 3 48" xfId="40136"/>
    <cellStyle name="SAPBEXHLevel1X 3 49" xfId="40137"/>
    <cellStyle name="SAPBEXHLevel1X 3 5" xfId="40138"/>
    <cellStyle name="SAPBEXHLevel1X 3 5 2" xfId="40139"/>
    <cellStyle name="SAPBEXHLevel1X 3 5 3" xfId="40140"/>
    <cellStyle name="SAPBEXHLevel1X 3 50" xfId="40141"/>
    <cellStyle name="SAPBEXHLevel1X 3 51" xfId="40142"/>
    <cellStyle name="SAPBEXHLevel1X 3 52" xfId="40143"/>
    <cellStyle name="SAPBEXHLevel1X 3 53" xfId="40144"/>
    <cellStyle name="SAPBEXHLevel1X 3 54" xfId="40145"/>
    <cellStyle name="SAPBEXHLevel1X 3 55" xfId="40146"/>
    <cellStyle name="SAPBEXHLevel1X 3 56" xfId="40147"/>
    <cellStyle name="SAPBEXHLevel1X 3 57" xfId="40148"/>
    <cellStyle name="SAPBEXHLevel1X 3 58" xfId="40149"/>
    <cellStyle name="SAPBEXHLevel1X 3 59" xfId="47594"/>
    <cellStyle name="SAPBEXHLevel1X 3 6" xfId="40150"/>
    <cellStyle name="SAPBEXHLevel1X 3 7" xfId="40151"/>
    <cellStyle name="SAPBEXHLevel1X 3 8" xfId="40152"/>
    <cellStyle name="SAPBEXHLevel1X 3 9" xfId="40153"/>
    <cellStyle name="SAPBEXHLevel1X 30" xfId="40154"/>
    <cellStyle name="SAPBEXHLevel1X 30 2" xfId="40155"/>
    <cellStyle name="SAPBEXHLevel1X 30 2 2" xfId="40156"/>
    <cellStyle name="SAPBEXHLevel1X 30 3" xfId="40157"/>
    <cellStyle name="SAPBEXHLevel1X 30 3 2" xfId="40158"/>
    <cellStyle name="SAPBEXHLevel1X 30 4" xfId="40159"/>
    <cellStyle name="SAPBEXHLevel1X 30 5" xfId="40160"/>
    <cellStyle name="SAPBEXHLevel1X 30 6" xfId="40161"/>
    <cellStyle name="SAPBEXHLevel1X 31" xfId="40162"/>
    <cellStyle name="SAPBEXHLevel1X 31 2" xfId="40163"/>
    <cellStyle name="SAPBEXHLevel1X 31 2 2" xfId="40164"/>
    <cellStyle name="SAPBEXHLevel1X 31 3" xfId="40165"/>
    <cellStyle name="SAPBEXHLevel1X 31 3 2" xfId="40166"/>
    <cellStyle name="SAPBEXHLevel1X 31 4" xfId="40167"/>
    <cellStyle name="SAPBEXHLevel1X 31 5" xfId="40168"/>
    <cellStyle name="SAPBEXHLevel1X 31 6" xfId="40169"/>
    <cellStyle name="SAPBEXHLevel1X 32" xfId="40170"/>
    <cellStyle name="SAPBEXHLevel1X 32 2" xfId="40171"/>
    <cellStyle name="SAPBEXHLevel1X 32 2 2" xfId="40172"/>
    <cellStyle name="SAPBEXHLevel1X 32 3" xfId="40173"/>
    <cellStyle name="SAPBEXHLevel1X 32 4" xfId="40174"/>
    <cellStyle name="SAPBEXHLevel1X 33" xfId="40175"/>
    <cellStyle name="SAPBEXHLevel1X 33 2" xfId="40176"/>
    <cellStyle name="SAPBEXHLevel1X 33 2 2" xfId="40177"/>
    <cellStyle name="SAPBEXHLevel1X 33 3" xfId="40178"/>
    <cellStyle name="SAPBEXHLevel1X 33 4" xfId="40179"/>
    <cellStyle name="SAPBEXHLevel1X 34" xfId="40180"/>
    <cellStyle name="SAPBEXHLevel1X 34 2" xfId="40181"/>
    <cellStyle name="SAPBEXHLevel1X 34 2 2" xfId="40182"/>
    <cellStyle name="SAPBEXHLevel1X 34 3" xfId="40183"/>
    <cellStyle name="SAPBEXHLevel1X 34 4" xfId="40184"/>
    <cellStyle name="SAPBEXHLevel1X 35" xfId="40185"/>
    <cellStyle name="SAPBEXHLevel1X 35 2" xfId="40186"/>
    <cellStyle name="SAPBEXHLevel1X 35 3" xfId="40187"/>
    <cellStyle name="SAPBEXHLevel1X 36" xfId="40188"/>
    <cellStyle name="SAPBEXHLevel1X 36 2" xfId="40189"/>
    <cellStyle name="SAPBEXHLevel1X 36 3" xfId="40190"/>
    <cellStyle name="SAPBEXHLevel1X 37" xfId="40191"/>
    <cellStyle name="SAPBEXHLevel1X 37 2" xfId="40192"/>
    <cellStyle name="SAPBEXHLevel1X 37 3" xfId="40193"/>
    <cellStyle name="SAPBEXHLevel1X 38" xfId="40194"/>
    <cellStyle name="SAPBEXHLevel1X 38 2" xfId="40195"/>
    <cellStyle name="SAPBEXHLevel1X 38 3" xfId="40196"/>
    <cellStyle name="SAPBEXHLevel1X 38 4" xfId="40197"/>
    <cellStyle name="SAPBEXHLevel1X 38 5" xfId="40198"/>
    <cellStyle name="SAPBEXHLevel1X 38 6" xfId="40199"/>
    <cellStyle name="SAPBEXHLevel1X 39" xfId="40200"/>
    <cellStyle name="SAPBEXHLevel1X 39 2" xfId="40201"/>
    <cellStyle name="SAPBEXHLevel1X 39 3" xfId="40202"/>
    <cellStyle name="SAPBEXHLevel1X 4" xfId="40203"/>
    <cellStyle name="SAPBEXHLevel1X 4 10" xfId="40204"/>
    <cellStyle name="SAPBEXHLevel1X 4 11" xfId="40205"/>
    <cellStyle name="SAPBEXHLevel1X 4 12" xfId="40206"/>
    <cellStyle name="SAPBEXHLevel1X 4 13" xfId="40207"/>
    <cellStyle name="SAPBEXHLevel1X 4 14" xfId="40208"/>
    <cellStyle name="SAPBEXHLevel1X 4 15" xfId="40209"/>
    <cellStyle name="SAPBEXHLevel1X 4 16" xfId="40210"/>
    <cellStyle name="SAPBEXHLevel1X 4 17" xfId="40211"/>
    <cellStyle name="SAPBEXHLevel1X 4 18" xfId="40212"/>
    <cellStyle name="SAPBEXHLevel1X 4 19" xfId="40213"/>
    <cellStyle name="SAPBEXHLevel1X 4 2" xfId="40214"/>
    <cellStyle name="SAPBEXHLevel1X 4 2 2" xfId="40215"/>
    <cellStyle name="SAPBEXHLevel1X 4 2 2 2" xfId="40216"/>
    <cellStyle name="SAPBEXHLevel1X 4 2 2 3" xfId="40217"/>
    <cellStyle name="SAPBEXHLevel1X 4 2 2 4" xfId="47600"/>
    <cellStyle name="SAPBEXHLevel1X 4 2 3" xfId="40218"/>
    <cellStyle name="SAPBEXHLevel1X 4 2 4" xfId="40219"/>
    <cellStyle name="SAPBEXHLevel1X 4 2 5" xfId="40220"/>
    <cellStyle name="SAPBEXHLevel1X 4 2 6" xfId="40221"/>
    <cellStyle name="SAPBEXHLevel1X 4 2 7" xfId="40222"/>
    <cellStyle name="SAPBEXHLevel1X 4 2 8" xfId="47599"/>
    <cellStyle name="SAPBEXHLevel1X 4 20" xfId="40223"/>
    <cellStyle name="SAPBEXHLevel1X 4 21" xfId="40224"/>
    <cellStyle name="SAPBEXHLevel1X 4 22" xfId="40225"/>
    <cellStyle name="SAPBEXHLevel1X 4 23" xfId="40226"/>
    <cellStyle name="SAPBEXHLevel1X 4 24" xfId="40227"/>
    <cellStyle name="SAPBEXHLevel1X 4 25" xfId="40228"/>
    <cellStyle name="SAPBEXHLevel1X 4 26" xfId="40229"/>
    <cellStyle name="SAPBEXHLevel1X 4 27" xfId="40230"/>
    <cellStyle name="SAPBEXHLevel1X 4 28" xfId="40231"/>
    <cellStyle name="SAPBEXHLevel1X 4 29" xfId="40232"/>
    <cellStyle name="SAPBEXHLevel1X 4 3" xfId="40233"/>
    <cellStyle name="SAPBEXHLevel1X 4 3 2" xfId="40234"/>
    <cellStyle name="SAPBEXHLevel1X 4 3 2 2" xfId="40235"/>
    <cellStyle name="SAPBEXHLevel1X 4 3 3" xfId="40236"/>
    <cellStyle name="SAPBEXHLevel1X 4 3 4" xfId="40237"/>
    <cellStyle name="SAPBEXHLevel1X 4 3 5" xfId="47601"/>
    <cellStyle name="SAPBEXHLevel1X 4 30" xfId="40238"/>
    <cellStyle name="SAPBEXHLevel1X 4 31" xfId="40239"/>
    <cellStyle name="SAPBEXHLevel1X 4 32" xfId="40240"/>
    <cellStyle name="SAPBEXHLevel1X 4 33" xfId="40241"/>
    <cellStyle name="SAPBEXHLevel1X 4 34" xfId="40242"/>
    <cellStyle name="SAPBEXHLevel1X 4 35" xfId="40243"/>
    <cellStyle name="SAPBEXHLevel1X 4 36" xfId="40244"/>
    <cellStyle name="SAPBEXHLevel1X 4 37" xfId="40245"/>
    <cellStyle name="SAPBEXHLevel1X 4 38" xfId="40246"/>
    <cellStyle name="SAPBEXHLevel1X 4 39" xfId="40247"/>
    <cellStyle name="SAPBEXHLevel1X 4 4" xfId="40248"/>
    <cellStyle name="SAPBEXHLevel1X 4 40" xfId="40249"/>
    <cellStyle name="SAPBEXHLevel1X 4 41" xfId="40250"/>
    <cellStyle name="SAPBEXHLevel1X 4 42" xfId="40251"/>
    <cellStyle name="SAPBEXHLevel1X 4 43" xfId="40252"/>
    <cellStyle name="SAPBEXHLevel1X 4 44" xfId="40253"/>
    <cellStyle name="SAPBEXHLevel1X 4 45" xfId="40254"/>
    <cellStyle name="SAPBEXHLevel1X 4 46" xfId="40255"/>
    <cellStyle name="SAPBEXHLevel1X 4 47" xfId="40256"/>
    <cellStyle name="SAPBEXHLevel1X 4 48" xfId="40257"/>
    <cellStyle name="SAPBEXHLevel1X 4 49" xfId="40258"/>
    <cellStyle name="SAPBEXHLevel1X 4 5" xfId="40259"/>
    <cellStyle name="SAPBEXHLevel1X 4 50" xfId="40260"/>
    <cellStyle name="SAPBEXHLevel1X 4 51" xfId="40261"/>
    <cellStyle name="SAPBEXHLevel1X 4 52" xfId="40262"/>
    <cellStyle name="SAPBEXHLevel1X 4 53" xfId="40263"/>
    <cellStyle name="SAPBEXHLevel1X 4 54" xfId="40264"/>
    <cellStyle name="SAPBEXHLevel1X 4 55" xfId="40265"/>
    <cellStyle name="SAPBEXHLevel1X 4 56" xfId="40266"/>
    <cellStyle name="SAPBEXHLevel1X 4 57" xfId="40267"/>
    <cellStyle name="SAPBEXHLevel1X 4 58" xfId="40268"/>
    <cellStyle name="SAPBEXHLevel1X 4 59" xfId="40269"/>
    <cellStyle name="SAPBEXHLevel1X 4 6" xfId="40270"/>
    <cellStyle name="SAPBEXHLevel1X 4 60" xfId="47598"/>
    <cellStyle name="SAPBEXHLevel1X 4 7" xfId="40271"/>
    <cellStyle name="SAPBEXHLevel1X 4 8" xfId="40272"/>
    <cellStyle name="SAPBEXHLevel1X 4 9" xfId="40273"/>
    <cellStyle name="SAPBEXHLevel1X 40" xfId="40274"/>
    <cellStyle name="SAPBEXHLevel1X 40 2" xfId="40275"/>
    <cellStyle name="SAPBEXHLevel1X 40 3" xfId="40276"/>
    <cellStyle name="SAPBEXHLevel1X 41" xfId="40277"/>
    <cellStyle name="SAPBEXHLevel1X 41 2" xfId="40278"/>
    <cellStyle name="SAPBEXHLevel1X 41 3" xfId="40279"/>
    <cellStyle name="SAPBEXHLevel1X 42" xfId="40280"/>
    <cellStyle name="SAPBEXHLevel1X 42 2" xfId="40281"/>
    <cellStyle name="SAPBEXHLevel1X 42 2 2" xfId="40282"/>
    <cellStyle name="SAPBEXHLevel1X 42 2 3" xfId="40283"/>
    <cellStyle name="SAPBEXHLevel1X 42 3" xfId="40284"/>
    <cellStyle name="SAPBEXHLevel1X 43" xfId="40285"/>
    <cellStyle name="SAPBEXHLevel1X 43 2" xfId="40286"/>
    <cellStyle name="SAPBEXHLevel1X 43 2 2" xfId="40287"/>
    <cellStyle name="SAPBEXHLevel1X 43 3" xfId="40288"/>
    <cellStyle name="SAPBEXHLevel1X 43 4" xfId="40289"/>
    <cellStyle name="SAPBEXHLevel1X 44" xfId="40290"/>
    <cellStyle name="SAPBEXHLevel1X 44 2" xfId="40291"/>
    <cellStyle name="SAPBEXHLevel1X 44 3" xfId="40292"/>
    <cellStyle name="SAPBEXHLevel1X 45" xfId="40293"/>
    <cellStyle name="SAPBEXHLevel1X 45 2" xfId="40294"/>
    <cellStyle name="SAPBEXHLevel1X 45 3" xfId="40295"/>
    <cellStyle name="SAPBEXHLevel1X 46" xfId="40296"/>
    <cellStyle name="SAPBEXHLevel1X 46 2" xfId="40297"/>
    <cellStyle name="SAPBEXHLevel1X 46 3" xfId="40298"/>
    <cellStyle name="SAPBEXHLevel1X 47" xfId="40299"/>
    <cellStyle name="SAPBEXHLevel1X 48" xfId="40300"/>
    <cellStyle name="SAPBEXHLevel1X 49" xfId="40301"/>
    <cellStyle name="SAPBEXHLevel1X 5" xfId="40302"/>
    <cellStyle name="SAPBEXHLevel1X 5 10" xfId="40303"/>
    <cellStyle name="SAPBEXHLevel1X 5 11" xfId="40304"/>
    <cellStyle name="SAPBEXHLevel1X 5 12" xfId="40305"/>
    <cellStyle name="SAPBEXHLevel1X 5 13" xfId="40306"/>
    <cellStyle name="SAPBEXHLevel1X 5 14" xfId="40307"/>
    <cellStyle name="SAPBEXHLevel1X 5 15" xfId="40308"/>
    <cellStyle name="SAPBEXHLevel1X 5 16" xfId="40309"/>
    <cellStyle name="SAPBEXHLevel1X 5 17" xfId="40310"/>
    <cellStyle name="SAPBEXHLevel1X 5 18" xfId="40311"/>
    <cellStyle name="SAPBEXHLevel1X 5 19" xfId="40312"/>
    <cellStyle name="SAPBEXHLevel1X 5 2" xfId="40313"/>
    <cellStyle name="SAPBEXHLevel1X 5 2 2" xfId="40314"/>
    <cellStyle name="SAPBEXHLevel1X 5 2 2 2" xfId="47604"/>
    <cellStyle name="SAPBEXHLevel1X 5 2 3" xfId="47603"/>
    <cellStyle name="SAPBEXHLevel1X 5 20" xfId="40315"/>
    <cellStyle name="SAPBEXHLevel1X 5 21" xfId="40316"/>
    <cellStyle name="SAPBEXHLevel1X 5 22" xfId="40317"/>
    <cellStyle name="SAPBEXHLevel1X 5 23" xfId="40318"/>
    <cellStyle name="SAPBEXHLevel1X 5 24" xfId="40319"/>
    <cellStyle name="SAPBEXHLevel1X 5 25" xfId="40320"/>
    <cellStyle name="SAPBEXHLevel1X 5 26" xfId="40321"/>
    <cellStyle name="SAPBEXHLevel1X 5 27" xfId="40322"/>
    <cellStyle name="SAPBEXHLevel1X 5 28" xfId="40323"/>
    <cellStyle name="SAPBEXHLevel1X 5 29" xfId="40324"/>
    <cellStyle name="SAPBEXHLevel1X 5 3" xfId="40325"/>
    <cellStyle name="SAPBEXHLevel1X 5 3 2" xfId="47605"/>
    <cellStyle name="SAPBEXHLevel1X 5 30" xfId="40326"/>
    <cellStyle name="SAPBEXHLevel1X 5 31" xfId="40327"/>
    <cellStyle name="SAPBEXHLevel1X 5 32" xfId="40328"/>
    <cellStyle name="SAPBEXHLevel1X 5 33" xfId="40329"/>
    <cellStyle name="SAPBEXHLevel1X 5 34" xfId="40330"/>
    <cellStyle name="SAPBEXHLevel1X 5 35" xfId="40331"/>
    <cellStyle name="SAPBEXHLevel1X 5 36" xfId="40332"/>
    <cellStyle name="SAPBEXHLevel1X 5 37" xfId="40333"/>
    <cellStyle name="SAPBEXHLevel1X 5 38" xfId="40334"/>
    <cellStyle name="SAPBEXHLevel1X 5 39" xfId="40335"/>
    <cellStyle name="SAPBEXHLevel1X 5 4" xfId="40336"/>
    <cellStyle name="SAPBEXHLevel1X 5 40" xfId="40337"/>
    <cellStyle name="SAPBEXHLevel1X 5 41" xfId="40338"/>
    <cellStyle name="SAPBEXHLevel1X 5 42" xfId="40339"/>
    <cellStyle name="SAPBEXHLevel1X 5 43" xfId="40340"/>
    <cellStyle name="SAPBEXHLevel1X 5 44" xfId="40341"/>
    <cellStyle name="SAPBEXHLevel1X 5 45" xfId="40342"/>
    <cellStyle name="SAPBEXHLevel1X 5 46" xfId="40343"/>
    <cellStyle name="SAPBEXHLevel1X 5 47" xfId="47602"/>
    <cellStyle name="SAPBEXHLevel1X 5 5" xfId="40344"/>
    <cellStyle name="SAPBEXHLevel1X 5 6" xfId="40345"/>
    <cellStyle name="SAPBEXHLevel1X 5 7" xfId="40346"/>
    <cellStyle name="SAPBEXHLevel1X 5 8" xfId="40347"/>
    <cellStyle name="SAPBEXHLevel1X 5 9" xfId="40348"/>
    <cellStyle name="SAPBEXHLevel1X 50" xfId="40349"/>
    <cellStyle name="SAPBEXHLevel1X 51" xfId="48040"/>
    <cellStyle name="SAPBEXHLevel1X 6" xfId="40350"/>
    <cellStyle name="SAPBEXHLevel1X 6 10" xfId="40351"/>
    <cellStyle name="SAPBEXHLevel1X 6 11" xfId="40352"/>
    <cellStyle name="SAPBEXHLevel1X 6 12" xfId="40353"/>
    <cellStyle name="SAPBEXHLevel1X 6 13" xfId="40354"/>
    <cellStyle name="SAPBEXHLevel1X 6 14" xfId="40355"/>
    <cellStyle name="SAPBEXHLevel1X 6 15" xfId="40356"/>
    <cellStyle name="SAPBEXHLevel1X 6 16" xfId="40357"/>
    <cellStyle name="SAPBEXHLevel1X 6 17" xfId="40358"/>
    <cellStyle name="SAPBEXHLevel1X 6 18" xfId="40359"/>
    <cellStyle name="SAPBEXHLevel1X 6 19" xfId="40360"/>
    <cellStyle name="SAPBEXHLevel1X 6 2" xfId="40361"/>
    <cellStyle name="SAPBEXHLevel1X 6 2 2" xfId="40362"/>
    <cellStyle name="SAPBEXHLevel1X 6 2 2 2" xfId="47608"/>
    <cellStyle name="SAPBEXHLevel1X 6 2 3" xfId="47607"/>
    <cellStyle name="SAPBEXHLevel1X 6 20" xfId="40363"/>
    <cellStyle name="SAPBEXHLevel1X 6 21" xfId="40364"/>
    <cellStyle name="SAPBEXHLevel1X 6 22" xfId="40365"/>
    <cellStyle name="SAPBEXHLevel1X 6 23" xfId="40366"/>
    <cellStyle name="SAPBEXHLevel1X 6 24" xfId="40367"/>
    <cellStyle name="SAPBEXHLevel1X 6 25" xfId="40368"/>
    <cellStyle name="SAPBEXHLevel1X 6 26" xfId="40369"/>
    <cellStyle name="SAPBEXHLevel1X 6 27" xfId="40370"/>
    <cellStyle name="SAPBEXHLevel1X 6 28" xfId="40371"/>
    <cellStyle name="SAPBEXHLevel1X 6 29" xfId="40372"/>
    <cellStyle name="SAPBEXHLevel1X 6 3" xfId="40373"/>
    <cellStyle name="SAPBEXHLevel1X 6 3 2" xfId="47609"/>
    <cellStyle name="SAPBEXHLevel1X 6 30" xfId="40374"/>
    <cellStyle name="SAPBEXHLevel1X 6 31" xfId="40375"/>
    <cellStyle name="SAPBEXHLevel1X 6 32" xfId="40376"/>
    <cellStyle name="SAPBEXHLevel1X 6 33" xfId="40377"/>
    <cellStyle name="SAPBEXHLevel1X 6 34" xfId="40378"/>
    <cellStyle name="SAPBEXHLevel1X 6 35" xfId="40379"/>
    <cellStyle name="SAPBEXHLevel1X 6 36" xfId="40380"/>
    <cellStyle name="SAPBEXHLevel1X 6 37" xfId="40381"/>
    <cellStyle name="SAPBEXHLevel1X 6 38" xfId="40382"/>
    <cellStyle name="SAPBEXHLevel1X 6 39" xfId="40383"/>
    <cellStyle name="SAPBEXHLevel1X 6 4" xfId="40384"/>
    <cellStyle name="SAPBEXHLevel1X 6 40" xfId="40385"/>
    <cellStyle name="SAPBEXHLevel1X 6 41" xfId="40386"/>
    <cellStyle name="SAPBEXHLevel1X 6 42" xfId="40387"/>
    <cellStyle name="SAPBEXHLevel1X 6 43" xfId="40388"/>
    <cellStyle name="SAPBEXHLevel1X 6 44" xfId="40389"/>
    <cellStyle name="SAPBEXHLevel1X 6 45" xfId="40390"/>
    <cellStyle name="SAPBEXHLevel1X 6 46" xfId="40391"/>
    <cellStyle name="SAPBEXHLevel1X 6 47" xfId="47606"/>
    <cellStyle name="SAPBEXHLevel1X 6 5" xfId="40392"/>
    <cellStyle name="SAPBEXHLevel1X 6 6" xfId="40393"/>
    <cellStyle name="SAPBEXHLevel1X 6 7" xfId="40394"/>
    <cellStyle name="SAPBEXHLevel1X 6 8" xfId="40395"/>
    <cellStyle name="SAPBEXHLevel1X 6 9" xfId="40396"/>
    <cellStyle name="SAPBEXHLevel1X 7" xfId="40397"/>
    <cellStyle name="SAPBEXHLevel1X 7 10" xfId="40398"/>
    <cellStyle name="SAPBEXHLevel1X 7 11" xfId="40399"/>
    <cellStyle name="SAPBEXHLevel1X 7 12" xfId="40400"/>
    <cellStyle name="SAPBEXHLevel1X 7 13" xfId="40401"/>
    <cellStyle name="SAPBEXHLevel1X 7 14" xfId="40402"/>
    <cellStyle name="SAPBEXHLevel1X 7 15" xfId="40403"/>
    <cellStyle name="SAPBEXHLevel1X 7 16" xfId="40404"/>
    <cellStyle name="SAPBEXHLevel1X 7 17" xfId="40405"/>
    <cellStyle name="SAPBEXHLevel1X 7 18" xfId="40406"/>
    <cellStyle name="SAPBEXHLevel1X 7 19" xfId="40407"/>
    <cellStyle name="SAPBEXHLevel1X 7 2" xfId="40408"/>
    <cellStyle name="SAPBEXHLevel1X 7 2 2" xfId="40409"/>
    <cellStyle name="SAPBEXHLevel1X 7 2 2 2" xfId="47612"/>
    <cellStyle name="SAPBEXHLevel1X 7 2 3" xfId="47611"/>
    <cellStyle name="SAPBEXHLevel1X 7 20" xfId="40410"/>
    <cellStyle name="SAPBEXHLevel1X 7 21" xfId="40411"/>
    <cellStyle name="SAPBEXHLevel1X 7 22" xfId="40412"/>
    <cellStyle name="SAPBEXHLevel1X 7 23" xfId="40413"/>
    <cellStyle name="SAPBEXHLevel1X 7 24" xfId="40414"/>
    <cellStyle name="SAPBEXHLevel1X 7 25" xfId="40415"/>
    <cellStyle name="SAPBEXHLevel1X 7 26" xfId="40416"/>
    <cellStyle name="SAPBEXHLevel1X 7 27" xfId="40417"/>
    <cellStyle name="SAPBEXHLevel1X 7 28" xfId="40418"/>
    <cellStyle name="SAPBEXHLevel1X 7 29" xfId="40419"/>
    <cellStyle name="SAPBEXHLevel1X 7 3" xfId="40420"/>
    <cellStyle name="SAPBEXHLevel1X 7 3 2" xfId="47613"/>
    <cellStyle name="SAPBEXHLevel1X 7 30" xfId="40421"/>
    <cellStyle name="SAPBEXHLevel1X 7 31" xfId="40422"/>
    <cellStyle name="SAPBEXHLevel1X 7 32" xfId="40423"/>
    <cellStyle name="SAPBEXHLevel1X 7 33" xfId="40424"/>
    <cellStyle name="SAPBEXHLevel1X 7 34" xfId="40425"/>
    <cellStyle name="SAPBEXHLevel1X 7 35" xfId="40426"/>
    <cellStyle name="SAPBEXHLevel1X 7 36" xfId="40427"/>
    <cellStyle name="SAPBEXHLevel1X 7 37" xfId="40428"/>
    <cellStyle name="SAPBEXHLevel1X 7 38" xfId="40429"/>
    <cellStyle name="SAPBEXHLevel1X 7 39" xfId="40430"/>
    <cellStyle name="SAPBEXHLevel1X 7 4" xfId="40431"/>
    <cellStyle name="SAPBEXHLevel1X 7 40" xfId="40432"/>
    <cellStyle name="SAPBEXHLevel1X 7 41" xfId="40433"/>
    <cellStyle name="SAPBEXHLevel1X 7 42" xfId="40434"/>
    <cellStyle name="SAPBEXHLevel1X 7 43" xfId="40435"/>
    <cellStyle name="SAPBEXHLevel1X 7 44" xfId="40436"/>
    <cellStyle name="SAPBEXHLevel1X 7 45" xfId="40437"/>
    <cellStyle name="SAPBEXHLevel1X 7 46" xfId="40438"/>
    <cellStyle name="SAPBEXHLevel1X 7 47" xfId="47610"/>
    <cellStyle name="SAPBEXHLevel1X 7 5" xfId="40439"/>
    <cellStyle name="SAPBEXHLevel1X 7 6" xfId="40440"/>
    <cellStyle name="SAPBEXHLevel1X 7 7" xfId="40441"/>
    <cellStyle name="SAPBEXHLevel1X 7 8" xfId="40442"/>
    <cellStyle name="SAPBEXHLevel1X 7 9" xfId="40443"/>
    <cellStyle name="SAPBEXHLevel1X 8" xfId="40444"/>
    <cellStyle name="SAPBEXHLevel1X 8 10" xfId="40445"/>
    <cellStyle name="SAPBEXHLevel1X 8 11" xfId="40446"/>
    <cellStyle name="SAPBEXHLevel1X 8 12" xfId="40447"/>
    <cellStyle name="SAPBEXHLevel1X 8 12 2" xfId="40448"/>
    <cellStyle name="SAPBEXHLevel1X 8 12 2 2" xfId="40449"/>
    <cellStyle name="SAPBEXHLevel1X 8 12 2 3" xfId="40450"/>
    <cellStyle name="SAPBEXHLevel1X 8 12 2 4" xfId="40451"/>
    <cellStyle name="SAPBEXHLevel1X 8 12 3" xfId="40452"/>
    <cellStyle name="SAPBEXHLevel1X 8 12 4" xfId="40453"/>
    <cellStyle name="SAPBEXHLevel1X 8 13" xfId="40454"/>
    <cellStyle name="SAPBEXHLevel1X 8 14" xfId="40455"/>
    <cellStyle name="SAPBEXHLevel1X 8 15" xfId="40456"/>
    <cellStyle name="SAPBEXHLevel1X 8 16" xfId="40457"/>
    <cellStyle name="SAPBEXHLevel1X 8 17" xfId="40458"/>
    <cellStyle name="SAPBEXHLevel1X 8 18" xfId="40459"/>
    <cellStyle name="SAPBEXHLevel1X 8 19" xfId="40460"/>
    <cellStyle name="SAPBEXHLevel1X 8 2" xfId="40461"/>
    <cellStyle name="SAPBEXHLevel1X 8 2 2" xfId="40462"/>
    <cellStyle name="SAPBEXHLevel1X 8 2 3" xfId="40463"/>
    <cellStyle name="SAPBEXHLevel1X 8 2 4" xfId="47615"/>
    <cellStyle name="SAPBEXHLevel1X 8 20" xfId="40464"/>
    <cellStyle name="SAPBEXHLevel1X 8 21" xfId="40465"/>
    <cellStyle name="SAPBEXHLevel1X 8 22" xfId="47614"/>
    <cellStyle name="SAPBEXHLevel1X 8 3" xfId="40466"/>
    <cellStyle name="SAPBEXHLevel1X 8 3 2" xfId="40467"/>
    <cellStyle name="SAPBEXHLevel1X 8 3 3" xfId="40468"/>
    <cellStyle name="SAPBEXHLevel1X 8 4" xfId="40469"/>
    <cellStyle name="SAPBEXHLevel1X 8 4 2" xfId="40470"/>
    <cellStyle name="SAPBEXHLevel1X 8 4 3" xfId="40471"/>
    <cellStyle name="SAPBEXHLevel1X 8 5" xfId="40472"/>
    <cellStyle name="SAPBEXHLevel1X 8 5 2" xfId="40473"/>
    <cellStyle name="SAPBEXHLevel1X 8 5 3" xfId="40474"/>
    <cellStyle name="SAPBEXHLevel1X 8 6" xfId="40475"/>
    <cellStyle name="SAPBEXHLevel1X 8 6 2" xfId="40476"/>
    <cellStyle name="SAPBEXHLevel1X 8 6 3" xfId="40477"/>
    <cellStyle name="SAPBEXHLevel1X 8 7" xfId="40478"/>
    <cellStyle name="SAPBEXHLevel1X 8 7 2" xfId="40479"/>
    <cellStyle name="SAPBEXHLevel1X 8 7 3" xfId="40480"/>
    <cellStyle name="SAPBEXHLevel1X 8 8" xfId="40481"/>
    <cellStyle name="SAPBEXHLevel1X 8 8 2" xfId="40482"/>
    <cellStyle name="SAPBEXHLevel1X 8 8 3" xfId="40483"/>
    <cellStyle name="SAPBEXHLevel1X 8 9" xfId="40484"/>
    <cellStyle name="SAPBEXHLevel1X 8 9 2" xfId="40485"/>
    <cellStyle name="SAPBEXHLevel1X 8 9 3" xfId="40486"/>
    <cellStyle name="SAPBEXHLevel1X 9" xfId="40487"/>
    <cellStyle name="SAPBEXHLevel1X 9 10" xfId="40488"/>
    <cellStyle name="SAPBEXHLevel1X 9 11" xfId="40489"/>
    <cellStyle name="SAPBEXHLevel1X 9 11 2" xfId="40490"/>
    <cellStyle name="SAPBEXHLevel1X 9 11 2 2" xfId="40491"/>
    <cellStyle name="SAPBEXHLevel1X 9 11 2 3" xfId="40492"/>
    <cellStyle name="SAPBEXHLevel1X 9 11 2 4" xfId="40493"/>
    <cellStyle name="SAPBEXHLevel1X 9 11 3" xfId="40494"/>
    <cellStyle name="SAPBEXHLevel1X 9 11 4" xfId="40495"/>
    <cellStyle name="SAPBEXHLevel1X 9 12" xfId="40496"/>
    <cellStyle name="SAPBEXHLevel1X 9 13" xfId="40497"/>
    <cellStyle name="SAPBEXHLevel1X 9 14" xfId="40498"/>
    <cellStyle name="SAPBEXHLevel1X 9 15" xfId="40499"/>
    <cellStyle name="SAPBEXHLevel1X 9 16" xfId="40500"/>
    <cellStyle name="SAPBEXHLevel1X 9 17" xfId="40501"/>
    <cellStyle name="SAPBEXHLevel1X 9 18" xfId="40502"/>
    <cellStyle name="SAPBEXHLevel1X 9 19" xfId="40503"/>
    <cellStyle name="SAPBEXHLevel1X 9 2" xfId="40504"/>
    <cellStyle name="SAPBEXHLevel1X 9 2 2" xfId="40505"/>
    <cellStyle name="SAPBEXHLevel1X 9 2 3" xfId="40506"/>
    <cellStyle name="SAPBEXHLevel1X 9 20" xfId="40507"/>
    <cellStyle name="SAPBEXHLevel1X 9 21" xfId="47616"/>
    <cellStyle name="SAPBEXHLevel1X 9 3" xfId="40508"/>
    <cellStyle name="SAPBEXHLevel1X 9 3 2" xfId="40509"/>
    <cellStyle name="SAPBEXHLevel1X 9 3 3" xfId="40510"/>
    <cellStyle name="SAPBEXHLevel1X 9 4" xfId="40511"/>
    <cellStyle name="SAPBEXHLevel1X 9 4 2" xfId="40512"/>
    <cellStyle name="SAPBEXHLevel1X 9 4 3" xfId="40513"/>
    <cellStyle name="SAPBEXHLevel1X 9 5" xfId="40514"/>
    <cellStyle name="SAPBEXHLevel1X 9 5 2" xfId="40515"/>
    <cellStyle name="SAPBEXHLevel1X 9 5 3" xfId="40516"/>
    <cellStyle name="SAPBEXHLevel1X 9 6" xfId="40517"/>
    <cellStyle name="SAPBEXHLevel1X 9 6 2" xfId="40518"/>
    <cellStyle name="SAPBEXHLevel1X 9 6 3" xfId="40519"/>
    <cellStyle name="SAPBEXHLevel1X 9 7" xfId="40520"/>
    <cellStyle name="SAPBEXHLevel1X 9 7 2" xfId="40521"/>
    <cellStyle name="SAPBEXHLevel1X 9 7 3" xfId="40522"/>
    <cellStyle name="SAPBEXHLevel1X 9 8" xfId="40523"/>
    <cellStyle name="SAPBEXHLevel1X 9 8 2" xfId="40524"/>
    <cellStyle name="SAPBEXHLevel1X 9 8 3" xfId="40525"/>
    <cellStyle name="SAPBEXHLevel1X 9 9" xfId="40526"/>
    <cellStyle name="SAPBEXHLevel1X 9 9 2" xfId="40527"/>
    <cellStyle name="SAPBEXHLevel1X 9 9 3" xfId="40528"/>
    <cellStyle name="SAPBEXHLevel1X_Units by Order Reason FY11" xfId="40529"/>
    <cellStyle name="SAPBEXHLevel2" xfId="40530"/>
    <cellStyle name="SAPBEXHLevel2 10" xfId="40531"/>
    <cellStyle name="SAPBEXHLevel2 10 2" xfId="40532"/>
    <cellStyle name="SAPBEXHLevel2 10 2 2" xfId="40533"/>
    <cellStyle name="SAPBEXHLevel2 10 3" xfId="40534"/>
    <cellStyle name="SAPBEXHLevel2 10 3 2" xfId="40535"/>
    <cellStyle name="SAPBEXHLevel2 10 4" xfId="40536"/>
    <cellStyle name="SAPBEXHLevel2 10 5" xfId="40537"/>
    <cellStyle name="SAPBEXHLevel2 10 6" xfId="47618"/>
    <cellStyle name="SAPBEXHLevel2 11" xfId="40538"/>
    <cellStyle name="SAPBEXHLevel2 11 10" xfId="40539"/>
    <cellStyle name="SAPBEXHLevel2 11 11" xfId="40540"/>
    <cellStyle name="SAPBEXHLevel2 11 12" xfId="40541"/>
    <cellStyle name="SAPBEXHLevel2 11 13" xfId="47617"/>
    <cellStyle name="SAPBEXHLevel2 11 2" xfId="40542"/>
    <cellStyle name="SAPBEXHLevel2 11 2 2" xfId="40543"/>
    <cellStyle name="SAPBEXHLevel2 11 2 3" xfId="40544"/>
    <cellStyle name="SAPBEXHLevel2 11 2 4" xfId="40545"/>
    <cellStyle name="SAPBEXHLevel2 11 2 5" xfId="40546"/>
    <cellStyle name="SAPBEXHLevel2 11 2 6" xfId="40547"/>
    <cellStyle name="SAPBEXHLevel2 11 2 7" xfId="40548"/>
    <cellStyle name="SAPBEXHLevel2 11 2 8" xfId="40549"/>
    <cellStyle name="SAPBEXHLevel2 11 2 9" xfId="40550"/>
    <cellStyle name="SAPBEXHLevel2 11 3" xfId="40551"/>
    <cellStyle name="SAPBEXHLevel2 11 3 2" xfId="40552"/>
    <cellStyle name="SAPBEXHLevel2 11 3 3" xfId="40553"/>
    <cellStyle name="SAPBEXHLevel2 11 3 4" xfId="40554"/>
    <cellStyle name="SAPBEXHLevel2 11 3 5" xfId="40555"/>
    <cellStyle name="SAPBEXHLevel2 11 3 6" xfId="40556"/>
    <cellStyle name="SAPBEXHLevel2 11 3 7" xfId="40557"/>
    <cellStyle name="SAPBEXHLevel2 11 3 8" xfId="40558"/>
    <cellStyle name="SAPBEXHLevel2 11 3 9" xfId="40559"/>
    <cellStyle name="SAPBEXHLevel2 11 4" xfId="40560"/>
    <cellStyle name="SAPBEXHLevel2 11 4 2" xfId="40561"/>
    <cellStyle name="SAPBEXHLevel2 11 4 3" xfId="40562"/>
    <cellStyle name="SAPBEXHLevel2 11 4 4" xfId="40563"/>
    <cellStyle name="SAPBEXHLevel2 11 4 5" xfId="40564"/>
    <cellStyle name="SAPBEXHLevel2 11 4 6" xfId="40565"/>
    <cellStyle name="SAPBEXHLevel2 11 4 7" xfId="40566"/>
    <cellStyle name="SAPBEXHLevel2 11 5" xfId="40567"/>
    <cellStyle name="SAPBEXHLevel2 11 5 2" xfId="40568"/>
    <cellStyle name="SAPBEXHLevel2 11 5 3" xfId="40569"/>
    <cellStyle name="SAPBEXHLevel2 11 5 4" xfId="40570"/>
    <cellStyle name="SAPBEXHLevel2 11 5 5" xfId="40571"/>
    <cellStyle name="SAPBEXHLevel2 11 5 6" xfId="40572"/>
    <cellStyle name="SAPBEXHLevel2 11 5 7" xfId="40573"/>
    <cellStyle name="SAPBEXHLevel2 11 6" xfId="40574"/>
    <cellStyle name="SAPBEXHLevel2 11 6 2" xfId="40575"/>
    <cellStyle name="SAPBEXHLevel2 11 6 3" xfId="40576"/>
    <cellStyle name="SAPBEXHLevel2 11 6 4" xfId="40577"/>
    <cellStyle name="SAPBEXHLevel2 11 6 5" xfId="40578"/>
    <cellStyle name="SAPBEXHLevel2 11 6 6" xfId="40579"/>
    <cellStyle name="SAPBEXHLevel2 11 6 7" xfId="40580"/>
    <cellStyle name="SAPBEXHLevel2 11 7" xfId="40581"/>
    <cellStyle name="SAPBEXHLevel2 11 7 2" xfId="40582"/>
    <cellStyle name="SAPBEXHLevel2 11 7 3" xfId="40583"/>
    <cellStyle name="SAPBEXHLevel2 11 7 4" xfId="40584"/>
    <cellStyle name="SAPBEXHLevel2 11 7 5" xfId="40585"/>
    <cellStyle name="SAPBEXHLevel2 11 7 6" xfId="40586"/>
    <cellStyle name="SAPBEXHLevel2 11 7 7" xfId="40587"/>
    <cellStyle name="SAPBEXHLevel2 11 8" xfId="40588"/>
    <cellStyle name="SAPBEXHLevel2 11 8 2" xfId="40589"/>
    <cellStyle name="SAPBEXHLevel2 11 8 3" xfId="40590"/>
    <cellStyle name="SAPBEXHLevel2 11 8 4" xfId="40591"/>
    <cellStyle name="SAPBEXHLevel2 11 8 5" xfId="40592"/>
    <cellStyle name="SAPBEXHLevel2 11 8 6" xfId="40593"/>
    <cellStyle name="SAPBEXHLevel2 11 8 7" xfId="40594"/>
    <cellStyle name="SAPBEXHLevel2 11 9" xfId="40595"/>
    <cellStyle name="SAPBEXHLevel2 11 9 2" xfId="40596"/>
    <cellStyle name="SAPBEXHLevel2 11 9 3" xfId="40597"/>
    <cellStyle name="SAPBEXHLevel2 11 9 4" xfId="40598"/>
    <cellStyle name="SAPBEXHLevel2 11 9 5" xfId="40599"/>
    <cellStyle name="SAPBEXHLevel2 11 9 6" xfId="40600"/>
    <cellStyle name="SAPBEXHLevel2 11 9 7" xfId="40601"/>
    <cellStyle name="SAPBEXHLevel2 12" xfId="40602"/>
    <cellStyle name="SAPBEXHLevel2 12 2" xfId="40603"/>
    <cellStyle name="SAPBEXHLevel2 12 2 2" xfId="40604"/>
    <cellStyle name="SAPBEXHLevel2 12 3" xfId="40605"/>
    <cellStyle name="SAPBEXHLevel2 12 3 2" xfId="40606"/>
    <cellStyle name="SAPBEXHLevel2 12 4" xfId="40607"/>
    <cellStyle name="SAPBEXHLevel2 12 5" xfId="40608"/>
    <cellStyle name="SAPBEXHLevel2 13" xfId="40609"/>
    <cellStyle name="SAPBEXHLevel2 13 2" xfId="40610"/>
    <cellStyle name="SAPBEXHLevel2 13 2 2" xfId="40611"/>
    <cellStyle name="SAPBEXHLevel2 13 3" xfId="40612"/>
    <cellStyle name="SAPBEXHLevel2 13 3 2" xfId="40613"/>
    <cellStyle name="SAPBEXHLevel2 13 4" xfId="40614"/>
    <cellStyle name="SAPBEXHLevel2 13 5" xfId="40615"/>
    <cellStyle name="SAPBEXHLevel2 14" xfId="40616"/>
    <cellStyle name="SAPBEXHLevel2 14 2" xfId="40617"/>
    <cellStyle name="SAPBEXHLevel2 14 2 2" xfId="40618"/>
    <cellStyle name="SAPBEXHLevel2 14 3" xfId="40619"/>
    <cellStyle name="SAPBEXHLevel2 14 3 2" xfId="40620"/>
    <cellStyle name="SAPBEXHLevel2 14 4" xfId="40621"/>
    <cellStyle name="SAPBEXHLevel2 14 5" xfId="40622"/>
    <cellStyle name="SAPBEXHLevel2 15" xfId="40623"/>
    <cellStyle name="SAPBEXHLevel2 15 2" xfId="40624"/>
    <cellStyle name="SAPBEXHLevel2 15 2 2" xfId="40625"/>
    <cellStyle name="SAPBEXHLevel2 15 3" xfId="40626"/>
    <cellStyle name="SAPBEXHLevel2 15 3 2" xfId="40627"/>
    <cellStyle name="SAPBEXHLevel2 15 4" xfId="40628"/>
    <cellStyle name="SAPBEXHLevel2 15 5" xfId="40629"/>
    <cellStyle name="SAPBEXHLevel2 16" xfId="40630"/>
    <cellStyle name="SAPBEXHLevel2 16 2" xfId="40631"/>
    <cellStyle name="SAPBEXHLevel2 16 2 2" xfId="40632"/>
    <cellStyle name="SAPBEXHLevel2 16 3" xfId="40633"/>
    <cellStyle name="SAPBEXHLevel2 16 3 2" xfId="40634"/>
    <cellStyle name="SAPBEXHLevel2 16 4" xfId="40635"/>
    <cellStyle name="SAPBEXHLevel2 16 5" xfId="40636"/>
    <cellStyle name="SAPBEXHLevel2 17" xfId="40637"/>
    <cellStyle name="SAPBEXHLevel2 17 2" xfId="40638"/>
    <cellStyle name="SAPBEXHLevel2 17 2 2" xfId="40639"/>
    <cellStyle name="SAPBEXHLevel2 17 3" xfId="40640"/>
    <cellStyle name="SAPBEXHLevel2 17 3 2" xfId="40641"/>
    <cellStyle name="SAPBEXHLevel2 17 4" xfId="40642"/>
    <cellStyle name="SAPBEXHLevel2 17 5" xfId="40643"/>
    <cellStyle name="SAPBEXHLevel2 18" xfId="40644"/>
    <cellStyle name="SAPBEXHLevel2 18 2" xfId="40645"/>
    <cellStyle name="SAPBEXHLevel2 18 2 2" xfId="40646"/>
    <cellStyle name="SAPBEXHLevel2 18 3" xfId="40647"/>
    <cellStyle name="SAPBEXHLevel2 18 3 2" xfId="40648"/>
    <cellStyle name="SAPBEXHLevel2 18 4" xfId="40649"/>
    <cellStyle name="SAPBEXHLevel2 18 5" xfId="40650"/>
    <cellStyle name="SAPBEXHLevel2 19" xfId="40651"/>
    <cellStyle name="SAPBEXHLevel2 19 2" xfId="40652"/>
    <cellStyle name="SAPBEXHLevel2 19 2 2" xfId="40653"/>
    <cellStyle name="SAPBEXHLevel2 19 3" xfId="40654"/>
    <cellStyle name="SAPBEXHLevel2 19 3 2" xfId="40655"/>
    <cellStyle name="SAPBEXHLevel2 19 4" xfId="40656"/>
    <cellStyle name="SAPBEXHLevel2 19 5" xfId="40657"/>
    <cellStyle name="SAPBEXHLevel2 2" xfId="40658"/>
    <cellStyle name="SAPBEXHLevel2 2 10" xfId="40659"/>
    <cellStyle name="SAPBEXHLevel2 2 11" xfId="40660"/>
    <cellStyle name="SAPBEXHLevel2 2 12" xfId="40661"/>
    <cellStyle name="SAPBEXHLevel2 2 13" xfId="40662"/>
    <cellStyle name="SAPBEXHLevel2 2 14" xfId="40663"/>
    <cellStyle name="SAPBEXHLevel2 2 15" xfId="40664"/>
    <cellStyle name="SAPBEXHLevel2 2 16" xfId="40665"/>
    <cellStyle name="SAPBEXHLevel2 2 16 2" xfId="40666"/>
    <cellStyle name="SAPBEXHLevel2 2 16 3" xfId="40667"/>
    <cellStyle name="SAPBEXHLevel2 2 16 4" xfId="40668"/>
    <cellStyle name="SAPBEXHLevel2 2 17" xfId="40669"/>
    <cellStyle name="SAPBEXHLevel2 2 18" xfId="40670"/>
    <cellStyle name="SAPBEXHLevel2 2 19" xfId="40671"/>
    <cellStyle name="SAPBEXHLevel2 2 2" xfId="40672"/>
    <cellStyle name="SAPBEXHLevel2 2 2 10" xfId="46661"/>
    <cellStyle name="SAPBEXHLevel2 2 2 11" xfId="47620"/>
    <cellStyle name="SAPBEXHLevel2 2 2 2" xfId="40673"/>
    <cellStyle name="SAPBEXHLevel2 2 2 2 2" xfId="40674"/>
    <cellStyle name="SAPBEXHLevel2 2 2 2 3" xfId="40675"/>
    <cellStyle name="SAPBEXHLevel2 2 2 2 4" xfId="40676"/>
    <cellStyle name="SAPBEXHLevel2 2 2 2 5" xfId="40677"/>
    <cellStyle name="SAPBEXHLevel2 2 2 2 6" xfId="40678"/>
    <cellStyle name="SAPBEXHLevel2 2 2 2 7" xfId="40679"/>
    <cellStyle name="SAPBEXHLevel2 2 2 2 8" xfId="47621"/>
    <cellStyle name="SAPBEXHLevel2 2 2 3" xfId="40680"/>
    <cellStyle name="SAPBEXHLevel2 2 2 3 2" xfId="40681"/>
    <cellStyle name="SAPBEXHLevel2 2 2 4" xfId="40682"/>
    <cellStyle name="SAPBEXHLevel2 2 2 4 2" xfId="40683"/>
    <cellStyle name="SAPBEXHLevel2 2 2 5" xfId="40684"/>
    <cellStyle name="SAPBEXHLevel2 2 2 6" xfId="40685"/>
    <cellStyle name="SAPBEXHLevel2 2 2 7" xfId="40686"/>
    <cellStyle name="SAPBEXHLevel2 2 2 8" xfId="40687"/>
    <cellStyle name="SAPBEXHLevel2 2 2 9" xfId="40688"/>
    <cellStyle name="SAPBEXHLevel2 2 20" xfId="40689"/>
    <cellStyle name="SAPBEXHLevel2 2 21" xfId="40690"/>
    <cellStyle name="SAPBEXHLevel2 2 22" xfId="40691"/>
    <cellStyle name="SAPBEXHLevel2 2 23" xfId="40692"/>
    <cellStyle name="SAPBEXHLevel2 2 24" xfId="40693"/>
    <cellStyle name="SAPBEXHLevel2 2 25" xfId="40694"/>
    <cellStyle name="SAPBEXHLevel2 2 26" xfId="40695"/>
    <cellStyle name="SAPBEXHLevel2 2 27" xfId="40696"/>
    <cellStyle name="SAPBEXHLevel2 2 28" xfId="40697"/>
    <cellStyle name="SAPBEXHLevel2 2 29" xfId="40698"/>
    <cellStyle name="SAPBEXHLevel2 2 3" xfId="40699"/>
    <cellStyle name="SAPBEXHLevel2 2 3 2" xfId="40700"/>
    <cellStyle name="SAPBEXHLevel2 2 3 3" xfId="40701"/>
    <cellStyle name="SAPBEXHLevel2 2 3 4" xfId="40702"/>
    <cellStyle name="SAPBEXHLevel2 2 3 5" xfId="40703"/>
    <cellStyle name="SAPBEXHLevel2 2 3 6" xfId="47622"/>
    <cellStyle name="SAPBEXHLevel2 2 30" xfId="40704"/>
    <cellStyle name="SAPBEXHLevel2 2 31" xfId="40705"/>
    <cellStyle name="SAPBEXHLevel2 2 32" xfId="40706"/>
    <cellStyle name="SAPBEXHLevel2 2 33" xfId="40707"/>
    <cellStyle name="SAPBEXHLevel2 2 34" xfId="40708"/>
    <cellStyle name="SAPBEXHLevel2 2 35" xfId="40709"/>
    <cellStyle name="SAPBEXHLevel2 2 36" xfId="40710"/>
    <cellStyle name="SAPBEXHLevel2 2 37" xfId="48062"/>
    <cellStyle name="SAPBEXHLevel2 2 4" xfId="40711"/>
    <cellStyle name="SAPBEXHLevel2 2 4 2" xfId="40712"/>
    <cellStyle name="SAPBEXHLevel2 2 4 3" xfId="40713"/>
    <cellStyle name="SAPBEXHLevel2 2 4 4" xfId="47619"/>
    <cellStyle name="SAPBEXHLevel2 2 5" xfId="40714"/>
    <cellStyle name="SAPBEXHLevel2 2 5 2" xfId="40715"/>
    <cellStyle name="SAPBEXHLevel2 2 6" xfId="40716"/>
    <cellStyle name="SAPBEXHLevel2 2 6 2" xfId="40717"/>
    <cellStyle name="SAPBEXHLevel2 2 7" xfId="40718"/>
    <cellStyle name="SAPBEXHLevel2 2 8" xfId="40719"/>
    <cellStyle name="SAPBEXHLevel2 2 9" xfId="40720"/>
    <cellStyle name="SAPBEXHLevel2 20" xfId="40721"/>
    <cellStyle name="SAPBEXHLevel2 20 2" xfId="40722"/>
    <cellStyle name="SAPBEXHLevel2 20 3" xfId="40723"/>
    <cellStyle name="SAPBEXHLevel2 20 4" xfId="40724"/>
    <cellStyle name="SAPBEXHLevel2 21" xfId="40725"/>
    <cellStyle name="SAPBEXHLevel2 21 2" xfId="40726"/>
    <cellStyle name="SAPBEXHLevel2 21 3" xfId="40727"/>
    <cellStyle name="SAPBEXHLevel2 21 4" xfId="40728"/>
    <cellStyle name="SAPBEXHLevel2 22" xfId="40729"/>
    <cellStyle name="SAPBEXHLevel2 22 2" xfId="40730"/>
    <cellStyle name="SAPBEXHLevel2 22 3" xfId="40731"/>
    <cellStyle name="SAPBEXHLevel2 22 4" xfId="40732"/>
    <cellStyle name="SAPBEXHLevel2 23" xfId="40733"/>
    <cellStyle name="SAPBEXHLevel2 23 2" xfId="40734"/>
    <cellStyle name="SAPBEXHLevel2 23 3" xfId="40735"/>
    <cellStyle name="SAPBEXHLevel2 23 4" xfId="40736"/>
    <cellStyle name="SAPBEXHLevel2 24" xfId="40737"/>
    <cellStyle name="SAPBEXHLevel2 24 2" xfId="40738"/>
    <cellStyle name="SAPBEXHLevel2 24 3" xfId="40739"/>
    <cellStyle name="SAPBEXHLevel2 24 4" xfId="40740"/>
    <cellStyle name="SAPBEXHLevel2 25" xfId="40741"/>
    <cellStyle name="SAPBEXHLevel2 25 2" xfId="40742"/>
    <cellStyle name="SAPBEXHLevel2 25 3" xfId="40743"/>
    <cellStyle name="SAPBEXHLevel2 25 4" xfId="40744"/>
    <cellStyle name="SAPBEXHLevel2 26" xfId="40745"/>
    <cellStyle name="SAPBEXHLevel2 26 2" xfId="40746"/>
    <cellStyle name="SAPBEXHLevel2 26 3" xfId="40747"/>
    <cellStyle name="SAPBEXHLevel2 26 4" xfId="40748"/>
    <cellStyle name="SAPBEXHLevel2 27" xfId="40749"/>
    <cellStyle name="SAPBEXHLevel2 27 2" xfId="40750"/>
    <cellStyle name="SAPBEXHLevel2 27 2 2" xfId="40751"/>
    <cellStyle name="SAPBEXHLevel2 27 3" xfId="40752"/>
    <cellStyle name="SAPBEXHLevel2 27 3 2" xfId="40753"/>
    <cellStyle name="SAPBEXHLevel2 27 4" xfId="40754"/>
    <cellStyle name="SAPBEXHLevel2 27 5" xfId="40755"/>
    <cellStyle name="SAPBEXHLevel2 28" xfId="40756"/>
    <cellStyle name="SAPBEXHLevel2 28 2" xfId="40757"/>
    <cellStyle name="SAPBEXHLevel2 28 2 2" xfId="40758"/>
    <cellStyle name="SAPBEXHLevel2 28 3" xfId="40759"/>
    <cellStyle name="SAPBEXHLevel2 28 3 2" xfId="40760"/>
    <cellStyle name="SAPBEXHLevel2 28 4" xfId="40761"/>
    <cellStyle name="SAPBEXHLevel2 28 5" xfId="40762"/>
    <cellStyle name="SAPBEXHLevel2 29" xfId="40763"/>
    <cellStyle name="SAPBEXHLevel2 29 2" xfId="40764"/>
    <cellStyle name="SAPBEXHLevel2 29 2 2" xfId="40765"/>
    <cellStyle name="SAPBEXHLevel2 29 3" xfId="40766"/>
    <cellStyle name="SAPBEXHLevel2 29 3 2" xfId="40767"/>
    <cellStyle name="SAPBEXHLevel2 29 4" xfId="40768"/>
    <cellStyle name="SAPBEXHLevel2 29 5" xfId="40769"/>
    <cellStyle name="SAPBEXHLevel2 3" xfId="40770"/>
    <cellStyle name="SAPBEXHLevel2 3 2" xfId="40771"/>
    <cellStyle name="SAPBEXHLevel2 3 2 2" xfId="40772"/>
    <cellStyle name="SAPBEXHLevel2 3 2 2 2" xfId="40773"/>
    <cellStyle name="SAPBEXHLevel2 3 2 2 3" xfId="40774"/>
    <cellStyle name="SAPBEXHLevel2 3 2 2 4" xfId="47625"/>
    <cellStyle name="SAPBEXHLevel2 3 2 3" xfId="40775"/>
    <cellStyle name="SAPBEXHLevel2 3 2 4" xfId="40776"/>
    <cellStyle name="SAPBEXHLevel2 3 2 5" xfId="40777"/>
    <cellStyle name="SAPBEXHLevel2 3 2 6" xfId="47624"/>
    <cellStyle name="SAPBEXHLevel2 3 3" xfId="40778"/>
    <cellStyle name="SAPBEXHLevel2 3 3 2" xfId="40779"/>
    <cellStyle name="SAPBEXHLevel2 3 3 2 2" xfId="40780"/>
    <cellStyle name="SAPBEXHLevel2 3 3 2 3" xfId="40781"/>
    <cellStyle name="SAPBEXHLevel2 3 3 3" xfId="40782"/>
    <cellStyle name="SAPBEXHLevel2 3 3 4" xfId="40783"/>
    <cellStyle name="SAPBEXHLevel2 3 3 5" xfId="40784"/>
    <cellStyle name="SAPBEXHLevel2 3 3 6" xfId="47626"/>
    <cellStyle name="SAPBEXHLevel2 3 4" xfId="40785"/>
    <cellStyle name="SAPBEXHLevel2 3 4 2" xfId="40786"/>
    <cellStyle name="SAPBEXHLevel2 3 4 3" xfId="40787"/>
    <cellStyle name="SAPBEXHLevel2 3 4 4" xfId="40788"/>
    <cellStyle name="SAPBEXHLevel2 3 5" xfId="40789"/>
    <cellStyle name="SAPBEXHLevel2 3 5 2" xfId="40790"/>
    <cellStyle name="SAPBEXHLevel2 3 6" xfId="40791"/>
    <cellStyle name="SAPBEXHLevel2 3 7" xfId="40792"/>
    <cellStyle name="SAPBEXHLevel2 3 8" xfId="40793"/>
    <cellStyle name="SAPBEXHLevel2 3 9" xfId="47623"/>
    <cellStyle name="SAPBEXHLevel2 30" xfId="40794"/>
    <cellStyle name="SAPBEXHLevel2 30 2" xfId="40795"/>
    <cellStyle name="SAPBEXHLevel2 30 2 2" xfId="40796"/>
    <cellStyle name="SAPBEXHLevel2 30 3" xfId="40797"/>
    <cellStyle name="SAPBEXHLevel2 30 3 2" xfId="40798"/>
    <cellStyle name="SAPBEXHLevel2 30 4" xfId="40799"/>
    <cellStyle name="SAPBEXHLevel2 30 5" xfId="40800"/>
    <cellStyle name="SAPBEXHLevel2 31" xfId="40801"/>
    <cellStyle name="SAPBEXHLevel2 31 2" xfId="40802"/>
    <cellStyle name="SAPBEXHLevel2 31 2 2" xfId="40803"/>
    <cellStyle name="SAPBEXHLevel2 31 3" xfId="40804"/>
    <cellStyle name="SAPBEXHLevel2 31 3 2" xfId="40805"/>
    <cellStyle name="SAPBEXHLevel2 31 4" xfId="40806"/>
    <cellStyle name="SAPBEXHLevel2 31 5" xfId="40807"/>
    <cellStyle name="SAPBEXHLevel2 32" xfId="40808"/>
    <cellStyle name="SAPBEXHLevel2 32 2" xfId="40809"/>
    <cellStyle name="SAPBEXHLevel2 32 2 2" xfId="40810"/>
    <cellStyle name="SAPBEXHLevel2 32 3" xfId="40811"/>
    <cellStyle name="SAPBEXHLevel2 33" xfId="40812"/>
    <cellStyle name="SAPBEXHLevel2 33 2" xfId="40813"/>
    <cellStyle name="SAPBEXHLevel2 33 2 2" xfId="40814"/>
    <cellStyle name="SAPBEXHLevel2 33 3" xfId="40815"/>
    <cellStyle name="SAPBEXHLevel2 34" xfId="40816"/>
    <cellStyle name="SAPBEXHLevel2 34 2" xfId="40817"/>
    <cellStyle name="SAPBEXHLevel2 34 2 2" xfId="40818"/>
    <cellStyle name="SAPBEXHLevel2 34 3" xfId="40819"/>
    <cellStyle name="SAPBEXHLevel2 35" xfId="40820"/>
    <cellStyle name="SAPBEXHLevel2 35 2" xfId="40821"/>
    <cellStyle name="SAPBEXHLevel2 35 3" xfId="40822"/>
    <cellStyle name="SAPBEXHLevel2 35 4" xfId="40823"/>
    <cellStyle name="SAPBEXHLevel2 36" xfId="40824"/>
    <cellStyle name="SAPBEXHLevel2 36 2" xfId="40825"/>
    <cellStyle name="SAPBEXHLevel2 36 3" xfId="40826"/>
    <cellStyle name="SAPBEXHLevel2 37" xfId="40827"/>
    <cellStyle name="SAPBEXHLevel2 37 2" xfId="40828"/>
    <cellStyle name="SAPBEXHLevel2 37 3" xfId="40829"/>
    <cellStyle name="SAPBEXHLevel2 38" xfId="40830"/>
    <cellStyle name="SAPBEXHLevel2 38 2" xfId="40831"/>
    <cellStyle name="SAPBEXHLevel2 38 3" xfId="40832"/>
    <cellStyle name="SAPBEXHLevel2 38 4" xfId="40833"/>
    <cellStyle name="SAPBEXHLevel2 38 5" xfId="40834"/>
    <cellStyle name="SAPBEXHLevel2 38 6" xfId="40835"/>
    <cellStyle name="SAPBEXHLevel2 39" xfId="40836"/>
    <cellStyle name="SAPBEXHLevel2 39 2" xfId="40837"/>
    <cellStyle name="SAPBEXHLevel2 39 3" xfId="40838"/>
    <cellStyle name="SAPBEXHLevel2 4" xfId="40839"/>
    <cellStyle name="SAPBEXHLevel2 4 2" xfId="40840"/>
    <cellStyle name="SAPBEXHLevel2 4 2 2" xfId="40841"/>
    <cellStyle name="SAPBEXHLevel2 4 2 2 2" xfId="40842"/>
    <cellStyle name="SAPBEXHLevel2 4 2 2 3" xfId="40843"/>
    <cellStyle name="SAPBEXHLevel2 4 2 2 4" xfId="47629"/>
    <cellStyle name="SAPBEXHLevel2 4 2 3" xfId="40844"/>
    <cellStyle name="SAPBEXHLevel2 4 2 4" xfId="40845"/>
    <cellStyle name="SAPBEXHLevel2 4 2 5" xfId="40846"/>
    <cellStyle name="SAPBEXHLevel2 4 2 6" xfId="40847"/>
    <cellStyle name="SAPBEXHLevel2 4 2 7" xfId="40848"/>
    <cellStyle name="SAPBEXHLevel2 4 2 8" xfId="47628"/>
    <cellStyle name="SAPBEXHLevel2 4 3" xfId="40849"/>
    <cellStyle name="SAPBEXHLevel2 4 3 2" xfId="40850"/>
    <cellStyle name="SAPBEXHLevel2 4 3 2 2" xfId="40851"/>
    <cellStyle name="SAPBEXHLevel2 4 3 3" xfId="40852"/>
    <cellStyle name="SAPBEXHLevel2 4 3 4" xfId="40853"/>
    <cellStyle name="SAPBEXHLevel2 4 3 5" xfId="40854"/>
    <cellStyle name="SAPBEXHLevel2 4 3 6" xfId="47630"/>
    <cellStyle name="SAPBEXHLevel2 4 4" xfId="40855"/>
    <cellStyle name="SAPBEXHLevel2 4 5" xfId="40856"/>
    <cellStyle name="SAPBEXHLevel2 4 6" xfId="40857"/>
    <cellStyle name="SAPBEXHLevel2 4 7" xfId="47627"/>
    <cellStyle name="SAPBEXHLevel2 40" xfId="40858"/>
    <cellStyle name="SAPBEXHLevel2 40 2" xfId="40859"/>
    <cellStyle name="SAPBEXHLevel2 40 3" xfId="40860"/>
    <cellStyle name="SAPBEXHLevel2 41" xfId="40861"/>
    <cellStyle name="SAPBEXHLevel2 41 2" xfId="40862"/>
    <cellStyle name="SAPBEXHLevel2 41 3" xfId="40863"/>
    <cellStyle name="SAPBEXHLevel2 42" xfId="40864"/>
    <cellStyle name="SAPBEXHLevel2 42 2" xfId="40865"/>
    <cellStyle name="SAPBEXHLevel2 42 3" xfId="40866"/>
    <cellStyle name="SAPBEXHLevel2 42 4" xfId="40867"/>
    <cellStyle name="SAPBEXHLevel2 43" xfId="40868"/>
    <cellStyle name="SAPBEXHLevel2 43 2" xfId="40869"/>
    <cellStyle name="SAPBEXHLevel2 43 3" xfId="40870"/>
    <cellStyle name="SAPBEXHLevel2 44" xfId="40871"/>
    <cellStyle name="SAPBEXHLevel2 44 2" xfId="40872"/>
    <cellStyle name="SAPBEXHLevel2 44 3" xfId="40873"/>
    <cellStyle name="SAPBEXHLevel2 45" xfId="40874"/>
    <cellStyle name="SAPBEXHLevel2 46" xfId="40875"/>
    <cellStyle name="SAPBEXHLevel2 47" xfId="40876"/>
    <cellStyle name="SAPBEXHLevel2 48" xfId="40877"/>
    <cellStyle name="SAPBEXHLevel2 49" xfId="40878"/>
    <cellStyle name="SAPBEXHLevel2 5" xfId="40879"/>
    <cellStyle name="SAPBEXHLevel2 5 2" xfId="40880"/>
    <cellStyle name="SAPBEXHLevel2 5 2 2" xfId="40881"/>
    <cellStyle name="SAPBEXHLevel2 5 2 2 2" xfId="47633"/>
    <cellStyle name="SAPBEXHLevel2 5 2 3" xfId="47632"/>
    <cellStyle name="SAPBEXHLevel2 5 3" xfId="40882"/>
    <cellStyle name="SAPBEXHLevel2 5 3 2" xfId="40883"/>
    <cellStyle name="SAPBEXHLevel2 5 3 3" xfId="47634"/>
    <cellStyle name="SAPBEXHLevel2 5 4" xfId="40884"/>
    <cellStyle name="SAPBEXHLevel2 5 5" xfId="40885"/>
    <cellStyle name="SAPBEXHLevel2 5 6" xfId="47631"/>
    <cellStyle name="SAPBEXHLevel2 50" xfId="40886"/>
    <cellStyle name="SAPBEXHLevel2 51" xfId="40887"/>
    <cellStyle name="SAPBEXHLevel2 52" xfId="40888"/>
    <cellStyle name="SAPBEXHLevel2 53" xfId="40889"/>
    <cellStyle name="SAPBEXHLevel2 54" xfId="40890"/>
    <cellStyle name="SAPBEXHLevel2 55" xfId="40891"/>
    <cellStyle name="SAPBEXHLevel2 56" xfId="40892"/>
    <cellStyle name="SAPBEXHLevel2 57" xfId="40893"/>
    <cellStyle name="SAPBEXHLevel2 58" xfId="40894"/>
    <cellStyle name="SAPBEXHLevel2 59" xfId="40895"/>
    <cellStyle name="SAPBEXHLevel2 6" xfId="40896"/>
    <cellStyle name="SAPBEXHLevel2 6 2" xfId="40897"/>
    <cellStyle name="SAPBEXHLevel2 6 2 2" xfId="40898"/>
    <cellStyle name="SAPBEXHLevel2 6 2 2 2" xfId="47637"/>
    <cellStyle name="SAPBEXHLevel2 6 2 3" xfId="47636"/>
    <cellStyle name="SAPBEXHLevel2 6 3" xfId="40899"/>
    <cellStyle name="SAPBEXHLevel2 6 3 2" xfId="40900"/>
    <cellStyle name="SAPBEXHLevel2 6 3 3" xfId="47638"/>
    <cellStyle name="SAPBEXHLevel2 6 4" xfId="40901"/>
    <cellStyle name="SAPBEXHLevel2 6 5" xfId="40902"/>
    <cellStyle name="SAPBEXHLevel2 6 6" xfId="47635"/>
    <cellStyle name="SAPBEXHLevel2 60" xfId="40903"/>
    <cellStyle name="SAPBEXHLevel2 61" xfId="40904"/>
    <cellStyle name="SAPBEXHLevel2 62" xfId="40905"/>
    <cellStyle name="SAPBEXHLevel2 63" xfId="40906"/>
    <cellStyle name="SAPBEXHLevel2 64" xfId="40907"/>
    <cellStyle name="SAPBEXHLevel2 65" xfId="40908"/>
    <cellStyle name="SAPBEXHLevel2 66" xfId="40909"/>
    <cellStyle name="SAPBEXHLevel2 67" xfId="40910"/>
    <cellStyle name="SAPBEXHLevel2 68" xfId="40911"/>
    <cellStyle name="SAPBEXHLevel2 69" xfId="40912"/>
    <cellStyle name="SAPBEXHLevel2 7" xfId="40913"/>
    <cellStyle name="SAPBEXHLevel2 7 2" xfId="40914"/>
    <cellStyle name="SAPBEXHLevel2 7 2 2" xfId="40915"/>
    <cellStyle name="SAPBEXHLevel2 7 2 2 2" xfId="47641"/>
    <cellStyle name="SAPBEXHLevel2 7 2 3" xfId="47640"/>
    <cellStyle name="SAPBEXHLevel2 7 3" xfId="40916"/>
    <cellStyle name="SAPBEXHLevel2 7 3 2" xfId="40917"/>
    <cellStyle name="SAPBEXHLevel2 7 3 3" xfId="47642"/>
    <cellStyle name="SAPBEXHLevel2 7 4" xfId="40918"/>
    <cellStyle name="SAPBEXHLevel2 7 5" xfId="40919"/>
    <cellStyle name="SAPBEXHLevel2 7 6" xfId="47639"/>
    <cellStyle name="SAPBEXHLevel2 70" xfId="40920"/>
    <cellStyle name="SAPBEXHLevel2 71" xfId="40921"/>
    <cellStyle name="SAPBEXHLevel2 72" xfId="40922"/>
    <cellStyle name="SAPBEXHLevel2 73" xfId="40923"/>
    <cellStyle name="SAPBEXHLevel2 74" xfId="40924"/>
    <cellStyle name="SAPBEXHLevel2 75" xfId="40925"/>
    <cellStyle name="SAPBEXHLevel2 76" xfId="40926"/>
    <cellStyle name="SAPBEXHLevel2 77" xfId="40927"/>
    <cellStyle name="SAPBEXHLevel2 78" xfId="40928"/>
    <cellStyle name="SAPBEXHLevel2 79" xfId="40929"/>
    <cellStyle name="SAPBEXHLevel2 8" xfId="40930"/>
    <cellStyle name="SAPBEXHLevel2 8 10" xfId="40931"/>
    <cellStyle name="SAPBEXHLevel2 8 11" xfId="40932"/>
    <cellStyle name="SAPBEXHLevel2 8 12" xfId="40933"/>
    <cellStyle name="SAPBEXHLevel2 8 12 2" xfId="40934"/>
    <cellStyle name="SAPBEXHLevel2 8 12 2 2" xfId="40935"/>
    <cellStyle name="SAPBEXHLevel2 8 12 2 3" xfId="40936"/>
    <cellStyle name="SAPBEXHLevel2 8 12 2 4" xfId="40937"/>
    <cellStyle name="SAPBEXHLevel2 8 12 3" xfId="40938"/>
    <cellStyle name="SAPBEXHLevel2 8 12 4" xfId="40939"/>
    <cellStyle name="SAPBEXHLevel2 8 13" xfId="40940"/>
    <cellStyle name="SAPBEXHLevel2 8 14" xfId="40941"/>
    <cellStyle name="SAPBEXHLevel2 8 15" xfId="40942"/>
    <cellStyle name="SAPBEXHLevel2 8 16" xfId="40943"/>
    <cellStyle name="SAPBEXHLevel2 8 17" xfId="40944"/>
    <cellStyle name="SAPBEXHLevel2 8 18" xfId="40945"/>
    <cellStyle name="SAPBEXHLevel2 8 19" xfId="40946"/>
    <cellStyle name="SAPBEXHLevel2 8 2" xfId="40947"/>
    <cellStyle name="SAPBEXHLevel2 8 2 2" xfId="40948"/>
    <cellStyle name="SAPBEXHLevel2 8 2 3" xfId="40949"/>
    <cellStyle name="SAPBEXHLevel2 8 2 4" xfId="47644"/>
    <cellStyle name="SAPBEXHLevel2 8 20" xfId="40950"/>
    <cellStyle name="SAPBEXHLevel2 8 21" xfId="40951"/>
    <cellStyle name="SAPBEXHLevel2 8 22" xfId="47643"/>
    <cellStyle name="SAPBEXHLevel2 8 3" xfId="40952"/>
    <cellStyle name="SAPBEXHLevel2 8 3 2" xfId="40953"/>
    <cellStyle name="SAPBEXHLevel2 8 3 3" xfId="40954"/>
    <cellStyle name="SAPBEXHLevel2 8 4" xfId="40955"/>
    <cellStyle name="SAPBEXHLevel2 8 5" xfId="40956"/>
    <cellStyle name="SAPBEXHLevel2 8 6" xfId="40957"/>
    <cellStyle name="SAPBEXHLevel2 8 7" xfId="40958"/>
    <cellStyle name="SAPBEXHLevel2 8 8" xfId="40959"/>
    <cellStyle name="SAPBEXHLevel2 8 9" xfId="40960"/>
    <cellStyle name="SAPBEXHLevel2 80" xfId="40961"/>
    <cellStyle name="SAPBEXHLevel2 81" xfId="40962"/>
    <cellStyle name="SAPBEXHLevel2 82" xfId="40963"/>
    <cellStyle name="SAPBEXHLevel2 82 2" xfId="40964"/>
    <cellStyle name="SAPBEXHLevel2 82 3" xfId="40965"/>
    <cellStyle name="SAPBEXHLevel2 83" xfId="40966"/>
    <cellStyle name="SAPBEXHLevel2 84" xfId="40967"/>
    <cellStyle name="SAPBEXHLevel2 9" xfId="40968"/>
    <cellStyle name="SAPBEXHLevel2 9 10" xfId="40969"/>
    <cellStyle name="SAPBEXHLevel2 9 11" xfId="40970"/>
    <cellStyle name="SAPBEXHLevel2 9 11 2" xfId="40971"/>
    <cellStyle name="SAPBEXHLevel2 9 11 2 2" xfId="40972"/>
    <cellStyle name="SAPBEXHLevel2 9 11 2 3" xfId="40973"/>
    <cellStyle name="SAPBEXHLevel2 9 11 2 4" xfId="40974"/>
    <cellStyle name="SAPBEXHLevel2 9 11 3" xfId="40975"/>
    <cellStyle name="SAPBEXHLevel2 9 11 4" xfId="40976"/>
    <cellStyle name="SAPBEXHLevel2 9 12" xfId="40977"/>
    <cellStyle name="SAPBEXHLevel2 9 13" xfId="40978"/>
    <cellStyle name="SAPBEXHLevel2 9 14" xfId="40979"/>
    <cellStyle name="SAPBEXHLevel2 9 15" xfId="40980"/>
    <cellStyle name="SAPBEXHLevel2 9 16" xfId="40981"/>
    <cellStyle name="SAPBEXHLevel2 9 17" xfId="40982"/>
    <cellStyle name="SAPBEXHLevel2 9 18" xfId="40983"/>
    <cellStyle name="SAPBEXHLevel2 9 19" xfId="40984"/>
    <cellStyle name="SAPBEXHLevel2 9 2" xfId="40985"/>
    <cellStyle name="SAPBEXHLevel2 9 2 2" xfId="40986"/>
    <cellStyle name="SAPBEXHLevel2 9 2 3" xfId="40987"/>
    <cellStyle name="SAPBEXHLevel2 9 20" xfId="40988"/>
    <cellStyle name="SAPBEXHLevel2 9 21" xfId="47645"/>
    <cellStyle name="SAPBEXHLevel2 9 3" xfId="40989"/>
    <cellStyle name="SAPBEXHLevel2 9 3 2" xfId="40990"/>
    <cellStyle name="SAPBEXHLevel2 9 3 3" xfId="40991"/>
    <cellStyle name="SAPBEXHLevel2 9 4" xfId="40992"/>
    <cellStyle name="SAPBEXHLevel2 9 5" xfId="40993"/>
    <cellStyle name="SAPBEXHLevel2 9 6" xfId="40994"/>
    <cellStyle name="SAPBEXHLevel2 9 7" xfId="40995"/>
    <cellStyle name="SAPBEXHLevel2 9 8" xfId="40996"/>
    <cellStyle name="SAPBEXHLevel2 9 9" xfId="40997"/>
    <cellStyle name="SAPBEXHLevel2_Units by Order Reason FY11" xfId="40998"/>
    <cellStyle name="SAPBEXHLevel2X" xfId="40999"/>
    <cellStyle name="SAPBEXHLevel2X 10" xfId="41000"/>
    <cellStyle name="SAPBEXHLevel2X 10 10" xfId="41001"/>
    <cellStyle name="SAPBEXHLevel2X 10 11" xfId="41002"/>
    <cellStyle name="SAPBEXHLevel2X 10 12" xfId="41003"/>
    <cellStyle name="SAPBEXHLevel2X 10 13" xfId="47646"/>
    <cellStyle name="SAPBEXHLevel2X 10 2" xfId="41004"/>
    <cellStyle name="SAPBEXHLevel2X 10 2 2" xfId="41005"/>
    <cellStyle name="SAPBEXHLevel2X 10 3" xfId="41006"/>
    <cellStyle name="SAPBEXHLevel2X 10 4" xfId="41007"/>
    <cellStyle name="SAPBEXHLevel2X 10 5" xfId="41008"/>
    <cellStyle name="SAPBEXHLevel2X 10 6" xfId="41009"/>
    <cellStyle name="SAPBEXHLevel2X 10 7" xfId="41010"/>
    <cellStyle name="SAPBEXHLevel2X 10 8" xfId="41011"/>
    <cellStyle name="SAPBEXHLevel2X 10 9" xfId="41012"/>
    <cellStyle name="SAPBEXHLevel2X 11" xfId="41013"/>
    <cellStyle name="SAPBEXHLevel2X 11 10" xfId="41014"/>
    <cellStyle name="SAPBEXHLevel2X 11 11" xfId="41015"/>
    <cellStyle name="SAPBEXHLevel2X 11 12" xfId="41016"/>
    <cellStyle name="SAPBEXHLevel2X 11 2" xfId="41017"/>
    <cellStyle name="SAPBEXHLevel2X 11 2 2" xfId="41018"/>
    <cellStyle name="SAPBEXHLevel2X 11 2 3" xfId="41019"/>
    <cellStyle name="SAPBEXHLevel2X 11 2 4" xfId="41020"/>
    <cellStyle name="SAPBEXHLevel2X 11 2 5" xfId="41021"/>
    <cellStyle name="SAPBEXHLevel2X 11 2 6" xfId="41022"/>
    <cellStyle name="SAPBEXHLevel2X 11 2 7" xfId="41023"/>
    <cellStyle name="SAPBEXHLevel2X 11 2 8" xfId="41024"/>
    <cellStyle name="SAPBEXHLevel2X 11 2 9" xfId="41025"/>
    <cellStyle name="SAPBEXHLevel2X 11 3" xfId="41026"/>
    <cellStyle name="SAPBEXHLevel2X 11 3 2" xfId="41027"/>
    <cellStyle name="SAPBEXHLevel2X 11 3 3" xfId="41028"/>
    <cellStyle name="SAPBEXHLevel2X 11 3 4" xfId="41029"/>
    <cellStyle name="SAPBEXHLevel2X 11 3 5" xfId="41030"/>
    <cellStyle name="SAPBEXHLevel2X 11 3 6" xfId="41031"/>
    <cellStyle name="SAPBEXHLevel2X 11 3 7" xfId="41032"/>
    <cellStyle name="SAPBEXHLevel2X 11 3 8" xfId="41033"/>
    <cellStyle name="SAPBEXHLevel2X 11 3 9" xfId="41034"/>
    <cellStyle name="SAPBEXHLevel2X 11 4" xfId="41035"/>
    <cellStyle name="SAPBEXHLevel2X 11 4 2" xfId="41036"/>
    <cellStyle name="SAPBEXHLevel2X 11 4 3" xfId="41037"/>
    <cellStyle name="SAPBEXHLevel2X 11 4 4" xfId="41038"/>
    <cellStyle name="SAPBEXHLevel2X 11 4 5" xfId="41039"/>
    <cellStyle name="SAPBEXHLevel2X 11 4 6" xfId="41040"/>
    <cellStyle name="SAPBEXHLevel2X 11 4 7" xfId="41041"/>
    <cellStyle name="SAPBEXHLevel2X 11 4 8" xfId="41042"/>
    <cellStyle name="SAPBEXHLevel2X 11 4 9" xfId="41043"/>
    <cellStyle name="SAPBEXHLevel2X 11 5" xfId="41044"/>
    <cellStyle name="SAPBEXHLevel2X 11 5 2" xfId="41045"/>
    <cellStyle name="SAPBEXHLevel2X 11 5 3" xfId="41046"/>
    <cellStyle name="SAPBEXHLevel2X 11 5 4" xfId="41047"/>
    <cellStyle name="SAPBEXHLevel2X 11 5 5" xfId="41048"/>
    <cellStyle name="SAPBEXHLevel2X 11 5 6" xfId="41049"/>
    <cellStyle name="SAPBEXHLevel2X 11 5 7" xfId="41050"/>
    <cellStyle name="SAPBEXHLevel2X 11 5 8" xfId="41051"/>
    <cellStyle name="SAPBEXHLevel2X 11 5 9" xfId="41052"/>
    <cellStyle name="SAPBEXHLevel2X 11 6" xfId="41053"/>
    <cellStyle name="SAPBEXHLevel2X 11 6 2" xfId="41054"/>
    <cellStyle name="SAPBEXHLevel2X 11 6 3" xfId="41055"/>
    <cellStyle name="SAPBEXHLevel2X 11 6 4" xfId="41056"/>
    <cellStyle name="SAPBEXHLevel2X 11 6 5" xfId="41057"/>
    <cellStyle name="SAPBEXHLevel2X 11 6 6" xfId="41058"/>
    <cellStyle name="SAPBEXHLevel2X 11 6 7" xfId="41059"/>
    <cellStyle name="SAPBEXHLevel2X 11 6 8" xfId="41060"/>
    <cellStyle name="SAPBEXHLevel2X 11 6 9" xfId="41061"/>
    <cellStyle name="SAPBEXHLevel2X 11 7" xfId="41062"/>
    <cellStyle name="SAPBEXHLevel2X 11 7 2" xfId="41063"/>
    <cellStyle name="SAPBEXHLevel2X 11 7 3" xfId="41064"/>
    <cellStyle name="SAPBEXHLevel2X 11 7 4" xfId="41065"/>
    <cellStyle name="SAPBEXHLevel2X 11 7 5" xfId="41066"/>
    <cellStyle name="SAPBEXHLevel2X 11 7 6" xfId="41067"/>
    <cellStyle name="SAPBEXHLevel2X 11 7 7" xfId="41068"/>
    <cellStyle name="SAPBEXHLevel2X 11 7 8" xfId="41069"/>
    <cellStyle name="SAPBEXHLevel2X 11 7 9" xfId="41070"/>
    <cellStyle name="SAPBEXHLevel2X 11 8" xfId="41071"/>
    <cellStyle name="SAPBEXHLevel2X 11 8 2" xfId="41072"/>
    <cellStyle name="SAPBEXHLevel2X 11 8 3" xfId="41073"/>
    <cellStyle name="SAPBEXHLevel2X 11 8 4" xfId="41074"/>
    <cellStyle name="SAPBEXHLevel2X 11 8 5" xfId="41075"/>
    <cellStyle name="SAPBEXHLevel2X 11 8 6" xfId="41076"/>
    <cellStyle name="SAPBEXHLevel2X 11 8 7" xfId="41077"/>
    <cellStyle name="SAPBEXHLevel2X 11 8 8" xfId="41078"/>
    <cellStyle name="SAPBEXHLevel2X 11 8 9" xfId="41079"/>
    <cellStyle name="SAPBEXHLevel2X 11 9" xfId="41080"/>
    <cellStyle name="SAPBEXHLevel2X 11 9 2" xfId="41081"/>
    <cellStyle name="SAPBEXHLevel2X 11 9 3" xfId="41082"/>
    <cellStyle name="SAPBEXHLevel2X 11 9 4" xfId="41083"/>
    <cellStyle name="SAPBEXHLevel2X 11 9 5" xfId="41084"/>
    <cellStyle name="SAPBEXHLevel2X 11 9 6" xfId="41085"/>
    <cellStyle name="SAPBEXHLevel2X 11 9 7" xfId="41086"/>
    <cellStyle name="SAPBEXHLevel2X 11 9 8" xfId="41087"/>
    <cellStyle name="SAPBEXHLevel2X 11 9 9" xfId="41088"/>
    <cellStyle name="SAPBEXHLevel2X 12" xfId="41089"/>
    <cellStyle name="SAPBEXHLevel2X 12 2" xfId="41090"/>
    <cellStyle name="SAPBEXHLevel2X 12 2 2" xfId="41091"/>
    <cellStyle name="SAPBEXHLevel2X 12 3" xfId="41092"/>
    <cellStyle name="SAPBEXHLevel2X 12 4" xfId="41093"/>
    <cellStyle name="SAPBEXHLevel2X 13" xfId="41094"/>
    <cellStyle name="SAPBEXHLevel2X 13 2" xfId="41095"/>
    <cellStyle name="SAPBEXHLevel2X 13 2 2" xfId="41096"/>
    <cellStyle name="SAPBEXHLevel2X 13 3" xfId="41097"/>
    <cellStyle name="SAPBEXHLevel2X 13 4" xfId="41098"/>
    <cellStyle name="SAPBEXHLevel2X 14" xfId="41099"/>
    <cellStyle name="SAPBEXHLevel2X 14 2" xfId="41100"/>
    <cellStyle name="SAPBEXHLevel2X 14 2 2" xfId="41101"/>
    <cellStyle name="SAPBEXHLevel2X 14 3" xfId="41102"/>
    <cellStyle name="SAPBEXHLevel2X 14 4" xfId="41103"/>
    <cellStyle name="SAPBEXHLevel2X 15" xfId="41104"/>
    <cellStyle name="SAPBEXHLevel2X 15 2" xfId="41105"/>
    <cellStyle name="SAPBEXHLevel2X 15 2 2" xfId="41106"/>
    <cellStyle name="SAPBEXHLevel2X 15 3" xfId="41107"/>
    <cellStyle name="SAPBEXHLevel2X 15 4" xfId="41108"/>
    <cellStyle name="SAPBEXHLevel2X 16" xfId="41109"/>
    <cellStyle name="SAPBEXHLevel2X 16 2" xfId="41110"/>
    <cellStyle name="SAPBEXHLevel2X 16 2 2" xfId="41111"/>
    <cellStyle name="SAPBEXHLevel2X 16 3" xfId="41112"/>
    <cellStyle name="SAPBEXHLevel2X 16 4" xfId="41113"/>
    <cellStyle name="SAPBEXHLevel2X 17" xfId="41114"/>
    <cellStyle name="SAPBEXHLevel2X 17 2" xfId="41115"/>
    <cellStyle name="SAPBEXHLevel2X 17 2 2" xfId="41116"/>
    <cellStyle name="SAPBEXHLevel2X 17 3" xfId="41117"/>
    <cellStyle name="SAPBEXHLevel2X 17 4" xfId="41118"/>
    <cellStyle name="SAPBEXHLevel2X 18" xfId="41119"/>
    <cellStyle name="SAPBEXHLevel2X 18 2" xfId="41120"/>
    <cellStyle name="SAPBEXHLevel2X 18 2 2" xfId="41121"/>
    <cellStyle name="SAPBEXHLevel2X 18 3" xfId="41122"/>
    <cellStyle name="SAPBEXHLevel2X 18 4" xfId="41123"/>
    <cellStyle name="SAPBEXHLevel2X 19" xfId="41124"/>
    <cellStyle name="SAPBEXHLevel2X 19 2" xfId="41125"/>
    <cellStyle name="SAPBEXHLevel2X 19 2 2" xfId="41126"/>
    <cellStyle name="SAPBEXHLevel2X 19 3" xfId="41127"/>
    <cellStyle name="SAPBEXHLevel2X 19 4" xfId="41128"/>
    <cellStyle name="SAPBEXHLevel2X 2" xfId="41129"/>
    <cellStyle name="SAPBEXHLevel2X 2 10" xfId="41130"/>
    <cellStyle name="SAPBEXHLevel2X 2 10 2" xfId="41131"/>
    <cellStyle name="SAPBEXHLevel2X 2 10 3" xfId="41132"/>
    <cellStyle name="SAPBEXHLevel2X 2 11" xfId="41133"/>
    <cellStyle name="SAPBEXHLevel2X 2 11 2" xfId="41134"/>
    <cellStyle name="SAPBEXHLevel2X 2 11 3" xfId="41135"/>
    <cellStyle name="SAPBEXHLevel2X 2 12" xfId="41136"/>
    <cellStyle name="SAPBEXHLevel2X 2 12 2" xfId="41137"/>
    <cellStyle name="SAPBEXHLevel2X 2 12 3" xfId="41138"/>
    <cellStyle name="SAPBEXHLevel2X 2 13" xfId="41139"/>
    <cellStyle name="SAPBEXHLevel2X 2 13 2" xfId="41140"/>
    <cellStyle name="SAPBEXHLevel2X 2 13 3" xfId="41141"/>
    <cellStyle name="SAPBEXHLevel2X 2 14" xfId="41142"/>
    <cellStyle name="SAPBEXHLevel2X 2 14 2" xfId="41143"/>
    <cellStyle name="SAPBEXHLevel2X 2 14 3" xfId="41144"/>
    <cellStyle name="SAPBEXHLevel2X 2 15" xfId="41145"/>
    <cellStyle name="SAPBEXHLevel2X 2 15 2" xfId="41146"/>
    <cellStyle name="SAPBEXHLevel2X 2 15 3" xfId="41147"/>
    <cellStyle name="SAPBEXHLevel2X 2 16" xfId="41148"/>
    <cellStyle name="SAPBEXHLevel2X 2 16 2" xfId="41149"/>
    <cellStyle name="SAPBEXHLevel2X 2 16 3" xfId="41150"/>
    <cellStyle name="SAPBEXHLevel2X 2 16 4" xfId="41151"/>
    <cellStyle name="SAPBEXHLevel2X 2 16 5" xfId="41152"/>
    <cellStyle name="SAPBEXHLevel2X 2 16 6" xfId="41153"/>
    <cellStyle name="SAPBEXHLevel2X 2 17" xfId="41154"/>
    <cellStyle name="SAPBEXHLevel2X 2 17 2" xfId="41155"/>
    <cellStyle name="SAPBEXHLevel2X 2 17 3" xfId="41156"/>
    <cellStyle name="SAPBEXHLevel2X 2 18" xfId="41157"/>
    <cellStyle name="SAPBEXHLevel2X 2 18 2" xfId="41158"/>
    <cellStyle name="SAPBEXHLevel2X 2 18 3" xfId="41159"/>
    <cellStyle name="SAPBEXHLevel2X 2 19" xfId="41160"/>
    <cellStyle name="SAPBEXHLevel2X 2 19 2" xfId="41161"/>
    <cellStyle name="SAPBEXHLevel2X 2 19 3" xfId="41162"/>
    <cellStyle name="SAPBEXHLevel2X 2 2" xfId="41163"/>
    <cellStyle name="SAPBEXHLevel2X 2 2 10" xfId="46662"/>
    <cellStyle name="SAPBEXHLevel2X 2 2 11" xfId="47648"/>
    <cellStyle name="SAPBEXHLevel2X 2 2 2" xfId="41164"/>
    <cellStyle name="SAPBEXHLevel2X 2 2 2 2" xfId="41165"/>
    <cellStyle name="SAPBEXHLevel2X 2 2 2 3" xfId="41166"/>
    <cellStyle name="SAPBEXHLevel2X 2 2 2 4" xfId="41167"/>
    <cellStyle name="SAPBEXHLevel2X 2 2 2 5" xfId="41168"/>
    <cellStyle name="SAPBEXHLevel2X 2 2 2 6" xfId="41169"/>
    <cellStyle name="SAPBEXHLevel2X 2 2 2 7" xfId="41170"/>
    <cellStyle name="SAPBEXHLevel2X 2 2 2 8" xfId="47649"/>
    <cellStyle name="SAPBEXHLevel2X 2 2 3" xfId="41171"/>
    <cellStyle name="SAPBEXHLevel2X 2 2 3 2" xfId="41172"/>
    <cellStyle name="SAPBEXHLevel2X 2 2 4" xfId="41173"/>
    <cellStyle name="SAPBEXHLevel2X 2 2 4 2" xfId="41174"/>
    <cellStyle name="SAPBEXHLevel2X 2 2 5" xfId="41175"/>
    <cellStyle name="SAPBEXHLevel2X 2 2 6" xfId="41176"/>
    <cellStyle name="SAPBEXHLevel2X 2 2 7" xfId="41177"/>
    <cellStyle name="SAPBEXHLevel2X 2 2 8" xfId="41178"/>
    <cellStyle name="SAPBEXHLevel2X 2 2 9" xfId="41179"/>
    <cellStyle name="SAPBEXHLevel2X 2 20" xfId="41180"/>
    <cellStyle name="SAPBEXHLevel2X 2 20 2" xfId="41181"/>
    <cellStyle name="SAPBEXHLevel2X 2 20 3" xfId="41182"/>
    <cellStyle name="SAPBEXHLevel2X 2 21" xfId="41183"/>
    <cellStyle name="SAPBEXHLevel2X 2 21 2" xfId="41184"/>
    <cellStyle name="SAPBEXHLevel2X 2 21 3" xfId="41185"/>
    <cellStyle name="SAPBEXHLevel2X 2 22" xfId="41186"/>
    <cellStyle name="SAPBEXHLevel2X 2 22 2" xfId="41187"/>
    <cellStyle name="SAPBEXHLevel2X 2 22 3" xfId="41188"/>
    <cellStyle name="SAPBEXHLevel2X 2 23" xfId="41189"/>
    <cellStyle name="SAPBEXHLevel2X 2 23 2" xfId="41190"/>
    <cellStyle name="SAPBEXHLevel2X 2 23 3" xfId="41191"/>
    <cellStyle name="SAPBEXHLevel2X 2 24" xfId="41192"/>
    <cellStyle name="SAPBEXHLevel2X 2 24 2" xfId="41193"/>
    <cellStyle name="SAPBEXHLevel2X 2 24 3" xfId="41194"/>
    <cellStyle name="SAPBEXHLevel2X 2 25" xfId="41195"/>
    <cellStyle name="SAPBEXHLevel2X 2 25 2" xfId="41196"/>
    <cellStyle name="SAPBEXHLevel2X 2 25 3" xfId="41197"/>
    <cellStyle name="SAPBEXHLevel2X 2 26" xfId="41198"/>
    <cellStyle name="SAPBEXHLevel2X 2 26 2" xfId="41199"/>
    <cellStyle name="SAPBEXHLevel2X 2 26 3" xfId="41200"/>
    <cellStyle name="SAPBEXHLevel2X 2 27" xfId="41201"/>
    <cellStyle name="SAPBEXHLevel2X 2 27 2" xfId="41202"/>
    <cellStyle name="SAPBEXHLevel2X 2 27 3" xfId="41203"/>
    <cellStyle name="SAPBEXHLevel2X 2 28" xfId="41204"/>
    <cellStyle name="SAPBEXHLevel2X 2 28 2" xfId="41205"/>
    <cellStyle name="SAPBEXHLevel2X 2 28 3" xfId="41206"/>
    <cellStyle name="SAPBEXHLevel2X 2 29" xfId="41207"/>
    <cellStyle name="SAPBEXHLevel2X 2 29 2" xfId="41208"/>
    <cellStyle name="SAPBEXHLevel2X 2 29 3" xfId="41209"/>
    <cellStyle name="SAPBEXHLevel2X 2 3" xfId="41210"/>
    <cellStyle name="SAPBEXHLevel2X 2 3 2" xfId="41211"/>
    <cellStyle name="SAPBEXHLevel2X 2 3 3" xfId="41212"/>
    <cellStyle name="SAPBEXHLevel2X 2 3 4" xfId="41213"/>
    <cellStyle name="SAPBEXHLevel2X 2 3 5" xfId="41214"/>
    <cellStyle name="SAPBEXHLevel2X 2 3 6" xfId="41215"/>
    <cellStyle name="SAPBEXHLevel2X 2 3 7" xfId="47650"/>
    <cellStyle name="SAPBEXHLevel2X 2 30" xfId="41216"/>
    <cellStyle name="SAPBEXHLevel2X 2 30 2" xfId="41217"/>
    <cellStyle name="SAPBEXHLevel2X 2 30 3" xfId="41218"/>
    <cellStyle name="SAPBEXHLevel2X 2 31" xfId="41219"/>
    <cellStyle name="SAPBEXHLevel2X 2 31 2" xfId="41220"/>
    <cellStyle name="SAPBEXHLevel2X 2 31 3" xfId="41221"/>
    <cellStyle name="SAPBEXHLevel2X 2 32" xfId="41222"/>
    <cellStyle name="SAPBEXHLevel2X 2 32 2" xfId="41223"/>
    <cellStyle name="SAPBEXHLevel2X 2 32 3" xfId="41224"/>
    <cellStyle name="SAPBEXHLevel2X 2 33" xfId="41225"/>
    <cellStyle name="SAPBEXHLevel2X 2 34" xfId="41226"/>
    <cellStyle name="SAPBEXHLevel2X 2 35" xfId="41227"/>
    <cellStyle name="SAPBEXHLevel2X 2 36" xfId="41228"/>
    <cellStyle name="SAPBEXHLevel2X 2 37" xfId="41229"/>
    <cellStyle name="SAPBEXHLevel2X 2 38" xfId="41230"/>
    <cellStyle name="SAPBEXHLevel2X 2 39" xfId="41231"/>
    <cellStyle name="SAPBEXHLevel2X 2 4" xfId="41232"/>
    <cellStyle name="SAPBEXHLevel2X 2 4 2" xfId="41233"/>
    <cellStyle name="SAPBEXHLevel2X 2 4 3" xfId="41234"/>
    <cellStyle name="SAPBEXHLevel2X 2 4 4" xfId="41235"/>
    <cellStyle name="SAPBEXHLevel2X 2 4 5" xfId="47647"/>
    <cellStyle name="SAPBEXHLevel2X 2 40" xfId="41236"/>
    <cellStyle name="SAPBEXHLevel2X 2 41" xfId="41237"/>
    <cellStyle name="SAPBEXHLevel2X 2 42" xfId="41238"/>
    <cellStyle name="SAPBEXHLevel2X 2 43" xfId="41239"/>
    <cellStyle name="SAPBEXHLevel2X 2 44" xfId="41240"/>
    <cellStyle name="SAPBEXHLevel2X 2 45" xfId="41241"/>
    <cellStyle name="SAPBEXHLevel2X 2 46" xfId="41242"/>
    <cellStyle name="SAPBEXHLevel2X 2 47" xfId="41243"/>
    <cellStyle name="SAPBEXHLevel2X 2 48" xfId="41244"/>
    <cellStyle name="SAPBEXHLevel2X 2 49" xfId="41245"/>
    <cellStyle name="SAPBEXHLevel2X 2 5" xfId="41246"/>
    <cellStyle name="SAPBEXHLevel2X 2 5 2" xfId="41247"/>
    <cellStyle name="SAPBEXHLevel2X 2 5 3" xfId="41248"/>
    <cellStyle name="SAPBEXHLevel2X 2 50" xfId="41249"/>
    <cellStyle name="SAPBEXHLevel2X 2 51" xfId="41250"/>
    <cellStyle name="SAPBEXHLevel2X 2 52" xfId="41251"/>
    <cellStyle name="SAPBEXHLevel2X 2 53" xfId="41252"/>
    <cellStyle name="SAPBEXHLevel2X 2 54" xfId="41253"/>
    <cellStyle name="SAPBEXHLevel2X 2 55" xfId="41254"/>
    <cellStyle name="SAPBEXHLevel2X 2 56" xfId="41255"/>
    <cellStyle name="SAPBEXHLevel2X 2 57" xfId="41256"/>
    <cellStyle name="SAPBEXHLevel2X 2 58" xfId="41257"/>
    <cellStyle name="SAPBEXHLevel2X 2 59" xfId="41258"/>
    <cellStyle name="SAPBEXHLevel2X 2 6" xfId="41259"/>
    <cellStyle name="SAPBEXHLevel2X 2 6 2" xfId="41260"/>
    <cellStyle name="SAPBEXHLevel2X 2 6 3" xfId="41261"/>
    <cellStyle name="SAPBEXHLevel2X 2 60" xfId="41262"/>
    <cellStyle name="SAPBEXHLevel2X 2 61" xfId="48063"/>
    <cellStyle name="SAPBEXHLevel2X 2 7" xfId="41263"/>
    <cellStyle name="SAPBEXHLevel2X 2 7 2" xfId="41264"/>
    <cellStyle name="SAPBEXHLevel2X 2 7 3" xfId="41265"/>
    <cellStyle name="SAPBEXHLevel2X 2 8" xfId="41266"/>
    <cellStyle name="SAPBEXHLevel2X 2 8 2" xfId="41267"/>
    <cellStyle name="SAPBEXHLevel2X 2 8 3" xfId="41268"/>
    <cellStyle name="SAPBEXHLevel2X 2 9" xfId="41269"/>
    <cellStyle name="SAPBEXHLevel2X 2 9 2" xfId="41270"/>
    <cellStyle name="SAPBEXHLevel2X 2 9 3" xfId="41271"/>
    <cellStyle name="SAPBEXHLevel2X 20" xfId="41272"/>
    <cellStyle name="SAPBEXHLevel2X 20 2" xfId="41273"/>
    <cellStyle name="SAPBEXHLevel2X 20 3" xfId="41274"/>
    <cellStyle name="SAPBEXHLevel2X 20 4" xfId="41275"/>
    <cellStyle name="SAPBEXHLevel2X 21" xfId="41276"/>
    <cellStyle name="SAPBEXHLevel2X 21 2" xfId="41277"/>
    <cellStyle name="SAPBEXHLevel2X 21 3" xfId="41278"/>
    <cellStyle name="SAPBEXHLevel2X 21 4" xfId="41279"/>
    <cellStyle name="SAPBEXHLevel2X 22" xfId="41280"/>
    <cellStyle name="SAPBEXHLevel2X 22 2" xfId="41281"/>
    <cellStyle name="SAPBEXHLevel2X 22 3" xfId="41282"/>
    <cellStyle name="SAPBEXHLevel2X 22 4" xfId="41283"/>
    <cellStyle name="SAPBEXHLevel2X 23" xfId="41284"/>
    <cellStyle name="SAPBEXHLevel2X 23 2" xfId="41285"/>
    <cellStyle name="SAPBEXHLevel2X 23 3" xfId="41286"/>
    <cellStyle name="SAPBEXHLevel2X 23 4" xfId="41287"/>
    <cellStyle name="SAPBEXHLevel2X 24" xfId="41288"/>
    <cellStyle name="SAPBEXHLevel2X 24 2" xfId="41289"/>
    <cellStyle name="SAPBEXHLevel2X 24 3" xfId="41290"/>
    <cellStyle name="SAPBEXHLevel2X 24 4" xfId="41291"/>
    <cellStyle name="SAPBEXHLevel2X 25" xfId="41292"/>
    <cellStyle name="SAPBEXHLevel2X 25 2" xfId="41293"/>
    <cellStyle name="SAPBEXHLevel2X 25 3" xfId="41294"/>
    <cellStyle name="SAPBEXHLevel2X 26" xfId="41295"/>
    <cellStyle name="SAPBEXHLevel2X 26 2" xfId="41296"/>
    <cellStyle name="SAPBEXHLevel2X 26 3" xfId="41297"/>
    <cellStyle name="SAPBEXHLevel2X 27" xfId="41298"/>
    <cellStyle name="SAPBEXHLevel2X 27 2" xfId="41299"/>
    <cellStyle name="SAPBEXHLevel2X 27 2 2" xfId="41300"/>
    <cellStyle name="SAPBEXHLevel2X 27 3" xfId="41301"/>
    <cellStyle name="SAPBEXHLevel2X 27 4" xfId="41302"/>
    <cellStyle name="SAPBEXHLevel2X 27 5" xfId="41303"/>
    <cellStyle name="SAPBEXHLevel2X 28" xfId="41304"/>
    <cellStyle name="SAPBEXHLevel2X 28 2" xfId="41305"/>
    <cellStyle name="SAPBEXHLevel2X 28 2 2" xfId="41306"/>
    <cellStyle name="SAPBEXHLevel2X 28 3" xfId="41307"/>
    <cellStyle name="SAPBEXHLevel2X 28 4" xfId="41308"/>
    <cellStyle name="SAPBEXHLevel2X 28 5" xfId="41309"/>
    <cellStyle name="SAPBEXHLevel2X 29" xfId="41310"/>
    <cellStyle name="SAPBEXHLevel2X 29 2" xfId="41311"/>
    <cellStyle name="SAPBEXHLevel2X 29 2 2" xfId="41312"/>
    <cellStyle name="SAPBEXHLevel2X 29 3" xfId="41313"/>
    <cellStyle name="SAPBEXHLevel2X 29 4" xfId="41314"/>
    <cellStyle name="SAPBEXHLevel2X 29 5" xfId="41315"/>
    <cellStyle name="SAPBEXHLevel2X 3" xfId="41316"/>
    <cellStyle name="SAPBEXHLevel2X 3 10" xfId="41317"/>
    <cellStyle name="SAPBEXHLevel2X 3 11" xfId="41318"/>
    <cellStyle name="SAPBEXHLevel2X 3 12" xfId="41319"/>
    <cellStyle name="SAPBEXHLevel2X 3 13" xfId="41320"/>
    <cellStyle name="SAPBEXHLevel2X 3 14" xfId="41321"/>
    <cellStyle name="SAPBEXHLevel2X 3 15" xfId="41322"/>
    <cellStyle name="SAPBEXHLevel2X 3 16" xfId="41323"/>
    <cellStyle name="SAPBEXHLevel2X 3 17" xfId="41324"/>
    <cellStyle name="SAPBEXHLevel2X 3 18" xfId="41325"/>
    <cellStyle name="SAPBEXHLevel2X 3 19" xfId="41326"/>
    <cellStyle name="SAPBEXHLevel2X 3 2" xfId="41327"/>
    <cellStyle name="SAPBEXHLevel2X 3 2 2" xfId="41328"/>
    <cellStyle name="SAPBEXHLevel2X 3 2 2 2" xfId="41329"/>
    <cellStyle name="SAPBEXHLevel2X 3 2 2 3" xfId="47653"/>
    <cellStyle name="SAPBEXHLevel2X 3 2 3" xfId="41330"/>
    <cellStyle name="SAPBEXHLevel2X 3 2 4" xfId="41331"/>
    <cellStyle name="SAPBEXHLevel2X 3 2 5" xfId="47652"/>
    <cellStyle name="SAPBEXHLevel2X 3 20" xfId="41332"/>
    <cellStyle name="SAPBEXHLevel2X 3 21" xfId="41333"/>
    <cellStyle name="SAPBEXHLevel2X 3 22" xfId="41334"/>
    <cellStyle name="SAPBEXHLevel2X 3 23" xfId="41335"/>
    <cellStyle name="SAPBEXHLevel2X 3 24" xfId="41336"/>
    <cellStyle name="SAPBEXHLevel2X 3 25" xfId="41337"/>
    <cellStyle name="SAPBEXHLevel2X 3 26" xfId="41338"/>
    <cellStyle name="SAPBEXHLevel2X 3 27" xfId="41339"/>
    <cellStyle name="SAPBEXHLevel2X 3 28" xfId="41340"/>
    <cellStyle name="SAPBEXHLevel2X 3 29" xfId="41341"/>
    <cellStyle name="SAPBEXHLevel2X 3 3" xfId="41342"/>
    <cellStyle name="SAPBEXHLevel2X 3 3 2" xfId="41343"/>
    <cellStyle name="SAPBEXHLevel2X 3 3 2 2" xfId="41344"/>
    <cellStyle name="SAPBEXHLevel2X 3 3 3" xfId="41345"/>
    <cellStyle name="SAPBEXHLevel2X 3 3 4" xfId="41346"/>
    <cellStyle name="SAPBEXHLevel2X 3 3 5" xfId="47654"/>
    <cellStyle name="SAPBEXHLevel2X 3 30" xfId="41347"/>
    <cellStyle name="SAPBEXHLevel2X 3 31" xfId="41348"/>
    <cellStyle name="SAPBEXHLevel2X 3 32" xfId="41349"/>
    <cellStyle name="SAPBEXHLevel2X 3 33" xfId="41350"/>
    <cellStyle name="SAPBEXHLevel2X 3 34" xfId="41351"/>
    <cellStyle name="SAPBEXHLevel2X 3 35" xfId="41352"/>
    <cellStyle name="SAPBEXHLevel2X 3 36" xfId="41353"/>
    <cellStyle name="SAPBEXHLevel2X 3 37" xfId="41354"/>
    <cellStyle name="SAPBEXHLevel2X 3 38" xfId="41355"/>
    <cellStyle name="SAPBEXHLevel2X 3 39" xfId="41356"/>
    <cellStyle name="SAPBEXHLevel2X 3 4" xfId="41357"/>
    <cellStyle name="SAPBEXHLevel2X 3 4 2" xfId="41358"/>
    <cellStyle name="SAPBEXHLevel2X 3 4 3" xfId="41359"/>
    <cellStyle name="SAPBEXHLevel2X 3 40" xfId="41360"/>
    <cellStyle name="SAPBEXHLevel2X 3 41" xfId="41361"/>
    <cellStyle name="SAPBEXHLevel2X 3 42" xfId="41362"/>
    <cellStyle name="SAPBEXHLevel2X 3 43" xfId="41363"/>
    <cellStyle name="SAPBEXHLevel2X 3 44" xfId="41364"/>
    <cellStyle name="SAPBEXHLevel2X 3 45" xfId="41365"/>
    <cellStyle name="SAPBEXHLevel2X 3 46" xfId="41366"/>
    <cellStyle name="SAPBEXHLevel2X 3 47" xfId="41367"/>
    <cellStyle name="SAPBEXHLevel2X 3 48" xfId="41368"/>
    <cellStyle name="SAPBEXHLevel2X 3 49" xfId="41369"/>
    <cellStyle name="SAPBEXHLevel2X 3 5" xfId="41370"/>
    <cellStyle name="SAPBEXHLevel2X 3 5 2" xfId="41371"/>
    <cellStyle name="SAPBEXHLevel2X 3 5 3" xfId="41372"/>
    <cellStyle name="SAPBEXHLevel2X 3 50" xfId="41373"/>
    <cellStyle name="SAPBEXHLevel2X 3 51" xfId="41374"/>
    <cellStyle name="SAPBEXHLevel2X 3 52" xfId="41375"/>
    <cellStyle name="SAPBEXHLevel2X 3 53" xfId="41376"/>
    <cellStyle name="SAPBEXHLevel2X 3 54" xfId="41377"/>
    <cellStyle name="SAPBEXHLevel2X 3 55" xfId="41378"/>
    <cellStyle name="SAPBEXHLevel2X 3 56" xfId="41379"/>
    <cellStyle name="SAPBEXHLevel2X 3 57" xfId="41380"/>
    <cellStyle name="SAPBEXHLevel2X 3 58" xfId="41381"/>
    <cellStyle name="SAPBEXHLevel2X 3 59" xfId="47651"/>
    <cellStyle name="SAPBEXHLevel2X 3 6" xfId="41382"/>
    <cellStyle name="SAPBEXHLevel2X 3 7" xfId="41383"/>
    <cellStyle name="SAPBEXHLevel2X 3 8" xfId="41384"/>
    <cellStyle name="SAPBEXHLevel2X 3 9" xfId="41385"/>
    <cellStyle name="SAPBEXHLevel2X 30" xfId="41386"/>
    <cellStyle name="SAPBEXHLevel2X 30 2" xfId="41387"/>
    <cellStyle name="SAPBEXHLevel2X 30 2 2" xfId="41388"/>
    <cellStyle name="SAPBEXHLevel2X 30 3" xfId="41389"/>
    <cellStyle name="SAPBEXHLevel2X 30 3 2" xfId="41390"/>
    <cellStyle name="SAPBEXHLevel2X 30 4" xfId="41391"/>
    <cellStyle name="SAPBEXHLevel2X 30 5" xfId="41392"/>
    <cellStyle name="SAPBEXHLevel2X 30 6" xfId="41393"/>
    <cellStyle name="SAPBEXHLevel2X 31" xfId="41394"/>
    <cellStyle name="SAPBEXHLevel2X 31 2" xfId="41395"/>
    <cellStyle name="SAPBEXHLevel2X 31 2 2" xfId="41396"/>
    <cellStyle name="SAPBEXHLevel2X 31 3" xfId="41397"/>
    <cellStyle name="SAPBEXHLevel2X 31 3 2" xfId="41398"/>
    <cellStyle name="SAPBEXHLevel2X 31 4" xfId="41399"/>
    <cellStyle name="SAPBEXHLevel2X 31 5" xfId="41400"/>
    <cellStyle name="SAPBEXHLevel2X 31 6" xfId="41401"/>
    <cellStyle name="SAPBEXHLevel2X 32" xfId="41402"/>
    <cellStyle name="SAPBEXHLevel2X 32 2" xfId="41403"/>
    <cellStyle name="SAPBEXHLevel2X 32 2 2" xfId="41404"/>
    <cellStyle name="SAPBEXHLevel2X 32 3" xfId="41405"/>
    <cellStyle name="SAPBEXHLevel2X 32 4" xfId="41406"/>
    <cellStyle name="SAPBEXHLevel2X 33" xfId="41407"/>
    <cellStyle name="SAPBEXHLevel2X 33 2" xfId="41408"/>
    <cellStyle name="SAPBEXHLevel2X 33 2 2" xfId="41409"/>
    <cellStyle name="SAPBEXHLevel2X 33 3" xfId="41410"/>
    <cellStyle name="SAPBEXHLevel2X 33 4" xfId="41411"/>
    <cellStyle name="SAPBEXHLevel2X 34" xfId="41412"/>
    <cellStyle name="SAPBEXHLevel2X 34 2" xfId="41413"/>
    <cellStyle name="SAPBEXHLevel2X 34 2 2" xfId="41414"/>
    <cellStyle name="SAPBEXHLevel2X 34 3" xfId="41415"/>
    <cellStyle name="SAPBEXHLevel2X 34 4" xfId="41416"/>
    <cellStyle name="SAPBEXHLevel2X 35" xfId="41417"/>
    <cellStyle name="SAPBEXHLevel2X 35 2" xfId="41418"/>
    <cellStyle name="SAPBEXHLevel2X 35 3" xfId="41419"/>
    <cellStyle name="SAPBEXHLevel2X 36" xfId="41420"/>
    <cellStyle name="SAPBEXHLevel2X 36 2" xfId="41421"/>
    <cellStyle name="SAPBEXHLevel2X 36 3" xfId="41422"/>
    <cellStyle name="SAPBEXHLevel2X 37" xfId="41423"/>
    <cellStyle name="SAPBEXHLevel2X 37 2" xfId="41424"/>
    <cellStyle name="SAPBEXHLevel2X 37 3" xfId="41425"/>
    <cellStyle name="SAPBEXHLevel2X 38" xfId="41426"/>
    <cellStyle name="SAPBEXHLevel2X 38 2" xfId="41427"/>
    <cellStyle name="SAPBEXHLevel2X 38 3" xfId="41428"/>
    <cellStyle name="SAPBEXHLevel2X 38 4" xfId="41429"/>
    <cellStyle name="SAPBEXHLevel2X 38 5" xfId="41430"/>
    <cellStyle name="SAPBEXHLevel2X 38 6" xfId="41431"/>
    <cellStyle name="SAPBEXHLevel2X 39" xfId="41432"/>
    <cellStyle name="SAPBEXHLevel2X 39 2" xfId="41433"/>
    <cellStyle name="SAPBEXHLevel2X 39 3" xfId="41434"/>
    <cellStyle name="SAPBEXHLevel2X 4" xfId="41435"/>
    <cellStyle name="SAPBEXHLevel2X 4 10" xfId="41436"/>
    <cellStyle name="SAPBEXHLevel2X 4 11" xfId="41437"/>
    <cellStyle name="SAPBEXHLevel2X 4 12" xfId="41438"/>
    <cellStyle name="SAPBEXHLevel2X 4 13" xfId="41439"/>
    <cellStyle name="SAPBEXHLevel2X 4 14" xfId="41440"/>
    <cellStyle name="SAPBEXHLevel2X 4 15" xfId="41441"/>
    <cellStyle name="SAPBEXHLevel2X 4 16" xfId="41442"/>
    <cellStyle name="SAPBEXHLevel2X 4 17" xfId="41443"/>
    <cellStyle name="SAPBEXHLevel2X 4 18" xfId="41444"/>
    <cellStyle name="SAPBEXHLevel2X 4 19" xfId="41445"/>
    <cellStyle name="SAPBEXHLevel2X 4 2" xfId="41446"/>
    <cellStyle name="SAPBEXHLevel2X 4 2 2" xfId="41447"/>
    <cellStyle name="SAPBEXHLevel2X 4 2 2 2" xfId="41448"/>
    <cellStyle name="SAPBEXHLevel2X 4 2 2 3" xfId="41449"/>
    <cellStyle name="SAPBEXHLevel2X 4 2 2 4" xfId="47657"/>
    <cellStyle name="SAPBEXHLevel2X 4 2 3" xfId="41450"/>
    <cellStyle name="SAPBEXHLevel2X 4 2 4" xfId="41451"/>
    <cellStyle name="SAPBEXHLevel2X 4 2 5" xfId="41452"/>
    <cellStyle name="SAPBEXHLevel2X 4 2 6" xfId="41453"/>
    <cellStyle name="SAPBEXHLevel2X 4 2 7" xfId="41454"/>
    <cellStyle name="SAPBEXHLevel2X 4 2 8" xfId="47656"/>
    <cellStyle name="SAPBEXHLevel2X 4 20" xfId="41455"/>
    <cellStyle name="SAPBEXHLevel2X 4 21" xfId="41456"/>
    <cellStyle name="SAPBEXHLevel2X 4 22" xfId="41457"/>
    <cellStyle name="SAPBEXHLevel2X 4 23" xfId="41458"/>
    <cellStyle name="SAPBEXHLevel2X 4 24" xfId="41459"/>
    <cellStyle name="SAPBEXHLevel2X 4 25" xfId="41460"/>
    <cellStyle name="SAPBEXHLevel2X 4 26" xfId="41461"/>
    <cellStyle name="SAPBEXHLevel2X 4 27" xfId="41462"/>
    <cellStyle name="SAPBEXHLevel2X 4 28" xfId="41463"/>
    <cellStyle name="SAPBEXHLevel2X 4 29" xfId="41464"/>
    <cellStyle name="SAPBEXHLevel2X 4 3" xfId="41465"/>
    <cellStyle name="SAPBEXHLevel2X 4 3 2" xfId="41466"/>
    <cellStyle name="SAPBEXHLevel2X 4 3 2 2" xfId="41467"/>
    <cellStyle name="SAPBEXHLevel2X 4 3 3" xfId="41468"/>
    <cellStyle name="SAPBEXHLevel2X 4 3 4" xfId="41469"/>
    <cellStyle name="SAPBEXHLevel2X 4 3 5" xfId="47658"/>
    <cellStyle name="SAPBEXHLevel2X 4 30" xfId="41470"/>
    <cellStyle name="SAPBEXHLevel2X 4 31" xfId="41471"/>
    <cellStyle name="SAPBEXHLevel2X 4 32" xfId="41472"/>
    <cellStyle name="SAPBEXHLevel2X 4 33" xfId="41473"/>
    <cellStyle name="SAPBEXHLevel2X 4 34" xfId="41474"/>
    <cellStyle name="SAPBEXHLevel2X 4 35" xfId="41475"/>
    <cellStyle name="SAPBEXHLevel2X 4 36" xfId="41476"/>
    <cellStyle name="SAPBEXHLevel2X 4 37" xfId="41477"/>
    <cellStyle name="SAPBEXHLevel2X 4 38" xfId="41478"/>
    <cellStyle name="SAPBEXHLevel2X 4 39" xfId="41479"/>
    <cellStyle name="SAPBEXHLevel2X 4 4" xfId="41480"/>
    <cellStyle name="SAPBEXHLevel2X 4 40" xfId="41481"/>
    <cellStyle name="SAPBEXHLevel2X 4 41" xfId="41482"/>
    <cellStyle name="SAPBEXHLevel2X 4 42" xfId="41483"/>
    <cellStyle name="SAPBEXHLevel2X 4 43" xfId="41484"/>
    <cellStyle name="SAPBEXHLevel2X 4 44" xfId="41485"/>
    <cellStyle name="SAPBEXHLevel2X 4 45" xfId="41486"/>
    <cellStyle name="SAPBEXHLevel2X 4 46" xfId="41487"/>
    <cellStyle name="SAPBEXHLevel2X 4 47" xfId="41488"/>
    <cellStyle name="SAPBEXHLevel2X 4 48" xfId="41489"/>
    <cellStyle name="SAPBEXHLevel2X 4 49" xfId="41490"/>
    <cellStyle name="SAPBEXHLevel2X 4 5" xfId="41491"/>
    <cellStyle name="SAPBEXHLevel2X 4 50" xfId="41492"/>
    <cellStyle name="SAPBEXHLevel2X 4 51" xfId="41493"/>
    <cellStyle name="SAPBEXHLevel2X 4 52" xfId="41494"/>
    <cellStyle name="SAPBEXHLevel2X 4 53" xfId="41495"/>
    <cellStyle name="SAPBEXHLevel2X 4 54" xfId="41496"/>
    <cellStyle name="SAPBEXHLevel2X 4 55" xfId="41497"/>
    <cellStyle name="SAPBEXHLevel2X 4 56" xfId="41498"/>
    <cellStyle name="SAPBEXHLevel2X 4 57" xfId="41499"/>
    <cellStyle name="SAPBEXHLevel2X 4 58" xfId="41500"/>
    <cellStyle name="SAPBEXHLevel2X 4 59" xfId="41501"/>
    <cellStyle name="SAPBEXHLevel2X 4 6" xfId="41502"/>
    <cellStyle name="SAPBEXHLevel2X 4 60" xfId="47655"/>
    <cellStyle name="SAPBEXHLevel2X 4 7" xfId="41503"/>
    <cellStyle name="SAPBEXHLevel2X 4 8" xfId="41504"/>
    <cellStyle name="SAPBEXHLevel2X 4 9" xfId="41505"/>
    <cellStyle name="SAPBEXHLevel2X 40" xfId="41506"/>
    <cellStyle name="SAPBEXHLevel2X 40 2" xfId="41507"/>
    <cellStyle name="SAPBEXHLevel2X 40 3" xfId="41508"/>
    <cellStyle name="SAPBEXHLevel2X 41" xfId="41509"/>
    <cellStyle name="SAPBEXHLevel2X 41 2" xfId="41510"/>
    <cellStyle name="SAPBEXHLevel2X 41 3" xfId="41511"/>
    <cellStyle name="SAPBEXHLevel2X 42" xfId="41512"/>
    <cellStyle name="SAPBEXHLevel2X 42 2" xfId="41513"/>
    <cellStyle name="SAPBEXHLevel2X 42 2 2" xfId="41514"/>
    <cellStyle name="SAPBEXHLevel2X 42 2 3" xfId="41515"/>
    <cellStyle name="SAPBEXHLevel2X 42 3" xfId="41516"/>
    <cellStyle name="SAPBEXHLevel2X 43" xfId="41517"/>
    <cellStyle name="SAPBEXHLevel2X 43 2" xfId="41518"/>
    <cellStyle name="SAPBEXHLevel2X 43 2 2" xfId="41519"/>
    <cellStyle name="SAPBEXHLevel2X 43 3" xfId="41520"/>
    <cellStyle name="SAPBEXHLevel2X 43 4" xfId="41521"/>
    <cellStyle name="SAPBEXHLevel2X 44" xfId="41522"/>
    <cellStyle name="SAPBEXHLevel2X 44 2" xfId="41523"/>
    <cellStyle name="SAPBEXHLevel2X 44 3" xfId="41524"/>
    <cellStyle name="SAPBEXHLevel2X 45" xfId="41525"/>
    <cellStyle name="SAPBEXHLevel2X 45 2" xfId="41526"/>
    <cellStyle name="SAPBEXHLevel2X 45 3" xfId="41527"/>
    <cellStyle name="SAPBEXHLevel2X 46" xfId="41528"/>
    <cellStyle name="SAPBEXHLevel2X 46 2" xfId="41529"/>
    <cellStyle name="SAPBEXHLevel2X 46 3" xfId="41530"/>
    <cellStyle name="SAPBEXHLevel2X 47" xfId="41531"/>
    <cellStyle name="SAPBEXHLevel2X 48" xfId="41532"/>
    <cellStyle name="SAPBEXHLevel2X 49" xfId="41533"/>
    <cellStyle name="SAPBEXHLevel2X 5" xfId="41534"/>
    <cellStyle name="SAPBEXHLevel2X 5 10" xfId="41535"/>
    <cellStyle name="SAPBEXHLevel2X 5 11" xfId="41536"/>
    <cellStyle name="SAPBEXHLevel2X 5 12" xfId="41537"/>
    <cellStyle name="SAPBEXHLevel2X 5 13" xfId="41538"/>
    <cellStyle name="SAPBEXHLevel2X 5 14" xfId="41539"/>
    <cellStyle name="SAPBEXHLevel2X 5 15" xfId="41540"/>
    <cellStyle name="SAPBEXHLevel2X 5 16" xfId="41541"/>
    <cellStyle name="SAPBEXHLevel2X 5 17" xfId="41542"/>
    <cellStyle name="SAPBEXHLevel2X 5 18" xfId="41543"/>
    <cellStyle name="SAPBEXHLevel2X 5 19" xfId="41544"/>
    <cellStyle name="SAPBEXHLevel2X 5 2" xfId="41545"/>
    <cellStyle name="SAPBEXHLevel2X 5 2 2" xfId="41546"/>
    <cellStyle name="SAPBEXHLevel2X 5 2 2 2" xfId="47661"/>
    <cellStyle name="SAPBEXHLevel2X 5 2 3" xfId="47660"/>
    <cellStyle name="SAPBEXHLevel2X 5 20" xfId="41547"/>
    <cellStyle name="SAPBEXHLevel2X 5 21" xfId="41548"/>
    <cellStyle name="SAPBEXHLevel2X 5 22" xfId="41549"/>
    <cellStyle name="SAPBEXHLevel2X 5 23" xfId="41550"/>
    <cellStyle name="SAPBEXHLevel2X 5 24" xfId="41551"/>
    <cellStyle name="SAPBEXHLevel2X 5 25" xfId="41552"/>
    <cellStyle name="SAPBEXHLevel2X 5 26" xfId="41553"/>
    <cellStyle name="SAPBEXHLevel2X 5 27" xfId="41554"/>
    <cellStyle name="SAPBEXHLevel2X 5 28" xfId="41555"/>
    <cellStyle name="SAPBEXHLevel2X 5 29" xfId="41556"/>
    <cellStyle name="SAPBEXHLevel2X 5 3" xfId="41557"/>
    <cellStyle name="SAPBEXHLevel2X 5 3 2" xfId="47662"/>
    <cellStyle name="SAPBEXHLevel2X 5 30" xfId="41558"/>
    <cellStyle name="SAPBEXHLevel2X 5 31" xfId="41559"/>
    <cellStyle name="SAPBEXHLevel2X 5 32" xfId="41560"/>
    <cellStyle name="SAPBEXHLevel2X 5 33" xfId="41561"/>
    <cellStyle name="SAPBEXHLevel2X 5 34" xfId="41562"/>
    <cellStyle name="SAPBEXHLevel2X 5 35" xfId="41563"/>
    <cellStyle name="SAPBEXHLevel2X 5 36" xfId="41564"/>
    <cellStyle name="SAPBEXHLevel2X 5 37" xfId="41565"/>
    <cellStyle name="SAPBEXHLevel2X 5 38" xfId="41566"/>
    <cellStyle name="SAPBEXHLevel2X 5 39" xfId="41567"/>
    <cellStyle name="SAPBEXHLevel2X 5 4" xfId="41568"/>
    <cellStyle name="SAPBEXHLevel2X 5 40" xfId="41569"/>
    <cellStyle name="SAPBEXHLevel2X 5 41" xfId="41570"/>
    <cellStyle name="SAPBEXHLevel2X 5 42" xfId="41571"/>
    <cellStyle name="SAPBEXHLevel2X 5 43" xfId="41572"/>
    <cellStyle name="SAPBEXHLevel2X 5 44" xfId="41573"/>
    <cellStyle name="SAPBEXHLevel2X 5 45" xfId="41574"/>
    <cellStyle name="SAPBEXHLevel2X 5 46" xfId="41575"/>
    <cellStyle name="SAPBEXHLevel2X 5 47" xfId="47659"/>
    <cellStyle name="SAPBEXHLevel2X 5 5" xfId="41576"/>
    <cellStyle name="SAPBEXHLevel2X 5 6" xfId="41577"/>
    <cellStyle name="SAPBEXHLevel2X 5 7" xfId="41578"/>
    <cellStyle name="SAPBEXHLevel2X 5 8" xfId="41579"/>
    <cellStyle name="SAPBEXHLevel2X 5 9" xfId="41580"/>
    <cellStyle name="SAPBEXHLevel2X 50" xfId="41581"/>
    <cellStyle name="SAPBEXHLevel2X 51" xfId="48041"/>
    <cellStyle name="SAPBEXHLevel2X 6" xfId="41582"/>
    <cellStyle name="SAPBEXHLevel2X 6 10" xfId="41583"/>
    <cellStyle name="SAPBEXHLevel2X 6 11" xfId="41584"/>
    <cellStyle name="SAPBEXHLevel2X 6 12" xfId="41585"/>
    <cellStyle name="SAPBEXHLevel2X 6 13" xfId="41586"/>
    <cellStyle name="SAPBEXHLevel2X 6 14" xfId="41587"/>
    <cellStyle name="SAPBEXHLevel2X 6 15" xfId="41588"/>
    <cellStyle name="SAPBEXHLevel2X 6 16" xfId="41589"/>
    <cellStyle name="SAPBEXHLevel2X 6 17" xfId="41590"/>
    <cellStyle name="SAPBEXHLevel2X 6 18" xfId="41591"/>
    <cellStyle name="SAPBEXHLevel2X 6 19" xfId="41592"/>
    <cellStyle name="SAPBEXHLevel2X 6 2" xfId="41593"/>
    <cellStyle name="SAPBEXHLevel2X 6 2 2" xfId="41594"/>
    <cellStyle name="SAPBEXHLevel2X 6 2 2 2" xfId="47665"/>
    <cellStyle name="SAPBEXHLevel2X 6 2 3" xfId="47664"/>
    <cellStyle name="SAPBEXHLevel2X 6 20" xfId="41595"/>
    <cellStyle name="SAPBEXHLevel2X 6 21" xfId="41596"/>
    <cellStyle name="SAPBEXHLevel2X 6 22" xfId="41597"/>
    <cellStyle name="SAPBEXHLevel2X 6 23" xfId="41598"/>
    <cellStyle name="SAPBEXHLevel2X 6 24" xfId="41599"/>
    <cellStyle name="SAPBEXHLevel2X 6 25" xfId="41600"/>
    <cellStyle name="SAPBEXHLevel2X 6 26" xfId="41601"/>
    <cellStyle name="SAPBEXHLevel2X 6 27" xfId="41602"/>
    <cellStyle name="SAPBEXHLevel2X 6 28" xfId="41603"/>
    <cellStyle name="SAPBEXHLevel2X 6 29" xfId="41604"/>
    <cellStyle name="SAPBEXHLevel2X 6 3" xfId="41605"/>
    <cellStyle name="SAPBEXHLevel2X 6 3 2" xfId="47666"/>
    <cellStyle name="SAPBEXHLevel2X 6 30" xfId="41606"/>
    <cellStyle name="SAPBEXHLevel2X 6 31" xfId="41607"/>
    <cellStyle name="SAPBEXHLevel2X 6 32" xfId="41608"/>
    <cellStyle name="SAPBEXHLevel2X 6 33" xfId="41609"/>
    <cellStyle name="SAPBEXHLevel2X 6 34" xfId="41610"/>
    <cellStyle name="SAPBEXHLevel2X 6 35" xfId="41611"/>
    <cellStyle name="SAPBEXHLevel2X 6 36" xfId="41612"/>
    <cellStyle name="SAPBEXHLevel2X 6 37" xfId="41613"/>
    <cellStyle name="SAPBEXHLevel2X 6 38" xfId="41614"/>
    <cellStyle name="SAPBEXHLevel2X 6 39" xfId="41615"/>
    <cellStyle name="SAPBEXHLevel2X 6 4" xfId="41616"/>
    <cellStyle name="SAPBEXHLevel2X 6 40" xfId="41617"/>
    <cellStyle name="SAPBEXHLevel2X 6 41" xfId="41618"/>
    <cellStyle name="SAPBEXHLevel2X 6 42" xfId="41619"/>
    <cellStyle name="SAPBEXHLevel2X 6 43" xfId="41620"/>
    <cellStyle name="SAPBEXHLevel2X 6 44" xfId="41621"/>
    <cellStyle name="SAPBEXHLevel2X 6 45" xfId="41622"/>
    <cellStyle name="SAPBEXHLevel2X 6 46" xfId="41623"/>
    <cellStyle name="SAPBEXHLevel2X 6 47" xfId="47663"/>
    <cellStyle name="SAPBEXHLevel2X 6 5" xfId="41624"/>
    <cellStyle name="SAPBEXHLevel2X 6 6" xfId="41625"/>
    <cellStyle name="SAPBEXHLevel2X 6 7" xfId="41626"/>
    <cellStyle name="SAPBEXHLevel2X 6 8" xfId="41627"/>
    <cellStyle name="SAPBEXHLevel2X 6 9" xfId="41628"/>
    <cellStyle name="SAPBEXHLevel2X 7" xfId="41629"/>
    <cellStyle name="SAPBEXHLevel2X 7 10" xfId="41630"/>
    <cellStyle name="SAPBEXHLevel2X 7 11" xfId="41631"/>
    <cellStyle name="SAPBEXHLevel2X 7 12" xfId="41632"/>
    <cellStyle name="SAPBEXHLevel2X 7 13" xfId="41633"/>
    <cellStyle name="SAPBEXHLevel2X 7 14" xfId="41634"/>
    <cellStyle name="SAPBEXHLevel2X 7 15" xfId="41635"/>
    <cellStyle name="SAPBEXHLevel2X 7 16" xfId="41636"/>
    <cellStyle name="SAPBEXHLevel2X 7 17" xfId="41637"/>
    <cellStyle name="SAPBEXHLevel2X 7 18" xfId="41638"/>
    <cellStyle name="SAPBEXHLevel2X 7 19" xfId="41639"/>
    <cellStyle name="SAPBEXHLevel2X 7 2" xfId="41640"/>
    <cellStyle name="SAPBEXHLevel2X 7 2 2" xfId="41641"/>
    <cellStyle name="SAPBEXHLevel2X 7 2 2 2" xfId="47669"/>
    <cellStyle name="SAPBEXHLevel2X 7 2 3" xfId="47668"/>
    <cellStyle name="SAPBEXHLevel2X 7 20" xfId="41642"/>
    <cellStyle name="SAPBEXHLevel2X 7 21" xfId="41643"/>
    <cellStyle name="SAPBEXHLevel2X 7 22" xfId="41644"/>
    <cellStyle name="SAPBEXHLevel2X 7 23" xfId="41645"/>
    <cellStyle name="SAPBEXHLevel2X 7 24" xfId="41646"/>
    <cellStyle name="SAPBEXHLevel2X 7 25" xfId="41647"/>
    <cellStyle name="SAPBEXHLevel2X 7 26" xfId="41648"/>
    <cellStyle name="SAPBEXHLevel2X 7 27" xfId="41649"/>
    <cellStyle name="SAPBEXHLevel2X 7 28" xfId="41650"/>
    <cellStyle name="SAPBEXHLevel2X 7 29" xfId="41651"/>
    <cellStyle name="SAPBEXHLevel2X 7 3" xfId="41652"/>
    <cellStyle name="SAPBEXHLevel2X 7 3 2" xfId="47670"/>
    <cellStyle name="SAPBEXHLevel2X 7 30" xfId="41653"/>
    <cellStyle name="SAPBEXHLevel2X 7 31" xfId="41654"/>
    <cellStyle name="SAPBEXHLevel2X 7 32" xfId="41655"/>
    <cellStyle name="SAPBEXHLevel2X 7 33" xfId="41656"/>
    <cellStyle name="SAPBEXHLevel2X 7 34" xfId="41657"/>
    <cellStyle name="SAPBEXHLevel2X 7 35" xfId="41658"/>
    <cellStyle name="SAPBEXHLevel2X 7 36" xfId="41659"/>
    <cellStyle name="SAPBEXHLevel2X 7 37" xfId="41660"/>
    <cellStyle name="SAPBEXHLevel2X 7 38" xfId="41661"/>
    <cellStyle name="SAPBEXHLevel2X 7 39" xfId="41662"/>
    <cellStyle name="SAPBEXHLevel2X 7 4" xfId="41663"/>
    <cellStyle name="SAPBEXHLevel2X 7 40" xfId="41664"/>
    <cellStyle name="SAPBEXHLevel2X 7 41" xfId="41665"/>
    <cellStyle name="SAPBEXHLevel2X 7 42" xfId="41666"/>
    <cellStyle name="SAPBEXHLevel2X 7 43" xfId="41667"/>
    <cellStyle name="SAPBEXHLevel2X 7 44" xfId="41668"/>
    <cellStyle name="SAPBEXHLevel2X 7 45" xfId="41669"/>
    <cellStyle name="SAPBEXHLevel2X 7 46" xfId="41670"/>
    <cellStyle name="SAPBEXHLevel2X 7 47" xfId="47667"/>
    <cellStyle name="SAPBEXHLevel2X 7 5" xfId="41671"/>
    <cellStyle name="SAPBEXHLevel2X 7 6" xfId="41672"/>
    <cellStyle name="SAPBEXHLevel2X 7 7" xfId="41673"/>
    <cellStyle name="SAPBEXHLevel2X 7 8" xfId="41674"/>
    <cellStyle name="SAPBEXHLevel2X 7 9" xfId="41675"/>
    <cellStyle name="SAPBEXHLevel2X 8" xfId="41676"/>
    <cellStyle name="SAPBEXHLevel2X 8 10" xfId="41677"/>
    <cellStyle name="SAPBEXHLevel2X 8 11" xfId="41678"/>
    <cellStyle name="SAPBEXHLevel2X 8 12" xfId="41679"/>
    <cellStyle name="SAPBEXHLevel2X 8 12 2" xfId="41680"/>
    <cellStyle name="SAPBEXHLevel2X 8 12 2 2" xfId="41681"/>
    <cellStyle name="SAPBEXHLevel2X 8 12 2 3" xfId="41682"/>
    <cellStyle name="SAPBEXHLevel2X 8 12 2 4" xfId="41683"/>
    <cellStyle name="SAPBEXHLevel2X 8 12 3" xfId="41684"/>
    <cellStyle name="SAPBEXHLevel2X 8 12 4" xfId="41685"/>
    <cellStyle name="SAPBEXHLevel2X 8 13" xfId="41686"/>
    <cellStyle name="SAPBEXHLevel2X 8 14" xfId="41687"/>
    <cellStyle name="SAPBEXHLevel2X 8 15" xfId="41688"/>
    <cellStyle name="SAPBEXHLevel2X 8 16" xfId="41689"/>
    <cellStyle name="SAPBEXHLevel2X 8 17" xfId="41690"/>
    <cellStyle name="SAPBEXHLevel2X 8 18" xfId="41691"/>
    <cellStyle name="SAPBEXHLevel2X 8 19" xfId="41692"/>
    <cellStyle name="SAPBEXHLevel2X 8 2" xfId="41693"/>
    <cellStyle name="SAPBEXHLevel2X 8 2 2" xfId="41694"/>
    <cellStyle name="SAPBEXHLevel2X 8 2 3" xfId="41695"/>
    <cellStyle name="SAPBEXHLevel2X 8 2 4" xfId="47672"/>
    <cellStyle name="SAPBEXHLevel2X 8 20" xfId="41696"/>
    <cellStyle name="SAPBEXHLevel2X 8 21" xfId="41697"/>
    <cellStyle name="SAPBEXHLevel2X 8 22" xfId="47671"/>
    <cellStyle name="SAPBEXHLevel2X 8 3" xfId="41698"/>
    <cellStyle name="SAPBEXHLevel2X 8 3 2" xfId="41699"/>
    <cellStyle name="SAPBEXHLevel2X 8 3 3" xfId="41700"/>
    <cellStyle name="SAPBEXHLevel2X 8 4" xfId="41701"/>
    <cellStyle name="SAPBEXHLevel2X 8 4 2" xfId="41702"/>
    <cellStyle name="SAPBEXHLevel2X 8 4 3" xfId="41703"/>
    <cellStyle name="SAPBEXHLevel2X 8 5" xfId="41704"/>
    <cellStyle name="SAPBEXHLevel2X 8 5 2" xfId="41705"/>
    <cellStyle name="SAPBEXHLevel2X 8 5 3" xfId="41706"/>
    <cellStyle name="SAPBEXHLevel2X 8 6" xfId="41707"/>
    <cellStyle name="SAPBEXHLevel2X 8 6 2" xfId="41708"/>
    <cellStyle name="SAPBEXHLevel2X 8 6 3" xfId="41709"/>
    <cellStyle name="SAPBEXHLevel2X 8 7" xfId="41710"/>
    <cellStyle name="SAPBEXHLevel2X 8 7 2" xfId="41711"/>
    <cellStyle name="SAPBEXHLevel2X 8 7 3" xfId="41712"/>
    <cellStyle name="SAPBEXHLevel2X 8 8" xfId="41713"/>
    <cellStyle name="SAPBEXHLevel2X 8 8 2" xfId="41714"/>
    <cellStyle name="SAPBEXHLevel2X 8 8 3" xfId="41715"/>
    <cellStyle name="SAPBEXHLevel2X 8 9" xfId="41716"/>
    <cellStyle name="SAPBEXHLevel2X 8 9 2" xfId="41717"/>
    <cellStyle name="SAPBEXHLevel2X 8 9 3" xfId="41718"/>
    <cellStyle name="SAPBEXHLevel2X 9" xfId="41719"/>
    <cellStyle name="SAPBEXHLevel2X 9 10" xfId="41720"/>
    <cellStyle name="SAPBEXHLevel2X 9 11" xfId="41721"/>
    <cellStyle name="SAPBEXHLevel2X 9 11 2" xfId="41722"/>
    <cellStyle name="SAPBEXHLevel2X 9 11 2 2" xfId="41723"/>
    <cellStyle name="SAPBEXHLevel2X 9 11 2 3" xfId="41724"/>
    <cellStyle name="SAPBEXHLevel2X 9 11 2 4" xfId="41725"/>
    <cellStyle name="SAPBEXHLevel2X 9 11 3" xfId="41726"/>
    <cellStyle name="SAPBEXHLevel2X 9 11 4" xfId="41727"/>
    <cellStyle name="SAPBEXHLevel2X 9 12" xfId="41728"/>
    <cellStyle name="SAPBEXHLevel2X 9 13" xfId="41729"/>
    <cellStyle name="SAPBEXHLevel2X 9 14" xfId="41730"/>
    <cellStyle name="SAPBEXHLevel2X 9 15" xfId="41731"/>
    <cellStyle name="SAPBEXHLevel2X 9 16" xfId="41732"/>
    <cellStyle name="SAPBEXHLevel2X 9 17" xfId="41733"/>
    <cellStyle name="SAPBEXHLevel2X 9 18" xfId="41734"/>
    <cellStyle name="SAPBEXHLevel2X 9 19" xfId="41735"/>
    <cellStyle name="SAPBEXHLevel2X 9 2" xfId="41736"/>
    <cellStyle name="SAPBEXHLevel2X 9 2 2" xfId="41737"/>
    <cellStyle name="SAPBEXHLevel2X 9 2 3" xfId="41738"/>
    <cellStyle name="SAPBEXHLevel2X 9 20" xfId="41739"/>
    <cellStyle name="SAPBEXHLevel2X 9 21" xfId="47673"/>
    <cellStyle name="SAPBEXHLevel2X 9 3" xfId="41740"/>
    <cellStyle name="SAPBEXHLevel2X 9 3 2" xfId="41741"/>
    <cellStyle name="SAPBEXHLevel2X 9 3 3" xfId="41742"/>
    <cellStyle name="SAPBEXHLevel2X 9 4" xfId="41743"/>
    <cellStyle name="SAPBEXHLevel2X 9 4 2" xfId="41744"/>
    <cellStyle name="SAPBEXHLevel2X 9 4 3" xfId="41745"/>
    <cellStyle name="SAPBEXHLevel2X 9 5" xfId="41746"/>
    <cellStyle name="SAPBEXHLevel2X 9 5 2" xfId="41747"/>
    <cellStyle name="SAPBEXHLevel2X 9 5 3" xfId="41748"/>
    <cellStyle name="SAPBEXHLevel2X 9 6" xfId="41749"/>
    <cellStyle name="SAPBEXHLevel2X 9 6 2" xfId="41750"/>
    <cellStyle name="SAPBEXHLevel2X 9 6 3" xfId="41751"/>
    <cellStyle name="SAPBEXHLevel2X 9 7" xfId="41752"/>
    <cellStyle name="SAPBEXHLevel2X 9 7 2" xfId="41753"/>
    <cellStyle name="SAPBEXHLevel2X 9 7 3" xfId="41754"/>
    <cellStyle name="SAPBEXHLevel2X 9 8" xfId="41755"/>
    <cellStyle name="SAPBEXHLevel2X 9 8 2" xfId="41756"/>
    <cellStyle name="SAPBEXHLevel2X 9 8 3" xfId="41757"/>
    <cellStyle name="SAPBEXHLevel2X 9 9" xfId="41758"/>
    <cellStyle name="SAPBEXHLevel2X 9 9 2" xfId="41759"/>
    <cellStyle name="SAPBEXHLevel2X 9 9 3" xfId="41760"/>
    <cellStyle name="SAPBEXHLevel2X_Units by Order Reason FY11" xfId="41761"/>
    <cellStyle name="SAPBEXHLevel3" xfId="41762"/>
    <cellStyle name="SAPBEXHLevel3 10" xfId="41763"/>
    <cellStyle name="SAPBEXHLevel3 10 2" xfId="41764"/>
    <cellStyle name="SAPBEXHLevel3 10 2 2" xfId="41765"/>
    <cellStyle name="SAPBEXHLevel3 10 3" xfId="41766"/>
    <cellStyle name="SAPBEXHLevel3 10 3 2" xfId="41767"/>
    <cellStyle name="SAPBEXHLevel3 10 4" xfId="41768"/>
    <cellStyle name="SAPBEXHLevel3 10 5" xfId="41769"/>
    <cellStyle name="SAPBEXHLevel3 10 6" xfId="47675"/>
    <cellStyle name="SAPBEXHLevel3 11" xfId="41770"/>
    <cellStyle name="SAPBEXHLevel3 11 10" xfId="41771"/>
    <cellStyle name="SAPBEXHLevel3 11 11" xfId="41772"/>
    <cellStyle name="SAPBEXHLevel3 11 12" xfId="41773"/>
    <cellStyle name="SAPBEXHLevel3 11 13" xfId="47674"/>
    <cellStyle name="SAPBEXHLevel3 11 2" xfId="41774"/>
    <cellStyle name="SAPBEXHLevel3 11 2 2" xfId="41775"/>
    <cellStyle name="SAPBEXHLevel3 11 2 3" xfId="41776"/>
    <cellStyle name="SAPBEXHLevel3 11 2 4" xfId="41777"/>
    <cellStyle name="SAPBEXHLevel3 11 2 5" xfId="41778"/>
    <cellStyle name="SAPBEXHLevel3 11 2 6" xfId="41779"/>
    <cellStyle name="SAPBEXHLevel3 11 2 7" xfId="41780"/>
    <cellStyle name="SAPBEXHLevel3 11 2 8" xfId="41781"/>
    <cellStyle name="SAPBEXHLevel3 11 2 9" xfId="41782"/>
    <cellStyle name="SAPBEXHLevel3 11 3" xfId="41783"/>
    <cellStyle name="SAPBEXHLevel3 11 3 2" xfId="41784"/>
    <cellStyle name="SAPBEXHLevel3 11 3 3" xfId="41785"/>
    <cellStyle name="SAPBEXHLevel3 11 3 4" xfId="41786"/>
    <cellStyle name="SAPBEXHLevel3 11 3 5" xfId="41787"/>
    <cellStyle name="SAPBEXHLevel3 11 3 6" xfId="41788"/>
    <cellStyle name="SAPBEXHLevel3 11 3 7" xfId="41789"/>
    <cellStyle name="SAPBEXHLevel3 11 3 8" xfId="41790"/>
    <cellStyle name="SAPBEXHLevel3 11 3 9" xfId="41791"/>
    <cellStyle name="SAPBEXHLevel3 11 4" xfId="41792"/>
    <cellStyle name="SAPBEXHLevel3 11 4 2" xfId="41793"/>
    <cellStyle name="SAPBEXHLevel3 11 4 3" xfId="41794"/>
    <cellStyle name="SAPBEXHLevel3 11 4 4" xfId="41795"/>
    <cellStyle name="SAPBEXHLevel3 11 4 5" xfId="41796"/>
    <cellStyle name="SAPBEXHLevel3 11 4 6" xfId="41797"/>
    <cellStyle name="SAPBEXHLevel3 11 4 7" xfId="41798"/>
    <cellStyle name="SAPBEXHLevel3 11 5" xfId="41799"/>
    <cellStyle name="SAPBEXHLevel3 11 5 2" xfId="41800"/>
    <cellStyle name="SAPBEXHLevel3 11 5 3" xfId="41801"/>
    <cellStyle name="SAPBEXHLevel3 11 5 4" xfId="41802"/>
    <cellStyle name="SAPBEXHLevel3 11 5 5" xfId="41803"/>
    <cellStyle name="SAPBEXHLevel3 11 5 6" xfId="41804"/>
    <cellStyle name="SAPBEXHLevel3 11 5 7" xfId="41805"/>
    <cellStyle name="SAPBEXHLevel3 11 6" xfId="41806"/>
    <cellStyle name="SAPBEXHLevel3 11 6 2" xfId="41807"/>
    <cellStyle name="SAPBEXHLevel3 11 6 3" xfId="41808"/>
    <cellStyle name="SAPBEXHLevel3 11 6 4" xfId="41809"/>
    <cellStyle name="SAPBEXHLevel3 11 6 5" xfId="41810"/>
    <cellStyle name="SAPBEXHLevel3 11 6 6" xfId="41811"/>
    <cellStyle name="SAPBEXHLevel3 11 6 7" xfId="41812"/>
    <cellStyle name="SAPBEXHLevel3 11 7" xfId="41813"/>
    <cellStyle name="SAPBEXHLevel3 11 7 2" xfId="41814"/>
    <cellStyle name="SAPBEXHLevel3 11 7 3" xfId="41815"/>
    <cellStyle name="SAPBEXHLevel3 11 7 4" xfId="41816"/>
    <cellStyle name="SAPBEXHLevel3 11 7 5" xfId="41817"/>
    <cellStyle name="SAPBEXHLevel3 11 7 6" xfId="41818"/>
    <cellStyle name="SAPBEXHLevel3 11 7 7" xfId="41819"/>
    <cellStyle name="SAPBEXHLevel3 11 8" xfId="41820"/>
    <cellStyle name="SAPBEXHLevel3 11 8 2" xfId="41821"/>
    <cellStyle name="SAPBEXHLevel3 11 8 3" xfId="41822"/>
    <cellStyle name="SAPBEXHLevel3 11 8 4" xfId="41823"/>
    <cellStyle name="SAPBEXHLevel3 11 8 5" xfId="41824"/>
    <cellStyle name="SAPBEXHLevel3 11 8 6" xfId="41825"/>
    <cellStyle name="SAPBEXHLevel3 11 8 7" xfId="41826"/>
    <cellStyle name="SAPBEXHLevel3 11 9" xfId="41827"/>
    <cellStyle name="SAPBEXHLevel3 11 9 2" xfId="41828"/>
    <cellStyle name="SAPBEXHLevel3 11 9 3" xfId="41829"/>
    <cellStyle name="SAPBEXHLevel3 11 9 4" xfId="41830"/>
    <cellStyle name="SAPBEXHLevel3 11 9 5" xfId="41831"/>
    <cellStyle name="SAPBEXHLevel3 11 9 6" xfId="41832"/>
    <cellStyle name="SAPBEXHLevel3 11 9 7" xfId="41833"/>
    <cellStyle name="SAPBEXHLevel3 12" xfId="41834"/>
    <cellStyle name="SAPBEXHLevel3 12 2" xfId="41835"/>
    <cellStyle name="SAPBEXHLevel3 12 2 2" xfId="41836"/>
    <cellStyle name="SAPBEXHLevel3 12 3" xfId="41837"/>
    <cellStyle name="SAPBEXHLevel3 12 3 2" xfId="41838"/>
    <cellStyle name="SAPBEXHLevel3 12 4" xfId="41839"/>
    <cellStyle name="SAPBEXHLevel3 12 5" xfId="41840"/>
    <cellStyle name="SAPBEXHLevel3 13" xfId="41841"/>
    <cellStyle name="SAPBEXHLevel3 13 2" xfId="41842"/>
    <cellStyle name="SAPBEXHLevel3 13 2 2" xfId="41843"/>
    <cellStyle name="SAPBEXHLevel3 13 3" xfId="41844"/>
    <cellStyle name="SAPBEXHLevel3 13 3 2" xfId="41845"/>
    <cellStyle name="SAPBEXHLevel3 13 4" xfId="41846"/>
    <cellStyle name="SAPBEXHLevel3 13 5" xfId="41847"/>
    <cellStyle name="SAPBEXHLevel3 14" xfId="41848"/>
    <cellStyle name="SAPBEXHLevel3 14 2" xfId="41849"/>
    <cellStyle name="SAPBEXHLevel3 14 2 2" xfId="41850"/>
    <cellStyle name="SAPBEXHLevel3 14 3" xfId="41851"/>
    <cellStyle name="SAPBEXHLevel3 14 3 2" xfId="41852"/>
    <cellStyle name="SAPBEXHLevel3 14 4" xfId="41853"/>
    <cellStyle name="SAPBEXHLevel3 14 5" xfId="41854"/>
    <cellStyle name="SAPBEXHLevel3 15" xfId="41855"/>
    <cellStyle name="SAPBEXHLevel3 15 2" xfId="41856"/>
    <cellStyle name="SAPBEXHLevel3 15 2 2" xfId="41857"/>
    <cellStyle name="SAPBEXHLevel3 15 3" xfId="41858"/>
    <cellStyle name="SAPBEXHLevel3 15 3 2" xfId="41859"/>
    <cellStyle name="SAPBEXHLevel3 15 4" xfId="41860"/>
    <cellStyle name="SAPBEXHLevel3 15 5" xfId="41861"/>
    <cellStyle name="SAPBEXHLevel3 16" xfId="41862"/>
    <cellStyle name="SAPBEXHLevel3 16 2" xfId="41863"/>
    <cellStyle name="SAPBEXHLevel3 16 2 2" xfId="41864"/>
    <cellStyle name="SAPBEXHLevel3 16 3" xfId="41865"/>
    <cellStyle name="SAPBEXHLevel3 16 3 2" xfId="41866"/>
    <cellStyle name="SAPBEXHLevel3 16 4" xfId="41867"/>
    <cellStyle name="SAPBEXHLevel3 16 5" xfId="41868"/>
    <cellStyle name="SAPBEXHLevel3 17" xfId="41869"/>
    <cellStyle name="SAPBEXHLevel3 17 2" xfId="41870"/>
    <cellStyle name="SAPBEXHLevel3 17 2 2" xfId="41871"/>
    <cellStyle name="SAPBEXHLevel3 17 3" xfId="41872"/>
    <cellStyle name="SAPBEXHLevel3 17 3 2" xfId="41873"/>
    <cellStyle name="SAPBEXHLevel3 17 4" xfId="41874"/>
    <cellStyle name="SAPBEXHLevel3 17 5" xfId="41875"/>
    <cellStyle name="SAPBEXHLevel3 18" xfId="41876"/>
    <cellStyle name="SAPBEXHLevel3 18 2" xfId="41877"/>
    <cellStyle name="SAPBEXHLevel3 18 2 2" xfId="41878"/>
    <cellStyle name="SAPBEXHLevel3 18 3" xfId="41879"/>
    <cellStyle name="SAPBEXHLevel3 18 3 2" xfId="41880"/>
    <cellStyle name="SAPBEXHLevel3 18 4" xfId="41881"/>
    <cellStyle name="SAPBEXHLevel3 18 5" xfId="41882"/>
    <cellStyle name="SAPBEXHLevel3 19" xfId="41883"/>
    <cellStyle name="SAPBEXHLevel3 19 2" xfId="41884"/>
    <cellStyle name="SAPBEXHLevel3 19 2 2" xfId="41885"/>
    <cellStyle name="SAPBEXHLevel3 19 3" xfId="41886"/>
    <cellStyle name="SAPBEXHLevel3 19 3 2" xfId="41887"/>
    <cellStyle name="SAPBEXHLevel3 19 4" xfId="41888"/>
    <cellStyle name="SAPBEXHLevel3 19 5" xfId="41889"/>
    <cellStyle name="SAPBEXHLevel3 2" xfId="41890"/>
    <cellStyle name="SAPBEXHLevel3 2 10" xfId="41891"/>
    <cellStyle name="SAPBEXHLevel3 2 11" xfId="41892"/>
    <cellStyle name="SAPBEXHLevel3 2 12" xfId="41893"/>
    <cellStyle name="SAPBEXHLevel3 2 13" xfId="41894"/>
    <cellStyle name="SAPBEXHLevel3 2 14" xfId="41895"/>
    <cellStyle name="SAPBEXHLevel3 2 15" xfId="41896"/>
    <cellStyle name="SAPBEXHLevel3 2 16" xfId="41897"/>
    <cellStyle name="SAPBEXHLevel3 2 16 2" xfId="41898"/>
    <cellStyle name="SAPBEXHLevel3 2 16 3" xfId="41899"/>
    <cellStyle name="SAPBEXHLevel3 2 16 4" xfId="41900"/>
    <cellStyle name="SAPBEXHLevel3 2 17" xfId="41901"/>
    <cellStyle name="SAPBEXHLevel3 2 18" xfId="41902"/>
    <cellStyle name="SAPBEXHLevel3 2 19" xfId="41903"/>
    <cellStyle name="SAPBEXHLevel3 2 2" xfId="41904"/>
    <cellStyle name="SAPBEXHLevel3 2 2 10" xfId="46663"/>
    <cellStyle name="SAPBEXHLevel3 2 2 11" xfId="47677"/>
    <cellStyle name="SAPBEXHLevel3 2 2 2" xfId="41905"/>
    <cellStyle name="SAPBEXHLevel3 2 2 2 2" xfId="41906"/>
    <cellStyle name="SAPBEXHLevel3 2 2 2 3" xfId="41907"/>
    <cellStyle name="SAPBEXHLevel3 2 2 2 4" xfId="41908"/>
    <cellStyle name="SAPBEXHLevel3 2 2 2 5" xfId="41909"/>
    <cellStyle name="SAPBEXHLevel3 2 2 2 6" xfId="41910"/>
    <cellStyle name="SAPBEXHLevel3 2 2 2 7" xfId="41911"/>
    <cellStyle name="SAPBEXHLevel3 2 2 2 8" xfId="47678"/>
    <cellStyle name="SAPBEXHLevel3 2 2 3" xfId="41912"/>
    <cellStyle name="SAPBEXHLevel3 2 2 3 2" xfId="41913"/>
    <cellStyle name="SAPBEXHLevel3 2 2 4" xfId="41914"/>
    <cellStyle name="SAPBEXHLevel3 2 2 4 2" xfId="41915"/>
    <cellStyle name="SAPBEXHLevel3 2 2 5" xfId="41916"/>
    <cellStyle name="SAPBEXHLevel3 2 2 6" xfId="41917"/>
    <cellStyle name="SAPBEXHLevel3 2 2 7" xfId="41918"/>
    <cellStyle name="SAPBEXHLevel3 2 2 8" xfId="41919"/>
    <cellStyle name="SAPBEXHLevel3 2 2 9" xfId="41920"/>
    <cellStyle name="SAPBEXHLevel3 2 20" xfId="41921"/>
    <cellStyle name="SAPBEXHLevel3 2 21" xfId="41922"/>
    <cellStyle name="SAPBEXHLevel3 2 22" xfId="41923"/>
    <cellStyle name="SAPBEXHLevel3 2 23" xfId="41924"/>
    <cellStyle name="SAPBEXHLevel3 2 24" xfId="41925"/>
    <cellStyle name="SAPBEXHLevel3 2 25" xfId="41926"/>
    <cellStyle name="SAPBEXHLevel3 2 26" xfId="41927"/>
    <cellStyle name="SAPBEXHLevel3 2 27" xfId="41928"/>
    <cellStyle name="SAPBEXHLevel3 2 28" xfId="41929"/>
    <cellStyle name="SAPBEXHLevel3 2 29" xfId="41930"/>
    <cellStyle name="SAPBEXHLevel3 2 3" xfId="41931"/>
    <cellStyle name="SAPBEXHLevel3 2 3 2" xfId="41932"/>
    <cellStyle name="SAPBEXHLevel3 2 3 3" xfId="41933"/>
    <cellStyle name="SAPBEXHLevel3 2 3 4" xfId="41934"/>
    <cellStyle name="SAPBEXHLevel3 2 3 5" xfId="41935"/>
    <cellStyle name="SAPBEXHLevel3 2 3 6" xfId="47679"/>
    <cellStyle name="SAPBEXHLevel3 2 30" xfId="41936"/>
    <cellStyle name="SAPBEXHLevel3 2 31" xfId="41937"/>
    <cellStyle name="SAPBEXHLevel3 2 32" xfId="41938"/>
    <cellStyle name="SAPBEXHLevel3 2 33" xfId="41939"/>
    <cellStyle name="SAPBEXHLevel3 2 34" xfId="41940"/>
    <cellStyle name="SAPBEXHLevel3 2 35" xfId="41941"/>
    <cellStyle name="SAPBEXHLevel3 2 36" xfId="41942"/>
    <cellStyle name="SAPBEXHLevel3 2 37" xfId="48064"/>
    <cellStyle name="SAPBEXHLevel3 2 4" xfId="41943"/>
    <cellStyle name="SAPBEXHLevel3 2 4 2" xfId="41944"/>
    <cellStyle name="SAPBEXHLevel3 2 4 3" xfId="41945"/>
    <cellStyle name="SAPBEXHLevel3 2 4 4" xfId="47676"/>
    <cellStyle name="SAPBEXHLevel3 2 5" xfId="41946"/>
    <cellStyle name="SAPBEXHLevel3 2 5 2" xfId="41947"/>
    <cellStyle name="SAPBEXHLevel3 2 6" xfId="41948"/>
    <cellStyle name="SAPBEXHLevel3 2 6 2" xfId="41949"/>
    <cellStyle name="SAPBEXHLevel3 2 7" xfId="41950"/>
    <cellStyle name="SAPBEXHLevel3 2 8" xfId="41951"/>
    <cellStyle name="SAPBEXHLevel3 2 9" xfId="41952"/>
    <cellStyle name="SAPBEXHLevel3 20" xfId="41953"/>
    <cellStyle name="SAPBEXHLevel3 20 2" xfId="41954"/>
    <cellStyle name="SAPBEXHLevel3 20 3" xfId="41955"/>
    <cellStyle name="SAPBEXHLevel3 20 4" xfId="41956"/>
    <cellStyle name="SAPBEXHLevel3 21" xfId="41957"/>
    <cellStyle name="SAPBEXHLevel3 21 2" xfId="41958"/>
    <cellStyle name="SAPBEXHLevel3 21 3" xfId="41959"/>
    <cellStyle name="SAPBEXHLevel3 21 4" xfId="41960"/>
    <cellStyle name="SAPBEXHLevel3 22" xfId="41961"/>
    <cellStyle name="SAPBEXHLevel3 22 2" xfId="41962"/>
    <cellStyle name="SAPBEXHLevel3 22 3" xfId="41963"/>
    <cellStyle name="SAPBEXHLevel3 22 4" xfId="41964"/>
    <cellStyle name="SAPBEXHLevel3 23" xfId="41965"/>
    <cellStyle name="SAPBEXHLevel3 23 2" xfId="41966"/>
    <cellStyle name="SAPBEXHLevel3 23 3" xfId="41967"/>
    <cellStyle name="SAPBEXHLevel3 23 4" xfId="41968"/>
    <cellStyle name="SAPBEXHLevel3 24" xfId="41969"/>
    <cellStyle name="SAPBEXHLevel3 24 2" xfId="41970"/>
    <cellStyle name="SAPBEXHLevel3 24 3" xfId="41971"/>
    <cellStyle name="SAPBEXHLevel3 24 4" xfId="41972"/>
    <cellStyle name="SAPBEXHLevel3 25" xfId="41973"/>
    <cellStyle name="SAPBEXHLevel3 25 2" xfId="41974"/>
    <cellStyle name="SAPBEXHLevel3 25 3" xfId="41975"/>
    <cellStyle name="SAPBEXHLevel3 25 4" xfId="41976"/>
    <cellStyle name="SAPBEXHLevel3 26" xfId="41977"/>
    <cellStyle name="SAPBEXHLevel3 26 2" xfId="41978"/>
    <cellStyle name="SAPBEXHLevel3 26 3" xfId="41979"/>
    <cellStyle name="SAPBEXHLevel3 26 4" xfId="41980"/>
    <cellStyle name="SAPBEXHLevel3 27" xfId="41981"/>
    <cellStyle name="SAPBEXHLevel3 27 2" xfId="41982"/>
    <cellStyle name="SAPBEXHLevel3 27 2 2" xfId="41983"/>
    <cellStyle name="SAPBEXHLevel3 27 3" xfId="41984"/>
    <cellStyle name="SAPBEXHLevel3 27 3 2" xfId="41985"/>
    <cellStyle name="SAPBEXHLevel3 27 4" xfId="41986"/>
    <cellStyle name="SAPBEXHLevel3 27 5" xfId="41987"/>
    <cellStyle name="SAPBEXHLevel3 28" xfId="41988"/>
    <cellStyle name="SAPBEXHLevel3 28 2" xfId="41989"/>
    <cellStyle name="SAPBEXHLevel3 28 2 2" xfId="41990"/>
    <cellStyle name="SAPBEXHLevel3 28 3" xfId="41991"/>
    <cellStyle name="SAPBEXHLevel3 28 3 2" xfId="41992"/>
    <cellStyle name="SAPBEXHLevel3 28 4" xfId="41993"/>
    <cellStyle name="SAPBEXHLevel3 28 5" xfId="41994"/>
    <cellStyle name="SAPBEXHLevel3 29" xfId="41995"/>
    <cellStyle name="SAPBEXHLevel3 29 2" xfId="41996"/>
    <cellStyle name="SAPBEXHLevel3 29 2 2" xfId="41997"/>
    <cellStyle name="SAPBEXHLevel3 29 3" xfId="41998"/>
    <cellStyle name="SAPBEXHLevel3 29 3 2" xfId="41999"/>
    <cellStyle name="SAPBEXHLevel3 29 4" xfId="42000"/>
    <cellStyle name="SAPBEXHLevel3 29 5" xfId="42001"/>
    <cellStyle name="SAPBEXHLevel3 3" xfId="42002"/>
    <cellStyle name="SAPBEXHLevel3 3 2" xfId="42003"/>
    <cellStyle name="SAPBEXHLevel3 3 2 2" xfId="42004"/>
    <cellStyle name="SAPBEXHLevel3 3 2 2 2" xfId="42005"/>
    <cellStyle name="SAPBEXHLevel3 3 2 2 3" xfId="42006"/>
    <cellStyle name="SAPBEXHLevel3 3 2 2 4" xfId="47682"/>
    <cellStyle name="SAPBEXHLevel3 3 2 3" xfId="42007"/>
    <cellStyle name="SAPBEXHLevel3 3 2 4" xfId="42008"/>
    <cellStyle name="SAPBEXHLevel3 3 2 5" xfId="42009"/>
    <cellStyle name="SAPBEXHLevel3 3 2 6" xfId="47681"/>
    <cellStyle name="SAPBEXHLevel3 3 3" xfId="42010"/>
    <cellStyle name="SAPBEXHLevel3 3 3 2" xfId="42011"/>
    <cellStyle name="SAPBEXHLevel3 3 3 2 2" xfId="42012"/>
    <cellStyle name="SAPBEXHLevel3 3 3 2 3" xfId="42013"/>
    <cellStyle name="SAPBEXHLevel3 3 3 3" xfId="42014"/>
    <cellStyle name="SAPBEXHLevel3 3 3 4" xfId="42015"/>
    <cellStyle name="SAPBEXHLevel3 3 3 5" xfId="42016"/>
    <cellStyle name="SAPBEXHLevel3 3 3 6" xfId="47683"/>
    <cellStyle name="SAPBEXHLevel3 3 4" xfId="42017"/>
    <cellStyle name="SAPBEXHLevel3 3 4 2" xfId="42018"/>
    <cellStyle name="SAPBEXHLevel3 3 4 3" xfId="42019"/>
    <cellStyle name="SAPBEXHLevel3 3 4 4" xfId="42020"/>
    <cellStyle name="SAPBEXHLevel3 3 5" xfId="42021"/>
    <cellStyle name="SAPBEXHLevel3 3 5 2" xfId="42022"/>
    <cellStyle name="SAPBEXHLevel3 3 6" xfId="42023"/>
    <cellStyle name="SAPBEXHLevel3 3 7" xfId="42024"/>
    <cellStyle name="SAPBEXHLevel3 3 8" xfId="42025"/>
    <cellStyle name="SAPBEXHLevel3 3 9" xfId="47680"/>
    <cellStyle name="SAPBEXHLevel3 30" xfId="42026"/>
    <cellStyle name="SAPBEXHLevel3 30 2" xfId="42027"/>
    <cellStyle name="SAPBEXHLevel3 30 2 2" xfId="42028"/>
    <cellStyle name="SAPBEXHLevel3 30 3" xfId="42029"/>
    <cellStyle name="SAPBEXHLevel3 30 3 2" xfId="42030"/>
    <cellStyle name="SAPBEXHLevel3 30 4" xfId="42031"/>
    <cellStyle name="SAPBEXHLevel3 30 5" xfId="42032"/>
    <cellStyle name="SAPBEXHLevel3 31" xfId="42033"/>
    <cellStyle name="SAPBEXHLevel3 31 2" xfId="42034"/>
    <cellStyle name="SAPBEXHLevel3 31 2 2" xfId="42035"/>
    <cellStyle name="SAPBEXHLevel3 31 3" xfId="42036"/>
    <cellStyle name="SAPBEXHLevel3 31 3 2" xfId="42037"/>
    <cellStyle name="SAPBEXHLevel3 31 4" xfId="42038"/>
    <cellStyle name="SAPBEXHLevel3 31 5" xfId="42039"/>
    <cellStyle name="SAPBEXHLevel3 32" xfId="42040"/>
    <cellStyle name="SAPBEXHLevel3 32 2" xfId="42041"/>
    <cellStyle name="SAPBEXHLevel3 32 2 2" xfId="42042"/>
    <cellStyle name="SAPBEXHLevel3 32 3" xfId="42043"/>
    <cellStyle name="SAPBEXHLevel3 33" xfId="42044"/>
    <cellStyle name="SAPBEXHLevel3 33 2" xfId="42045"/>
    <cellStyle name="SAPBEXHLevel3 33 2 2" xfId="42046"/>
    <cellStyle name="SAPBEXHLevel3 33 3" xfId="42047"/>
    <cellStyle name="SAPBEXHLevel3 34" xfId="42048"/>
    <cellStyle name="SAPBEXHLevel3 34 2" xfId="42049"/>
    <cellStyle name="SAPBEXHLevel3 34 2 2" xfId="42050"/>
    <cellStyle name="SAPBEXHLevel3 34 3" xfId="42051"/>
    <cellStyle name="SAPBEXHLevel3 35" xfId="42052"/>
    <cellStyle name="SAPBEXHLevel3 35 2" xfId="42053"/>
    <cellStyle name="SAPBEXHLevel3 35 3" xfId="42054"/>
    <cellStyle name="SAPBEXHLevel3 35 4" xfId="42055"/>
    <cellStyle name="SAPBEXHLevel3 36" xfId="42056"/>
    <cellStyle name="SAPBEXHLevel3 36 2" xfId="42057"/>
    <cellStyle name="SAPBEXHLevel3 36 3" xfId="42058"/>
    <cellStyle name="SAPBEXHLevel3 37" xfId="42059"/>
    <cellStyle name="SAPBEXHLevel3 37 2" xfId="42060"/>
    <cellStyle name="SAPBEXHLevel3 37 3" xfId="42061"/>
    <cellStyle name="SAPBEXHLevel3 38" xfId="42062"/>
    <cellStyle name="SAPBEXHLevel3 38 2" xfId="42063"/>
    <cellStyle name="SAPBEXHLevel3 38 3" xfId="42064"/>
    <cellStyle name="SAPBEXHLevel3 38 4" xfId="42065"/>
    <cellStyle name="SAPBEXHLevel3 38 5" xfId="42066"/>
    <cellStyle name="SAPBEXHLevel3 38 6" xfId="42067"/>
    <cellStyle name="SAPBEXHLevel3 39" xfId="42068"/>
    <cellStyle name="SAPBEXHLevel3 39 2" xfId="42069"/>
    <cellStyle name="SAPBEXHLevel3 39 3" xfId="42070"/>
    <cellStyle name="SAPBEXHLevel3 4" xfId="42071"/>
    <cellStyle name="SAPBEXHLevel3 4 2" xfId="42072"/>
    <cellStyle name="SAPBEXHLevel3 4 2 2" xfId="42073"/>
    <cellStyle name="SAPBEXHLevel3 4 2 2 2" xfId="42074"/>
    <cellStyle name="SAPBEXHLevel3 4 2 2 3" xfId="42075"/>
    <cellStyle name="SAPBEXHLevel3 4 2 2 4" xfId="47686"/>
    <cellStyle name="SAPBEXHLevel3 4 2 3" xfId="42076"/>
    <cellStyle name="SAPBEXHLevel3 4 2 4" xfId="42077"/>
    <cellStyle name="SAPBEXHLevel3 4 2 5" xfId="42078"/>
    <cellStyle name="SAPBEXHLevel3 4 2 6" xfId="42079"/>
    <cellStyle name="SAPBEXHLevel3 4 2 7" xfId="42080"/>
    <cellStyle name="SAPBEXHLevel3 4 2 8" xfId="47685"/>
    <cellStyle name="SAPBEXHLevel3 4 3" xfId="42081"/>
    <cellStyle name="SAPBEXHLevel3 4 3 2" xfId="42082"/>
    <cellStyle name="SAPBEXHLevel3 4 3 2 2" xfId="42083"/>
    <cellStyle name="SAPBEXHLevel3 4 3 3" xfId="42084"/>
    <cellStyle name="SAPBEXHLevel3 4 3 4" xfId="42085"/>
    <cellStyle name="SAPBEXHLevel3 4 3 5" xfId="42086"/>
    <cellStyle name="SAPBEXHLevel3 4 3 6" xfId="47687"/>
    <cellStyle name="SAPBEXHLevel3 4 4" xfId="42087"/>
    <cellStyle name="SAPBEXHLevel3 4 5" xfId="42088"/>
    <cellStyle name="SAPBEXHLevel3 4 6" xfId="42089"/>
    <cellStyle name="SAPBEXHLevel3 4 7" xfId="47684"/>
    <cellStyle name="SAPBEXHLevel3 40" xfId="42090"/>
    <cellStyle name="SAPBEXHLevel3 40 2" xfId="42091"/>
    <cellStyle name="SAPBEXHLevel3 40 3" xfId="42092"/>
    <cellStyle name="SAPBEXHLevel3 41" xfId="42093"/>
    <cellStyle name="SAPBEXHLevel3 41 2" xfId="42094"/>
    <cellStyle name="SAPBEXHLevel3 41 3" xfId="42095"/>
    <cellStyle name="SAPBEXHLevel3 42" xfId="42096"/>
    <cellStyle name="SAPBEXHLevel3 42 2" xfId="42097"/>
    <cellStyle name="SAPBEXHLevel3 42 3" xfId="42098"/>
    <cellStyle name="SAPBEXHLevel3 42 4" xfId="42099"/>
    <cellStyle name="SAPBEXHLevel3 43" xfId="42100"/>
    <cellStyle name="SAPBEXHLevel3 43 2" xfId="42101"/>
    <cellStyle name="SAPBEXHLevel3 43 3" xfId="42102"/>
    <cellStyle name="SAPBEXHLevel3 44" xfId="42103"/>
    <cellStyle name="SAPBEXHLevel3 44 2" xfId="42104"/>
    <cellStyle name="SAPBEXHLevel3 44 3" xfId="42105"/>
    <cellStyle name="SAPBEXHLevel3 45" xfId="42106"/>
    <cellStyle name="SAPBEXHLevel3 46" xfId="42107"/>
    <cellStyle name="SAPBEXHLevel3 47" xfId="42108"/>
    <cellStyle name="SAPBEXHLevel3 48" xfId="42109"/>
    <cellStyle name="SAPBEXHLevel3 49" xfId="42110"/>
    <cellStyle name="SAPBEXHLevel3 5" xfId="42111"/>
    <cellStyle name="SAPBEXHLevel3 5 2" xfId="42112"/>
    <cellStyle name="SAPBEXHLevel3 5 2 2" xfId="42113"/>
    <cellStyle name="SAPBEXHLevel3 5 2 2 2" xfId="47690"/>
    <cellStyle name="SAPBEXHLevel3 5 2 3" xfId="47689"/>
    <cellStyle name="SAPBEXHLevel3 5 3" xfId="42114"/>
    <cellStyle name="SAPBEXHLevel3 5 3 2" xfId="42115"/>
    <cellStyle name="SAPBEXHLevel3 5 3 3" xfId="47691"/>
    <cellStyle name="SAPBEXHLevel3 5 4" xfId="42116"/>
    <cellStyle name="SAPBEXHLevel3 5 5" xfId="42117"/>
    <cellStyle name="SAPBEXHLevel3 5 6" xfId="47688"/>
    <cellStyle name="SAPBEXHLevel3 50" xfId="42118"/>
    <cellStyle name="SAPBEXHLevel3 51" xfId="42119"/>
    <cellStyle name="SAPBEXHLevel3 52" xfId="42120"/>
    <cellStyle name="SAPBEXHLevel3 53" xfId="42121"/>
    <cellStyle name="SAPBEXHLevel3 54" xfId="42122"/>
    <cellStyle name="SAPBEXHLevel3 55" xfId="42123"/>
    <cellStyle name="SAPBEXHLevel3 56" xfId="42124"/>
    <cellStyle name="SAPBEXHLevel3 57" xfId="42125"/>
    <cellStyle name="SAPBEXHLevel3 58" xfId="42126"/>
    <cellStyle name="SAPBEXHLevel3 59" xfId="42127"/>
    <cellStyle name="SAPBEXHLevel3 6" xfId="42128"/>
    <cellStyle name="SAPBEXHLevel3 6 2" xfId="42129"/>
    <cellStyle name="SAPBEXHLevel3 6 2 2" xfId="42130"/>
    <cellStyle name="SAPBEXHLevel3 6 2 2 2" xfId="47694"/>
    <cellStyle name="SAPBEXHLevel3 6 2 3" xfId="47693"/>
    <cellStyle name="SAPBEXHLevel3 6 3" xfId="42131"/>
    <cellStyle name="SAPBEXHLevel3 6 3 2" xfId="42132"/>
    <cellStyle name="SAPBEXHLevel3 6 3 3" xfId="47695"/>
    <cellStyle name="SAPBEXHLevel3 6 4" xfId="42133"/>
    <cellStyle name="SAPBEXHLevel3 6 5" xfId="42134"/>
    <cellStyle name="SAPBEXHLevel3 6 6" xfId="47692"/>
    <cellStyle name="SAPBEXHLevel3 60" xfId="42135"/>
    <cellStyle name="SAPBEXHLevel3 61" xfId="42136"/>
    <cellStyle name="SAPBEXHLevel3 62" xfId="42137"/>
    <cellStyle name="SAPBEXHLevel3 63" xfId="42138"/>
    <cellStyle name="SAPBEXHLevel3 64" xfId="42139"/>
    <cellStyle name="SAPBEXHLevel3 65" xfId="42140"/>
    <cellStyle name="SAPBEXHLevel3 66" xfId="42141"/>
    <cellStyle name="SAPBEXHLevel3 67" xfId="42142"/>
    <cellStyle name="SAPBEXHLevel3 68" xfId="42143"/>
    <cellStyle name="SAPBEXHLevel3 69" xfId="42144"/>
    <cellStyle name="SAPBEXHLevel3 7" xfId="42145"/>
    <cellStyle name="SAPBEXHLevel3 7 2" xfId="42146"/>
    <cellStyle name="SAPBEXHLevel3 7 2 2" xfId="42147"/>
    <cellStyle name="SAPBEXHLevel3 7 2 2 2" xfId="47698"/>
    <cellStyle name="SAPBEXHLevel3 7 2 3" xfId="47697"/>
    <cellStyle name="SAPBEXHLevel3 7 3" xfId="42148"/>
    <cellStyle name="SAPBEXHLevel3 7 3 2" xfId="42149"/>
    <cellStyle name="SAPBEXHLevel3 7 3 3" xfId="47699"/>
    <cellStyle name="SAPBEXHLevel3 7 4" xfId="42150"/>
    <cellStyle name="SAPBEXHLevel3 7 5" xfId="42151"/>
    <cellStyle name="SAPBEXHLevel3 7 6" xfId="47696"/>
    <cellStyle name="SAPBEXHLevel3 70" xfId="42152"/>
    <cellStyle name="SAPBEXHLevel3 71" xfId="42153"/>
    <cellStyle name="SAPBEXHLevel3 72" xfId="42154"/>
    <cellStyle name="SAPBEXHLevel3 73" xfId="42155"/>
    <cellStyle name="SAPBEXHLevel3 74" xfId="42156"/>
    <cellStyle name="SAPBEXHLevel3 75" xfId="42157"/>
    <cellStyle name="SAPBEXHLevel3 76" xfId="42158"/>
    <cellStyle name="SAPBEXHLevel3 77" xfId="42159"/>
    <cellStyle name="SAPBEXHLevel3 78" xfId="42160"/>
    <cellStyle name="SAPBEXHLevel3 79" xfId="42161"/>
    <cellStyle name="SAPBEXHLevel3 8" xfId="42162"/>
    <cellStyle name="SAPBEXHLevel3 8 10" xfId="42163"/>
    <cellStyle name="SAPBEXHLevel3 8 11" xfId="42164"/>
    <cellStyle name="SAPBEXHLevel3 8 12" xfId="42165"/>
    <cellStyle name="SAPBEXHLevel3 8 12 2" xfId="42166"/>
    <cellStyle name="SAPBEXHLevel3 8 12 2 2" xfId="42167"/>
    <cellStyle name="SAPBEXHLevel3 8 12 2 3" xfId="42168"/>
    <cellStyle name="SAPBEXHLevel3 8 12 2 4" xfId="42169"/>
    <cellStyle name="SAPBEXHLevel3 8 12 3" xfId="42170"/>
    <cellStyle name="SAPBEXHLevel3 8 12 4" xfId="42171"/>
    <cellStyle name="SAPBEXHLevel3 8 13" xfId="42172"/>
    <cellStyle name="SAPBEXHLevel3 8 14" xfId="42173"/>
    <cellStyle name="SAPBEXHLevel3 8 15" xfId="42174"/>
    <cellStyle name="SAPBEXHLevel3 8 16" xfId="42175"/>
    <cellStyle name="SAPBEXHLevel3 8 17" xfId="42176"/>
    <cellStyle name="SAPBEXHLevel3 8 18" xfId="42177"/>
    <cellStyle name="SAPBEXHLevel3 8 19" xfId="42178"/>
    <cellStyle name="SAPBEXHLevel3 8 2" xfId="42179"/>
    <cellStyle name="SAPBEXHLevel3 8 2 2" xfId="42180"/>
    <cellStyle name="SAPBEXHLevel3 8 2 3" xfId="42181"/>
    <cellStyle name="SAPBEXHLevel3 8 2 4" xfId="47701"/>
    <cellStyle name="SAPBEXHLevel3 8 20" xfId="42182"/>
    <cellStyle name="SAPBEXHLevel3 8 21" xfId="42183"/>
    <cellStyle name="SAPBEXHLevel3 8 22" xfId="47700"/>
    <cellStyle name="SAPBEXHLevel3 8 3" xfId="42184"/>
    <cellStyle name="SAPBEXHLevel3 8 3 2" xfId="42185"/>
    <cellStyle name="SAPBEXHLevel3 8 3 3" xfId="42186"/>
    <cellStyle name="SAPBEXHLevel3 8 4" xfId="42187"/>
    <cellStyle name="SAPBEXHLevel3 8 5" xfId="42188"/>
    <cellStyle name="SAPBEXHLevel3 8 6" xfId="42189"/>
    <cellStyle name="SAPBEXHLevel3 8 7" xfId="42190"/>
    <cellStyle name="SAPBEXHLevel3 8 8" xfId="42191"/>
    <cellStyle name="SAPBEXHLevel3 8 9" xfId="42192"/>
    <cellStyle name="SAPBEXHLevel3 80" xfId="42193"/>
    <cellStyle name="SAPBEXHLevel3 81" xfId="42194"/>
    <cellStyle name="SAPBEXHLevel3 82" xfId="42195"/>
    <cellStyle name="SAPBEXHLevel3 82 2" xfId="42196"/>
    <cellStyle name="SAPBEXHLevel3 82 3" xfId="42197"/>
    <cellStyle name="SAPBEXHLevel3 83" xfId="42198"/>
    <cellStyle name="SAPBEXHLevel3 84" xfId="42199"/>
    <cellStyle name="SAPBEXHLevel3 9" xfId="42200"/>
    <cellStyle name="SAPBEXHLevel3 9 10" xfId="42201"/>
    <cellStyle name="SAPBEXHLevel3 9 11" xfId="42202"/>
    <cellStyle name="SAPBEXHLevel3 9 11 2" xfId="42203"/>
    <cellStyle name="SAPBEXHLevel3 9 11 2 2" xfId="42204"/>
    <cellStyle name="SAPBEXHLevel3 9 11 2 3" xfId="42205"/>
    <cellStyle name="SAPBEXHLevel3 9 11 2 4" xfId="42206"/>
    <cellStyle name="SAPBEXHLevel3 9 11 3" xfId="42207"/>
    <cellStyle name="SAPBEXHLevel3 9 11 4" xfId="42208"/>
    <cellStyle name="SAPBEXHLevel3 9 12" xfId="42209"/>
    <cellStyle name="SAPBEXHLevel3 9 13" xfId="42210"/>
    <cellStyle name="SAPBEXHLevel3 9 14" xfId="42211"/>
    <cellStyle name="SAPBEXHLevel3 9 15" xfId="42212"/>
    <cellStyle name="SAPBEXHLevel3 9 16" xfId="42213"/>
    <cellStyle name="SAPBEXHLevel3 9 17" xfId="42214"/>
    <cellStyle name="SAPBEXHLevel3 9 18" xfId="42215"/>
    <cellStyle name="SAPBEXHLevel3 9 19" xfId="42216"/>
    <cellStyle name="SAPBEXHLevel3 9 2" xfId="42217"/>
    <cellStyle name="SAPBEXHLevel3 9 2 2" xfId="42218"/>
    <cellStyle name="SAPBEXHLevel3 9 2 3" xfId="42219"/>
    <cellStyle name="SAPBEXHLevel3 9 20" xfId="42220"/>
    <cellStyle name="SAPBEXHLevel3 9 21" xfId="47702"/>
    <cellStyle name="SAPBEXHLevel3 9 3" xfId="42221"/>
    <cellStyle name="SAPBEXHLevel3 9 3 2" xfId="42222"/>
    <cellStyle name="SAPBEXHLevel3 9 3 3" xfId="42223"/>
    <cellStyle name="SAPBEXHLevel3 9 4" xfId="42224"/>
    <cellStyle name="SAPBEXHLevel3 9 5" xfId="42225"/>
    <cellStyle name="SAPBEXHLevel3 9 6" xfId="42226"/>
    <cellStyle name="SAPBEXHLevel3 9 7" xfId="42227"/>
    <cellStyle name="SAPBEXHLevel3 9 8" xfId="42228"/>
    <cellStyle name="SAPBEXHLevel3 9 9" xfId="42229"/>
    <cellStyle name="SAPBEXHLevel3_Units by Order Reason FY11" xfId="42230"/>
    <cellStyle name="SAPBEXHLevel3X" xfId="42231"/>
    <cellStyle name="SAPBEXHLevel3X 10" xfId="42232"/>
    <cellStyle name="SAPBEXHLevel3X 10 10" xfId="42233"/>
    <cellStyle name="SAPBEXHLevel3X 10 11" xfId="42234"/>
    <cellStyle name="SAPBEXHLevel3X 10 12" xfId="42235"/>
    <cellStyle name="SAPBEXHLevel3X 10 13" xfId="47703"/>
    <cellStyle name="SAPBEXHLevel3X 10 2" xfId="42236"/>
    <cellStyle name="SAPBEXHLevel3X 10 2 2" xfId="42237"/>
    <cellStyle name="SAPBEXHLevel3X 10 3" xfId="42238"/>
    <cellStyle name="SAPBEXHLevel3X 10 4" xfId="42239"/>
    <cellStyle name="SAPBEXHLevel3X 10 5" xfId="42240"/>
    <cellStyle name="SAPBEXHLevel3X 10 6" xfId="42241"/>
    <cellStyle name="SAPBEXHLevel3X 10 7" xfId="42242"/>
    <cellStyle name="SAPBEXHLevel3X 10 8" xfId="42243"/>
    <cellStyle name="SAPBEXHLevel3X 10 9" xfId="42244"/>
    <cellStyle name="SAPBEXHLevel3X 11" xfId="42245"/>
    <cellStyle name="SAPBEXHLevel3X 11 10" xfId="42246"/>
    <cellStyle name="SAPBEXHLevel3X 11 11" xfId="42247"/>
    <cellStyle name="SAPBEXHLevel3X 11 12" xfId="42248"/>
    <cellStyle name="SAPBEXHLevel3X 11 2" xfId="42249"/>
    <cellStyle name="SAPBEXHLevel3X 11 2 2" xfId="42250"/>
    <cellStyle name="SAPBEXHLevel3X 11 2 3" xfId="42251"/>
    <cellStyle name="SAPBEXHLevel3X 11 2 4" xfId="42252"/>
    <cellStyle name="SAPBEXHLevel3X 11 2 5" xfId="42253"/>
    <cellStyle name="SAPBEXHLevel3X 11 2 6" xfId="42254"/>
    <cellStyle name="SAPBEXHLevel3X 11 2 7" xfId="42255"/>
    <cellStyle name="SAPBEXHLevel3X 11 2 8" xfId="42256"/>
    <cellStyle name="SAPBEXHLevel3X 11 2 9" xfId="42257"/>
    <cellStyle name="SAPBEXHLevel3X 11 3" xfId="42258"/>
    <cellStyle name="SAPBEXHLevel3X 11 3 2" xfId="42259"/>
    <cellStyle name="SAPBEXHLevel3X 11 3 3" xfId="42260"/>
    <cellStyle name="SAPBEXHLevel3X 11 3 4" xfId="42261"/>
    <cellStyle name="SAPBEXHLevel3X 11 3 5" xfId="42262"/>
    <cellStyle name="SAPBEXHLevel3X 11 3 6" xfId="42263"/>
    <cellStyle name="SAPBEXHLevel3X 11 3 7" xfId="42264"/>
    <cellStyle name="SAPBEXHLevel3X 11 3 8" xfId="42265"/>
    <cellStyle name="SAPBEXHLevel3X 11 3 9" xfId="42266"/>
    <cellStyle name="SAPBEXHLevel3X 11 4" xfId="42267"/>
    <cellStyle name="SAPBEXHLevel3X 11 4 2" xfId="42268"/>
    <cellStyle name="SAPBEXHLevel3X 11 4 3" xfId="42269"/>
    <cellStyle name="SAPBEXHLevel3X 11 4 4" xfId="42270"/>
    <cellStyle name="SAPBEXHLevel3X 11 4 5" xfId="42271"/>
    <cellStyle name="SAPBEXHLevel3X 11 4 6" xfId="42272"/>
    <cellStyle name="SAPBEXHLevel3X 11 4 7" xfId="42273"/>
    <cellStyle name="SAPBEXHLevel3X 11 4 8" xfId="42274"/>
    <cellStyle name="SAPBEXHLevel3X 11 4 9" xfId="42275"/>
    <cellStyle name="SAPBEXHLevel3X 11 5" xfId="42276"/>
    <cellStyle name="SAPBEXHLevel3X 11 5 2" xfId="42277"/>
    <cellStyle name="SAPBEXHLevel3X 11 5 3" xfId="42278"/>
    <cellStyle name="SAPBEXHLevel3X 11 5 4" xfId="42279"/>
    <cellStyle name="SAPBEXHLevel3X 11 5 5" xfId="42280"/>
    <cellStyle name="SAPBEXHLevel3X 11 5 6" xfId="42281"/>
    <cellStyle name="SAPBEXHLevel3X 11 5 7" xfId="42282"/>
    <cellStyle name="SAPBEXHLevel3X 11 5 8" xfId="42283"/>
    <cellStyle name="SAPBEXHLevel3X 11 5 9" xfId="42284"/>
    <cellStyle name="SAPBEXHLevel3X 11 6" xfId="42285"/>
    <cellStyle name="SAPBEXHLevel3X 11 6 2" xfId="42286"/>
    <cellStyle name="SAPBEXHLevel3X 11 6 3" xfId="42287"/>
    <cellStyle name="SAPBEXHLevel3X 11 6 4" xfId="42288"/>
    <cellStyle name="SAPBEXHLevel3X 11 6 5" xfId="42289"/>
    <cellStyle name="SAPBEXHLevel3X 11 6 6" xfId="42290"/>
    <cellStyle name="SAPBEXHLevel3X 11 6 7" xfId="42291"/>
    <cellStyle name="SAPBEXHLevel3X 11 6 8" xfId="42292"/>
    <cellStyle name="SAPBEXHLevel3X 11 6 9" xfId="42293"/>
    <cellStyle name="SAPBEXHLevel3X 11 7" xfId="42294"/>
    <cellStyle name="SAPBEXHLevel3X 11 7 2" xfId="42295"/>
    <cellStyle name="SAPBEXHLevel3X 11 7 3" xfId="42296"/>
    <cellStyle name="SAPBEXHLevel3X 11 7 4" xfId="42297"/>
    <cellStyle name="SAPBEXHLevel3X 11 7 5" xfId="42298"/>
    <cellStyle name="SAPBEXHLevel3X 11 7 6" xfId="42299"/>
    <cellStyle name="SAPBEXHLevel3X 11 7 7" xfId="42300"/>
    <cellStyle name="SAPBEXHLevel3X 11 7 8" xfId="42301"/>
    <cellStyle name="SAPBEXHLevel3X 11 7 9" xfId="42302"/>
    <cellStyle name="SAPBEXHLevel3X 11 8" xfId="42303"/>
    <cellStyle name="SAPBEXHLevel3X 11 8 2" xfId="42304"/>
    <cellStyle name="SAPBEXHLevel3X 11 8 3" xfId="42305"/>
    <cellStyle name="SAPBEXHLevel3X 11 8 4" xfId="42306"/>
    <cellStyle name="SAPBEXHLevel3X 11 8 5" xfId="42307"/>
    <cellStyle name="SAPBEXHLevel3X 11 8 6" xfId="42308"/>
    <cellStyle name="SAPBEXHLevel3X 11 8 7" xfId="42309"/>
    <cellStyle name="SAPBEXHLevel3X 11 8 8" xfId="42310"/>
    <cellStyle name="SAPBEXHLevel3X 11 8 9" xfId="42311"/>
    <cellStyle name="SAPBEXHLevel3X 11 9" xfId="42312"/>
    <cellStyle name="SAPBEXHLevel3X 11 9 2" xfId="42313"/>
    <cellStyle name="SAPBEXHLevel3X 11 9 3" xfId="42314"/>
    <cellStyle name="SAPBEXHLevel3X 11 9 4" xfId="42315"/>
    <cellStyle name="SAPBEXHLevel3X 11 9 5" xfId="42316"/>
    <cellStyle name="SAPBEXHLevel3X 11 9 6" xfId="42317"/>
    <cellStyle name="SAPBEXHLevel3X 11 9 7" xfId="42318"/>
    <cellStyle name="SAPBEXHLevel3X 11 9 8" xfId="42319"/>
    <cellStyle name="SAPBEXHLevel3X 11 9 9" xfId="42320"/>
    <cellStyle name="SAPBEXHLevel3X 12" xfId="42321"/>
    <cellStyle name="SAPBEXHLevel3X 12 2" xfId="42322"/>
    <cellStyle name="SAPBEXHLevel3X 12 2 2" xfId="42323"/>
    <cellStyle name="SAPBEXHLevel3X 12 3" xfId="42324"/>
    <cellStyle name="SAPBEXHLevel3X 12 4" xfId="42325"/>
    <cellStyle name="SAPBEXHLevel3X 13" xfId="42326"/>
    <cellStyle name="SAPBEXHLevel3X 13 2" xfId="42327"/>
    <cellStyle name="SAPBEXHLevel3X 13 2 2" xfId="42328"/>
    <cellStyle name="SAPBEXHLevel3X 13 3" xfId="42329"/>
    <cellStyle name="SAPBEXHLevel3X 13 4" xfId="42330"/>
    <cellStyle name="SAPBEXHLevel3X 14" xfId="42331"/>
    <cellStyle name="SAPBEXHLevel3X 14 2" xfId="42332"/>
    <cellStyle name="SAPBEXHLevel3X 14 2 2" xfId="42333"/>
    <cellStyle name="SAPBEXHLevel3X 14 3" xfId="42334"/>
    <cellStyle name="SAPBEXHLevel3X 14 4" xfId="42335"/>
    <cellStyle name="SAPBEXHLevel3X 15" xfId="42336"/>
    <cellStyle name="SAPBEXHLevel3X 15 2" xfId="42337"/>
    <cellStyle name="SAPBEXHLevel3X 15 2 2" xfId="42338"/>
    <cellStyle name="SAPBEXHLevel3X 15 3" xfId="42339"/>
    <cellStyle name="SAPBEXHLevel3X 15 4" xfId="42340"/>
    <cellStyle name="SAPBEXHLevel3X 16" xfId="42341"/>
    <cellStyle name="SAPBEXHLevel3X 16 2" xfId="42342"/>
    <cellStyle name="SAPBEXHLevel3X 16 2 2" xfId="42343"/>
    <cellStyle name="SAPBEXHLevel3X 16 3" xfId="42344"/>
    <cellStyle name="SAPBEXHLevel3X 16 4" xfId="42345"/>
    <cellStyle name="SAPBEXHLevel3X 17" xfId="42346"/>
    <cellStyle name="SAPBEXHLevel3X 17 2" xfId="42347"/>
    <cellStyle name="SAPBEXHLevel3X 17 2 2" xfId="42348"/>
    <cellStyle name="SAPBEXHLevel3X 17 3" xfId="42349"/>
    <cellStyle name="SAPBEXHLevel3X 17 4" xfId="42350"/>
    <cellStyle name="SAPBEXHLevel3X 18" xfId="42351"/>
    <cellStyle name="SAPBEXHLevel3X 18 2" xfId="42352"/>
    <cellStyle name="SAPBEXHLevel3X 18 2 2" xfId="42353"/>
    <cellStyle name="SAPBEXHLevel3X 18 3" xfId="42354"/>
    <cellStyle name="SAPBEXHLevel3X 18 4" xfId="42355"/>
    <cellStyle name="SAPBEXHLevel3X 19" xfId="42356"/>
    <cellStyle name="SAPBEXHLevel3X 19 2" xfId="42357"/>
    <cellStyle name="SAPBEXHLevel3X 19 2 2" xfId="42358"/>
    <cellStyle name="SAPBEXHLevel3X 19 3" xfId="42359"/>
    <cellStyle name="SAPBEXHLevel3X 19 4" xfId="42360"/>
    <cellStyle name="SAPBEXHLevel3X 2" xfId="42361"/>
    <cellStyle name="SAPBEXHLevel3X 2 10" xfId="42362"/>
    <cellStyle name="SAPBEXHLevel3X 2 10 2" xfId="42363"/>
    <cellStyle name="SAPBEXHLevel3X 2 10 3" xfId="42364"/>
    <cellStyle name="SAPBEXHLevel3X 2 11" xfId="42365"/>
    <cellStyle name="SAPBEXHLevel3X 2 11 2" xfId="42366"/>
    <cellStyle name="SAPBEXHLevel3X 2 11 3" xfId="42367"/>
    <cellStyle name="SAPBEXHLevel3X 2 12" xfId="42368"/>
    <cellStyle name="SAPBEXHLevel3X 2 12 2" xfId="42369"/>
    <cellStyle name="SAPBEXHLevel3X 2 12 3" xfId="42370"/>
    <cellStyle name="SAPBEXHLevel3X 2 13" xfId="42371"/>
    <cellStyle name="SAPBEXHLevel3X 2 13 2" xfId="42372"/>
    <cellStyle name="SAPBEXHLevel3X 2 13 3" xfId="42373"/>
    <cellStyle name="SAPBEXHLevel3X 2 14" xfId="42374"/>
    <cellStyle name="SAPBEXHLevel3X 2 14 2" xfId="42375"/>
    <cellStyle name="SAPBEXHLevel3X 2 14 3" xfId="42376"/>
    <cellStyle name="SAPBEXHLevel3X 2 15" xfId="42377"/>
    <cellStyle name="SAPBEXHLevel3X 2 15 2" xfId="42378"/>
    <cellStyle name="SAPBEXHLevel3X 2 15 3" xfId="42379"/>
    <cellStyle name="SAPBEXHLevel3X 2 16" xfId="42380"/>
    <cellStyle name="SAPBEXHLevel3X 2 16 2" xfId="42381"/>
    <cellStyle name="SAPBEXHLevel3X 2 16 3" xfId="42382"/>
    <cellStyle name="SAPBEXHLevel3X 2 16 4" xfId="42383"/>
    <cellStyle name="SAPBEXHLevel3X 2 16 5" xfId="42384"/>
    <cellStyle name="SAPBEXHLevel3X 2 16 6" xfId="42385"/>
    <cellStyle name="SAPBEXHLevel3X 2 17" xfId="42386"/>
    <cellStyle name="SAPBEXHLevel3X 2 17 2" xfId="42387"/>
    <cellStyle name="SAPBEXHLevel3X 2 17 3" xfId="42388"/>
    <cellStyle name="SAPBEXHLevel3X 2 18" xfId="42389"/>
    <cellStyle name="SAPBEXHLevel3X 2 18 2" xfId="42390"/>
    <cellStyle name="SAPBEXHLevel3X 2 18 3" xfId="42391"/>
    <cellStyle name="SAPBEXHLevel3X 2 19" xfId="42392"/>
    <cellStyle name="SAPBEXHLevel3X 2 19 2" xfId="42393"/>
    <cellStyle name="SAPBEXHLevel3X 2 19 3" xfId="42394"/>
    <cellStyle name="SAPBEXHLevel3X 2 2" xfId="42395"/>
    <cellStyle name="SAPBEXHLevel3X 2 2 10" xfId="46664"/>
    <cellStyle name="SAPBEXHLevel3X 2 2 11" xfId="47705"/>
    <cellStyle name="SAPBEXHLevel3X 2 2 2" xfId="42396"/>
    <cellStyle name="SAPBEXHLevel3X 2 2 2 2" xfId="42397"/>
    <cellStyle name="SAPBEXHLevel3X 2 2 2 3" xfId="42398"/>
    <cellStyle name="SAPBEXHLevel3X 2 2 2 4" xfId="42399"/>
    <cellStyle name="SAPBEXHLevel3X 2 2 2 5" xfId="42400"/>
    <cellStyle name="SAPBEXHLevel3X 2 2 2 6" xfId="42401"/>
    <cellStyle name="SAPBEXHLevel3X 2 2 2 7" xfId="42402"/>
    <cellStyle name="SAPBEXHLevel3X 2 2 2 8" xfId="47706"/>
    <cellStyle name="SAPBEXHLevel3X 2 2 3" xfId="42403"/>
    <cellStyle name="SAPBEXHLevel3X 2 2 3 2" xfId="42404"/>
    <cellStyle name="SAPBEXHLevel3X 2 2 4" xfId="42405"/>
    <cellStyle name="SAPBEXHLevel3X 2 2 4 2" xfId="42406"/>
    <cellStyle name="SAPBEXHLevel3X 2 2 5" xfId="42407"/>
    <cellStyle name="SAPBEXHLevel3X 2 2 6" xfId="42408"/>
    <cellStyle name="SAPBEXHLevel3X 2 2 7" xfId="42409"/>
    <cellStyle name="SAPBEXHLevel3X 2 2 8" xfId="42410"/>
    <cellStyle name="SAPBEXHLevel3X 2 2 9" xfId="42411"/>
    <cellStyle name="SAPBEXHLevel3X 2 20" xfId="42412"/>
    <cellStyle name="SAPBEXHLevel3X 2 20 2" xfId="42413"/>
    <cellStyle name="SAPBEXHLevel3X 2 20 3" xfId="42414"/>
    <cellStyle name="SAPBEXHLevel3X 2 21" xfId="42415"/>
    <cellStyle name="SAPBEXHLevel3X 2 21 2" xfId="42416"/>
    <cellStyle name="SAPBEXHLevel3X 2 21 3" xfId="42417"/>
    <cellStyle name="SAPBEXHLevel3X 2 22" xfId="42418"/>
    <cellStyle name="SAPBEXHLevel3X 2 22 2" xfId="42419"/>
    <cellStyle name="SAPBEXHLevel3X 2 22 3" xfId="42420"/>
    <cellStyle name="SAPBEXHLevel3X 2 23" xfId="42421"/>
    <cellStyle name="SAPBEXHLevel3X 2 23 2" xfId="42422"/>
    <cellStyle name="SAPBEXHLevel3X 2 23 3" xfId="42423"/>
    <cellStyle name="SAPBEXHLevel3X 2 24" xfId="42424"/>
    <cellStyle name="SAPBEXHLevel3X 2 24 2" xfId="42425"/>
    <cellStyle name="SAPBEXHLevel3X 2 24 3" xfId="42426"/>
    <cellStyle name="SAPBEXHLevel3X 2 25" xfId="42427"/>
    <cellStyle name="SAPBEXHLevel3X 2 25 2" xfId="42428"/>
    <cellStyle name="SAPBEXHLevel3X 2 25 3" xfId="42429"/>
    <cellStyle name="SAPBEXHLevel3X 2 26" xfId="42430"/>
    <cellStyle name="SAPBEXHLevel3X 2 26 2" xfId="42431"/>
    <cellStyle name="SAPBEXHLevel3X 2 26 3" xfId="42432"/>
    <cellStyle name="SAPBEXHLevel3X 2 27" xfId="42433"/>
    <cellStyle name="SAPBEXHLevel3X 2 27 2" xfId="42434"/>
    <cellStyle name="SAPBEXHLevel3X 2 27 3" xfId="42435"/>
    <cellStyle name="SAPBEXHLevel3X 2 28" xfId="42436"/>
    <cellStyle name="SAPBEXHLevel3X 2 28 2" xfId="42437"/>
    <cellStyle name="SAPBEXHLevel3X 2 28 3" xfId="42438"/>
    <cellStyle name="SAPBEXHLevel3X 2 29" xfId="42439"/>
    <cellStyle name="SAPBEXHLevel3X 2 29 2" xfId="42440"/>
    <cellStyle name="SAPBEXHLevel3X 2 29 3" xfId="42441"/>
    <cellStyle name="SAPBEXHLevel3X 2 3" xfId="42442"/>
    <cellStyle name="SAPBEXHLevel3X 2 3 2" xfId="42443"/>
    <cellStyle name="SAPBEXHLevel3X 2 3 3" xfId="42444"/>
    <cellStyle name="SAPBEXHLevel3X 2 3 4" xfId="42445"/>
    <cellStyle name="SAPBEXHLevel3X 2 3 5" xfId="42446"/>
    <cellStyle name="SAPBEXHLevel3X 2 3 6" xfId="42447"/>
    <cellStyle name="SAPBEXHLevel3X 2 3 7" xfId="47707"/>
    <cellStyle name="SAPBEXHLevel3X 2 30" xfId="42448"/>
    <cellStyle name="SAPBEXHLevel3X 2 30 2" xfId="42449"/>
    <cellStyle name="SAPBEXHLevel3X 2 30 3" xfId="42450"/>
    <cellStyle name="SAPBEXHLevel3X 2 31" xfId="42451"/>
    <cellStyle name="SAPBEXHLevel3X 2 31 2" xfId="42452"/>
    <cellStyle name="SAPBEXHLevel3X 2 31 3" xfId="42453"/>
    <cellStyle name="SAPBEXHLevel3X 2 32" xfId="42454"/>
    <cellStyle name="SAPBEXHLevel3X 2 32 2" xfId="42455"/>
    <cellStyle name="SAPBEXHLevel3X 2 32 3" xfId="42456"/>
    <cellStyle name="SAPBEXHLevel3X 2 33" xfId="42457"/>
    <cellStyle name="SAPBEXHLevel3X 2 34" xfId="42458"/>
    <cellStyle name="SAPBEXHLevel3X 2 35" xfId="42459"/>
    <cellStyle name="SAPBEXHLevel3X 2 36" xfId="42460"/>
    <cellStyle name="SAPBEXHLevel3X 2 37" xfId="42461"/>
    <cellStyle name="SAPBEXHLevel3X 2 38" xfId="42462"/>
    <cellStyle name="SAPBEXHLevel3X 2 39" xfId="42463"/>
    <cellStyle name="SAPBEXHLevel3X 2 4" xfId="42464"/>
    <cellStyle name="SAPBEXHLevel3X 2 4 2" xfId="42465"/>
    <cellStyle name="SAPBEXHLevel3X 2 4 3" xfId="42466"/>
    <cellStyle name="SAPBEXHLevel3X 2 4 4" xfId="42467"/>
    <cellStyle name="SAPBEXHLevel3X 2 4 5" xfId="47704"/>
    <cellStyle name="SAPBEXHLevel3X 2 40" xfId="42468"/>
    <cellStyle name="SAPBEXHLevel3X 2 41" xfId="42469"/>
    <cellStyle name="SAPBEXHLevel3X 2 42" xfId="42470"/>
    <cellStyle name="SAPBEXHLevel3X 2 43" xfId="42471"/>
    <cellStyle name="SAPBEXHLevel3X 2 44" xfId="42472"/>
    <cellStyle name="SAPBEXHLevel3X 2 45" xfId="42473"/>
    <cellStyle name="SAPBEXHLevel3X 2 46" xfId="42474"/>
    <cellStyle name="SAPBEXHLevel3X 2 47" xfId="42475"/>
    <cellStyle name="SAPBEXHLevel3X 2 48" xfId="42476"/>
    <cellStyle name="SAPBEXHLevel3X 2 49" xfId="42477"/>
    <cellStyle name="SAPBEXHLevel3X 2 5" xfId="42478"/>
    <cellStyle name="SAPBEXHLevel3X 2 5 2" xfId="42479"/>
    <cellStyle name="SAPBEXHLevel3X 2 5 3" xfId="42480"/>
    <cellStyle name="SAPBEXHLevel3X 2 50" xfId="42481"/>
    <cellStyle name="SAPBEXHLevel3X 2 51" xfId="42482"/>
    <cellStyle name="SAPBEXHLevel3X 2 52" xfId="42483"/>
    <cellStyle name="SAPBEXHLevel3X 2 53" xfId="42484"/>
    <cellStyle name="SAPBEXHLevel3X 2 54" xfId="42485"/>
    <cellStyle name="SAPBEXHLevel3X 2 55" xfId="42486"/>
    <cellStyle name="SAPBEXHLevel3X 2 56" xfId="42487"/>
    <cellStyle name="SAPBEXHLevel3X 2 57" xfId="42488"/>
    <cellStyle name="SAPBEXHLevel3X 2 58" xfId="42489"/>
    <cellStyle name="SAPBEXHLevel3X 2 59" xfId="42490"/>
    <cellStyle name="SAPBEXHLevel3X 2 6" xfId="42491"/>
    <cellStyle name="SAPBEXHLevel3X 2 6 2" xfId="42492"/>
    <cellStyle name="SAPBEXHLevel3X 2 6 3" xfId="42493"/>
    <cellStyle name="SAPBEXHLevel3X 2 60" xfId="42494"/>
    <cellStyle name="SAPBEXHLevel3X 2 61" xfId="48065"/>
    <cellStyle name="SAPBEXHLevel3X 2 7" xfId="42495"/>
    <cellStyle name="SAPBEXHLevel3X 2 7 2" xfId="42496"/>
    <cellStyle name="SAPBEXHLevel3X 2 7 3" xfId="42497"/>
    <cellStyle name="SAPBEXHLevel3X 2 8" xfId="42498"/>
    <cellStyle name="SAPBEXHLevel3X 2 8 2" xfId="42499"/>
    <cellStyle name="SAPBEXHLevel3X 2 8 3" xfId="42500"/>
    <cellStyle name="SAPBEXHLevel3X 2 9" xfId="42501"/>
    <cellStyle name="SAPBEXHLevel3X 2 9 2" xfId="42502"/>
    <cellStyle name="SAPBEXHLevel3X 2 9 3" xfId="42503"/>
    <cellStyle name="SAPBEXHLevel3X 20" xfId="42504"/>
    <cellStyle name="SAPBEXHLevel3X 20 2" xfId="42505"/>
    <cellStyle name="SAPBEXHLevel3X 20 3" xfId="42506"/>
    <cellStyle name="SAPBEXHLevel3X 20 4" xfId="42507"/>
    <cellStyle name="SAPBEXHLevel3X 21" xfId="42508"/>
    <cellStyle name="SAPBEXHLevel3X 21 2" xfId="42509"/>
    <cellStyle name="SAPBEXHLevel3X 21 3" xfId="42510"/>
    <cellStyle name="SAPBEXHLevel3X 21 4" xfId="42511"/>
    <cellStyle name="SAPBEXHLevel3X 22" xfId="42512"/>
    <cellStyle name="SAPBEXHLevel3X 22 2" xfId="42513"/>
    <cellStyle name="SAPBEXHLevel3X 22 3" xfId="42514"/>
    <cellStyle name="SAPBEXHLevel3X 22 4" xfId="42515"/>
    <cellStyle name="SAPBEXHLevel3X 23" xfId="42516"/>
    <cellStyle name="SAPBEXHLevel3X 23 2" xfId="42517"/>
    <cellStyle name="SAPBEXHLevel3X 23 3" xfId="42518"/>
    <cellStyle name="SAPBEXHLevel3X 23 4" xfId="42519"/>
    <cellStyle name="SAPBEXHLevel3X 24" xfId="42520"/>
    <cellStyle name="SAPBEXHLevel3X 24 2" xfId="42521"/>
    <cellStyle name="SAPBEXHLevel3X 24 3" xfId="42522"/>
    <cellStyle name="SAPBEXHLevel3X 24 4" xfId="42523"/>
    <cellStyle name="SAPBEXHLevel3X 25" xfId="42524"/>
    <cellStyle name="SAPBEXHLevel3X 25 2" xfId="42525"/>
    <cellStyle name="SAPBEXHLevel3X 25 3" xfId="42526"/>
    <cellStyle name="SAPBEXHLevel3X 26" xfId="42527"/>
    <cellStyle name="SAPBEXHLevel3X 26 2" xfId="42528"/>
    <cellStyle name="SAPBEXHLevel3X 26 3" xfId="42529"/>
    <cellStyle name="SAPBEXHLevel3X 27" xfId="42530"/>
    <cellStyle name="SAPBEXHLevel3X 27 2" xfId="42531"/>
    <cellStyle name="SAPBEXHLevel3X 27 2 2" xfId="42532"/>
    <cellStyle name="SAPBEXHLevel3X 27 3" xfId="42533"/>
    <cellStyle name="SAPBEXHLevel3X 27 4" xfId="42534"/>
    <cellStyle name="SAPBEXHLevel3X 27 5" xfId="42535"/>
    <cellStyle name="SAPBEXHLevel3X 28" xfId="42536"/>
    <cellStyle name="SAPBEXHLevel3X 28 2" xfId="42537"/>
    <cellStyle name="SAPBEXHLevel3X 28 2 2" xfId="42538"/>
    <cellStyle name="SAPBEXHLevel3X 28 3" xfId="42539"/>
    <cellStyle name="SAPBEXHLevel3X 28 4" xfId="42540"/>
    <cellStyle name="SAPBEXHLevel3X 28 5" xfId="42541"/>
    <cellStyle name="SAPBEXHLevel3X 29" xfId="42542"/>
    <cellStyle name="SAPBEXHLevel3X 29 2" xfId="42543"/>
    <cellStyle name="SAPBEXHLevel3X 29 2 2" xfId="42544"/>
    <cellStyle name="SAPBEXHLevel3X 29 3" xfId="42545"/>
    <cellStyle name="SAPBEXHLevel3X 29 4" xfId="42546"/>
    <cellStyle name="SAPBEXHLevel3X 29 5" xfId="42547"/>
    <cellStyle name="SAPBEXHLevel3X 3" xfId="42548"/>
    <cellStyle name="SAPBEXHLevel3X 3 10" xfId="42549"/>
    <cellStyle name="SAPBEXHLevel3X 3 11" xfId="42550"/>
    <cellStyle name="SAPBEXHLevel3X 3 12" xfId="42551"/>
    <cellStyle name="SAPBEXHLevel3X 3 13" xfId="42552"/>
    <cellStyle name="SAPBEXHLevel3X 3 14" xfId="42553"/>
    <cellStyle name="SAPBEXHLevel3X 3 15" xfId="42554"/>
    <cellStyle name="SAPBEXHLevel3X 3 16" xfId="42555"/>
    <cellStyle name="SAPBEXHLevel3X 3 17" xfId="42556"/>
    <cellStyle name="SAPBEXHLevel3X 3 18" xfId="42557"/>
    <cellStyle name="SAPBEXHLevel3X 3 19" xfId="42558"/>
    <cellStyle name="SAPBEXHLevel3X 3 2" xfId="42559"/>
    <cellStyle name="SAPBEXHLevel3X 3 2 2" xfId="42560"/>
    <cellStyle name="SAPBEXHLevel3X 3 2 2 2" xfId="42561"/>
    <cellStyle name="SAPBEXHLevel3X 3 2 2 3" xfId="47710"/>
    <cellStyle name="SAPBEXHLevel3X 3 2 3" xfId="42562"/>
    <cellStyle name="SAPBEXHLevel3X 3 2 4" xfId="42563"/>
    <cellStyle name="SAPBEXHLevel3X 3 2 5" xfId="47709"/>
    <cellStyle name="SAPBEXHLevel3X 3 20" xfId="42564"/>
    <cellStyle name="SAPBEXHLevel3X 3 21" xfId="42565"/>
    <cellStyle name="SAPBEXHLevel3X 3 22" xfId="42566"/>
    <cellStyle name="SAPBEXHLevel3X 3 23" xfId="42567"/>
    <cellStyle name="SAPBEXHLevel3X 3 24" xfId="42568"/>
    <cellStyle name="SAPBEXHLevel3X 3 25" xfId="42569"/>
    <cellStyle name="SAPBEXHLevel3X 3 26" xfId="42570"/>
    <cellStyle name="SAPBEXHLevel3X 3 27" xfId="42571"/>
    <cellStyle name="SAPBEXHLevel3X 3 28" xfId="42572"/>
    <cellStyle name="SAPBEXHLevel3X 3 29" xfId="42573"/>
    <cellStyle name="SAPBEXHLevel3X 3 3" xfId="42574"/>
    <cellStyle name="SAPBEXHLevel3X 3 3 2" xfId="42575"/>
    <cellStyle name="SAPBEXHLevel3X 3 3 2 2" xfId="42576"/>
    <cellStyle name="SAPBEXHLevel3X 3 3 3" xfId="42577"/>
    <cellStyle name="SAPBEXHLevel3X 3 3 4" xfId="42578"/>
    <cellStyle name="SAPBEXHLevel3X 3 3 5" xfId="47711"/>
    <cellStyle name="SAPBEXHLevel3X 3 30" xfId="42579"/>
    <cellStyle name="SAPBEXHLevel3X 3 31" xfId="42580"/>
    <cellStyle name="SAPBEXHLevel3X 3 32" xfId="42581"/>
    <cellStyle name="SAPBEXHLevel3X 3 33" xfId="42582"/>
    <cellStyle name="SAPBEXHLevel3X 3 34" xfId="42583"/>
    <cellStyle name="SAPBEXHLevel3X 3 35" xfId="42584"/>
    <cellStyle name="SAPBEXHLevel3X 3 36" xfId="42585"/>
    <cellStyle name="SAPBEXHLevel3X 3 37" xfId="42586"/>
    <cellStyle name="SAPBEXHLevel3X 3 38" xfId="42587"/>
    <cellStyle name="SAPBEXHLevel3X 3 39" xfId="42588"/>
    <cellStyle name="SAPBEXHLevel3X 3 4" xfId="42589"/>
    <cellStyle name="SAPBEXHLevel3X 3 4 2" xfId="42590"/>
    <cellStyle name="SAPBEXHLevel3X 3 4 3" xfId="42591"/>
    <cellStyle name="SAPBEXHLevel3X 3 40" xfId="42592"/>
    <cellStyle name="SAPBEXHLevel3X 3 41" xfId="42593"/>
    <cellStyle name="SAPBEXHLevel3X 3 42" xfId="42594"/>
    <cellStyle name="SAPBEXHLevel3X 3 43" xfId="42595"/>
    <cellStyle name="SAPBEXHLevel3X 3 44" xfId="42596"/>
    <cellStyle name="SAPBEXHLevel3X 3 45" xfId="42597"/>
    <cellStyle name="SAPBEXHLevel3X 3 46" xfId="42598"/>
    <cellStyle name="SAPBEXHLevel3X 3 47" xfId="42599"/>
    <cellStyle name="SAPBEXHLevel3X 3 48" xfId="42600"/>
    <cellStyle name="SAPBEXHLevel3X 3 49" xfId="42601"/>
    <cellStyle name="SAPBEXHLevel3X 3 5" xfId="42602"/>
    <cellStyle name="SAPBEXHLevel3X 3 5 2" xfId="42603"/>
    <cellStyle name="SAPBEXHLevel3X 3 5 3" xfId="42604"/>
    <cellStyle name="SAPBEXHLevel3X 3 50" xfId="42605"/>
    <cellStyle name="SAPBEXHLevel3X 3 51" xfId="42606"/>
    <cellStyle name="SAPBEXHLevel3X 3 52" xfId="42607"/>
    <cellStyle name="SAPBEXHLevel3X 3 53" xfId="42608"/>
    <cellStyle name="SAPBEXHLevel3X 3 54" xfId="42609"/>
    <cellStyle name="SAPBEXHLevel3X 3 55" xfId="42610"/>
    <cellStyle name="SAPBEXHLevel3X 3 56" xfId="42611"/>
    <cellStyle name="SAPBEXHLevel3X 3 57" xfId="42612"/>
    <cellStyle name="SAPBEXHLevel3X 3 58" xfId="42613"/>
    <cellStyle name="SAPBEXHLevel3X 3 59" xfId="47708"/>
    <cellStyle name="SAPBEXHLevel3X 3 6" xfId="42614"/>
    <cellStyle name="SAPBEXHLevel3X 3 7" xfId="42615"/>
    <cellStyle name="SAPBEXHLevel3X 3 8" xfId="42616"/>
    <cellStyle name="SAPBEXHLevel3X 3 9" xfId="42617"/>
    <cellStyle name="SAPBEXHLevel3X 30" xfId="42618"/>
    <cellStyle name="SAPBEXHLevel3X 30 2" xfId="42619"/>
    <cellStyle name="SAPBEXHLevel3X 30 2 2" xfId="42620"/>
    <cellStyle name="SAPBEXHLevel3X 30 3" xfId="42621"/>
    <cellStyle name="SAPBEXHLevel3X 30 3 2" xfId="42622"/>
    <cellStyle name="SAPBEXHLevel3X 30 4" xfId="42623"/>
    <cellStyle name="SAPBEXHLevel3X 30 5" xfId="42624"/>
    <cellStyle name="SAPBEXHLevel3X 30 6" xfId="42625"/>
    <cellStyle name="SAPBEXHLevel3X 31" xfId="42626"/>
    <cellStyle name="SAPBEXHLevel3X 31 2" xfId="42627"/>
    <cellStyle name="SAPBEXHLevel3X 31 2 2" xfId="42628"/>
    <cellStyle name="SAPBEXHLevel3X 31 3" xfId="42629"/>
    <cellStyle name="SAPBEXHLevel3X 31 3 2" xfId="42630"/>
    <cellStyle name="SAPBEXHLevel3X 31 4" xfId="42631"/>
    <cellStyle name="SAPBEXHLevel3X 31 5" xfId="42632"/>
    <cellStyle name="SAPBEXHLevel3X 31 6" xfId="42633"/>
    <cellStyle name="SAPBEXHLevel3X 32" xfId="42634"/>
    <cellStyle name="SAPBEXHLevel3X 32 2" xfId="42635"/>
    <cellStyle name="SAPBEXHLevel3X 32 2 2" xfId="42636"/>
    <cellStyle name="SAPBEXHLevel3X 32 3" xfId="42637"/>
    <cellStyle name="SAPBEXHLevel3X 32 4" xfId="42638"/>
    <cellStyle name="SAPBEXHLevel3X 33" xfId="42639"/>
    <cellStyle name="SAPBEXHLevel3X 33 2" xfId="42640"/>
    <cellStyle name="SAPBEXHLevel3X 33 2 2" xfId="42641"/>
    <cellStyle name="SAPBEXHLevel3X 33 3" xfId="42642"/>
    <cellStyle name="SAPBEXHLevel3X 33 4" xfId="42643"/>
    <cellStyle name="SAPBEXHLevel3X 34" xfId="42644"/>
    <cellStyle name="SAPBEXHLevel3X 34 2" xfId="42645"/>
    <cellStyle name="SAPBEXHLevel3X 34 2 2" xfId="42646"/>
    <cellStyle name="SAPBEXHLevel3X 34 3" xfId="42647"/>
    <cellStyle name="SAPBEXHLevel3X 34 4" xfId="42648"/>
    <cellStyle name="SAPBEXHLevel3X 35" xfId="42649"/>
    <cellStyle name="SAPBEXHLevel3X 35 2" xfId="42650"/>
    <cellStyle name="SAPBEXHLevel3X 35 3" xfId="42651"/>
    <cellStyle name="SAPBEXHLevel3X 36" xfId="42652"/>
    <cellStyle name="SAPBEXHLevel3X 36 2" xfId="42653"/>
    <cellStyle name="SAPBEXHLevel3X 36 3" xfId="42654"/>
    <cellStyle name="SAPBEXHLevel3X 37" xfId="42655"/>
    <cellStyle name="SAPBEXHLevel3X 37 2" xfId="42656"/>
    <cellStyle name="SAPBEXHLevel3X 37 3" xfId="42657"/>
    <cellStyle name="SAPBEXHLevel3X 38" xfId="42658"/>
    <cellStyle name="SAPBEXHLevel3X 38 2" xfId="42659"/>
    <cellStyle name="SAPBEXHLevel3X 38 3" xfId="42660"/>
    <cellStyle name="SAPBEXHLevel3X 38 4" xfId="42661"/>
    <cellStyle name="SAPBEXHLevel3X 38 5" xfId="42662"/>
    <cellStyle name="SAPBEXHLevel3X 38 6" xfId="42663"/>
    <cellStyle name="SAPBEXHLevel3X 39" xfId="42664"/>
    <cellStyle name="SAPBEXHLevel3X 39 2" xfId="42665"/>
    <cellStyle name="SAPBEXHLevel3X 39 3" xfId="42666"/>
    <cellStyle name="SAPBEXHLevel3X 4" xfId="42667"/>
    <cellStyle name="SAPBEXHLevel3X 4 10" xfId="42668"/>
    <cellStyle name="SAPBEXHLevel3X 4 11" xfId="42669"/>
    <cellStyle name="SAPBEXHLevel3X 4 12" xfId="42670"/>
    <cellStyle name="SAPBEXHLevel3X 4 13" xfId="42671"/>
    <cellStyle name="SAPBEXHLevel3X 4 14" xfId="42672"/>
    <cellStyle name="SAPBEXHLevel3X 4 15" xfId="42673"/>
    <cellStyle name="SAPBEXHLevel3X 4 16" xfId="42674"/>
    <cellStyle name="SAPBEXHLevel3X 4 17" xfId="42675"/>
    <cellStyle name="SAPBEXHLevel3X 4 18" xfId="42676"/>
    <cellStyle name="SAPBEXHLevel3X 4 19" xfId="42677"/>
    <cellStyle name="SAPBEXHLevel3X 4 2" xfId="42678"/>
    <cellStyle name="SAPBEXHLevel3X 4 2 2" xfId="42679"/>
    <cellStyle name="SAPBEXHLevel3X 4 2 2 2" xfId="42680"/>
    <cellStyle name="SAPBEXHLevel3X 4 2 2 3" xfId="42681"/>
    <cellStyle name="SAPBEXHLevel3X 4 2 2 4" xfId="47714"/>
    <cellStyle name="SAPBEXHLevel3X 4 2 3" xfId="42682"/>
    <cellStyle name="SAPBEXHLevel3X 4 2 4" xfId="42683"/>
    <cellStyle name="SAPBEXHLevel3X 4 2 5" xfId="42684"/>
    <cellStyle name="SAPBEXHLevel3X 4 2 6" xfId="42685"/>
    <cellStyle name="SAPBEXHLevel3X 4 2 7" xfId="42686"/>
    <cellStyle name="SAPBEXHLevel3X 4 2 8" xfId="47713"/>
    <cellStyle name="SAPBEXHLevel3X 4 20" xfId="42687"/>
    <cellStyle name="SAPBEXHLevel3X 4 21" xfId="42688"/>
    <cellStyle name="SAPBEXHLevel3X 4 22" xfId="42689"/>
    <cellStyle name="SAPBEXHLevel3X 4 23" xfId="42690"/>
    <cellStyle name="SAPBEXHLevel3X 4 24" xfId="42691"/>
    <cellStyle name="SAPBEXHLevel3X 4 25" xfId="42692"/>
    <cellStyle name="SAPBEXHLevel3X 4 26" xfId="42693"/>
    <cellStyle name="SAPBEXHLevel3X 4 27" xfId="42694"/>
    <cellStyle name="SAPBEXHLevel3X 4 28" xfId="42695"/>
    <cellStyle name="SAPBEXHLevel3X 4 29" xfId="42696"/>
    <cellStyle name="SAPBEXHLevel3X 4 3" xfId="42697"/>
    <cellStyle name="SAPBEXHLevel3X 4 3 2" xfId="42698"/>
    <cellStyle name="SAPBEXHLevel3X 4 3 2 2" xfId="42699"/>
    <cellStyle name="SAPBEXHLevel3X 4 3 3" xfId="42700"/>
    <cellStyle name="SAPBEXHLevel3X 4 3 4" xfId="42701"/>
    <cellStyle name="SAPBEXHLevel3X 4 3 5" xfId="47715"/>
    <cellStyle name="SAPBEXHLevel3X 4 30" xfId="42702"/>
    <cellStyle name="SAPBEXHLevel3X 4 31" xfId="42703"/>
    <cellStyle name="SAPBEXHLevel3X 4 32" xfId="42704"/>
    <cellStyle name="SAPBEXHLevel3X 4 33" xfId="42705"/>
    <cellStyle name="SAPBEXHLevel3X 4 34" xfId="42706"/>
    <cellStyle name="SAPBEXHLevel3X 4 35" xfId="42707"/>
    <cellStyle name="SAPBEXHLevel3X 4 36" xfId="42708"/>
    <cellStyle name="SAPBEXHLevel3X 4 37" xfId="42709"/>
    <cellStyle name="SAPBEXHLevel3X 4 38" xfId="42710"/>
    <cellStyle name="SAPBEXHLevel3X 4 39" xfId="42711"/>
    <cellStyle name="SAPBEXHLevel3X 4 4" xfId="42712"/>
    <cellStyle name="SAPBEXHLevel3X 4 40" xfId="42713"/>
    <cellStyle name="SAPBEXHLevel3X 4 41" xfId="42714"/>
    <cellStyle name="SAPBEXHLevel3X 4 42" xfId="42715"/>
    <cellStyle name="SAPBEXHLevel3X 4 43" xfId="42716"/>
    <cellStyle name="SAPBEXHLevel3X 4 44" xfId="42717"/>
    <cellStyle name="SAPBEXHLevel3X 4 45" xfId="42718"/>
    <cellStyle name="SAPBEXHLevel3X 4 46" xfId="42719"/>
    <cellStyle name="SAPBEXHLevel3X 4 47" xfId="42720"/>
    <cellStyle name="SAPBEXHLevel3X 4 48" xfId="42721"/>
    <cellStyle name="SAPBEXHLevel3X 4 49" xfId="42722"/>
    <cellStyle name="SAPBEXHLevel3X 4 5" xfId="42723"/>
    <cellStyle name="SAPBEXHLevel3X 4 50" xfId="42724"/>
    <cellStyle name="SAPBEXHLevel3X 4 51" xfId="42725"/>
    <cellStyle name="SAPBEXHLevel3X 4 52" xfId="42726"/>
    <cellStyle name="SAPBEXHLevel3X 4 53" xfId="42727"/>
    <cellStyle name="SAPBEXHLevel3X 4 54" xfId="42728"/>
    <cellStyle name="SAPBEXHLevel3X 4 55" xfId="42729"/>
    <cellStyle name="SAPBEXHLevel3X 4 56" xfId="42730"/>
    <cellStyle name="SAPBEXHLevel3X 4 57" xfId="42731"/>
    <cellStyle name="SAPBEXHLevel3X 4 58" xfId="42732"/>
    <cellStyle name="SAPBEXHLevel3X 4 59" xfId="42733"/>
    <cellStyle name="SAPBEXHLevel3X 4 6" xfId="42734"/>
    <cellStyle name="SAPBEXHLevel3X 4 60" xfId="47712"/>
    <cellStyle name="SAPBEXHLevel3X 4 7" xfId="42735"/>
    <cellStyle name="SAPBEXHLevel3X 4 8" xfId="42736"/>
    <cellStyle name="SAPBEXHLevel3X 4 9" xfId="42737"/>
    <cellStyle name="SAPBEXHLevel3X 40" xfId="42738"/>
    <cellStyle name="SAPBEXHLevel3X 40 2" xfId="42739"/>
    <cellStyle name="SAPBEXHLevel3X 40 3" xfId="42740"/>
    <cellStyle name="SAPBEXHLevel3X 41" xfId="42741"/>
    <cellStyle name="SAPBEXHLevel3X 41 2" xfId="42742"/>
    <cellStyle name="SAPBEXHLevel3X 41 3" xfId="42743"/>
    <cellStyle name="SAPBEXHLevel3X 42" xfId="42744"/>
    <cellStyle name="SAPBEXHLevel3X 42 2" xfId="42745"/>
    <cellStyle name="SAPBEXHLevel3X 42 2 2" xfId="42746"/>
    <cellStyle name="SAPBEXHLevel3X 42 2 3" xfId="42747"/>
    <cellStyle name="SAPBEXHLevel3X 42 3" xfId="42748"/>
    <cellStyle name="SAPBEXHLevel3X 43" xfId="42749"/>
    <cellStyle name="SAPBEXHLevel3X 43 2" xfId="42750"/>
    <cellStyle name="SAPBEXHLevel3X 43 2 2" xfId="42751"/>
    <cellStyle name="SAPBEXHLevel3X 43 3" xfId="42752"/>
    <cellStyle name="SAPBEXHLevel3X 43 4" xfId="42753"/>
    <cellStyle name="SAPBEXHLevel3X 44" xfId="42754"/>
    <cellStyle name="SAPBEXHLevel3X 44 2" xfId="42755"/>
    <cellStyle name="SAPBEXHLevel3X 44 3" xfId="42756"/>
    <cellStyle name="SAPBEXHLevel3X 45" xfId="42757"/>
    <cellStyle name="SAPBEXHLevel3X 45 2" xfId="42758"/>
    <cellStyle name="SAPBEXHLevel3X 45 3" xfId="42759"/>
    <cellStyle name="SAPBEXHLevel3X 46" xfId="42760"/>
    <cellStyle name="SAPBEXHLevel3X 46 2" xfId="42761"/>
    <cellStyle name="SAPBEXHLevel3X 46 3" xfId="42762"/>
    <cellStyle name="SAPBEXHLevel3X 47" xfId="42763"/>
    <cellStyle name="SAPBEXHLevel3X 48" xfId="42764"/>
    <cellStyle name="SAPBEXHLevel3X 49" xfId="42765"/>
    <cellStyle name="SAPBEXHLevel3X 5" xfId="42766"/>
    <cellStyle name="SAPBEXHLevel3X 5 10" xfId="42767"/>
    <cellStyle name="SAPBEXHLevel3X 5 11" xfId="42768"/>
    <cellStyle name="SAPBEXHLevel3X 5 12" xfId="42769"/>
    <cellStyle name="SAPBEXHLevel3X 5 13" xfId="42770"/>
    <cellStyle name="SAPBEXHLevel3X 5 14" xfId="42771"/>
    <cellStyle name="SAPBEXHLevel3X 5 15" xfId="42772"/>
    <cellStyle name="SAPBEXHLevel3X 5 16" xfId="42773"/>
    <cellStyle name="SAPBEXHLevel3X 5 17" xfId="42774"/>
    <cellStyle name="SAPBEXHLevel3X 5 18" xfId="42775"/>
    <cellStyle name="SAPBEXHLevel3X 5 19" xfId="42776"/>
    <cellStyle name="SAPBEXHLevel3X 5 2" xfId="42777"/>
    <cellStyle name="SAPBEXHLevel3X 5 2 2" xfId="42778"/>
    <cellStyle name="SAPBEXHLevel3X 5 2 2 2" xfId="47718"/>
    <cellStyle name="SAPBEXHLevel3X 5 2 3" xfId="47717"/>
    <cellStyle name="SAPBEXHLevel3X 5 20" xfId="42779"/>
    <cellStyle name="SAPBEXHLevel3X 5 21" xfId="42780"/>
    <cellStyle name="SAPBEXHLevel3X 5 22" xfId="42781"/>
    <cellStyle name="SAPBEXHLevel3X 5 23" xfId="42782"/>
    <cellStyle name="SAPBEXHLevel3X 5 24" xfId="42783"/>
    <cellStyle name="SAPBEXHLevel3X 5 25" xfId="42784"/>
    <cellStyle name="SAPBEXHLevel3X 5 26" xfId="42785"/>
    <cellStyle name="SAPBEXHLevel3X 5 27" xfId="42786"/>
    <cellStyle name="SAPBEXHLevel3X 5 28" xfId="42787"/>
    <cellStyle name="SAPBEXHLevel3X 5 29" xfId="42788"/>
    <cellStyle name="SAPBEXHLevel3X 5 3" xfId="42789"/>
    <cellStyle name="SAPBEXHLevel3X 5 3 2" xfId="47719"/>
    <cellStyle name="SAPBEXHLevel3X 5 30" xfId="42790"/>
    <cellStyle name="SAPBEXHLevel3X 5 31" xfId="42791"/>
    <cellStyle name="SAPBEXHLevel3X 5 32" xfId="42792"/>
    <cellStyle name="SAPBEXHLevel3X 5 33" xfId="42793"/>
    <cellStyle name="SAPBEXHLevel3X 5 34" xfId="42794"/>
    <cellStyle name="SAPBEXHLevel3X 5 35" xfId="42795"/>
    <cellStyle name="SAPBEXHLevel3X 5 36" xfId="42796"/>
    <cellStyle name="SAPBEXHLevel3X 5 37" xfId="42797"/>
    <cellStyle name="SAPBEXHLevel3X 5 38" xfId="42798"/>
    <cellStyle name="SAPBEXHLevel3X 5 39" xfId="42799"/>
    <cellStyle name="SAPBEXHLevel3X 5 4" xfId="42800"/>
    <cellStyle name="SAPBEXHLevel3X 5 40" xfId="42801"/>
    <cellStyle name="SAPBEXHLevel3X 5 41" xfId="42802"/>
    <cellStyle name="SAPBEXHLevel3X 5 42" xfId="42803"/>
    <cellStyle name="SAPBEXHLevel3X 5 43" xfId="42804"/>
    <cellStyle name="SAPBEXHLevel3X 5 44" xfId="42805"/>
    <cellStyle name="SAPBEXHLevel3X 5 45" xfId="42806"/>
    <cellStyle name="SAPBEXHLevel3X 5 46" xfId="42807"/>
    <cellStyle name="SAPBEXHLevel3X 5 47" xfId="47716"/>
    <cellStyle name="SAPBEXHLevel3X 5 5" xfId="42808"/>
    <cellStyle name="SAPBEXHLevel3X 5 6" xfId="42809"/>
    <cellStyle name="SAPBEXHLevel3X 5 7" xfId="42810"/>
    <cellStyle name="SAPBEXHLevel3X 5 8" xfId="42811"/>
    <cellStyle name="SAPBEXHLevel3X 5 9" xfId="42812"/>
    <cellStyle name="SAPBEXHLevel3X 50" xfId="42813"/>
    <cellStyle name="SAPBEXHLevel3X 51" xfId="48042"/>
    <cellStyle name="SAPBEXHLevel3X 6" xfId="42814"/>
    <cellStyle name="SAPBEXHLevel3X 6 10" xfId="42815"/>
    <cellStyle name="SAPBEXHLevel3X 6 11" xfId="42816"/>
    <cellStyle name="SAPBEXHLevel3X 6 12" xfId="42817"/>
    <cellStyle name="SAPBEXHLevel3X 6 13" xfId="42818"/>
    <cellStyle name="SAPBEXHLevel3X 6 14" xfId="42819"/>
    <cellStyle name="SAPBEXHLevel3X 6 15" xfId="42820"/>
    <cellStyle name="SAPBEXHLevel3X 6 16" xfId="42821"/>
    <cellStyle name="SAPBEXHLevel3X 6 17" xfId="42822"/>
    <cellStyle name="SAPBEXHLevel3X 6 18" xfId="42823"/>
    <cellStyle name="SAPBEXHLevel3X 6 19" xfId="42824"/>
    <cellStyle name="SAPBEXHLevel3X 6 2" xfId="42825"/>
    <cellStyle name="SAPBEXHLevel3X 6 2 2" xfId="42826"/>
    <cellStyle name="SAPBEXHLevel3X 6 2 2 2" xfId="47722"/>
    <cellStyle name="SAPBEXHLevel3X 6 2 3" xfId="47721"/>
    <cellStyle name="SAPBEXHLevel3X 6 20" xfId="42827"/>
    <cellStyle name="SAPBEXHLevel3X 6 21" xfId="42828"/>
    <cellStyle name="SAPBEXHLevel3X 6 22" xfId="42829"/>
    <cellStyle name="SAPBEXHLevel3X 6 23" xfId="42830"/>
    <cellStyle name="SAPBEXHLevel3X 6 24" xfId="42831"/>
    <cellStyle name="SAPBEXHLevel3X 6 25" xfId="42832"/>
    <cellStyle name="SAPBEXHLevel3X 6 26" xfId="42833"/>
    <cellStyle name="SAPBEXHLevel3X 6 27" xfId="42834"/>
    <cellStyle name="SAPBEXHLevel3X 6 28" xfId="42835"/>
    <cellStyle name="SAPBEXHLevel3X 6 29" xfId="42836"/>
    <cellStyle name="SAPBEXHLevel3X 6 3" xfId="42837"/>
    <cellStyle name="SAPBEXHLevel3X 6 3 2" xfId="47723"/>
    <cellStyle name="SAPBEXHLevel3X 6 30" xfId="42838"/>
    <cellStyle name="SAPBEXHLevel3X 6 31" xfId="42839"/>
    <cellStyle name="SAPBEXHLevel3X 6 32" xfId="42840"/>
    <cellStyle name="SAPBEXHLevel3X 6 33" xfId="42841"/>
    <cellStyle name="SAPBEXHLevel3X 6 34" xfId="42842"/>
    <cellStyle name="SAPBEXHLevel3X 6 35" xfId="42843"/>
    <cellStyle name="SAPBEXHLevel3X 6 36" xfId="42844"/>
    <cellStyle name="SAPBEXHLevel3X 6 37" xfId="42845"/>
    <cellStyle name="SAPBEXHLevel3X 6 38" xfId="42846"/>
    <cellStyle name="SAPBEXHLevel3X 6 39" xfId="42847"/>
    <cellStyle name="SAPBEXHLevel3X 6 4" xfId="42848"/>
    <cellStyle name="SAPBEXHLevel3X 6 40" xfId="42849"/>
    <cellStyle name="SAPBEXHLevel3X 6 41" xfId="42850"/>
    <cellStyle name="SAPBEXHLevel3X 6 42" xfId="42851"/>
    <cellStyle name="SAPBEXHLevel3X 6 43" xfId="42852"/>
    <cellStyle name="SAPBEXHLevel3X 6 44" xfId="42853"/>
    <cellStyle name="SAPBEXHLevel3X 6 45" xfId="42854"/>
    <cellStyle name="SAPBEXHLevel3X 6 46" xfId="42855"/>
    <cellStyle name="SAPBEXHLevel3X 6 47" xfId="47720"/>
    <cellStyle name="SAPBEXHLevel3X 6 5" xfId="42856"/>
    <cellStyle name="SAPBEXHLevel3X 6 6" xfId="42857"/>
    <cellStyle name="SAPBEXHLevel3X 6 7" xfId="42858"/>
    <cellStyle name="SAPBEXHLevel3X 6 8" xfId="42859"/>
    <cellStyle name="SAPBEXHLevel3X 6 9" xfId="42860"/>
    <cellStyle name="SAPBEXHLevel3X 7" xfId="42861"/>
    <cellStyle name="SAPBEXHLevel3X 7 10" xfId="42862"/>
    <cellStyle name="SAPBEXHLevel3X 7 11" xfId="42863"/>
    <cellStyle name="SAPBEXHLevel3X 7 12" xfId="42864"/>
    <cellStyle name="SAPBEXHLevel3X 7 13" xfId="42865"/>
    <cellStyle name="SAPBEXHLevel3X 7 14" xfId="42866"/>
    <cellStyle name="SAPBEXHLevel3X 7 15" xfId="42867"/>
    <cellStyle name="SAPBEXHLevel3X 7 16" xfId="42868"/>
    <cellStyle name="SAPBEXHLevel3X 7 17" xfId="42869"/>
    <cellStyle name="SAPBEXHLevel3X 7 18" xfId="42870"/>
    <cellStyle name="SAPBEXHLevel3X 7 19" xfId="42871"/>
    <cellStyle name="SAPBEXHLevel3X 7 2" xfId="42872"/>
    <cellStyle name="SAPBEXHLevel3X 7 2 2" xfId="42873"/>
    <cellStyle name="SAPBEXHLevel3X 7 2 2 2" xfId="47726"/>
    <cellStyle name="SAPBEXHLevel3X 7 2 3" xfId="47725"/>
    <cellStyle name="SAPBEXHLevel3X 7 20" xfId="42874"/>
    <cellStyle name="SAPBEXHLevel3X 7 21" xfId="42875"/>
    <cellStyle name="SAPBEXHLevel3X 7 22" xfId="42876"/>
    <cellStyle name="SAPBEXHLevel3X 7 23" xfId="42877"/>
    <cellStyle name="SAPBEXHLevel3X 7 24" xfId="42878"/>
    <cellStyle name="SAPBEXHLevel3X 7 25" xfId="42879"/>
    <cellStyle name="SAPBEXHLevel3X 7 26" xfId="42880"/>
    <cellStyle name="SAPBEXHLevel3X 7 27" xfId="42881"/>
    <cellStyle name="SAPBEXHLevel3X 7 28" xfId="42882"/>
    <cellStyle name="SAPBEXHLevel3X 7 29" xfId="42883"/>
    <cellStyle name="SAPBEXHLevel3X 7 3" xfId="42884"/>
    <cellStyle name="SAPBEXHLevel3X 7 3 2" xfId="47727"/>
    <cellStyle name="SAPBEXHLevel3X 7 30" xfId="42885"/>
    <cellStyle name="SAPBEXHLevel3X 7 31" xfId="42886"/>
    <cellStyle name="SAPBEXHLevel3X 7 32" xfId="42887"/>
    <cellStyle name="SAPBEXHLevel3X 7 33" xfId="42888"/>
    <cellStyle name="SAPBEXHLevel3X 7 34" xfId="42889"/>
    <cellStyle name="SAPBEXHLevel3X 7 35" xfId="42890"/>
    <cellStyle name="SAPBEXHLevel3X 7 36" xfId="42891"/>
    <cellStyle name="SAPBEXHLevel3X 7 37" xfId="42892"/>
    <cellStyle name="SAPBEXHLevel3X 7 38" xfId="42893"/>
    <cellStyle name="SAPBEXHLevel3X 7 39" xfId="42894"/>
    <cellStyle name="SAPBEXHLevel3X 7 4" xfId="42895"/>
    <cellStyle name="SAPBEXHLevel3X 7 40" xfId="42896"/>
    <cellStyle name="SAPBEXHLevel3X 7 41" xfId="42897"/>
    <cellStyle name="SAPBEXHLevel3X 7 42" xfId="42898"/>
    <cellStyle name="SAPBEXHLevel3X 7 43" xfId="42899"/>
    <cellStyle name="SAPBEXHLevel3X 7 44" xfId="42900"/>
    <cellStyle name="SAPBEXHLevel3X 7 45" xfId="42901"/>
    <cellStyle name="SAPBEXHLevel3X 7 46" xfId="42902"/>
    <cellStyle name="SAPBEXHLevel3X 7 47" xfId="47724"/>
    <cellStyle name="SAPBEXHLevel3X 7 5" xfId="42903"/>
    <cellStyle name="SAPBEXHLevel3X 7 6" xfId="42904"/>
    <cellStyle name="SAPBEXHLevel3X 7 7" xfId="42905"/>
    <cellStyle name="SAPBEXHLevel3X 7 8" xfId="42906"/>
    <cellStyle name="SAPBEXHLevel3X 7 9" xfId="42907"/>
    <cellStyle name="SAPBEXHLevel3X 8" xfId="42908"/>
    <cellStyle name="SAPBEXHLevel3X 8 10" xfId="42909"/>
    <cellStyle name="SAPBEXHLevel3X 8 11" xfId="42910"/>
    <cellStyle name="SAPBEXHLevel3X 8 12" xfId="42911"/>
    <cellStyle name="SAPBEXHLevel3X 8 12 2" xfId="42912"/>
    <cellStyle name="SAPBEXHLevel3X 8 12 2 2" xfId="42913"/>
    <cellStyle name="SAPBEXHLevel3X 8 12 2 3" xfId="42914"/>
    <cellStyle name="SAPBEXHLevel3X 8 12 2 4" xfId="42915"/>
    <cellStyle name="SAPBEXHLevel3X 8 12 3" xfId="42916"/>
    <cellStyle name="SAPBEXHLevel3X 8 12 4" xfId="42917"/>
    <cellStyle name="SAPBEXHLevel3X 8 13" xfId="42918"/>
    <cellStyle name="SAPBEXHLevel3X 8 14" xfId="42919"/>
    <cellStyle name="SAPBEXHLevel3X 8 15" xfId="42920"/>
    <cellStyle name="SAPBEXHLevel3X 8 16" xfId="42921"/>
    <cellStyle name="SAPBEXHLevel3X 8 17" xfId="42922"/>
    <cellStyle name="SAPBEXHLevel3X 8 18" xfId="42923"/>
    <cellStyle name="SAPBEXHLevel3X 8 19" xfId="42924"/>
    <cellStyle name="SAPBEXHLevel3X 8 2" xfId="42925"/>
    <cellStyle name="SAPBEXHLevel3X 8 2 2" xfId="42926"/>
    <cellStyle name="SAPBEXHLevel3X 8 2 3" xfId="42927"/>
    <cellStyle name="SAPBEXHLevel3X 8 2 4" xfId="47729"/>
    <cellStyle name="SAPBEXHLevel3X 8 20" xfId="42928"/>
    <cellStyle name="SAPBEXHLevel3X 8 21" xfId="42929"/>
    <cellStyle name="SAPBEXHLevel3X 8 22" xfId="47728"/>
    <cellStyle name="SAPBEXHLevel3X 8 3" xfId="42930"/>
    <cellStyle name="SAPBEXHLevel3X 8 3 2" xfId="42931"/>
    <cellStyle name="SAPBEXHLevel3X 8 3 3" xfId="42932"/>
    <cellStyle name="SAPBEXHLevel3X 8 4" xfId="42933"/>
    <cellStyle name="SAPBEXHLevel3X 8 4 2" xfId="42934"/>
    <cellStyle name="SAPBEXHLevel3X 8 4 3" xfId="42935"/>
    <cellStyle name="SAPBEXHLevel3X 8 5" xfId="42936"/>
    <cellStyle name="SAPBEXHLevel3X 8 5 2" xfId="42937"/>
    <cellStyle name="SAPBEXHLevel3X 8 5 3" xfId="42938"/>
    <cellStyle name="SAPBEXHLevel3X 8 6" xfId="42939"/>
    <cellStyle name="SAPBEXHLevel3X 8 6 2" xfId="42940"/>
    <cellStyle name="SAPBEXHLevel3X 8 6 3" xfId="42941"/>
    <cellStyle name="SAPBEXHLevel3X 8 7" xfId="42942"/>
    <cellStyle name="SAPBEXHLevel3X 8 7 2" xfId="42943"/>
    <cellStyle name="SAPBEXHLevel3X 8 7 3" xfId="42944"/>
    <cellStyle name="SAPBEXHLevel3X 8 8" xfId="42945"/>
    <cellStyle name="SAPBEXHLevel3X 8 8 2" xfId="42946"/>
    <cellStyle name="SAPBEXHLevel3X 8 8 3" xfId="42947"/>
    <cellStyle name="SAPBEXHLevel3X 8 9" xfId="42948"/>
    <cellStyle name="SAPBEXHLevel3X 8 9 2" xfId="42949"/>
    <cellStyle name="SAPBEXHLevel3X 8 9 3" xfId="42950"/>
    <cellStyle name="SAPBEXHLevel3X 9" xfId="42951"/>
    <cellStyle name="SAPBEXHLevel3X 9 10" xfId="42952"/>
    <cellStyle name="SAPBEXHLevel3X 9 11" xfId="42953"/>
    <cellStyle name="SAPBEXHLevel3X 9 11 2" xfId="42954"/>
    <cellStyle name="SAPBEXHLevel3X 9 11 2 2" xfId="42955"/>
    <cellStyle name="SAPBEXHLevel3X 9 11 2 3" xfId="42956"/>
    <cellStyle name="SAPBEXHLevel3X 9 11 2 4" xfId="42957"/>
    <cellStyle name="SAPBEXHLevel3X 9 11 3" xfId="42958"/>
    <cellStyle name="SAPBEXHLevel3X 9 11 4" xfId="42959"/>
    <cellStyle name="SAPBEXHLevel3X 9 12" xfId="42960"/>
    <cellStyle name="SAPBEXHLevel3X 9 13" xfId="42961"/>
    <cellStyle name="SAPBEXHLevel3X 9 14" xfId="42962"/>
    <cellStyle name="SAPBEXHLevel3X 9 15" xfId="42963"/>
    <cellStyle name="SAPBEXHLevel3X 9 16" xfId="42964"/>
    <cellStyle name="SAPBEXHLevel3X 9 17" xfId="42965"/>
    <cellStyle name="SAPBEXHLevel3X 9 18" xfId="42966"/>
    <cellStyle name="SAPBEXHLevel3X 9 19" xfId="42967"/>
    <cellStyle name="SAPBEXHLevel3X 9 2" xfId="42968"/>
    <cellStyle name="SAPBEXHLevel3X 9 2 2" xfId="42969"/>
    <cellStyle name="SAPBEXHLevel3X 9 2 3" xfId="42970"/>
    <cellStyle name="SAPBEXHLevel3X 9 20" xfId="42971"/>
    <cellStyle name="SAPBEXHLevel3X 9 21" xfId="47730"/>
    <cellStyle name="SAPBEXHLevel3X 9 3" xfId="42972"/>
    <cellStyle name="SAPBEXHLevel3X 9 3 2" xfId="42973"/>
    <cellStyle name="SAPBEXHLevel3X 9 3 3" xfId="42974"/>
    <cellStyle name="SAPBEXHLevel3X 9 4" xfId="42975"/>
    <cellStyle name="SAPBEXHLevel3X 9 4 2" xfId="42976"/>
    <cellStyle name="SAPBEXHLevel3X 9 4 3" xfId="42977"/>
    <cellStyle name="SAPBEXHLevel3X 9 5" xfId="42978"/>
    <cellStyle name="SAPBEXHLevel3X 9 5 2" xfId="42979"/>
    <cellStyle name="SAPBEXHLevel3X 9 5 3" xfId="42980"/>
    <cellStyle name="SAPBEXHLevel3X 9 6" xfId="42981"/>
    <cellStyle name="SAPBEXHLevel3X 9 6 2" xfId="42982"/>
    <cellStyle name="SAPBEXHLevel3X 9 6 3" xfId="42983"/>
    <cellStyle name="SAPBEXHLevel3X 9 7" xfId="42984"/>
    <cellStyle name="SAPBEXHLevel3X 9 7 2" xfId="42985"/>
    <cellStyle name="SAPBEXHLevel3X 9 7 3" xfId="42986"/>
    <cellStyle name="SAPBEXHLevel3X 9 8" xfId="42987"/>
    <cellStyle name="SAPBEXHLevel3X 9 8 2" xfId="42988"/>
    <cellStyle name="SAPBEXHLevel3X 9 8 3" xfId="42989"/>
    <cellStyle name="SAPBEXHLevel3X 9 9" xfId="42990"/>
    <cellStyle name="SAPBEXHLevel3X 9 9 2" xfId="42991"/>
    <cellStyle name="SAPBEXHLevel3X 9 9 3" xfId="42992"/>
    <cellStyle name="SAPBEXHLevel3X_Units by Order Reason FY11" xfId="42993"/>
    <cellStyle name="SAPBEXinputData" xfId="42994"/>
    <cellStyle name="SAPBEXinputData 10" xfId="42995"/>
    <cellStyle name="SAPBEXinputData 10 10" xfId="42996"/>
    <cellStyle name="SAPBEXinputData 10 2" xfId="42997"/>
    <cellStyle name="SAPBEXinputData 10 3" xfId="42998"/>
    <cellStyle name="SAPBEXinputData 10 4" xfId="42999"/>
    <cellStyle name="SAPBEXinputData 10 5" xfId="43000"/>
    <cellStyle name="SAPBEXinputData 10 6" xfId="43001"/>
    <cellStyle name="SAPBEXinputData 10 7" xfId="43002"/>
    <cellStyle name="SAPBEXinputData 10 8" xfId="43003"/>
    <cellStyle name="SAPBEXinputData 10 9" xfId="43004"/>
    <cellStyle name="SAPBEXinputData 11" xfId="43005"/>
    <cellStyle name="SAPBEXinputData 11 10" xfId="43006"/>
    <cellStyle name="SAPBEXinputData 11 2" xfId="43007"/>
    <cellStyle name="SAPBEXinputData 11 3" xfId="43008"/>
    <cellStyle name="SAPBEXinputData 11 4" xfId="43009"/>
    <cellStyle name="SAPBEXinputData 11 5" xfId="43010"/>
    <cellStyle name="SAPBEXinputData 11 6" xfId="43011"/>
    <cellStyle name="SAPBEXinputData 11 7" xfId="43012"/>
    <cellStyle name="SAPBEXinputData 11 8" xfId="43013"/>
    <cellStyle name="SAPBEXinputData 11 9" xfId="43014"/>
    <cellStyle name="SAPBEXinputData 12" xfId="43015"/>
    <cellStyle name="SAPBEXinputData 12 2" xfId="43016"/>
    <cellStyle name="SAPBEXinputData 12 3" xfId="43017"/>
    <cellStyle name="SAPBEXinputData 13" xfId="43018"/>
    <cellStyle name="SAPBEXinputData 13 2" xfId="43019"/>
    <cellStyle name="SAPBEXinputData 13 3" xfId="43020"/>
    <cellStyle name="SAPBEXinputData 14" xfId="43021"/>
    <cellStyle name="SAPBEXinputData 14 2" xfId="43022"/>
    <cellStyle name="SAPBEXinputData 14 3" xfId="43023"/>
    <cellStyle name="SAPBEXinputData 15" xfId="43024"/>
    <cellStyle name="SAPBEXinputData 15 2" xfId="43025"/>
    <cellStyle name="SAPBEXinputData 15 3" xfId="43026"/>
    <cellStyle name="SAPBEXinputData 16" xfId="43027"/>
    <cellStyle name="SAPBEXinputData 16 2" xfId="43028"/>
    <cellStyle name="SAPBEXinputData 16 3" xfId="43029"/>
    <cellStyle name="SAPBEXinputData 17" xfId="43030"/>
    <cellStyle name="SAPBEXinputData 17 2" xfId="43031"/>
    <cellStyle name="SAPBEXinputData 17 3" xfId="43032"/>
    <cellStyle name="SAPBEXinputData 18" xfId="43033"/>
    <cellStyle name="SAPBEXinputData 18 2" xfId="43034"/>
    <cellStyle name="SAPBEXinputData 18 3" xfId="43035"/>
    <cellStyle name="SAPBEXinputData 19" xfId="43036"/>
    <cellStyle name="SAPBEXinputData 19 2" xfId="43037"/>
    <cellStyle name="SAPBEXinputData 19 3" xfId="43038"/>
    <cellStyle name="SAPBEXinputData 2" xfId="43039"/>
    <cellStyle name="SAPBEXinputData 2 10" xfId="43040"/>
    <cellStyle name="SAPBEXinputData 2 11" xfId="43041"/>
    <cellStyle name="SAPBEXinputData 2 12" xfId="43042"/>
    <cellStyle name="SAPBEXinputData 2 13" xfId="43043"/>
    <cellStyle name="SAPBEXinputData 2 14" xfId="43044"/>
    <cellStyle name="SAPBEXinputData 2 15" xfId="43045"/>
    <cellStyle name="SAPBEXinputData 2 16" xfId="43046"/>
    <cellStyle name="SAPBEXinputData 2 17" xfId="43047"/>
    <cellStyle name="SAPBEXinputData 2 18" xfId="43048"/>
    <cellStyle name="SAPBEXinputData 2 19" xfId="43049"/>
    <cellStyle name="SAPBEXinputData 2 2" xfId="43050"/>
    <cellStyle name="SAPBEXinputData 2 2 2" xfId="43051"/>
    <cellStyle name="SAPBEXinputData 2 2 3" xfId="43052"/>
    <cellStyle name="SAPBEXinputData 2 2 4" xfId="43053"/>
    <cellStyle name="SAPBEXinputData 2 2 5" xfId="48078"/>
    <cellStyle name="SAPBEXinputData 2 20" xfId="43054"/>
    <cellStyle name="SAPBEXinputData 2 21" xfId="43055"/>
    <cellStyle name="SAPBEXinputData 2 22" xfId="43056"/>
    <cellStyle name="SAPBEXinputData 2 23" xfId="43057"/>
    <cellStyle name="SAPBEXinputData 2 24" xfId="43058"/>
    <cellStyle name="SAPBEXinputData 2 25" xfId="43059"/>
    <cellStyle name="SAPBEXinputData 2 26" xfId="43060"/>
    <cellStyle name="SAPBEXinputData 2 27" xfId="43061"/>
    <cellStyle name="SAPBEXinputData 2 28" xfId="43062"/>
    <cellStyle name="SAPBEXinputData 2 29" xfId="43063"/>
    <cellStyle name="SAPBEXinputData 2 3" xfId="43064"/>
    <cellStyle name="SAPBEXinputData 2 3 2" xfId="43065"/>
    <cellStyle name="SAPBEXinputData 2 30" xfId="43066"/>
    <cellStyle name="SAPBEXinputData 2 31" xfId="43067"/>
    <cellStyle name="SAPBEXinputData 2 32" xfId="43068"/>
    <cellStyle name="SAPBEXinputData 2 33" xfId="43069"/>
    <cellStyle name="SAPBEXinputData 2 34" xfId="43070"/>
    <cellStyle name="SAPBEXinputData 2 35" xfId="43071"/>
    <cellStyle name="SAPBEXinputData 2 36" xfId="43072"/>
    <cellStyle name="SAPBEXinputData 2 37" xfId="43073"/>
    <cellStyle name="SAPBEXinputData 2 38" xfId="43074"/>
    <cellStyle name="SAPBEXinputData 2 39" xfId="43075"/>
    <cellStyle name="SAPBEXinputData 2 4" xfId="43076"/>
    <cellStyle name="SAPBEXinputData 2 4 2" xfId="43077"/>
    <cellStyle name="SAPBEXinputData 2 40" xfId="43078"/>
    <cellStyle name="SAPBEXinputData 2 41" xfId="43079"/>
    <cellStyle name="SAPBEXinputData 2 42" xfId="43080"/>
    <cellStyle name="SAPBEXinputData 2 43" xfId="43081"/>
    <cellStyle name="SAPBEXinputData 2 44" xfId="43082"/>
    <cellStyle name="SAPBEXinputData 2 45" xfId="43083"/>
    <cellStyle name="SAPBEXinputData 2 46" xfId="43084"/>
    <cellStyle name="SAPBEXinputData 2 47" xfId="43085"/>
    <cellStyle name="SAPBEXinputData 2 48" xfId="43086"/>
    <cellStyle name="SAPBEXinputData 2 49" xfId="43087"/>
    <cellStyle name="SAPBEXinputData 2 5" xfId="43088"/>
    <cellStyle name="SAPBEXinputData 2 50" xfId="43089"/>
    <cellStyle name="SAPBEXinputData 2 51" xfId="43090"/>
    <cellStyle name="SAPBEXinputData 2 52" xfId="43091"/>
    <cellStyle name="SAPBEXinputData 2 53" xfId="43092"/>
    <cellStyle name="SAPBEXinputData 2 54" xfId="43093"/>
    <cellStyle name="SAPBEXinputData 2 55" xfId="43094"/>
    <cellStyle name="SAPBEXinputData 2 56" xfId="43095"/>
    <cellStyle name="SAPBEXinputData 2 57" xfId="43096"/>
    <cellStyle name="SAPBEXinputData 2 58" xfId="43097"/>
    <cellStyle name="SAPBEXinputData 2 59" xfId="43098"/>
    <cellStyle name="SAPBEXinputData 2 6" xfId="43099"/>
    <cellStyle name="SAPBEXinputData 2 60" xfId="48077"/>
    <cellStyle name="SAPBEXinputData 2 7" xfId="43100"/>
    <cellStyle name="SAPBEXinputData 2 8" xfId="43101"/>
    <cellStyle name="SAPBEXinputData 2 9" xfId="43102"/>
    <cellStyle name="SAPBEXinputData 20" xfId="43103"/>
    <cellStyle name="SAPBEXinputData 20 2" xfId="43104"/>
    <cellStyle name="SAPBEXinputData 21" xfId="43105"/>
    <cellStyle name="SAPBEXinputData 21 2" xfId="43106"/>
    <cellStyle name="SAPBEXinputData 22" xfId="43107"/>
    <cellStyle name="SAPBEXinputData 22 2" xfId="43108"/>
    <cellStyle name="SAPBEXinputData 23" xfId="43109"/>
    <cellStyle name="SAPBEXinputData 23 2" xfId="43110"/>
    <cellStyle name="SAPBEXinputData 24" xfId="43111"/>
    <cellStyle name="SAPBEXinputData 24 2" xfId="43112"/>
    <cellStyle name="SAPBEXinputData 25" xfId="43113"/>
    <cellStyle name="SAPBEXinputData 26" xfId="43114"/>
    <cellStyle name="SAPBEXinputData 27" xfId="43115"/>
    <cellStyle name="SAPBEXinputData 27 2" xfId="43116"/>
    <cellStyle name="SAPBEXinputData 27 3" xfId="43117"/>
    <cellStyle name="SAPBEXinputData 28" xfId="43118"/>
    <cellStyle name="SAPBEXinputData 28 2" xfId="43119"/>
    <cellStyle name="SAPBEXinputData 28 3" xfId="43120"/>
    <cellStyle name="SAPBEXinputData 29" xfId="43121"/>
    <cellStyle name="SAPBEXinputData 29 2" xfId="43122"/>
    <cellStyle name="SAPBEXinputData 29 3" xfId="43123"/>
    <cellStyle name="SAPBEXinputData 3" xfId="43124"/>
    <cellStyle name="SAPBEXinputData 3 10" xfId="43125"/>
    <cellStyle name="SAPBEXinputData 3 11" xfId="43126"/>
    <cellStyle name="SAPBEXinputData 3 12" xfId="43127"/>
    <cellStyle name="SAPBEXinputData 3 13" xfId="43128"/>
    <cellStyle name="SAPBEXinputData 3 14" xfId="43129"/>
    <cellStyle name="SAPBEXinputData 3 15" xfId="43130"/>
    <cellStyle name="SAPBEXinputData 3 16" xfId="43131"/>
    <cellStyle name="SAPBEXinputData 3 17" xfId="43132"/>
    <cellStyle name="SAPBEXinputData 3 18" xfId="43133"/>
    <cellStyle name="SAPBEXinputData 3 19" xfId="43134"/>
    <cellStyle name="SAPBEXinputData 3 2" xfId="43135"/>
    <cellStyle name="SAPBEXinputData 3 2 2" xfId="43136"/>
    <cellStyle name="SAPBEXinputData 3 2 3" xfId="43137"/>
    <cellStyle name="SAPBEXinputData 3 20" xfId="43138"/>
    <cellStyle name="SAPBEXinputData 3 21" xfId="43139"/>
    <cellStyle name="SAPBEXinputData 3 22" xfId="43140"/>
    <cellStyle name="SAPBEXinputData 3 23" xfId="43141"/>
    <cellStyle name="SAPBEXinputData 3 24" xfId="43142"/>
    <cellStyle name="SAPBEXinputData 3 25" xfId="43143"/>
    <cellStyle name="SAPBEXinputData 3 26" xfId="43144"/>
    <cellStyle name="SAPBEXinputData 3 27" xfId="43145"/>
    <cellStyle name="SAPBEXinputData 3 28" xfId="43146"/>
    <cellStyle name="SAPBEXinputData 3 29" xfId="43147"/>
    <cellStyle name="SAPBEXinputData 3 3" xfId="43148"/>
    <cellStyle name="SAPBEXinputData 3 3 2" xfId="43149"/>
    <cellStyle name="SAPBEXinputData 3 3 3" xfId="43150"/>
    <cellStyle name="SAPBEXinputData 3 30" xfId="43151"/>
    <cellStyle name="SAPBEXinputData 3 31" xfId="43152"/>
    <cellStyle name="SAPBEXinputData 3 32" xfId="43153"/>
    <cellStyle name="SAPBEXinputData 3 33" xfId="43154"/>
    <cellStyle name="SAPBEXinputData 3 34" xfId="43155"/>
    <cellStyle name="SAPBEXinputData 3 35" xfId="43156"/>
    <cellStyle name="SAPBEXinputData 3 36" xfId="43157"/>
    <cellStyle name="SAPBEXinputData 3 37" xfId="43158"/>
    <cellStyle name="SAPBEXinputData 3 38" xfId="43159"/>
    <cellStyle name="SAPBEXinputData 3 39" xfId="43160"/>
    <cellStyle name="SAPBEXinputData 3 4" xfId="43161"/>
    <cellStyle name="SAPBEXinputData 3 40" xfId="43162"/>
    <cellStyle name="SAPBEXinputData 3 41" xfId="43163"/>
    <cellStyle name="SAPBEXinputData 3 42" xfId="43164"/>
    <cellStyle name="SAPBEXinputData 3 43" xfId="43165"/>
    <cellStyle name="SAPBEXinputData 3 44" xfId="43166"/>
    <cellStyle name="SAPBEXinputData 3 45" xfId="43167"/>
    <cellStyle name="SAPBEXinputData 3 46" xfId="43168"/>
    <cellStyle name="SAPBEXinputData 3 47" xfId="43169"/>
    <cellStyle name="SAPBEXinputData 3 48" xfId="43170"/>
    <cellStyle name="SAPBEXinputData 3 49" xfId="43171"/>
    <cellStyle name="SAPBEXinputData 3 5" xfId="43172"/>
    <cellStyle name="SAPBEXinputData 3 50" xfId="43173"/>
    <cellStyle name="SAPBEXinputData 3 51" xfId="43174"/>
    <cellStyle name="SAPBEXinputData 3 52" xfId="43175"/>
    <cellStyle name="SAPBEXinputData 3 53" xfId="43176"/>
    <cellStyle name="SAPBEXinputData 3 54" xfId="43177"/>
    <cellStyle name="SAPBEXinputData 3 55" xfId="43178"/>
    <cellStyle name="SAPBEXinputData 3 56" xfId="43179"/>
    <cellStyle name="SAPBEXinputData 3 57" xfId="43180"/>
    <cellStyle name="SAPBEXinputData 3 58" xfId="48079"/>
    <cellStyle name="SAPBEXinputData 3 6" xfId="43181"/>
    <cellStyle name="SAPBEXinputData 3 7" xfId="43182"/>
    <cellStyle name="SAPBEXinputData 3 8" xfId="43183"/>
    <cellStyle name="SAPBEXinputData 3 9" xfId="43184"/>
    <cellStyle name="SAPBEXinputData 30" xfId="43185"/>
    <cellStyle name="SAPBEXinputData 30 2" xfId="43186"/>
    <cellStyle name="SAPBEXinputData 30 3" xfId="43187"/>
    <cellStyle name="SAPBEXinputData 30 4" xfId="43188"/>
    <cellStyle name="SAPBEXinputData 31" xfId="43189"/>
    <cellStyle name="SAPBEXinputData 31 2" xfId="43190"/>
    <cellStyle name="SAPBEXinputData 32" xfId="43191"/>
    <cellStyle name="SAPBEXinputData 32 2" xfId="43192"/>
    <cellStyle name="SAPBEXinputData 33" xfId="43193"/>
    <cellStyle name="SAPBEXinputData 33 2" xfId="43194"/>
    <cellStyle name="SAPBEXinputData 34" xfId="43195"/>
    <cellStyle name="SAPBEXinputData 34 2" xfId="43196"/>
    <cellStyle name="SAPBEXinputData 35" xfId="43197"/>
    <cellStyle name="SAPBEXinputData 36" xfId="43198"/>
    <cellStyle name="SAPBEXinputData 37" xfId="43199"/>
    <cellStyle name="SAPBEXinputData 38" xfId="43200"/>
    <cellStyle name="SAPBEXinputData 39" xfId="43201"/>
    <cellStyle name="SAPBEXinputData 4" xfId="43202"/>
    <cellStyle name="SAPBEXinputData 4 10" xfId="43203"/>
    <cellStyle name="SAPBEXinputData 4 11" xfId="43204"/>
    <cellStyle name="SAPBEXinputData 4 12" xfId="43205"/>
    <cellStyle name="SAPBEXinputData 4 13" xfId="43206"/>
    <cellStyle name="SAPBEXinputData 4 14" xfId="43207"/>
    <cellStyle name="SAPBEXinputData 4 15" xfId="43208"/>
    <cellStyle name="SAPBEXinputData 4 16" xfId="43209"/>
    <cellStyle name="SAPBEXinputData 4 17" xfId="43210"/>
    <cellStyle name="SAPBEXinputData 4 18" xfId="43211"/>
    <cellStyle name="SAPBEXinputData 4 19" xfId="43212"/>
    <cellStyle name="SAPBEXinputData 4 2" xfId="43213"/>
    <cellStyle name="SAPBEXinputData 4 2 2" xfId="43214"/>
    <cellStyle name="SAPBEXinputData 4 2 3" xfId="43215"/>
    <cellStyle name="SAPBEXinputData 4 20" xfId="43216"/>
    <cellStyle name="SAPBEXinputData 4 21" xfId="43217"/>
    <cellStyle name="SAPBEXinputData 4 22" xfId="43218"/>
    <cellStyle name="SAPBEXinputData 4 23" xfId="43219"/>
    <cellStyle name="SAPBEXinputData 4 24" xfId="43220"/>
    <cellStyle name="SAPBEXinputData 4 25" xfId="43221"/>
    <cellStyle name="SAPBEXinputData 4 26" xfId="43222"/>
    <cellStyle name="SAPBEXinputData 4 27" xfId="43223"/>
    <cellStyle name="SAPBEXinputData 4 28" xfId="43224"/>
    <cellStyle name="SAPBEXinputData 4 29" xfId="43225"/>
    <cellStyle name="SAPBEXinputData 4 3" xfId="43226"/>
    <cellStyle name="SAPBEXinputData 4 3 2" xfId="43227"/>
    <cellStyle name="SAPBEXinputData 4 3 3" xfId="43228"/>
    <cellStyle name="SAPBEXinputData 4 30" xfId="43229"/>
    <cellStyle name="SAPBEXinputData 4 31" xfId="43230"/>
    <cellStyle name="SAPBEXinputData 4 32" xfId="43231"/>
    <cellStyle name="SAPBEXinputData 4 33" xfId="43232"/>
    <cellStyle name="SAPBEXinputData 4 34" xfId="43233"/>
    <cellStyle name="SAPBEXinputData 4 35" xfId="43234"/>
    <cellStyle name="SAPBEXinputData 4 36" xfId="43235"/>
    <cellStyle name="SAPBEXinputData 4 37" xfId="43236"/>
    <cellStyle name="SAPBEXinputData 4 38" xfId="43237"/>
    <cellStyle name="SAPBEXinputData 4 39" xfId="43238"/>
    <cellStyle name="SAPBEXinputData 4 4" xfId="43239"/>
    <cellStyle name="SAPBEXinputData 4 40" xfId="43240"/>
    <cellStyle name="SAPBEXinputData 4 41" xfId="43241"/>
    <cellStyle name="SAPBEXinputData 4 42" xfId="43242"/>
    <cellStyle name="SAPBEXinputData 4 43" xfId="43243"/>
    <cellStyle name="SAPBEXinputData 4 44" xfId="43244"/>
    <cellStyle name="SAPBEXinputData 4 45" xfId="43245"/>
    <cellStyle name="SAPBEXinputData 4 46" xfId="43246"/>
    <cellStyle name="SAPBEXinputData 4 47" xfId="43247"/>
    <cellStyle name="SAPBEXinputData 4 48" xfId="43248"/>
    <cellStyle name="SAPBEXinputData 4 49" xfId="43249"/>
    <cellStyle name="SAPBEXinputData 4 5" xfId="43250"/>
    <cellStyle name="SAPBEXinputData 4 50" xfId="43251"/>
    <cellStyle name="SAPBEXinputData 4 51" xfId="43252"/>
    <cellStyle name="SAPBEXinputData 4 52" xfId="43253"/>
    <cellStyle name="SAPBEXinputData 4 53" xfId="43254"/>
    <cellStyle name="SAPBEXinputData 4 54" xfId="43255"/>
    <cellStyle name="SAPBEXinputData 4 55" xfId="43256"/>
    <cellStyle name="SAPBEXinputData 4 56" xfId="43257"/>
    <cellStyle name="SAPBEXinputData 4 57" xfId="43258"/>
    <cellStyle name="SAPBEXinputData 4 6" xfId="43259"/>
    <cellStyle name="SAPBEXinputData 4 7" xfId="43260"/>
    <cellStyle name="SAPBEXinputData 4 8" xfId="43261"/>
    <cellStyle name="SAPBEXinputData 4 9" xfId="43262"/>
    <cellStyle name="SAPBEXinputData 40" xfId="43263"/>
    <cellStyle name="SAPBEXinputData 41" xfId="43264"/>
    <cellStyle name="SAPBEXinputData 42" xfId="43265"/>
    <cellStyle name="SAPBEXinputData 42 2" xfId="43266"/>
    <cellStyle name="SAPBEXinputData 43" xfId="43267"/>
    <cellStyle name="SAPBEXinputData 43 2" xfId="43268"/>
    <cellStyle name="SAPBEXinputData 44" xfId="43269"/>
    <cellStyle name="SAPBEXinputData 45" xfId="43270"/>
    <cellStyle name="SAPBEXinputData 45 2" xfId="43271"/>
    <cellStyle name="SAPBEXinputData 46" xfId="43272"/>
    <cellStyle name="SAPBEXinputData 47" xfId="43273"/>
    <cellStyle name="SAPBEXinputData 48" xfId="43274"/>
    <cellStyle name="SAPBEXinputData 49" xfId="43275"/>
    <cellStyle name="SAPBEXinputData 5" xfId="43276"/>
    <cellStyle name="SAPBEXinputData 5 10" xfId="43277"/>
    <cellStyle name="SAPBEXinputData 5 11" xfId="43278"/>
    <cellStyle name="SAPBEXinputData 5 12" xfId="43279"/>
    <cellStyle name="SAPBEXinputData 5 13" xfId="43280"/>
    <cellStyle name="SAPBEXinputData 5 14" xfId="43281"/>
    <cellStyle name="SAPBEXinputData 5 15" xfId="43282"/>
    <cellStyle name="SAPBEXinputData 5 16" xfId="43283"/>
    <cellStyle name="SAPBEXinputData 5 17" xfId="43284"/>
    <cellStyle name="SAPBEXinputData 5 18" xfId="43285"/>
    <cellStyle name="SAPBEXinputData 5 19" xfId="43286"/>
    <cellStyle name="SAPBEXinputData 5 2" xfId="43287"/>
    <cellStyle name="SAPBEXinputData 5 2 2" xfId="43288"/>
    <cellStyle name="SAPBEXinputData 5 2 3" xfId="43289"/>
    <cellStyle name="SAPBEXinputData 5 20" xfId="43290"/>
    <cellStyle name="SAPBEXinputData 5 21" xfId="43291"/>
    <cellStyle name="SAPBEXinputData 5 22" xfId="43292"/>
    <cellStyle name="SAPBEXinputData 5 23" xfId="43293"/>
    <cellStyle name="SAPBEXinputData 5 24" xfId="43294"/>
    <cellStyle name="SAPBEXinputData 5 25" xfId="43295"/>
    <cellStyle name="SAPBEXinputData 5 26" xfId="43296"/>
    <cellStyle name="SAPBEXinputData 5 27" xfId="43297"/>
    <cellStyle name="SAPBEXinputData 5 28" xfId="43298"/>
    <cellStyle name="SAPBEXinputData 5 29" xfId="43299"/>
    <cellStyle name="SAPBEXinputData 5 3" xfId="43300"/>
    <cellStyle name="SAPBEXinputData 5 3 2" xfId="43301"/>
    <cellStyle name="SAPBEXinputData 5 3 3" xfId="43302"/>
    <cellStyle name="SAPBEXinputData 5 30" xfId="43303"/>
    <cellStyle name="SAPBEXinputData 5 31" xfId="43304"/>
    <cellStyle name="SAPBEXinputData 5 32" xfId="43305"/>
    <cellStyle name="SAPBEXinputData 5 33" xfId="43306"/>
    <cellStyle name="SAPBEXinputData 5 34" xfId="43307"/>
    <cellStyle name="SAPBEXinputData 5 35" xfId="43308"/>
    <cellStyle name="SAPBEXinputData 5 36" xfId="43309"/>
    <cellStyle name="SAPBEXinputData 5 37" xfId="43310"/>
    <cellStyle name="SAPBEXinputData 5 38" xfId="43311"/>
    <cellStyle name="SAPBEXinputData 5 39" xfId="43312"/>
    <cellStyle name="SAPBEXinputData 5 4" xfId="43313"/>
    <cellStyle name="SAPBEXinputData 5 40" xfId="43314"/>
    <cellStyle name="SAPBEXinputData 5 41" xfId="43315"/>
    <cellStyle name="SAPBEXinputData 5 42" xfId="43316"/>
    <cellStyle name="SAPBEXinputData 5 43" xfId="43317"/>
    <cellStyle name="SAPBEXinputData 5 44" xfId="43318"/>
    <cellStyle name="SAPBEXinputData 5 5" xfId="43319"/>
    <cellStyle name="SAPBEXinputData 5 6" xfId="43320"/>
    <cellStyle name="SAPBEXinputData 5 7" xfId="43321"/>
    <cellStyle name="SAPBEXinputData 5 8" xfId="43322"/>
    <cellStyle name="SAPBEXinputData 5 9" xfId="43323"/>
    <cellStyle name="SAPBEXinputData 50" xfId="48076"/>
    <cellStyle name="SAPBEXinputData 6" xfId="43324"/>
    <cellStyle name="SAPBEXinputData 6 10" xfId="43325"/>
    <cellStyle name="SAPBEXinputData 6 11" xfId="43326"/>
    <cellStyle name="SAPBEXinputData 6 12" xfId="43327"/>
    <cellStyle name="SAPBEXinputData 6 13" xfId="43328"/>
    <cellStyle name="SAPBEXinputData 6 14" xfId="43329"/>
    <cellStyle name="SAPBEXinputData 6 15" xfId="43330"/>
    <cellStyle name="SAPBEXinputData 6 16" xfId="43331"/>
    <cellStyle name="SAPBEXinputData 6 17" xfId="43332"/>
    <cellStyle name="SAPBEXinputData 6 18" xfId="43333"/>
    <cellStyle name="SAPBEXinputData 6 19" xfId="43334"/>
    <cellStyle name="SAPBEXinputData 6 2" xfId="43335"/>
    <cellStyle name="SAPBEXinputData 6 2 2" xfId="43336"/>
    <cellStyle name="SAPBEXinputData 6 20" xfId="43337"/>
    <cellStyle name="SAPBEXinputData 6 21" xfId="43338"/>
    <cellStyle name="SAPBEXinputData 6 22" xfId="43339"/>
    <cellStyle name="SAPBEXinputData 6 23" xfId="43340"/>
    <cellStyle name="SAPBEXinputData 6 24" xfId="43341"/>
    <cellStyle name="SAPBEXinputData 6 25" xfId="43342"/>
    <cellStyle name="SAPBEXinputData 6 26" xfId="43343"/>
    <cellStyle name="SAPBEXinputData 6 27" xfId="43344"/>
    <cellStyle name="SAPBEXinputData 6 28" xfId="43345"/>
    <cellStyle name="SAPBEXinputData 6 29" xfId="43346"/>
    <cellStyle name="SAPBEXinputData 6 3" xfId="43347"/>
    <cellStyle name="SAPBEXinputData 6 30" xfId="43348"/>
    <cellStyle name="SAPBEXinputData 6 31" xfId="43349"/>
    <cellStyle name="SAPBEXinputData 6 32" xfId="43350"/>
    <cellStyle name="SAPBEXinputData 6 33" xfId="43351"/>
    <cellStyle name="SAPBEXinputData 6 34" xfId="43352"/>
    <cellStyle name="SAPBEXinputData 6 35" xfId="43353"/>
    <cellStyle name="SAPBEXinputData 6 36" xfId="43354"/>
    <cellStyle name="SAPBEXinputData 6 37" xfId="43355"/>
    <cellStyle name="SAPBEXinputData 6 38" xfId="43356"/>
    <cellStyle name="SAPBEXinputData 6 39" xfId="43357"/>
    <cellStyle name="SAPBEXinputData 6 4" xfId="43358"/>
    <cellStyle name="SAPBEXinputData 6 40" xfId="43359"/>
    <cellStyle name="SAPBEXinputData 6 41" xfId="43360"/>
    <cellStyle name="SAPBEXinputData 6 42" xfId="43361"/>
    <cellStyle name="SAPBEXinputData 6 43" xfId="43362"/>
    <cellStyle name="SAPBEXinputData 6 44" xfId="43363"/>
    <cellStyle name="SAPBEXinputData 6 5" xfId="43364"/>
    <cellStyle name="SAPBEXinputData 6 6" xfId="43365"/>
    <cellStyle name="SAPBEXinputData 6 7" xfId="43366"/>
    <cellStyle name="SAPBEXinputData 6 8" xfId="43367"/>
    <cellStyle name="SAPBEXinputData 6 9" xfId="43368"/>
    <cellStyle name="SAPBEXinputData 7" xfId="43369"/>
    <cellStyle name="SAPBEXinputData 7 10" xfId="43370"/>
    <cellStyle name="SAPBEXinputData 7 11" xfId="43371"/>
    <cellStyle name="SAPBEXinputData 7 12" xfId="43372"/>
    <cellStyle name="SAPBEXinputData 7 13" xfId="43373"/>
    <cellStyle name="SAPBEXinputData 7 14" xfId="43374"/>
    <cellStyle name="SAPBEXinputData 7 15" xfId="43375"/>
    <cellStyle name="SAPBEXinputData 7 16" xfId="43376"/>
    <cellStyle name="SAPBEXinputData 7 17" xfId="43377"/>
    <cellStyle name="SAPBEXinputData 7 18" xfId="43378"/>
    <cellStyle name="SAPBEXinputData 7 19" xfId="43379"/>
    <cellStyle name="SAPBEXinputData 7 2" xfId="43380"/>
    <cellStyle name="SAPBEXinputData 7 20" xfId="43381"/>
    <cellStyle name="SAPBEXinputData 7 21" xfId="43382"/>
    <cellStyle name="SAPBEXinputData 7 22" xfId="43383"/>
    <cellStyle name="SAPBEXinputData 7 23" xfId="43384"/>
    <cellStyle name="SAPBEXinputData 7 24" xfId="43385"/>
    <cellStyle name="SAPBEXinputData 7 25" xfId="43386"/>
    <cellStyle name="SAPBEXinputData 7 26" xfId="43387"/>
    <cellStyle name="SAPBEXinputData 7 27" xfId="43388"/>
    <cellStyle name="SAPBEXinputData 7 28" xfId="43389"/>
    <cellStyle name="SAPBEXinputData 7 29" xfId="43390"/>
    <cellStyle name="SAPBEXinputData 7 3" xfId="43391"/>
    <cellStyle name="SAPBEXinputData 7 30" xfId="43392"/>
    <cellStyle name="SAPBEXinputData 7 31" xfId="43393"/>
    <cellStyle name="SAPBEXinputData 7 32" xfId="43394"/>
    <cellStyle name="SAPBEXinputData 7 33" xfId="43395"/>
    <cellStyle name="SAPBEXinputData 7 34" xfId="43396"/>
    <cellStyle name="SAPBEXinputData 7 35" xfId="43397"/>
    <cellStyle name="SAPBEXinputData 7 36" xfId="43398"/>
    <cellStyle name="SAPBEXinputData 7 37" xfId="43399"/>
    <cellStyle name="SAPBEXinputData 7 38" xfId="43400"/>
    <cellStyle name="SAPBEXinputData 7 39" xfId="43401"/>
    <cellStyle name="SAPBEXinputData 7 4" xfId="43402"/>
    <cellStyle name="SAPBEXinputData 7 40" xfId="43403"/>
    <cellStyle name="SAPBEXinputData 7 41" xfId="43404"/>
    <cellStyle name="SAPBEXinputData 7 42" xfId="43405"/>
    <cellStyle name="SAPBEXinputData 7 43" xfId="43406"/>
    <cellStyle name="SAPBEXinputData 7 44" xfId="43407"/>
    <cellStyle name="SAPBEXinputData 7 5" xfId="43408"/>
    <cellStyle name="SAPBEXinputData 7 6" xfId="43409"/>
    <cellStyle name="SAPBEXinputData 7 7" xfId="43410"/>
    <cellStyle name="SAPBEXinputData 7 8" xfId="43411"/>
    <cellStyle name="SAPBEXinputData 7 9" xfId="43412"/>
    <cellStyle name="SAPBEXinputData 8" xfId="43413"/>
    <cellStyle name="SAPBEXinputData 8 10" xfId="43414"/>
    <cellStyle name="SAPBEXinputData 8 2" xfId="43415"/>
    <cellStyle name="SAPBEXinputData 8 3" xfId="43416"/>
    <cellStyle name="SAPBEXinputData 8 4" xfId="43417"/>
    <cellStyle name="SAPBEXinputData 8 5" xfId="43418"/>
    <cellStyle name="SAPBEXinputData 8 6" xfId="43419"/>
    <cellStyle name="SAPBEXinputData 8 7" xfId="43420"/>
    <cellStyle name="SAPBEXinputData 8 8" xfId="43421"/>
    <cellStyle name="SAPBEXinputData 8 9" xfId="43422"/>
    <cellStyle name="SAPBEXinputData 9" xfId="43423"/>
    <cellStyle name="SAPBEXinputData 9 10" xfId="43424"/>
    <cellStyle name="SAPBEXinputData 9 2" xfId="43425"/>
    <cellStyle name="SAPBEXinputData 9 3" xfId="43426"/>
    <cellStyle name="SAPBEXinputData 9 4" xfId="43427"/>
    <cellStyle name="SAPBEXinputData 9 5" xfId="43428"/>
    <cellStyle name="SAPBEXinputData 9 6" xfId="43429"/>
    <cellStyle name="SAPBEXinputData 9 7" xfId="43430"/>
    <cellStyle name="SAPBEXinputData 9 8" xfId="43431"/>
    <cellStyle name="SAPBEXinputData 9 9" xfId="43432"/>
    <cellStyle name="SAPBEXinputData_Units by Order Reason FY11" xfId="43433"/>
    <cellStyle name="SAPBEXItemHeader" xfId="43434"/>
    <cellStyle name="SAPBEXItemHeader 2" xfId="43435"/>
    <cellStyle name="SAPBEXresData" xfId="43436"/>
    <cellStyle name="SAPBEXresData 10" xfId="43437"/>
    <cellStyle name="SAPBEXresData 10 2" xfId="43438"/>
    <cellStyle name="SAPBEXresData 10 2 2" xfId="43439"/>
    <cellStyle name="SAPBEXresData 10 3" xfId="43440"/>
    <cellStyle name="SAPBEXresData 10 4" xfId="43441"/>
    <cellStyle name="SAPBEXresData 10 5" xfId="47731"/>
    <cellStyle name="SAPBEXresData 11" xfId="43442"/>
    <cellStyle name="SAPBEXresData 11 2" xfId="43443"/>
    <cellStyle name="SAPBEXresData 11 2 2" xfId="43444"/>
    <cellStyle name="SAPBEXresData 11 3" xfId="43445"/>
    <cellStyle name="SAPBEXresData 11 4" xfId="43446"/>
    <cellStyle name="SAPBEXresData 12" xfId="43447"/>
    <cellStyle name="SAPBEXresData 12 2" xfId="43448"/>
    <cellStyle name="SAPBEXresData 12 2 2" xfId="43449"/>
    <cellStyle name="SAPBEXresData 12 3" xfId="43450"/>
    <cellStyle name="SAPBEXresData 12 4" xfId="43451"/>
    <cellStyle name="SAPBEXresData 13" xfId="43452"/>
    <cellStyle name="SAPBEXresData 13 2" xfId="43453"/>
    <cellStyle name="SAPBEXresData 13 2 2" xfId="43454"/>
    <cellStyle name="SAPBEXresData 13 3" xfId="43455"/>
    <cellStyle name="SAPBEXresData 13 4" xfId="43456"/>
    <cellStyle name="SAPBEXresData 14" xfId="43457"/>
    <cellStyle name="SAPBEXresData 14 2" xfId="43458"/>
    <cellStyle name="SAPBEXresData 14 2 2" xfId="43459"/>
    <cellStyle name="SAPBEXresData 14 3" xfId="43460"/>
    <cellStyle name="SAPBEXresData 14 4" xfId="43461"/>
    <cellStyle name="SAPBEXresData 15" xfId="43462"/>
    <cellStyle name="SAPBEXresData 15 2" xfId="43463"/>
    <cellStyle name="SAPBEXresData 15 2 2" xfId="43464"/>
    <cellStyle name="SAPBEXresData 15 3" xfId="43465"/>
    <cellStyle name="SAPBEXresData 15 4" xfId="43466"/>
    <cellStyle name="SAPBEXresData 16" xfId="43467"/>
    <cellStyle name="SAPBEXresData 16 2" xfId="43468"/>
    <cellStyle name="SAPBEXresData 16 2 2" xfId="43469"/>
    <cellStyle name="SAPBEXresData 16 3" xfId="43470"/>
    <cellStyle name="SAPBEXresData 16 4" xfId="43471"/>
    <cellStyle name="SAPBEXresData 17" xfId="43472"/>
    <cellStyle name="SAPBEXresData 17 2" xfId="43473"/>
    <cellStyle name="SAPBEXresData 17 2 2" xfId="43474"/>
    <cellStyle name="SAPBEXresData 17 3" xfId="43475"/>
    <cellStyle name="SAPBEXresData 17 4" xfId="43476"/>
    <cellStyle name="SAPBEXresData 18" xfId="43477"/>
    <cellStyle name="SAPBEXresData 18 2" xfId="43478"/>
    <cellStyle name="SAPBEXresData 18 2 2" xfId="43479"/>
    <cellStyle name="SAPBEXresData 18 3" xfId="43480"/>
    <cellStyle name="SAPBEXresData 18 4" xfId="43481"/>
    <cellStyle name="SAPBEXresData 19" xfId="43482"/>
    <cellStyle name="SAPBEXresData 19 2" xfId="43483"/>
    <cellStyle name="SAPBEXresData 19 2 2" xfId="43484"/>
    <cellStyle name="SAPBEXresData 19 3" xfId="43485"/>
    <cellStyle name="SAPBEXresData 19 4" xfId="43486"/>
    <cellStyle name="SAPBEXresData 2" xfId="43487"/>
    <cellStyle name="SAPBEXresData 2 10" xfId="47732"/>
    <cellStyle name="SAPBEXresData 2 2" xfId="43488"/>
    <cellStyle name="SAPBEXresData 2 2 2" xfId="43489"/>
    <cellStyle name="SAPBEXresData 2 2 2 2" xfId="47734"/>
    <cellStyle name="SAPBEXresData 2 2 3" xfId="43490"/>
    <cellStyle name="SAPBEXresData 2 2 4" xfId="47733"/>
    <cellStyle name="SAPBEXresData 2 3" xfId="43491"/>
    <cellStyle name="SAPBEXresData 2 3 2" xfId="43492"/>
    <cellStyle name="SAPBEXresData 2 3 3" xfId="47735"/>
    <cellStyle name="SAPBEXresData 2 4" xfId="43493"/>
    <cellStyle name="SAPBEXresData 2 5" xfId="43494"/>
    <cellStyle name="SAPBEXresData 2 6" xfId="43495"/>
    <cellStyle name="SAPBEXresData 2 7" xfId="43496"/>
    <cellStyle name="SAPBEXresData 2 8" xfId="43497"/>
    <cellStyle name="SAPBEXresData 2 9" xfId="43498"/>
    <cellStyle name="SAPBEXresData 20" xfId="43499"/>
    <cellStyle name="SAPBEXresData 20 2" xfId="43500"/>
    <cellStyle name="SAPBEXresData 20 2 2" xfId="43501"/>
    <cellStyle name="SAPBEXresData 20 3" xfId="43502"/>
    <cellStyle name="SAPBEXresData 20 4" xfId="43503"/>
    <cellStyle name="SAPBEXresData 21" xfId="43504"/>
    <cellStyle name="SAPBEXresData 21 2" xfId="43505"/>
    <cellStyle name="SAPBEXresData 21 2 2" xfId="43506"/>
    <cellStyle name="SAPBEXresData 21 3" xfId="43507"/>
    <cellStyle name="SAPBEXresData 21 4" xfId="43508"/>
    <cellStyle name="SAPBEXresData 22" xfId="43509"/>
    <cellStyle name="SAPBEXresData 22 2" xfId="43510"/>
    <cellStyle name="SAPBEXresData 22 2 2" xfId="43511"/>
    <cellStyle name="SAPBEXresData 22 3" xfId="43512"/>
    <cellStyle name="SAPBEXresData 22 4" xfId="43513"/>
    <cellStyle name="SAPBEXresData 23" xfId="43514"/>
    <cellStyle name="SAPBEXresData 23 2" xfId="43515"/>
    <cellStyle name="SAPBEXresData 23 2 2" xfId="43516"/>
    <cellStyle name="SAPBEXresData 23 3" xfId="43517"/>
    <cellStyle name="SAPBEXresData 23 4" xfId="43518"/>
    <cellStyle name="SAPBEXresData 24" xfId="43519"/>
    <cellStyle name="SAPBEXresData 24 2" xfId="43520"/>
    <cellStyle name="SAPBEXresData 24 2 2" xfId="43521"/>
    <cellStyle name="SAPBEXresData 24 3" xfId="43522"/>
    <cellStyle name="SAPBEXresData 24 4" xfId="43523"/>
    <cellStyle name="SAPBEXresData 25" xfId="43524"/>
    <cellStyle name="SAPBEXresData 25 2" xfId="43525"/>
    <cellStyle name="SAPBEXresData 25 2 2" xfId="43526"/>
    <cellStyle name="SAPBEXresData 25 3" xfId="43527"/>
    <cellStyle name="SAPBEXresData 25 4" xfId="43528"/>
    <cellStyle name="SAPBEXresData 25 5" xfId="43529"/>
    <cellStyle name="SAPBEXresData 26" xfId="43530"/>
    <cellStyle name="SAPBEXresData 26 2" xfId="43531"/>
    <cellStyle name="SAPBEXresData 26 2 2" xfId="43532"/>
    <cellStyle name="SAPBEXresData 26 3" xfId="43533"/>
    <cellStyle name="SAPBEXresData 26 4" xfId="43534"/>
    <cellStyle name="SAPBEXresData 26 5" xfId="43535"/>
    <cellStyle name="SAPBEXresData 27" xfId="43536"/>
    <cellStyle name="SAPBEXresData 27 2" xfId="43537"/>
    <cellStyle name="SAPBEXresData 27 2 2" xfId="43538"/>
    <cellStyle name="SAPBEXresData 27 3" xfId="43539"/>
    <cellStyle name="SAPBEXresData 27 4" xfId="43540"/>
    <cellStyle name="SAPBEXresData 27 5" xfId="43541"/>
    <cellStyle name="SAPBEXresData 28" xfId="43542"/>
    <cellStyle name="SAPBEXresData 28 2" xfId="43543"/>
    <cellStyle name="SAPBEXresData 28 2 2" xfId="43544"/>
    <cellStyle name="SAPBEXresData 28 3" xfId="43545"/>
    <cellStyle name="SAPBEXresData 28 4" xfId="43546"/>
    <cellStyle name="SAPBEXresData 28 5" xfId="43547"/>
    <cellStyle name="SAPBEXresData 29" xfId="43548"/>
    <cellStyle name="SAPBEXresData 29 2" xfId="43549"/>
    <cellStyle name="SAPBEXresData 29 2 2" xfId="43550"/>
    <cellStyle name="SAPBEXresData 29 3" xfId="43551"/>
    <cellStyle name="SAPBEXresData 29 4" xfId="43552"/>
    <cellStyle name="SAPBEXresData 3" xfId="43553"/>
    <cellStyle name="SAPBEXresData 3 2" xfId="43554"/>
    <cellStyle name="SAPBEXresData 3 2 2" xfId="43555"/>
    <cellStyle name="SAPBEXresData 3 2 2 2" xfId="47738"/>
    <cellStyle name="SAPBEXresData 3 2 3" xfId="47737"/>
    <cellStyle name="SAPBEXresData 3 3" xfId="43556"/>
    <cellStyle name="SAPBEXresData 3 3 2" xfId="47739"/>
    <cellStyle name="SAPBEXresData 3 4" xfId="43557"/>
    <cellStyle name="SAPBEXresData 3 5" xfId="47736"/>
    <cellStyle name="SAPBEXresData 30" xfId="43558"/>
    <cellStyle name="SAPBEXresData 30 2" xfId="43559"/>
    <cellStyle name="SAPBEXresData 30 2 2" xfId="43560"/>
    <cellStyle name="SAPBEXresData 30 3" xfId="43561"/>
    <cellStyle name="SAPBEXresData 30 4" xfId="43562"/>
    <cellStyle name="SAPBEXresData 31" xfId="43563"/>
    <cellStyle name="SAPBEXresData 31 2" xfId="43564"/>
    <cellStyle name="SAPBEXresData 31 2 2" xfId="43565"/>
    <cellStyle name="SAPBEXresData 31 3" xfId="43566"/>
    <cellStyle name="SAPBEXresData 31 4" xfId="43567"/>
    <cellStyle name="SAPBEXresData 32" xfId="43568"/>
    <cellStyle name="SAPBEXresData 32 2" xfId="43569"/>
    <cellStyle name="SAPBEXresData 33" xfId="43570"/>
    <cellStyle name="SAPBEXresData 33 2" xfId="43571"/>
    <cellStyle name="SAPBEXresData 34" xfId="43572"/>
    <cellStyle name="SAPBEXresData 34 2" xfId="43573"/>
    <cellStyle name="SAPBEXresData 35" xfId="43574"/>
    <cellStyle name="SAPBEXresData 35 2" xfId="43575"/>
    <cellStyle name="SAPBEXresData 36" xfId="43576"/>
    <cellStyle name="SAPBEXresData 36 2" xfId="43577"/>
    <cellStyle name="SAPBEXresData 37" xfId="43578"/>
    <cellStyle name="SAPBEXresData 37 2" xfId="43579"/>
    <cellStyle name="SAPBEXresData 38" xfId="43580"/>
    <cellStyle name="SAPBEXresData 38 2" xfId="43581"/>
    <cellStyle name="SAPBEXresData 39" xfId="43582"/>
    <cellStyle name="SAPBEXresData 39 2" xfId="43583"/>
    <cellStyle name="SAPBEXresData 4" xfId="43584"/>
    <cellStyle name="SAPBEXresData 4 2" xfId="43585"/>
    <cellStyle name="SAPBEXresData 4 2 2" xfId="43586"/>
    <cellStyle name="SAPBEXresData 4 2 2 2" xfId="47742"/>
    <cellStyle name="SAPBEXresData 4 2 3" xfId="47741"/>
    <cellStyle name="SAPBEXresData 4 3" xfId="43587"/>
    <cellStyle name="SAPBEXresData 4 3 2" xfId="47743"/>
    <cellStyle name="SAPBEXresData 4 4" xfId="43588"/>
    <cellStyle name="SAPBEXresData 4 5" xfId="47740"/>
    <cellStyle name="SAPBEXresData 40" xfId="43589"/>
    <cellStyle name="SAPBEXresData 40 2" xfId="43590"/>
    <cellStyle name="SAPBEXresData 41" xfId="43591"/>
    <cellStyle name="SAPBEXresData 41 2" xfId="43592"/>
    <cellStyle name="SAPBEXresData 42" xfId="43593"/>
    <cellStyle name="SAPBEXresData 42 2" xfId="43594"/>
    <cellStyle name="SAPBEXresData 43" xfId="43595"/>
    <cellStyle name="SAPBEXresData 44" xfId="43596"/>
    <cellStyle name="SAPBEXresData 45" xfId="43597"/>
    <cellStyle name="SAPBEXresData 46" xfId="48043"/>
    <cellStyle name="SAPBEXresData 5" xfId="43598"/>
    <cellStyle name="SAPBEXresData 5 2" xfId="43599"/>
    <cellStyle name="SAPBEXresData 5 2 2" xfId="43600"/>
    <cellStyle name="SAPBEXresData 5 2 2 2" xfId="47746"/>
    <cellStyle name="SAPBEXresData 5 2 3" xfId="47745"/>
    <cellStyle name="SAPBEXresData 5 3" xfId="43601"/>
    <cellStyle name="SAPBEXresData 5 3 2" xfId="47747"/>
    <cellStyle name="SAPBEXresData 5 4" xfId="43602"/>
    <cellStyle name="SAPBEXresData 5 5" xfId="47744"/>
    <cellStyle name="SAPBEXresData 6" xfId="43603"/>
    <cellStyle name="SAPBEXresData 6 2" xfId="43604"/>
    <cellStyle name="SAPBEXresData 6 2 2" xfId="43605"/>
    <cellStyle name="SAPBEXresData 6 2 2 2" xfId="47750"/>
    <cellStyle name="SAPBEXresData 6 2 3" xfId="47749"/>
    <cellStyle name="SAPBEXresData 6 3" xfId="43606"/>
    <cellStyle name="SAPBEXresData 6 3 2" xfId="47751"/>
    <cellStyle name="SAPBEXresData 6 4" xfId="43607"/>
    <cellStyle name="SAPBEXresData 6 5" xfId="47748"/>
    <cellStyle name="SAPBEXresData 7" xfId="43608"/>
    <cellStyle name="SAPBEXresData 7 2" xfId="43609"/>
    <cellStyle name="SAPBEXresData 7 2 2" xfId="43610"/>
    <cellStyle name="SAPBEXresData 7 2 2 2" xfId="47754"/>
    <cellStyle name="SAPBEXresData 7 2 3" xfId="47753"/>
    <cellStyle name="SAPBEXresData 7 3" xfId="43611"/>
    <cellStyle name="SAPBEXresData 7 3 2" xfId="47755"/>
    <cellStyle name="SAPBEXresData 7 4" xfId="43612"/>
    <cellStyle name="SAPBEXresData 7 5" xfId="47752"/>
    <cellStyle name="SAPBEXresData 8" xfId="43613"/>
    <cellStyle name="SAPBEXresData 8 2" xfId="43614"/>
    <cellStyle name="SAPBEXresData 8 2 2" xfId="43615"/>
    <cellStyle name="SAPBEXresData 8 2 3" xfId="47757"/>
    <cellStyle name="SAPBEXresData 8 3" xfId="43616"/>
    <cellStyle name="SAPBEXresData 8 4" xfId="43617"/>
    <cellStyle name="SAPBEXresData 8 5" xfId="47756"/>
    <cellStyle name="SAPBEXresData 9" xfId="43618"/>
    <cellStyle name="SAPBEXresData 9 2" xfId="43619"/>
    <cellStyle name="SAPBEXresData 9 2 2" xfId="43620"/>
    <cellStyle name="SAPBEXresData 9 3" xfId="43621"/>
    <cellStyle name="SAPBEXresData 9 4" xfId="43622"/>
    <cellStyle name="SAPBEXresData 9 5" xfId="47758"/>
    <cellStyle name="SAPBEXresData_Units by Order Reason FY11" xfId="43623"/>
    <cellStyle name="SAPBEXresDataEmph" xfId="43624"/>
    <cellStyle name="SAPBEXresDataEmph 10" xfId="43625"/>
    <cellStyle name="SAPBEXresDataEmph 10 2" xfId="43626"/>
    <cellStyle name="SAPBEXresDataEmph 10 3" xfId="43627"/>
    <cellStyle name="SAPBEXresDataEmph 10 4" xfId="47759"/>
    <cellStyle name="SAPBEXresDataEmph 11" xfId="43628"/>
    <cellStyle name="SAPBEXresDataEmph 11 2" xfId="43629"/>
    <cellStyle name="SAPBEXresDataEmph 11 3" xfId="43630"/>
    <cellStyle name="SAPBEXresDataEmph 12" xfId="43631"/>
    <cellStyle name="SAPBEXresDataEmph 12 2" xfId="43632"/>
    <cellStyle name="SAPBEXresDataEmph 12 3" xfId="43633"/>
    <cellStyle name="SAPBEXresDataEmph 13" xfId="43634"/>
    <cellStyle name="SAPBEXresDataEmph 13 2" xfId="43635"/>
    <cellStyle name="SAPBEXresDataEmph 13 3" xfId="43636"/>
    <cellStyle name="SAPBEXresDataEmph 14" xfId="43637"/>
    <cellStyle name="SAPBEXresDataEmph 14 2" xfId="43638"/>
    <cellStyle name="SAPBEXresDataEmph 14 3" xfId="43639"/>
    <cellStyle name="SAPBEXresDataEmph 15" xfId="43640"/>
    <cellStyle name="SAPBEXresDataEmph 15 2" xfId="43641"/>
    <cellStyle name="SAPBEXresDataEmph 15 3" xfId="43642"/>
    <cellStyle name="SAPBEXresDataEmph 16" xfId="43643"/>
    <cellStyle name="SAPBEXresDataEmph 16 2" xfId="43644"/>
    <cellStyle name="SAPBEXresDataEmph 16 3" xfId="43645"/>
    <cellStyle name="SAPBEXresDataEmph 17" xfId="43646"/>
    <cellStyle name="SAPBEXresDataEmph 17 2" xfId="43647"/>
    <cellStyle name="SAPBEXresDataEmph 17 3" xfId="43648"/>
    <cellStyle name="SAPBEXresDataEmph 18" xfId="43649"/>
    <cellStyle name="SAPBEXresDataEmph 18 2" xfId="43650"/>
    <cellStyle name="SAPBEXresDataEmph 18 3" xfId="43651"/>
    <cellStyle name="SAPBEXresDataEmph 19" xfId="43652"/>
    <cellStyle name="SAPBEXresDataEmph 19 2" xfId="43653"/>
    <cellStyle name="SAPBEXresDataEmph 19 3" xfId="43654"/>
    <cellStyle name="SAPBEXresDataEmph 2" xfId="43655"/>
    <cellStyle name="SAPBEXresDataEmph 2 2" xfId="43656"/>
    <cellStyle name="SAPBEXresDataEmph 2 2 2" xfId="43657"/>
    <cellStyle name="SAPBEXresDataEmph 2 2 2 2" xfId="47762"/>
    <cellStyle name="SAPBEXresDataEmph 2 2 3" xfId="47761"/>
    <cellStyle name="SAPBEXresDataEmph 2 3" xfId="43658"/>
    <cellStyle name="SAPBEXresDataEmph 2 3 2" xfId="43659"/>
    <cellStyle name="SAPBEXresDataEmph 2 3 3" xfId="47763"/>
    <cellStyle name="SAPBEXresDataEmph 2 4" xfId="43660"/>
    <cellStyle name="SAPBEXresDataEmph 2 5" xfId="43661"/>
    <cellStyle name="SAPBEXresDataEmph 2 6" xfId="43662"/>
    <cellStyle name="SAPBEXresDataEmph 2 7" xfId="43663"/>
    <cellStyle name="SAPBEXresDataEmph 2 8" xfId="43664"/>
    <cellStyle name="SAPBEXresDataEmph 2 9" xfId="47760"/>
    <cellStyle name="SAPBEXresDataEmph 20" xfId="43665"/>
    <cellStyle name="SAPBEXresDataEmph 20 2" xfId="43666"/>
    <cellStyle name="SAPBEXresDataEmph 20 3" xfId="43667"/>
    <cellStyle name="SAPBEXresDataEmph 21" xfId="43668"/>
    <cellStyle name="SAPBEXresDataEmph 21 2" xfId="43669"/>
    <cellStyle name="SAPBEXresDataEmph 21 3" xfId="43670"/>
    <cellStyle name="SAPBEXresDataEmph 22" xfId="43671"/>
    <cellStyle name="SAPBEXresDataEmph 22 2" xfId="43672"/>
    <cellStyle name="SAPBEXresDataEmph 22 3" xfId="43673"/>
    <cellStyle name="SAPBEXresDataEmph 23" xfId="43674"/>
    <cellStyle name="SAPBEXresDataEmph 23 2" xfId="43675"/>
    <cellStyle name="SAPBEXresDataEmph 23 3" xfId="43676"/>
    <cellStyle name="SAPBEXresDataEmph 24" xfId="43677"/>
    <cellStyle name="SAPBEXresDataEmph 24 2" xfId="43678"/>
    <cellStyle name="SAPBEXresDataEmph 24 3" xfId="43679"/>
    <cellStyle name="SAPBEXresDataEmph 25" xfId="43680"/>
    <cellStyle name="SAPBEXresDataEmph 25 2" xfId="43681"/>
    <cellStyle name="SAPBEXresDataEmph 25 3" xfId="43682"/>
    <cellStyle name="SAPBEXresDataEmph 25 4" xfId="43683"/>
    <cellStyle name="SAPBEXresDataEmph 26" xfId="43684"/>
    <cellStyle name="SAPBEXresDataEmph 26 2" xfId="43685"/>
    <cellStyle name="SAPBEXresDataEmph 26 3" xfId="43686"/>
    <cellStyle name="SAPBEXresDataEmph 26 4" xfId="43687"/>
    <cellStyle name="SAPBEXresDataEmph 27" xfId="43688"/>
    <cellStyle name="SAPBEXresDataEmph 27 2" xfId="43689"/>
    <cellStyle name="SAPBEXresDataEmph 27 3" xfId="43690"/>
    <cellStyle name="SAPBEXresDataEmph 27 4" xfId="43691"/>
    <cellStyle name="SAPBEXresDataEmph 28" xfId="43692"/>
    <cellStyle name="SAPBEXresDataEmph 28 2" xfId="43693"/>
    <cellStyle name="SAPBEXresDataEmph 28 3" xfId="43694"/>
    <cellStyle name="SAPBEXresDataEmph 28 4" xfId="43695"/>
    <cellStyle name="SAPBEXresDataEmph 29" xfId="43696"/>
    <cellStyle name="SAPBEXresDataEmph 29 2" xfId="43697"/>
    <cellStyle name="SAPBEXresDataEmph 29 3" xfId="43698"/>
    <cellStyle name="SAPBEXresDataEmph 3" xfId="43699"/>
    <cellStyle name="SAPBEXresDataEmph 3 2" xfId="43700"/>
    <cellStyle name="SAPBEXresDataEmph 3 2 2" xfId="47766"/>
    <cellStyle name="SAPBEXresDataEmph 3 2 3" xfId="47765"/>
    <cellStyle name="SAPBEXresDataEmph 3 3" xfId="43701"/>
    <cellStyle name="SAPBEXresDataEmph 3 3 2" xfId="47767"/>
    <cellStyle name="SAPBEXresDataEmph 3 4" xfId="43702"/>
    <cellStyle name="SAPBEXresDataEmph 3 5" xfId="47764"/>
    <cellStyle name="SAPBEXresDataEmph 30" xfId="43703"/>
    <cellStyle name="SAPBEXresDataEmph 30 2" xfId="43704"/>
    <cellStyle name="SAPBEXresDataEmph 30 3" xfId="43705"/>
    <cellStyle name="SAPBEXresDataEmph 31" xfId="43706"/>
    <cellStyle name="SAPBEXresDataEmph 31 2" xfId="43707"/>
    <cellStyle name="SAPBEXresDataEmph 31 3" xfId="43708"/>
    <cellStyle name="SAPBEXresDataEmph 32" xfId="43709"/>
    <cellStyle name="SAPBEXresDataEmph 33" xfId="43710"/>
    <cellStyle name="SAPBEXresDataEmph 34" xfId="43711"/>
    <cellStyle name="SAPBEXresDataEmph 35" xfId="43712"/>
    <cellStyle name="SAPBEXresDataEmph 36" xfId="43713"/>
    <cellStyle name="SAPBEXresDataEmph 37" xfId="43714"/>
    <cellStyle name="SAPBEXresDataEmph 38" xfId="43715"/>
    <cellStyle name="SAPBEXresDataEmph 39" xfId="43716"/>
    <cellStyle name="SAPBEXresDataEmph 4" xfId="43717"/>
    <cellStyle name="SAPBEXresDataEmph 4 2" xfId="43718"/>
    <cellStyle name="SAPBEXresDataEmph 4 2 2" xfId="47770"/>
    <cellStyle name="SAPBEXresDataEmph 4 2 3" xfId="47769"/>
    <cellStyle name="SAPBEXresDataEmph 4 3" xfId="43719"/>
    <cellStyle name="SAPBEXresDataEmph 4 3 2" xfId="47771"/>
    <cellStyle name="SAPBEXresDataEmph 4 4" xfId="43720"/>
    <cellStyle name="SAPBEXresDataEmph 4 5" xfId="47768"/>
    <cellStyle name="SAPBEXresDataEmph 40" xfId="43721"/>
    <cellStyle name="SAPBEXresDataEmph 41" xfId="43722"/>
    <cellStyle name="SAPBEXresDataEmph 42" xfId="43723"/>
    <cellStyle name="SAPBEXresDataEmph 42 2" xfId="43724"/>
    <cellStyle name="SAPBEXresDataEmph 43" xfId="43725"/>
    <cellStyle name="SAPBEXresDataEmph 44" xfId="43726"/>
    <cellStyle name="SAPBEXresDataEmph 45" xfId="43727"/>
    <cellStyle name="SAPBEXresDataEmph 46" xfId="48044"/>
    <cellStyle name="SAPBEXresDataEmph 5" xfId="43728"/>
    <cellStyle name="SAPBEXresDataEmph 5 2" xfId="43729"/>
    <cellStyle name="SAPBEXresDataEmph 5 2 2" xfId="47774"/>
    <cellStyle name="SAPBEXresDataEmph 5 2 3" xfId="47773"/>
    <cellStyle name="SAPBEXresDataEmph 5 3" xfId="43730"/>
    <cellStyle name="SAPBEXresDataEmph 5 3 2" xfId="47775"/>
    <cellStyle name="SAPBEXresDataEmph 5 4" xfId="43731"/>
    <cellStyle name="SAPBEXresDataEmph 5 5" xfId="47772"/>
    <cellStyle name="SAPBEXresDataEmph 6" xfId="43732"/>
    <cellStyle name="SAPBEXresDataEmph 6 2" xfId="43733"/>
    <cellStyle name="SAPBEXresDataEmph 6 2 2" xfId="47778"/>
    <cellStyle name="SAPBEXresDataEmph 6 2 3" xfId="47777"/>
    <cellStyle name="SAPBEXresDataEmph 6 3" xfId="43734"/>
    <cellStyle name="SAPBEXresDataEmph 6 3 2" xfId="47779"/>
    <cellStyle name="SAPBEXresDataEmph 6 4" xfId="43735"/>
    <cellStyle name="SAPBEXresDataEmph 6 5" xfId="47776"/>
    <cellStyle name="SAPBEXresDataEmph 7" xfId="43736"/>
    <cellStyle name="SAPBEXresDataEmph 7 2" xfId="43737"/>
    <cellStyle name="SAPBEXresDataEmph 7 2 2" xfId="47782"/>
    <cellStyle name="SAPBEXresDataEmph 7 2 3" xfId="47781"/>
    <cellStyle name="SAPBEXresDataEmph 7 3" xfId="43738"/>
    <cellStyle name="SAPBEXresDataEmph 7 3 2" xfId="47783"/>
    <cellStyle name="SAPBEXresDataEmph 7 4" xfId="43739"/>
    <cellStyle name="SAPBEXresDataEmph 7 5" xfId="47780"/>
    <cellStyle name="SAPBEXresDataEmph 8" xfId="43740"/>
    <cellStyle name="SAPBEXresDataEmph 8 2" xfId="43741"/>
    <cellStyle name="SAPBEXresDataEmph 8 2 2" xfId="47785"/>
    <cellStyle name="SAPBEXresDataEmph 8 3" xfId="43742"/>
    <cellStyle name="SAPBEXresDataEmph 8 4" xfId="43743"/>
    <cellStyle name="SAPBEXresDataEmph 8 5" xfId="47784"/>
    <cellStyle name="SAPBEXresDataEmph 9" xfId="43744"/>
    <cellStyle name="SAPBEXresDataEmph 9 2" xfId="43745"/>
    <cellStyle name="SAPBEXresDataEmph 9 3" xfId="43746"/>
    <cellStyle name="SAPBEXresDataEmph 9 4" xfId="47786"/>
    <cellStyle name="SAPBEXresDataEmph_Units by Order Reason FY11" xfId="43747"/>
    <cellStyle name="SAPBEXresItem" xfId="43748"/>
    <cellStyle name="SAPBEXresItem 10" xfId="43749"/>
    <cellStyle name="SAPBEXresItem 10 2" xfId="43750"/>
    <cellStyle name="SAPBEXresItem 10 2 2" xfId="43751"/>
    <cellStyle name="SAPBEXresItem 10 3" xfId="43752"/>
    <cellStyle name="SAPBEXresItem 10 4" xfId="43753"/>
    <cellStyle name="SAPBEXresItem 10 5" xfId="47787"/>
    <cellStyle name="SAPBEXresItem 11" xfId="43754"/>
    <cellStyle name="SAPBEXresItem 11 2" xfId="43755"/>
    <cellStyle name="SAPBEXresItem 11 2 2" xfId="43756"/>
    <cellStyle name="SAPBEXresItem 11 3" xfId="43757"/>
    <cellStyle name="SAPBEXresItem 11 4" xfId="43758"/>
    <cellStyle name="SAPBEXresItem 12" xfId="43759"/>
    <cellStyle name="SAPBEXresItem 12 2" xfId="43760"/>
    <cellStyle name="SAPBEXresItem 12 2 2" xfId="43761"/>
    <cellStyle name="SAPBEXresItem 12 3" xfId="43762"/>
    <cellStyle name="SAPBEXresItem 12 4" xfId="43763"/>
    <cellStyle name="SAPBEXresItem 13" xfId="43764"/>
    <cellStyle name="SAPBEXresItem 13 2" xfId="43765"/>
    <cellStyle name="SAPBEXresItem 13 2 2" xfId="43766"/>
    <cellStyle name="SAPBEXresItem 13 3" xfId="43767"/>
    <cellStyle name="SAPBEXresItem 13 4" xfId="43768"/>
    <cellStyle name="SAPBEXresItem 14" xfId="43769"/>
    <cellStyle name="SAPBEXresItem 14 2" xfId="43770"/>
    <cellStyle name="SAPBEXresItem 14 2 2" xfId="43771"/>
    <cellStyle name="SAPBEXresItem 14 3" xfId="43772"/>
    <cellStyle name="SAPBEXresItem 14 4" xfId="43773"/>
    <cellStyle name="SAPBEXresItem 15" xfId="43774"/>
    <cellStyle name="SAPBEXresItem 15 2" xfId="43775"/>
    <cellStyle name="SAPBEXresItem 15 2 2" xfId="43776"/>
    <cellStyle name="SAPBEXresItem 15 3" xfId="43777"/>
    <cellStyle name="SAPBEXresItem 15 4" xfId="43778"/>
    <cellStyle name="SAPBEXresItem 16" xfId="43779"/>
    <cellStyle name="SAPBEXresItem 16 2" xfId="43780"/>
    <cellStyle name="SAPBEXresItem 16 2 2" xfId="43781"/>
    <cellStyle name="SAPBEXresItem 16 3" xfId="43782"/>
    <cellStyle name="SAPBEXresItem 16 4" xfId="43783"/>
    <cellStyle name="SAPBEXresItem 17" xfId="43784"/>
    <cellStyle name="SAPBEXresItem 17 2" xfId="43785"/>
    <cellStyle name="SAPBEXresItem 17 2 2" xfId="43786"/>
    <cellStyle name="SAPBEXresItem 17 3" xfId="43787"/>
    <cellStyle name="SAPBEXresItem 17 4" xfId="43788"/>
    <cellStyle name="SAPBEXresItem 18" xfId="43789"/>
    <cellStyle name="SAPBEXresItem 18 2" xfId="43790"/>
    <cellStyle name="SAPBEXresItem 18 2 2" xfId="43791"/>
    <cellStyle name="SAPBEXresItem 18 3" xfId="43792"/>
    <cellStyle name="SAPBEXresItem 18 4" xfId="43793"/>
    <cellStyle name="SAPBEXresItem 19" xfId="43794"/>
    <cellStyle name="SAPBEXresItem 19 2" xfId="43795"/>
    <cellStyle name="SAPBEXresItem 19 2 2" xfId="43796"/>
    <cellStyle name="SAPBEXresItem 19 3" xfId="43797"/>
    <cellStyle name="SAPBEXresItem 19 4" xfId="43798"/>
    <cellStyle name="SAPBEXresItem 2" xfId="43799"/>
    <cellStyle name="SAPBEXresItem 2 10" xfId="47788"/>
    <cellStyle name="SAPBEXresItem 2 2" xfId="43800"/>
    <cellStyle name="SAPBEXresItem 2 2 2" xfId="43801"/>
    <cellStyle name="SAPBEXresItem 2 2 2 2" xfId="47790"/>
    <cellStyle name="SAPBEXresItem 2 2 3" xfId="43802"/>
    <cellStyle name="SAPBEXresItem 2 2 4" xfId="47789"/>
    <cellStyle name="SAPBEXresItem 2 3" xfId="43803"/>
    <cellStyle name="SAPBEXresItem 2 3 2" xfId="43804"/>
    <cellStyle name="SAPBEXresItem 2 3 3" xfId="47791"/>
    <cellStyle name="SAPBEXresItem 2 4" xfId="43805"/>
    <cellStyle name="SAPBEXresItem 2 5" xfId="43806"/>
    <cellStyle name="SAPBEXresItem 2 6" xfId="43807"/>
    <cellStyle name="SAPBEXresItem 2 7" xfId="43808"/>
    <cellStyle name="SAPBEXresItem 2 8" xfId="43809"/>
    <cellStyle name="SAPBEXresItem 2 9" xfId="43810"/>
    <cellStyle name="SAPBEXresItem 20" xfId="43811"/>
    <cellStyle name="SAPBEXresItem 20 2" xfId="43812"/>
    <cellStyle name="SAPBEXresItem 20 2 2" xfId="43813"/>
    <cellStyle name="SAPBEXresItem 20 3" xfId="43814"/>
    <cellStyle name="SAPBEXresItem 20 4" xfId="43815"/>
    <cellStyle name="SAPBEXresItem 21" xfId="43816"/>
    <cellStyle name="SAPBEXresItem 21 2" xfId="43817"/>
    <cellStyle name="SAPBEXresItem 21 2 2" xfId="43818"/>
    <cellStyle name="SAPBEXresItem 21 3" xfId="43819"/>
    <cellStyle name="SAPBEXresItem 21 4" xfId="43820"/>
    <cellStyle name="SAPBEXresItem 22" xfId="43821"/>
    <cellStyle name="SAPBEXresItem 22 2" xfId="43822"/>
    <cellStyle name="SAPBEXresItem 22 2 2" xfId="43823"/>
    <cellStyle name="SAPBEXresItem 22 3" xfId="43824"/>
    <cellStyle name="SAPBEXresItem 22 4" xfId="43825"/>
    <cellStyle name="SAPBEXresItem 23" xfId="43826"/>
    <cellStyle name="SAPBEXresItem 23 2" xfId="43827"/>
    <cellStyle name="SAPBEXresItem 23 2 2" xfId="43828"/>
    <cellStyle name="SAPBEXresItem 23 3" xfId="43829"/>
    <cellStyle name="SAPBEXresItem 23 4" xfId="43830"/>
    <cellStyle name="SAPBEXresItem 24" xfId="43831"/>
    <cellStyle name="SAPBEXresItem 24 2" xfId="43832"/>
    <cellStyle name="SAPBEXresItem 24 2 2" xfId="43833"/>
    <cellStyle name="SAPBEXresItem 24 3" xfId="43834"/>
    <cellStyle name="SAPBEXresItem 24 4" xfId="43835"/>
    <cellStyle name="SAPBEXresItem 25" xfId="43836"/>
    <cellStyle name="SAPBEXresItem 25 2" xfId="43837"/>
    <cellStyle name="SAPBEXresItem 25 2 2" xfId="43838"/>
    <cellStyle name="SAPBEXresItem 25 3" xfId="43839"/>
    <cellStyle name="SAPBEXresItem 25 4" xfId="43840"/>
    <cellStyle name="SAPBEXresItem 25 5" xfId="43841"/>
    <cellStyle name="SAPBEXresItem 26" xfId="43842"/>
    <cellStyle name="SAPBEXresItem 26 2" xfId="43843"/>
    <cellStyle name="SAPBEXresItem 26 2 2" xfId="43844"/>
    <cellStyle name="SAPBEXresItem 26 3" xfId="43845"/>
    <cellStyle name="SAPBEXresItem 26 4" xfId="43846"/>
    <cellStyle name="SAPBEXresItem 26 5" xfId="43847"/>
    <cellStyle name="SAPBEXresItem 27" xfId="43848"/>
    <cellStyle name="SAPBEXresItem 27 2" xfId="43849"/>
    <cellStyle name="SAPBEXresItem 27 2 2" xfId="43850"/>
    <cellStyle name="SAPBEXresItem 27 3" xfId="43851"/>
    <cellStyle name="SAPBEXresItem 27 4" xfId="43852"/>
    <cellStyle name="SAPBEXresItem 27 5" xfId="43853"/>
    <cellStyle name="SAPBEXresItem 28" xfId="43854"/>
    <cellStyle name="SAPBEXresItem 28 2" xfId="43855"/>
    <cellStyle name="SAPBEXresItem 28 2 2" xfId="43856"/>
    <cellStyle name="SAPBEXresItem 28 3" xfId="43857"/>
    <cellStyle name="SAPBEXresItem 28 4" xfId="43858"/>
    <cellStyle name="SAPBEXresItem 28 5" xfId="43859"/>
    <cellStyle name="SAPBEXresItem 29" xfId="43860"/>
    <cellStyle name="SAPBEXresItem 29 2" xfId="43861"/>
    <cellStyle name="SAPBEXresItem 29 2 2" xfId="43862"/>
    <cellStyle name="SAPBEXresItem 29 3" xfId="43863"/>
    <cellStyle name="SAPBEXresItem 29 4" xfId="43864"/>
    <cellStyle name="SAPBEXresItem 3" xfId="43865"/>
    <cellStyle name="SAPBEXresItem 3 2" xfId="43866"/>
    <cellStyle name="SAPBEXresItem 3 2 2" xfId="43867"/>
    <cellStyle name="SAPBEXresItem 3 2 2 2" xfId="47794"/>
    <cellStyle name="SAPBEXresItem 3 2 3" xfId="47793"/>
    <cellStyle name="SAPBEXresItem 3 3" xfId="43868"/>
    <cellStyle name="SAPBEXresItem 3 3 2" xfId="47795"/>
    <cellStyle name="SAPBEXresItem 3 4" xfId="43869"/>
    <cellStyle name="SAPBEXresItem 3 5" xfId="47792"/>
    <cellStyle name="SAPBEXresItem 30" xfId="43870"/>
    <cellStyle name="SAPBEXresItem 30 2" xfId="43871"/>
    <cellStyle name="SAPBEXresItem 30 2 2" xfId="43872"/>
    <cellStyle name="SAPBEXresItem 30 3" xfId="43873"/>
    <cellStyle name="SAPBEXresItem 30 4" xfId="43874"/>
    <cellStyle name="SAPBEXresItem 31" xfId="43875"/>
    <cellStyle name="SAPBEXresItem 31 2" xfId="43876"/>
    <cellStyle name="SAPBEXresItem 31 2 2" xfId="43877"/>
    <cellStyle name="SAPBEXresItem 31 3" xfId="43878"/>
    <cellStyle name="SAPBEXresItem 31 4" xfId="43879"/>
    <cellStyle name="SAPBEXresItem 32" xfId="43880"/>
    <cellStyle name="SAPBEXresItem 32 2" xfId="43881"/>
    <cellStyle name="SAPBEXresItem 33" xfId="43882"/>
    <cellStyle name="SAPBEXresItem 33 2" xfId="43883"/>
    <cellStyle name="SAPBEXresItem 34" xfId="43884"/>
    <cellStyle name="SAPBEXresItem 34 2" xfId="43885"/>
    <cellStyle name="SAPBEXresItem 35" xfId="43886"/>
    <cellStyle name="SAPBEXresItem 35 2" xfId="43887"/>
    <cellStyle name="SAPBEXresItem 36" xfId="43888"/>
    <cellStyle name="SAPBEXresItem 36 2" xfId="43889"/>
    <cellStyle name="SAPBEXresItem 37" xfId="43890"/>
    <cellStyle name="SAPBEXresItem 37 2" xfId="43891"/>
    <cellStyle name="SAPBEXresItem 38" xfId="43892"/>
    <cellStyle name="SAPBEXresItem 38 2" xfId="43893"/>
    <cellStyle name="SAPBEXresItem 39" xfId="43894"/>
    <cellStyle name="SAPBEXresItem 39 2" xfId="43895"/>
    <cellStyle name="SAPBEXresItem 4" xfId="43896"/>
    <cellStyle name="SAPBEXresItem 4 2" xfId="43897"/>
    <cellStyle name="SAPBEXresItem 4 2 2" xfId="43898"/>
    <cellStyle name="SAPBEXresItem 4 2 2 2" xfId="47798"/>
    <cellStyle name="SAPBEXresItem 4 2 3" xfId="47797"/>
    <cellStyle name="SAPBEXresItem 4 3" xfId="43899"/>
    <cellStyle name="SAPBEXresItem 4 3 2" xfId="47799"/>
    <cellStyle name="SAPBEXresItem 4 4" xfId="43900"/>
    <cellStyle name="SAPBEXresItem 4 5" xfId="47796"/>
    <cellStyle name="SAPBEXresItem 40" xfId="43901"/>
    <cellStyle name="SAPBEXresItem 40 2" xfId="43902"/>
    <cellStyle name="SAPBEXresItem 41" xfId="43903"/>
    <cellStyle name="SAPBEXresItem 41 2" xfId="43904"/>
    <cellStyle name="SAPBEXresItem 42" xfId="43905"/>
    <cellStyle name="SAPBEXresItem 42 2" xfId="43906"/>
    <cellStyle name="SAPBEXresItem 43" xfId="43907"/>
    <cellStyle name="SAPBEXresItem 44" xfId="43908"/>
    <cellStyle name="SAPBEXresItem 45" xfId="43909"/>
    <cellStyle name="SAPBEXresItem 46" xfId="48045"/>
    <cellStyle name="SAPBEXresItem 5" xfId="43910"/>
    <cellStyle name="SAPBEXresItem 5 2" xfId="43911"/>
    <cellStyle name="SAPBEXresItem 5 2 2" xfId="43912"/>
    <cellStyle name="SAPBEXresItem 5 2 2 2" xfId="47802"/>
    <cellStyle name="SAPBEXresItem 5 2 3" xfId="47801"/>
    <cellStyle name="SAPBEXresItem 5 3" xfId="43913"/>
    <cellStyle name="SAPBEXresItem 5 3 2" xfId="47803"/>
    <cellStyle name="SAPBEXresItem 5 4" xfId="43914"/>
    <cellStyle name="SAPBEXresItem 5 5" xfId="47800"/>
    <cellStyle name="SAPBEXresItem 6" xfId="43915"/>
    <cellStyle name="SAPBEXresItem 6 2" xfId="43916"/>
    <cellStyle name="SAPBEXresItem 6 2 2" xfId="43917"/>
    <cellStyle name="SAPBEXresItem 6 2 2 2" xfId="47806"/>
    <cellStyle name="SAPBEXresItem 6 2 3" xfId="47805"/>
    <cellStyle name="SAPBEXresItem 6 3" xfId="43918"/>
    <cellStyle name="SAPBEXresItem 6 3 2" xfId="47807"/>
    <cellStyle name="SAPBEXresItem 6 4" xfId="43919"/>
    <cellStyle name="SAPBEXresItem 6 5" xfId="47804"/>
    <cellStyle name="SAPBEXresItem 7" xfId="43920"/>
    <cellStyle name="SAPBEXresItem 7 2" xfId="43921"/>
    <cellStyle name="SAPBEXresItem 7 2 2" xfId="43922"/>
    <cellStyle name="SAPBEXresItem 7 2 2 2" xfId="47810"/>
    <cellStyle name="SAPBEXresItem 7 2 3" xfId="47809"/>
    <cellStyle name="SAPBEXresItem 7 3" xfId="43923"/>
    <cellStyle name="SAPBEXresItem 7 3 2" xfId="47811"/>
    <cellStyle name="SAPBEXresItem 7 4" xfId="43924"/>
    <cellStyle name="SAPBEXresItem 7 5" xfId="47808"/>
    <cellStyle name="SAPBEXresItem 8" xfId="43925"/>
    <cellStyle name="SAPBEXresItem 8 2" xfId="43926"/>
    <cellStyle name="SAPBEXresItem 8 2 2" xfId="43927"/>
    <cellStyle name="SAPBEXresItem 8 2 3" xfId="47813"/>
    <cellStyle name="SAPBEXresItem 8 3" xfId="43928"/>
    <cellStyle name="SAPBEXresItem 8 4" xfId="43929"/>
    <cellStyle name="SAPBEXresItem 8 5" xfId="47812"/>
    <cellStyle name="SAPBEXresItem 9" xfId="43930"/>
    <cellStyle name="SAPBEXresItem 9 2" xfId="43931"/>
    <cellStyle name="SAPBEXresItem 9 2 2" xfId="43932"/>
    <cellStyle name="SAPBEXresItem 9 3" xfId="43933"/>
    <cellStyle name="SAPBEXresItem 9 4" xfId="43934"/>
    <cellStyle name="SAPBEXresItem 9 5" xfId="47814"/>
    <cellStyle name="SAPBEXresItem_Units by Order Reason FY11" xfId="43935"/>
    <cellStyle name="SAPBEXresItemX" xfId="43936"/>
    <cellStyle name="SAPBEXresItemX 10" xfId="43937"/>
    <cellStyle name="SAPBEXresItemX 10 2" xfId="43938"/>
    <cellStyle name="SAPBEXresItemX 10 2 2" xfId="43939"/>
    <cellStyle name="SAPBEXresItemX 10 3" xfId="43940"/>
    <cellStyle name="SAPBEXresItemX 10 4" xfId="43941"/>
    <cellStyle name="SAPBEXresItemX 10 5" xfId="47815"/>
    <cellStyle name="SAPBEXresItemX 11" xfId="43942"/>
    <cellStyle name="SAPBEXresItemX 11 2" xfId="43943"/>
    <cellStyle name="SAPBEXresItemX 11 2 2" xfId="43944"/>
    <cellStyle name="SAPBEXresItemX 11 3" xfId="43945"/>
    <cellStyle name="SAPBEXresItemX 11 4" xfId="43946"/>
    <cellStyle name="SAPBEXresItemX 12" xfId="43947"/>
    <cellStyle name="SAPBEXresItemX 12 2" xfId="43948"/>
    <cellStyle name="SAPBEXresItemX 12 2 2" xfId="43949"/>
    <cellStyle name="SAPBEXresItemX 12 3" xfId="43950"/>
    <cellStyle name="SAPBEXresItemX 12 4" xfId="43951"/>
    <cellStyle name="SAPBEXresItemX 13" xfId="43952"/>
    <cellStyle name="SAPBEXresItemX 13 2" xfId="43953"/>
    <cellStyle name="SAPBEXresItemX 13 2 2" xfId="43954"/>
    <cellStyle name="SAPBEXresItemX 13 3" xfId="43955"/>
    <cellStyle name="SAPBEXresItemX 13 4" xfId="43956"/>
    <cellStyle name="SAPBEXresItemX 14" xfId="43957"/>
    <cellStyle name="SAPBEXresItemX 14 2" xfId="43958"/>
    <cellStyle name="SAPBEXresItemX 14 2 2" xfId="43959"/>
    <cellStyle name="SAPBEXresItemX 14 3" xfId="43960"/>
    <cellStyle name="SAPBEXresItemX 14 4" xfId="43961"/>
    <cellStyle name="SAPBEXresItemX 15" xfId="43962"/>
    <cellStyle name="SAPBEXresItemX 15 2" xfId="43963"/>
    <cellStyle name="SAPBEXresItemX 15 2 2" xfId="43964"/>
    <cellStyle name="SAPBEXresItemX 15 3" xfId="43965"/>
    <cellStyle name="SAPBEXresItemX 15 4" xfId="43966"/>
    <cellStyle name="SAPBEXresItemX 16" xfId="43967"/>
    <cellStyle name="SAPBEXresItemX 16 2" xfId="43968"/>
    <cellStyle name="SAPBEXresItemX 16 2 2" xfId="43969"/>
    <cellStyle name="SAPBEXresItemX 16 3" xfId="43970"/>
    <cellStyle name="SAPBEXresItemX 16 4" xfId="43971"/>
    <cellStyle name="SAPBEXresItemX 17" xfId="43972"/>
    <cellStyle name="SAPBEXresItemX 17 2" xfId="43973"/>
    <cellStyle name="SAPBEXresItemX 17 2 2" xfId="43974"/>
    <cellStyle name="SAPBEXresItemX 17 3" xfId="43975"/>
    <cellStyle name="SAPBEXresItemX 17 4" xfId="43976"/>
    <cellStyle name="SAPBEXresItemX 18" xfId="43977"/>
    <cellStyle name="SAPBEXresItemX 18 2" xfId="43978"/>
    <cellStyle name="SAPBEXresItemX 18 2 2" xfId="43979"/>
    <cellStyle name="SAPBEXresItemX 18 3" xfId="43980"/>
    <cellStyle name="SAPBEXresItemX 18 4" xfId="43981"/>
    <cellStyle name="SAPBEXresItemX 19" xfId="43982"/>
    <cellStyle name="SAPBEXresItemX 19 2" xfId="43983"/>
    <cellStyle name="SAPBEXresItemX 19 2 2" xfId="43984"/>
    <cellStyle name="SAPBEXresItemX 19 3" xfId="43985"/>
    <cellStyle name="SAPBEXresItemX 19 4" xfId="43986"/>
    <cellStyle name="SAPBEXresItemX 2" xfId="43987"/>
    <cellStyle name="SAPBEXresItemX 2 10" xfId="47816"/>
    <cellStyle name="SAPBEXresItemX 2 2" xfId="43988"/>
    <cellStyle name="SAPBEXresItemX 2 2 2" xfId="43989"/>
    <cellStyle name="SAPBEXresItemX 2 2 2 2" xfId="47818"/>
    <cellStyle name="SAPBEXresItemX 2 2 3" xfId="43990"/>
    <cellStyle name="SAPBEXresItemX 2 2 4" xfId="47817"/>
    <cellStyle name="SAPBEXresItemX 2 3" xfId="43991"/>
    <cellStyle name="SAPBEXresItemX 2 3 2" xfId="43992"/>
    <cellStyle name="SAPBEXresItemX 2 3 3" xfId="47819"/>
    <cellStyle name="SAPBEXresItemX 2 4" xfId="43993"/>
    <cellStyle name="SAPBEXresItemX 2 5" xfId="43994"/>
    <cellStyle name="SAPBEXresItemX 2 6" xfId="43995"/>
    <cellStyle name="SAPBEXresItemX 2 7" xfId="43996"/>
    <cellStyle name="SAPBEXresItemX 2 8" xfId="43997"/>
    <cellStyle name="SAPBEXresItemX 2 9" xfId="43998"/>
    <cellStyle name="SAPBEXresItemX 20" xfId="43999"/>
    <cellStyle name="SAPBEXresItemX 20 2" xfId="44000"/>
    <cellStyle name="SAPBEXresItemX 20 2 2" xfId="44001"/>
    <cellStyle name="SAPBEXresItemX 20 3" xfId="44002"/>
    <cellStyle name="SAPBEXresItemX 20 4" xfId="44003"/>
    <cellStyle name="SAPBEXresItemX 21" xfId="44004"/>
    <cellStyle name="SAPBEXresItemX 21 2" xfId="44005"/>
    <cellStyle name="SAPBEXresItemX 21 2 2" xfId="44006"/>
    <cellStyle name="SAPBEXresItemX 21 3" xfId="44007"/>
    <cellStyle name="SAPBEXresItemX 21 4" xfId="44008"/>
    <cellStyle name="SAPBEXresItemX 22" xfId="44009"/>
    <cellStyle name="SAPBEXresItemX 22 2" xfId="44010"/>
    <cellStyle name="SAPBEXresItemX 22 2 2" xfId="44011"/>
    <cellStyle name="SAPBEXresItemX 22 3" xfId="44012"/>
    <cellStyle name="SAPBEXresItemX 22 4" xfId="44013"/>
    <cellStyle name="SAPBEXresItemX 23" xfId="44014"/>
    <cellStyle name="SAPBEXresItemX 23 2" xfId="44015"/>
    <cellStyle name="SAPBEXresItemX 23 2 2" xfId="44016"/>
    <cellStyle name="SAPBEXresItemX 23 3" xfId="44017"/>
    <cellStyle name="SAPBEXresItemX 23 4" xfId="44018"/>
    <cellStyle name="SAPBEXresItemX 24" xfId="44019"/>
    <cellStyle name="SAPBEXresItemX 24 2" xfId="44020"/>
    <cellStyle name="SAPBEXresItemX 24 2 2" xfId="44021"/>
    <cellStyle name="SAPBEXresItemX 24 3" xfId="44022"/>
    <cellStyle name="SAPBEXresItemX 24 4" xfId="44023"/>
    <cellStyle name="SAPBEXresItemX 25" xfId="44024"/>
    <cellStyle name="SAPBEXresItemX 25 2" xfId="44025"/>
    <cellStyle name="SAPBEXresItemX 25 2 2" xfId="44026"/>
    <cellStyle name="SAPBEXresItemX 25 3" xfId="44027"/>
    <cellStyle name="SAPBEXresItemX 25 4" xfId="44028"/>
    <cellStyle name="SAPBEXresItemX 25 5" xfId="44029"/>
    <cellStyle name="SAPBEXresItemX 26" xfId="44030"/>
    <cellStyle name="SAPBEXresItemX 26 2" xfId="44031"/>
    <cellStyle name="SAPBEXresItemX 26 2 2" xfId="44032"/>
    <cellStyle name="SAPBEXresItemX 26 3" xfId="44033"/>
    <cellStyle name="SAPBEXresItemX 26 4" xfId="44034"/>
    <cellStyle name="SAPBEXresItemX 26 5" xfId="44035"/>
    <cellStyle name="SAPBEXresItemX 27" xfId="44036"/>
    <cellStyle name="SAPBEXresItemX 27 2" xfId="44037"/>
    <cellStyle name="SAPBEXresItemX 27 2 2" xfId="44038"/>
    <cellStyle name="SAPBEXresItemX 27 3" xfId="44039"/>
    <cellStyle name="SAPBEXresItemX 27 4" xfId="44040"/>
    <cellStyle name="SAPBEXresItemX 27 5" xfId="44041"/>
    <cellStyle name="SAPBEXresItemX 28" xfId="44042"/>
    <cellStyle name="SAPBEXresItemX 28 2" xfId="44043"/>
    <cellStyle name="SAPBEXresItemX 28 2 2" xfId="44044"/>
    <cellStyle name="SAPBEXresItemX 28 3" xfId="44045"/>
    <cellStyle name="SAPBEXresItemX 28 4" xfId="44046"/>
    <cellStyle name="SAPBEXresItemX 28 5" xfId="44047"/>
    <cellStyle name="SAPBEXresItemX 29" xfId="44048"/>
    <cellStyle name="SAPBEXresItemX 29 2" xfId="44049"/>
    <cellStyle name="SAPBEXresItemX 29 2 2" xfId="44050"/>
    <cellStyle name="SAPBEXresItemX 29 3" xfId="44051"/>
    <cellStyle name="SAPBEXresItemX 29 4" xfId="44052"/>
    <cellStyle name="SAPBEXresItemX 3" xfId="44053"/>
    <cellStyle name="SAPBEXresItemX 3 2" xfId="44054"/>
    <cellStyle name="SAPBEXresItemX 3 2 2" xfId="44055"/>
    <cellStyle name="SAPBEXresItemX 3 2 2 2" xfId="47822"/>
    <cellStyle name="SAPBEXresItemX 3 2 3" xfId="47821"/>
    <cellStyle name="SAPBEXresItemX 3 3" xfId="44056"/>
    <cellStyle name="SAPBEXresItemX 3 3 2" xfId="47823"/>
    <cellStyle name="SAPBEXresItemX 3 4" xfId="44057"/>
    <cellStyle name="SAPBEXresItemX 3 5" xfId="47820"/>
    <cellStyle name="SAPBEXresItemX 30" xfId="44058"/>
    <cellStyle name="SAPBEXresItemX 30 2" xfId="44059"/>
    <cellStyle name="SAPBEXresItemX 30 2 2" xfId="44060"/>
    <cellStyle name="SAPBEXresItemX 30 3" xfId="44061"/>
    <cellStyle name="SAPBEXresItemX 30 4" xfId="44062"/>
    <cellStyle name="SAPBEXresItemX 31" xfId="44063"/>
    <cellStyle name="SAPBEXresItemX 31 2" xfId="44064"/>
    <cellStyle name="SAPBEXresItemX 31 2 2" xfId="44065"/>
    <cellStyle name="SAPBEXresItemX 31 3" xfId="44066"/>
    <cellStyle name="SAPBEXresItemX 31 4" xfId="44067"/>
    <cellStyle name="SAPBEXresItemX 32" xfId="44068"/>
    <cellStyle name="SAPBEXresItemX 32 2" xfId="44069"/>
    <cellStyle name="SAPBEXresItemX 33" xfId="44070"/>
    <cellStyle name="SAPBEXresItemX 33 2" xfId="44071"/>
    <cellStyle name="SAPBEXresItemX 34" xfId="44072"/>
    <cellStyle name="SAPBEXresItemX 34 2" xfId="44073"/>
    <cellStyle name="SAPBEXresItemX 35" xfId="44074"/>
    <cellStyle name="SAPBEXresItemX 35 2" xfId="44075"/>
    <cellStyle name="SAPBEXresItemX 36" xfId="44076"/>
    <cellStyle name="SAPBEXresItemX 36 2" xfId="44077"/>
    <cellStyle name="SAPBEXresItemX 37" xfId="44078"/>
    <cellStyle name="SAPBEXresItemX 37 2" xfId="44079"/>
    <cellStyle name="SAPBEXresItemX 38" xfId="44080"/>
    <cellStyle name="SAPBEXresItemX 38 2" xfId="44081"/>
    <cellStyle name="SAPBEXresItemX 39" xfId="44082"/>
    <cellStyle name="SAPBEXresItemX 39 2" xfId="44083"/>
    <cellStyle name="SAPBEXresItemX 4" xfId="44084"/>
    <cellStyle name="SAPBEXresItemX 4 2" xfId="44085"/>
    <cellStyle name="SAPBEXresItemX 4 2 2" xfId="44086"/>
    <cellStyle name="SAPBEXresItemX 4 2 2 2" xfId="47826"/>
    <cellStyle name="SAPBEXresItemX 4 2 3" xfId="47825"/>
    <cellStyle name="SAPBEXresItemX 4 3" xfId="44087"/>
    <cellStyle name="SAPBEXresItemX 4 3 2" xfId="47827"/>
    <cellStyle name="SAPBEXresItemX 4 4" xfId="44088"/>
    <cellStyle name="SAPBEXresItemX 4 5" xfId="47824"/>
    <cellStyle name="SAPBEXresItemX 40" xfId="44089"/>
    <cellStyle name="SAPBEXresItemX 40 2" xfId="44090"/>
    <cellStyle name="SAPBEXresItemX 41" xfId="44091"/>
    <cellStyle name="SAPBEXresItemX 41 2" xfId="44092"/>
    <cellStyle name="SAPBEXresItemX 42" xfId="44093"/>
    <cellStyle name="SAPBEXresItemX 42 2" xfId="44094"/>
    <cellStyle name="SAPBEXresItemX 43" xfId="44095"/>
    <cellStyle name="SAPBEXresItemX 44" xfId="44096"/>
    <cellStyle name="SAPBEXresItemX 45" xfId="44097"/>
    <cellStyle name="SAPBEXresItemX 46" xfId="48046"/>
    <cellStyle name="SAPBEXresItemX 5" xfId="44098"/>
    <cellStyle name="SAPBEXresItemX 5 2" xfId="44099"/>
    <cellStyle name="SAPBEXresItemX 5 2 2" xfId="44100"/>
    <cellStyle name="SAPBEXresItemX 5 2 2 2" xfId="47830"/>
    <cellStyle name="SAPBEXresItemX 5 2 3" xfId="47829"/>
    <cellStyle name="SAPBEXresItemX 5 3" xfId="44101"/>
    <cellStyle name="SAPBEXresItemX 5 3 2" xfId="47831"/>
    <cellStyle name="SAPBEXresItemX 5 4" xfId="44102"/>
    <cellStyle name="SAPBEXresItemX 5 5" xfId="47828"/>
    <cellStyle name="SAPBEXresItemX 6" xfId="44103"/>
    <cellStyle name="SAPBEXresItemX 6 2" xfId="44104"/>
    <cellStyle name="SAPBEXresItemX 6 2 2" xfId="44105"/>
    <cellStyle name="SAPBEXresItemX 6 2 2 2" xfId="47834"/>
    <cellStyle name="SAPBEXresItemX 6 2 3" xfId="47833"/>
    <cellStyle name="SAPBEXresItemX 6 3" xfId="44106"/>
    <cellStyle name="SAPBEXresItemX 6 3 2" xfId="47835"/>
    <cellStyle name="SAPBEXresItemX 6 4" xfId="44107"/>
    <cellStyle name="SAPBEXresItemX 6 5" xfId="47832"/>
    <cellStyle name="SAPBEXresItemX 7" xfId="44108"/>
    <cellStyle name="SAPBEXresItemX 7 2" xfId="44109"/>
    <cellStyle name="SAPBEXresItemX 7 2 2" xfId="44110"/>
    <cellStyle name="SAPBEXresItemX 7 2 2 2" xfId="47838"/>
    <cellStyle name="SAPBEXresItemX 7 2 3" xfId="47837"/>
    <cellStyle name="SAPBEXresItemX 7 3" xfId="44111"/>
    <cellStyle name="SAPBEXresItemX 7 3 2" xfId="47839"/>
    <cellStyle name="SAPBEXresItemX 7 4" xfId="44112"/>
    <cellStyle name="SAPBEXresItemX 7 5" xfId="47836"/>
    <cellStyle name="SAPBEXresItemX 8" xfId="44113"/>
    <cellStyle name="SAPBEXresItemX 8 2" xfId="44114"/>
    <cellStyle name="SAPBEXresItemX 8 2 2" xfId="44115"/>
    <cellStyle name="SAPBEXresItemX 8 2 3" xfId="47841"/>
    <cellStyle name="SAPBEXresItemX 8 3" xfId="44116"/>
    <cellStyle name="SAPBEXresItemX 8 4" xfId="44117"/>
    <cellStyle name="SAPBEXresItemX 8 5" xfId="47840"/>
    <cellStyle name="SAPBEXresItemX 9" xfId="44118"/>
    <cellStyle name="SAPBEXresItemX 9 2" xfId="44119"/>
    <cellStyle name="SAPBEXresItemX 9 2 2" xfId="44120"/>
    <cellStyle name="SAPBEXresItemX 9 3" xfId="44121"/>
    <cellStyle name="SAPBEXresItemX 9 4" xfId="44122"/>
    <cellStyle name="SAPBEXresItemX 9 5" xfId="47842"/>
    <cellStyle name="SAPBEXresItemX_Units by Order Reason FY11" xfId="44123"/>
    <cellStyle name="SAPBEXstdData" xfId="44124"/>
    <cellStyle name="SAPBEXstdData 10" xfId="44125"/>
    <cellStyle name="SAPBEXstdData 10 2" xfId="44126"/>
    <cellStyle name="SAPBEXstdData 10 2 2" xfId="44127"/>
    <cellStyle name="SAPBEXstdData 10 3" xfId="44128"/>
    <cellStyle name="SAPBEXstdData 10 3 2" xfId="44129"/>
    <cellStyle name="SAPBEXstdData 10 4" xfId="44130"/>
    <cellStyle name="SAPBEXstdData 10 5" xfId="44131"/>
    <cellStyle name="SAPBEXstdData 10 6" xfId="47844"/>
    <cellStyle name="SAPBEXstdData 11" xfId="44132"/>
    <cellStyle name="SAPBEXstdData 11 2" xfId="44133"/>
    <cellStyle name="SAPBEXstdData 11 2 2" xfId="44134"/>
    <cellStyle name="SAPBEXstdData 11 3" xfId="44135"/>
    <cellStyle name="SAPBEXstdData 11 3 2" xfId="44136"/>
    <cellStyle name="SAPBEXstdData 11 4" xfId="44137"/>
    <cellStyle name="SAPBEXstdData 11 5" xfId="44138"/>
    <cellStyle name="SAPBEXstdData 11 6" xfId="47843"/>
    <cellStyle name="SAPBEXstdData 12" xfId="44139"/>
    <cellStyle name="SAPBEXstdData 12 2" xfId="44140"/>
    <cellStyle name="SAPBEXstdData 12 2 2" xfId="44141"/>
    <cellStyle name="SAPBEXstdData 12 3" xfId="44142"/>
    <cellStyle name="SAPBEXstdData 12 3 2" xfId="44143"/>
    <cellStyle name="SAPBEXstdData 12 4" xfId="44144"/>
    <cellStyle name="SAPBEXstdData 12 5" xfId="44145"/>
    <cellStyle name="SAPBEXstdData 13" xfId="44146"/>
    <cellStyle name="SAPBEXstdData 13 2" xfId="44147"/>
    <cellStyle name="SAPBEXstdData 13 2 2" xfId="44148"/>
    <cellStyle name="SAPBEXstdData 13 3" xfId="44149"/>
    <cellStyle name="SAPBEXstdData 13 3 2" xfId="44150"/>
    <cellStyle name="SAPBEXstdData 13 4" xfId="44151"/>
    <cellStyle name="SAPBEXstdData 13 5" xfId="44152"/>
    <cellStyle name="SAPBEXstdData 14" xfId="44153"/>
    <cellStyle name="SAPBEXstdData 14 2" xfId="44154"/>
    <cellStyle name="SAPBEXstdData 14 2 2" xfId="44155"/>
    <cellStyle name="SAPBEXstdData 14 3" xfId="44156"/>
    <cellStyle name="SAPBEXstdData 14 3 2" xfId="44157"/>
    <cellStyle name="SAPBEXstdData 14 4" xfId="44158"/>
    <cellStyle name="SAPBEXstdData 14 5" xfId="44159"/>
    <cellStyle name="SAPBEXstdData 15" xfId="44160"/>
    <cellStyle name="SAPBEXstdData 15 2" xfId="44161"/>
    <cellStyle name="SAPBEXstdData 15 2 2" xfId="44162"/>
    <cellStyle name="SAPBEXstdData 15 3" xfId="44163"/>
    <cellStyle name="SAPBEXstdData 15 3 2" xfId="44164"/>
    <cellStyle name="SAPBEXstdData 15 4" xfId="44165"/>
    <cellStyle name="SAPBEXstdData 15 5" xfId="44166"/>
    <cellStyle name="SAPBEXstdData 16" xfId="44167"/>
    <cellStyle name="SAPBEXstdData 16 2" xfId="44168"/>
    <cellStyle name="SAPBEXstdData 16 2 2" xfId="44169"/>
    <cellStyle name="SAPBEXstdData 16 3" xfId="44170"/>
    <cellStyle name="SAPBEXstdData 16 3 2" xfId="44171"/>
    <cellStyle name="SAPBEXstdData 16 4" xfId="44172"/>
    <cellStyle name="SAPBEXstdData 16 5" xfId="44173"/>
    <cellStyle name="SAPBEXstdData 17" xfId="44174"/>
    <cellStyle name="SAPBEXstdData 17 2" xfId="44175"/>
    <cellStyle name="SAPBEXstdData 17 2 2" xfId="44176"/>
    <cellStyle name="SAPBEXstdData 17 3" xfId="44177"/>
    <cellStyle name="SAPBEXstdData 17 3 2" xfId="44178"/>
    <cellStyle name="SAPBEXstdData 17 4" xfId="44179"/>
    <cellStyle name="SAPBEXstdData 17 5" xfId="44180"/>
    <cellStyle name="SAPBEXstdData 18" xfId="44181"/>
    <cellStyle name="SAPBEXstdData 18 2" xfId="44182"/>
    <cellStyle name="SAPBEXstdData 18 2 2" xfId="44183"/>
    <cellStyle name="SAPBEXstdData 18 3" xfId="44184"/>
    <cellStyle name="SAPBEXstdData 18 3 2" xfId="44185"/>
    <cellStyle name="SAPBEXstdData 18 4" xfId="44186"/>
    <cellStyle name="SAPBEXstdData 18 5" xfId="44187"/>
    <cellStyle name="SAPBEXstdData 19" xfId="44188"/>
    <cellStyle name="SAPBEXstdData 19 2" xfId="44189"/>
    <cellStyle name="SAPBEXstdData 19 2 2" xfId="44190"/>
    <cellStyle name="SAPBEXstdData 19 3" xfId="44191"/>
    <cellStyle name="SAPBEXstdData 19 3 2" xfId="44192"/>
    <cellStyle name="SAPBEXstdData 19 4" xfId="44193"/>
    <cellStyle name="SAPBEXstdData 19 5" xfId="44194"/>
    <cellStyle name="SAPBEXstdData 2" xfId="44195"/>
    <cellStyle name="SAPBEXstdData 2 10" xfId="44196"/>
    <cellStyle name="SAPBEXstdData 2 11" xfId="44197"/>
    <cellStyle name="SAPBEXstdData 2 12" xfId="44198"/>
    <cellStyle name="SAPBEXstdData 2 13" xfId="44199"/>
    <cellStyle name="SAPBEXstdData 2 14" xfId="44200"/>
    <cellStyle name="SAPBEXstdData 2 15" xfId="44201"/>
    <cellStyle name="SAPBEXstdData 2 16" xfId="44202"/>
    <cellStyle name="SAPBEXstdData 2 17" xfId="44203"/>
    <cellStyle name="SAPBEXstdData 2 18" xfId="44204"/>
    <cellStyle name="SAPBEXstdData 2 19" xfId="44205"/>
    <cellStyle name="SAPBEXstdData 2 2" xfId="44206"/>
    <cellStyle name="SAPBEXstdData 2 2 2" xfId="44207"/>
    <cellStyle name="SAPBEXstdData 2 2 2 2" xfId="44208"/>
    <cellStyle name="SAPBEXstdData 2 2 2 3" xfId="44209"/>
    <cellStyle name="SAPBEXstdData 2 2 2 4" xfId="44210"/>
    <cellStyle name="SAPBEXstdData 2 2 2 5" xfId="47847"/>
    <cellStyle name="SAPBEXstdData 2 2 3" xfId="44211"/>
    <cellStyle name="SAPBEXstdData 2 2 4" xfId="44212"/>
    <cellStyle name="SAPBEXstdData 2 2 5" xfId="44213"/>
    <cellStyle name="SAPBEXstdData 2 2 6" xfId="44214"/>
    <cellStyle name="SAPBEXstdData 2 2 7" xfId="44215"/>
    <cellStyle name="SAPBEXstdData 2 2 8" xfId="47846"/>
    <cellStyle name="SAPBEXstdData 2 20" xfId="44216"/>
    <cellStyle name="SAPBEXstdData 2 21" xfId="44217"/>
    <cellStyle name="SAPBEXstdData 2 22" xfId="44218"/>
    <cellStyle name="SAPBEXstdData 2 23" xfId="44219"/>
    <cellStyle name="SAPBEXstdData 2 24" xfId="44220"/>
    <cellStyle name="SAPBEXstdData 2 25" xfId="44221"/>
    <cellStyle name="SAPBEXstdData 2 26" xfId="44222"/>
    <cellStyle name="SAPBEXstdData 2 27" xfId="44223"/>
    <cellStyle name="SAPBEXstdData 2 28" xfId="44224"/>
    <cellStyle name="SAPBEXstdData 2 29" xfId="44225"/>
    <cellStyle name="SAPBEXstdData 2 3" xfId="44226"/>
    <cellStyle name="SAPBEXstdData 2 3 2" xfId="44227"/>
    <cellStyle name="SAPBEXstdData 2 3 3" xfId="44228"/>
    <cellStyle name="SAPBEXstdData 2 3 4" xfId="44229"/>
    <cellStyle name="SAPBEXstdData 2 3 5" xfId="47848"/>
    <cellStyle name="SAPBEXstdData 2 30" xfId="44230"/>
    <cellStyle name="SAPBEXstdData 2 31" xfId="44231"/>
    <cellStyle name="SAPBEXstdData 2 32" xfId="44232"/>
    <cellStyle name="SAPBEXstdData 2 33" xfId="44233"/>
    <cellStyle name="SAPBEXstdData 2 34" xfId="44234"/>
    <cellStyle name="SAPBEXstdData 2 35" xfId="44235"/>
    <cellStyle name="SAPBEXstdData 2 36" xfId="44236"/>
    <cellStyle name="SAPBEXstdData 2 37" xfId="44237"/>
    <cellStyle name="SAPBEXstdData 2 38" xfId="44238"/>
    <cellStyle name="SAPBEXstdData 2 39" xfId="44239"/>
    <cellStyle name="SAPBEXstdData 2 4" xfId="44240"/>
    <cellStyle name="SAPBEXstdData 2 4 2" xfId="44241"/>
    <cellStyle name="SAPBEXstdData 2 4 3" xfId="44242"/>
    <cellStyle name="SAPBEXstdData 2 4 4" xfId="47845"/>
    <cellStyle name="SAPBEXstdData 2 40" xfId="44243"/>
    <cellStyle name="SAPBEXstdData 2 41" xfId="44244"/>
    <cellStyle name="SAPBEXstdData 2 5" xfId="44245"/>
    <cellStyle name="SAPBEXstdData 2 5 2" xfId="44246"/>
    <cellStyle name="SAPBEXstdData 2 6" xfId="44247"/>
    <cellStyle name="SAPBEXstdData 2 7" xfId="44248"/>
    <cellStyle name="SAPBEXstdData 2 8" xfId="44249"/>
    <cellStyle name="SAPBEXstdData 2 9" xfId="44250"/>
    <cellStyle name="SAPBEXstdData 20" xfId="44251"/>
    <cellStyle name="SAPBEXstdData 20 2" xfId="44252"/>
    <cellStyle name="SAPBEXstdData 20 2 2" xfId="44253"/>
    <cellStyle name="SAPBEXstdData 20 3" xfId="44254"/>
    <cellStyle name="SAPBEXstdData 20 3 2" xfId="44255"/>
    <cellStyle name="SAPBEXstdData 20 4" xfId="44256"/>
    <cellStyle name="SAPBEXstdData 20 5" xfId="44257"/>
    <cellStyle name="SAPBEXstdData 21" xfId="44258"/>
    <cellStyle name="SAPBEXstdData 21 2" xfId="44259"/>
    <cellStyle name="SAPBEXstdData 21 2 2" xfId="44260"/>
    <cellStyle name="SAPBEXstdData 21 3" xfId="44261"/>
    <cellStyle name="SAPBEXstdData 21 3 2" xfId="44262"/>
    <cellStyle name="SAPBEXstdData 21 4" xfId="44263"/>
    <cellStyle name="SAPBEXstdData 21 5" xfId="44264"/>
    <cellStyle name="SAPBEXstdData 22" xfId="44265"/>
    <cellStyle name="SAPBEXstdData 22 2" xfId="44266"/>
    <cellStyle name="SAPBEXstdData 22 2 2" xfId="44267"/>
    <cellStyle name="SAPBEXstdData 22 3" xfId="44268"/>
    <cellStyle name="SAPBEXstdData 22 3 2" xfId="44269"/>
    <cellStyle name="SAPBEXstdData 22 4" xfId="44270"/>
    <cellStyle name="SAPBEXstdData 22 5" xfId="44271"/>
    <cellStyle name="SAPBEXstdData 23" xfId="44272"/>
    <cellStyle name="SAPBEXstdData 23 2" xfId="44273"/>
    <cellStyle name="SAPBEXstdData 23 2 2" xfId="44274"/>
    <cellStyle name="SAPBEXstdData 23 3" xfId="44275"/>
    <cellStyle name="SAPBEXstdData 23 3 2" xfId="44276"/>
    <cellStyle name="SAPBEXstdData 23 4" xfId="44277"/>
    <cellStyle name="SAPBEXstdData 23 5" xfId="44278"/>
    <cellStyle name="SAPBEXstdData 24" xfId="44279"/>
    <cellStyle name="SAPBEXstdData 24 2" xfId="44280"/>
    <cellStyle name="SAPBEXstdData 24 2 2" xfId="44281"/>
    <cellStyle name="SAPBEXstdData 24 3" xfId="44282"/>
    <cellStyle name="SAPBEXstdData 24 3 2" xfId="44283"/>
    <cellStyle name="SAPBEXstdData 24 4" xfId="44284"/>
    <cellStyle name="SAPBEXstdData 24 5" xfId="44285"/>
    <cellStyle name="SAPBEXstdData 24 6" xfId="46665"/>
    <cellStyle name="SAPBEXstdData 25" xfId="44286"/>
    <cellStyle name="SAPBEXstdData 25 2" xfId="44287"/>
    <cellStyle name="SAPBEXstdData 25 2 2" xfId="44288"/>
    <cellStyle name="SAPBEXstdData 25 3" xfId="44289"/>
    <cellStyle name="SAPBEXstdData 25 3 2" xfId="44290"/>
    <cellStyle name="SAPBEXstdData 25 4" xfId="44291"/>
    <cellStyle name="SAPBEXstdData 25 5" xfId="44292"/>
    <cellStyle name="SAPBEXstdData 26" xfId="44293"/>
    <cellStyle name="SAPBEXstdData 26 2" xfId="44294"/>
    <cellStyle name="SAPBEXstdData 26 2 2" xfId="44295"/>
    <cellStyle name="SAPBEXstdData 26 3" xfId="44296"/>
    <cellStyle name="SAPBEXstdData 26 3 2" xfId="44297"/>
    <cellStyle name="SAPBEXstdData 26 4" xfId="44298"/>
    <cellStyle name="SAPBEXstdData 26 5" xfId="44299"/>
    <cellStyle name="SAPBEXstdData 27" xfId="44300"/>
    <cellStyle name="SAPBEXstdData 27 2" xfId="44301"/>
    <cellStyle name="SAPBEXstdData 27 2 2" xfId="44302"/>
    <cellStyle name="SAPBEXstdData 27 3" xfId="44303"/>
    <cellStyle name="SAPBEXstdData 27 4" xfId="44304"/>
    <cellStyle name="SAPBEXstdData 28" xfId="44305"/>
    <cellStyle name="SAPBEXstdData 28 2" xfId="44306"/>
    <cellStyle name="SAPBEXstdData 28 2 2" xfId="44307"/>
    <cellStyle name="SAPBEXstdData 28 3" xfId="44308"/>
    <cellStyle name="SAPBEXstdData 28 4" xfId="44309"/>
    <cellStyle name="SAPBEXstdData 29" xfId="44310"/>
    <cellStyle name="SAPBEXstdData 29 2" xfId="44311"/>
    <cellStyle name="SAPBEXstdData 29 2 2" xfId="44312"/>
    <cellStyle name="SAPBEXstdData 29 3" xfId="44313"/>
    <cellStyle name="SAPBEXstdData 29 4" xfId="44314"/>
    <cellStyle name="SAPBEXstdData 3" xfId="44315"/>
    <cellStyle name="SAPBEXstdData 3 2" xfId="44316"/>
    <cellStyle name="SAPBEXstdData 3 2 2" xfId="44317"/>
    <cellStyle name="SAPBEXstdData 3 2 2 2" xfId="47851"/>
    <cellStyle name="SAPBEXstdData 3 2 3" xfId="44318"/>
    <cellStyle name="SAPBEXstdData 3 2 4" xfId="47850"/>
    <cellStyle name="SAPBEXstdData 3 3" xfId="44319"/>
    <cellStyle name="SAPBEXstdData 3 3 2" xfId="44320"/>
    <cellStyle name="SAPBEXstdData 3 3 3" xfId="44321"/>
    <cellStyle name="SAPBEXstdData 3 3 4" xfId="47852"/>
    <cellStyle name="SAPBEXstdData 3 4" xfId="44322"/>
    <cellStyle name="SAPBEXstdData 3 5" xfId="44323"/>
    <cellStyle name="SAPBEXstdData 3 6" xfId="44324"/>
    <cellStyle name="SAPBEXstdData 3 7" xfId="44325"/>
    <cellStyle name="SAPBEXstdData 3 8" xfId="44326"/>
    <cellStyle name="SAPBEXstdData 3 9" xfId="47849"/>
    <cellStyle name="SAPBEXstdData 30" xfId="44327"/>
    <cellStyle name="SAPBEXstdData 30 2" xfId="44328"/>
    <cellStyle name="SAPBEXstdData 30 2 2" xfId="44329"/>
    <cellStyle name="SAPBEXstdData 30 3" xfId="44330"/>
    <cellStyle name="SAPBEXstdData 30 4" xfId="44331"/>
    <cellStyle name="SAPBEXstdData 31" xfId="44332"/>
    <cellStyle name="SAPBEXstdData 31 2" xfId="44333"/>
    <cellStyle name="SAPBEXstdData 31 2 2" xfId="44334"/>
    <cellStyle name="SAPBEXstdData 31 3" xfId="44335"/>
    <cellStyle name="SAPBEXstdData 31 4" xfId="44336"/>
    <cellStyle name="SAPBEXstdData 32" xfId="44337"/>
    <cellStyle name="SAPBEXstdData 32 2" xfId="44338"/>
    <cellStyle name="SAPBEXstdData 33" xfId="44339"/>
    <cellStyle name="SAPBEXstdData 33 2" xfId="44340"/>
    <cellStyle name="SAPBEXstdData 34" xfId="44341"/>
    <cellStyle name="SAPBEXstdData 34 2" xfId="44342"/>
    <cellStyle name="SAPBEXstdData 35" xfId="44343"/>
    <cellStyle name="SAPBEXstdData 35 2" xfId="44344"/>
    <cellStyle name="SAPBEXstdData 36" xfId="44345"/>
    <cellStyle name="SAPBEXstdData 36 2" xfId="44346"/>
    <cellStyle name="SAPBEXstdData 37" xfId="44347"/>
    <cellStyle name="SAPBEXstdData 37 2" xfId="44348"/>
    <cellStyle name="SAPBEXstdData 38" xfId="44349"/>
    <cellStyle name="SAPBEXstdData 38 2" xfId="44350"/>
    <cellStyle name="SAPBEXstdData 39" xfId="44351"/>
    <cellStyle name="SAPBEXstdData 39 2" xfId="44352"/>
    <cellStyle name="SAPBEXstdData 4" xfId="44353"/>
    <cellStyle name="SAPBEXstdData 4 2" xfId="44354"/>
    <cellStyle name="SAPBEXstdData 4 2 2" xfId="44355"/>
    <cellStyle name="SAPBEXstdData 4 2 2 2" xfId="47855"/>
    <cellStyle name="SAPBEXstdData 4 2 3" xfId="47854"/>
    <cellStyle name="SAPBEXstdData 4 3" xfId="44356"/>
    <cellStyle name="SAPBEXstdData 4 3 2" xfId="44357"/>
    <cellStyle name="SAPBEXstdData 4 3 3" xfId="47856"/>
    <cellStyle name="SAPBEXstdData 4 4" xfId="44358"/>
    <cellStyle name="SAPBEXstdData 4 5" xfId="44359"/>
    <cellStyle name="SAPBEXstdData 4 6" xfId="47853"/>
    <cellStyle name="SAPBEXstdData 40" xfId="44360"/>
    <cellStyle name="SAPBEXstdData 40 2" xfId="44361"/>
    <cellStyle name="SAPBEXstdData 41" xfId="44362"/>
    <cellStyle name="SAPBEXstdData 41 2" xfId="44363"/>
    <cellStyle name="SAPBEXstdData 42" xfId="44364"/>
    <cellStyle name="SAPBEXstdData 42 2" xfId="44365"/>
    <cellStyle name="SAPBEXstdData 42 3" xfId="44366"/>
    <cellStyle name="SAPBEXstdData 43" xfId="44367"/>
    <cellStyle name="SAPBEXstdData 43 2" xfId="44368"/>
    <cellStyle name="SAPBEXstdData 43 3" xfId="44369"/>
    <cellStyle name="SAPBEXstdData 44" xfId="44370"/>
    <cellStyle name="SAPBEXstdData 44 2" xfId="44371"/>
    <cellStyle name="SAPBEXstdData 44 3" xfId="44372"/>
    <cellStyle name="SAPBEXstdData 45" xfId="44373"/>
    <cellStyle name="SAPBEXstdData 46" xfId="44374"/>
    <cellStyle name="SAPBEXstdData 47" xfId="44375"/>
    <cellStyle name="SAPBEXstdData 48" xfId="44376"/>
    <cellStyle name="SAPBEXstdData 49" xfId="44377"/>
    <cellStyle name="SAPBEXstdData 5" xfId="44378"/>
    <cellStyle name="SAPBEXstdData 5 2" xfId="44379"/>
    <cellStyle name="SAPBEXstdData 5 2 2" xfId="44380"/>
    <cellStyle name="SAPBEXstdData 5 2 2 2" xfId="47859"/>
    <cellStyle name="SAPBEXstdData 5 2 3" xfId="44381"/>
    <cellStyle name="SAPBEXstdData 5 2 4" xfId="47858"/>
    <cellStyle name="SAPBEXstdData 5 3" xfId="44382"/>
    <cellStyle name="SAPBEXstdData 5 3 2" xfId="44383"/>
    <cellStyle name="SAPBEXstdData 5 3 3" xfId="44384"/>
    <cellStyle name="SAPBEXstdData 5 3 4" xfId="47860"/>
    <cellStyle name="SAPBEXstdData 5 4" xfId="44385"/>
    <cellStyle name="SAPBEXstdData 5 5" xfId="44386"/>
    <cellStyle name="SAPBEXstdData 5 6" xfId="44387"/>
    <cellStyle name="SAPBEXstdData 5 7" xfId="44388"/>
    <cellStyle name="SAPBEXstdData 5 8" xfId="44389"/>
    <cellStyle name="SAPBEXstdData 5 9" xfId="47857"/>
    <cellStyle name="SAPBEXstdData 50" xfId="44390"/>
    <cellStyle name="SAPBEXstdData 51" xfId="44391"/>
    <cellStyle name="SAPBEXstdData 52" xfId="44392"/>
    <cellStyle name="SAPBEXstdData 53" xfId="44393"/>
    <cellStyle name="SAPBEXstdData 54" xfId="44394"/>
    <cellStyle name="SAPBEXstdData 55" xfId="44395"/>
    <cellStyle name="SAPBEXstdData 56" xfId="44396"/>
    <cellStyle name="SAPBEXstdData 57" xfId="44397"/>
    <cellStyle name="SAPBEXstdData 58" xfId="44398"/>
    <cellStyle name="SAPBEXstdData 59" xfId="44399"/>
    <cellStyle name="SAPBEXstdData 6" xfId="44400"/>
    <cellStyle name="SAPBEXstdData 6 2" xfId="44401"/>
    <cellStyle name="SAPBEXstdData 6 2 2" xfId="44402"/>
    <cellStyle name="SAPBEXstdData 6 2 2 2" xfId="47863"/>
    <cellStyle name="SAPBEXstdData 6 2 3" xfId="44403"/>
    <cellStyle name="SAPBEXstdData 6 2 4" xfId="47862"/>
    <cellStyle name="SAPBEXstdData 6 3" xfId="44404"/>
    <cellStyle name="SAPBEXstdData 6 3 2" xfId="44405"/>
    <cellStyle name="SAPBEXstdData 6 3 3" xfId="47864"/>
    <cellStyle name="SAPBEXstdData 6 4" xfId="44406"/>
    <cellStyle name="SAPBEXstdData 6 5" xfId="44407"/>
    <cellStyle name="SAPBEXstdData 6 6" xfId="47861"/>
    <cellStyle name="SAPBEXstdData 60" xfId="44408"/>
    <cellStyle name="SAPBEXstdData 61" xfId="44409"/>
    <cellStyle name="SAPBEXstdData 62" xfId="44410"/>
    <cellStyle name="SAPBEXstdData 63" xfId="44411"/>
    <cellStyle name="SAPBEXstdData 64" xfId="44412"/>
    <cellStyle name="SAPBEXstdData 65" xfId="44413"/>
    <cellStyle name="SAPBEXstdData 66" xfId="44414"/>
    <cellStyle name="SAPBEXstdData 67" xfId="44415"/>
    <cellStyle name="SAPBEXstdData 68" xfId="44416"/>
    <cellStyle name="SAPBEXstdData 69" xfId="44417"/>
    <cellStyle name="SAPBEXstdData 7" xfId="44418"/>
    <cellStyle name="SAPBEXstdData 7 2" xfId="44419"/>
    <cellStyle name="SAPBEXstdData 7 2 2" xfId="44420"/>
    <cellStyle name="SAPBEXstdData 7 2 2 2" xfId="47867"/>
    <cellStyle name="SAPBEXstdData 7 2 3" xfId="47866"/>
    <cellStyle name="SAPBEXstdData 7 3" xfId="44421"/>
    <cellStyle name="SAPBEXstdData 7 3 2" xfId="44422"/>
    <cellStyle name="SAPBEXstdData 7 3 3" xfId="47868"/>
    <cellStyle name="SAPBEXstdData 7 4" xfId="44423"/>
    <cellStyle name="SAPBEXstdData 7 5" xfId="44424"/>
    <cellStyle name="SAPBEXstdData 7 6" xfId="47865"/>
    <cellStyle name="SAPBEXstdData 70" xfId="44425"/>
    <cellStyle name="SAPBEXstdData 71" xfId="44426"/>
    <cellStyle name="SAPBEXstdData 72" xfId="44427"/>
    <cellStyle name="SAPBEXstdData 73" xfId="44428"/>
    <cellStyle name="SAPBEXstdData 74" xfId="44429"/>
    <cellStyle name="SAPBEXstdData 75" xfId="44430"/>
    <cellStyle name="SAPBEXstdData 76" xfId="44431"/>
    <cellStyle name="SAPBEXstdData 77" xfId="44432"/>
    <cellStyle name="SAPBEXstdData 78" xfId="44433"/>
    <cellStyle name="SAPBEXstdData 79" xfId="44434"/>
    <cellStyle name="SAPBEXstdData 8" xfId="44435"/>
    <cellStyle name="SAPBEXstdData 8 2" xfId="44436"/>
    <cellStyle name="SAPBEXstdData 8 2 2" xfId="44437"/>
    <cellStyle name="SAPBEXstdData 8 2 3" xfId="47870"/>
    <cellStyle name="SAPBEXstdData 8 3" xfId="44438"/>
    <cellStyle name="SAPBEXstdData 8 3 2" xfId="44439"/>
    <cellStyle name="SAPBEXstdData 8 4" xfId="44440"/>
    <cellStyle name="SAPBEXstdData 8 5" xfId="44441"/>
    <cellStyle name="SAPBEXstdData 8 6" xfId="47869"/>
    <cellStyle name="SAPBEXstdData 80" xfId="44442"/>
    <cellStyle name="SAPBEXstdData 81" xfId="44443"/>
    <cellStyle name="SAPBEXstdData 82" xfId="44444"/>
    <cellStyle name="SAPBEXstdData 82 2" xfId="44445"/>
    <cellStyle name="SAPBEXstdData 82 3" xfId="44446"/>
    <cellStyle name="SAPBEXstdData 83" xfId="44447"/>
    <cellStyle name="SAPBEXstdData 9" xfId="44448"/>
    <cellStyle name="SAPBEXstdData 9 2" xfId="44449"/>
    <cellStyle name="SAPBEXstdData 9 2 2" xfId="44450"/>
    <cellStyle name="SAPBEXstdData 9 3" xfId="44451"/>
    <cellStyle name="SAPBEXstdData 9 3 2" xfId="44452"/>
    <cellStyle name="SAPBEXstdData 9 4" xfId="44453"/>
    <cellStyle name="SAPBEXstdData 9 5" xfId="44454"/>
    <cellStyle name="SAPBEXstdData 9 6" xfId="47871"/>
    <cellStyle name="SAPBEXstdData_2008 Slot Econ Data" xfId="44455"/>
    <cellStyle name="SAPBEXstdDataEmph" xfId="44456"/>
    <cellStyle name="SAPBEXstdDataEmph 10" xfId="44457"/>
    <cellStyle name="SAPBEXstdDataEmph 10 2" xfId="44458"/>
    <cellStyle name="SAPBEXstdDataEmph 10 2 2" xfId="44459"/>
    <cellStyle name="SAPBEXstdDataEmph 10 3" xfId="44460"/>
    <cellStyle name="SAPBEXstdDataEmph 10 4" xfId="44461"/>
    <cellStyle name="SAPBEXstdDataEmph 10 5" xfId="47872"/>
    <cellStyle name="SAPBEXstdDataEmph 11" xfId="44462"/>
    <cellStyle name="SAPBEXstdDataEmph 11 2" xfId="44463"/>
    <cellStyle name="SAPBEXstdDataEmph 11 2 2" xfId="44464"/>
    <cellStyle name="SAPBEXstdDataEmph 11 3" xfId="44465"/>
    <cellStyle name="SAPBEXstdDataEmph 11 4" xfId="44466"/>
    <cellStyle name="SAPBEXstdDataEmph 12" xfId="44467"/>
    <cellStyle name="SAPBEXstdDataEmph 12 2" xfId="44468"/>
    <cellStyle name="SAPBEXstdDataEmph 12 2 2" xfId="44469"/>
    <cellStyle name="SAPBEXstdDataEmph 12 3" xfId="44470"/>
    <cellStyle name="SAPBEXstdDataEmph 12 4" xfId="44471"/>
    <cellStyle name="SAPBEXstdDataEmph 13" xfId="44472"/>
    <cellStyle name="SAPBEXstdDataEmph 13 2" xfId="44473"/>
    <cellStyle name="SAPBEXstdDataEmph 13 2 2" xfId="44474"/>
    <cellStyle name="SAPBEXstdDataEmph 13 3" xfId="44475"/>
    <cellStyle name="SAPBEXstdDataEmph 13 4" xfId="44476"/>
    <cellStyle name="SAPBEXstdDataEmph 14" xfId="44477"/>
    <cellStyle name="SAPBEXstdDataEmph 14 2" xfId="44478"/>
    <cellStyle name="SAPBEXstdDataEmph 14 2 2" xfId="44479"/>
    <cellStyle name="SAPBEXstdDataEmph 14 3" xfId="44480"/>
    <cellStyle name="SAPBEXstdDataEmph 14 4" xfId="44481"/>
    <cellStyle name="SAPBEXstdDataEmph 15" xfId="44482"/>
    <cellStyle name="SAPBEXstdDataEmph 15 2" xfId="44483"/>
    <cellStyle name="SAPBEXstdDataEmph 15 2 2" xfId="44484"/>
    <cellStyle name="SAPBEXstdDataEmph 15 3" xfId="44485"/>
    <cellStyle name="SAPBEXstdDataEmph 15 4" xfId="44486"/>
    <cellStyle name="SAPBEXstdDataEmph 16" xfId="44487"/>
    <cellStyle name="SAPBEXstdDataEmph 16 2" xfId="44488"/>
    <cellStyle name="SAPBEXstdDataEmph 16 2 2" xfId="44489"/>
    <cellStyle name="SAPBEXstdDataEmph 16 3" xfId="44490"/>
    <cellStyle name="SAPBEXstdDataEmph 16 4" xfId="44491"/>
    <cellStyle name="SAPBEXstdDataEmph 17" xfId="44492"/>
    <cellStyle name="SAPBEXstdDataEmph 17 2" xfId="44493"/>
    <cellStyle name="SAPBEXstdDataEmph 17 2 2" xfId="44494"/>
    <cellStyle name="SAPBEXstdDataEmph 17 3" xfId="44495"/>
    <cellStyle name="SAPBEXstdDataEmph 17 4" xfId="44496"/>
    <cellStyle name="SAPBEXstdDataEmph 18" xfId="44497"/>
    <cellStyle name="SAPBEXstdDataEmph 18 2" xfId="44498"/>
    <cellStyle name="SAPBEXstdDataEmph 18 2 2" xfId="44499"/>
    <cellStyle name="SAPBEXstdDataEmph 18 3" xfId="44500"/>
    <cellStyle name="SAPBEXstdDataEmph 18 4" xfId="44501"/>
    <cellStyle name="SAPBEXstdDataEmph 19" xfId="44502"/>
    <cellStyle name="SAPBEXstdDataEmph 19 2" xfId="44503"/>
    <cellStyle name="SAPBEXstdDataEmph 19 2 2" xfId="44504"/>
    <cellStyle name="SAPBEXstdDataEmph 19 3" xfId="44505"/>
    <cellStyle name="SAPBEXstdDataEmph 19 4" xfId="44506"/>
    <cellStyle name="SAPBEXstdDataEmph 2" xfId="44507"/>
    <cellStyle name="SAPBEXstdDataEmph 2 10" xfId="47873"/>
    <cellStyle name="SAPBEXstdDataEmph 2 2" xfId="44508"/>
    <cellStyle name="SAPBEXstdDataEmph 2 2 2" xfId="44509"/>
    <cellStyle name="SAPBEXstdDataEmph 2 2 2 2" xfId="47875"/>
    <cellStyle name="SAPBEXstdDataEmph 2 2 3" xfId="44510"/>
    <cellStyle name="SAPBEXstdDataEmph 2 2 4" xfId="47874"/>
    <cellStyle name="SAPBEXstdDataEmph 2 3" xfId="44511"/>
    <cellStyle name="SAPBEXstdDataEmph 2 3 2" xfId="44512"/>
    <cellStyle name="SAPBEXstdDataEmph 2 3 3" xfId="47876"/>
    <cellStyle name="SAPBEXstdDataEmph 2 4" xfId="44513"/>
    <cellStyle name="SAPBEXstdDataEmph 2 5" xfId="44514"/>
    <cellStyle name="SAPBEXstdDataEmph 2 6" xfId="44515"/>
    <cellStyle name="SAPBEXstdDataEmph 2 7" xfId="44516"/>
    <cellStyle name="SAPBEXstdDataEmph 2 8" xfId="44517"/>
    <cellStyle name="SAPBEXstdDataEmph 2 9" xfId="44518"/>
    <cellStyle name="SAPBEXstdDataEmph 20" xfId="44519"/>
    <cellStyle name="SAPBEXstdDataEmph 20 2" xfId="44520"/>
    <cellStyle name="SAPBEXstdDataEmph 20 2 2" xfId="44521"/>
    <cellStyle name="SAPBEXstdDataEmph 20 3" xfId="44522"/>
    <cellStyle name="SAPBEXstdDataEmph 20 4" xfId="44523"/>
    <cellStyle name="SAPBEXstdDataEmph 21" xfId="44524"/>
    <cellStyle name="SAPBEXstdDataEmph 21 2" xfId="44525"/>
    <cellStyle name="SAPBEXstdDataEmph 21 2 2" xfId="44526"/>
    <cellStyle name="SAPBEXstdDataEmph 21 3" xfId="44527"/>
    <cellStyle name="SAPBEXstdDataEmph 21 4" xfId="44528"/>
    <cellStyle name="SAPBEXstdDataEmph 22" xfId="44529"/>
    <cellStyle name="SAPBEXstdDataEmph 22 2" xfId="44530"/>
    <cellStyle name="SAPBEXstdDataEmph 22 2 2" xfId="44531"/>
    <cellStyle name="SAPBEXstdDataEmph 22 3" xfId="44532"/>
    <cellStyle name="SAPBEXstdDataEmph 22 4" xfId="44533"/>
    <cellStyle name="SAPBEXstdDataEmph 23" xfId="44534"/>
    <cellStyle name="SAPBEXstdDataEmph 23 2" xfId="44535"/>
    <cellStyle name="SAPBEXstdDataEmph 23 2 2" xfId="44536"/>
    <cellStyle name="SAPBEXstdDataEmph 23 3" xfId="44537"/>
    <cellStyle name="SAPBEXstdDataEmph 23 4" xfId="44538"/>
    <cellStyle name="SAPBEXstdDataEmph 24" xfId="44539"/>
    <cellStyle name="SAPBEXstdDataEmph 24 2" xfId="44540"/>
    <cellStyle name="SAPBEXstdDataEmph 24 2 2" xfId="44541"/>
    <cellStyle name="SAPBEXstdDataEmph 24 3" xfId="44542"/>
    <cellStyle name="SAPBEXstdDataEmph 24 4" xfId="44543"/>
    <cellStyle name="SAPBEXstdDataEmph 25" xfId="44544"/>
    <cellStyle name="SAPBEXstdDataEmph 25 2" xfId="44545"/>
    <cellStyle name="SAPBEXstdDataEmph 25 2 2" xfId="44546"/>
    <cellStyle name="SAPBEXstdDataEmph 25 3" xfId="44547"/>
    <cellStyle name="SAPBEXstdDataEmph 25 4" xfId="44548"/>
    <cellStyle name="SAPBEXstdDataEmph 25 5" xfId="44549"/>
    <cellStyle name="SAPBEXstdDataEmph 26" xfId="44550"/>
    <cellStyle name="SAPBEXstdDataEmph 26 2" xfId="44551"/>
    <cellStyle name="SAPBEXstdDataEmph 26 2 2" xfId="44552"/>
    <cellStyle name="SAPBEXstdDataEmph 26 3" xfId="44553"/>
    <cellStyle name="SAPBEXstdDataEmph 26 4" xfId="44554"/>
    <cellStyle name="SAPBEXstdDataEmph 26 5" xfId="44555"/>
    <cellStyle name="SAPBEXstdDataEmph 27" xfId="44556"/>
    <cellStyle name="SAPBEXstdDataEmph 27 2" xfId="44557"/>
    <cellStyle name="SAPBEXstdDataEmph 27 2 2" xfId="44558"/>
    <cellStyle name="SAPBEXstdDataEmph 27 3" xfId="44559"/>
    <cellStyle name="SAPBEXstdDataEmph 27 4" xfId="44560"/>
    <cellStyle name="SAPBEXstdDataEmph 27 5" xfId="44561"/>
    <cellStyle name="SAPBEXstdDataEmph 28" xfId="44562"/>
    <cellStyle name="SAPBEXstdDataEmph 28 2" xfId="44563"/>
    <cellStyle name="SAPBEXstdDataEmph 28 2 2" xfId="44564"/>
    <cellStyle name="SAPBEXstdDataEmph 28 3" xfId="44565"/>
    <cellStyle name="SAPBEXstdDataEmph 28 4" xfId="44566"/>
    <cellStyle name="SAPBEXstdDataEmph 28 5" xfId="44567"/>
    <cellStyle name="SAPBEXstdDataEmph 29" xfId="44568"/>
    <cellStyle name="SAPBEXstdDataEmph 29 2" xfId="44569"/>
    <cellStyle name="SAPBEXstdDataEmph 29 2 2" xfId="44570"/>
    <cellStyle name="SAPBEXstdDataEmph 29 3" xfId="44571"/>
    <cellStyle name="SAPBEXstdDataEmph 29 4" xfId="44572"/>
    <cellStyle name="SAPBEXstdDataEmph 3" xfId="44573"/>
    <cellStyle name="SAPBEXstdDataEmph 3 2" xfId="44574"/>
    <cellStyle name="SAPBEXstdDataEmph 3 2 2" xfId="44575"/>
    <cellStyle name="SAPBEXstdDataEmph 3 2 2 2" xfId="47879"/>
    <cellStyle name="SAPBEXstdDataEmph 3 2 3" xfId="47878"/>
    <cellStyle name="SAPBEXstdDataEmph 3 3" xfId="44576"/>
    <cellStyle name="SAPBEXstdDataEmph 3 3 2" xfId="47880"/>
    <cellStyle name="SAPBEXstdDataEmph 3 4" xfId="44577"/>
    <cellStyle name="SAPBEXstdDataEmph 3 5" xfId="47877"/>
    <cellStyle name="SAPBEXstdDataEmph 30" xfId="44578"/>
    <cellStyle name="SAPBEXstdDataEmph 30 2" xfId="44579"/>
    <cellStyle name="SAPBEXstdDataEmph 30 2 2" xfId="44580"/>
    <cellStyle name="SAPBEXstdDataEmph 30 3" xfId="44581"/>
    <cellStyle name="SAPBEXstdDataEmph 30 4" xfId="44582"/>
    <cellStyle name="SAPBEXstdDataEmph 31" xfId="44583"/>
    <cellStyle name="SAPBEXstdDataEmph 31 2" xfId="44584"/>
    <cellStyle name="SAPBEXstdDataEmph 31 2 2" xfId="44585"/>
    <cellStyle name="SAPBEXstdDataEmph 31 3" xfId="44586"/>
    <cellStyle name="SAPBEXstdDataEmph 31 4" xfId="44587"/>
    <cellStyle name="SAPBEXstdDataEmph 32" xfId="44588"/>
    <cellStyle name="SAPBEXstdDataEmph 32 2" xfId="44589"/>
    <cellStyle name="SAPBEXstdDataEmph 33" xfId="44590"/>
    <cellStyle name="SAPBEXstdDataEmph 33 2" xfId="44591"/>
    <cellStyle name="SAPBEXstdDataEmph 34" xfId="44592"/>
    <cellStyle name="SAPBEXstdDataEmph 34 2" xfId="44593"/>
    <cellStyle name="SAPBEXstdDataEmph 35" xfId="44594"/>
    <cellStyle name="SAPBEXstdDataEmph 35 2" xfId="44595"/>
    <cellStyle name="SAPBEXstdDataEmph 36" xfId="44596"/>
    <cellStyle name="SAPBEXstdDataEmph 36 2" xfId="44597"/>
    <cellStyle name="SAPBEXstdDataEmph 37" xfId="44598"/>
    <cellStyle name="SAPBEXstdDataEmph 37 2" xfId="44599"/>
    <cellStyle name="SAPBEXstdDataEmph 38" xfId="44600"/>
    <cellStyle name="SAPBEXstdDataEmph 38 2" xfId="44601"/>
    <cellStyle name="SAPBEXstdDataEmph 39" xfId="44602"/>
    <cellStyle name="SAPBEXstdDataEmph 39 2" xfId="44603"/>
    <cellStyle name="SAPBEXstdDataEmph 4" xfId="44604"/>
    <cellStyle name="SAPBEXstdDataEmph 4 2" xfId="44605"/>
    <cellStyle name="SAPBEXstdDataEmph 4 2 2" xfId="44606"/>
    <cellStyle name="SAPBEXstdDataEmph 4 2 2 2" xfId="47883"/>
    <cellStyle name="SAPBEXstdDataEmph 4 2 3" xfId="47882"/>
    <cellStyle name="SAPBEXstdDataEmph 4 3" xfId="44607"/>
    <cellStyle name="SAPBEXstdDataEmph 4 3 2" xfId="47884"/>
    <cellStyle name="SAPBEXstdDataEmph 4 4" xfId="44608"/>
    <cellStyle name="SAPBEXstdDataEmph 4 5" xfId="47881"/>
    <cellStyle name="SAPBEXstdDataEmph 40" xfId="44609"/>
    <cellStyle name="SAPBEXstdDataEmph 40 2" xfId="44610"/>
    <cellStyle name="SAPBEXstdDataEmph 41" xfId="44611"/>
    <cellStyle name="SAPBEXstdDataEmph 41 2" xfId="44612"/>
    <cellStyle name="SAPBEXstdDataEmph 42" xfId="44613"/>
    <cellStyle name="SAPBEXstdDataEmph 42 2" xfId="44614"/>
    <cellStyle name="SAPBEXstdDataEmph 43" xfId="44615"/>
    <cellStyle name="SAPBEXstdDataEmph 44" xfId="44616"/>
    <cellStyle name="SAPBEXstdDataEmph 45" xfId="48047"/>
    <cellStyle name="SAPBEXstdDataEmph 5" xfId="44617"/>
    <cellStyle name="SAPBEXstdDataEmph 5 2" xfId="44618"/>
    <cellStyle name="SAPBEXstdDataEmph 5 2 2" xfId="44619"/>
    <cellStyle name="SAPBEXstdDataEmph 5 2 2 2" xfId="47887"/>
    <cellStyle name="SAPBEXstdDataEmph 5 2 3" xfId="47886"/>
    <cellStyle name="SAPBEXstdDataEmph 5 3" xfId="44620"/>
    <cellStyle name="SAPBEXstdDataEmph 5 3 2" xfId="47888"/>
    <cellStyle name="SAPBEXstdDataEmph 5 4" xfId="44621"/>
    <cellStyle name="SAPBEXstdDataEmph 5 5" xfId="47885"/>
    <cellStyle name="SAPBEXstdDataEmph 6" xfId="44622"/>
    <cellStyle name="SAPBEXstdDataEmph 6 2" xfId="44623"/>
    <cellStyle name="SAPBEXstdDataEmph 6 2 2" xfId="44624"/>
    <cellStyle name="SAPBEXstdDataEmph 6 2 2 2" xfId="47891"/>
    <cellStyle name="SAPBEXstdDataEmph 6 2 3" xfId="47890"/>
    <cellStyle name="SAPBEXstdDataEmph 6 3" xfId="44625"/>
    <cellStyle name="SAPBEXstdDataEmph 6 3 2" xfId="47892"/>
    <cellStyle name="SAPBEXstdDataEmph 6 4" xfId="44626"/>
    <cellStyle name="SAPBEXstdDataEmph 6 5" xfId="47889"/>
    <cellStyle name="SAPBEXstdDataEmph 7" xfId="44627"/>
    <cellStyle name="SAPBEXstdDataEmph 7 2" xfId="44628"/>
    <cellStyle name="SAPBEXstdDataEmph 7 2 2" xfId="44629"/>
    <cellStyle name="SAPBEXstdDataEmph 7 2 2 2" xfId="47895"/>
    <cellStyle name="SAPBEXstdDataEmph 7 2 3" xfId="47894"/>
    <cellStyle name="SAPBEXstdDataEmph 7 3" xfId="44630"/>
    <cellStyle name="SAPBEXstdDataEmph 7 3 2" xfId="47896"/>
    <cellStyle name="SAPBEXstdDataEmph 7 4" xfId="44631"/>
    <cellStyle name="SAPBEXstdDataEmph 7 5" xfId="47893"/>
    <cellStyle name="SAPBEXstdDataEmph 8" xfId="44632"/>
    <cellStyle name="SAPBEXstdDataEmph 8 2" xfId="44633"/>
    <cellStyle name="SAPBEXstdDataEmph 8 2 2" xfId="44634"/>
    <cellStyle name="SAPBEXstdDataEmph 8 2 3" xfId="47898"/>
    <cellStyle name="SAPBEXstdDataEmph 8 3" xfId="44635"/>
    <cellStyle name="SAPBEXstdDataEmph 8 4" xfId="44636"/>
    <cellStyle name="SAPBEXstdDataEmph 8 5" xfId="47897"/>
    <cellStyle name="SAPBEXstdDataEmph 9" xfId="44637"/>
    <cellStyle name="SAPBEXstdDataEmph 9 2" xfId="44638"/>
    <cellStyle name="SAPBEXstdDataEmph 9 2 2" xfId="44639"/>
    <cellStyle name="SAPBEXstdDataEmph 9 3" xfId="44640"/>
    <cellStyle name="SAPBEXstdDataEmph 9 4" xfId="44641"/>
    <cellStyle name="SAPBEXstdDataEmph 9 5" xfId="47899"/>
    <cellStyle name="SAPBEXstdDataEmph_Units by Order Reason FY11" xfId="44642"/>
    <cellStyle name="SAPBEXstdItem" xfId="44643"/>
    <cellStyle name="SAPBEXstdItem 10" xfId="44644"/>
    <cellStyle name="SAPBEXstdItem 10 10" xfId="44645"/>
    <cellStyle name="SAPBEXstdItem 10 11" xfId="44646"/>
    <cellStyle name="SAPBEXstdItem 10 12" xfId="44647"/>
    <cellStyle name="SAPBEXstdItem 10 13" xfId="44648"/>
    <cellStyle name="SAPBEXstdItem 10 14" xfId="44649"/>
    <cellStyle name="SAPBEXstdItem 10 15" xfId="44650"/>
    <cellStyle name="SAPBEXstdItem 10 16" xfId="44651"/>
    <cellStyle name="SAPBEXstdItem 10 17" xfId="44652"/>
    <cellStyle name="SAPBEXstdItem 10 18" xfId="44653"/>
    <cellStyle name="SAPBEXstdItem 10 19" xfId="44654"/>
    <cellStyle name="SAPBEXstdItem 10 2" xfId="44655"/>
    <cellStyle name="SAPBEXstdItem 10 2 2" xfId="44656"/>
    <cellStyle name="SAPBEXstdItem 10 2 2 2" xfId="44657"/>
    <cellStyle name="SAPBEXstdItem 10 2 2 3" xfId="44658"/>
    <cellStyle name="SAPBEXstdItem 10 2 2 4" xfId="44659"/>
    <cellStyle name="SAPBEXstdItem 10 2 3" xfId="44660"/>
    <cellStyle name="SAPBEXstdItem 10 2 4" xfId="44661"/>
    <cellStyle name="SAPBEXstdItem 10 2 5" xfId="44662"/>
    <cellStyle name="SAPBEXstdItem 10 2 6" xfId="44663"/>
    <cellStyle name="SAPBEXstdItem 10 20" xfId="44664"/>
    <cellStyle name="SAPBEXstdItem 10 21" xfId="47900"/>
    <cellStyle name="SAPBEXstdItem 10 3" xfId="44665"/>
    <cellStyle name="SAPBEXstdItem 10 3 2" xfId="44666"/>
    <cellStyle name="SAPBEXstdItem 10 3 3" xfId="44667"/>
    <cellStyle name="SAPBEXstdItem 10 4" xfId="44668"/>
    <cellStyle name="SAPBEXstdItem 10 5" xfId="44669"/>
    <cellStyle name="SAPBEXstdItem 10 6" xfId="44670"/>
    <cellStyle name="SAPBEXstdItem 10 7" xfId="44671"/>
    <cellStyle name="SAPBEXstdItem 10 8" xfId="44672"/>
    <cellStyle name="SAPBEXstdItem 10 9" xfId="44673"/>
    <cellStyle name="SAPBEXstdItem 11" xfId="44674"/>
    <cellStyle name="SAPBEXstdItem 11 10" xfId="44675"/>
    <cellStyle name="SAPBEXstdItem 11 11" xfId="44676"/>
    <cellStyle name="SAPBEXstdItem 11 12" xfId="44677"/>
    <cellStyle name="SAPBEXstdItem 11 13" xfId="44678"/>
    <cellStyle name="SAPBEXstdItem 11 14" xfId="44679"/>
    <cellStyle name="SAPBEXstdItem 11 15" xfId="44680"/>
    <cellStyle name="SAPBEXstdItem 11 16" xfId="44681"/>
    <cellStyle name="SAPBEXstdItem 11 2" xfId="44682"/>
    <cellStyle name="SAPBEXstdItem 11 2 2" xfId="44683"/>
    <cellStyle name="SAPBEXstdItem 11 2 2 2" xfId="44684"/>
    <cellStyle name="SAPBEXstdItem 11 2 2 3" xfId="44685"/>
    <cellStyle name="SAPBEXstdItem 11 2 2 4" xfId="44686"/>
    <cellStyle name="SAPBEXstdItem 11 2 3" xfId="44687"/>
    <cellStyle name="SAPBEXstdItem 11 2 4" xfId="44688"/>
    <cellStyle name="SAPBEXstdItem 11 2 5" xfId="44689"/>
    <cellStyle name="SAPBEXstdItem 11 2 6" xfId="44690"/>
    <cellStyle name="SAPBEXstdItem 11 3" xfId="44691"/>
    <cellStyle name="SAPBEXstdItem 11 3 2" xfId="44692"/>
    <cellStyle name="SAPBEXstdItem 11 3 3" xfId="44693"/>
    <cellStyle name="SAPBEXstdItem 11 4" xfId="44694"/>
    <cellStyle name="SAPBEXstdItem 11 5" xfId="44695"/>
    <cellStyle name="SAPBEXstdItem 11 6" xfId="44696"/>
    <cellStyle name="SAPBEXstdItem 11 7" xfId="44697"/>
    <cellStyle name="SAPBEXstdItem 11 8" xfId="44698"/>
    <cellStyle name="SAPBEXstdItem 11 9" xfId="44699"/>
    <cellStyle name="SAPBEXstdItem 12" xfId="44700"/>
    <cellStyle name="SAPBEXstdItem 12 2" xfId="44701"/>
    <cellStyle name="SAPBEXstdItem 12 2 2" xfId="44702"/>
    <cellStyle name="SAPBEXstdItem 12 3" xfId="44703"/>
    <cellStyle name="SAPBEXstdItem 12 3 2" xfId="44704"/>
    <cellStyle name="SAPBEXstdItem 12 4" xfId="44705"/>
    <cellStyle name="SAPBEXstdItem 12 5" xfId="44706"/>
    <cellStyle name="SAPBEXstdItem 13" xfId="44707"/>
    <cellStyle name="SAPBEXstdItem 13 10" xfId="44708"/>
    <cellStyle name="SAPBEXstdItem 13 11" xfId="44709"/>
    <cellStyle name="SAPBEXstdItem 13 12" xfId="44710"/>
    <cellStyle name="SAPBEXstdItem 13 2" xfId="44711"/>
    <cellStyle name="SAPBEXstdItem 13 2 2" xfId="44712"/>
    <cellStyle name="SAPBEXstdItem 13 2 3" xfId="44713"/>
    <cellStyle name="SAPBEXstdItem 13 3" xfId="44714"/>
    <cellStyle name="SAPBEXstdItem 13 3 2" xfId="44715"/>
    <cellStyle name="SAPBEXstdItem 13 3 3" xfId="44716"/>
    <cellStyle name="SAPBEXstdItem 13 4" xfId="44717"/>
    <cellStyle name="SAPBEXstdItem 13 5" xfId="44718"/>
    <cellStyle name="SAPBEXstdItem 13 6" xfId="44719"/>
    <cellStyle name="SAPBEXstdItem 13 7" xfId="44720"/>
    <cellStyle name="SAPBEXstdItem 13 8" xfId="44721"/>
    <cellStyle name="SAPBEXstdItem 13 9" xfId="44722"/>
    <cellStyle name="SAPBEXstdItem 14" xfId="44723"/>
    <cellStyle name="SAPBEXstdItem 14 2" xfId="44724"/>
    <cellStyle name="SAPBEXstdItem 14 2 2" xfId="44725"/>
    <cellStyle name="SAPBEXstdItem 14 3" xfId="44726"/>
    <cellStyle name="SAPBEXstdItem 14 3 2" xfId="44727"/>
    <cellStyle name="SAPBEXstdItem 14 4" xfId="44728"/>
    <cellStyle name="SAPBEXstdItem 14 5" xfId="44729"/>
    <cellStyle name="SAPBEXstdItem 15" xfId="44730"/>
    <cellStyle name="SAPBEXstdItem 15 2" xfId="44731"/>
    <cellStyle name="SAPBEXstdItem 15 2 2" xfId="44732"/>
    <cellStyle name="SAPBEXstdItem 15 3" xfId="44733"/>
    <cellStyle name="SAPBEXstdItem 15 3 2" xfId="44734"/>
    <cellStyle name="SAPBEXstdItem 15 4" xfId="44735"/>
    <cellStyle name="SAPBEXstdItem 15 5" xfId="44736"/>
    <cellStyle name="SAPBEXstdItem 16" xfId="44737"/>
    <cellStyle name="SAPBEXstdItem 16 2" xfId="44738"/>
    <cellStyle name="SAPBEXstdItem 16 2 2" xfId="44739"/>
    <cellStyle name="SAPBEXstdItem 16 3" xfId="44740"/>
    <cellStyle name="SAPBEXstdItem 16 3 2" xfId="44741"/>
    <cellStyle name="SAPBEXstdItem 16 4" xfId="44742"/>
    <cellStyle name="SAPBEXstdItem 16 5" xfId="44743"/>
    <cellStyle name="SAPBEXstdItem 17" xfId="44744"/>
    <cellStyle name="SAPBEXstdItem 17 2" xfId="44745"/>
    <cellStyle name="SAPBEXstdItem 17 2 2" xfId="44746"/>
    <cellStyle name="SAPBEXstdItem 17 3" xfId="44747"/>
    <cellStyle name="SAPBEXstdItem 17 3 2" xfId="44748"/>
    <cellStyle name="SAPBEXstdItem 17 4" xfId="44749"/>
    <cellStyle name="SAPBEXstdItem 17 5" xfId="44750"/>
    <cellStyle name="SAPBEXstdItem 18" xfId="44751"/>
    <cellStyle name="SAPBEXstdItem 18 2" xfId="44752"/>
    <cellStyle name="SAPBEXstdItem 18 2 2" xfId="44753"/>
    <cellStyle name="SAPBEXstdItem 18 3" xfId="44754"/>
    <cellStyle name="SAPBEXstdItem 18 3 2" xfId="44755"/>
    <cellStyle name="SAPBEXstdItem 18 4" xfId="44756"/>
    <cellStyle name="SAPBEXstdItem 18 5" xfId="44757"/>
    <cellStyle name="SAPBEXstdItem 19" xfId="44758"/>
    <cellStyle name="SAPBEXstdItem 19 2" xfId="44759"/>
    <cellStyle name="SAPBEXstdItem 19 2 2" xfId="44760"/>
    <cellStyle name="SAPBEXstdItem 19 3" xfId="44761"/>
    <cellStyle name="SAPBEXstdItem 19 3 2" xfId="44762"/>
    <cellStyle name="SAPBEXstdItem 19 4" xfId="44763"/>
    <cellStyle name="SAPBEXstdItem 19 5" xfId="44764"/>
    <cellStyle name="SAPBEXstdItem 2" xfId="44765"/>
    <cellStyle name="SAPBEXstdItem 2 10" xfId="44766"/>
    <cellStyle name="SAPBEXstdItem 2 11" xfId="44767"/>
    <cellStyle name="SAPBEXstdItem 2 12" xfId="44768"/>
    <cellStyle name="SAPBEXstdItem 2 13" xfId="44769"/>
    <cellStyle name="SAPBEXstdItem 2 14" xfId="44770"/>
    <cellStyle name="SAPBEXstdItem 2 15" xfId="44771"/>
    <cellStyle name="SAPBEXstdItem 2 16" xfId="44772"/>
    <cellStyle name="SAPBEXstdItem 2 17" xfId="44773"/>
    <cellStyle name="SAPBEXstdItem 2 18" xfId="44774"/>
    <cellStyle name="SAPBEXstdItem 2 19" xfId="44775"/>
    <cellStyle name="SAPBEXstdItem 2 2" xfId="44776"/>
    <cellStyle name="SAPBEXstdItem 2 2 2" xfId="44777"/>
    <cellStyle name="SAPBEXstdItem 2 2 2 2" xfId="44778"/>
    <cellStyle name="SAPBEXstdItem 2 2 2 3" xfId="44779"/>
    <cellStyle name="SAPBEXstdItem 2 2 2 4" xfId="44780"/>
    <cellStyle name="SAPBEXstdItem 2 2 2 5" xfId="47903"/>
    <cellStyle name="SAPBEXstdItem 2 2 3" xfId="44781"/>
    <cellStyle name="SAPBEXstdItem 2 2 3 2" xfId="47902"/>
    <cellStyle name="SAPBEXstdItem 2 2 4" xfId="44782"/>
    <cellStyle name="SAPBEXstdItem 2 2 5" xfId="44783"/>
    <cellStyle name="SAPBEXstdItem 2 2 6" xfId="44784"/>
    <cellStyle name="SAPBEXstdItem 2 2 7" xfId="46989"/>
    <cellStyle name="SAPBEXstdItem 2 2 8" xfId="48066"/>
    <cellStyle name="SAPBEXstdItem 2 20" xfId="44785"/>
    <cellStyle name="SAPBEXstdItem 2 21" xfId="44786"/>
    <cellStyle name="SAPBEXstdItem 2 22" xfId="44787"/>
    <cellStyle name="SAPBEXstdItem 2 23" xfId="44788"/>
    <cellStyle name="SAPBEXstdItem 2 24" xfId="44789"/>
    <cellStyle name="SAPBEXstdItem 2 25" xfId="44790"/>
    <cellStyle name="SAPBEXstdItem 2 26" xfId="44791"/>
    <cellStyle name="SAPBEXstdItem 2 27" xfId="44792"/>
    <cellStyle name="SAPBEXstdItem 2 28" xfId="44793"/>
    <cellStyle name="SAPBEXstdItem 2 29" xfId="44794"/>
    <cellStyle name="SAPBEXstdItem 2 3" xfId="44795"/>
    <cellStyle name="SAPBEXstdItem 2 3 2" xfId="44796"/>
    <cellStyle name="SAPBEXstdItem 2 3 2 2" xfId="44797"/>
    <cellStyle name="SAPBEXstdItem 2 3 2 3" xfId="44798"/>
    <cellStyle name="SAPBEXstdItem 2 3 3" xfId="44799"/>
    <cellStyle name="SAPBEXstdItem 2 3 4" xfId="44800"/>
    <cellStyle name="SAPBEXstdItem 2 3 5" xfId="44801"/>
    <cellStyle name="SAPBEXstdItem 2 3 6" xfId="47904"/>
    <cellStyle name="SAPBEXstdItem 2 30" xfId="44802"/>
    <cellStyle name="SAPBEXstdItem 2 31" xfId="44803"/>
    <cellStyle name="SAPBEXstdItem 2 32" xfId="44804"/>
    <cellStyle name="SAPBEXstdItem 2 33" xfId="44805"/>
    <cellStyle name="SAPBEXstdItem 2 34" xfId="44806"/>
    <cellStyle name="SAPBEXstdItem 2 35" xfId="44807"/>
    <cellStyle name="SAPBEXstdItem 2 36" xfId="44808"/>
    <cellStyle name="SAPBEXstdItem 2 37" xfId="44809"/>
    <cellStyle name="SAPBEXstdItem 2 38" xfId="44810"/>
    <cellStyle name="SAPBEXstdItem 2 39" xfId="44811"/>
    <cellStyle name="SAPBEXstdItem 2 4" xfId="44812"/>
    <cellStyle name="SAPBEXstdItem 2 4 2" xfId="44813"/>
    <cellStyle name="SAPBEXstdItem 2 4 3" xfId="47901"/>
    <cellStyle name="SAPBEXstdItem 2 40" xfId="44814"/>
    <cellStyle name="SAPBEXstdItem 2 41" xfId="44815"/>
    <cellStyle name="SAPBEXstdItem 2 5" xfId="44816"/>
    <cellStyle name="SAPBEXstdItem 2 5 2" xfId="44817"/>
    <cellStyle name="SAPBEXstdItem 2 6" xfId="44818"/>
    <cellStyle name="SAPBEXstdItem 2 7" xfId="44819"/>
    <cellStyle name="SAPBEXstdItem 2 8" xfId="44820"/>
    <cellStyle name="SAPBEXstdItem 2 9" xfId="44821"/>
    <cellStyle name="SAPBEXstdItem 20" xfId="44822"/>
    <cellStyle name="SAPBEXstdItem 20 2" xfId="44823"/>
    <cellStyle name="SAPBEXstdItem 20 2 2" xfId="44824"/>
    <cellStyle name="SAPBEXstdItem 20 3" xfId="44825"/>
    <cellStyle name="SAPBEXstdItem 20 3 2" xfId="44826"/>
    <cellStyle name="SAPBEXstdItem 20 4" xfId="44827"/>
    <cellStyle name="SAPBEXstdItem 20 5" xfId="44828"/>
    <cellStyle name="SAPBEXstdItem 21" xfId="44829"/>
    <cellStyle name="SAPBEXstdItem 21 2" xfId="44830"/>
    <cellStyle name="SAPBEXstdItem 21 2 2" xfId="44831"/>
    <cellStyle name="SAPBEXstdItem 21 3" xfId="44832"/>
    <cellStyle name="SAPBEXstdItem 21 3 2" xfId="44833"/>
    <cellStyle name="SAPBEXstdItem 21 4" xfId="44834"/>
    <cellStyle name="SAPBEXstdItem 21 5" xfId="44835"/>
    <cellStyle name="SAPBEXstdItem 22" xfId="44836"/>
    <cellStyle name="SAPBEXstdItem 22 2" xfId="44837"/>
    <cellStyle name="SAPBEXstdItem 22 2 2" xfId="44838"/>
    <cellStyle name="SAPBEXstdItem 22 3" xfId="44839"/>
    <cellStyle name="SAPBEXstdItem 22 3 2" xfId="44840"/>
    <cellStyle name="SAPBEXstdItem 22 4" xfId="44841"/>
    <cellStyle name="SAPBEXstdItem 22 5" xfId="44842"/>
    <cellStyle name="SAPBEXstdItem 23" xfId="44843"/>
    <cellStyle name="SAPBEXstdItem 23 2" xfId="44844"/>
    <cellStyle name="SAPBEXstdItem 23 2 2" xfId="44845"/>
    <cellStyle name="SAPBEXstdItem 23 3" xfId="44846"/>
    <cellStyle name="SAPBEXstdItem 23 3 2" xfId="44847"/>
    <cellStyle name="SAPBEXstdItem 23 4" xfId="44848"/>
    <cellStyle name="SAPBEXstdItem 23 5" xfId="44849"/>
    <cellStyle name="SAPBEXstdItem 24" xfId="44850"/>
    <cellStyle name="SAPBEXstdItem 24 2" xfId="44851"/>
    <cellStyle name="SAPBEXstdItem 24 2 2" xfId="44852"/>
    <cellStyle name="SAPBEXstdItem 24 3" xfId="44853"/>
    <cellStyle name="SAPBEXstdItem 24 3 2" xfId="44854"/>
    <cellStyle name="SAPBEXstdItem 24 4" xfId="44855"/>
    <cellStyle name="SAPBEXstdItem 24 5" xfId="44856"/>
    <cellStyle name="SAPBEXstdItem 24 6" xfId="46666"/>
    <cellStyle name="SAPBEXstdItem 25" xfId="44857"/>
    <cellStyle name="SAPBEXstdItem 25 2" xfId="44858"/>
    <cellStyle name="SAPBEXstdItem 25 2 2" xfId="44859"/>
    <cellStyle name="SAPBEXstdItem 25 3" xfId="44860"/>
    <cellStyle name="SAPBEXstdItem 25 3 2" xfId="44861"/>
    <cellStyle name="SAPBEXstdItem 25 4" xfId="44862"/>
    <cellStyle name="SAPBEXstdItem 25 5" xfId="44863"/>
    <cellStyle name="SAPBEXstdItem 26" xfId="44864"/>
    <cellStyle name="SAPBEXstdItem 26 2" xfId="44865"/>
    <cellStyle name="SAPBEXstdItem 26 2 2" xfId="44866"/>
    <cellStyle name="SAPBEXstdItem 26 3" xfId="44867"/>
    <cellStyle name="SAPBEXstdItem 26 3 2" xfId="44868"/>
    <cellStyle name="SAPBEXstdItem 26 4" xfId="44869"/>
    <cellStyle name="SAPBEXstdItem 26 5" xfId="44870"/>
    <cellStyle name="SAPBEXstdItem 27" xfId="44871"/>
    <cellStyle name="SAPBEXstdItem 27 2" xfId="44872"/>
    <cellStyle name="SAPBEXstdItem 27 2 2" xfId="44873"/>
    <cellStyle name="SAPBEXstdItem 27 3" xfId="44874"/>
    <cellStyle name="SAPBEXstdItem 27 4" xfId="44875"/>
    <cellStyle name="SAPBEXstdItem 28" xfId="44876"/>
    <cellStyle name="SAPBEXstdItem 28 2" xfId="44877"/>
    <cellStyle name="SAPBEXstdItem 28 2 2" xfId="44878"/>
    <cellStyle name="SAPBEXstdItem 28 3" xfId="44879"/>
    <cellStyle name="SAPBEXstdItem 28 4" xfId="44880"/>
    <cellStyle name="SAPBEXstdItem 29" xfId="44881"/>
    <cellStyle name="SAPBEXstdItem 29 2" xfId="44882"/>
    <cellStyle name="SAPBEXstdItem 29 2 2" xfId="44883"/>
    <cellStyle name="SAPBEXstdItem 29 3" xfId="44884"/>
    <cellStyle name="SAPBEXstdItem 29 4" xfId="44885"/>
    <cellStyle name="SAPBEXstdItem 3" xfId="44886"/>
    <cellStyle name="SAPBEXstdItem 3 2" xfId="44887"/>
    <cellStyle name="SAPBEXstdItem 3 2 2" xfId="44888"/>
    <cellStyle name="SAPBEXstdItem 3 2 2 2" xfId="44889"/>
    <cellStyle name="SAPBEXstdItem 3 2 2 3" xfId="44890"/>
    <cellStyle name="SAPBEXstdItem 3 2 2 4" xfId="47907"/>
    <cellStyle name="SAPBEXstdItem 3 2 3" xfId="44891"/>
    <cellStyle name="SAPBEXstdItem 3 2 4" xfId="44892"/>
    <cellStyle name="SAPBEXstdItem 3 2 5" xfId="44893"/>
    <cellStyle name="SAPBEXstdItem 3 2 6" xfId="47906"/>
    <cellStyle name="SAPBEXstdItem 3 3" xfId="44894"/>
    <cellStyle name="SAPBEXstdItem 3 3 2" xfId="44895"/>
    <cellStyle name="SAPBEXstdItem 3 3 2 2" xfId="44896"/>
    <cellStyle name="SAPBEXstdItem 3 3 2 3" xfId="44897"/>
    <cellStyle name="SAPBEXstdItem 3 3 3" xfId="44898"/>
    <cellStyle name="SAPBEXstdItem 3 3 4" xfId="44899"/>
    <cellStyle name="SAPBEXstdItem 3 3 5" xfId="44900"/>
    <cellStyle name="SAPBEXstdItem 3 3 6" xfId="47908"/>
    <cellStyle name="SAPBEXstdItem 3 4" xfId="44901"/>
    <cellStyle name="SAPBEXstdItem 3 4 2" xfId="44902"/>
    <cellStyle name="SAPBEXstdItem 3 5" xfId="44903"/>
    <cellStyle name="SAPBEXstdItem 3 5 2" xfId="44904"/>
    <cellStyle name="SAPBEXstdItem 3 6" xfId="44905"/>
    <cellStyle name="SAPBEXstdItem 3 7" xfId="44906"/>
    <cellStyle name="SAPBEXstdItem 3 8" xfId="44907"/>
    <cellStyle name="SAPBEXstdItem 3 9" xfId="47905"/>
    <cellStyle name="SAPBEXstdItem 30" xfId="44908"/>
    <cellStyle name="SAPBEXstdItem 30 2" xfId="44909"/>
    <cellStyle name="SAPBEXstdItem 30 2 2" xfId="44910"/>
    <cellStyle name="SAPBEXstdItem 30 3" xfId="44911"/>
    <cellStyle name="SAPBEXstdItem 30 4" xfId="44912"/>
    <cellStyle name="SAPBEXstdItem 31" xfId="44913"/>
    <cellStyle name="SAPBEXstdItem 31 2" xfId="44914"/>
    <cellStyle name="SAPBEXstdItem 31 2 2" xfId="44915"/>
    <cellStyle name="SAPBEXstdItem 31 3" xfId="44916"/>
    <cellStyle name="SAPBEXstdItem 31 4" xfId="44917"/>
    <cellStyle name="SAPBEXstdItem 32" xfId="44918"/>
    <cellStyle name="SAPBEXstdItem 32 2" xfId="44919"/>
    <cellStyle name="SAPBEXstdItem 32 3" xfId="44920"/>
    <cellStyle name="SAPBEXstdItem 33" xfId="44921"/>
    <cellStyle name="SAPBEXstdItem 33 2" xfId="44922"/>
    <cellStyle name="SAPBEXstdItem 33 3" xfId="44923"/>
    <cellStyle name="SAPBEXstdItem 34" xfId="44924"/>
    <cellStyle name="SAPBEXstdItem 34 2" xfId="44925"/>
    <cellStyle name="SAPBEXstdItem 34 3" xfId="44926"/>
    <cellStyle name="SAPBEXstdItem 35" xfId="44927"/>
    <cellStyle name="SAPBEXstdItem 35 2" xfId="44928"/>
    <cellStyle name="SAPBEXstdItem 35 3" xfId="44929"/>
    <cellStyle name="SAPBEXstdItem 36" xfId="44930"/>
    <cellStyle name="SAPBEXstdItem 36 2" xfId="44931"/>
    <cellStyle name="SAPBEXstdItem 36 3" xfId="44932"/>
    <cellStyle name="SAPBEXstdItem 37" xfId="44933"/>
    <cellStyle name="SAPBEXstdItem 37 2" xfId="44934"/>
    <cellStyle name="SAPBEXstdItem 37 3" xfId="44935"/>
    <cellStyle name="SAPBEXstdItem 38" xfId="44936"/>
    <cellStyle name="SAPBEXstdItem 38 2" xfId="44937"/>
    <cellStyle name="SAPBEXstdItem 38 3" xfId="44938"/>
    <cellStyle name="SAPBEXstdItem 39" xfId="44939"/>
    <cellStyle name="SAPBEXstdItem 39 2" xfId="44940"/>
    <cellStyle name="SAPBEXstdItem 39 3" xfId="44941"/>
    <cellStyle name="SAPBEXstdItem 4" xfId="44942"/>
    <cellStyle name="SAPBEXstdItem 4 10" xfId="44943"/>
    <cellStyle name="SAPBEXstdItem 4 11" xfId="44944"/>
    <cellStyle name="SAPBEXstdItem 4 12" xfId="44945"/>
    <cellStyle name="SAPBEXstdItem 4 13" xfId="44946"/>
    <cellStyle name="SAPBEXstdItem 4 14" xfId="44947"/>
    <cellStyle name="SAPBEXstdItem 4 15" xfId="44948"/>
    <cellStyle name="SAPBEXstdItem 4 16" xfId="44949"/>
    <cellStyle name="SAPBEXstdItem 4 17" xfId="44950"/>
    <cellStyle name="SAPBEXstdItem 4 18" xfId="44951"/>
    <cellStyle name="SAPBEXstdItem 4 19" xfId="44952"/>
    <cellStyle name="SAPBEXstdItem 4 2" xfId="44953"/>
    <cellStyle name="SAPBEXstdItem 4 2 2" xfId="44954"/>
    <cellStyle name="SAPBEXstdItem 4 2 2 2" xfId="44955"/>
    <cellStyle name="SAPBEXstdItem 4 2 2 3" xfId="44956"/>
    <cellStyle name="SAPBEXstdItem 4 2 2 4" xfId="44957"/>
    <cellStyle name="SAPBEXstdItem 4 2 2 5" xfId="44958"/>
    <cellStyle name="SAPBEXstdItem 4 2 2 6" xfId="44959"/>
    <cellStyle name="SAPBEXstdItem 4 2 2 7" xfId="47911"/>
    <cellStyle name="SAPBEXstdItem 4 2 3" xfId="44960"/>
    <cellStyle name="SAPBEXstdItem 4 2 4" xfId="44961"/>
    <cellStyle name="SAPBEXstdItem 4 2 5" xfId="44962"/>
    <cellStyle name="SAPBEXstdItem 4 2 6" xfId="44963"/>
    <cellStyle name="SAPBEXstdItem 4 2 7" xfId="44964"/>
    <cellStyle name="SAPBEXstdItem 4 2 8" xfId="47910"/>
    <cellStyle name="SAPBEXstdItem 4 20" xfId="44965"/>
    <cellStyle name="SAPBEXstdItem 4 21" xfId="44966"/>
    <cellStyle name="SAPBEXstdItem 4 22" xfId="44967"/>
    <cellStyle name="SAPBEXstdItem 4 23" xfId="44968"/>
    <cellStyle name="SAPBEXstdItem 4 24" xfId="44969"/>
    <cellStyle name="SAPBEXstdItem 4 25" xfId="44970"/>
    <cellStyle name="SAPBEXstdItem 4 26" xfId="44971"/>
    <cellStyle name="SAPBEXstdItem 4 27" xfId="44972"/>
    <cellStyle name="SAPBEXstdItem 4 28" xfId="44973"/>
    <cellStyle name="SAPBEXstdItem 4 29" xfId="44974"/>
    <cellStyle name="SAPBEXstdItem 4 3" xfId="44975"/>
    <cellStyle name="SAPBEXstdItem 4 3 2" xfId="44976"/>
    <cellStyle name="SAPBEXstdItem 4 3 2 2" xfId="44977"/>
    <cellStyle name="SAPBEXstdItem 4 3 3" xfId="44978"/>
    <cellStyle name="SAPBEXstdItem 4 3 4" xfId="44979"/>
    <cellStyle name="SAPBEXstdItem 4 3 5" xfId="44980"/>
    <cellStyle name="SAPBEXstdItem 4 3 6" xfId="47912"/>
    <cellStyle name="SAPBEXstdItem 4 30" xfId="44981"/>
    <cellStyle name="SAPBEXstdItem 4 31" xfId="47909"/>
    <cellStyle name="SAPBEXstdItem 4 4" xfId="44982"/>
    <cellStyle name="SAPBEXstdItem 4 4 2" xfId="44983"/>
    <cellStyle name="SAPBEXstdItem 4 4 3" xfId="44984"/>
    <cellStyle name="SAPBEXstdItem 4 5" xfId="44985"/>
    <cellStyle name="SAPBEXstdItem 4 6" xfId="44986"/>
    <cellStyle name="SAPBEXstdItem 4 7" xfId="44987"/>
    <cellStyle name="SAPBEXstdItem 4 8" xfId="44988"/>
    <cellStyle name="SAPBEXstdItem 4 9" xfId="44989"/>
    <cellStyle name="SAPBEXstdItem 40" xfId="44990"/>
    <cellStyle name="SAPBEXstdItem 40 2" xfId="44991"/>
    <cellStyle name="SAPBEXstdItem 40 3" xfId="44992"/>
    <cellStyle name="SAPBEXstdItem 40 4" xfId="44993"/>
    <cellStyle name="SAPBEXstdItem 40 5" xfId="44994"/>
    <cellStyle name="SAPBEXstdItem 40 6" xfId="44995"/>
    <cellStyle name="SAPBEXstdItem 41" xfId="44996"/>
    <cellStyle name="SAPBEXstdItem 41 2" xfId="44997"/>
    <cellStyle name="SAPBEXstdItem 41 3" xfId="44998"/>
    <cellStyle name="SAPBEXstdItem 42" xfId="44999"/>
    <cellStyle name="SAPBEXstdItem 42 2" xfId="45000"/>
    <cellStyle name="SAPBEXstdItem 42 3" xfId="45001"/>
    <cellStyle name="SAPBEXstdItem 42 4" xfId="45002"/>
    <cellStyle name="SAPBEXstdItem 43" xfId="45003"/>
    <cellStyle name="SAPBEXstdItem 43 2" xfId="45004"/>
    <cellStyle name="SAPBEXstdItem 43 3" xfId="45005"/>
    <cellStyle name="SAPBEXstdItem 43 4" xfId="45006"/>
    <cellStyle name="SAPBEXstdItem 44" xfId="45007"/>
    <cellStyle name="SAPBEXstdItem 44 2" xfId="45008"/>
    <cellStyle name="SAPBEXstdItem 44 3" xfId="45009"/>
    <cellStyle name="SAPBEXstdItem 44 4" xfId="45010"/>
    <cellStyle name="SAPBEXstdItem 45" xfId="45011"/>
    <cellStyle name="SAPBEXstdItem 45 2" xfId="45012"/>
    <cellStyle name="SAPBEXstdItem 45 3" xfId="45013"/>
    <cellStyle name="SAPBEXstdItem 46" xfId="45014"/>
    <cellStyle name="SAPBEXstdItem 46 2" xfId="45015"/>
    <cellStyle name="SAPBEXstdItem 46 3" xfId="45016"/>
    <cellStyle name="SAPBEXstdItem 47" xfId="45017"/>
    <cellStyle name="SAPBEXstdItem 48" xfId="45018"/>
    <cellStyle name="SAPBEXstdItem 49" xfId="45019"/>
    <cellStyle name="SAPBEXstdItem 5" xfId="45020"/>
    <cellStyle name="SAPBEXstdItem 5 10" xfId="45021"/>
    <cellStyle name="SAPBEXstdItem 5 11" xfId="45022"/>
    <cellStyle name="SAPBEXstdItem 5 12" xfId="45023"/>
    <cellStyle name="SAPBEXstdItem 5 13" xfId="45024"/>
    <cellStyle name="SAPBEXstdItem 5 14" xfId="45025"/>
    <cellStyle name="SAPBEXstdItem 5 15" xfId="45026"/>
    <cellStyle name="SAPBEXstdItem 5 16" xfId="45027"/>
    <cellStyle name="SAPBEXstdItem 5 17" xfId="45028"/>
    <cellStyle name="SAPBEXstdItem 5 18" xfId="45029"/>
    <cellStyle name="SAPBEXstdItem 5 19" xfId="45030"/>
    <cellStyle name="SAPBEXstdItem 5 2" xfId="45031"/>
    <cellStyle name="SAPBEXstdItem 5 2 2" xfId="45032"/>
    <cellStyle name="SAPBEXstdItem 5 2 2 2" xfId="45033"/>
    <cellStyle name="SAPBEXstdItem 5 2 2 3" xfId="45034"/>
    <cellStyle name="SAPBEXstdItem 5 2 2 4" xfId="45035"/>
    <cellStyle name="SAPBEXstdItem 5 2 2 5" xfId="45036"/>
    <cellStyle name="SAPBEXstdItem 5 2 2 6" xfId="45037"/>
    <cellStyle name="SAPBEXstdItem 5 2 2 7" xfId="47915"/>
    <cellStyle name="SAPBEXstdItem 5 2 3" xfId="45038"/>
    <cellStyle name="SAPBEXstdItem 5 2 4" xfId="45039"/>
    <cellStyle name="SAPBEXstdItem 5 2 5" xfId="45040"/>
    <cellStyle name="SAPBEXstdItem 5 2 6" xfId="45041"/>
    <cellStyle name="SAPBEXstdItem 5 2 7" xfId="45042"/>
    <cellStyle name="SAPBEXstdItem 5 2 8" xfId="47914"/>
    <cellStyle name="SAPBEXstdItem 5 20" xfId="45043"/>
    <cellStyle name="SAPBEXstdItem 5 21" xfId="45044"/>
    <cellStyle name="SAPBEXstdItem 5 22" xfId="45045"/>
    <cellStyle name="SAPBEXstdItem 5 23" xfId="45046"/>
    <cellStyle name="SAPBEXstdItem 5 24" xfId="45047"/>
    <cellStyle name="SAPBEXstdItem 5 25" xfId="45048"/>
    <cellStyle name="SAPBEXstdItem 5 26" xfId="45049"/>
    <cellStyle name="SAPBEXstdItem 5 27" xfId="45050"/>
    <cellStyle name="SAPBEXstdItem 5 28" xfId="47913"/>
    <cellStyle name="SAPBEXstdItem 5 3" xfId="45051"/>
    <cellStyle name="SAPBEXstdItem 5 3 2" xfId="45052"/>
    <cellStyle name="SAPBEXstdItem 5 3 2 2" xfId="45053"/>
    <cellStyle name="SAPBEXstdItem 5 3 3" xfId="45054"/>
    <cellStyle name="SAPBEXstdItem 5 3 4" xfId="45055"/>
    <cellStyle name="SAPBEXstdItem 5 3 5" xfId="45056"/>
    <cellStyle name="SAPBEXstdItem 5 3 6" xfId="47916"/>
    <cellStyle name="SAPBEXstdItem 5 4" xfId="45057"/>
    <cellStyle name="SAPBEXstdItem 5 5" xfId="45058"/>
    <cellStyle name="SAPBEXstdItem 5 6" xfId="45059"/>
    <cellStyle name="SAPBEXstdItem 5 7" xfId="45060"/>
    <cellStyle name="SAPBEXstdItem 5 8" xfId="45061"/>
    <cellStyle name="SAPBEXstdItem 5 9" xfId="45062"/>
    <cellStyle name="SAPBEXstdItem 50" xfId="45063"/>
    <cellStyle name="SAPBEXstdItem 51" xfId="45064"/>
    <cellStyle name="SAPBEXstdItem 52" xfId="45065"/>
    <cellStyle name="SAPBEXstdItem 53" xfId="45066"/>
    <cellStyle name="SAPBEXstdItem 54" xfId="45067"/>
    <cellStyle name="SAPBEXstdItem 55" xfId="45068"/>
    <cellStyle name="SAPBEXstdItem 56" xfId="45069"/>
    <cellStyle name="SAPBEXstdItem 57" xfId="45070"/>
    <cellStyle name="SAPBEXstdItem 58" xfId="45071"/>
    <cellStyle name="SAPBEXstdItem 59" xfId="45072"/>
    <cellStyle name="SAPBEXstdItem 6" xfId="45073"/>
    <cellStyle name="SAPBEXstdItem 6 10" xfId="45074"/>
    <cellStyle name="SAPBEXstdItem 6 11" xfId="45075"/>
    <cellStyle name="SAPBEXstdItem 6 12" xfId="45076"/>
    <cellStyle name="SAPBEXstdItem 6 13" xfId="45077"/>
    <cellStyle name="SAPBEXstdItem 6 14" xfId="45078"/>
    <cellStyle name="SAPBEXstdItem 6 15" xfId="45079"/>
    <cellStyle name="SAPBEXstdItem 6 16" xfId="45080"/>
    <cellStyle name="SAPBEXstdItem 6 17" xfId="45081"/>
    <cellStyle name="SAPBEXstdItem 6 18" xfId="45082"/>
    <cellStyle name="SAPBEXstdItem 6 19" xfId="45083"/>
    <cellStyle name="SAPBEXstdItem 6 2" xfId="45084"/>
    <cellStyle name="SAPBEXstdItem 6 2 2" xfId="45085"/>
    <cellStyle name="SAPBEXstdItem 6 2 2 2" xfId="45086"/>
    <cellStyle name="SAPBEXstdItem 6 2 2 3" xfId="45087"/>
    <cellStyle name="SAPBEXstdItem 6 2 2 4" xfId="45088"/>
    <cellStyle name="SAPBEXstdItem 6 2 2 5" xfId="47919"/>
    <cellStyle name="SAPBEXstdItem 6 2 3" xfId="45089"/>
    <cellStyle name="SAPBEXstdItem 6 2 4" xfId="45090"/>
    <cellStyle name="SAPBEXstdItem 6 2 5" xfId="45091"/>
    <cellStyle name="SAPBEXstdItem 6 2 6" xfId="45092"/>
    <cellStyle name="SAPBEXstdItem 6 2 7" xfId="47918"/>
    <cellStyle name="SAPBEXstdItem 6 20" xfId="45093"/>
    <cellStyle name="SAPBEXstdItem 6 21" xfId="45094"/>
    <cellStyle name="SAPBEXstdItem 6 22" xfId="45095"/>
    <cellStyle name="SAPBEXstdItem 6 23" xfId="45096"/>
    <cellStyle name="SAPBEXstdItem 6 24" xfId="45097"/>
    <cellStyle name="SAPBEXstdItem 6 25" xfId="47917"/>
    <cellStyle name="SAPBEXstdItem 6 3" xfId="45098"/>
    <cellStyle name="SAPBEXstdItem 6 3 2" xfId="45099"/>
    <cellStyle name="SAPBEXstdItem 6 3 3" xfId="45100"/>
    <cellStyle name="SAPBEXstdItem 6 3 4" xfId="47920"/>
    <cellStyle name="SAPBEXstdItem 6 4" xfId="45101"/>
    <cellStyle name="SAPBEXstdItem 6 5" xfId="45102"/>
    <cellStyle name="SAPBEXstdItem 6 6" xfId="45103"/>
    <cellStyle name="SAPBEXstdItem 6 7" xfId="45104"/>
    <cellStyle name="SAPBEXstdItem 6 8" xfId="45105"/>
    <cellStyle name="SAPBEXstdItem 6 9" xfId="45106"/>
    <cellStyle name="SAPBEXstdItem 60" xfId="45107"/>
    <cellStyle name="SAPBEXstdItem 61" xfId="45108"/>
    <cellStyle name="SAPBEXstdItem 62" xfId="45109"/>
    <cellStyle name="SAPBEXstdItem 63" xfId="45110"/>
    <cellStyle name="SAPBEXstdItem 64" xfId="45111"/>
    <cellStyle name="SAPBEXstdItem 65" xfId="45112"/>
    <cellStyle name="SAPBEXstdItem 66" xfId="45113"/>
    <cellStyle name="SAPBEXstdItem 67" xfId="45114"/>
    <cellStyle name="SAPBEXstdItem 68" xfId="45115"/>
    <cellStyle name="SAPBEXstdItem 69" xfId="45116"/>
    <cellStyle name="SAPBEXstdItem 7" xfId="45117"/>
    <cellStyle name="SAPBEXstdItem 7 2" xfId="45118"/>
    <cellStyle name="SAPBEXstdItem 7 2 2" xfId="45119"/>
    <cellStyle name="SAPBEXstdItem 7 2 2 2" xfId="47923"/>
    <cellStyle name="SAPBEXstdItem 7 2 3" xfId="47922"/>
    <cellStyle name="SAPBEXstdItem 7 3" xfId="45120"/>
    <cellStyle name="SAPBEXstdItem 7 3 2" xfId="45121"/>
    <cellStyle name="SAPBEXstdItem 7 3 3" xfId="47924"/>
    <cellStyle name="SAPBEXstdItem 7 4" xfId="45122"/>
    <cellStyle name="SAPBEXstdItem 7 5" xfId="45123"/>
    <cellStyle name="SAPBEXstdItem 7 6" xfId="47921"/>
    <cellStyle name="SAPBEXstdItem 70" xfId="45124"/>
    <cellStyle name="SAPBEXstdItem 71" xfId="45125"/>
    <cellStyle name="SAPBEXstdItem 72" xfId="45126"/>
    <cellStyle name="SAPBEXstdItem 73" xfId="45127"/>
    <cellStyle name="SAPBEXstdItem 74" xfId="45128"/>
    <cellStyle name="SAPBEXstdItem 75" xfId="45129"/>
    <cellStyle name="SAPBEXstdItem 76" xfId="45130"/>
    <cellStyle name="SAPBEXstdItem 77" xfId="45131"/>
    <cellStyle name="SAPBEXstdItem 78" xfId="45132"/>
    <cellStyle name="SAPBEXstdItem 79" xfId="45133"/>
    <cellStyle name="SAPBEXstdItem 8" xfId="45134"/>
    <cellStyle name="SAPBEXstdItem 8 2" xfId="45135"/>
    <cellStyle name="SAPBEXstdItem 8 2 2" xfId="45136"/>
    <cellStyle name="SAPBEXstdItem 8 2 3" xfId="47926"/>
    <cellStyle name="SAPBEXstdItem 8 3" xfId="45137"/>
    <cellStyle name="SAPBEXstdItem 8 3 2" xfId="45138"/>
    <cellStyle name="SAPBEXstdItem 8 4" xfId="45139"/>
    <cellStyle name="SAPBEXstdItem 8 5" xfId="45140"/>
    <cellStyle name="SAPBEXstdItem 8 6" xfId="47925"/>
    <cellStyle name="SAPBEXstdItem 80" xfId="45141"/>
    <cellStyle name="SAPBEXstdItem 81" xfId="45142"/>
    <cellStyle name="SAPBEXstdItem 82" xfId="45143"/>
    <cellStyle name="SAPBEXstdItem 82 2" xfId="45144"/>
    <cellStyle name="SAPBEXstdItem 82 3" xfId="45145"/>
    <cellStyle name="SAPBEXstdItem 83" xfId="45146"/>
    <cellStyle name="SAPBEXstdItem 84" xfId="48021"/>
    <cellStyle name="SAPBEXstdItem 9" xfId="45147"/>
    <cellStyle name="SAPBEXstdItem 9 2" xfId="45148"/>
    <cellStyle name="SAPBEXstdItem 9 2 2" xfId="45149"/>
    <cellStyle name="SAPBEXstdItem 9 3" xfId="45150"/>
    <cellStyle name="SAPBEXstdItem 9 3 2" xfId="45151"/>
    <cellStyle name="SAPBEXstdItem 9 4" xfId="45152"/>
    <cellStyle name="SAPBEXstdItem 9 5" xfId="45153"/>
    <cellStyle name="SAPBEXstdItem 9 6" xfId="47927"/>
    <cellStyle name="SAPBEXstdItem_2008 Slot Econ Data" xfId="45154"/>
    <cellStyle name="SAPBEXstdItemX" xfId="45155"/>
    <cellStyle name="SAPBEXstdItemX 10" xfId="45156"/>
    <cellStyle name="SAPBEXstdItemX 10 10" xfId="45157"/>
    <cellStyle name="SAPBEXstdItemX 10 11" xfId="45158"/>
    <cellStyle name="SAPBEXstdItemX 10 12" xfId="45159"/>
    <cellStyle name="SAPBEXstdItemX 10 13" xfId="45160"/>
    <cellStyle name="SAPBEXstdItemX 10 14" xfId="45161"/>
    <cellStyle name="SAPBEXstdItemX 10 15" xfId="45162"/>
    <cellStyle name="SAPBEXstdItemX 10 16" xfId="45163"/>
    <cellStyle name="SAPBEXstdItemX 10 17" xfId="45164"/>
    <cellStyle name="SAPBEXstdItemX 10 18" xfId="45165"/>
    <cellStyle name="SAPBEXstdItemX 10 19" xfId="45166"/>
    <cellStyle name="SAPBEXstdItemX 10 2" xfId="45167"/>
    <cellStyle name="SAPBEXstdItemX 10 2 2" xfId="45168"/>
    <cellStyle name="SAPBEXstdItemX 10 2 2 2" xfId="45169"/>
    <cellStyle name="SAPBEXstdItemX 10 2 2 3" xfId="45170"/>
    <cellStyle name="SAPBEXstdItemX 10 2 2 4" xfId="45171"/>
    <cellStyle name="SAPBEXstdItemX 10 2 3" xfId="45172"/>
    <cellStyle name="SAPBEXstdItemX 10 2 4" xfId="45173"/>
    <cellStyle name="SAPBEXstdItemX 10 2 5" xfId="45174"/>
    <cellStyle name="SAPBEXstdItemX 10 2 6" xfId="45175"/>
    <cellStyle name="SAPBEXstdItemX 10 20" xfId="45176"/>
    <cellStyle name="SAPBEXstdItemX 10 21" xfId="47928"/>
    <cellStyle name="SAPBEXstdItemX 10 3" xfId="45177"/>
    <cellStyle name="SAPBEXstdItemX 10 4" xfId="45178"/>
    <cellStyle name="SAPBEXstdItemX 10 5" xfId="45179"/>
    <cellStyle name="SAPBEXstdItemX 10 6" xfId="45180"/>
    <cellStyle name="SAPBEXstdItemX 10 7" xfId="45181"/>
    <cellStyle name="SAPBEXstdItemX 10 8" xfId="45182"/>
    <cellStyle name="SAPBEXstdItemX 10 9" xfId="45183"/>
    <cellStyle name="SAPBEXstdItemX 11" xfId="45184"/>
    <cellStyle name="SAPBEXstdItemX 11 10" xfId="45185"/>
    <cellStyle name="SAPBEXstdItemX 11 11" xfId="45186"/>
    <cellStyle name="SAPBEXstdItemX 11 12" xfId="45187"/>
    <cellStyle name="SAPBEXstdItemX 11 13" xfId="45188"/>
    <cellStyle name="SAPBEXstdItemX 11 14" xfId="45189"/>
    <cellStyle name="SAPBEXstdItemX 11 15" xfId="45190"/>
    <cellStyle name="SAPBEXstdItemX 11 16" xfId="45191"/>
    <cellStyle name="SAPBEXstdItemX 11 2" xfId="45192"/>
    <cellStyle name="SAPBEXstdItemX 11 2 2" xfId="45193"/>
    <cellStyle name="SAPBEXstdItemX 11 2 2 2" xfId="45194"/>
    <cellStyle name="SAPBEXstdItemX 11 2 2 3" xfId="45195"/>
    <cellStyle name="SAPBEXstdItemX 11 2 2 4" xfId="45196"/>
    <cellStyle name="SAPBEXstdItemX 11 2 3" xfId="45197"/>
    <cellStyle name="SAPBEXstdItemX 11 2 4" xfId="45198"/>
    <cellStyle name="SAPBEXstdItemX 11 2 5" xfId="45199"/>
    <cellStyle name="SAPBEXstdItemX 11 2 6" xfId="45200"/>
    <cellStyle name="SAPBEXstdItemX 11 3" xfId="45201"/>
    <cellStyle name="SAPBEXstdItemX 11 4" xfId="45202"/>
    <cellStyle name="SAPBEXstdItemX 11 5" xfId="45203"/>
    <cellStyle name="SAPBEXstdItemX 11 6" xfId="45204"/>
    <cellStyle name="SAPBEXstdItemX 11 7" xfId="45205"/>
    <cellStyle name="SAPBEXstdItemX 11 8" xfId="45206"/>
    <cellStyle name="SAPBEXstdItemX 11 9" xfId="45207"/>
    <cellStyle name="SAPBEXstdItemX 12" xfId="45208"/>
    <cellStyle name="SAPBEXstdItemX 12 2" xfId="45209"/>
    <cellStyle name="SAPBEXstdItemX 12 2 2" xfId="45210"/>
    <cellStyle name="SAPBEXstdItemX 12 3" xfId="45211"/>
    <cellStyle name="SAPBEXstdItemX 12 4" xfId="45212"/>
    <cellStyle name="SAPBEXstdItemX 13" xfId="45213"/>
    <cellStyle name="SAPBEXstdItemX 13 10" xfId="45214"/>
    <cellStyle name="SAPBEXstdItemX 13 11" xfId="45215"/>
    <cellStyle name="SAPBEXstdItemX 13 12" xfId="45216"/>
    <cellStyle name="SAPBEXstdItemX 13 2" xfId="45217"/>
    <cellStyle name="SAPBEXstdItemX 13 2 2" xfId="45218"/>
    <cellStyle name="SAPBEXstdItemX 13 2 3" xfId="45219"/>
    <cellStyle name="SAPBEXstdItemX 13 3" xfId="45220"/>
    <cellStyle name="SAPBEXstdItemX 13 4" xfId="45221"/>
    <cellStyle name="SAPBEXstdItemX 13 5" xfId="45222"/>
    <cellStyle name="SAPBEXstdItemX 13 6" xfId="45223"/>
    <cellStyle name="SAPBEXstdItemX 13 7" xfId="45224"/>
    <cellStyle name="SAPBEXstdItemX 13 8" xfId="45225"/>
    <cellStyle name="SAPBEXstdItemX 13 9" xfId="45226"/>
    <cellStyle name="SAPBEXstdItemX 14" xfId="45227"/>
    <cellStyle name="SAPBEXstdItemX 14 2" xfId="45228"/>
    <cellStyle name="SAPBEXstdItemX 14 2 2" xfId="45229"/>
    <cellStyle name="SAPBEXstdItemX 14 3" xfId="45230"/>
    <cellStyle name="SAPBEXstdItemX 14 4" xfId="45231"/>
    <cellStyle name="SAPBEXstdItemX 15" xfId="45232"/>
    <cellStyle name="SAPBEXstdItemX 15 2" xfId="45233"/>
    <cellStyle name="SAPBEXstdItemX 15 2 2" xfId="45234"/>
    <cellStyle name="SAPBEXstdItemX 15 3" xfId="45235"/>
    <cellStyle name="SAPBEXstdItemX 15 4" xfId="45236"/>
    <cellStyle name="SAPBEXstdItemX 16" xfId="45237"/>
    <cellStyle name="SAPBEXstdItemX 16 2" xfId="45238"/>
    <cellStyle name="SAPBEXstdItemX 16 2 2" xfId="45239"/>
    <cellStyle name="SAPBEXstdItemX 16 3" xfId="45240"/>
    <cellStyle name="SAPBEXstdItemX 16 4" xfId="45241"/>
    <cellStyle name="SAPBEXstdItemX 17" xfId="45242"/>
    <cellStyle name="SAPBEXstdItemX 17 2" xfId="45243"/>
    <cellStyle name="SAPBEXstdItemX 17 2 2" xfId="45244"/>
    <cellStyle name="SAPBEXstdItemX 17 3" xfId="45245"/>
    <cellStyle name="SAPBEXstdItemX 17 4" xfId="45246"/>
    <cellStyle name="SAPBEXstdItemX 18" xfId="45247"/>
    <cellStyle name="SAPBEXstdItemX 18 2" xfId="45248"/>
    <cellStyle name="SAPBEXstdItemX 18 2 2" xfId="45249"/>
    <cellStyle name="SAPBEXstdItemX 18 3" xfId="45250"/>
    <cellStyle name="SAPBEXstdItemX 18 4" xfId="45251"/>
    <cellStyle name="SAPBEXstdItemX 19" xfId="45252"/>
    <cellStyle name="SAPBEXstdItemX 19 2" xfId="45253"/>
    <cellStyle name="SAPBEXstdItemX 19 2 2" xfId="45254"/>
    <cellStyle name="SAPBEXstdItemX 19 3" xfId="45255"/>
    <cellStyle name="SAPBEXstdItemX 19 4" xfId="45256"/>
    <cellStyle name="SAPBEXstdItemX 2" xfId="45257"/>
    <cellStyle name="SAPBEXstdItemX 2 10" xfId="45258"/>
    <cellStyle name="SAPBEXstdItemX 2 11" xfId="45259"/>
    <cellStyle name="SAPBEXstdItemX 2 12" xfId="45260"/>
    <cellStyle name="SAPBEXstdItemX 2 13" xfId="45261"/>
    <cellStyle name="SAPBEXstdItemX 2 14" xfId="45262"/>
    <cellStyle name="SAPBEXstdItemX 2 15" xfId="45263"/>
    <cellStyle name="SAPBEXstdItemX 2 16" xfId="45264"/>
    <cellStyle name="SAPBEXstdItemX 2 17" xfId="45265"/>
    <cellStyle name="SAPBEXstdItemX 2 18" xfId="45266"/>
    <cellStyle name="SAPBEXstdItemX 2 19" xfId="45267"/>
    <cellStyle name="SAPBEXstdItemX 2 2" xfId="45268"/>
    <cellStyle name="SAPBEXstdItemX 2 2 2" xfId="45269"/>
    <cellStyle name="SAPBEXstdItemX 2 2 2 2" xfId="45270"/>
    <cellStyle name="SAPBEXstdItemX 2 2 2 3" xfId="45271"/>
    <cellStyle name="SAPBEXstdItemX 2 2 2 4" xfId="45272"/>
    <cellStyle name="SAPBEXstdItemX 2 2 2 5" xfId="45273"/>
    <cellStyle name="SAPBEXstdItemX 2 2 2 6" xfId="45274"/>
    <cellStyle name="SAPBEXstdItemX 2 2 2 7" xfId="47931"/>
    <cellStyle name="SAPBEXstdItemX 2 2 3" xfId="45275"/>
    <cellStyle name="SAPBEXstdItemX 2 2 3 2" xfId="47930"/>
    <cellStyle name="SAPBEXstdItemX 2 2 4" xfId="45276"/>
    <cellStyle name="SAPBEXstdItemX 2 2 5" xfId="45277"/>
    <cellStyle name="SAPBEXstdItemX 2 2 6" xfId="45278"/>
    <cellStyle name="SAPBEXstdItemX 2 2 7" xfId="45279"/>
    <cellStyle name="SAPBEXstdItemX 2 2 8" xfId="48067"/>
    <cellStyle name="SAPBEXstdItemX 2 20" xfId="45280"/>
    <cellStyle name="SAPBEXstdItemX 2 21" xfId="45281"/>
    <cellStyle name="SAPBEXstdItemX 2 22" xfId="45282"/>
    <cellStyle name="SAPBEXstdItemX 2 23" xfId="45283"/>
    <cellStyle name="SAPBEXstdItemX 2 24" xfId="45284"/>
    <cellStyle name="SAPBEXstdItemX 2 25" xfId="45285"/>
    <cellStyle name="SAPBEXstdItemX 2 26" xfId="45286"/>
    <cellStyle name="SAPBEXstdItemX 2 27" xfId="45287"/>
    <cellStyle name="SAPBEXstdItemX 2 28" xfId="45288"/>
    <cellStyle name="SAPBEXstdItemX 2 29" xfId="45289"/>
    <cellStyle name="SAPBEXstdItemX 2 3" xfId="45290"/>
    <cellStyle name="SAPBEXstdItemX 2 3 2" xfId="45291"/>
    <cellStyle name="SAPBEXstdItemX 2 3 2 2" xfId="45292"/>
    <cellStyle name="SAPBEXstdItemX 2 3 2 3" xfId="45293"/>
    <cellStyle name="SAPBEXstdItemX 2 3 3" xfId="45294"/>
    <cellStyle name="SAPBEXstdItemX 2 3 4" xfId="45295"/>
    <cellStyle name="SAPBEXstdItemX 2 3 5" xfId="45296"/>
    <cellStyle name="SAPBEXstdItemX 2 3 6" xfId="47932"/>
    <cellStyle name="SAPBEXstdItemX 2 30" xfId="45297"/>
    <cellStyle name="SAPBEXstdItemX 2 31" xfId="45298"/>
    <cellStyle name="SAPBEXstdItemX 2 32" xfId="45299"/>
    <cellStyle name="SAPBEXstdItemX 2 33" xfId="45300"/>
    <cellStyle name="SAPBEXstdItemX 2 34" xfId="45301"/>
    <cellStyle name="SAPBEXstdItemX 2 35" xfId="45302"/>
    <cellStyle name="SAPBEXstdItemX 2 36" xfId="45303"/>
    <cellStyle name="SAPBEXstdItemX 2 37" xfId="45304"/>
    <cellStyle name="SAPBEXstdItemX 2 38" xfId="45305"/>
    <cellStyle name="SAPBEXstdItemX 2 39" xfId="45306"/>
    <cellStyle name="SAPBEXstdItemX 2 4" xfId="45307"/>
    <cellStyle name="SAPBEXstdItemX 2 4 2" xfId="45308"/>
    <cellStyle name="SAPBEXstdItemX 2 4 3" xfId="45309"/>
    <cellStyle name="SAPBEXstdItemX 2 4 4" xfId="47929"/>
    <cellStyle name="SAPBEXstdItemX 2 40" xfId="45310"/>
    <cellStyle name="SAPBEXstdItemX 2 41" xfId="45311"/>
    <cellStyle name="SAPBEXstdItemX 2 5" xfId="45312"/>
    <cellStyle name="SAPBEXstdItemX 2 5 2" xfId="45313"/>
    <cellStyle name="SAPBEXstdItemX 2 6" xfId="45314"/>
    <cellStyle name="SAPBEXstdItemX 2 7" xfId="45315"/>
    <cellStyle name="SAPBEXstdItemX 2 8" xfId="45316"/>
    <cellStyle name="SAPBEXstdItemX 2 9" xfId="45317"/>
    <cellStyle name="SAPBEXstdItemX 20" xfId="45318"/>
    <cellStyle name="SAPBEXstdItemX 20 2" xfId="45319"/>
    <cellStyle name="SAPBEXstdItemX 20 2 2" xfId="45320"/>
    <cellStyle name="SAPBEXstdItemX 20 3" xfId="45321"/>
    <cellStyle name="SAPBEXstdItemX 20 4" xfId="45322"/>
    <cellStyle name="SAPBEXstdItemX 21" xfId="45323"/>
    <cellStyle name="SAPBEXstdItemX 21 2" xfId="45324"/>
    <cellStyle name="SAPBEXstdItemX 21 2 2" xfId="45325"/>
    <cellStyle name="SAPBEXstdItemX 21 3" xfId="45326"/>
    <cellStyle name="SAPBEXstdItemX 21 4" xfId="45327"/>
    <cellStyle name="SAPBEXstdItemX 22" xfId="45328"/>
    <cellStyle name="SAPBEXstdItemX 22 2" xfId="45329"/>
    <cellStyle name="SAPBEXstdItemX 22 2 2" xfId="45330"/>
    <cellStyle name="SAPBEXstdItemX 22 3" xfId="45331"/>
    <cellStyle name="SAPBEXstdItemX 22 4" xfId="45332"/>
    <cellStyle name="SAPBEXstdItemX 23" xfId="45333"/>
    <cellStyle name="SAPBEXstdItemX 23 2" xfId="45334"/>
    <cellStyle name="SAPBEXstdItemX 23 2 2" xfId="45335"/>
    <cellStyle name="SAPBEXstdItemX 23 3" xfId="45336"/>
    <cellStyle name="SAPBEXstdItemX 23 4" xfId="45337"/>
    <cellStyle name="SAPBEXstdItemX 24" xfId="45338"/>
    <cellStyle name="SAPBEXstdItemX 24 2" xfId="45339"/>
    <cellStyle name="SAPBEXstdItemX 24 2 2" xfId="45340"/>
    <cellStyle name="SAPBEXstdItemX 24 3" xfId="45341"/>
    <cellStyle name="SAPBEXstdItemX 24 4" xfId="45342"/>
    <cellStyle name="SAPBEXstdItemX 25" xfId="45343"/>
    <cellStyle name="SAPBEXstdItemX 25 2" xfId="45344"/>
    <cellStyle name="SAPBEXstdItemX 25 2 2" xfId="45345"/>
    <cellStyle name="SAPBEXstdItemX 25 3" xfId="45346"/>
    <cellStyle name="SAPBEXstdItemX 25 4" xfId="45347"/>
    <cellStyle name="SAPBEXstdItemX 25 5" xfId="45348"/>
    <cellStyle name="SAPBEXstdItemX 26" xfId="45349"/>
    <cellStyle name="SAPBEXstdItemX 26 2" xfId="45350"/>
    <cellStyle name="SAPBEXstdItemX 26 2 2" xfId="45351"/>
    <cellStyle name="SAPBEXstdItemX 26 3" xfId="45352"/>
    <cellStyle name="SAPBEXstdItemX 26 4" xfId="45353"/>
    <cellStyle name="SAPBEXstdItemX 26 5" xfId="45354"/>
    <cellStyle name="SAPBEXstdItemX 27" xfId="45355"/>
    <cellStyle name="SAPBEXstdItemX 27 2" xfId="45356"/>
    <cellStyle name="SAPBEXstdItemX 27 2 2" xfId="45357"/>
    <cellStyle name="SAPBEXstdItemX 27 3" xfId="45358"/>
    <cellStyle name="SAPBEXstdItemX 27 4" xfId="45359"/>
    <cellStyle name="SAPBEXstdItemX 27 5" xfId="45360"/>
    <cellStyle name="SAPBEXstdItemX 28" xfId="45361"/>
    <cellStyle name="SAPBEXstdItemX 28 2" xfId="45362"/>
    <cellStyle name="SAPBEXstdItemX 28 2 2" xfId="45363"/>
    <cellStyle name="SAPBEXstdItemX 28 3" xfId="45364"/>
    <cellStyle name="SAPBEXstdItemX 28 4" xfId="45365"/>
    <cellStyle name="SAPBEXstdItemX 28 5" xfId="45366"/>
    <cellStyle name="SAPBEXstdItemX 29" xfId="45367"/>
    <cellStyle name="SAPBEXstdItemX 29 2" xfId="45368"/>
    <cellStyle name="SAPBEXstdItemX 29 2 2" xfId="45369"/>
    <cellStyle name="SAPBEXstdItemX 29 3" xfId="45370"/>
    <cellStyle name="SAPBEXstdItemX 29 4" xfId="45371"/>
    <cellStyle name="SAPBEXstdItemX 29 5" xfId="45372"/>
    <cellStyle name="SAPBEXstdItemX 3" xfId="45373"/>
    <cellStyle name="SAPBEXstdItemX 3 2" xfId="45374"/>
    <cellStyle name="SAPBEXstdItemX 3 2 2" xfId="45375"/>
    <cellStyle name="SAPBEXstdItemX 3 2 2 2" xfId="45376"/>
    <cellStyle name="SAPBEXstdItemX 3 2 2 3" xfId="45377"/>
    <cellStyle name="SAPBEXstdItemX 3 2 2 4" xfId="47935"/>
    <cellStyle name="SAPBEXstdItemX 3 2 3" xfId="45378"/>
    <cellStyle name="SAPBEXstdItemX 3 2 4" xfId="45379"/>
    <cellStyle name="SAPBEXstdItemX 3 2 5" xfId="45380"/>
    <cellStyle name="SAPBEXstdItemX 3 2 6" xfId="47934"/>
    <cellStyle name="SAPBEXstdItemX 3 3" xfId="45381"/>
    <cellStyle name="SAPBEXstdItemX 3 3 2" xfId="45382"/>
    <cellStyle name="SAPBEXstdItemX 3 3 2 2" xfId="45383"/>
    <cellStyle name="SAPBEXstdItemX 3 3 2 3" xfId="45384"/>
    <cellStyle name="SAPBEXstdItemX 3 3 3" xfId="45385"/>
    <cellStyle name="SAPBEXstdItemX 3 3 4" xfId="45386"/>
    <cellStyle name="SAPBEXstdItemX 3 3 5" xfId="45387"/>
    <cellStyle name="SAPBEXstdItemX 3 3 6" xfId="47936"/>
    <cellStyle name="SAPBEXstdItemX 3 4" xfId="45388"/>
    <cellStyle name="SAPBEXstdItemX 3 4 2" xfId="45389"/>
    <cellStyle name="SAPBEXstdItemX 3 5" xfId="45390"/>
    <cellStyle name="SAPBEXstdItemX 3 5 2" xfId="45391"/>
    <cellStyle name="SAPBEXstdItemX 3 6" xfId="45392"/>
    <cellStyle name="SAPBEXstdItemX 3 7" xfId="45393"/>
    <cellStyle name="SAPBEXstdItemX 3 8" xfId="45394"/>
    <cellStyle name="SAPBEXstdItemX 3 9" xfId="47933"/>
    <cellStyle name="SAPBEXstdItemX 30" xfId="45395"/>
    <cellStyle name="SAPBEXstdItemX 30 2" xfId="45396"/>
    <cellStyle name="SAPBEXstdItemX 30 2 2" xfId="45397"/>
    <cellStyle name="SAPBEXstdItemX 30 3" xfId="45398"/>
    <cellStyle name="SAPBEXstdItemX 30 4" xfId="45399"/>
    <cellStyle name="SAPBEXstdItemX 30 5" xfId="45400"/>
    <cellStyle name="SAPBEXstdItemX 31" xfId="45401"/>
    <cellStyle name="SAPBEXstdItemX 31 2" xfId="45402"/>
    <cellStyle name="SAPBEXstdItemX 31 2 2" xfId="45403"/>
    <cellStyle name="SAPBEXstdItemX 31 3" xfId="45404"/>
    <cellStyle name="SAPBEXstdItemX 31 4" xfId="45405"/>
    <cellStyle name="SAPBEXstdItemX 31 5" xfId="45406"/>
    <cellStyle name="SAPBEXstdItemX 32" xfId="45407"/>
    <cellStyle name="SAPBEXstdItemX 32 2" xfId="45408"/>
    <cellStyle name="SAPBEXstdItemX 32 3" xfId="45409"/>
    <cellStyle name="SAPBEXstdItemX 33" xfId="45410"/>
    <cellStyle name="SAPBEXstdItemX 33 2" xfId="45411"/>
    <cellStyle name="SAPBEXstdItemX 33 3" xfId="45412"/>
    <cellStyle name="SAPBEXstdItemX 34" xfId="45413"/>
    <cellStyle name="SAPBEXstdItemX 34 2" xfId="45414"/>
    <cellStyle name="SAPBEXstdItemX 34 3" xfId="45415"/>
    <cellStyle name="SAPBEXstdItemX 35" xfId="45416"/>
    <cellStyle name="SAPBEXstdItemX 35 2" xfId="45417"/>
    <cellStyle name="SAPBEXstdItemX 35 3" xfId="45418"/>
    <cellStyle name="SAPBEXstdItemX 36" xfId="45419"/>
    <cellStyle name="SAPBEXstdItemX 36 2" xfId="45420"/>
    <cellStyle name="SAPBEXstdItemX 36 3" xfId="45421"/>
    <cellStyle name="SAPBEXstdItemX 37" xfId="45422"/>
    <cellStyle name="SAPBEXstdItemX 37 2" xfId="45423"/>
    <cellStyle name="SAPBEXstdItemX 37 3" xfId="45424"/>
    <cellStyle name="SAPBEXstdItemX 38" xfId="45425"/>
    <cellStyle name="SAPBEXstdItemX 38 2" xfId="45426"/>
    <cellStyle name="SAPBEXstdItemX 38 3" xfId="45427"/>
    <cellStyle name="SAPBEXstdItemX 39" xfId="45428"/>
    <cellStyle name="SAPBEXstdItemX 39 2" xfId="45429"/>
    <cellStyle name="SAPBEXstdItemX 39 3" xfId="45430"/>
    <cellStyle name="SAPBEXstdItemX 4" xfId="45431"/>
    <cellStyle name="SAPBEXstdItemX 4 10" xfId="45432"/>
    <cellStyle name="SAPBEXstdItemX 4 11" xfId="45433"/>
    <cellStyle name="SAPBEXstdItemX 4 12" xfId="45434"/>
    <cellStyle name="SAPBEXstdItemX 4 13" xfId="45435"/>
    <cellStyle name="SAPBEXstdItemX 4 14" xfId="45436"/>
    <cellStyle name="SAPBEXstdItemX 4 15" xfId="45437"/>
    <cellStyle name="SAPBEXstdItemX 4 16" xfId="45438"/>
    <cellStyle name="SAPBEXstdItemX 4 17" xfId="45439"/>
    <cellStyle name="SAPBEXstdItemX 4 18" xfId="45440"/>
    <cellStyle name="SAPBEXstdItemX 4 19" xfId="45441"/>
    <cellStyle name="SAPBEXstdItemX 4 2" xfId="45442"/>
    <cellStyle name="SAPBEXstdItemX 4 2 2" xfId="45443"/>
    <cellStyle name="SAPBEXstdItemX 4 2 2 2" xfId="45444"/>
    <cellStyle name="SAPBEXstdItemX 4 2 2 3" xfId="45445"/>
    <cellStyle name="SAPBEXstdItemX 4 2 2 4" xfId="45446"/>
    <cellStyle name="SAPBEXstdItemX 4 2 2 5" xfId="45447"/>
    <cellStyle name="SAPBEXstdItemX 4 2 2 6" xfId="45448"/>
    <cellStyle name="SAPBEXstdItemX 4 2 2 7" xfId="47939"/>
    <cellStyle name="SAPBEXstdItemX 4 2 3" xfId="45449"/>
    <cellStyle name="SAPBEXstdItemX 4 2 4" xfId="45450"/>
    <cellStyle name="SAPBEXstdItemX 4 2 5" xfId="45451"/>
    <cellStyle name="SAPBEXstdItemX 4 2 6" xfId="45452"/>
    <cellStyle name="SAPBEXstdItemX 4 2 7" xfId="45453"/>
    <cellStyle name="SAPBEXstdItemX 4 2 8" xfId="47938"/>
    <cellStyle name="SAPBEXstdItemX 4 20" xfId="45454"/>
    <cellStyle name="SAPBEXstdItemX 4 21" xfId="45455"/>
    <cellStyle name="SAPBEXstdItemX 4 22" xfId="45456"/>
    <cellStyle name="SAPBEXstdItemX 4 23" xfId="45457"/>
    <cellStyle name="SAPBEXstdItemX 4 24" xfId="45458"/>
    <cellStyle name="SAPBEXstdItemX 4 25" xfId="45459"/>
    <cellStyle name="SAPBEXstdItemX 4 26" xfId="45460"/>
    <cellStyle name="SAPBEXstdItemX 4 27" xfId="45461"/>
    <cellStyle name="SAPBEXstdItemX 4 28" xfId="45462"/>
    <cellStyle name="SAPBEXstdItemX 4 29" xfId="45463"/>
    <cellStyle name="SAPBEXstdItemX 4 3" xfId="45464"/>
    <cellStyle name="SAPBEXstdItemX 4 3 2" xfId="45465"/>
    <cellStyle name="SAPBEXstdItemX 4 3 3" xfId="45466"/>
    <cellStyle name="SAPBEXstdItemX 4 3 4" xfId="47940"/>
    <cellStyle name="SAPBEXstdItemX 4 30" xfId="45467"/>
    <cellStyle name="SAPBEXstdItemX 4 31" xfId="47937"/>
    <cellStyle name="SAPBEXstdItemX 4 4" xfId="45468"/>
    <cellStyle name="SAPBEXstdItemX 4 5" xfId="45469"/>
    <cellStyle name="SAPBEXstdItemX 4 6" xfId="45470"/>
    <cellStyle name="SAPBEXstdItemX 4 7" xfId="45471"/>
    <cellStyle name="SAPBEXstdItemX 4 8" xfId="45472"/>
    <cellStyle name="SAPBEXstdItemX 4 9" xfId="45473"/>
    <cellStyle name="SAPBEXstdItemX 40" xfId="45474"/>
    <cellStyle name="SAPBEXstdItemX 40 2" xfId="45475"/>
    <cellStyle name="SAPBEXstdItemX 40 3" xfId="45476"/>
    <cellStyle name="SAPBEXstdItemX 40 4" xfId="45477"/>
    <cellStyle name="SAPBEXstdItemX 40 5" xfId="45478"/>
    <cellStyle name="SAPBEXstdItemX 40 6" xfId="45479"/>
    <cellStyle name="SAPBEXstdItemX 41" xfId="45480"/>
    <cellStyle name="SAPBEXstdItemX 41 2" xfId="45481"/>
    <cellStyle name="SAPBEXstdItemX 41 3" xfId="45482"/>
    <cellStyle name="SAPBEXstdItemX 42" xfId="45483"/>
    <cellStyle name="SAPBEXstdItemX 42 2" xfId="45484"/>
    <cellStyle name="SAPBEXstdItemX 42 3" xfId="45485"/>
    <cellStyle name="SAPBEXstdItemX 43" xfId="45486"/>
    <cellStyle name="SAPBEXstdItemX 43 2" xfId="45487"/>
    <cellStyle name="SAPBEXstdItemX 43 3" xfId="45488"/>
    <cellStyle name="SAPBEXstdItemX 44" xfId="45489"/>
    <cellStyle name="SAPBEXstdItemX 45" xfId="45490"/>
    <cellStyle name="SAPBEXstdItemX 46" xfId="45491"/>
    <cellStyle name="SAPBEXstdItemX 47" xfId="45492"/>
    <cellStyle name="SAPBEXstdItemX 48" xfId="45493"/>
    <cellStyle name="SAPBEXstdItemX 49" xfId="48048"/>
    <cellStyle name="SAPBEXstdItemX 5" xfId="45494"/>
    <cellStyle name="SAPBEXstdItemX 5 10" xfId="47941"/>
    <cellStyle name="SAPBEXstdItemX 5 2" xfId="45495"/>
    <cellStyle name="SAPBEXstdItemX 5 2 2" xfId="45496"/>
    <cellStyle name="SAPBEXstdItemX 5 2 2 2" xfId="47943"/>
    <cellStyle name="SAPBEXstdItemX 5 2 3" xfId="45497"/>
    <cellStyle name="SAPBEXstdItemX 5 2 4" xfId="47942"/>
    <cellStyle name="SAPBEXstdItemX 5 3" xfId="45498"/>
    <cellStyle name="SAPBEXstdItemX 5 3 2" xfId="47944"/>
    <cellStyle name="SAPBEXstdItemX 5 4" xfId="45499"/>
    <cellStyle name="SAPBEXstdItemX 5 5" xfId="45500"/>
    <cellStyle name="SAPBEXstdItemX 5 6" xfId="45501"/>
    <cellStyle name="SAPBEXstdItemX 5 7" xfId="45502"/>
    <cellStyle name="SAPBEXstdItemX 5 8" xfId="45503"/>
    <cellStyle name="SAPBEXstdItemX 5 9" xfId="45504"/>
    <cellStyle name="SAPBEXstdItemX 6" xfId="45505"/>
    <cellStyle name="SAPBEXstdItemX 6 2" xfId="45506"/>
    <cellStyle name="SAPBEXstdItemX 6 2 2" xfId="45507"/>
    <cellStyle name="SAPBEXstdItemX 6 2 2 2" xfId="47947"/>
    <cellStyle name="SAPBEXstdItemX 6 2 3" xfId="45508"/>
    <cellStyle name="SAPBEXstdItemX 6 2 4" xfId="47946"/>
    <cellStyle name="SAPBEXstdItemX 6 3" xfId="45509"/>
    <cellStyle name="SAPBEXstdItemX 6 3 2" xfId="47948"/>
    <cellStyle name="SAPBEXstdItemX 6 4" xfId="45510"/>
    <cellStyle name="SAPBEXstdItemX 6 5" xfId="45511"/>
    <cellStyle name="SAPBEXstdItemX 6 6" xfId="47945"/>
    <cellStyle name="SAPBEXstdItemX 7" xfId="45512"/>
    <cellStyle name="SAPBEXstdItemX 7 2" xfId="45513"/>
    <cellStyle name="SAPBEXstdItemX 7 2 2" xfId="45514"/>
    <cellStyle name="SAPBEXstdItemX 7 2 2 2" xfId="47951"/>
    <cellStyle name="SAPBEXstdItemX 7 2 3" xfId="47950"/>
    <cellStyle name="SAPBEXstdItemX 7 3" xfId="45515"/>
    <cellStyle name="SAPBEXstdItemX 7 3 2" xfId="47952"/>
    <cellStyle name="SAPBEXstdItemX 7 4" xfId="45516"/>
    <cellStyle name="SAPBEXstdItemX 7 5" xfId="47949"/>
    <cellStyle name="SAPBEXstdItemX 8" xfId="45517"/>
    <cellStyle name="SAPBEXstdItemX 8 2" xfId="45518"/>
    <cellStyle name="SAPBEXstdItemX 8 2 2" xfId="45519"/>
    <cellStyle name="SAPBEXstdItemX 8 2 3" xfId="47954"/>
    <cellStyle name="SAPBEXstdItemX 8 3" xfId="45520"/>
    <cellStyle name="SAPBEXstdItemX 8 4" xfId="45521"/>
    <cellStyle name="SAPBEXstdItemX 8 5" xfId="47953"/>
    <cellStyle name="SAPBEXstdItemX 9" xfId="45522"/>
    <cellStyle name="SAPBEXstdItemX 9 2" xfId="45523"/>
    <cellStyle name="SAPBEXstdItemX 9 2 2" xfId="45524"/>
    <cellStyle name="SAPBEXstdItemX 9 3" xfId="45525"/>
    <cellStyle name="SAPBEXstdItemX 9 4" xfId="45526"/>
    <cellStyle name="SAPBEXstdItemX 9 5" xfId="47955"/>
    <cellStyle name="SAPBEXstdItemX_Units by Order Reason FY11" xfId="45527"/>
    <cellStyle name="SAPBEXtitle" xfId="45528"/>
    <cellStyle name="SAPBEXtitle 10" xfId="45529"/>
    <cellStyle name="SAPBEXtitle 10 2" xfId="45530"/>
    <cellStyle name="SAPBEXtitle 10 2 2" xfId="45531"/>
    <cellStyle name="SAPBEXtitle 10 3" xfId="45532"/>
    <cellStyle name="SAPBEXtitle 10 4" xfId="45533"/>
    <cellStyle name="SAPBEXtitle 11" xfId="45534"/>
    <cellStyle name="SAPBEXtitle 11 2" xfId="45535"/>
    <cellStyle name="SAPBEXtitle 11 2 2" xfId="45536"/>
    <cellStyle name="SAPBEXtitle 11 3" xfId="45537"/>
    <cellStyle name="SAPBEXtitle 11 4" xfId="45538"/>
    <cellStyle name="SAPBEXtitle 12" xfId="45539"/>
    <cellStyle name="SAPBEXtitle 12 2" xfId="45540"/>
    <cellStyle name="SAPBEXtitle 12 2 2" xfId="45541"/>
    <cellStyle name="SAPBEXtitle 12 3" xfId="45542"/>
    <cellStyle name="SAPBEXtitle 12 4" xfId="45543"/>
    <cellStyle name="SAPBEXtitle 13" xfId="45544"/>
    <cellStyle name="SAPBEXtitle 13 2" xfId="45545"/>
    <cellStyle name="SAPBEXtitle 13 2 2" xfId="45546"/>
    <cellStyle name="SAPBEXtitle 13 3" xfId="45547"/>
    <cellStyle name="SAPBEXtitle 13 4" xfId="45548"/>
    <cellStyle name="SAPBEXtitle 14" xfId="45549"/>
    <cellStyle name="SAPBEXtitle 14 2" xfId="45550"/>
    <cellStyle name="SAPBEXtitle 14 2 2" xfId="45551"/>
    <cellStyle name="SAPBEXtitle 14 3" xfId="45552"/>
    <cellStyle name="SAPBEXtitle 14 4" xfId="45553"/>
    <cellStyle name="SAPBEXtitle 15" xfId="45554"/>
    <cellStyle name="SAPBEXtitle 15 2" xfId="45555"/>
    <cellStyle name="SAPBEXtitle 15 2 2" xfId="45556"/>
    <cellStyle name="SAPBEXtitle 15 3" xfId="45557"/>
    <cellStyle name="SAPBEXtitle 15 4" xfId="45558"/>
    <cellStyle name="SAPBEXtitle 16" xfId="45559"/>
    <cellStyle name="SAPBEXtitle 16 2" xfId="45560"/>
    <cellStyle name="SAPBEXtitle 16 2 2" xfId="45561"/>
    <cellStyle name="SAPBEXtitle 16 3" xfId="45562"/>
    <cellStyle name="SAPBEXtitle 16 4" xfId="45563"/>
    <cellStyle name="SAPBEXtitle 17" xfId="45564"/>
    <cellStyle name="SAPBEXtitle 17 2" xfId="45565"/>
    <cellStyle name="SAPBEXtitle 17 2 2" xfId="45566"/>
    <cellStyle name="SAPBEXtitle 17 3" xfId="45567"/>
    <cellStyle name="SAPBEXtitle 17 4" xfId="45568"/>
    <cellStyle name="SAPBEXtitle 18" xfId="45569"/>
    <cellStyle name="SAPBEXtitle 18 2" xfId="45570"/>
    <cellStyle name="SAPBEXtitle 18 2 2" xfId="45571"/>
    <cellStyle name="SAPBEXtitle 18 3" xfId="45572"/>
    <cellStyle name="SAPBEXtitle 18 4" xfId="45573"/>
    <cellStyle name="SAPBEXtitle 19" xfId="45574"/>
    <cellStyle name="SAPBEXtitle 19 2" xfId="45575"/>
    <cellStyle name="SAPBEXtitle 19 2 2" xfId="45576"/>
    <cellStyle name="SAPBEXtitle 19 3" xfId="45577"/>
    <cellStyle name="SAPBEXtitle 19 4" xfId="45578"/>
    <cellStyle name="SAPBEXtitle 2" xfId="45579"/>
    <cellStyle name="SAPBEXtitle 2 10" xfId="45580"/>
    <cellStyle name="SAPBEXtitle 2 11" xfId="45581"/>
    <cellStyle name="SAPBEXtitle 2 12" xfId="45582"/>
    <cellStyle name="SAPBEXtitle 2 13" xfId="45583"/>
    <cellStyle name="SAPBEXtitle 2 14" xfId="45584"/>
    <cellStyle name="SAPBEXtitle 2 15" xfId="45585"/>
    <cellStyle name="SAPBEXtitle 2 16" xfId="45586"/>
    <cellStyle name="SAPBEXtitle 2 17" xfId="45587"/>
    <cellStyle name="SAPBEXtitle 2 18" xfId="45588"/>
    <cellStyle name="SAPBEXtitle 2 19" xfId="45589"/>
    <cellStyle name="SAPBEXtitle 2 2" xfId="45590"/>
    <cellStyle name="SAPBEXtitle 2 2 2" xfId="45591"/>
    <cellStyle name="SAPBEXtitle 2 2 2 2" xfId="45592"/>
    <cellStyle name="SAPBEXtitle 2 2 2 3" xfId="45593"/>
    <cellStyle name="SAPBEXtitle 2 2 2 4" xfId="45594"/>
    <cellStyle name="SAPBEXtitle 2 2 2 5" xfId="45595"/>
    <cellStyle name="SAPBEXtitle 2 2 2 6" xfId="45596"/>
    <cellStyle name="SAPBEXtitle 2 2 3" xfId="45597"/>
    <cellStyle name="SAPBEXtitle 2 2 4" xfId="45598"/>
    <cellStyle name="SAPBEXtitle 2 2 5" xfId="45599"/>
    <cellStyle name="SAPBEXtitle 2 2 6" xfId="45600"/>
    <cellStyle name="SAPBEXtitle 2 2 7" xfId="45601"/>
    <cellStyle name="SAPBEXtitle 2 2 8" xfId="45602"/>
    <cellStyle name="SAPBEXtitle 2 20" xfId="45603"/>
    <cellStyle name="SAPBEXtitle 2 21" xfId="45604"/>
    <cellStyle name="SAPBEXtitle 2 22" xfId="45605"/>
    <cellStyle name="SAPBEXtitle 2 23" xfId="45606"/>
    <cellStyle name="SAPBEXtitle 2 24" xfId="45607"/>
    <cellStyle name="SAPBEXtitle 2 25" xfId="45608"/>
    <cellStyle name="SAPBEXtitle 2 26" xfId="45609"/>
    <cellStyle name="SAPBEXtitle 2 27" xfId="45610"/>
    <cellStyle name="SAPBEXtitle 2 28" xfId="45611"/>
    <cellStyle name="SAPBEXtitle 2 29" xfId="45612"/>
    <cellStyle name="SAPBEXtitle 2 3" xfId="45613"/>
    <cellStyle name="SAPBEXtitle 2 3 2" xfId="45614"/>
    <cellStyle name="SAPBEXtitle 2 3 2 2" xfId="45615"/>
    <cellStyle name="SAPBEXtitle 2 3 2 3" xfId="45616"/>
    <cellStyle name="SAPBEXtitle 2 3 3" xfId="45617"/>
    <cellStyle name="SAPBEXtitle 2 3 4" xfId="45618"/>
    <cellStyle name="SAPBEXtitle 2 3 5" xfId="45619"/>
    <cellStyle name="SAPBEXtitle 2 30" xfId="45620"/>
    <cellStyle name="SAPBEXtitle 2 31" xfId="45621"/>
    <cellStyle name="SAPBEXtitle 2 32" xfId="45622"/>
    <cellStyle name="SAPBEXtitle 2 33" xfId="45623"/>
    <cellStyle name="SAPBEXtitle 2 34" xfId="45624"/>
    <cellStyle name="SAPBEXtitle 2 35" xfId="45625"/>
    <cellStyle name="SAPBEXtitle 2 36" xfId="45626"/>
    <cellStyle name="SAPBEXtitle 2 37" xfId="45627"/>
    <cellStyle name="SAPBEXtitle 2 38" xfId="45628"/>
    <cellStyle name="SAPBEXtitle 2 39" xfId="45629"/>
    <cellStyle name="SAPBEXtitle 2 4" xfId="45630"/>
    <cellStyle name="SAPBEXtitle 2 4 2" xfId="45631"/>
    <cellStyle name="SAPBEXtitle 2 4 3" xfId="45632"/>
    <cellStyle name="SAPBEXtitle 2 40" xfId="45633"/>
    <cellStyle name="SAPBEXtitle 2 5" xfId="45634"/>
    <cellStyle name="SAPBEXtitle 2 5 2" xfId="45635"/>
    <cellStyle name="SAPBEXtitle 2 6" xfId="45636"/>
    <cellStyle name="SAPBEXtitle 2 7" xfId="45637"/>
    <cellStyle name="SAPBEXtitle 2 8" xfId="45638"/>
    <cellStyle name="SAPBEXtitle 2 9" xfId="45639"/>
    <cellStyle name="SAPBEXtitle 20" xfId="45640"/>
    <cellStyle name="SAPBEXtitle 20 2" xfId="45641"/>
    <cellStyle name="SAPBEXtitle 20 2 2" xfId="45642"/>
    <cellStyle name="SAPBEXtitle 20 3" xfId="45643"/>
    <cellStyle name="SAPBEXtitle 20 4" xfId="45644"/>
    <cellStyle name="SAPBEXtitle 21" xfId="45645"/>
    <cellStyle name="SAPBEXtitle 21 2" xfId="45646"/>
    <cellStyle name="SAPBEXtitle 21 2 2" xfId="45647"/>
    <cellStyle name="SAPBEXtitle 21 3" xfId="45648"/>
    <cellStyle name="SAPBEXtitle 21 4" xfId="45649"/>
    <cellStyle name="SAPBEXtitle 22" xfId="45650"/>
    <cellStyle name="SAPBEXtitle 22 2" xfId="45651"/>
    <cellStyle name="SAPBEXtitle 22 2 2" xfId="45652"/>
    <cellStyle name="SAPBEXtitle 22 3" xfId="45653"/>
    <cellStyle name="SAPBEXtitle 22 4" xfId="45654"/>
    <cellStyle name="SAPBEXtitle 23" xfId="45655"/>
    <cellStyle name="SAPBEXtitle 23 2" xfId="45656"/>
    <cellStyle name="SAPBEXtitle 23 2 2" xfId="45657"/>
    <cellStyle name="SAPBEXtitle 23 3" xfId="45658"/>
    <cellStyle name="SAPBEXtitle 23 4" xfId="45659"/>
    <cellStyle name="SAPBEXtitle 24" xfId="45660"/>
    <cellStyle name="SAPBEXtitle 24 2" xfId="45661"/>
    <cellStyle name="SAPBEXtitle 24 2 2" xfId="45662"/>
    <cellStyle name="SAPBEXtitle 24 3" xfId="45663"/>
    <cellStyle name="SAPBEXtitle 24 4" xfId="45664"/>
    <cellStyle name="SAPBEXtitle 24 5" xfId="46667"/>
    <cellStyle name="SAPBEXtitle 25" xfId="45665"/>
    <cellStyle name="SAPBEXtitle 25 2" xfId="45666"/>
    <cellStyle name="SAPBEXtitle 25 2 2" xfId="45667"/>
    <cellStyle name="SAPBEXtitle 25 3" xfId="45668"/>
    <cellStyle name="SAPBEXtitle 25 4" xfId="45669"/>
    <cellStyle name="SAPBEXtitle 26" xfId="45670"/>
    <cellStyle name="SAPBEXtitle 26 2" xfId="45671"/>
    <cellStyle name="SAPBEXtitle 26 2 2" xfId="45672"/>
    <cellStyle name="SAPBEXtitle 26 3" xfId="45673"/>
    <cellStyle name="SAPBEXtitle 26 4" xfId="45674"/>
    <cellStyle name="SAPBEXtitle 27" xfId="45675"/>
    <cellStyle name="SAPBEXtitle 27 2" xfId="45676"/>
    <cellStyle name="SAPBEXtitle 27 2 2" xfId="45677"/>
    <cellStyle name="SAPBEXtitle 27 3" xfId="45678"/>
    <cellStyle name="SAPBEXtitle 27 4" xfId="45679"/>
    <cellStyle name="SAPBEXtitle 28" xfId="45680"/>
    <cellStyle name="SAPBEXtitle 28 2" xfId="45681"/>
    <cellStyle name="SAPBEXtitle 28 2 2" xfId="45682"/>
    <cellStyle name="SAPBEXtitle 28 3" xfId="45683"/>
    <cellStyle name="SAPBEXtitle 28 4" xfId="45684"/>
    <cellStyle name="SAPBEXtitle 29" xfId="45685"/>
    <cellStyle name="SAPBEXtitle 29 2" xfId="45686"/>
    <cellStyle name="SAPBEXtitle 29 2 2" xfId="45687"/>
    <cellStyle name="SAPBEXtitle 29 3" xfId="45688"/>
    <cellStyle name="SAPBEXtitle 29 4" xfId="45689"/>
    <cellStyle name="SAPBEXtitle 3" xfId="45690"/>
    <cellStyle name="SAPBEXtitle 3 2" xfId="45691"/>
    <cellStyle name="SAPBEXtitle 3 2 2" xfId="45692"/>
    <cellStyle name="SAPBEXtitle 3 2 2 2" xfId="45693"/>
    <cellStyle name="SAPBEXtitle 3 2 2 3" xfId="45694"/>
    <cellStyle name="SAPBEXtitle 3 2 3" xfId="45695"/>
    <cellStyle name="SAPBEXtitle 3 2 4" xfId="45696"/>
    <cellStyle name="SAPBEXtitle 3 2 5" xfId="45697"/>
    <cellStyle name="SAPBEXtitle 3 3" xfId="45698"/>
    <cellStyle name="SAPBEXtitle 3 3 2" xfId="45699"/>
    <cellStyle name="SAPBEXtitle 3 3 2 2" xfId="45700"/>
    <cellStyle name="SAPBEXtitle 3 3 2 3" xfId="45701"/>
    <cellStyle name="SAPBEXtitle 3 3 3" xfId="45702"/>
    <cellStyle name="SAPBEXtitle 3 3 4" xfId="45703"/>
    <cellStyle name="SAPBEXtitle 3 3 5" xfId="45704"/>
    <cellStyle name="SAPBEXtitle 3 3 6" xfId="45705"/>
    <cellStyle name="SAPBEXtitle 3 3 7" xfId="45706"/>
    <cellStyle name="SAPBEXtitle 3 3 8" xfId="45707"/>
    <cellStyle name="SAPBEXtitle 3 4" xfId="45708"/>
    <cellStyle name="SAPBEXtitle 3 4 2" xfId="45709"/>
    <cellStyle name="SAPBEXtitle 3 5" xfId="45710"/>
    <cellStyle name="SAPBEXtitle 3 5 2" xfId="45711"/>
    <cellStyle name="SAPBEXtitle 3 6" xfId="45712"/>
    <cellStyle name="SAPBEXtitle 3 7" xfId="45713"/>
    <cellStyle name="SAPBEXtitle 3 8" xfId="45714"/>
    <cellStyle name="SAPBEXtitle 30" xfId="45715"/>
    <cellStyle name="SAPBEXtitle 30 2" xfId="45716"/>
    <cellStyle name="SAPBEXtitle 30 2 2" xfId="45717"/>
    <cellStyle name="SAPBEXtitle 30 3" xfId="45718"/>
    <cellStyle name="SAPBEXtitle 30 4" xfId="45719"/>
    <cellStyle name="SAPBEXtitle 31" xfId="45720"/>
    <cellStyle name="SAPBEXtitle 31 2" xfId="45721"/>
    <cellStyle name="SAPBEXtitle 31 2 2" xfId="45722"/>
    <cellStyle name="SAPBEXtitle 31 3" xfId="45723"/>
    <cellStyle name="SAPBEXtitle 31 4" xfId="45724"/>
    <cellStyle name="SAPBEXtitle 32" xfId="45725"/>
    <cellStyle name="SAPBEXtitle 32 2" xfId="45726"/>
    <cellStyle name="SAPBEXtitle 33" xfId="45727"/>
    <cellStyle name="SAPBEXtitle 33 2" xfId="45728"/>
    <cellStyle name="SAPBEXtitle 34" xfId="45729"/>
    <cellStyle name="SAPBEXtitle 34 2" xfId="45730"/>
    <cellStyle name="SAPBEXtitle 35" xfId="45731"/>
    <cellStyle name="SAPBEXtitle 35 2" xfId="45732"/>
    <cellStyle name="SAPBEXtitle 36" xfId="45733"/>
    <cellStyle name="SAPBEXtitle 36 2" xfId="45734"/>
    <cellStyle name="SAPBEXtitle 37" xfId="45735"/>
    <cellStyle name="SAPBEXtitle 37 2" xfId="45736"/>
    <cellStyle name="SAPBEXtitle 38" xfId="45737"/>
    <cellStyle name="SAPBEXtitle 38 2" xfId="45738"/>
    <cellStyle name="SAPBEXtitle 39" xfId="45739"/>
    <cellStyle name="SAPBEXtitle 39 2" xfId="45740"/>
    <cellStyle name="SAPBEXtitle 4" xfId="45741"/>
    <cellStyle name="SAPBEXtitle 4 2" xfId="45742"/>
    <cellStyle name="SAPBEXtitle 4 2 2" xfId="45743"/>
    <cellStyle name="SAPBEXtitle 4 2 2 2" xfId="45744"/>
    <cellStyle name="SAPBEXtitle 4 2 3" xfId="45745"/>
    <cellStyle name="SAPBEXtitle 4 2 4" xfId="45746"/>
    <cellStyle name="SAPBEXtitle 4 3" xfId="45747"/>
    <cellStyle name="SAPBEXtitle 4 4" xfId="45748"/>
    <cellStyle name="SAPBEXtitle 4 5" xfId="45749"/>
    <cellStyle name="SAPBEXtitle 40" xfId="45750"/>
    <cellStyle name="SAPBEXtitle 40 2" xfId="45751"/>
    <cellStyle name="SAPBEXtitle 41" xfId="45752"/>
    <cellStyle name="SAPBEXtitle 41 2" xfId="45753"/>
    <cellStyle name="SAPBEXtitle 42" xfId="45754"/>
    <cellStyle name="SAPBEXtitle 43" xfId="45755"/>
    <cellStyle name="SAPBEXtitle 44" xfId="45756"/>
    <cellStyle name="SAPBEXtitle 5" xfId="45757"/>
    <cellStyle name="SAPBEXtitle 5 2" xfId="45758"/>
    <cellStyle name="SAPBEXtitle 5 2 2" xfId="45759"/>
    <cellStyle name="SAPBEXtitle 5 2 3" xfId="45760"/>
    <cellStyle name="SAPBEXtitle 5 3" xfId="45761"/>
    <cellStyle name="SAPBEXtitle 5 4" xfId="45762"/>
    <cellStyle name="SAPBEXtitle 5 5" xfId="45763"/>
    <cellStyle name="SAPBEXtitle 5 6" xfId="45764"/>
    <cellStyle name="SAPBEXtitle 5 7" xfId="45765"/>
    <cellStyle name="SAPBEXtitle 5 8" xfId="45766"/>
    <cellStyle name="SAPBEXtitle 6" xfId="45767"/>
    <cellStyle name="SAPBEXtitle 6 2" xfId="45768"/>
    <cellStyle name="SAPBEXtitle 6 2 2" xfId="45769"/>
    <cellStyle name="SAPBEXtitle 6 2 3" xfId="45770"/>
    <cellStyle name="SAPBEXtitle 6 2 4" xfId="45771"/>
    <cellStyle name="SAPBEXtitle 6 2 5" xfId="45772"/>
    <cellStyle name="SAPBEXtitle 6 2 6" xfId="45773"/>
    <cellStyle name="SAPBEXtitle 6 3" xfId="45774"/>
    <cellStyle name="SAPBEXtitle 6 4" xfId="45775"/>
    <cellStyle name="SAPBEXtitle 6 5" xfId="45776"/>
    <cellStyle name="SAPBEXtitle 7" xfId="45777"/>
    <cellStyle name="SAPBEXtitle 7 2" xfId="45778"/>
    <cellStyle name="SAPBEXtitle 7 2 2" xfId="45779"/>
    <cellStyle name="SAPBEXtitle 7 3" xfId="45780"/>
    <cellStyle name="SAPBEXtitle 7 4" xfId="45781"/>
    <cellStyle name="SAPBEXtitle 8" xfId="45782"/>
    <cellStyle name="SAPBEXtitle 8 10" xfId="45783"/>
    <cellStyle name="SAPBEXtitle 8 11" xfId="45784"/>
    <cellStyle name="SAPBEXtitle 8 12" xfId="45785"/>
    <cellStyle name="SAPBEXtitle 8 13" xfId="45786"/>
    <cellStyle name="SAPBEXtitle 8 14" xfId="45787"/>
    <cellStyle name="SAPBEXtitle 8 15" xfId="45788"/>
    <cellStyle name="SAPBEXtitle 8 2" xfId="45789"/>
    <cellStyle name="SAPBEXtitle 8 2 2" xfId="45790"/>
    <cellStyle name="SAPBEXtitle 8 2 3" xfId="45791"/>
    <cellStyle name="SAPBEXtitle 8 3" xfId="45792"/>
    <cellStyle name="SAPBEXtitle 8 4" xfId="45793"/>
    <cellStyle name="SAPBEXtitle 8 5" xfId="45794"/>
    <cellStyle name="SAPBEXtitle 8 6" xfId="45795"/>
    <cellStyle name="SAPBEXtitle 8 7" xfId="45796"/>
    <cellStyle name="SAPBEXtitle 8 8" xfId="45797"/>
    <cellStyle name="SAPBEXtitle 8 9" xfId="45798"/>
    <cellStyle name="SAPBEXtitle 9" xfId="45799"/>
    <cellStyle name="SAPBEXtitle 9 10" xfId="45800"/>
    <cellStyle name="SAPBEXtitle 9 11" xfId="45801"/>
    <cellStyle name="SAPBEXtitle 9 12" xfId="45802"/>
    <cellStyle name="SAPBEXtitle 9 13" xfId="45803"/>
    <cellStyle name="SAPBEXtitle 9 14" xfId="45804"/>
    <cellStyle name="SAPBEXtitle 9 2" xfId="45805"/>
    <cellStyle name="SAPBEXtitle 9 2 2" xfId="45806"/>
    <cellStyle name="SAPBEXtitle 9 2 3" xfId="45807"/>
    <cellStyle name="SAPBEXtitle 9 3" xfId="45808"/>
    <cellStyle name="SAPBEXtitle 9 4" xfId="45809"/>
    <cellStyle name="SAPBEXtitle 9 5" xfId="45810"/>
    <cellStyle name="SAPBEXtitle 9 6" xfId="45811"/>
    <cellStyle name="SAPBEXtitle 9 7" xfId="45812"/>
    <cellStyle name="SAPBEXtitle 9 8" xfId="45813"/>
    <cellStyle name="SAPBEXtitle 9 9" xfId="45814"/>
    <cellStyle name="SAPBEXtitle_Units by Order Reason FY11" xfId="45815"/>
    <cellStyle name="SAPBEXunassignedItem" xfId="45816"/>
    <cellStyle name="SAPBEXunassignedItem 10" xfId="45817"/>
    <cellStyle name="SAPBEXunassignedItem 11" xfId="45818"/>
    <cellStyle name="SAPBEXunassignedItem 12" xfId="45819"/>
    <cellStyle name="SAPBEXunassignedItem 13" xfId="45820"/>
    <cellStyle name="SAPBEXunassignedItem 14" xfId="45821"/>
    <cellStyle name="SAPBEXunassignedItem 15" xfId="45822"/>
    <cellStyle name="SAPBEXunassignedItem 16" xfId="45823"/>
    <cellStyle name="SAPBEXunassignedItem 17" xfId="45824"/>
    <cellStyle name="SAPBEXunassignedItem 18" xfId="45825"/>
    <cellStyle name="SAPBEXunassignedItem 19" xfId="45826"/>
    <cellStyle name="SAPBEXunassignedItem 2" xfId="45827"/>
    <cellStyle name="SAPBEXunassignedItem 20" xfId="45828"/>
    <cellStyle name="SAPBEXunassignedItem 21" xfId="45829"/>
    <cellStyle name="SAPBEXunassignedItem 22" xfId="45830"/>
    <cellStyle name="SAPBEXunassignedItem 23" xfId="45831"/>
    <cellStyle name="SAPBEXunassignedItem 24" xfId="45832"/>
    <cellStyle name="SAPBEXunassignedItem 25" xfId="45833"/>
    <cellStyle name="SAPBEXunassignedItem 26" xfId="45834"/>
    <cellStyle name="SAPBEXunassignedItem 27" xfId="45835"/>
    <cellStyle name="SAPBEXunassignedItem 28" xfId="45836"/>
    <cellStyle name="SAPBEXunassignedItem 29" xfId="45837"/>
    <cellStyle name="SAPBEXunassignedItem 3" xfId="45838"/>
    <cellStyle name="SAPBEXunassignedItem 30" xfId="45839"/>
    <cellStyle name="SAPBEXunassignedItem 31" xfId="45840"/>
    <cellStyle name="SAPBEXunassignedItem 32" xfId="45841"/>
    <cellStyle name="SAPBEXunassignedItem 33" xfId="45842"/>
    <cellStyle name="SAPBEXunassignedItem 34" xfId="45843"/>
    <cellStyle name="SAPBEXunassignedItem 35" xfId="45844"/>
    <cellStyle name="SAPBEXunassignedItem 36" xfId="45845"/>
    <cellStyle name="SAPBEXunassignedItem 37" xfId="45846"/>
    <cellStyle name="SAPBEXunassignedItem 38" xfId="45847"/>
    <cellStyle name="SAPBEXunassignedItem 39" xfId="45848"/>
    <cellStyle name="SAPBEXunassignedItem 4" xfId="45849"/>
    <cellStyle name="SAPBEXunassignedItem 40" xfId="45850"/>
    <cellStyle name="SAPBEXunassignedItem 41" xfId="45851"/>
    <cellStyle name="SAPBEXunassignedItem 42" xfId="45852"/>
    <cellStyle name="SAPBEXunassignedItem 43" xfId="45853"/>
    <cellStyle name="SAPBEXunassignedItem 44" xfId="45854"/>
    <cellStyle name="SAPBEXunassignedItem 45" xfId="45855"/>
    <cellStyle name="SAPBEXunassignedItem 46" xfId="45856"/>
    <cellStyle name="SAPBEXunassignedItem 47" xfId="45857"/>
    <cellStyle name="SAPBEXunassignedItem 48" xfId="45858"/>
    <cellStyle name="SAPBEXunassignedItem 49" xfId="45859"/>
    <cellStyle name="SAPBEXunassignedItem 5" xfId="45860"/>
    <cellStyle name="SAPBEXunassignedItem 50" xfId="45861"/>
    <cellStyle name="SAPBEXunassignedItem 51" xfId="45862"/>
    <cellStyle name="SAPBEXunassignedItem 52" xfId="45863"/>
    <cellStyle name="SAPBEXunassignedItem 53" xfId="45864"/>
    <cellStyle name="SAPBEXunassignedItem 54" xfId="45865"/>
    <cellStyle name="SAPBEXunassignedItem 55" xfId="45866"/>
    <cellStyle name="SAPBEXunassignedItem 56" xfId="45867"/>
    <cellStyle name="SAPBEXunassignedItem 57" xfId="45868"/>
    <cellStyle name="SAPBEXunassignedItem 58" xfId="45869"/>
    <cellStyle name="SAPBEXunassignedItem 59" xfId="45870"/>
    <cellStyle name="SAPBEXunassignedItem 6" xfId="45871"/>
    <cellStyle name="SAPBEXunassignedItem 60" xfId="45872"/>
    <cellStyle name="SAPBEXunassignedItem 61" xfId="45873"/>
    <cellStyle name="SAPBEXunassignedItem 62" xfId="45874"/>
    <cellStyle name="SAPBEXunassignedItem 63" xfId="45875"/>
    <cellStyle name="SAPBEXunassignedItem 64" xfId="45876"/>
    <cellStyle name="SAPBEXunassignedItem 65" xfId="45877"/>
    <cellStyle name="SAPBEXunassignedItem 66" xfId="45878"/>
    <cellStyle name="SAPBEXunassignedItem 67" xfId="45879"/>
    <cellStyle name="SAPBEXunassignedItem 68" xfId="45880"/>
    <cellStyle name="SAPBEXunassignedItem 69" xfId="45881"/>
    <cellStyle name="SAPBEXunassignedItem 7" xfId="45882"/>
    <cellStyle name="SAPBEXunassignedItem 70" xfId="45883"/>
    <cellStyle name="SAPBEXunassignedItem 71" xfId="45884"/>
    <cellStyle name="SAPBEXunassignedItem 72" xfId="45885"/>
    <cellStyle name="SAPBEXunassignedItem 73" xfId="45886"/>
    <cellStyle name="SAPBEXunassignedItem 74" xfId="45887"/>
    <cellStyle name="SAPBEXunassignedItem 75" xfId="45888"/>
    <cellStyle name="SAPBEXunassignedItem 76" xfId="45889"/>
    <cellStyle name="SAPBEXunassignedItem 77" xfId="45890"/>
    <cellStyle name="SAPBEXunassignedItem 78" xfId="45891"/>
    <cellStyle name="SAPBEXunassignedItem 79" xfId="45892"/>
    <cellStyle name="SAPBEXunassignedItem 8" xfId="45893"/>
    <cellStyle name="SAPBEXunassignedItem 80" xfId="45894"/>
    <cellStyle name="SAPBEXunassignedItem 81" xfId="45895"/>
    <cellStyle name="SAPBEXunassignedItem 9" xfId="45896"/>
    <cellStyle name="SAPBEXundefined" xfId="45897"/>
    <cellStyle name="SAPBEXundefined 10" xfId="45898"/>
    <cellStyle name="SAPBEXundefined 10 2" xfId="45899"/>
    <cellStyle name="SAPBEXundefined 10 2 2" xfId="45900"/>
    <cellStyle name="SAPBEXundefined 10 3" xfId="45901"/>
    <cellStyle name="SAPBEXundefined 10 4" xfId="45902"/>
    <cellStyle name="SAPBEXundefined 10 5" xfId="47956"/>
    <cellStyle name="SAPBEXundefined 11" xfId="45903"/>
    <cellStyle name="SAPBEXundefined 11 2" xfId="45904"/>
    <cellStyle name="SAPBEXundefined 11 2 2" xfId="45905"/>
    <cellStyle name="SAPBEXundefined 11 3" xfId="45906"/>
    <cellStyle name="SAPBEXundefined 11 4" xfId="45907"/>
    <cellStyle name="SAPBEXundefined 12" xfId="45908"/>
    <cellStyle name="SAPBEXundefined 12 2" xfId="45909"/>
    <cellStyle name="SAPBEXundefined 12 2 2" xfId="45910"/>
    <cellStyle name="SAPBEXundefined 12 3" xfId="45911"/>
    <cellStyle name="SAPBEXundefined 12 4" xfId="45912"/>
    <cellStyle name="SAPBEXundefined 13" xfId="45913"/>
    <cellStyle name="SAPBEXundefined 13 2" xfId="45914"/>
    <cellStyle name="SAPBEXundefined 13 2 2" xfId="45915"/>
    <cellStyle name="SAPBEXundefined 13 3" xfId="45916"/>
    <cellStyle name="SAPBEXundefined 13 4" xfId="45917"/>
    <cellStyle name="SAPBEXundefined 14" xfId="45918"/>
    <cellStyle name="SAPBEXundefined 14 2" xfId="45919"/>
    <cellStyle name="SAPBEXundefined 14 2 2" xfId="45920"/>
    <cellStyle name="SAPBEXundefined 14 3" xfId="45921"/>
    <cellStyle name="SAPBEXundefined 14 4" xfId="45922"/>
    <cellStyle name="SAPBEXundefined 15" xfId="45923"/>
    <cellStyle name="SAPBEXundefined 15 2" xfId="45924"/>
    <cellStyle name="SAPBEXundefined 15 2 2" xfId="45925"/>
    <cellStyle name="SAPBEXundefined 15 3" xfId="45926"/>
    <cellStyle name="SAPBEXundefined 15 4" xfId="45927"/>
    <cellStyle name="SAPBEXundefined 16" xfId="45928"/>
    <cellStyle name="SAPBEXundefined 16 2" xfId="45929"/>
    <cellStyle name="SAPBEXundefined 16 2 2" xfId="45930"/>
    <cellStyle name="SAPBEXundefined 16 3" xfId="45931"/>
    <cellStyle name="SAPBEXundefined 16 4" xfId="45932"/>
    <cellStyle name="SAPBEXundefined 17" xfId="45933"/>
    <cellStyle name="SAPBEXundefined 17 2" xfId="45934"/>
    <cellStyle name="SAPBEXundefined 17 2 2" xfId="45935"/>
    <cellStyle name="SAPBEXundefined 17 3" xfId="45936"/>
    <cellStyle name="SAPBEXundefined 17 4" xfId="45937"/>
    <cellStyle name="SAPBEXundefined 18" xfId="45938"/>
    <cellStyle name="SAPBEXundefined 18 2" xfId="45939"/>
    <cellStyle name="SAPBEXundefined 18 2 2" xfId="45940"/>
    <cellStyle name="SAPBEXundefined 18 3" xfId="45941"/>
    <cellStyle name="SAPBEXundefined 18 4" xfId="45942"/>
    <cellStyle name="SAPBEXundefined 19" xfId="45943"/>
    <cellStyle name="SAPBEXundefined 19 2" xfId="45944"/>
    <cellStyle name="SAPBEXundefined 19 2 2" xfId="45945"/>
    <cellStyle name="SAPBEXundefined 19 3" xfId="45946"/>
    <cellStyle name="SAPBEXundefined 19 4" xfId="45947"/>
    <cellStyle name="SAPBEXundefined 2" xfId="45948"/>
    <cellStyle name="SAPBEXundefined 2 10" xfId="47957"/>
    <cellStyle name="SAPBEXundefined 2 2" xfId="45949"/>
    <cellStyle name="SAPBEXundefined 2 2 2" xfId="45950"/>
    <cellStyle name="SAPBEXundefined 2 2 2 2" xfId="47959"/>
    <cellStyle name="SAPBEXundefined 2 2 3" xfId="45951"/>
    <cellStyle name="SAPBEXundefined 2 2 4" xfId="47958"/>
    <cellStyle name="SAPBEXundefined 2 3" xfId="45952"/>
    <cellStyle name="SAPBEXundefined 2 3 2" xfId="45953"/>
    <cellStyle name="SAPBEXundefined 2 3 3" xfId="47960"/>
    <cellStyle name="SAPBEXundefined 2 4" xfId="45954"/>
    <cellStyle name="SAPBEXundefined 2 5" xfId="45955"/>
    <cellStyle name="SAPBEXundefined 2 6" xfId="45956"/>
    <cellStyle name="SAPBEXundefined 2 7" xfId="45957"/>
    <cellStyle name="SAPBEXundefined 2 8" xfId="45958"/>
    <cellStyle name="SAPBEXundefined 2 9" xfId="45959"/>
    <cellStyle name="SAPBEXundefined 20" xfId="45960"/>
    <cellStyle name="SAPBEXundefined 20 2" xfId="45961"/>
    <cellStyle name="SAPBEXundefined 20 2 2" xfId="45962"/>
    <cellStyle name="SAPBEXundefined 20 3" xfId="45963"/>
    <cellStyle name="SAPBEXundefined 20 4" xfId="45964"/>
    <cellStyle name="SAPBEXundefined 21" xfId="45965"/>
    <cellStyle name="SAPBEXundefined 21 2" xfId="45966"/>
    <cellStyle name="SAPBEXundefined 21 2 2" xfId="45967"/>
    <cellStyle name="SAPBEXundefined 21 3" xfId="45968"/>
    <cellStyle name="SAPBEXundefined 21 4" xfId="45969"/>
    <cellStyle name="SAPBEXundefined 22" xfId="45970"/>
    <cellStyle name="SAPBEXundefined 22 2" xfId="45971"/>
    <cellStyle name="SAPBEXundefined 22 2 2" xfId="45972"/>
    <cellStyle name="SAPBEXundefined 22 3" xfId="45973"/>
    <cellStyle name="SAPBEXundefined 22 4" xfId="45974"/>
    <cellStyle name="SAPBEXundefined 23" xfId="45975"/>
    <cellStyle name="SAPBEXundefined 23 2" xfId="45976"/>
    <cellStyle name="SAPBEXundefined 23 2 2" xfId="45977"/>
    <cellStyle name="SAPBEXundefined 23 3" xfId="45978"/>
    <cellStyle name="SAPBEXundefined 23 4" xfId="45979"/>
    <cellStyle name="SAPBEXundefined 24" xfId="45980"/>
    <cellStyle name="SAPBEXundefined 24 2" xfId="45981"/>
    <cellStyle name="SAPBEXundefined 24 2 2" xfId="45982"/>
    <cellStyle name="SAPBEXundefined 24 3" xfId="45983"/>
    <cellStyle name="SAPBEXundefined 24 4" xfId="45984"/>
    <cellStyle name="SAPBEXundefined 25" xfId="45985"/>
    <cellStyle name="SAPBEXundefined 25 2" xfId="45986"/>
    <cellStyle name="SAPBEXundefined 25 2 2" xfId="45987"/>
    <cellStyle name="SAPBEXundefined 25 3" xfId="45988"/>
    <cellStyle name="SAPBEXundefined 25 4" xfId="45989"/>
    <cellStyle name="SAPBEXundefined 25 5" xfId="45990"/>
    <cellStyle name="SAPBEXundefined 26" xfId="45991"/>
    <cellStyle name="SAPBEXundefined 26 2" xfId="45992"/>
    <cellStyle name="SAPBEXundefined 26 2 2" xfId="45993"/>
    <cellStyle name="SAPBEXundefined 26 3" xfId="45994"/>
    <cellStyle name="SAPBEXundefined 26 4" xfId="45995"/>
    <cellStyle name="SAPBEXundefined 26 5" xfId="45996"/>
    <cellStyle name="SAPBEXundefined 27" xfId="45997"/>
    <cellStyle name="SAPBEXundefined 27 2" xfId="45998"/>
    <cellStyle name="SAPBEXundefined 27 2 2" xfId="45999"/>
    <cellStyle name="SAPBEXundefined 27 3" xfId="46000"/>
    <cellStyle name="SAPBEXundefined 27 4" xfId="46001"/>
    <cellStyle name="SAPBEXundefined 27 5" xfId="46002"/>
    <cellStyle name="SAPBEXundefined 28" xfId="46003"/>
    <cellStyle name="SAPBEXundefined 28 2" xfId="46004"/>
    <cellStyle name="SAPBEXundefined 28 2 2" xfId="46005"/>
    <cellStyle name="SAPBEXundefined 28 3" xfId="46006"/>
    <cellStyle name="SAPBEXundefined 28 4" xfId="46007"/>
    <cellStyle name="SAPBEXundefined 28 5" xfId="46008"/>
    <cellStyle name="SAPBEXundefined 29" xfId="46009"/>
    <cellStyle name="SAPBEXundefined 29 2" xfId="46010"/>
    <cellStyle name="SAPBEXundefined 29 2 2" xfId="46011"/>
    <cellStyle name="SAPBEXundefined 29 3" xfId="46012"/>
    <cellStyle name="SAPBEXundefined 29 4" xfId="46013"/>
    <cellStyle name="SAPBEXundefined 3" xfId="46014"/>
    <cellStyle name="SAPBEXundefined 3 2" xfId="46015"/>
    <cellStyle name="SAPBEXundefined 3 2 2" xfId="46016"/>
    <cellStyle name="SAPBEXundefined 3 2 2 2" xfId="47963"/>
    <cellStyle name="SAPBEXundefined 3 2 3" xfId="47962"/>
    <cellStyle name="SAPBEXundefined 3 3" xfId="46017"/>
    <cellStyle name="SAPBEXundefined 3 3 2" xfId="47964"/>
    <cellStyle name="SAPBEXundefined 3 4" xfId="46018"/>
    <cellStyle name="SAPBEXundefined 3 5" xfId="47961"/>
    <cellStyle name="SAPBEXundefined 30" xfId="46019"/>
    <cellStyle name="SAPBEXundefined 30 2" xfId="46020"/>
    <cellStyle name="SAPBEXundefined 30 2 2" xfId="46021"/>
    <cellStyle name="SAPBEXundefined 30 3" xfId="46022"/>
    <cellStyle name="SAPBEXundefined 30 4" xfId="46023"/>
    <cellStyle name="SAPBEXundefined 31" xfId="46024"/>
    <cellStyle name="SAPBEXundefined 31 2" xfId="46025"/>
    <cellStyle name="SAPBEXundefined 31 2 2" xfId="46026"/>
    <cellStyle name="SAPBEXundefined 31 3" xfId="46027"/>
    <cellStyle name="SAPBEXundefined 31 4" xfId="46028"/>
    <cellStyle name="SAPBEXundefined 32" xfId="46029"/>
    <cellStyle name="SAPBEXundefined 32 2" xfId="46030"/>
    <cellStyle name="SAPBEXundefined 33" xfId="46031"/>
    <cellStyle name="SAPBEXundefined 33 2" xfId="46032"/>
    <cellStyle name="SAPBEXundefined 34" xfId="46033"/>
    <cellStyle name="SAPBEXundefined 34 2" xfId="46034"/>
    <cellStyle name="SAPBEXundefined 35" xfId="46035"/>
    <cellStyle name="SAPBEXundefined 35 2" xfId="46036"/>
    <cellStyle name="SAPBEXundefined 36" xfId="46037"/>
    <cellStyle name="SAPBEXundefined 36 2" xfId="46038"/>
    <cellStyle name="SAPBEXundefined 37" xfId="46039"/>
    <cellStyle name="SAPBEXundefined 37 2" xfId="46040"/>
    <cellStyle name="SAPBEXundefined 38" xfId="46041"/>
    <cellStyle name="SAPBEXundefined 38 2" xfId="46042"/>
    <cellStyle name="SAPBEXundefined 39" xfId="46043"/>
    <cellStyle name="SAPBEXundefined 39 2" xfId="46044"/>
    <cellStyle name="SAPBEXundefined 4" xfId="46045"/>
    <cellStyle name="SAPBEXundefined 4 2" xfId="46046"/>
    <cellStyle name="SAPBEXundefined 4 2 2" xfId="46047"/>
    <cellStyle name="SAPBEXundefined 4 2 2 2" xfId="47967"/>
    <cellStyle name="SAPBEXundefined 4 2 3" xfId="47966"/>
    <cellStyle name="SAPBEXundefined 4 3" xfId="46048"/>
    <cellStyle name="SAPBEXundefined 4 3 2" xfId="47968"/>
    <cellStyle name="SAPBEXundefined 4 4" xfId="46049"/>
    <cellStyle name="SAPBEXundefined 4 5" xfId="47965"/>
    <cellStyle name="SAPBEXundefined 40" xfId="46050"/>
    <cellStyle name="SAPBEXundefined 40 2" xfId="46051"/>
    <cellStyle name="SAPBEXundefined 41" xfId="46052"/>
    <cellStyle name="SAPBEXundefined 41 2" xfId="46053"/>
    <cellStyle name="SAPBEXundefined 42" xfId="46054"/>
    <cellStyle name="SAPBEXundefined 42 2" xfId="46055"/>
    <cellStyle name="SAPBEXundefined 43" xfId="46056"/>
    <cellStyle name="SAPBEXundefined 44" xfId="46057"/>
    <cellStyle name="SAPBEXundefined 45" xfId="46058"/>
    <cellStyle name="SAPBEXundefined 46" xfId="48049"/>
    <cellStyle name="SAPBEXundefined 5" xfId="46059"/>
    <cellStyle name="SAPBEXundefined 5 2" xfId="46060"/>
    <cellStyle name="SAPBEXundefined 5 2 2" xfId="46061"/>
    <cellStyle name="SAPBEXundefined 5 2 2 2" xfId="47971"/>
    <cellStyle name="SAPBEXundefined 5 2 3" xfId="47970"/>
    <cellStyle name="SAPBEXundefined 5 3" xfId="46062"/>
    <cellStyle name="SAPBEXundefined 5 3 2" xfId="47972"/>
    <cellStyle name="SAPBEXundefined 5 4" xfId="46063"/>
    <cellStyle name="SAPBEXundefined 5 5" xfId="47969"/>
    <cellStyle name="SAPBEXundefined 6" xfId="46064"/>
    <cellStyle name="SAPBEXundefined 6 2" xfId="46065"/>
    <cellStyle name="SAPBEXundefined 6 2 2" xfId="46066"/>
    <cellStyle name="SAPBEXundefined 6 2 2 2" xfId="47975"/>
    <cellStyle name="SAPBEXundefined 6 2 3" xfId="47974"/>
    <cellStyle name="SAPBEXundefined 6 3" xfId="46067"/>
    <cellStyle name="SAPBEXundefined 6 3 2" xfId="47976"/>
    <cellStyle name="SAPBEXundefined 6 4" xfId="46068"/>
    <cellStyle name="SAPBEXundefined 6 5" xfId="47973"/>
    <cellStyle name="SAPBEXundefined 7" xfId="46069"/>
    <cellStyle name="SAPBEXundefined 7 2" xfId="46070"/>
    <cellStyle name="SAPBEXundefined 7 2 2" xfId="46071"/>
    <cellStyle name="SAPBEXundefined 7 2 2 2" xfId="47979"/>
    <cellStyle name="SAPBEXundefined 7 2 3" xfId="47978"/>
    <cellStyle name="SAPBEXundefined 7 3" xfId="46072"/>
    <cellStyle name="SAPBEXundefined 7 3 2" xfId="47980"/>
    <cellStyle name="SAPBEXundefined 7 4" xfId="46073"/>
    <cellStyle name="SAPBEXundefined 7 5" xfId="47977"/>
    <cellStyle name="SAPBEXundefined 8" xfId="46074"/>
    <cellStyle name="SAPBEXundefined 8 2" xfId="46075"/>
    <cellStyle name="SAPBEXundefined 8 2 2" xfId="46076"/>
    <cellStyle name="SAPBEXundefined 8 2 3" xfId="47982"/>
    <cellStyle name="SAPBEXundefined 8 3" xfId="46077"/>
    <cellStyle name="SAPBEXundefined 8 4" xfId="46078"/>
    <cellStyle name="SAPBEXundefined 8 5" xfId="47981"/>
    <cellStyle name="SAPBEXundefined 9" xfId="46079"/>
    <cellStyle name="SAPBEXundefined 9 2" xfId="46080"/>
    <cellStyle name="SAPBEXundefined 9 2 2" xfId="46081"/>
    <cellStyle name="SAPBEXundefined 9 3" xfId="46082"/>
    <cellStyle name="SAPBEXundefined 9 4" xfId="46083"/>
    <cellStyle name="SAPBEXundefined 9 5" xfId="47983"/>
    <cellStyle name="SAPBEXundefined_Units by Order Reason FY11" xfId="46084"/>
    <cellStyle name="SEM-BPS-input-on" xfId="46085"/>
    <cellStyle name="SEM-BPS-input-on 2" xfId="46086"/>
    <cellStyle name="SEM-BPS-input-on 2 2" xfId="46087"/>
    <cellStyle name="SEM-BPS-input-on 2 2 2" xfId="46088"/>
    <cellStyle name="SEM-BPS-input-on 2 3" xfId="46089"/>
    <cellStyle name="SEM-BPS-input-on 3" xfId="46090"/>
    <cellStyle name="SEM-BPS-input-on 3 2" xfId="46091"/>
    <cellStyle name="SEM-BPS-input-on 3 2 2" xfId="46092"/>
    <cellStyle name="SEM-BPS-input-on 3 3" xfId="46093"/>
    <cellStyle name="SEM-BPS-input-on 4" xfId="46094"/>
    <cellStyle name="SEM-BPS-input-on 4 2" xfId="46095"/>
    <cellStyle name="SEM-BPS-input-on 4 2 2" xfId="46096"/>
    <cellStyle name="SEM-BPS-input-on 4 3" xfId="46097"/>
    <cellStyle name="SEM-BPS-input-on 5" xfId="46098"/>
    <cellStyle name="SEM-BPS-input-on 5 2" xfId="46099"/>
    <cellStyle name="SEM-BPS-input-on 6" xfId="46100"/>
    <cellStyle name="Sheet Title" xfId="46101"/>
    <cellStyle name="Sheet Title 2" xfId="46102"/>
    <cellStyle name="Sheet Title 3" xfId="46103"/>
    <cellStyle name="Sheet Title 4" xfId="46104"/>
    <cellStyle name="SKINNY - Style1" xfId="46105"/>
    <cellStyle name="SKINNY - Style1 2" xfId="46106"/>
    <cellStyle name="SKINNY - Style1 2 2" xfId="46107"/>
    <cellStyle name="SKINNY - Style1 2 2 2" xfId="46108"/>
    <cellStyle name="SKINNY - Style1 2 2 2 2" xfId="46109"/>
    <cellStyle name="SKINNY - Style1 2 2 2 2 2" xfId="46110"/>
    <cellStyle name="SKINNY - Style1 2 2 3" xfId="46111"/>
    <cellStyle name="SKINNY - Style1 2 2 3 2" xfId="46112"/>
    <cellStyle name="SKINNY - Style1 2 3" xfId="46113"/>
    <cellStyle name="SKINNY - Style1 2 3 2" xfId="46114"/>
    <cellStyle name="SKINNY - Style1 2 3 2 2" xfId="46115"/>
    <cellStyle name="SKINNY - Style1 2 4" xfId="46116"/>
    <cellStyle name="SKINNY - Style1 2 4 2" xfId="46117"/>
    <cellStyle name="SKINNY - Style1 3" xfId="46118"/>
    <cellStyle name="SKINNY - Style1 3 2" xfId="46119"/>
    <cellStyle name="SKINNY - Style1 3 2 2" xfId="46120"/>
    <cellStyle name="SKINNY - Style1 3 2 2 2" xfId="46121"/>
    <cellStyle name="SKINNY - Style1 3 2 2 2 2" xfId="46122"/>
    <cellStyle name="SKINNY - Style1 3 2 3" xfId="46123"/>
    <cellStyle name="SKINNY - Style1 3 2 3 2" xfId="46124"/>
    <cellStyle name="SKINNY - Style1 3 3" xfId="46125"/>
    <cellStyle name="SKINNY - Style1 3 3 2" xfId="46126"/>
    <cellStyle name="SKINNY - Style1 3 3 2 2" xfId="46127"/>
    <cellStyle name="SKINNY - Style1 3 4" xfId="46128"/>
    <cellStyle name="SKINNY - Style1 3 4 2" xfId="46129"/>
    <cellStyle name="SKINNY - Style1 4" xfId="46130"/>
    <cellStyle name="SKINNY - Style1 4 2" xfId="46131"/>
    <cellStyle name="SKINNY - Style1 4 2 2" xfId="46132"/>
    <cellStyle name="SKINNY - Style1 4 2 2 2" xfId="46133"/>
    <cellStyle name="SKINNY - Style1 4 2 2 2 2" xfId="46134"/>
    <cellStyle name="SKINNY - Style1 4 2 3" xfId="46135"/>
    <cellStyle name="SKINNY - Style1 4 2 3 2" xfId="46136"/>
    <cellStyle name="SKINNY - Style1 4 3" xfId="46137"/>
    <cellStyle name="SKINNY - Style1 4 3 2" xfId="46138"/>
    <cellStyle name="SKINNY - Style1 4 3 2 2" xfId="46139"/>
    <cellStyle name="SKINNY - Style1 4 4" xfId="46140"/>
    <cellStyle name="SKINNY - Style1 4 4 2" xfId="46141"/>
    <cellStyle name="SKINNY - Style1 5" xfId="46142"/>
    <cellStyle name="SKINNY - Style1 5 2" xfId="46143"/>
    <cellStyle name="SKINNY - Style1 5 2 2" xfId="46144"/>
    <cellStyle name="SKINNY - Style1 5 2 2 2" xfId="46145"/>
    <cellStyle name="SKINNY - Style1 5 3" xfId="46146"/>
    <cellStyle name="SKINNY - Style1 5 3 2" xfId="46147"/>
    <cellStyle name="SKINNY - Style1 6" xfId="46148"/>
    <cellStyle name="SKINNY - Style1 6 2" xfId="46149"/>
    <cellStyle name="SKINNY - Style1 6 2 2" xfId="46150"/>
    <cellStyle name="SKINNY - Style1 7" xfId="46151"/>
    <cellStyle name="SKINNY - Style1 7 2" xfId="46152"/>
    <cellStyle name="SKINNY - Style1 7 2 2" xfId="46153"/>
    <cellStyle name="SKINNY - Style1 8" xfId="46154"/>
    <cellStyle name="SKINNY - Style1 8 2" xfId="46155"/>
    <cellStyle name="STYLE1" xfId="46156"/>
    <cellStyle name="STYLE1 2" xfId="46157"/>
    <cellStyle name="STYLE1 3" xfId="46158"/>
    <cellStyle name="STYLE1 4" xfId="46159"/>
    <cellStyle name="STYLE2" xfId="46160"/>
    <cellStyle name="STYLE2 2" xfId="46161"/>
    <cellStyle name="STYLE2 3" xfId="46162"/>
    <cellStyle name="STYLE2 4" xfId="46163"/>
    <cellStyle name="STYLE3" xfId="46164"/>
    <cellStyle name="STYLE3 2" xfId="46165"/>
    <cellStyle name="STYLE3 3" xfId="46166"/>
    <cellStyle name="STYLE3 4" xfId="46167"/>
    <cellStyle name="STYLE4" xfId="46168"/>
    <cellStyle name="STYLE4 2" xfId="46169"/>
    <cellStyle name="STYLE4 3" xfId="46170"/>
    <cellStyle name="STYLE4 4" xfId="46171"/>
    <cellStyle name="Title" xfId="46883" builtinId="15" customBuiltin="1"/>
    <cellStyle name="Title 2" xfId="46172"/>
    <cellStyle name="Title 2 2" xfId="46173"/>
    <cellStyle name="Title 3" xfId="46174"/>
    <cellStyle name="Title 3 2" xfId="46175"/>
    <cellStyle name="Title 4" xfId="46176"/>
    <cellStyle name="Title 5" xfId="46177"/>
    <cellStyle name="Title 6" xfId="46178"/>
    <cellStyle name="Total" xfId="46898" builtinId="25" customBuiltin="1"/>
    <cellStyle name="Total 10" xfId="46179"/>
    <cellStyle name="Total 10 2" xfId="46180"/>
    <cellStyle name="Total 11" xfId="46181"/>
    <cellStyle name="Total 11 2" xfId="46182"/>
    <cellStyle name="Total 12" xfId="46183"/>
    <cellStyle name="Total 12 2" xfId="46184"/>
    <cellStyle name="Total 13" xfId="46185"/>
    <cellStyle name="Total 13 2" xfId="46186"/>
    <cellStyle name="Total 14" xfId="46187"/>
    <cellStyle name="Total 14 2" xfId="46188"/>
    <cellStyle name="Total 15" xfId="46189"/>
    <cellStyle name="Total 15 2" xfId="46190"/>
    <cellStyle name="Total 16" xfId="46191"/>
    <cellStyle name="Total 16 2" xfId="46192"/>
    <cellStyle name="Total 17" xfId="46193"/>
    <cellStyle name="Total 17 2" xfId="46194"/>
    <cellStyle name="Total 18" xfId="46195"/>
    <cellStyle name="Total 18 2" xfId="46196"/>
    <cellStyle name="Total 19" xfId="46197"/>
    <cellStyle name="Total 19 2" xfId="46198"/>
    <cellStyle name="Total 2" xfId="46199"/>
    <cellStyle name="Total 2 2" xfId="46200"/>
    <cellStyle name="Total 2 2 2" xfId="46201"/>
    <cellStyle name="Total 2 2 2 2" xfId="46202"/>
    <cellStyle name="Total 2 2 2 3" xfId="47986"/>
    <cellStyle name="Total 2 2 3" xfId="46203"/>
    <cellStyle name="Total 2 2 3 2" xfId="46204"/>
    <cellStyle name="Total 2 2 4" xfId="46205"/>
    <cellStyle name="Total 2 2 5" xfId="47985"/>
    <cellStyle name="Total 2 3" xfId="46206"/>
    <cellStyle name="Total 2 3 2" xfId="46207"/>
    <cellStyle name="Total 2 3 3" xfId="47987"/>
    <cellStyle name="Total 2 4" xfId="46208"/>
    <cellStyle name="Total 2 4 2" xfId="46209"/>
    <cellStyle name="Total 2 5" xfId="46210"/>
    <cellStyle name="Total 2 6" xfId="47984"/>
    <cellStyle name="Total 20" xfId="46211"/>
    <cellStyle name="Total 20 2" xfId="46212"/>
    <cellStyle name="Total 21" xfId="46213"/>
    <cellStyle name="Total 21 2" xfId="46214"/>
    <cellStyle name="Total 22" xfId="46215"/>
    <cellStyle name="Total 22 2" xfId="46216"/>
    <cellStyle name="Total 23" xfId="46217"/>
    <cellStyle name="Total 23 2" xfId="46218"/>
    <cellStyle name="Total 24" xfId="46219"/>
    <cellStyle name="Total 24 2" xfId="46220"/>
    <cellStyle name="Total 25" xfId="46221"/>
    <cellStyle name="Total 25 2" xfId="46222"/>
    <cellStyle name="Total 26" xfId="46223"/>
    <cellStyle name="Total 26 2" xfId="46224"/>
    <cellStyle name="Total 27" xfId="46225"/>
    <cellStyle name="Total 27 2" xfId="46226"/>
    <cellStyle name="Total 28" xfId="46227"/>
    <cellStyle name="Total 28 2" xfId="46228"/>
    <cellStyle name="Total 29" xfId="46229"/>
    <cellStyle name="Total 29 2" xfId="46230"/>
    <cellStyle name="Total 3" xfId="46231"/>
    <cellStyle name="Total 3 2" xfId="46232"/>
    <cellStyle name="Total 3 2 2" xfId="46233"/>
    <cellStyle name="Total 3 2 2 2" xfId="47990"/>
    <cellStyle name="Total 3 2 3" xfId="47989"/>
    <cellStyle name="Total 3 3" xfId="46234"/>
    <cellStyle name="Total 3 3 2" xfId="46235"/>
    <cellStyle name="Total 3 3 3" xfId="47991"/>
    <cellStyle name="Total 3 4" xfId="46236"/>
    <cellStyle name="Total 3 4 2" xfId="46237"/>
    <cellStyle name="Total 3 5" xfId="47988"/>
    <cellStyle name="Total 30" xfId="46238"/>
    <cellStyle name="Total 30 2" xfId="46239"/>
    <cellStyle name="Total 31" xfId="46240"/>
    <cellStyle name="Total 31 2" xfId="46241"/>
    <cellStyle name="Total 32" xfId="46242"/>
    <cellStyle name="Total 33" xfId="46243"/>
    <cellStyle name="Total 34" xfId="46244"/>
    <cellStyle name="Total 4" xfId="46245"/>
    <cellStyle name="Total 4 2" xfId="46246"/>
    <cellStyle name="Total 4 2 2" xfId="47994"/>
    <cellStyle name="Total 4 2 3" xfId="47993"/>
    <cellStyle name="Total 4 3" xfId="46247"/>
    <cellStyle name="Total 4 3 2" xfId="46248"/>
    <cellStyle name="Total 4 3 3" xfId="47995"/>
    <cellStyle name="Total 4 4" xfId="46249"/>
    <cellStyle name="Total 4 4 2" xfId="46250"/>
    <cellStyle name="Total 4 5" xfId="47992"/>
    <cellStyle name="Total 5" xfId="46251"/>
    <cellStyle name="Total 5 2" xfId="46252"/>
    <cellStyle name="Total 5 2 2" xfId="47998"/>
    <cellStyle name="Total 5 2 3" xfId="47997"/>
    <cellStyle name="Total 5 3" xfId="47999"/>
    <cellStyle name="Total 5 4" xfId="47996"/>
    <cellStyle name="Total 6" xfId="46253"/>
    <cellStyle name="Total 6 2" xfId="46254"/>
    <cellStyle name="Total 6 2 2" xfId="48002"/>
    <cellStyle name="Total 6 2 3" xfId="48001"/>
    <cellStyle name="Total 6 3" xfId="48003"/>
    <cellStyle name="Total 6 4" xfId="48000"/>
    <cellStyle name="Total 7" xfId="46255"/>
    <cellStyle name="Total 7 2" xfId="46256"/>
    <cellStyle name="Total 7 2 2" xfId="48006"/>
    <cellStyle name="Total 7 2 3" xfId="48005"/>
    <cellStyle name="Total 7 3" xfId="48007"/>
    <cellStyle name="Total 7 4" xfId="48004"/>
    <cellStyle name="Total 8" xfId="46257"/>
    <cellStyle name="Total 8 2" xfId="46258"/>
    <cellStyle name="Total 9" xfId="46259"/>
    <cellStyle name="Total 9 2" xfId="46260"/>
    <cellStyle name="Warning Text" xfId="46896" builtinId="11" customBuiltin="1"/>
    <cellStyle name="Warning Text 10" xfId="46261"/>
    <cellStyle name="Warning Text 10 2" xfId="46262"/>
    <cellStyle name="Warning Text 10 3" xfId="46263"/>
    <cellStyle name="Warning Text 11" xfId="46264"/>
    <cellStyle name="Warning Text 11 2" xfId="46265"/>
    <cellStyle name="Warning Text 11 3" xfId="46266"/>
    <cellStyle name="Warning Text 12" xfId="46267"/>
    <cellStyle name="Warning Text 12 2" xfId="46268"/>
    <cellStyle name="Warning Text 12 3" xfId="46269"/>
    <cellStyle name="Warning Text 13" xfId="46270"/>
    <cellStyle name="Warning Text 13 2" xfId="46271"/>
    <cellStyle name="Warning Text 13 3" xfId="46272"/>
    <cellStyle name="Warning Text 14" xfId="46273"/>
    <cellStyle name="Warning Text 14 2" xfId="46274"/>
    <cellStyle name="Warning Text 14 3" xfId="46275"/>
    <cellStyle name="Warning Text 15" xfId="46276"/>
    <cellStyle name="Warning Text 15 2" xfId="46277"/>
    <cellStyle name="Warning Text 15 3" xfId="46278"/>
    <cellStyle name="Warning Text 16" xfId="46279"/>
    <cellStyle name="Warning Text 16 2" xfId="46280"/>
    <cellStyle name="Warning Text 16 3" xfId="46281"/>
    <cellStyle name="Warning Text 17" xfId="46282"/>
    <cellStyle name="Warning Text 17 2" xfId="46283"/>
    <cellStyle name="Warning Text 17 3" xfId="46284"/>
    <cellStyle name="Warning Text 18" xfId="46285"/>
    <cellStyle name="Warning Text 18 2" xfId="46286"/>
    <cellStyle name="Warning Text 18 3" xfId="46287"/>
    <cellStyle name="Warning Text 19" xfId="46288"/>
    <cellStyle name="Warning Text 19 2" xfId="46289"/>
    <cellStyle name="Warning Text 19 3" xfId="46290"/>
    <cellStyle name="Warning Text 2" xfId="46291"/>
    <cellStyle name="Warning Text 2 10" xfId="46292"/>
    <cellStyle name="Warning Text 2 11" xfId="46293"/>
    <cellStyle name="Warning Text 2 12" xfId="46294"/>
    <cellStyle name="Warning Text 2 13" xfId="46295"/>
    <cellStyle name="Warning Text 2 14" xfId="46296"/>
    <cellStyle name="Warning Text 2 15" xfId="46297"/>
    <cellStyle name="Warning Text 2 16" xfId="46298"/>
    <cellStyle name="Warning Text 2 17" xfId="46299"/>
    <cellStyle name="Warning Text 2 18" xfId="46300"/>
    <cellStyle name="Warning Text 2 19" xfId="46301"/>
    <cellStyle name="Warning Text 2 2" xfId="46302"/>
    <cellStyle name="Warning Text 2 2 2" xfId="46303"/>
    <cellStyle name="Warning Text 2 2 3" xfId="46304"/>
    <cellStyle name="Warning Text 2 3" xfId="46305"/>
    <cellStyle name="Warning Text 2 3 2" xfId="46306"/>
    <cellStyle name="Warning Text 2 3 3" xfId="46307"/>
    <cellStyle name="Warning Text 2 4" xfId="46308"/>
    <cellStyle name="Warning Text 2 5" xfId="46309"/>
    <cellStyle name="Warning Text 2 6" xfId="46310"/>
    <cellStyle name="Warning Text 2 7" xfId="46311"/>
    <cellStyle name="Warning Text 2 8" xfId="46312"/>
    <cellStyle name="Warning Text 2 9" xfId="46313"/>
    <cellStyle name="Warning Text 20" xfId="46314"/>
    <cellStyle name="Warning Text 20 2" xfId="46315"/>
    <cellStyle name="Warning Text 20 3" xfId="46316"/>
    <cellStyle name="Warning Text 21" xfId="46317"/>
    <cellStyle name="Warning Text 21 2" xfId="46318"/>
    <cellStyle name="Warning Text 21 3" xfId="46319"/>
    <cellStyle name="Warning Text 22" xfId="46320"/>
    <cellStyle name="Warning Text 22 2" xfId="46321"/>
    <cellStyle name="Warning Text 22 3" xfId="46322"/>
    <cellStyle name="Warning Text 23" xfId="46323"/>
    <cellStyle name="Warning Text 23 2" xfId="46324"/>
    <cellStyle name="Warning Text 23 3" xfId="46325"/>
    <cellStyle name="Warning Text 24" xfId="46326"/>
    <cellStyle name="Warning Text 24 2" xfId="46327"/>
    <cellStyle name="Warning Text 24 3" xfId="46328"/>
    <cellStyle name="Warning Text 25" xfId="46329"/>
    <cellStyle name="Warning Text 25 2" xfId="46330"/>
    <cellStyle name="Warning Text 25 3" xfId="46331"/>
    <cellStyle name="Warning Text 26" xfId="46332"/>
    <cellStyle name="Warning Text 26 2" xfId="46333"/>
    <cellStyle name="Warning Text 26 3" xfId="46334"/>
    <cellStyle name="Warning Text 27" xfId="46335"/>
    <cellStyle name="Warning Text 27 2" xfId="46336"/>
    <cellStyle name="Warning Text 27 3" xfId="46337"/>
    <cellStyle name="Warning Text 28" xfId="46338"/>
    <cellStyle name="Warning Text 28 2" xfId="46339"/>
    <cellStyle name="Warning Text 28 3" xfId="46340"/>
    <cellStyle name="Warning Text 29" xfId="46341"/>
    <cellStyle name="Warning Text 29 2" xfId="46342"/>
    <cellStyle name="Warning Text 29 3" xfId="46343"/>
    <cellStyle name="Warning Text 3" xfId="46344"/>
    <cellStyle name="Warning Text 3 2" xfId="46345"/>
    <cellStyle name="Warning Text 3 2 2" xfId="46346"/>
    <cellStyle name="Warning Text 3 2 3" xfId="46347"/>
    <cellStyle name="Warning Text 3 3" xfId="46348"/>
    <cellStyle name="Warning Text 3 4" xfId="46349"/>
    <cellStyle name="Warning Text 30" xfId="46350"/>
    <cellStyle name="Warning Text 30 2" xfId="46351"/>
    <cellStyle name="Warning Text 30 3" xfId="46352"/>
    <cellStyle name="Warning Text 31" xfId="46353"/>
    <cellStyle name="Warning Text 31 2" xfId="46354"/>
    <cellStyle name="Warning Text 31 3" xfId="46355"/>
    <cellStyle name="Warning Text 32" xfId="46356"/>
    <cellStyle name="Warning Text 32 2" xfId="46357"/>
    <cellStyle name="Warning Text 32 3" xfId="46358"/>
    <cellStyle name="Warning Text 33" xfId="46359"/>
    <cellStyle name="Warning Text 33 2" xfId="46360"/>
    <cellStyle name="Warning Text 33 3" xfId="46361"/>
    <cellStyle name="Warning Text 34" xfId="46362"/>
    <cellStyle name="Warning Text 35" xfId="46363"/>
    <cellStyle name="Warning Text 36" xfId="46364"/>
    <cellStyle name="Warning Text 37" xfId="46365"/>
    <cellStyle name="Warning Text 38" xfId="46366"/>
    <cellStyle name="Warning Text 39" xfId="46367"/>
    <cellStyle name="Warning Text 4" xfId="46368"/>
    <cellStyle name="Warning Text 4 2" xfId="46369"/>
    <cellStyle name="Warning Text 4 2 2" xfId="46370"/>
    <cellStyle name="Warning Text 4 2 3" xfId="46371"/>
    <cellStyle name="Warning Text 4 3" xfId="46372"/>
    <cellStyle name="Warning Text 4 4" xfId="46373"/>
    <cellStyle name="Warning Text 40" xfId="46374"/>
    <cellStyle name="Warning Text 41" xfId="46375"/>
    <cellStyle name="Warning Text 42" xfId="46376"/>
    <cellStyle name="Warning Text 43" xfId="46377"/>
    <cellStyle name="Warning Text 5" xfId="46378"/>
    <cellStyle name="Warning Text 5 2" xfId="46379"/>
    <cellStyle name="Warning Text 5 3" xfId="46380"/>
    <cellStyle name="Warning Text 6" xfId="46381"/>
    <cellStyle name="Warning Text 6 2" xfId="46382"/>
    <cellStyle name="Warning Text 6 3" xfId="46383"/>
    <cellStyle name="Warning Text 7" xfId="46384"/>
    <cellStyle name="Warning Text 7 2" xfId="46385"/>
    <cellStyle name="Warning Text 7 3" xfId="46386"/>
    <cellStyle name="Warning Text 8" xfId="46387"/>
    <cellStyle name="Warning Text 8 2" xfId="46388"/>
    <cellStyle name="Warning Text 8 3" xfId="46389"/>
    <cellStyle name="Warning Text 9" xfId="46390"/>
    <cellStyle name="Warning Text 9 2" xfId="46391"/>
    <cellStyle name="Warning Text 9 3" xfId="46392"/>
    <cellStyle name="桁区切り [0.00]_IGTHO" xfId="48008"/>
    <cellStyle name="桁区切り_IGTHO" xfId="48009"/>
    <cellStyle name="標準_IGTHO" xfId="48010"/>
    <cellStyle name="通貨 [0.00]_IGTHO" xfId="48011"/>
    <cellStyle name="通貨_IGTHO" xfId="48012"/>
  </cellStyles>
  <dxfs count="218">
    <dxf>
      <font>
        <color rgb="FF9C0006"/>
      </font>
      <fill>
        <patternFill>
          <bgColor rgb="FFFFC7CE"/>
        </patternFill>
      </fill>
    </dxf>
    <dxf>
      <font>
        <color theme="6" tint="-0.24994659260841701"/>
      </font>
      <fill>
        <gradientFill degree="90">
          <stop position="0">
            <color theme="6"/>
          </stop>
          <stop position="0.5">
            <color theme="6" tint="-0.25098422193060094"/>
          </stop>
          <stop position="1">
            <color theme="6"/>
          </stop>
        </gradientFill>
      </fill>
      <border>
        <left/>
        <right/>
        <top/>
        <bottom/>
        <vertical/>
        <horizontal/>
      </border>
    </dxf>
    <dxf>
      <font>
        <color rgb="FF57D3FF"/>
      </font>
      <fill>
        <gradientFill degree="90">
          <stop position="0">
            <color rgb="FF00B0F0"/>
          </stop>
          <stop position="0.5">
            <color rgb="FF57D3FF"/>
          </stop>
          <stop position="1">
            <color rgb="FF00B0F0"/>
          </stop>
        </gradientFill>
      </fill>
      <border>
        <left/>
        <right/>
        <top/>
        <bottom/>
        <vertical/>
        <horizontal/>
      </border>
    </dxf>
    <dxf>
      <font>
        <color rgb="FF7A34AE"/>
      </font>
      <fill>
        <gradientFill degree="90">
          <stop position="0">
            <color rgb="FF5D2884"/>
          </stop>
          <stop position="0.5">
            <color rgb="FF8A3CC4"/>
          </stop>
          <stop position="1">
            <color rgb="FF5D2884"/>
          </stop>
        </gradientFill>
      </fill>
      <border>
        <left/>
        <right/>
        <top/>
        <bottom/>
        <vertical/>
        <horizontal/>
      </border>
    </dxf>
    <dxf>
      <font>
        <color theme="3" tint="0.39994506668294322"/>
      </font>
      <fill>
        <gradientFill degree="90">
          <stop position="0">
            <color theme="3" tint="0.59999389629810485"/>
          </stop>
          <stop position="0.5">
            <color theme="3" tint="0.40000610370189521"/>
          </stop>
          <stop position="1">
            <color theme="3" tint="0.59999389629810485"/>
          </stop>
        </gradientFill>
      </fill>
    </dxf>
    <dxf>
      <font>
        <color theme="3" tint="0.39994506668294322"/>
      </font>
      <fill>
        <gradientFill degree="90">
          <stop position="0">
            <color theme="3" tint="0.59999389629810485"/>
          </stop>
          <stop position="0.5">
            <color theme="4"/>
          </stop>
          <stop position="1">
            <color theme="3" tint="0.59999389629810485"/>
          </stop>
        </gradientFill>
      </fill>
    </dxf>
    <dxf>
      <font>
        <color theme="3" tint="0.39994506668294322"/>
      </font>
      <fill>
        <gradientFill degree="90">
          <stop position="0">
            <color theme="3" tint="0.59999389629810485"/>
          </stop>
          <stop position="0.5">
            <color theme="3" tint="0.40000610370189521"/>
          </stop>
          <stop position="1">
            <color theme="3" tint="0.59999389629810485"/>
          </stop>
        </gradientFill>
      </fill>
    </dxf>
    <dxf>
      <font>
        <color rgb="FFFF4B4B"/>
      </font>
      <fill>
        <gradientFill degree="90">
          <stop position="0">
            <color rgb="FFFF1D1D"/>
          </stop>
          <stop position="0.5">
            <color rgb="FFFF4F4F"/>
          </stop>
          <stop position="1">
            <color rgb="FFFF1D1D"/>
          </stop>
        </gradientFill>
      </fill>
      <border>
        <left/>
        <right/>
        <top/>
        <bottom/>
        <vertical/>
        <horizontal/>
      </border>
    </dxf>
    <dxf>
      <font>
        <color rgb="FF0046D2"/>
      </font>
      <fill>
        <gradientFill degree="90">
          <stop position="0">
            <color rgb="FF003192"/>
          </stop>
          <stop position="0.5">
            <color rgb="FF004EEA"/>
          </stop>
          <stop position="1">
            <color rgb="FF003192"/>
          </stop>
        </gradientFill>
      </fill>
      <border>
        <left/>
        <right/>
        <top/>
        <bottom/>
        <vertical/>
        <horizontal/>
      </border>
    </dxf>
    <dxf>
      <font>
        <color rgb="FF57D3FF"/>
      </font>
      <fill>
        <gradientFill degree="90">
          <stop position="0">
            <color rgb="FF00B0F0"/>
          </stop>
          <stop position="0.5">
            <color rgb="FF57D3FF"/>
          </stop>
          <stop position="1">
            <color rgb="FF00B0F0"/>
          </stop>
        </gradientFill>
      </fill>
      <border>
        <left/>
        <right/>
        <top/>
        <bottom/>
        <vertical/>
        <horizontal/>
      </border>
    </dxf>
    <dxf>
      <font>
        <color rgb="FF7A34AE"/>
      </font>
      <fill>
        <gradientFill degree="90">
          <stop position="0">
            <color rgb="FF5D2884"/>
          </stop>
          <stop position="0.5">
            <color rgb="FF8A3CC4"/>
          </stop>
          <stop position="1">
            <color rgb="FF5D2884"/>
          </stop>
        </gradientFill>
      </fill>
      <border>
        <left/>
        <right/>
        <top/>
        <bottom/>
        <vertical/>
        <horizontal/>
      </border>
    </dxf>
    <dxf>
      <font>
        <color rgb="FFFF4B4B"/>
      </font>
      <fill>
        <gradientFill degree="90">
          <stop position="0">
            <color rgb="FFFF1D1D"/>
          </stop>
          <stop position="0.5">
            <color rgb="FFFF4F4F"/>
          </stop>
          <stop position="1">
            <color rgb="FFFF1D1D"/>
          </stop>
        </gradientFill>
      </fill>
      <border>
        <left/>
        <right/>
        <top/>
        <bottom/>
        <vertical/>
        <horizontal/>
      </border>
    </dxf>
    <dxf>
      <font>
        <color rgb="FF0046D2"/>
      </font>
      <fill>
        <gradientFill degree="90">
          <stop position="0">
            <color rgb="FF003192"/>
          </stop>
          <stop position="0.5">
            <color rgb="FF004EEA"/>
          </stop>
          <stop position="1">
            <color rgb="FF003192"/>
          </stop>
        </gradientFill>
      </fill>
      <border>
        <left/>
        <right/>
        <top/>
        <bottom/>
        <vertical/>
        <horizontal/>
      </border>
    </dxf>
    <dxf>
      <font>
        <color rgb="FFAE77D7"/>
      </font>
      <fill>
        <gradientFill degree="90">
          <stop position="0">
            <color rgb="FF9954CC"/>
          </stop>
          <stop position="0.5">
            <color rgb="FFAE77D7"/>
          </stop>
          <stop position="1">
            <color rgb="FF9954CC"/>
          </stop>
        </gradientFill>
      </fill>
      <border>
        <left/>
        <right/>
        <top/>
        <bottom/>
        <vertical/>
        <horizontal/>
      </border>
    </dxf>
    <dxf>
      <font>
        <color rgb="FF57D3FF"/>
      </font>
      <fill>
        <gradientFill degree="90">
          <stop position="0">
            <color rgb="FF00B0F0"/>
          </stop>
          <stop position="0.5">
            <color rgb="FF57D3FF"/>
          </stop>
          <stop position="1">
            <color rgb="FF00B0F0"/>
          </stop>
        </gradientFill>
      </fill>
      <border>
        <left/>
        <right/>
        <top/>
        <bottom/>
        <vertical/>
        <horizontal/>
      </border>
    </dxf>
    <dxf>
      <font>
        <color rgb="FF7A34AE"/>
      </font>
      <fill>
        <gradientFill degree="90">
          <stop position="0">
            <color rgb="FF5D2884"/>
          </stop>
          <stop position="0.5">
            <color rgb="FF8A3CC4"/>
          </stop>
          <stop position="1">
            <color rgb="FF5D2884"/>
          </stop>
        </gradientFill>
      </fill>
      <border>
        <left/>
        <right/>
        <top/>
        <bottom/>
        <vertical/>
        <horizontal/>
      </border>
    </dxf>
    <dxf>
      <font>
        <color theme="3" tint="0.39994506668294322"/>
      </font>
      <fill>
        <gradientFill degree="90">
          <stop position="0">
            <color theme="3" tint="0.59999389629810485"/>
          </stop>
          <stop position="0.5">
            <color theme="3" tint="0.40000610370189521"/>
          </stop>
          <stop position="1">
            <color theme="3" tint="0.59999389629810485"/>
          </stop>
        </gradientFill>
      </fill>
    </dxf>
    <dxf>
      <font>
        <color theme="3" tint="0.39994506668294322"/>
      </font>
      <fill>
        <gradientFill degree="90">
          <stop position="0">
            <color theme="3" tint="0.59999389629810485"/>
          </stop>
          <stop position="0.5">
            <color theme="4"/>
          </stop>
          <stop position="1">
            <color theme="3" tint="0.59999389629810485"/>
          </stop>
        </gradientFill>
      </fill>
    </dxf>
    <dxf>
      <font>
        <color theme="3" tint="0.39994506668294322"/>
      </font>
      <fill>
        <gradientFill degree="90">
          <stop position="0">
            <color theme="3" tint="0.59999389629810485"/>
          </stop>
          <stop position="0.5">
            <color theme="3" tint="0.40000610370189521"/>
          </stop>
          <stop position="1">
            <color theme="3" tint="0.59999389629810485"/>
          </stop>
        </gradientFill>
      </fill>
    </dxf>
    <dxf>
      <font>
        <color rgb="FFFF4B4B"/>
      </font>
      <fill>
        <gradientFill degree="90">
          <stop position="0">
            <color rgb="FFFF1D1D"/>
          </stop>
          <stop position="0.5">
            <color rgb="FFFF4F4F"/>
          </stop>
          <stop position="1">
            <color rgb="FFFF1D1D"/>
          </stop>
        </gradientFill>
      </fill>
      <border>
        <left/>
        <right/>
        <top/>
        <bottom/>
        <vertical/>
        <horizontal/>
      </border>
    </dxf>
    <dxf>
      <font>
        <color rgb="FF0046D2"/>
      </font>
      <fill>
        <gradientFill degree="90">
          <stop position="0">
            <color rgb="FF003192"/>
          </stop>
          <stop position="0.5">
            <color rgb="FF004EEA"/>
          </stop>
          <stop position="1">
            <color rgb="FF003192"/>
          </stop>
        </gradientFill>
      </fill>
      <border>
        <left/>
        <right/>
        <top/>
        <bottom/>
        <vertical/>
        <horizontal/>
      </border>
    </dxf>
    <dxf>
      <font>
        <color rgb="FFAE77D7"/>
      </font>
      <fill>
        <gradientFill degree="90">
          <stop position="0">
            <color rgb="FF9954CC"/>
          </stop>
          <stop position="0.5">
            <color rgb="FFAE77D7"/>
          </stop>
          <stop position="1">
            <color rgb="FF9954CC"/>
          </stop>
        </gradientFill>
      </fill>
      <border>
        <left/>
        <right/>
        <top/>
        <bottom/>
        <vertical/>
        <horizontal/>
      </border>
    </dxf>
    <dxf>
      <font>
        <color rgb="FF57D3FF"/>
      </font>
      <fill>
        <gradientFill degree="90">
          <stop position="0">
            <color rgb="FF00B0F0"/>
          </stop>
          <stop position="0.5">
            <color rgb="FF57D3FF"/>
          </stop>
          <stop position="1">
            <color rgb="FF00B0F0"/>
          </stop>
        </gradientFill>
      </fill>
      <border>
        <left/>
        <right/>
        <top/>
        <bottom/>
        <vertical/>
        <horizontal/>
      </border>
    </dxf>
    <dxf>
      <font>
        <color rgb="FF7A34AE"/>
      </font>
      <fill>
        <gradientFill degree="90">
          <stop position="0">
            <color rgb="FF5D2884"/>
          </stop>
          <stop position="0.5">
            <color rgb="FF8A3CC4"/>
          </stop>
          <stop position="1">
            <color rgb="FF5D2884"/>
          </stop>
        </gradientFill>
      </fill>
      <border>
        <left/>
        <right/>
        <top/>
        <bottom/>
        <vertical/>
        <horizontal/>
      </border>
    </dxf>
    <dxf>
      <font>
        <color rgb="FFFF4B4B"/>
      </font>
      <fill>
        <gradientFill degree="90">
          <stop position="0">
            <color rgb="FFFF1D1D"/>
          </stop>
          <stop position="0.5">
            <color rgb="FFFF4F4F"/>
          </stop>
          <stop position="1">
            <color rgb="FFFF1D1D"/>
          </stop>
        </gradientFill>
      </fill>
      <border>
        <left/>
        <right/>
        <top/>
        <bottom/>
        <vertical/>
        <horizontal/>
      </border>
    </dxf>
    <dxf>
      <font>
        <color rgb="FF0046D2"/>
      </font>
      <fill>
        <gradientFill degree="90">
          <stop position="0">
            <color rgb="FF003192"/>
          </stop>
          <stop position="0.5">
            <color rgb="FF004EEA"/>
          </stop>
          <stop position="1">
            <color rgb="FF003192"/>
          </stop>
        </gradientFill>
      </fill>
      <border>
        <left/>
        <right/>
        <top/>
        <bottom/>
        <vertical/>
        <horizontal/>
      </border>
    </dxf>
    <dxf>
      <font>
        <color rgb="FFAE77D7"/>
      </font>
      <fill>
        <gradientFill degree="90">
          <stop position="0">
            <color rgb="FF9954CC"/>
          </stop>
          <stop position="0.5">
            <color rgb="FFAE77D7"/>
          </stop>
          <stop position="1">
            <color rgb="FF9954CC"/>
          </stop>
        </gradientFill>
      </fill>
      <border>
        <left/>
        <right/>
        <top/>
        <bottom/>
        <vertical/>
        <horizontal/>
      </border>
    </dxf>
    <dxf>
      <font>
        <color rgb="FF57D3FF"/>
      </font>
      <fill>
        <gradientFill degree="90">
          <stop position="0">
            <color rgb="FF00B0F0"/>
          </stop>
          <stop position="0.5">
            <color rgb="FF57D3FF"/>
          </stop>
          <stop position="1">
            <color rgb="FF00B0F0"/>
          </stop>
        </gradientFill>
      </fill>
      <border>
        <left/>
        <right/>
        <top/>
        <bottom/>
        <vertical/>
        <horizontal/>
      </border>
    </dxf>
    <dxf>
      <font>
        <color rgb="FF7A34AE"/>
      </font>
      <fill>
        <gradientFill degree="90">
          <stop position="0">
            <color rgb="FF5D2884"/>
          </stop>
          <stop position="0.5">
            <color rgb="FF8A3CC4"/>
          </stop>
          <stop position="1">
            <color rgb="FF5D2884"/>
          </stop>
        </gradientFill>
      </fill>
      <border>
        <left/>
        <right/>
        <top/>
        <bottom/>
        <vertical/>
        <horizontal/>
      </border>
    </dxf>
    <dxf>
      <font>
        <color theme="3" tint="0.39994506668294322"/>
      </font>
      <fill>
        <gradientFill degree="90">
          <stop position="0">
            <color theme="3" tint="0.59999389629810485"/>
          </stop>
          <stop position="0.5">
            <color theme="3" tint="0.40000610370189521"/>
          </stop>
          <stop position="1">
            <color theme="3" tint="0.59999389629810485"/>
          </stop>
        </gradientFill>
      </fill>
    </dxf>
    <dxf>
      <font>
        <color theme="3" tint="0.39994506668294322"/>
      </font>
      <fill>
        <gradientFill degree="90">
          <stop position="0">
            <color theme="3" tint="0.59999389629810485"/>
          </stop>
          <stop position="0.5">
            <color theme="4"/>
          </stop>
          <stop position="1">
            <color theme="3" tint="0.59999389629810485"/>
          </stop>
        </gradientFill>
      </fill>
    </dxf>
    <dxf>
      <font>
        <color theme="3" tint="0.39994506668294322"/>
      </font>
      <fill>
        <gradientFill degree="90">
          <stop position="0">
            <color theme="3" tint="0.59999389629810485"/>
          </stop>
          <stop position="0.5">
            <color theme="3" tint="0.40000610370189521"/>
          </stop>
          <stop position="1">
            <color theme="3" tint="0.59999389629810485"/>
          </stop>
        </gradientFill>
      </fill>
    </dxf>
    <dxf>
      <font>
        <color rgb="FFFF4B4B"/>
      </font>
      <fill>
        <gradientFill degree="90">
          <stop position="0">
            <color rgb="FFFF1D1D"/>
          </stop>
          <stop position="0.5">
            <color rgb="FFFF4F4F"/>
          </stop>
          <stop position="1">
            <color rgb="FFFF1D1D"/>
          </stop>
        </gradientFill>
      </fill>
      <border>
        <left/>
        <right/>
        <top/>
        <bottom/>
        <vertical/>
        <horizontal/>
      </border>
    </dxf>
    <dxf>
      <font>
        <color rgb="FF0046D2"/>
      </font>
      <fill>
        <gradientFill degree="90">
          <stop position="0">
            <color rgb="FF003192"/>
          </stop>
          <stop position="0.5">
            <color rgb="FF004EEA"/>
          </stop>
          <stop position="1">
            <color rgb="FF003192"/>
          </stop>
        </gradientFill>
      </fill>
      <border>
        <left/>
        <right/>
        <top/>
        <bottom/>
        <vertical/>
        <horizontal/>
      </border>
    </dxf>
    <dxf>
      <font>
        <color rgb="FFAE77D7"/>
      </font>
      <fill>
        <gradientFill degree="90">
          <stop position="0">
            <color rgb="FF9954CC"/>
          </stop>
          <stop position="0.5">
            <color rgb="FFAE77D7"/>
          </stop>
          <stop position="1">
            <color rgb="FF9954CC"/>
          </stop>
        </gradientFill>
      </fill>
      <border>
        <left/>
        <right/>
        <top/>
        <bottom/>
        <vertical/>
        <horizontal/>
      </border>
    </dxf>
    <dxf>
      <font>
        <color rgb="FF57D3FF"/>
      </font>
      <fill>
        <gradientFill degree="90">
          <stop position="0">
            <color rgb="FF00B0F0"/>
          </stop>
          <stop position="0.5">
            <color rgb="FF57D3FF"/>
          </stop>
          <stop position="1">
            <color rgb="FF00B0F0"/>
          </stop>
        </gradientFill>
      </fill>
      <border>
        <left/>
        <right/>
        <top/>
        <bottom/>
        <vertical/>
        <horizontal/>
      </border>
    </dxf>
    <dxf>
      <font>
        <color rgb="FF7A34AE"/>
      </font>
      <fill>
        <gradientFill degree="90">
          <stop position="0">
            <color rgb="FF5D2884"/>
          </stop>
          <stop position="0.5">
            <color rgb="FF8A3CC4"/>
          </stop>
          <stop position="1">
            <color rgb="FF5D2884"/>
          </stop>
        </gradientFill>
      </fill>
      <border>
        <left/>
        <right/>
        <top/>
        <bottom/>
        <vertical/>
        <horizontal/>
      </border>
    </dxf>
    <dxf>
      <font>
        <color theme="3" tint="0.39994506668294322"/>
      </font>
      <fill>
        <gradientFill degree="90">
          <stop position="0">
            <color theme="3" tint="0.59999389629810485"/>
          </stop>
          <stop position="0.5">
            <color theme="3" tint="0.40000610370189521"/>
          </stop>
          <stop position="1">
            <color theme="3" tint="0.59999389629810485"/>
          </stop>
        </gradientFill>
      </fill>
    </dxf>
    <dxf>
      <font>
        <color theme="3" tint="0.39994506668294322"/>
      </font>
      <fill>
        <gradientFill degree="90">
          <stop position="0">
            <color theme="3" tint="0.59999389629810485"/>
          </stop>
          <stop position="0.5">
            <color theme="4"/>
          </stop>
          <stop position="1">
            <color theme="3" tint="0.59999389629810485"/>
          </stop>
        </gradientFill>
      </fill>
    </dxf>
    <dxf>
      <font>
        <color theme="3" tint="0.39994506668294322"/>
      </font>
      <fill>
        <gradientFill degree="90">
          <stop position="0">
            <color theme="3" tint="0.59999389629810485"/>
          </stop>
          <stop position="0.5">
            <color theme="3" tint="0.40000610370189521"/>
          </stop>
          <stop position="1">
            <color theme="3" tint="0.59999389629810485"/>
          </stop>
        </gradientFill>
      </fill>
    </dxf>
    <dxf>
      <font>
        <color rgb="FFFF4B4B"/>
      </font>
      <fill>
        <gradientFill degree="90">
          <stop position="0">
            <color rgb="FFFF1D1D"/>
          </stop>
          <stop position="0.5">
            <color rgb="FFFF4F4F"/>
          </stop>
          <stop position="1">
            <color rgb="FFFF1D1D"/>
          </stop>
        </gradientFill>
      </fill>
      <border>
        <left/>
        <right/>
        <top/>
        <bottom/>
        <vertical/>
        <horizontal/>
      </border>
    </dxf>
    <dxf>
      <font>
        <color rgb="FF0046D2"/>
      </font>
      <fill>
        <gradientFill degree="90">
          <stop position="0">
            <color rgb="FF003192"/>
          </stop>
          <stop position="0.5">
            <color rgb="FF004EEA"/>
          </stop>
          <stop position="1">
            <color rgb="FF003192"/>
          </stop>
        </gradientFill>
      </fill>
      <border>
        <left/>
        <right/>
        <top/>
        <bottom/>
        <vertical/>
        <horizontal/>
      </border>
    </dxf>
    <dxf>
      <font>
        <color rgb="FFAE77D7"/>
      </font>
      <fill>
        <gradientFill degree="90">
          <stop position="0">
            <color rgb="FF9954CC"/>
          </stop>
          <stop position="0.5">
            <color rgb="FFAE77D7"/>
          </stop>
          <stop position="1">
            <color rgb="FF9954CC"/>
          </stop>
        </gradientFill>
      </fill>
      <border>
        <left/>
        <right/>
        <top/>
        <bottom/>
        <vertical/>
        <horizontal/>
      </border>
    </dxf>
    <dxf>
      <font>
        <color rgb="FF57D3FF"/>
      </font>
      <fill>
        <gradientFill degree="90">
          <stop position="0">
            <color rgb="FF00B0F0"/>
          </stop>
          <stop position="0.5">
            <color rgb="FF57D3FF"/>
          </stop>
          <stop position="1">
            <color rgb="FF00B0F0"/>
          </stop>
        </gradientFill>
      </fill>
      <border>
        <left/>
        <right/>
        <top/>
        <bottom/>
        <vertical/>
        <horizontal/>
      </border>
    </dxf>
    <dxf>
      <font>
        <color rgb="FF7A34AE"/>
      </font>
      <fill>
        <gradientFill degree="90">
          <stop position="0">
            <color rgb="FF5D2884"/>
          </stop>
          <stop position="0.5">
            <color rgb="FF8A3CC4"/>
          </stop>
          <stop position="1">
            <color rgb="FF5D2884"/>
          </stop>
        </gradientFill>
      </fill>
      <border>
        <left/>
        <right/>
        <top/>
        <bottom/>
        <vertical/>
        <horizontal/>
      </border>
    </dxf>
    <dxf>
      <font>
        <color theme="3" tint="0.39994506668294322"/>
      </font>
      <fill>
        <gradientFill degree="90">
          <stop position="0">
            <color theme="3" tint="0.59999389629810485"/>
          </stop>
          <stop position="0.5">
            <color theme="3" tint="0.40000610370189521"/>
          </stop>
          <stop position="1">
            <color theme="3" tint="0.59999389629810485"/>
          </stop>
        </gradientFill>
      </fill>
    </dxf>
    <dxf>
      <font>
        <color theme="3" tint="0.39994506668294322"/>
      </font>
      <fill>
        <gradientFill degree="90">
          <stop position="0">
            <color theme="3" tint="0.59999389629810485"/>
          </stop>
          <stop position="0.5">
            <color theme="4"/>
          </stop>
          <stop position="1">
            <color theme="3" tint="0.59999389629810485"/>
          </stop>
        </gradientFill>
      </fill>
    </dxf>
    <dxf>
      <font>
        <color theme="3" tint="0.39994506668294322"/>
      </font>
      <fill>
        <gradientFill degree="90">
          <stop position="0">
            <color theme="3" tint="0.59999389629810485"/>
          </stop>
          <stop position="0.5">
            <color theme="3" tint="0.40000610370189521"/>
          </stop>
          <stop position="1">
            <color theme="3" tint="0.59999389629810485"/>
          </stop>
        </gradientFill>
      </fill>
    </dxf>
    <dxf>
      <font>
        <color rgb="FFFF4B4B"/>
      </font>
      <fill>
        <gradientFill degree="90">
          <stop position="0">
            <color rgb="FFFF1D1D"/>
          </stop>
          <stop position="0.5">
            <color rgb="FFFF4F4F"/>
          </stop>
          <stop position="1">
            <color rgb="FFFF1D1D"/>
          </stop>
        </gradientFill>
      </fill>
      <border>
        <left/>
        <right/>
        <top/>
        <bottom/>
        <vertical/>
        <horizontal/>
      </border>
    </dxf>
    <dxf>
      <font>
        <color rgb="FF0046D2"/>
      </font>
      <fill>
        <gradientFill degree="90">
          <stop position="0">
            <color rgb="FF003192"/>
          </stop>
          <stop position="0.5">
            <color rgb="FF004EEA"/>
          </stop>
          <stop position="1">
            <color rgb="FF003192"/>
          </stop>
        </gradientFill>
      </fill>
      <border>
        <left/>
        <right/>
        <top/>
        <bottom/>
        <vertical/>
        <horizontal/>
      </border>
    </dxf>
    <dxf>
      <font>
        <color rgb="FFAE77D7"/>
      </font>
      <fill>
        <gradientFill degree="90">
          <stop position="0">
            <color rgb="FF9954CC"/>
          </stop>
          <stop position="0.5">
            <color rgb="FFAE77D7"/>
          </stop>
          <stop position="1">
            <color rgb="FF9954CC"/>
          </stop>
        </gradientFill>
      </fill>
      <border>
        <left/>
        <right/>
        <top/>
        <bottom/>
        <vertical/>
        <horizontal/>
      </border>
    </dxf>
    <dxf>
      <font>
        <color rgb="FF57D3FF"/>
      </font>
      <fill>
        <gradientFill degree="90">
          <stop position="0">
            <color rgb="FF00B0F0"/>
          </stop>
          <stop position="0.5">
            <color rgb="FF57D3FF"/>
          </stop>
          <stop position="1">
            <color rgb="FF00B0F0"/>
          </stop>
        </gradientFill>
      </fill>
      <border>
        <left/>
        <right/>
        <top/>
        <bottom/>
        <vertical/>
        <horizontal/>
      </border>
    </dxf>
    <dxf>
      <font>
        <color rgb="FF7A34AE"/>
      </font>
      <fill>
        <gradientFill degree="90">
          <stop position="0">
            <color rgb="FF5D2884"/>
          </stop>
          <stop position="0.5">
            <color rgb="FF8A3CC4"/>
          </stop>
          <stop position="1">
            <color rgb="FF5D2884"/>
          </stop>
        </gradientFill>
      </fill>
      <border>
        <left/>
        <right/>
        <top/>
        <bottom/>
        <vertical/>
        <horizontal/>
      </border>
    </dxf>
    <dxf>
      <font>
        <color rgb="FFFF4B4B"/>
      </font>
      <fill>
        <gradientFill degree="90">
          <stop position="0">
            <color rgb="FFFF1D1D"/>
          </stop>
          <stop position="0.5">
            <color rgb="FFFF4F4F"/>
          </stop>
          <stop position="1">
            <color rgb="FFFF1D1D"/>
          </stop>
        </gradientFill>
      </fill>
      <border>
        <left/>
        <right/>
        <top/>
        <bottom/>
        <vertical/>
        <horizontal/>
      </border>
    </dxf>
    <dxf>
      <font>
        <color rgb="FF0046D2"/>
      </font>
      <fill>
        <gradientFill degree="90">
          <stop position="0">
            <color rgb="FF003192"/>
          </stop>
          <stop position="0.5">
            <color rgb="FF004EEA"/>
          </stop>
          <stop position="1">
            <color rgb="FF003192"/>
          </stop>
        </gradientFill>
      </fill>
      <border>
        <left/>
        <right/>
        <top/>
        <bottom/>
        <vertical/>
        <horizontal/>
      </border>
    </dxf>
    <dxf>
      <font>
        <color rgb="FFAE77D7"/>
      </font>
      <fill>
        <gradientFill degree="90">
          <stop position="0">
            <color rgb="FF9954CC"/>
          </stop>
          <stop position="0.5">
            <color rgb="FFAE77D7"/>
          </stop>
          <stop position="1">
            <color rgb="FF9954CC"/>
          </stop>
        </gradientFill>
      </fill>
      <border>
        <left/>
        <right/>
        <top/>
        <bottom/>
        <vertical/>
        <horizontal/>
      </border>
    </dxf>
    <dxf>
      <font>
        <color rgb="FF57D3FF"/>
      </font>
      <fill>
        <gradientFill degree="90">
          <stop position="0">
            <color rgb="FF00B0F0"/>
          </stop>
          <stop position="0.5">
            <color rgb="FF57D3FF"/>
          </stop>
          <stop position="1">
            <color rgb="FF00B0F0"/>
          </stop>
        </gradientFill>
      </fill>
      <border>
        <left/>
        <right/>
        <top/>
        <bottom/>
        <vertical/>
        <horizontal/>
      </border>
    </dxf>
    <dxf>
      <font>
        <color rgb="FF7A34AE"/>
      </font>
      <fill>
        <gradientFill degree="90">
          <stop position="0">
            <color rgb="FF5D2884"/>
          </stop>
          <stop position="0.5">
            <color rgb="FF8A3CC4"/>
          </stop>
          <stop position="1">
            <color rgb="FF5D2884"/>
          </stop>
        </gradientFill>
      </fill>
      <border>
        <left/>
        <right/>
        <top/>
        <bottom/>
        <vertical/>
        <horizontal/>
      </border>
    </dxf>
    <dxf>
      <font>
        <color rgb="FFFF4B4B"/>
      </font>
      <fill>
        <gradientFill degree="90">
          <stop position="0">
            <color rgb="FFFF1D1D"/>
          </stop>
          <stop position="0.5">
            <color rgb="FFFF4F4F"/>
          </stop>
          <stop position="1">
            <color rgb="FFFF1D1D"/>
          </stop>
        </gradientFill>
      </fill>
      <border>
        <left/>
        <right/>
        <top/>
        <bottom/>
        <vertical/>
        <horizontal/>
      </border>
    </dxf>
    <dxf>
      <font>
        <color rgb="FF0046D2"/>
      </font>
      <fill>
        <gradientFill degree="90">
          <stop position="0">
            <color rgb="FF003192"/>
          </stop>
          <stop position="0.5">
            <color rgb="FF004EEA"/>
          </stop>
          <stop position="1">
            <color rgb="FF003192"/>
          </stop>
        </gradientFill>
      </fill>
      <border>
        <left/>
        <right/>
        <top/>
        <bottom/>
        <vertical/>
        <horizontal/>
      </border>
    </dxf>
    <dxf>
      <font>
        <color rgb="FFAE77D7"/>
      </font>
      <fill>
        <gradientFill degree="90">
          <stop position="0">
            <color rgb="FF9954CC"/>
          </stop>
          <stop position="0.5">
            <color rgb="FFAE77D7"/>
          </stop>
          <stop position="1">
            <color rgb="FF9954CC"/>
          </stop>
        </gradientFill>
      </fill>
      <border>
        <left/>
        <right/>
        <top/>
        <bottom/>
        <vertical/>
        <horizontal/>
      </border>
    </dxf>
    <dxf>
      <font>
        <color auto="1"/>
      </font>
      <fill>
        <gradientFill degree="90">
          <stop position="0">
            <color rgb="FFFF8F8F"/>
          </stop>
          <stop position="1">
            <color rgb="FFFF7979"/>
          </stop>
        </gradientFill>
      </fill>
    </dxf>
    <dxf>
      <font>
        <color auto="1"/>
      </font>
      <fill>
        <gradientFill degree="90">
          <stop position="0">
            <color theme="6" tint="0.80001220740379042"/>
          </stop>
          <stop position="1">
            <color theme="6" tint="0.59999389629810485"/>
          </stop>
        </gradientFill>
      </fill>
    </dxf>
    <dxf>
      <fill>
        <gradientFill degree="90">
          <stop position="0">
            <color rgb="FFFFDC6D"/>
          </stop>
          <stop position="1">
            <color rgb="FFFFD757"/>
          </stop>
        </gradientFill>
      </fill>
    </dxf>
    <dxf>
      <font>
        <color rgb="FFFFFF00"/>
      </font>
      <fill>
        <gradientFill degree="90">
          <stop position="0">
            <color theme="1" tint="0.25098422193060094"/>
          </stop>
          <stop position="1">
            <color theme="1" tint="0.1490218817712943"/>
          </stop>
        </gradientFill>
      </fill>
    </dxf>
    <dxf>
      <font>
        <color theme="1"/>
      </font>
    </dxf>
    <dxf>
      <font>
        <color rgb="FFFFFF00"/>
      </font>
      <fill>
        <gradientFill degree="90">
          <stop position="0">
            <color theme="1" tint="0.25098422193060094"/>
          </stop>
          <stop position="1">
            <color theme="1" tint="0.1490218817712943"/>
          </stop>
        </gradientFill>
      </fill>
    </dxf>
    <dxf>
      <font>
        <color auto="1"/>
      </font>
      <fill>
        <gradientFill degree="90">
          <stop position="0">
            <color rgb="FFFF8F8F"/>
          </stop>
          <stop position="1">
            <color rgb="FFFF7979"/>
          </stop>
        </gradientFill>
      </fill>
    </dxf>
    <dxf>
      <font>
        <color auto="1"/>
      </font>
      <fill>
        <gradientFill degree="90">
          <stop position="0">
            <color theme="6" tint="0.80001220740379042"/>
          </stop>
          <stop position="1">
            <color theme="6" tint="0.59999389629810485"/>
          </stop>
        </gradientFill>
      </fill>
    </dxf>
    <dxf>
      <fill>
        <gradientFill degree="90">
          <stop position="0">
            <color rgb="FFFFDC6D"/>
          </stop>
          <stop position="1">
            <color rgb="FFFFD757"/>
          </stop>
        </gradientFill>
      </fill>
    </dxf>
    <dxf>
      <font>
        <color rgb="FFFFFF00"/>
      </font>
      <fill>
        <gradientFill degree="90">
          <stop position="0">
            <color theme="1" tint="0.25098422193060094"/>
          </stop>
          <stop position="1">
            <color theme="1" tint="0.1490218817712943"/>
          </stop>
        </gradientFill>
      </fill>
    </dxf>
    <dxf>
      <font>
        <color auto="1"/>
      </font>
      <fill>
        <gradientFill degree="90">
          <stop position="0">
            <color rgb="FFFF8F8F"/>
          </stop>
          <stop position="1">
            <color rgb="FFFF7979"/>
          </stop>
        </gradientFill>
      </fill>
    </dxf>
    <dxf>
      <font>
        <color auto="1"/>
      </font>
      <fill>
        <gradientFill degree="90">
          <stop position="0">
            <color theme="6" tint="0.80001220740379042"/>
          </stop>
          <stop position="1">
            <color theme="6" tint="0.59999389629810485"/>
          </stop>
        </gradientFill>
      </fill>
    </dxf>
    <dxf>
      <fill>
        <gradientFill degree="90">
          <stop position="0">
            <color rgb="FFFFDC6D"/>
          </stop>
          <stop position="1">
            <color rgb="FFFFD757"/>
          </stop>
        </gradientFill>
      </fill>
    </dxf>
    <dxf>
      <font>
        <color theme="0" tint="-0.34998626667073579"/>
      </font>
      <fill>
        <gradientFill degree="90">
          <stop position="0">
            <color theme="0" tint="-0.25098422193060094"/>
          </stop>
          <stop position="1">
            <color theme="0" tint="-0.34900967436750391"/>
          </stop>
        </gradientFill>
      </fill>
    </dxf>
    <dxf>
      <font>
        <color theme="0" tint="-0.24994659260841701"/>
      </font>
      <fill>
        <gradientFill degree="90">
          <stop position="0">
            <color theme="6" tint="0.80001220740379042"/>
          </stop>
          <stop position="1">
            <color theme="6" tint="0.59999389629810485"/>
          </stop>
        </gradientFill>
      </fill>
    </dxf>
    <dxf>
      <font>
        <color theme="3" tint="0.39994506668294322"/>
      </font>
      <fill>
        <gradientFill degree="90">
          <stop position="0">
            <color rgb="FFFFE389"/>
          </stop>
          <stop position="1">
            <color rgb="FFFFD757"/>
          </stop>
        </gradientFill>
      </fill>
    </dxf>
    <dxf>
      <font>
        <color rgb="FFFF4B4B"/>
      </font>
      <fill>
        <gradientFill degree="90">
          <stop position="0">
            <color theme="5"/>
          </stop>
          <stop position="1">
            <color theme="5" tint="-0.25098422193060094"/>
          </stop>
        </gradientFill>
      </fill>
      <border>
        <left/>
        <right/>
        <top/>
        <bottom/>
        <vertical/>
        <horizontal/>
      </border>
    </dxf>
    <dxf>
      <font>
        <color rgb="FF0046D2"/>
      </font>
      <fill>
        <gradientFill degree="90">
          <stop position="0">
            <color rgb="FF57B7FF"/>
          </stop>
          <stop position="1">
            <color rgb="FF0070C0"/>
          </stop>
        </gradientFill>
      </fill>
      <border>
        <left/>
        <right/>
        <top/>
        <bottom/>
        <vertical/>
        <horizontal/>
      </border>
    </dxf>
    <dxf>
      <font>
        <color rgb="FFA86ED4"/>
      </font>
      <fill>
        <gradientFill degree="90">
          <stop position="0">
            <color rgb="FFD6BBEB"/>
          </stop>
          <stop position="1">
            <color rgb="FFB482DA"/>
          </stop>
        </gradientFill>
      </fill>
      <border>
        <left/>
        <right/>
        <top/>
        <bottom/>
        <vertical/>
        <horizontal/>
      </border>
    </dxf>
    <dxf>
      <font>
        <color rgb="FF57D3FF"/>
      </font>
      <fill>
        <gradientFill degree="90">
          <stop position="0">
            <color theme="4" tint="0.80001220740379042"/>
          </stop>
          <stop position="1">
            <color theme="4" tint="0.59999389629810485"/>
          </stop>
        </gradientFill>
      </fill>
      <border>
        <left/>
        <right/>
        <top/>
        <bottom/>
        <vertical/>
        <horizontal/>
      </border>
    </dxf>
    <dxf>
      <font>
        <color rgb="FF92D050"/>
      </font>
      <fill>
        <gradientFill degree="90">
          <stop position="0">
            <color theme="0" tint="-0.34900967436750391"/>
          </stop>
          <stop position="1">
            <color theme="0" tint="-0.49803155613879818"/>
          </stop>
        </gradientFill>
      </fill>
    </dxf>
    <dxf>
      <font>
        <color theme="3" tint="0.39994506668294322"/>
      </font>
      <fill>
        <gradientFill degree="90">
          <stop position="0">
            <color theme="3" tint="0.59999389629810485"/>
          </stop>
          <stop position="0.5">
            <color theme="3" tint="0.40000610370189521"/>
          </stop>
          <stop position="1">
            <color theme="3" tint="0.59999389629810485"/>
          </stop>
        </gradientFill>
      </fill>
    </dxf>
    <dxf>
      <font>
        <color theme="3" tint="0.39994506668294322"/>
      </font>
      <fill>
        <gradientFill degree="90">
          <stop position="0">
            <color theme="3" tint="0.59999389629810485"/>
          </stop>
          <stop position="0.5">
            <color theme="4"/>
          </stop>
          <stop position="1">
            <color theme="3" tint="0.59999389629810485"/>
          </stop>
        </gradientFill>
      </fill>
    </dxf>
    <dxf>
      <font>
        <color theme="3" tint="0.39994506668294322"/>
      </font>
      <fill>
        <gradientFill degree="90">
          <stop position="0">
            <color rgb="FFFFE389"/>
          </stop>
          <stop position="1">
            <color rgb="FFFFD757"/>
          </stop>
        </gradientFill>
      </fill>
    </dxf>
    <dxf>
      <font>
        <color rgb="FFFF4B4B"/>
      </font>
      <fill>
        <gradientFill degree="90">
          <stop position="0">
            <color theme="5"/>
          </stop>
          <stop position="1">
            <color theme="5" tint="-0.25098422193060094"/>
          </stop>
        </gradientFill>
      </fill>
      <border>
        <left/>
        <right/>
        <top/>
        <bottom/>
        <vertical/>
        <horizontal/>
      </border>
    </dxf>
    <dxf>
      <font>
        <color rgb="FF0046D2"/>
      </font>
      <fill>
        <gradientFill degree="90">
          <stop position="0">
            <color rgb="FF57B7FF"/>
          </stop>
          <stop position="1">
            <color rgb="FF0070C0"/>
          </stop>
        </gradientFill>
      </fill>
      <border>
        <left/>
        <right/>
        <top/>
        <bottom/>
        <vertical/>
        <horizontal/>
      </border>
    </dxf>
    <dxf>
      <font>
        <color rgb="FFA86ED4"/>
      </font>
      <fill>
        <gradientFill degree="90">
          <stop position="0">
            <color rgb="FFD6BBEB"/>
          </stop>
          <stop position="1">
            <color rgb="FFB482DA"/>
          </stop>
        </gradientFill>
      </fill>
      <border>
        <left/>
        <right/>
        <top/>
        <bottom/>
        <vertical/>
        <horizontal/>
      </border>
    </dxf>
    <dxf>
      <font>
        <color rgb="FF57D3FF"/>
      </font>
      <fill>
        <gradientFill degree="90">
          <stop position="0">
            <color theme="4" tint="0.80001220740379042"/>
          </stop>
          <stop position="1">
            <color theme="4" tint="0.59999389629810485"/>
          </stop>
        </gradientFill>
      </fill>
      <border>
        <left/>
        <right/>
        <top/>
        <bottom/>
        <vertical/>
        <horizontal/>
      </border>
    </dxf>
    <dxf>
      <font>
        <color rgb="FF92D050"/>
      </font>
      <fill>
        <gradientFill degree="90">
          <stop position="0">
            <color theme="0" tint="-0.34900967436750391"/>
          </stop>
          <stop position="1">
            <color theme="0" tint="-0.49803155613879818"/>
          </stop>
        </gradientFill>
      </fill>
    </dxf>
    <dxf>
      <font>
        <color theme="3" tint="0.39994506668294322"/>
      </font>
      <fill>
        <gradientFill degree="90">
          <stop position="0">
            <color theme="3" tint="0.59999389629810485"/>
          </stop>
          <stop position="0.5">
            <color theme="3" tint="0.40000610370189521"/>
          </stop>
          <stop position="1">
            <color theme="3" tint="0.59999389629810485"/>
          </stop>
        </gradientFill>
      </fill>
    </dxf>
    <dxf>
      <font>
        <color theme="3" tint="0.39994506668294322"/>
      </font>
      <fill>
        <gradientFill degree="90">
          <stop position="0">
            <color theme="3" tint="0.59999389629810485"/>
          </stop>
          <stop position="0.5">
            <color theme="4"/>
          </stop>
          <stop position="1">
            <color theme="3" tint="0.59999389629810485"/>
          </stop>
        </gradientFill>
      </fill>
    </dxf>
    <dxf>
      <font>
        <color theme="3" tint="0.39994506668294322"/>
      </font>
      <fill>
        <gradientFill degree="90">
          <stop position="0">
            <color rgb="FFFFE389"/>
          </stop>
          <stop position="1">
            <color rgb="FFFFD757"/>
          </stop>
        </gradientFill>
      </fill>
    </dxf>
    <dxf>
      <font>
        <color rgb="FFFF4B4B"/>
      </font>
      <fill>
        <gradientFill degree="90">
          <stop position="0">
            <color theme="5"/>
          </stop>
          <stop position="1">
            <color theme="5" tint="-0.25098422193060094"/>
          </stop>
        </gradientFill>
      </fill>
      <border>
        <left/>
        <right/>
        <top/>
        <bottom/>
        <vertical/>
        <horizontal/>
      </border>
    </dxf>
    <dxf>
      <font>
        <color rgb="FF0046D2"/>
      </font>
      <fill>
        <gradientFill degree="90">
          <stop position="0">
            <color rgb="FF57B7FF"/>
          </stop>
          <stop position="1">
            <color rgb="FF0070C0"/>
          </stop>
        </gradientFill>
      </fill>
      <border>
        <left/>
        <right/>
        <top/>
        <bottom/>
        <vertical/>
        <horizontal/>
      </border>
    </dxf>
    <dxf>
      <font>
        <color rgb="FFA86ED4"/>
      </font>
      <fill>
        <gradientFill degree="90">
          <stop position="0">
            <color rgb="FFD6BBEB"/>
          </stop>
          <stop position="1">
            <color rgb="FFB482DA"/>
          </stop>
        </gradientFill>
      </fill>
      <border>
        <left/>
        <right/>
        <top/>
        <bottom/>
        <vertical/>
        <horizontal/>
      </border>
    </dxf>
    <dxf>
      <font>
        <color rgb="FF57D3FF"/>
      </font>
      <fill>
        <gradientFill degree="90">
          <stop position="0">
            <color theme="4" tint="0.80001220740379042"/>
          </stop>
          <stop position="1">
            <color theme="4" tint="0.59999389629810485"/>
          </stop>
        </gradientFill>
      </fill>
      <border>
        <left/>
        <right/>
        <top/>
        <bottom/>
        <vertical/>
        <horizontal/>
      </border>
    </dxf>
    <dxf>
      <font>
        <color rgb="FF92D050"/>
      </font>
      <fill>
        <gradientFill degree="90">
          <stop position="0">
            <color theme="0" tint="-0.34900967436750391"/>
          </stop>
          <stop position="1">
            <color theme="0" tint="-0.49803155613879818"/>
          </stop>
        </gradientFill>
      </fill>
    </dxf>
    <dxf>
      <font>
        <color theme="3" tint="0.39994506668294322"/>
      </font>
      <fill>
        <gradientFill degree="90">
          <stop position="0">
            <color theme="3" tint="0.59999389629810485"/>
          </stop>
          <stop position="0.5">
            <color theme="3" tint="0.40000610370189521"/>
          </stop>
          <stop position="1">
            <color theme="3" tint="0.59999389629810485"/>
          </stop>
        </gradientFill>
      </fill>
    </dxf>
    <dxf>
      <font>
        <color theme="3" tint="0.39994506668294322"/>
      </font>
      <fill>
        <gradientFill degree="90">
          <stop position="0">
            <color theme="3" tint="0.59999389629810485"/>
          </stop>
          <stop position="0.5">
            <color theme="4"/>
          </stop>
          <stop position="1">
            <color theme="3" tint="0.59999389629810485"/>
          </stop>
        </gradientFill>
      </fill>
    </dxf>
    <dxf>
      <font>
        <color theme="3" tint="0.39994506668294322"/>
      </font>
      <fill>
        <gradientFill degree="90">
          <stop position="0">
            <color rgb="FFFFE389"/>
          </stop>
          <stop position="1">
            <color rgb="FFFFD757"/>
          </stop>
        </gradientFill>
      </fill>
    </dxf>
    <dxf>
      <font>
        <color rgb="FFFF4B4B"/>
      </font>
      <fill>
        <gradientFill degree="90">
          <stop position="0">
            <color theme="5"/>
          </stop>
          <stop position="1">
            <color theme="5" tint="-0.25098422193060094"/>
          </stop>
        </gradientFill>
      </fill>
      <border>
        <left/>
        <right/>
        <top/>
        <bottom/>
        <vertical/>
        <horizontal/>
      </border>
    </dxf>
    <dxf>
      <font>
        <color rgb="FF0046D2"/>
      </font>
      <fill>
        <gradientFill degree="90">
          <stop position="0">
            <color rgb="FF57B7FF"/>
          </stop>
          <stop position="1">
            <color rgb="FF0070C0"/>
          </stop>
        </gradientFill>
      </fill>
      <border>
        <left/>
        <right/>
        <top/>
        <bottom/>
        <vertical/>
        <horizontal/>
      </border>
    </dxf>
    <dxf>
      <font>
        <color rgb="FFA86ED4"/>
      </font>
      <fill>
        <gradientFill degree="90">
          <stop position="0">
            <color rgb="FFD6BBEB"/>
          </stop>
          <stop position="1">
            <color rgb="FFB482DA"/>
          </stop>
        </gradientFill>
      </fill>
      <border>
        <left/>
        <right/>
        <top/>
        <bottom/>
        <vertical/>
        <horizontal/>
      </border>
    </dxf>
    <dxf>
      <font>
        <color rgb="FF57D3FF"/>
      </font>
      <fill>
        <gradientFill degree="90">
          <stop position="0">
            <color theme="4" tint="0.80001220740379042"/>
          </stop>
          <stop position="1">
            <color theme="4" tint="0.59999389629810485"/>
          </stop>
        </gradientFill>
      </fill>
      <border>
        <left/>
        <right/>
        <top/>
        <bottom/>
        <vertical/>
        <horizontal/>
      </border>
    </dxf>
    <dxf>
      <font>
        <color rgb="FF92D050"/>
      </font>
      <fill>
        <gradientFill degree="90">
          <stop position="0">
            <color theme="0" tint="-0.34900967436750391"/>
          </stop>
          <stop position="1">
            <color theme="0" tint="-0.49803155613879818"/>
          </stop>
        </gradientFill>
      </fill>
    </dxf>
    <dxf>
      <font>
        <color theme="3" tint="0.39994506668294322"/>
      </font>
      <fill>
        <gradientFill degree="90">
          <stop position="0">
            <color theme="3" tint="0.59999389629810485"/>
          </stop>
          <stop position="0.5">
            <color theme="3" tint="0.40000610370189521"/>
          </stop>
          <stop position="1">
            <color theme="3" tint="0.59999389629810485"/>
          </stop>
        </gradientFill>
      </fill>
    </dxf>
    <dxf>
      <font>
        <color theme="3" tint="0.39994506668294322"/>
      </font>
      <fill>
        <gradientFill degree="90">
          <stop position="0">
            <color theme="3" tint="0.59999389629810485"/>
          </stop>
          <stop position="0.5">
            <color theme="4"/>
          </stop>
          <stop position="1">
            <color theme="3" tint="0.59999389629810485"/>
          </stop>
        </gradientFill>
      </fill>
    </dxf>
    <dxf>
      <font>
        <color theme="3" tint="0.39994506668294322"/>
      </font>
      <fill>
        <gradientFill degree="90">
          <stop position="0">
            <color rgb="FFFFE389"/>
          </stop>
          <stop position="1">
            <color rgb="FFFFD757"/>
          </stop>
        </gradientFill>
      </fill>
    </dxf>
    <dxf>
      <font>
        <color rgb="FFFF4B4B"/>
      </font>
      <fill>
        <gradientFill degree="90">
          <stop position="0">
            <color rgb="FFFFDDDD"/>
          </stop>
          <stop position="1">
            <color rgb="FFC00000"/>
          </stop>
        </gradientFill>
      </fill>
      <border>
        <left/>
        <right/>
        <top/>
        <bottom/>
        <vertical/>
        <horizontal/>
      </border>
    </dxf>
    <dxf>
      <font>
        <color rgb="FF0046D2"/>
      </font>
      <fill>
        <gradientFill degree="90">
          <stop position="0">
            <color rgb="FF57B7FF"/>
          </stop>
          <stop position="1">
            <color rgb="FF0070C0"/>
          </stop>
        </gradientFill>
      </fill>
      <border>
        <left/>
        <right/>
        <top/>
        <bottom/>
        <vertical/>
        <horizontal/>
      </border>
    </dxf>
    <dxf>
      <font>
        <color rgb="FFA86ED4"/>
      </font>
      <fill>
        <gradientFill degree="90">
          <stop position="0">
            <color rgb="FFD6BBEB"/>
          </stop>
          <stop position="1">
            <color rgb="FFB482DA"/>
          </stop>
        </gradientFill>
      </fill>
      <border>
        <left/>
        <right/>
        <top/>
        <bottom/>
        <vertical/>
        <horizontal/>
      </border>
    </dxf>
    <dxf>
      <font>
        <color rgb="FF57D3FF"/>
      </font>
      <fill>
        <gradientFill degree="90">
          <stop position="0">
            <color theme="4" tint="0.80001220740379042"/>
          </stop>
          <stop position="1">
            <color theme="4" tint="0.59999389629810485"/>
          </stop>
        </gradientFill>
      </fill>
      <border>
        <left/>
        <right/>
        <top/>
        <bottom/>
        <vertical/>
        <horizontal/>
      </border>
    </dxf>
    <dxf>
      <font>
        <color rgb="FF92D050"/>
      </font>
      <fill>
        <gradientFill degree="90">
          <stop position="0">
            <color rgb="FFC2E59B"/>
          </stop>
          <stop position="1">
            <color rgb="FFABDB77"/>
          </stop>
        </gradientFill>
      </fill>
    </dxf>
    <dxf>
      <font>
        <color theme="3" tint="0.39994506668294322"/>
      </font>
      <fill>
        <gradientFill degree="90">
          <stop position="0">
            <color theme="3" tint="0.59999389629810485"/>
          </stop>
          <stop position="0.5">
            <color theme="3" tint="0.40000610370189521"/>
          </stop>
          <stop position="1">
            <color theme="3" tint="0.59999389629810485"/>
          </stop>
        </gradientFill>
      </fill>
    </dxf>
    <dxf>
      <font>
        <color theme="3" tint="0.39994506668294322"/>
      </font>
      <fill>
        <gradientFill degree="90">
          <stop position="0">
            <color theme="3" tint="0.59999389629810485"/>
          </stop>
          <stop position="0.5">
            <color theme="4"/>
          </stop>
          <stop position="1">
            <color theme="3" tint="0.59999389629810485"/>
          </stop>
        </gradientFill>
      </fill>
    </dxf>
    <dxf>
      <font>
        <color theme="3" tint="0.39994506668294322"/>
      </font>
      <fill>
        <gradientFill degree="90">
          <stop position="0">
            <color rgb="FFFFE389"/>
          </stop>
          <stop position="1">
            <color rgb="FFFFD757"/>
          </stop>
        </gradientFill>
      </fill>
    </dxf>
    <dxf>
      <font>
        <color rgb="FFFF4B4B"/>
      </font>
      <fill>
        <gradientFill degree="90">
          <stop position="0">
            <color rgb="FFFFDDDD"/>
          </stop>
          <stop position="1">
            <color rgb="FFC00000"/>
          </stop>
        </gradientFill>
      </fill>
      <border>
        <left/>
        <right/>
        <top/>
        <bottom/>
        <vertical/>
        <horizontal/>
      </border>
    </dxf>
    <dxf>
      <font>
        <color rgb="FF0046D2"/>
      </font>
      <fill>
        <gradientFill degree="90">
          <stop position="0">
            <color rgb="FF57B7FF"/>
          </stop>
          <stop position="1">
            <color rgb="FF0070C0"/>
          </stop>
        </gradientFill>
      </fill>
      <border>
        <left/>
        <right/>
        <top/>
        <bottom/>
        <vertical/>
        <horizontal/>
      </border>
    </dxf>
    <dxf>
      <font>
        <color rgb="FFA86ED4"/>
      </font>
      <fill>
        <gradientFill degree="90">
          <stop position="0">
            <color rgb="FFD6BBEB"/>
          </stop>
          <stop position="1">
            <color rgb="FFB482DA"/>
          </stop>
        </gradientFill>
      </fill>
      <border>
        <left/>
        <right/>
        <top/>
        <bottom/>
        <vertical/>
        <horizontal/>
      </border>
    </dxf>
    <dxf>
      <font>
        <color rgb="FF57D3FF"/>
      </font>
      <fill>
        <gradientFill degree="90">
          <stop position="0">
            <color theme="4" tint="0.80001220740379042"/>
          </stop>
          <stop position="1">
            <color theme="4" tint="0.59999389629810485"/>
          </stop>
        </gradientFill>
      </fill>
      <border>
        <left/>
        <right/>
        <top/>
        <bottom/>
        <vertical/>
        <horizontal/>
      </border>
    </dxf>
    <dxf>
      <font>
        <color rgb="FF92D050"/>
      </font>
      <fill>
        <gradientFill degree="90">
          <stop position="0">
            <color rgb="FFC2E59B"/>
          </stop>
          <stop position="1">
            <color rgb="FFABDB77"/>
          </stop>
        </gradientFill>
      </fill>
    </dxf>
    <dxf>
      <font>
        <color theme="3" tint="0.39994506668294322"/>
      </font>
      <fill>
        <gradientFill degree="90">
          <stop position="0">
            <color theme="3" tint="0.59999389629810485"/>
          </stop>
          <stop position="0.5">
            <color theme="3" tint="0.40000610370189521"/>
          </stop>
          <stop position="1">
            <color theme="3" tint="0.59999389629810485"/>
          </stop>
        </gradientFill>
      </fill>
    </dxf>
    <dxf>
      <font>
        <color theme="3" tint="0.39994506668294322"/>
      </font>
      <fill>
        <gradientFill degree="90">
          <stop position="0">
            <color theme="3" tint="0.59999389629810485"/>
          </stop>
          <stop position="0.5">
            <color theme="4"/>
          </stop>
          <stop position="1">
            <color theme="3" tint="0.59999389629810485"/>
          </stop>
        </gradientFill>
      </fill>
    </dxf>
    <dxf>
      <font>
        <color theme="3" tint="0.39994506668294322"/>
      </font>
      <fill>
        <gradientFill degree="90">
          <stop position="0">
            <color rgb="FFFFE389"/>
          </stop>
          <stop position="1">
            <color rgb="FFFFD757"/>
          </stop>
        </gradientFill>
      </fill>
    </dxf>
    <dxf>
      <font>
        <color rgb="FFFF4B4B"/>
      </font>
      <fill>
        <gradientFill degree="90">
          <stop position="0">
            <color rgb="FFFFDDDD"/>
          </stop>
          <stop position="1">
            <color rgb="FFC00000"/>
          </stop>
        </gradientFill>
      </fill>
      <border>
        <left/>
        <right/>
        <top/>
        <bottom/>
        <vertical/>
        <horizontal/>
      </border>
    </dxf>
    <dxf>
      <font>
        <color rgb="FF0046D2"/>
      </font>
      <fill>
        <gradientFill degree="90">
          <stop position="0">
            <color rgb="FF57B7FF"/>
          </stop>
          <stop position="1">
            <color rgb="FF0070C0"/>
          </stop>
        </gradientFill>
      </fill>
      <border>
        <left/>
        <right/>
        <top/>
        <bottom/>
        <vertical/>
        <horizontal/>
      </border>
    </dxf>
    <dxf>
      <font>
        <color rgb="FFA86ED4"/>
      </font>
      <fill>
        <gradientFill degree="90">
          <stop position="0">
            <color rgb="FFD6BBEB"/>
          </stop>
          <stop position="1">
            <color rgb="FFB482DA"/>
          </stop>
        </gradientFill>
      </fill>
      <border>
        <left/>
        <right/>
        <top/>
        <bottom/>
        <vertical/>
        <horizontal/>
      </border>
    </dxf>
    <dxf>
      <font>
        <color rgb="FF57D3FF"/>
      </font>
      <fill>
        <gradientFill degree="90">
          <stop position="0">
            <color theme="4" tint="0.80001220740379042"/>
          </stop>
          <stop position="1">
            <color theme="4" tint="0.59999389629810485"/>
          </stop>
        </gradientFill>
      </fill>
      <border>
        <left/>
        <right/>
        <top/>
        <bottom/>
        <vertical/>
        <horizontal/>
      </border>
    </dxf>
    <dxf>
      <font>
        <color rgb="FF92D050"/>
      </font>
      <fill>
        <gradientFill degree="90">
          <stop position="0">
            <color rgb="FFC2E59B"/>
          </stop>
          <stop position="1">
            <color rgb="FFABDB77"/>
          </stop>
        </gradientFill>
      </fill>
    </dxf>
    <dxf>
      <font>
        <color theme="3" tint="0.39994506668294322"/>
      </font>
      <fill>
        <gradientFill degree="90">
          <stop position="0">
            <color theme="3" tint="0.59999389629810485"/>
          </stop>
          <stop position="0.5">
            <color theme="3" tint="0.40000610370189521"/>
          </stop>
          <stop position="1">
            <color theme="3" tint="0.59999389629810485"/>
          </stop>
        </gradientFill>
      </fill>
    </dxf>
    <dxf>
      <font>
        <color theme="3" tint="0.39994506668294322"/>
      </font>
      <fill>
        <gradientFill degree="90">
          <stop position="0">
            <color theme="3" tint="0.59999389629810485"/>
          </stop>
          <stop position="0.5">
            <color theme="4"/>
          </stop>
          <stop position="1">
            <color theme="3" tint="0.59999389629810485"/>
          </stop>
        </gradientFill>
      </fill>
    </dxf>
    <dxf>
      <font>
        <color theme="3" tint="0.39994506668294322"/>
      </font>
      <fill>
        <gradientFill degree="90">
          <stop position="0">
            <color rgb="FFFFE389"/>
          </stop>
          <stop position="1">
            <color rgb="FFFFD757"/>
          </stop>
        </gradientFill>
      </fill>
    </dxf>
    <dxf>
      <font>
        <color rgb="FFFF4B4B"/>
      </font>
      <fill>
        <gradientFill degree="90">
          <stop position="0">
            <color rgb="FFFFDDDD"/>
          </stop>
          <stop position="1">
            <color rgb="FFC00000"/>
          </stop>
        </gradientFill>
      </fill>
      <border>
        <left/>
        <right/>
        <top/>
        <bottom/>
        <vertical/>
        <horizontal/>
      </border>
    </dxf>
    <dxf>
      <font>
        <color rgb="FF0046D2"/>
      </font>
      <fill>
        <gradientFill degree="90">
          <stop position="0">
            <color rgb="FF57B7FF"/>
          </stop>
          <stop position="1">
            <color rgb="FF0070C0"/>
          </stop>
        </gradientFill>
      </fill>
      <border>
        <left/>
        <right/>
        <top/>
        <bottom/>
        <vertical/>
        <horizontal/>
      </border>
    </dxf>
    <dxf>
      <font>
        <color rgb="FFA86ED4"/>
      </font>
      <fill>
        <gradientFill degree="90">
          <stop position="0">
            <color rgb="FFD6BBEB"/>
          </stop>
          <stop position="1">
            <color rgb="FFB482DA"/>
          </stop>
        </gradientFill>
      </fill>
      <border>
        <left/>
        <right/>
        <top/>
        <bottom/>
        <vertical/>
        <horizontal/>
      </border>
    </dxf>
    <dxf>
      <font>
        <color rgb="FF57D3FF"/>
      </font>
      <fill>
        <gradientFill degree="90">
          <stop position="0">
            <color theme="4" tint="0.80001220740379042"/>
          </stop>
          <stop position="1">
            <color theme="4" tint="0.59999389629810485"/>
          </stop>
        </gradientFill>
      </fill>
      <border>
        <left/>
        <right/>
        <top/>
        <bottom/>
        <vertical/>
        <horizontal/>
      </border>
    </dxf>
    <dxf>
      <font>
        <color rgb="FF92D050"/>
      </font>
      <fill>
        <gradientFill degree="90">
          <stop position="0">
            <color rgb="FFC2E59B"/>
          </stop>
          <stop position="1">
            <color rgb="FFABDB77"/>
          </stop>
        </gradientFill>
      </fill>
    </dxf>
    <dxf>
      <font>
        <color theme="3" tint="0.39994506668294322"/>
      </font>
      <fill>
        <gradientFill degree="90">
          <stop position="0">
            <color theme="3" tint="0.59999389629810485"/>
          </stop>
          <stop position="0.5">
            <color theme="3" tint="0.40000610370189521"/>
          </stop>
          <stop position="1">
            <color theme="3" tint="0.59999389629810485"/>
          </stop>
        </gradientFill>
      </fill>
    </dxf>
    <dxf>
      <font>
        <color theme="3" tint="0.39994506668294322"/>
      </font>
      <fill>
        <gradientFill degree="90">
          <stop position="0">
            <color theme="3" tint="0.59999389629810485"/>
          </stop>
          <stop position="0.5">
            <color theme="4"/>
          </stop>
          <stop position="1">
            <color theme="3" tint="0.59999389629810485"/>
          </stop>
        </gradientFill>
      </fill>
    </dxf>
    <dxf>
      <font>
        <color theme="3" tint="0.39994506668294322"/>
      </font>
      <fill>
        <gradientFill degree="90">
          <stop position="0">
            <color theme="3" tint="0.59999389629810485"/>
          </stop>
          <stop position="0.5">
            <color theme="3" tint="0.40000610370189521"/>
          </stop>
          <stop position="1">
            <color theme="3" tint="0.59999389629810485"/>
          </stop>
        </gradientFill>
      </fill>
    </dxf>
    <dxf>
      <font>
        <color theme="3" tint="0.39994506668294322"/>
      </font>
      <fill>
        <gradientFill degree="90">
          <stop position="0">
            <color theme="3" tint="0.59999389629810485"/>
          </stop>
          <stop position="0.5">
            <color theme="4"/>
          </stop>
          <stop position="1">
            <color theme="3" tint="0.59999389629810485"/>
          </stop>
        </gradientFill>
      </fill>
    </dxf>
    <dxf>
      <font>
        <color theme="3" tint="0.39994506668294322"/>
      </font>
      <fill>
        <gradientFill degree="90">
          <stop position="0">
            <color rgb="FFFFE389"/>
          </stop>
          <stop position="1">
            <color rgb="FFFFD757"/>
          </stop>
        </gradientFill>
      </fill>
    </dxf>
    <dxf>
      <font>
        <color rgb="FFFF4B4B"/>
      </font>
      <fill>
        <gradientFill degree="90">
          <stop position="0">
            <color rgb="FFFFDDDD"/>
          </stop>
          <stop position="1">
            <color rgb="FFC00000"/>
          </stop>
        </gradientFill>
      </fill>
      <border>
        <left/>
        <right/>
        <top/>
        <bottom/>
        <vertical/>
        <horizontal/>
      </border>
    </dxf>
    <dxf>
      <font>
        <color rgb="FF0046D2"/>
      </font>
      <fill>
        <gradientFill degree="90">
          <stop position="0">
            <color rgb="FF5B92FF"/>
          </stop>
          <stop position="1">
            <color rgb="FF0156FF"/>
          </stop>
        </gradientFill>
      </fill>
      <border>
        <left/>
        <right/>
        <top/>
        <bottom/>
        <vertical/>
        <horizontal/>
      </border>
    </dxf>
    <dxf>
      <font>
        <color rgb="FFA86ED4"/>
      </font>
      <fill>
        <gradientFill degree="90">
          <stop position="0">
            <color rgb="FFD6BBEB"/>
          </stop>
          <stop position="1">
            <color rgb="FFB482DA"/>
          </stop>
        </gradientFill>
      </fill>
      <border>
        <left/>
        <right/>
        <top/>
        <bottom/>
        <vertical/>
        <horizontal/>
      </border>
    </dxf>
    <dxf>
      <font>
        <color rgb="FF57D3FF"/>
      </font>
      <fill>
        <gradientFill degree="90">
          <stop position="0">
            <color rgb="FF8FE2FF"/>
          </stop>
          <stop position="1">
            <color rgb="FF5BD4FF"/>
          </stop>
        </gradientFill>
      </fill>
      <border>
        <left/>
        <right/>
        <top/>
        <bottom/>
        <vertical/>
        <horizontal/>
      </border>
    </dxf>
    <dxf>
      <font>
        <color rgb="FF92D050"/>
      </font>
      <fill>
        <gradientFill degree="90">
          <stop position="0">
            <color rgb="FF92D050"/>
          </stop>
          <stop position="0.5">
            <color rgb="FFABDB77"/>
          </stop>
          <stop position="1">
            <color rgb="FF92D050"/>
          </stop>
        </gradientFill>
      </fill>
    </dxf>
    <dxf>
      <font>
        <color rgb="FF57D3FF"/>
      </font>
      <fill>
        <gradientFill degree="90">
          <stop position="0">
            <color rgb="FF00B0F0"/>
          </stop>
          <stop position="0.5">
            <color rgb="FF57D3FF"/>
          </stop>
          <stop position="1">
            <color rgb="FF00B0F0"/>
          </stop>
        </gradientFill>
      </fill>
      <border>
        <left/>
        <right/>
        <top/>
        <bottom/>
        <vertical/>
        <horizontal/>
      </border>
    </dxf>
    <dxf>
      <font>
        <color rgb="FF7A34AE"/>
      </font>
      <fill>
        <gradientFill degree="90">
          <stop position="0">
            <color rgb="FF5D2884"/>
          </stop>
          <stop position="0.5">
            <color rgb="FF8A3CC4"/>
          </stop>
          <stop position="1">
            <color rgb="FF5D2884"/>
          </stop>
        </gradientFill>
      </fill>
      <border>
        <left/>
        <right/>
        <top/>
        <bottom/>
        <vertical/>
        <horizontal/>
      </border>
    </dxf>
    <dxf>
      <font>
        <color theme="3" tint="0.39994506668294322"/>
      </font>
      <fill>
        <gradientFill degree="90">
          <stop position="0">
            <color theme="3" tint="0.59999389629810485"/>
          </stop>
          <stop position="0.5">
            <color theme="3" tint="0.40000610370189521"/>
          </stop>
          <stop position="1">
            <color theme="3" tint="0.59999389629810485"/>
          </stop>
        </gradientFill>
      </fill>
    </dxf>
    <dxf>
      <font>
        <color theme="3" tint="0.39994506668294322"/>
      </font>
      <fill>
        <gradientFill degree="90">
          <stop position="0">
            <color theme="3" tint="0.59999389629810485"/>
          </stop>
          <stop position="0.5">
            <color theme="4"/>
          </stop>
          <stop position="1">
            <color theme="3" tint="0.59999389629810485"/>
          </stop>
        </gradientFill>
      </fill>
    </dxf>
    <dxf>
      <font>
        <color theme="3" tint="0.39994506668294322"/>
      </font>
      <fill>
        <gradientFill degree="90">
          <stop position="0">
            <color theme="3" tint="0.59999389629810485"/>
          </stop>
          <stop position="0.5">
            <color theme="3" tint="0.40000610370189521"/>
          </stop>
          <stop position="1">
            <color theme="3" tint="0.59999389629810485"/>
          </stop>
        </gradientFill>
      </fill>
    </dxf>
    <dxf>
      <font>
        <color rgb="FFFF4B4B"/>
      </font>
      <fill>
        <gradientFill degree="90">
          <stop position="0">
            <color rgb="FFFF1D1D"/>
          </stop>
          <stop position="0.5">
            <color rgb="FFFF4F4F"/>
          </stop>
          <stop position="1">
            <color rgb="FFFF1D1D"/>
          </stop>
        </gradientFill>
      </fill>
      <border>
        <left/>
        <right/>
        <top/>
        <bottom/>
        <vertical/>
        <horizontal/>
      </border>
    </dxf>
    <dxf>
      <font>
        <color rgb="FF0046D2"/>
      </font>
      <fill>
        <gradientFill degree="90">
          <stop position="0">
            <color rgb="FF003192"/>
          </stop>
          <stop position="0.5">
            <color rgb="FF004EEA"/>
          </stop>
          <stop position="1">
            <color rgb="FF003192"/>
          </stop>
        </gradientFill>
      </fill>
      <border>
        <left/>
        <right/>
        <top/>
        <bottom/>
        <vertical/>
        <horizontal/>
      </border>
    </dxf>
    <dxf>
      <font>
        <color rgb="FFAE77D7"/>
      </font>
      <fill>
        <gradientFill degree="90">
          <stop position="0">
            <color rgb="FF9954CC"/>
          </stop>
          <stop position="0.5">
            <color rgb="FFAE77D7"/>
          </stop>
          <stop position="1">
            <color rgb="FF9954CC"/>
          </stop>
        </gradientFill>
      </fill>
      <border>
        <left/>
        <right/>
        <top/>
        <bottom/>
        <vertical/>
        <horizontal/>
      </border>
    </dxf>
    <dxf>
      <font>
        <color rgb="FF57D3FF"/>
      </font>
      <fill>
        <gradientFill degree="90">
          <stop position="0">
            <color rgb="FF00B0F0"/>
          </stop>
          <stop position="0.5">
            <color rgb="FF57D3FF"/>
          </stop>
          <stop position="1">
            <color rgb="FF00B0F0"/>
          </stop>
        </gradientFill>
      </fill>
      <border>
        <left/>
        <right/>
        <top/>
        <bottom/>
        <vertical/>
        <horizontal/>
      </border>
    </dxf>
    <dxf>
      <font>
        <color rgb="FF7A34AE"/>
      </font>
      <fill>
        <gradientFill degree="90">
          <stop position="0">
            <color rgb="FF5D2884"/>
          </stop>
          <stop position="0.5">
            <color rgb="FF8A3CC4"/>
          </stop>
          <stop position="1">
            <color rgb="FF5D2884"/>
          </stop>
        </gradientFill>
      </fill>
      <border>
        <left/>
        <right/>
        <top/>
        <bottom/>
        <vertical/>
        <horizontal/>
      </border>
    </dxf>
    <dxf>
      <font>
        <color rgb="FFFF4B4B"/>
      </font>
      <fill>
        <gradientFill degree="90">
          <stop position="0">
            <color rgb="FFFF1D1D"/>
          </stop>
          <stop position="0.5">
            <color rgb="FFFF4F4F"/>
          </stop>
          <stop position="1">
            <color rgb="FFFF1D1D"/>
          </stop>
        </gradientFill>
      </fill>
      <border>
        <left/>
        <right/>
        <top/>
        <bottom/>
        <vertical/>
        <horizontal/>
      </border>
    </dxf>
    <dxf>
      <font>
        <color rgb="FF0046D2"/>
      </font>
      <fill>
        <gradientFill degree="90">
          <stop position="0">
            <color rgb="FF003192"/>
          </stop>
          <stop position="0.5">
            <color rgb="FF004EEA"/>
          </stop>
          <stop position="1">
            <color rgb="FF003192"/>
          </stop>
        </gradientFill>
      </fill>
      <border>
        <left/>
        <right/>
        <top/>
        <bottom/>
        <vertical/>
        <horizontal/>
      </border>
    </dxf>
    <dxf>
      <font>
        <color rgb="FFAE77D7"/>
      </font>
      <fill>
        <gradientFill degree="90">
          <stop position="0">
            <color rgb="FF9954CC"/>
          </stop>
          <stop position="0.5">
            <color rgb="FFAE77D7"/>
          </stop>
          <stop position="1">
            <color rgb="FF9954CC"/>
          </stop>
        </gradientFill>
      </fill>
      <border>
        <left/>
        <right/>
        <top/>
        <bottom/>
        <vertical/>
        <horizontal/>
      </border>
    </dxf>
    <dxf>
      <font>
        <color rgb="FF57D3FF"/>
      </font>
      <fill>
        <gradientFill degree="90">
          <stop position="0">
            <color rgb="FF00B0F0"/>
          </stop>
          <stop position="0.5">
            <color rgb="FF57D3FF"/>
          </stop>
          <stop position="1">
            <color rgb="FF00B0F0"/>
          </stop>
        </gradientFill>
      </fill>
      <border>
        <left/>
        <right/>
        <top/>
        <bottom/>
        <vertical/>
        <horizontal/>
      </border>
    </dxf>
    <dxf>
      <font>
        <color rgb="FF7A34AE"/>
      </font>
      <fill>
        <gradientFill degree="90">
          <stop position="0">
            <color rgb="FF5D2884"/>
          </stop>
          <stop position="0.5">
            <color rgb="FF8A3CC4"/>
          </stop>
          <stop position="1">
            <color rgb="FF5D2884"/>
          </stop>
        </gradientFill>
      </fill>
      <border>
        <left/>
        <right/>
        <top/>
        <bottom/>
        <vertical/>
        <horizontal/>
      </border>
    </dxf>
    <dxf>
      <font>
        <color rgb="FFFF4B4B"/>
      </font>
      <fill>
        <gradientFill degree="90">
          <stop position="0">
            <color rgb="FFFF1D1D"/>
          </stop>
          <stop position="0.5">
            <color rgb="FFFF4F4F"/>
          </stop>
          <stop position="1">
            <color rgb="FFFF1D1D"/>
          </stop>
        </gradientFill>
      </fill>
      <border>
        <left/>
        <right/>
        <top/>
        <bottom/>
        <vertical/>
        <horizontal/>
      </border>
    </dxf>
    <dxf>
      <font>
        <color rgb="FF0046D2"/>
      </font>
      <fill>
        <gradientFill degree="90">
          <stop position="0">
            <color rgb="FF003192"/>
          </stop>
          <stop position="0.5">
            <color rgb="FF004EEA"/>
          </stop>
          <stop position="1">
            <color rgb="FF003192"/>
          </stop>
        </gradientFill>
      </fill>
      <border>
        <left/>
        <right/>
        <top/>
        <bottom/>
        <vertical/>
        <horizontal/>
      </border>
    </dxf>
    <dxf>
      <font>
        <color rgb="FFAE77D7"/>
      </font>
      <fill>
        <gradientFill degree="90">
          <stop position="0">
            <color rgb="FF9954CC"/>
          </stop>
          <stop position="0.5">
            <color rgb="FFAE77D7"/>
          </stop>
          <stop position="1">
            <color rgb="FF9954CC"/>
          </stop>
        </gradientFill>
      </fill>
      <border>
        <left/>
        <right/>
        <top/>
        <bottom/>
        <vertical/>
        <horizontal/>
      </border>
    </dxf>
    <dxf>
      <font>
        <b val="0"/>
        <i val="0"/>
        <color theme="3"/>
      </font>
      <fill>
        <gradientFill degree="90">
          <stop position="0">
            <color rgb="FFD3B5E9"/>
          </stop>
          <stop position="1">
            <color rgb="FFCBA9E5"/>
          </stop>
        </gradientFill>
      </fill>
    </dxf>
    <dxf>
      <fill>
        <gradientFill degree="90">
          <stop position="0">
            <color rgb="FFFFE697"/>
          </stop>
          <stop position="1">
            <color rgb="FFFFD44B"/>
          </stop>
        </gradientFill>
      </fill>
    </dxf>
    <dxf>
      <font>
        <u/>
      </font>
      <border>
        <vertical/>
        <horizontal/>
      </border>
    </dxf>
    <dxf>
      <font>
        <color theme="3" tint="0.39994506668294322"/>
      </font>
      <fill>
        <gradientFill degree="90">
          <stop position="0">
            <color rgb="FFFFE389"/>
          </stop>
          <stop position="1">
            <color rgb="FFFFD757"/>
          </stop>
        </gradientFill>
      </fill>
    </dxf>
    <dxf>
      <font>
        <color rgb="FFFF4B4B"/>
      </font>
      <fill>
        <gradientFill degree="90">
          <stop position="0">
            <color theme="5"/>
          </stop>
          <stop position="1">
            <color theme="5" tint="-0.25098422193060094"/>
          </stop>
        </gradientFill>
      </fill>
      <border>
        <left/>
        <right/>
        <top/>
        <bottom/>
        <vertical/>
        <horizontal/>
      </border>
    </dxf>
    <dxf>
      <font>
        <color rgb="FF0046D2"/>
      </font>
      <fill>
        <gradientFill degree="90">
          <stop position="0">
            <color rgb="FF57B7FF"/>
          </stop>
          <stop position="1">
            <color rgb="FF0070C0"/>
          </stop>
        </gradientFill>
      </fill>
      <border>
        <left/>
        <right/>
        <top/>
        <bottom/>
        <vertical/>
        <horizontal/>
      </border>
    </dxf>
    <dxf>
      <font>
        <color rgb="FFA86ED4"/>
      </font>
      <fill>
        <gradientFill degree="90">
          <stop position="0">
            <color rgb="FFD6BBEB"/>
          </stop>
          <stop position="1">
            <color rgb="FFB482DA"/>
          </stop>
        </gradientFill>
      </fill>
      <border>
        <left/>
        <right/>
        <top/>
        <bottom/>
        <vertical/>
        <horizontal/>
      </border>
    </dxf>
    <dxf>
      <font>
        <color rgb="FF57D3FF"/>
      </font>
      <fill>
        <gradientFill degree="90">
          <stop position="0">
            <color theme="4" tint="0.80001220740379042"/>
          </stop>
          <stop position="1">
            <color theme="4" tint="0.59999389629810485"/>
          </stop>
        </gradientFill>
      </fill>
      <border>
        <left/>
        <right/>
        <top/>
        <bottom/>
        <vertical/>
        <horizontal/>
      </border>
    </dxf>
    <dxf>
      <font>
        <color rgb="FF92D050"/>
      </font>
      <fill>
        <gradientFill degree="90">
          <stop position="0">
            <color theme="0" tint="-0.34900967436750391"/>
          </stop>
          <stop position="1">
            <color theme="0" tint="-0.49803155613879818"/>
          </stop>
        </gradientFill>
      </fill>
    </dxf>
    <dxf>
      <font>
        <color theme="3" tint="0.39994506668294322"/>
      </font>
      <fill>
        <gradientFill degree="90">
          <stop position="0">
            <color theme="3" tint="0.59999389629810485"/>
          </stop>
          <stop position="0.5">
            <color theme="3" tint="0.40000610370189521"/>
          </stop>
          <stop position="1">
            <color theme="3" tint="0.59999389629810485"/>
          </stop>
        </gradientFill>
      </fill>
    </dxf>
    <dxf>
      <font>
        <color theme="3" tint="0.39994506668294322"/>
      </font>
      <fill>
        <gradientFill degree="90">
          <stop position="0">
            <color theme="3" tint="0.59999389629810485"/>
          </stop>
          <stop position="0.5">
            <color theme="4"/>
          </stop>
          <stop position="1">
            <color theme="3" tint="0.59999389629810485"/>
          </stop>
        </gradientFill>
      </fill>
    </dxf>
    <dxf>
      <font>
        <color auto="1"/>
      </font>
      <fill>
        <gradientFill degree="90">
          <stop position="0">
            <color rgb="FFFDF199"/>
          </stop>
          <stop position="1">
            <color rgb="FFF9D349"/>
          </stop>
        </gradientFill>
      </fill>
    </dxf>
    <dxf>
      <border>
        <vertical/>
        <horizontal/>
      </border>
    </dxf>
    <dxf>
      <font>
        <color rgb="FF9C0006"/>
      </font>
      <fill>
        <patternFill>
          <bgColor rgb="FFFFC7CE"/>
        </patternFill>
      </fill>
    </dxf>
    <dxf>
      <font>
        <b val="0"/>
        <i val="0"/>
        <color auto="1"/>
      </font>
    </dxf>
    <dxf>
      <font>
        <color auto="1"/>
      </font>
    </dxf>
    <dxf>
      <font>
        <b val="0"/>
        <i val="0"/>
        <color auto="1"/>
      </font>
    </dxf>
    <dxf>
      <font>
        <b val="0"/>
        <i val="0"/>
        <color theme="3"/>
      </font>
      <fill>
        <gradientFill degree="90">
          <stop position="0">
            <color rgb="FFD3B5E9"/>
          </stop>
          <stop position="1">
            <color rgb="FFCBA9E5"/>
          </stop>
        </gradientFill>
      </fill>
    </dxf>
    <dxf>
      <fill>
        <gradientFill degree="90">
          <stop position="0">
            <color rgb="FFFFE697"/>
          </stop>
          <stop position="1">
            <color rgb="FFFFD44B"/>
          </stop>
        </gradientFill>
      </fill>
    </dxf>
    <dxf>
      <font>
        <u/>
      </font>
      <border>
        <vertical/>
        <horizontal/>
      </border>
    </dxf>
    <dxf>
      <font>
        <color theme="3" tint="0.39994506668294322"/>
      </font>
      <fill>
        <gradientFill degree="90">
          <stop position="0">
            <color rgb="FFFFE389"/>
          </stop>
          <stop position="1">
            <color rgb="FFFFD757"/>
          </stop>
        </gradientFill>
      </fill>
    </dxf>
    <dxf>
      <font>
        <color rgb="FFFF4B4B"/>
      </font>
      <fill>
        <gradientFill degree="90">
          <stop position="0">
            <color theme="5"/>
          </stop>
          <stop position="1">
            <color theme="5" tint="-0.25098422193060094"/>
          </stop>
        </gradientFill>
      </fill>
      <border>
        <left/>
        <right/>
        <top/>
        <bottom/>
        <vertical/>
        <horizontal/>
      </border>
    </dxf>
    <dxf>
      <font>
        <color rgb="FF0046D2"/>
      </font>
      <fill>
        <gradientFill degree="90">
          <stop position="0">
            <color rgb="FF57B7FF"/>
          </stop>
          <stop position="1">
            <color rgb="FF0070C0"/>
          </stop>
        </gradientFill>
      </fill>
      <border>
        <left/>
        <right/>
        <top/>
        <bottom/>
        <vertical/>
        <horizontal/>
      </border>
    </dxf>
    <dxf>
      <font>
        <color rgb="FFA86ED4"/>
      </font>
      <fill>
        <gradientFill degree="90">
          <stop position="0">
            <color rgb="FFD6BBEB"/>
          </stop>
          <stop position="1">
            <color rgb="FFB482DA"/>
          </stop>
        </gradientFill>
      </fill>
      <border>
        <left/>
        <right/>
        <top/>
        <bottom/>
        <vertical/>
        <horizontal/>
      </border>
    </dxf>
    <dxf>
      <font>
        <color rgb="FF57D3FF"/>
      </font>
      <fill>
        <gradientFill degree="90">
          <stop position="0">
            <color theme="4" tint="0.80001220740379042"/>
          </stop>
          <stop position="1">
            <color theme="4" tint="0.59999389629810485"/>
          </stop>
        </gradientFill>
      </fill>
      <border>
        <left/>
        <right/>
        <top/>
        <bottom/>
        <vertical/>
        <horizontal/>
      </border>
    </dxf>
    <dxf>
      <font>
        <color rgb="FF92D050"/>
      </font>
      <fill>
        <gradientFill degree="90">
          <stop position="0">
            <color theme="0" tint="-0.34900967436750391"/>
          </stop>
          <stop position="1">
            <color theme="0" tint="-0.49803155613879818"/>
          </stop>
        </gradientFill>
      </fill>
    </dxf>
    <dxf>
      <font>
        <color theme="3" tint="0.39994506668294322"/>
      </font>
      <fill>
        <gradientFill degree="90">
          <stop position="0">
            <color theme="3" tint="0.59999389629810485"/>
          </stop>
          <stop position="0.5">
            <color theme="3" tint="0.40000610370189521"/>
          </stop>
          <stop position="1">
            <color theme="3" tint="0.59999389629810485"/>
          </stop>
        </gradientFill>
      </fill>
    </dxf>
    <dxf>
      <font>
        <color theme="3" tint="0.39994506668294322"/>
      </font>
      <fill>
        <gradientFill degree="90">
          <stop position="0">
            <color theme="3" tint="0.59999389629810485"/>
          </stop>
          <stop position="0.5">
            <color theme="4"/>
          </stop>
          <stop position="1">
            <color theme="3" tint="0.59999389629810485"/>
          </stop>
        </gradientFill>
      </fill>
    </dxf>
    <dxf>
      <font>
        <color auto="1"/>
      </font>
      <fill>
        <gradientFill degree="90">
          <stop position="0">
            <color rgb="FFFDF199"/>
          </stop>
          <stop position="1">
            <color rgb="FFF9D349"/>
          </stop>
        </gradientFill>
      </fill>
    </dxf>
    <dxf>
      <border>
        <vertical/>
        <horizontal/>
      </border>
    </dxf>
    <dxf>
      <font>
        <color rgb="FF9C0006"/>
      </font>
      <fill>
        <patternFill>
          <bgColor rgb="FFFFC7CE"/>
        </patternFill>
      </fill>
    </dxf>
    <dxf>
      <font>
        <color rgb="FF9C0006"/>
      </font>
      <fill>
        <patternFill>
          <bgColor rgb="FFFFC7CE"/>
        </patternFill>
      </fill>
    </dxf>
    <dxf>
      <font>
        <b val="0"/>
        <i val="0"/>
        <color auto="1"/>
      </font>
    </dxf>
    <dxf>
      <font>
        <color auto="1"/>
      </font>
    </dxf>
    <dxf>
      <font>
        <b val="0"/>
        <i val="0"/>
        <color auto="1"/>
      </font>
    </dxf>
    <dxf>
      <font>
        <color rgb="FF9C0006"/>
      </font>
      <fill>
        <patternFill>
          <bgColor rgb="FFFFC7CE"/>
        </patternFill>
      </fill>
    </dxf>
    <dxf>
      <font>
        <b/>
        <i val="0"/>
        <color rgb="FFFF0000"/>
      </font>
      <fill>
        <patternFill>
          <bgColor theme="0" tint="-0.24994659260841701"/>
        </patternFill>
      </fill>
    </dxf>
    <dxf>
      <font>
        <color rgb="FF006100"/>
      </font>
      <fill>
        <patternFill>
          <bgColor rgb="FFC6EFCE"/>
        </patternFill>
      </fill>
    </dxf>
    <dxf>
      <font>
        <b/>
        <i val="0"/>
        <color rgb="FF002060"/>
      </font>
      <fill>
        <patternFill>
          <bgColor theme="0" tint="-0.24994659260841701"/>
        </patternFill>
      </fill>
    </dxf>
    <dxf>
      <font>
        <b/>
        <i val="0"/>
        <color rgb="FFFF0000"/>
      </font>
      <fill>
        <patternFill>
          <bgColor theme="0" tint="-0.24994659260841701"/>
        </patternFill>
      </fill>
    </dxf>
    <dxf>
      <font>
        <color rgb="FF006100"/>
      </font>
      <fill>
        <patternFill>
          <bgColor rgb="FFC6EFCE"/>
        </patternFill>
      </fill>
    </dxf>
    <dxf>
      <font>
        <b/>
        <i val="0"/>
        <color rgb="FF002060"/>
      </font>
      <fill>
        <patternFill>
          <bgColor theme="0"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3ACE68"/>
      <color rgb="FFED6461"/>
      <color rgb="FFCA6A68"/>
      <color rgb="FFE60000"/>
      <color rgb="FFFF7979"/>
      <color rgb="FFFF8B8B"/>
      <color rgb="FFFFFF43"/>
      <color rgb="FFFFFF9B"/>
      <color rgb="FFFFD243"/>
      <color rgb="FFFFC50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t>System Capacity Demand (FY13 Actual)</a:t>
            </a:r>
          </a:p>
        </c:rich>
      </c:tx>
      <c:overlay val="0"/>
    </c:title>
    <c:autoTitleDeleted val="0"/>
    <c:plotArea>
      <c:layout/>
      <c:pieChart>
        <c:varyColors val="1"/>
        <c:ser>
          <c:idx val="0"/>
          <c:order val="0"/>
          <c:tx>
            <c:strRef>
              <c:f>'System Supply &amp; Demand Analysis'!$A$20</c:f>
              <c:strCache>
                <c:ptCount val="1"/>
                <c:pt idx="0">
                  <c:v>System Capacity Demand (FY13 Actual)</c:v>
                </c:pt>
              </c:strCache>
            </c:strRef>
          </c:tx>
          <c:dLbls>
            <c:spPr>
              <a:noFill/>
              <a:ln>
                <a:noFill/>
              </a:ln>
              <a:effectLst/>
            </c:spPr>
            <c:dLblPos val="inEnd"/>
            <c:showLegendKey val="0"/>
            <c:showVal val="0"/>
            <c:showCatName val="0"/>
            <c:showSerName val="0"/>
            <c:showPercent val="1"/>
            <c:showBubbleSize val="0"/>
            <c:showLeaderLines val="1"/>
            <c:extLst>
              <c:ext xmlns:c15="http://schemas.microsoft.com/office/drawing/2012/chart" uri="{CE6537A1-D6FC-4f65-9D91-7224C49458BB}"/>
            </c:extLst>
          </c:dLbls>
          <c:cat>
            <c:strRef>
              <c:f>'System Supply &amp; Demand Analysis'!$C$15:$F$15</c:f>
              <c:strCache>
                <c:ptCount val="4"/>
                <c:pt idx="0">
                  <c:v>Installations</c:v>
                </c:pt>
                <c:pt idx="1">
                  <c:v>Upgrades</c:v>
                </c:pt>
                <c:pt idx="2">
                  <c:v>Support</c:v>
                </c:pt>
                <c:pt idx="3">
                  <c:v>Managed Services</c:v>
                </c:pt>
              </c:strCache>
            </c:strRef>
          </c:cat>
          <c:val>
            <c:numRef>
              <c:f>'System Supply &amp; Demand Analysis'!$C$20:$F$20</c:f>
              <c:numCache>
                <c:formatCode>#,###.0</c:formatCode>
                <c:ptCount val="4"/>
                <c:pt idx="0">
                  <c:v>10.790624999999999</c:v>
                </c:pt>
                <c:pt idx="1">
                  <c:v>2.1124999999999998</c:v>
                </c:pt>
                <c:pt idx="2">
                  <c:v>7.7437499999999995</c:v>
                </c:pt>
                <c:pt idx="3">
                  <c:v>0.7320000000000001</c:v>
                </c:pt>
              </c:numCache>
            </c:numRef>
          </c:val>
          <c:extLst>
            <c:ext xmlns:c16="http://schemas.microsoft.com/office/drawing/2014/chart" uri="{C3380CC4-5D6E-409C-BE32-E72D297353CC}">
              <c16:uniqueId val="{00000000-F67C-4E47-9A3F-967213F50F07}"/>
            </c:ext>
          </c:extLst>
        </c:ser>
        <c:dLbls>
          <c:showLegendKey val="0"/>
          <c:showVal val="0"/>
          <c:showCatName val="0"/>
          <c:showSerName val="0"/>
          <c:showPercent val="0"/>
          <c:showBubbleSize val="0"/>
          <c:showLeaderLines val="1"/>
        </c:dLbls>
        <c:firstSliceAng val="0"/>
      </c:pieChart>
    </c:plotArea>
    <c:legend>
      <c:legendPos val="r"/>
      <c:layout>
        <c:manualLayout>
          <c:xMode val="edge"/>
          <c:yMode val="edge"/>
          <c:x val="0.68234067787283714"/>
          <c:y val="0.4913778161961031"/>
          <c:w val="0.29128833353694134"/>
          <c:h val="0.41173816351141546"/>
        </c:manualLayout>
      </c:layout>
      <c:overlay val="0"/>
      <c:txPr>
        <a:bodyPr/>
        <a:lstStyle/>
        <a:p>
          <a:pPr rtl="0">
            <a:defRPr/>
          </a:pPr>
          <a:endParaRPr lang="en-US"/>
        </a:p>
      </c:txPr>
    </c:legend>
    <c:plotVisOnly val="1"/>
    <c:dispBlanksAs val="gap"/>
    <c:showDLblsOverMax val="0"/>
  </c:chart>
  <c:spPr>
    <a:solidFill>
      <a:schemeClr val="bg1">
        <a:lumMod val="95000"/>
      </a:schemeClr>
    </a:solidFill>
  </c:sp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t>Current Available Capacity</a:t>
            </a:r>
          </a:p>
        </c:rich>
      </c:tx>
      <c:overlay val="0"/>
    </c:title>
    <c:autoTitleDeleted val="0"/>
    <c:plotArea>
      <c:layout/>
      <c:pieChart>
        <c:varyColors val="1"/>
        <c:ser>
          <c:idx val="0"/>
          <c:order val="0"/>
          <c:tx>
            <c:strRef>
              <c:f>'System Supply &amp; Demand Analysis'!$A$8</c:f>
              <c:strCache>
                <c:ptCount val="1"/>
                <c:pt idx="0">
                  <c:v>Current Available Capacity</c:v>
                </c:pt>
              </c:strCache>
            </c:strRef>
          </c:tx>
          <c:dLbls>
            <c:spPr>
              <a:noFill/>
              <a:ln>
                <a:noFill/>
              </a:ln>
              <a:effectLst/>
            </c:spPr>
            <c:dLblPos val="inEnd"/>
            <c:showLegendKey val="0"/>
            <c:showVal val="0"/>
            <c:showCatName val="0"/>
            <c:showSerName val="0"/>
            <c:showPercent val="1"/>
            <c:showBubbleSize val="0"/>
            <c:showLeaderLines val="0"/>
            <c:extLst>
              <c:ext xmlns:c15="http://schemas.microsoft.com/office/drawing/2012/chart" uri="{CE6537A1-D6FC-4f65-9D91-7224C49458BB}"/>
            </c:extLst>
          </c:dLbls>
          <c:cat>
            <c:strRef>
              <c:f>'System Supply &amp; Demand Analysis'!$C$3:$F$3</c:f>
              <c:strCache>
                <c:ptCount val="4"/>
                <c:pt idx="0">
                  <c:v>Installations</c:v>
                </c:pt>
                <c:pt idx="1">
                  <c:v>Upgrades</c:v>
                </c:pt>
                <c:pt idx="2">
                  <c:v>Support</c:v>
                </c:pt>
                <c:pt idx="3">
                  <c:v>Managed Services</c:v>
                </c:pt>
              </c:strCache>
            </c:strRef>
          </c:cat>
          <c:val>
            <c:numRef>
              <c:f>'System Supply &amp; Demand Analysis'!$C$8:$F$8</c:f>
              <c:numCache>
                <c:formatCode>#,###.0</c:formatCode>
                <c:ptCount val="4"/>
                <c:pt idx="0">
                  <c:v>9.0641249999999989</c:v>
                </c:pt>
                <c:pt idx="1">
                  <c:v>1.7744999999999997</c:v>
                </c:pt>
                <c:pt idx="2">
                  <c:v>6.5047499999999996</c:v>
                </c:pt>
                <c:pt idx="3">
                  <c:v>0.61488000000000009</c:v>
                </c:pt>
              </c:numCache>
            </c:numRef>
          </c:val>
          <c:extLst>
            <c:ext xmlns:c16="http://schemas.microsoft.com/office/drawing/2014/chart" uri="{C3380CC4-5D6E-409C-BE32-E72D297353CC}">
              <c16:uniqueId val="{00000000-9325-4CEB-876B-630F104B0DEC}"/>
            </c:ext>
          </c:extLst>
        </c:ser>
        <c:dLbls>
          <c:showLegendKey val="0"/>
          <c:showVal val="1"/>
          <c:showCatName val="0"/>
          <c:showSerName val="0"/>
          <c:showPercent val="0"/>
          <c:showBubbleSize val="0"/>
          <c:showLeaderLines val="0"/>
        </c:dLbls>
        <c:firstSliceAng val="0"/>
      </c:pieChart>
    </c:plotArea>
    <c:legend>
      <c:legendPos val="r"/>
      <c:layout>
        <c:manualLayout>
          <c:xMode val="edge"/>
          <c:yMode val="edge"/>
          <c:x val="0.68682895073987926"/>
          <c:y val="0.49168016845718288"/>
          <c:w val="0.28717266170604694"/>
          <c:h val="0.39729983007502667"/>
        </c:manualLayout>
      </c:layout>
      <c:overlay val="0"/>
      <c:txPr>
        <a:bodyPr/>
        <a:lstStyle/>
        <a:p>
          <a:pPr rtl="0">
            <a:defRPr/>
          </a:pPr>
          <a:endParaRPr lang="en-US"/>
        </a:p>
      </c:txPr>
    </c:legend>
    <c:plotVisOnly val="1"/>
    <c:dispBlanksAs val="gap"/>
    <c:showDLblsOverMax val="0"/>
  </c:chart>
  <c:spPr>
    <a:solidFill>
      <a:schemeClr val="bg1">
        <a:lumMod val="95000"/>
      </a:schemeClr>
    </a:solidFill>
  </c:sp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t>System Projects - Headcount Deficit/Surplus</a:t>
            </a:r>
          </a:p>
        </c:rich>
      </c:tx>
      <c:overlay val="0"/>
    </c:title>
    <c:autoTitleDeleted val="0"/>
    <c:plotArea>
      <c:layout>
        <c:manualLayout>
          <c:layoutTarget val="inner"/>
          <c:xMode val="edge"/>
          <c:yMode val="edge"/>
          <c:x val="8.0726967234263286E-2"/>
          <c:y val="0.18657239180228288"/>
          <c:w val="0.73614089569384911"/>
          <c:h val="0.50738792120398402"/>
        </c:manualLayout>
      </c:layout>
      <c:barChart>
        <c:barDir val="col"/>
        <c:grouping val="stacked"/>
        <c:varyColors val="0"/>
        <c:ser>
          <c:idx val="0"/>
          <c:order val="0"/>
          <c:tx>
            <c:strRef>
              <c:f>'System Supply &amp; Demand Analysis'!$A$24</c:f>
              <c:strCache>
                <c:ptCount val="1"/>
                <c:pt idx="0">
                  <c:v>System Projects - Headcount Deficit/Surplus</c:v>
                </c:pt>
              </c:strCache>
            </c:strRef>
          </c:tx>
          <c:invertIfNegative val="0"/>
          <c:dLbls>
            <c:numFmt formatCode="#,###" sourceLinked="0"/>
            <c:spPr>
              <a:noFill/>
              <a:ln>
                <a:noFill/>
              </a:ln>
              <a:effectLst/>
            </c:spPr>
            <c:txPr>
              <a:bodyPr/>
              <a:lstStyle/>
              <a:p>
                <a:pPr>
                  <a:defRPr sz="14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'System Supply &amp; Demand Analysis'!$H$15:$K$15</c:f>
              <c:strCache>
                <c:ptCount val="4"/>
                <c:pt idx="0">
                  <c:v>Installations</c:v>
                </c:pt>
                <c:pt idx="1">
                  <c:v>Upgrades</c:v>
                </c:pt>
                <c:pt idx="2">
                  <c:v>Support</c:v>
                </c:pt>
                <c:pt idx="3">
                  <c:v>Managed Services</c:v>
                </c:pt>
              </c:strCache>
            </c:strRef>
          </c:cat>
          <c:val>
            <c:numRef>
              <c:f>'System Supply &amp; Demand Analysis'!$C$24:$F$24</c:f>
              <c:numCache>
                <c:formatCode>#,###.0</c:formatCode>
                <c:ptCount val="4"/>
                <c:pt idx="0">
                  <c:v>-1.7264999999999997</c:v>
                </c:pt>
                <c:pt idx="1">
                  <c:v>-0.33800000000000008</c:v>
                </c:pt>
                <c:pt idx="2">
                  <c:v>-1.2389999999999999</c:v>
                </c:pt>
                <c:pt idx="3">
                  <c:v>-0.11712</c:v>
                </c:pt>
              </c:numCache>
            </c:numRef>
          </c:val>
          <c:extLst>
            <c:ext xmlns:c16="http://schemas.microsoft.com/office/drawing/2014/chart" uri="{C3380CC4-5D6E-409C-BE32-E72D297353CC}">
              <c16:uniqueId val="{00000000-6091-4E50-83FC-86E0396E1284}"/>
            </c:ext>
          </c:extLst>
        </c:ser>
        <c:dLbls>
          <c:showLegendKey val="0"/>
          <c:showVal val="0"/>
          <c:showCatName val="0"/>
          <c:showSerName val="0"/>
          <c:showPercent val="0"/>
          <c:showBubbleSize val="0"/>
        </c:dLbls>
        <c:gapWidth val="100"/>
        <c:overlap val="100"/>
        <c:axId val="303288704"/>
        <c:axId val="303270528"/>
      </c:barChart>
      <c:valAx>
        <c:axId val="303270528"/>
        <c:scaling>
          <c:orientation val="minMax"/>
          <c:max val="1"/>
          <c:min val="-4"/>
        </c:scaling>
        <c:delete val="0"/>
        <c:axPos val="l"/>
        <c:majorGridlines>
          <c:spPr>
            <a:ln w="31750">
              <a:solidFill>
                <a:srgbClr val="7D3333"/>
              </a:solidFill>
            </a:ln>
          </c:spPr>
        </c:majorGridlines>
        <c:numFmt formatCode="#,###.0" sourceLinked="1"/>
        <c:majorTickMark val="out"/>
        <c:minorTickMark val="none"/>
        <c:tickLblPos val="nextTo"/>
        <c:spPr>
          <a:ln>
            <a:solidFill>
              <a:schemeClr val="bg1">
                <a:lumMod val="65000"/>
              </a:schemeClr>
            </a:solidFill>
          </a:ln>
        </c:spPr>
        <c:crossAx val="303288704"/>
        <c:crosses val="autoZero"/>
        <c:crossBetween val="between"/>
        <c:minorUnit val="5"/>
      </c:valAx>
      <c:catAx>
        <c:axId val="303288704"/>
        <c:scaling>
          <c:orientation val="minMax"/>
        </c:scaling>
        <c:delete val="0"/>
        <c:axPos val="b"/>
        <c:numFmt formatCode="General" sourceLinked="0"/>
        <c:majorTickMark val="out"/>
        <c:minorTickMark val="none"/>
        <c:tickLblPos val="low"/>
        <c:spPr>
          <a:ln w="31750">
            <a:solidFill>
              <a:srgbClr val="7D3333"/>
            </a:solidFill>
          </a:ln>
        </c:spPr>
        <c:txPr>
          <a:bodyPr rot="-2340000"/>
          <a:lstStyle/>
          <a:p>
            <a:pPr>
              <a:defRPr/>
            </a:pPr>
            <a:endParaRPr lang="en-US"/>
          </a:p>
        </c:txPr>
        <c:crossAx val="303270528"/>
        <c:crosses val="autoZero"/>
        <c:auto val="1"/>
        <c:lblAlgn val="ctr"/>
        <c:lblOffset val="100"/>
        <c:noMultiLvlLbl val="0"/>
      </c:catAx>
      <c:spPr>
        <a:solidFill>
          <a:schemeClr val="bg1">
            <a:lumMod val="75000"/>
          </a:schemeClr>
        </a:solidFill>
        <a:ln w="31750" cap="rnd">
          <a:solidFill>
            <a:schemeClr val="bg1">
              <a:lumMod val="65000"/>
            </a:schemeClr>
          </a:solidFill>
        </a:ln>
      </c:spPr>
    </c:plotArea>
    <c:legend>
      <c:legendPos val="r"/>
      <c:layout>
        <c:manualLayout>
          <c:xMode val="edge"/>
          <c:yMode val="edge"/>
          <c:x val="0.81914180652464252"/>
          <c:y val="0.18272888106443863"/>
          <c:w val="0.17858424987882743"/>
          <c:h val="0.42603281937195531"/>
        </c:manualLayout>
      </c:layout>
      <c:overlay val="0"/>
      <c:txPr>
        <a:bodyPr/>
        <a:lstStyle/>
        <a:p>
          <a:pPr rtl="0">
            <a:defRPr/>
          </a:pPr>
          <a:endParaRPr lang="en-US"/>
        </a:p>
      </c:txPr>
    </c:legend>
    <c:plotVisOnly val="1"/>
    <c:dispBlanksAs val="gap"/>
    <c:showDLblsOverMax val="0"/>
  </c:chart>
  <c:spPr>
    <a:solidFill>
      <a:schemeClr val="bg1">
        <a:lumMod val="95000"/>
      </a:schemeClr>
    </a:solidFill>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Available Supply and Capacity Demand</a:t>
            </a:r>
          </a:p>
        </c:rich>
      </c:tx>
      <c:overlay val="1"/>
    </c:title>
    <c:autoTitleDeleted val="0"/>
    <c:plotArea>
      <c:layout>
        <c:manualLayout>
          <c:layoutTarget val="inner"/>
          <c:xMode val="edge"/>
          <c:yMode val="edge"/>
          <c:x val="8.7978051253887177E-2"/>
          <c:y val="0.14660541582575015"/>
          <c:w val="0.62468956928717156"/>
          <c:h val="0.71351595239324539"/>
        </c:manualLayout>
      </c:layout>
      <c:barChart>
        <c:barDir val="col"/>
        <c:grouping val="stacked"/>
        <c:varyColors val="0"/>
        <c:ser>
          <c:idx val="1"/>
          <c:order val="1"/>
          <c:tx>
            <c:strRef>
              <c:f>'System Supply &amp; Demand Analysis'!$A$20</c:f>
              <c:strCache>
                <c:ptCount val="1"/>
                <c:pt idx="0">
                  <c:v>System Capacity Demand (FY13 Actual)</c:v>
                </c:pt>
              </c:strCache>
            </c:strRef>
          </c:tx>
          <c:invertIfNegative val="0"/>
          <c:dLbls>
            <c:dLbl>
              <c:idx val="0"/>
              <c:layout>
                <c:manualLayout>
                  <c:x val="0"/>
                  <c:y val="-0.343345844176045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918-4E1F-BA41-E8B3B127D5CA}"/>
                </c:ext>
              </c:extLst>
            </c:dLbl>
            <c:dLbl>
              <c:idx val="1"/>
              <c:layout>
                <c:manualLayout>
                  <c:x val="2.5492855175691942E-3"/>
                  <c:y val="-0.1062292552458556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918-4E1F-BA41-E8B3B127D5CA}"/>
                </c:ext>
              </c:extLst>
            </c:dLbl>
            <c:dLbl>
              <c:idx val="2"/>
              <c:layout>
                <c:manualLayout>
                  <c:x val="0"/>
                  <c:y val="-0.265292458076399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918-4E1F-BA41-E8B3B127D5CA}"/>
                </c:ext>
              </c:extLst>
            </c:dLbl>
            <c:dLbl>
              <c:idx val="3"/>
              <c:layout>
                <c:manualLayout>
                  <c:x val="-2.5492855175691942E-3"/>
                  <c:y val="-5.683417252334807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18-4E1F-BA41-E8B3B127D5CA}"/>
                </c:ext>
              </c:extLst>
            </c:dLbl>
            <c:spPr>
              <a:noFill/>
              <a:ln>
                <a:noFill/>
              </a:ln>
              <a:effectLst/>
            </c:sp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'System Supply &amp; Demand Analysis'!$C$3:$F$3</c:f>
              <c:strCache>
                <c:ptCount val="4"/>
                <c:pt idx="0">
                  <c:v>Installations</c:v>
                </c:pt>
                <c:pt idx="1">
                  <c:v>Upgrades</c:v>
                </c:pt>
                <c:pt idx="2">
                  <c:v>Support</c:v>
                </c:pt>
                <c:pt idx="3">
                  <c:v>Managed Services</c:v>
                </c:pt>
              </c:strCache>
            </c:strRef>
          </c:cat>
          <c:val>
            <c:numRef>
              <c:f>'System Supply &amp; Demand Analysis'!$C$20:$F$20</c:f>
              <c:numCache>
                <c:formatCode>#,###.0</c:formatCode>
                <c:ptCount val="4"/>
                <c:pt idx="0">
                  <c:v>10.790624999999999</c:v>
                </c:pt>
                <c:pt idx="1">
                  <c:v>2.1124999999999998</c:v>
                </c:pt>
                <c:pt idx="2">
                  <c:v>7.7437499999999995</c:v>
                </c:pt>
                <c:pt idx="3">
                  <c:v>0.7320000000000001</c:v>
                </c:pt>
              </c:numCache>
            </c:numRef>
          </c:val>
          <c:extLst>
            <c:ext xmlns:c16="http://schemas.microsoft.com/office/drawing/2014/chart" uri="{C3380CC4-5D6E-409C-BE32-E72D297353CC}">
              <c16:uniqueId val="{00000004-5918-4E1F-BA41-E8B3B127D5CA}"/>
            </c:ext>
          </c:extLst>
        </c:ser>
        <c:dLbls>
          <c:showLegendKey val="0"/>
          <c:showVal val="0"/>
          <c:showCatName val="0"/>
          <c:showSerName val="0"/>
          <c:showPercent val="0"/>
          <c:showBubbleSize val="0"/>
        </c:dLbls>
        <c:gapWidth val="100"/>
        <c:overlap val="100"/>
        <c:axId val="254041088"/>
        <c:axId val="254055168"/>
      </c:barChart>
      <c:barChart>
        <c:barDir val="col"/>
        <c:grouping val="stacked"/>
        <c:varyColors val="0"/>
        <c:ser>
          <c:idx val="0"/>
          <c:order val="0"/>
          <c:tx>
            <c:strRef>
              <c:f>'System Supply &amp; Demand Analysis'!$A$8</c:f>
              <c:strCache>
                <c:ptCount val="1"/>
                <c:pt idx="0">
                  <c:v>Current Available Capacity</c:v>
                </c:pt>
              </c:strCache>
            </c:strRef>
          </c:tx>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'System Supply &amp; Demand Analysis'!$C$3:$F$3</c:f>
              <c:strCache>
                <c:ptCount val="4"/>
                <c:pt idx="0">
                  <c:v>Installations</c:v>
                </c:pt>
                <c:pt idx="1">
                  <c:v>Upgrades</c:v>
                </c:pt>
                <c:pt idx="2">
                  <c:v>Support</c:v>
                </c:pt>
                <c:pt idx="3">
                  <c:v>Managed Services</c:v>
                </c:pt>
              </c:strCache>
            </c:strRef>
          </c:cat>
          <c:val>
            <c:numRef>
              <c:f>'System Supply &amp; Demand Analysis'!$C$8:$F$8</c:f>
              <c:numCache>
                <c:formatCode>#,###.0</c:formatCode>
                <c:ptCount val="4"/>
                <c:pt idx="0">
                  <c:v>9.0641249999999989</c:v>
                </c:pt>
                <c:pt idx="1">
                  <c:v>1.7744999999999997</c:v>
                </c:pt>
                <c:pt idx="2">
                  <c:v>6.5047499999999996</c:v>
                </c:pt>
                <c:pt idx="3">
                  <c:v>0.61488000000000009</c:v>
                </c:pt>
              </c:numCache>
            </c:numRef>
          </c:val>
          <c:extLst>
            <c:ext xmlns:c16="http://schemas.microsoft.com/office/drawing/2014/chart" uri="{C3380CC4-5D6E-409C-BE32-E72D297353CC}">
              <c16:uniqueId val="{00000005-5918-4E1F-BA41-E8B3B127D5CA}"/>
            </c:ext>
          </c:extLst>
        </c:ser>
        <c:dLbls>
          <c:showLegendKey val="0"/>
          <c:showVal val="0"/>
          <c:showCatName val="0"/>
          <c:showSerName val="0"/>
          <c:showPercent val="0"/>
          <c:showBubbleSize val="0"/>
        </c:dLbls>
        <c:gapWidth val="265"/>
        <c:overlap val="100"/>
        <c:axId val="254062592"/>
        <c:axId val="254056704"/>
      </c:barChart>
      <c:catAx>
        <c:axId val="254041088"/>
        <c:scaling>
          <c:orientation val="minMax"/>
        </c:scaling>
        <c:delete val="0"/>
        <c:axPos val="b"/>
        <c:numFmt formatCode="General" sourceLinked="0"/>
        <c:majorTickMark val="out"/>
        <c:minorTickMark val="none"/>
        <c:tickLblPos val="nextTo"/>
        <c:crossAx val="254055168"/>
        <c:crosses val="autoZero"/>
        <c:auto val="1"/>
        <c:lblAlgn val="ctr"/>
        <c:lblOffset val="100"/>
        <c:noMultiLvlLbl val="0"/>
      </c:catAx>
      <c:valAx>
        <c:axId val="254055168"/>
        <c:scaling>
          <c:orientation val="minMax"/>
        </c:scaling>
        <c:delete val="0"/>
        <c:axPos val="l"/>
        <c:majorGridlines/>
        <c:numFmt formatCode="#,###.0" sourceLinked="1"/>
        <c:majorTickMark val="out"/>
        <c:minorTickMark val="none"/>
        <c:tickLblPos val="nextTo"/>
        <c:crossAx val="254041088"/>
        <c:crosses val="autoZero"/>
        <c:crossBetween val="between"/>
      </c:valAx>
      <c:valAx>
        <c:axId val="254056704"/>
        <c:scaling>
          <c:orientation val="minMax"/>
          <c:max val="12"/>
        </c:scaling>
        <c:delete val="0"/>
        <c:axPos val="r"/>
        <c:numFmt formatCode="#,###.0" sourceLinked="1"/>
        <c:majorTickMark val="out"/>
        <c:minorTickMark val="none"/>
        <c:tickLblPos val="nextTo"/>
        <c:txPr>
          <a:bodyPr/>
          <a:lstStyle/>
          <a:p>
            <a:pPr>
              <a:defRPr>
                <a:solidFill>
                  <a:schemeClr val="bg1">
                    <a:lumMod val="85000"/>
                  </a:schemeClr>
                </a:solidFill>
              </a:defRPr>
            </a:pPr>
            <a:endParaRPr lang="en-US"/>
          </a:p>
        </c:txPr>
        <c:crossAx val="254062592"/>
        <c:crosses val="max"/>
        <c:crossBetween val="between"/>
      </c:valAx>
      <c:catAx>
        <c:axId val="254062592"/>
        <c:scaling>
          <c:orientation val="minMax"/>
        </c:scaling>
        <c:delete val="1"/>
        <c:axPos val="b"/>
        <c:numFmt formatCode="General" sourceLinked="1"/>
        <c:majorTickMark val="out"/>
        <c:minorTickMark val="none"/>
        <c:tickLblPos val="nextTo"/>
        <c:crossAx val="254056704"/>
        <c:crosses val="autoZero"/>
        <c:auto val="1"/>
        <c:lblAlgn val="ctr"/>
        <c:lblOffset val="100"/>
        <c:noMultiLvlLbl val="0"/>
      </c:catAx>
      <c:spPr>
        <a:solidFill>
          <a:schemeClr val="bg1">
            <a:lumMod val="85000"/>
          </a:schemeClr>
        </a:solidFill>
      </c:spPr>
    </c:plotArea>
    <c:legend>
      <c:legendPos val="r"/>
      <c:layout>
        <c:manualLayout>
          <c:xMode val="edge"/>
          <c:yMode val="edge"/>
          <c:x val="0.78280067317196167"/>
          <c:y val="0.31136509155891373"/>
          <c:w val="0.18405861509963892"/>
          <c:h val="0.5860941210439653"/>
        </c:manualLayout>
      </c:layout>
      <c:overlay val="0"/>
    </c:legend>
    <c:plotVisOnly val="1"/>
    <c:dispBlanksAs val="gap"/>
    <c:showDLblsOverMax val="0"/>
  </c:chart>
  <c:spPr>
    <a:solidFill>
      <a:schemeClr val="bg1">
        <a:lumMod val="95000"/>
      </a:schemeClr>
    </a:solidFill>
  </c:sp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pieChart>
        <c:varyColors val="1"/>
        <c:ser>
          <c:idx val="0"/>
          <c:order val="0"/>
          <c:tx>
            <c:strRef>
              <c:f>'EGM Supply &amp; Demand Analysis'!$A$21</c:f>
              <c:strCache>
                <c:ptCount val="1"/>
                <c:pt idx="0">
                  <c:v>EGM Capacity Demand (FY13 Actual)</c:v>
                </c:pt>
              </c:strCache>
            </c:strRef>
          </c:tx>
          <c:dLbls>
            <c:spPr>
              <a:noFill/>
              <a:ln>
                <a:noFill/>
              </a:ln>
              <a:effectLst/>
            </c:spPr>
            <c:txPr>
              <a:bodyPr/>
              <a:lstStyle/>
              <a:p>
                <a:pPr>
                  <a:defRPr sz="1200"/>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extLst>
          </c:dLbls>
          <c:cat>
            <c:strRef>
              <c:f>'EGM Supply &amp; Demand Analysis'!$D$16:$G$16</c:f>
              <c:strCache>
                <c:ptCount val="4"/>
                <c:pt idx="0">
                  <c:v>Installations</c:v>
                </c:pt>
                <c:pt idx="1">
                  <c:v>Field service</c:v>
                </c:pt>
                <c:pt idx="2">
                  <c:v>Prevent-maint.</c:v>
                </c:pt>
                <c:pt idx="3">
                  <c:v>Special Projects (Systems)</c:v>
                </c:pt>
              </c:strCache>
            </c:strRef>
          </c:cat>
          <c:val>
            <c:numRef>
              <c:f>'EGM Supply &amp; Demand Analysis'!$D$21:$G$21</c:f>
              <c:numCache>
                <c:formatCode>#,###</c:formatCode>
                <c:ptCount val="4"/>
                <c:pt idx="0">
                  <c:v>6092</c:v>
                </c:pt>
                <c:pt idx="1">
                  <c:v>47951.28</c:v>
                </c:pt>
                <c:pt idx="2">
                  <c:v>2547.1999999999998</c:v>
                </c:pt>
                <c:pt idx="3">
                  <c:v>10760.8</c:v>
                </c:pt>
              </c:numCache>
            </c:numRef>
          </c:val>
          <c:extLst>
            <c:ext xmlns:c16="http://schemas.microsoft.com/office/drawing/2014/chart" uri="{C3380CC4-5D6E-409C-BE32-E72D297353CC}">
              <c16:uniqueId val="{00000000-CE9D-48D9-91AF-E609EDE4DC05}"/>
            </c:ext>
          </c:extLst>
        </c:ser>
        <c:dLbls>
          <c:showLegendKey val="0"/>
          <c:showVal val="0"/>
          <c:showCatName val="0"/>
          <c:showSerName val="0"/>
          <c:showPercent val="0"/>
          <c:showBubbleSize val="0"/>
          <c:showLeaderLines val="0"/>
        </c:dLbls>
        <c:firstSliceAng val="0"/>
      </c:pieChart>
    </c:plotArea>
    <c:legend>
      <c:legendPos val="r"/>
      <c:overlay val="0"/>
      <c:txPr>
        <a:bodyPr/>
        <a:lstStyle/>
        <a:p>
          <a:pPr rtl="0">
            <a:defRPr/>
          </a:pPr>
          <a:endParaRPr lang="en-US"/>
        </a:p>
      </c:txPr>
    </c:legend>
    <c:plotVisOnly val="1"/>
    <c:dispBlanksAs val="gap"/>
    <c:showDLblsOverMax val="0"/>
  </c:chart>
  <c:spPr>
    <a:solidFill>
      <a:schemeClr val="bg1">
        <a:lumMod val="95000"/>
      </a:schemeClr>
    </a:solidFill>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8.0726967234263286E-2"/>
          <c:y val="0.19758274963024272"/>
          <c:w val="0.73614089569384911"/>
          <c:h val="0.50738792120398402"/>
        </c:manualLayout>
      </c:layout>
      <c:barChart>
        <c:barDir val="col"/>
        <c:grouping val="stacked"/>
        <c:varyColors val="0"/>
        <c:ser>
          <c:idx val="0"/>
          <c:order val="0"/>
          <c:tx>
            <c:strRef>
              <c:f>'EGM Supply &amp; Demand Analysis'!$A$23</c:f>
              <c:strCache>
                <c:ptCount val="1"/>
                <c:pt idx="0">
                  <c:v>FS - Headcount Deficit/Surplus</c:v>
                </c:pt>
              </c:strCache>
            </c:strRef>
          </c:tx>
          <c:invertIfNegative val="0"/>
          <c:dLbls>
            <c:numFmt formatCode="#,###" sourceLinked="0"/>
            <c:spPr>
              <a:noFill/>
              <a:ln>
                <a:noFill/>
              </a:ln>
              <a:effectLst/>
            </c:spPr>
            <c:txPr>
              <a:bodyPr/>
              <a:lstStyle/>
              <a:p>
                <a:pPr>
                  <a:defRPr sz="14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'EGM Supply &amp; Demand Analysis'!$D$16:$G$16</c:f>
              <c:strCache>
                <c:ptCount val="4"/>
                <c:pt idx="0">
                  <c:v>Installations</c:v>
                </c:pt>
                <c:pt idx="1">
                  <c:v>Field service</c:v>
                </c:pt>
                <c:pt idx="2">
                  <c:v>Prevent-maint.</c:v>
                </c:pt>
                <c:pt idx="3">
                  <c:v>Special Projects (Systems)</c:v>
                </c:pt>
              </c:strCache>
            </c:strRef>
          </c:cat>
          <c:val>
            <c:numRef>
              <c:f>'EGM Supply &amp; Demand Analysis'!$D$23:$G$23</c:f>
              <c:numCache>
                <c:formatCode>#,###.0</c:formatCode>
                <c:ptCount val="4"/>
                <c:pt idx="0">
                  <c:v>0.76115384615384629</c:v>
                </c:pt>
                <c:pt idx="1">
                  <c:v>3.1865000000000023</c:v>
                </c:pt>
                <c:pt idx="2">
                  <c:v>4.9253846153846155</c:v>
                </c:pt>
                <c:pt idx="3">
                  <c:v>-3.4615384615381828E-3</c:v>
                </c:pt>
              </c:numCache>
            </c:numRef>
          </c:val>
          <c:extLst>
            <c:ext xmlns:c16="http://schemas.microsoft.com/office/drawing/2014/chart" uri="{C3380CC4-5D6E-409C-BE32-E72D297353CC}">
              <c16:uniqueId val="{00000000-D892-4DBC-A379-3A4D90DBFD78}"/>
            </c:ext>
          </c:extLst>
        </c:ser>
        <c:dLbls>
          <c:showLegendKey val="0"/>
          <c:showVal val="0"/>
          <c:showCatName val="0"/>
          <c:showSerName val="0"/>
          <c:showPercent val="0"/>
          <c:showBubbleSize val="0"/>
        </c:dLbls>
        <c:gapWidth val="100"/>
        <c:overlap val="100"/>
        <c:axId val="268397568"/>
        <c:axId val="268396032"/>
      </c:barChart>
      <c:valAx>
        <c:axId val="268396032"/>
        <c:scaling>
          <c:orientation val="minMax"/>
        </c:scaling>
        <c:delete val="0"/>
        <c:axPos val="l"/>
        <c:majorGridlines>
          <c:spPr>
            <a:ln w="31750">
              <a:solidFill>
                <a:srgbClr val="7D3333"/>
              </a:solidFill>
            </a:ln>
          </c:spPr>
        </c:majorGridlines>
        <c:numFmt formatCode="#,###.0" sourceLinked="1"/>
        <c:majorTickMark val="out"/>
        <c:minorTickMark val="none"/>
        <c:tickLblPos val="nextTo"/>
        <c:crossAx val="268397568"/>
        <c:crosses val="autoZero"/>
        <c:crossBetween val="between"/>
        <c:minorUnit val="5"/>
      </c:valAx>
      <c:catAx>
        <c:axId val="268397568"/>
        <c:scaling>
          <c:orientation val="minMax"/>
        </c:scaling>
        <c:delete val="0"/>
        <c:axPos val="b"/>
        <c:numFmt formatCode="General" sourceLinked="0"/>
        <c:majorTickMark val="out"/>
        <c:minorTickMark val="none"/>
        <c:tickLblPos val="nextTo"/>
        <c:txPr>
          <a:bodyPr rot="-2340000"/>
          <a:lstStyle/>
          <a:p>
            <a:pPr>
              <a:defRPr/>
            </a:pPr>
            <a:endParaRPr lang="en-US"/>
          </a:p>
        </c:txPr>
        <c:crossAx val="268396032"/>
        <c:crosses val="autoZero"/>
        <c:auto val="1"/>
        <c:lblAlgn val="ctr"/>
        <c:lblOffset val="100"/>
        <c:noMultiLvlLbl val="0"/>
      </c:catAx>
      <c:spPr>
        <a:solidFill>
          <a:schemeClr val="bg1">
            <a:lumMod val="75000"/>
          </a:schemeClr>
        </a:solidFill>
        <a:ln w="38100" cap="rnd">
          <a:solidFill>
            <a:schemeClr val="bg1">
              <a:lumMod val="65000"/>
            </a:schemeClr>
          </a:solidFill>
        </a:ln>
      </c:spPr>
    </c:plotArea>
    <c:legend>
      <c:legendPos val="r"/>
      <c:layout>
        <c:manualLayout>
          <c:xMode val="edge"/>
          <c:yMode val="edge"/>
          <c:x val="0.79412842696281172"/>
          <c:y val="0.1827287889246054"/>
          <c:w val="0.19222791145800788"/>
          <c:h val="0.42603281937195531"/>
        </c:manualLayout>
      </c:layout>
      <c:overlay val="0"/>
      <c:txPr>
        <a:bodyPr/>
        <a:lstStyle/>
        <a:p>
          <a:pPr rtl="0">
            <a:defRPr/>
          </a:pPr>
          <a:endParaRPr lang="en-US"/>
        </a:p>
      </c:txPr>
    </c:legend>
    <c:plotVisOnly val="1"/>
    <c:dispBlanksAs val="gap"/>
    <c:showDLblsOverMax val="0"/>
  </c:chart>
  <c:spPr>
    <a:solidFill>
      <a:schemeClr val="bg1">
        <a:lumMod val="95000"/>
      </a:schemeClr>
    </a:solidFill>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9154432611708782E-2"/>
          <c:y val="0.25525339595618707"/>
          <c:w val="0.54549541990446948"/>
          <c:h val="0.70084062506776823"/>
        </c:manualLayout>
      </c:layout>
      <c:pieChart>
        <c:varyColors val="1"/>
        <c:ser>
          <c:idx val="0"/>
          <c:order val="0"/>
          <c:tx>
            <c:strRef>
              <c:f>'EGM Supply &amp; Demand Analysis'!$A$8</c:f>
              <c:strCache>
                <c:ptCount val="1"/>
                <c:pt idx="0">
                  <c:v>EGM Capacity Supply</c:v>
                </c:pt>
              </c:strCache>
            </c:strRef>
          </c:tx>
          <c:dLbls>
            <c:dLbl>
              <c:idx val="1"/>
              <c:layout>
                <c:manualLayout>
                  <c:x val="-8.1879084303797589E-2"/>
                  <c:y val="-9.217209892017029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7985-4076-8787-85100F774DE7}"/>
                </c:ext>
              </c:extLst>
            </c:dLbl>
            <c:dLbl>
              <c:idx val="2"/>
              <c:layout>
                <c:manualLayout>
                  <c:x val="0.10978995113879821"/>
                  <c:y val="5.568738178853591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985-4076-8787-85100F774DE7}"/>
                </c:ext>
              </c:extLst>
            </c:dLbl>
            <c:spPr>
              <a:noFill/>
              <a:ln>
                <a:noFill/>
              </a:ln>
              <a:effectLst/>
            </c:spPr>
            <c:txPr>
              <a:bodyPr/>
              <a:lstStyle/>
              <a:p>
                <a:pPr>
                  <a:defRPr sz="1200"/>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extLst>
          </c:dLbls>
          <c:cat>
            <c:strRef>
              <c:f>'EGM Supply &amp; Demand Analysis'!$D$3:$G$3</c:f>
              <c:strCache>
                <c:ptCount val="4"/>
                <c:pt idx="0">
                  <c:v>Installations</c:v>
                </c:pt>
                <c:pt idx="1">
                  <c:v>Field service</c:v>
                </c:pt>
                <c:pt idx="2">
                  <c:v>Prevent-maint.</c:v>
                </c:pt>
                <c:pt idx="3">
                  <c:v>Special Projects (Systems)</c:v>
                </c:pt>
              </c:strCache>
            </c:strRef>
          </c:cat>
          <c:val>
            <c:numRef>
              <c:f>'EGM Supply &amp; Demand Analysis'!$D$8:$G$8</c:f>
              <c:numCache>
                <c:formatCode>#,###</c:formatCode>
                <c:ptCount val="4"/>
                <c:pt idx="0">
                  <c:v>7675.2</c:v>
                </c:pt>
                <c:pt idx="1">
                  <c:v>54579.200000000004</c:v>
                </c:pt>
                <c:pt idx="2">
                  <c:v>12792</c:v>
                </c:pt>
                <c:pt idx="3">
                  <c:v>10753.6</c:v>
                </c:pt>
              </c:numCache>
            </c:numRef>
          </c:val>
          <c:extLst>
            <c:ext xmlns:c16="http://schemas.microsoft.com/office/drawing/2014/chart" uri="{C3380CC4-5D6E-409C-BE32-E72D297353CC}">
              <c16:uniqueId val="{00000002-7985-4076-8787-85100F774DE7}"/>
            </c:ext>
          </c:extLst>
        </c:ser>
        <c:dLbls>
          <c:showLegendKey val="0"/>
          <c:showVal val="0"/>
          <c:showCatName val="0"/>
          <c:showSerName val="0"/>
          <c:showPercent val="0"/>
          <c:showBubbleSize val="0"/>
          <c:showLeaderLines val="0"/>
        </c:dLbls>
        <c:firstSliceAng val="0"/>
      </c:pieChart>
    </c:plotArea>
    <c:legend>
      <c:legendPos val="r"/>
      <c:overlay val="0"/>
      <c:txPr>
        <a:bodyPr/>
        <a:lstStyle/>
        <a:p>
          <a:pPr rtl="0">
            <a:defRPr/>
          </a:pPr>
          <a:endParaRPr lang="en-US"/>
        </a:p>
      </c:txPr>
    </c:legend>
    <c:plotVisOnly val="1"/>
    <c:dispBlanksAs val="gap"/>
    <c:showDLblsOverMax val="0"/>
  </c:chart>
  <c:spPr>
    <a:solidFill>
      <a:schemeClr val="bg1">
        <a:lumMod val="95000"/>
      </a:schemeClr>
    </a:solidFill>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Available Supply and Capacity Demand</a:t>
            </a:r>
          </a:p>
        </c:rich>
      </c:tx>
      <c:overlay val="1"/>
    </c:title>
    <c:autoTitleDeleted val="0"/>
    <c:plotArea>
      <c:layout>
        <c:manualLayout>
          <c:layoutTarget val="inner"/>
          <c:xMode val="edge"/>
          <c:yMode val="edge"/>
          <c:x val="6.209216210046338E-2"/>
          <c:y val="7.8682565841893093E-2"/>
          <c:w val="0.73163784439233082"/>
          <c:h val="0.67849689154914661"/>
        </c:manualLayout>
      </c:layout>
      <c:barChart>
        <c:barDir val="col"/>
        <c:grouping val="stacked"/>
        <c:varyColors val="0"/>
        <c:ser>
          <c:idx val="1"/>
          <c:order val="1"/>
          <c:tx>
            <c:strRef>
              <c:f>'EGM Supply &amp; Demand Analysis'!$A$22</c:f>
              <c:strCache>
                <c:ptCount val="1"/>
                <c:pt idx="0">
                  <c:v>FS Capacity Demand - SAP Actual</c:v>
                </c:pt>
              </c:strCache>
            </c:strRef>
          </c:tx>
          <c:invertIfNegative val="0"/>
          <c:dLbls>
            <c:dLbl>
              <c:idx val="0"/>
              <c:layout>
                <c:manualLayout>
                  <c:x val="2.5513494042342507E-3"/>
                  <c:y val="-0.3329278347971719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32D-4DA7-B1B0-8B84A11143BF}"/>
                </c:ext>
              </c:extLst>
            </c:dLbl>
            <c:dLbl>
              <c:idx val="1"/>
              <c:layout>
                <c:manualLayout>
                  <c:x val="2.5492855175691942E-3"/>
                  <c:y val="-0.1062292552458556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32D-4DA7-B1B0-8B84A11143BF}"/>
                </c:ext>
              </c:extLst>
            </c:dLbl>
            <c:dLbl>
              <c:idx val="2"/>
              <c:layout>
                <c:manualLayout>
                  <c:x val="0"/>
                  <c:y val="-0.265292458076399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32D-4DA7-B1B0-8B84A11143BF}"/>
                </c:ext>
              </c:extLst>
            </c:dLbl>
            <c:dLbl>
              <c:idx val="3"/>
              <c:layout>
                <c:manualLayout>
                  <c:x val="2.5533604111412497E-3"/>
                  <c:y val="-0.1307685689964319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32D-4DA7-B1B0-8B84A11143BF}"/>
                </c:ext>
              </c:extLst>
            </c:dLbl>
            <c:dLbl>
              <c:idx val="4"/>
              <c:layout>
                <c:manualLayout>
                  <c:x val="0"/>
                  <c:y val="-9.4625748076928057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32D-4DA7-B1B0-8B84A11143BF}"/>
                </c:ext>
              </c:extLst>
            </c:dLbl>
            <c:spPr>
              <a:noFill/>
              <a:ln>
                <a:noFill/>
              </a:ln>
              <a:effectLst/>
            </c:sp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'EGM Supply &amp; Demand Analysis'!$C$3:$G$3</c:f>
              <c:strCache>
                <c:ptCount val="5"/>
                <c:pt idx="0">
                  <c:v>Total</c:v>
                </c:pt>
                <c:pt idx="1">
                  <c:v>Installations</c:v>
                </c:pt>
                <c:pt idx="2">
                  <c:v>Field service</c:v>
                </c:pt>
                <c:pt idx="3">
                  <c:v>Prevent-maint.</c:v>
                </c:pt>
                <c:pt idx="4">
                  <c:v>Special Projects (Systems)</c:v>
                </c:pt>
              </c:strCache>
            </c:strRef>
          </c:cat>
          <c:val>
            <c:numRef>
              <c:f>'EGM Supply &amp; Demand Analysis'!$C$22:$G$22</c:f>
              <c:numCache>
                <c:formatCode>#,###.0</c:formatCode>
                <c:ptCount val="5"/>
                <c:pt idx="0" formatCode="#,###">
                  <c:v>32.38042307692308</c:v>
                </c:pt>
                <c:pt idx="1">
                  <c:v>2.9288461538461537</c:v>
                </c:pt>
                <c:pt idx="2">
                  <c:v>23.0535</c:v>
                </c:pt>
                <c:pt idx="3">
                  <c:v>1.2246153846153844</c:v>
                </c:pt>
                <c:pt idx="4" formatCode="#,###">
                  <c:v>5.1734615384615381</c:v>
                </c:pt>
              </c:numCache>
            </c:numRef>
          </c:val>
          <c:extLst>
            <c:ext xmlns:c16="http://schemas.microsoft.com/office/drawing/2014/chart" uri="{C3380CC4-5D6E-409C-BE32-E72D297353CC}">
              <c16:uniqueId val="{00000005-432D-4DA7-B1B0-8B84A11143BF}"/>
            </c:ext>
          </c:extLst>
        </c:ser>
        <c:dLbls>
          <c:showLegendKey val="0"/>
          <c:showVal val="0"/>
          <c:showCatName val="0"/>
          <c:showSerName val="0"/>
          <c:showPercent val="0"/>
          <c:showBubbleSize val="0"/>
        </c:dLbls>
        <c:gapWidth val="100"/>
        <c:overlap val="100"/>
        <c:axId val="268541952"/>
        <c:axId val="268543488"/>
      </c:barChart>
      <c:barChart>
        <c:barDir val="col"/>
        <c:grouping val="stacked"/>
        <c:varyColors val="0"/>
        <c:ser>
          <c:idx val="0"/>
          <c:order val="0"/>
          <c:tx>
            <c:strRef>
              <c:f>'EGM Supply &amp; Demand Analysis'!$A$9</c:f>
              <c:strCache>
                <c:ptCount val="1"/>
                <c:pt idx="0">
                  <c:v>Current Available FS  Supply</c:v>
                </c:pt>
              </c:strCache>
            </c:strRef>
          </c:tx>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'EGM Supply &amp; Demand Analysis'!$C$3:$G$3</c:f>
              <c:strCache>
                <c:ptCount val="5"/>
                <c:pt idx="0">
                  <c:v>Total</c:v>
                </c:pt>
                <c:pt idx="1">
                  <c:v>Installations</c:v>
                </c:pt>
                <c:pt idx="2">
                  <c:v>Field service</c:v>
                </c:pt>
                <c:pt idx="3">
                  <c:v>Prevent-maint.</c:v>
                </c:pt>
                <c:pt idx="4">
                  <c:v>Special Projects (Systems)</c:v>
                </c:pt>
              </c:strCache>
            </c:strRef>
          </c:cat>
          <c:val>
            <c:numRef>
              <c:f>'EGM Supply &amp; Demand Analysis'!$C$9:$G$9</c:f>
              <c:numCache>
                <c:formatCode>#,###.0</c:formatCode>
                <c:ptCount val="5"/>
                <c:pt idx="0">
                  <c:v>43</c:v>
                </c:pt>
                <c:pt idx="1">
                  <c:v>3.69</c:v>
                </c:pt>
                <c:pt idx="2">
                  <c:v>26.240000000000002</c:v>
                </c:pt>
                <c:pt idx="3">
                  <c:v>6.15</c:v>
                </c:pt>
                <c:pt idx="4">
                  <c:v>5.17</c:v>
                </c:pt>
              </c:numCache>
            </c:numRef>
          </c:val>
          <c:extLst>
            <c:ext xmlns:c16="http://schemas.microsoft.com/office/drawing/2014/chart" uri="{C3380CC4-5D6E-409C-BE32-E72D297353CC}">
              <c16:uniqueId val="{00000006-432D-4DA7-B1B0-8B84A11143BF}"/>
            </c:ext>
          </c:extLst>
        </c:ser>
        <c:dLbls>
          <c:showLegendKey val="0"/>
          <c:showVal val="0"/>
          <c:showCatName val="0"/>
          <c:showSerName val="0"/>
          <c:showPercent val="0"/>
          <c:showBubbleSize val="0"/>
        </c:dLbls>
        <c:gapWidth val="265"/>
        <c:overlap val="100"/>
        <c:axId val="268550912"/>
        <c:axId val="268545024"/>
      </c:barChart>
      <c:catAx>
        <c:axId val="268541952"/>
        <c:scaling>
          <c:orientation val="minMax"/>
        </c:scaling>
        <c:delete val="0"/>
        <c:axPos val="b"/>
        <c:numFmt formatCode="General" sourceLinked="0"/>
        <c:majorTickMark val="out"/>
        <c:minorTickMark val="none"/>
        <c:tickLblPos val="nextTo"/>
        <c:crossAx val="268543488"/>
        <c:crosses val="autoZero"/>
        <c:auto val="1"/>
        <c:lblAlgn val="ctr"/>
        <c:lblOffset val="100"/>
        <c:noMultiLvlLbl val="0"/>
      </c:catAx>
      <c:valAx>
        <c:axId val="268543488"/>
        <c:scaling>
          <c:orientation val="minMax"/>
        </c:scaling>
        <c:delete val="0"/>
        <c:axPos val="l"/>
        <c:majorGridlines/>
        <c:numFmt formatCode="#,###" sourceLinked="1"/>
        <c:majorTickMark val="out"/>
        <c:minorTickMark val="none"/>
        <c:tickLblPos val="nextTo"/>
        <c:crossAx val="268541952"/>
        <c:crosses val="autoZero"/>
        <c:crossBetween val="between"/>
      </c:valAx>
      <c:valAx>
        <c:axId val="268545024"/>
        <c:scaling>
          <c:orientation val="minMax"/>
          <c:max val="45"/>
        </c:scaling>
        <c:delete val="0"/>
        <c:axPos val="r"/>
        <c:numFmt formatCode="#,###.0" sourceLinked="1"/>
        <c:majorTickMark val="out"/>
        <c:minorTickMark val="none"/>
        <c:tickLblPos val="nextTo"/>
        <c:txPr>
          <a:bodyPr/>
          <a:lstStyle/>
          <a:p>
            <a:pPr>
              <a:defRPr>
                <a:solidFill>
                  <a:schemeClr val="bg1">
                    <a:lumMod val="95000"/>
                  </a:schemeClr>
                </a:solidFill>
              </a:defRPr>
            </a:pPr>
            <a:endParaRPr lang="en-US"/>
          </a:p>
        </c:txPr>
        <c:crossAx val="268550912"/>
        <c:crosses val="max"/>
        <c:crossBetween val="between"/>
      </c:valAx>
      <c:catAx>
        <c:axId val="268550912"/>
        <c:scaling>
          <c:orientation val="minMax"/>
        </c:scaling>
        <c:delete val="1"/>
        <c:axPos val="b"/>
        <c:numFmt formatCode="General" sourceLinked="1"/>
        <c:majorTickMark val="out"/>
        <c:minorTickMark val="none"/>
        <c:tickLblPos val="nextTo"/>
        <c:crossAx val="268545024"/>
        <c:crosses val="autoZero"/>
        <c:auto val="1"/>
        <c:lblAlgn val="ctr"/>
        <c:lblOffset val="100"/>
        <c:noMultiLvlLbl val="0"/>
      </c:catAx>
      <c:spPr>
        <a:solidFill>
          <a:schemeClr val="bg1">
            <a:lumMod val="85000"/>
          </a:schemeClr>
        </a:solidFill>
      </c:spPr>
    </c:plotArea>
    <c:legend>
      <c:legendPos val="r"/>
      <c:layout>
        <c:manualLayout>
          <c:xMode val="edge"/>
          <c:yMode val="edge"/>
          <c:x val="0.80576279955054453"/>
          <c:y val="0.27608435945967341"/>
          <c:w val="0.18405861509963892"/>
          <c:h val="0.38072070242256612"/>
        </c:manualLayout>
      </c:layout>
      <c:overlay val="0"/>
    </c:legend>
    <c:plotVisOnly val="1"/>
    <c:dispBlanksAs val="gap"/>
    <c:showDLblsOverMax val="0"/>
  </c:chart>
  <c:spPr>
    <a:solidFill>
      <a:schemeClr val="bg1">
        <a:lumMod val="95000"/>
      </a:schemeClr>
    </a:solidFill>
  </c:spPr>
  <c:txPr>
    <a:bodyPr/>
    <a:lstStyle/>
    <a:p>
      <a:pPr>
        <a:defRPr sz="1100">
          <a:solidFill>
            <a:sysClr val="windowText" lastClr="000000"/>
          </a:solidFill>
        </a:defRPr>
      </a:pPr>
      <a:endParaRPr lang="en-US"/>
    </a:p>
  </c:txPr>
  <c:printSettings>
    <c:headerFooter/>
    <c:pageMargins b="0.75" l="0.7" r="0.7" t="0.75" header="0.3" footer="0.3"/>
    <c:pageSetup/>
  </c:printSettings>
  <c:userShapes r:id="rId1"/>
</c:chartSpace>
</file>

<file path=xl/drawings/_rels/drawing1.xml.rels><?xml version="1.0" encoding="UTF-8" standalone="yes"?>
<Relationships xmlns="http://schemas.openxmlformats.org/package/2006/relationships"><Relationship Id="rId3" Type="http://schemas.openxmlformats.org/officeDocument/2006/relationships/hyperlink" Target="http://igtweb/dept/Global-Services/LAC/Lists/3D%20Go-Live%20Master/3D%20GoLive%20Master%20%20LAC%20Active.aspx" TargetMode="External"/><Relationship Id="rId2" Type="http://schemas.openxmlformats.org/officeDocument/2006/relationships/hyperlink" Target="http://igtweb/dept/Global-Services/LAC/Lists/Project%20Request/AllItems.aspx" TargetMode="External"/><Relationship Id="rId1" Type="http://schemas.openxmlformats.org/officeDocument/2006/relationships/hyperlink" Target="http://igtweb/dept/Global-Services/LAC/Lists/LAC%20SOW%20Tracking/AllItems.aspx" TargetMode="External"/><Relationship Id="rId4" Type="http://schemas.openxmlformats.org/officeDocument/2006/relationships/hyperlink" Target="http://igtweb/dept/Global-Services/LAC/Documents/Forms/AllItems.aspx?RootFolder=/dept/Global-Services/LAC/Documents/Projects/System/Ice%20Gaming%20-%20Star%20Bay%20Panam%C3%A1%20(Casinolink-sbX)&amp;FolderCTID=0x0120000A68EFE4EADA0A489"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13.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1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cid:image002.png@01CF9D25.FCB07FD0" TargetMode="External"/><Relationship Id="rId1" Type="http://schemas.openxmlformats.org/officeDocument/2006/relationships/image" Target="../media/image5.png"/><Relationship Id="rId4" Type="http://schemas.openxmlformats.org/officeDocument/2006/relationships/image" Target="cid:image003.png@01CF9D25.FCB07FD0" TargetMode="External"/></Relationships>
</file>

<file path=xl/drawings/drawing1.xml><?xml version="1.0" encoding="utf-8"?>
<xdr:wsDr xmlns:xdr="http://schemas.openxmlformats.org/drawingml/2006/spreadsheetDrawing" xmlns:a="http://schemas.openxmlformats.org/drawingml/2006/main">
  <xdr:twoCellAnchor>
    <xdr:from>
      <xdr:col>4</xdr:col>
      <xdr:colOff>413655</xdr:colOff>
      <xdr:row>3</xdr:row>
      <xdr:rowOff>152400</xdr:rowOff>
    </xdr:from>
    <xdr:to>
      <xdr:col>8</xdr:col>
      <xdr:colOff>65314</xdr:colOff>
      <xdr:row>13</xdr:row>
      <xdr:rowOff>21771</xdr:rowOff>
    </xdr:to>
    <xdr:sp macro="" textlink="">
      <xdr:nvSpPr>
        <xdr:cNvPr id="3" name="TextBox 2">
          <a:hlinkClick xmlns:r="http://schemas.openxmlformats.org/officeDocument/2006/relationships" r:id="rId1"/>
        </xdr:cNvPr>
        <xdr:cNvSpPr txBox="1"/>
      </xdr:nvSpPr>
      <xdr:spPr>
        <a:xfrm>
          <a:off x="413655" y="827314"/>
          <a:ext cx="2090059" cy="1545771"/>
        </a:xfrm>
        <a:prstGeom prst="flowChartPredefinedProcess">
          <a:avLst/>
        </a:prstGeom>
        <a:ln/>
      </xdr:spPr>
      <xdr:style>
        <a:lnRef idx="1">
          <a:schemeClr val="dk1"/>
        </a:lnRef>
        <a:fillRef idx="2">
          <a:schemeClr val="dk1"/>
        </a:fillRef>
        <a:effectRef idx="1">
          <a:schemeClr val="dk1"/>
        </a:effectRef>
        <a:fontRef idx="minor">
          <a:schemeClr val="dk1"/>
        </a:fontRef>
      </xdr:style>
      <xdr:txBody>
        <a:bodyPr vertOverflow="clip" horzOverflow="clip" wrap="square" rtlCol="0" anchor="ctr"/>
        <a:lstStyle/>
        <a:p>
          <a:pPr algn="ctr"/>
          <a:r>
            <a:rPr lang="en-US" sz="1400" b="0" i="0" u="none" strike="noStrike">
              <a:solidFill>
                <a:srgbClr val="FFFF00"/>
              </a:solidFill>
              <a:effectLst/>
              <a:latin typeface="+mn-lt"/>
              <a:ea typeface="+mn-ea"/>
              <a:cs typeface="+mn-cs"/>
              <a:hlinkClick xmlns:r="http://schemas.openxmlformats.org/officeDocument/2006/relationships" r:id=""/>
            </a:rPr>
            <a:t>SOW Tracking</a:t>
          </a:r>
          <a:r>
            <a:rPr lang="en-US" sz="1400" b="0" i="0" u="none" strike="noStrike">
              <a:solidFill>
                <a:srgbClr val="FFFF00"/>
              </a:solidFill>
              <a:effectLst/>
              <a:latin typeface="+mn-lt"/>
              <a:ea typeface="+mn-ea"/>
              <a:cs typeface="+mn-cs"/>
            </a:rPr>
            <a:t> </a:t>
          </a:r>
          <a:endParaRPr lang="en-US" sz="1400">
            <a:solidFill>
              <a:srgbClr val="FFFF00"/>
            </a:solidFill>
          </a:endParaRPr>
        </a:p>
      </xdr:txBody>
    </xdr:sp>
    <xdr:clientData/>
  </xdr:twoCellAnchor>
  <xdr:twoCellAnchor>
    <xdr:from>
      <xdr:col>4</xdr:col>
      <xdr:colOff>433250</xdr:colOff>
      <xdr:row>18</xdr:row>
      <xdr:rowOff>21770</xdr:rowOff>
    </xdr:from>
    <xdr:to>
      <xdr:col>8</xdr:col>
      <xdr:colOff>141514</xdr:colOff>
      <xdr:row>26</xdr:row>
      <xdr:rowOff>97970</xdr:rowOff>
    </xdr:to>
    <xdr:sp macro="" textlink="">
      <xdr:nvSpPr>
        <xdr:cNvPr id="4" name="TextBox 3">
          <a:hlinkClick xmlns:r="http://schemas.openxmlformats.org/officeDocument/2006/relationships" r:id="rId2"/>
        </xdr:cNvPr>
        <xdr:cNvSpPr txBox="1"/>
      </xdr:nvSpPr>
      <xdr:spPr>
        <a:xfrm>
          <a:off x="433250" y="3069770"/>
          <a:ext cx="2048693" cy="1545771"/>
        </a:xfrm>
        <a:prstGeom prst="flowChartPredefinedProcess">
          <a:avLst/>
        </a:prstGeom>
        <a:ln/>
      </xdr:spPr>
      <xdr:style>
        <a:lnRef idx="1">
          <a:schemeClr val="dk1"/>
        </a:lnRef>
        <a:fillRef idx="2">
          <a:schemeClr val="dk1"/>
        </a:fillRef>
        <a:effectRef idx="1">
          <a:schemeClr val="dk1"/>
        </a:effectRef>
        <a:fontRef idx="minor">
          <a:schemeClr val="dk1"/>
        </a:fontRef>
      </xdr:style>
      <xdr:txBody>
        <a:bodyPr vertOverflow="clip" horzOverflow="clip" wrap="square" rtlCol="0" anchor="ctr"/>
        <a:lstStyle/>
        <a:p>
          <a:pPr algn="ctr"/>
          <a:r>
            <a:rPr lang="en-US" sz="1400" b="0" i="0" u="sng" strike="noStrike">
              <a:solidFill>
                <a:sysClr val="windowText" lastClr="000000"/>
              </a:solidFill>
              <a:effectLst/>
              <a:latin typeface="+mn-lt"/>
              <a:ea typeface="+mn-ea"/>
              <a:cs typeface="+mn-cs"/>
              <a:hlinkClick xmlns:r="http://schemas.openxmlformats.org/officeDocument/2006/relationships" r:id=""/>
            </a:rPr>
            <a:t>Project Request</a:t>
          </a:r>
          <a:r>
            <a:rPr lang="en-US" sz="1400">
              <a:solidFill>
                <a:sysClr val="windowText" lastClr="000000"/>
              </a:solidFill>
            </a:rPr>
            <a:t> </a:t>
          </a:r>
        </a:p>
      </xdr:txBody>
    </xdr:sp>
    <xdr:clientData/>
  </xdr:twoCellAnchor>
  <xdr:twoCellAnchor>
    <xdr:from>
      <xdr:col>4</xdr:col>
      <xdr:colOff>424542</xdr:colOff>
      <xdr:row>30</xdr:row>
      <xdr:rowOff>152401</xdr:rowOff>
    </xdr:from>
    <xdr:to>
      <xdr:col>8</xdr:col>
      <xdr:colOff>152399</xdr:colOff>
      <xdr:row>40</xdr:row>
      <xdr:rowOff>97972</xdr:rowOff>
    </xdr:to>
    <xdr:sp macro="" textlink="">
      <xdr:nvSpPr>
        <xdr:cNvPr id="10" name="TextBox 9">
          <a:hlinkClick xmlns:r="http://schemas.openxmlformats.org/officeDocument/2006/relationships" r:id="rId3"/>
        </xdr:cNvPr>
        <xdr:cNvSpPr txBox="1"/>
      </xdr:nvSpPr>
      <xdr:spPr>
        <a:xfrm>
          <a:off x="424542" y="5431972"/>
          <a:ext cx="2166257" cy="1578429"/>
        </a:xfrm>
        <a:prstGeom prst="flowChartPredefinedProcess">
          <a:avLst/>
        </a:prstGeom>
        <a:ln/>
      </xdr:spPr>
      <xdr:style>
        <a:lnRef idx="1">
          <a:schemeClr val="dk1"/>
        </a:lnRef>
        <a:fillRef idx="2">
          <a:schemeClr val="dk1"/>
        </a:fillRef>
        <a:effectRef idx="1">
          <a:schemeClr val="dk1"/>
        </a:effectRef>
        <a:fontRef idx="minor">
          <a:schemeClr val="dk1"/>
        </a:fontRef>
      </xdr:style>
      <xdr:txBody>
        <a:bodyPr vertOverflow="clip" horzOverflow="clip" wrap="square" rtlCol="0" anchor="ctr"/>
        <a:lstStyle/>
        <a:p>
          <a:pPr algn="ctr"/>
          <a:r>
            <a:rPr lang="en-US" sz="1400" b="0" i="0" u="sng" strike="noStrike">
              <a:solidFill>
                <a:sysClr val="windowText" lastClr="000000"/>
              </a:solidFill>
              <a:effectLst/>
              <a:latin typeface="+mn-lt"/>
              <a:ea typeface="+mn-ea"/>
              <a:cs typeface="+mn-cs"/>
              <a:hlinkClick xmlns:r="http://schemas.openxmlformats.org/officeDocument/2006/relationships" r:id=""/>
            </a:rPr>
            <a:t>3D Go-Live Master</a:t>
          </a:r>
          <a:r>
            <a:rPr lang="en-US" sz="1400" b="0" u="sng">
              <a:solidFill>
                <a:sysClr val="windowText" lastClr="000000"/>
              </a:solidFill>
            </a:rPr>
            <a:t> </a:t>
          </a:r>
        </a:p>
      </xdr:txBody>
    </xdr:sp>
    <xdr:clientData/>
  </xdr:twoCellAnchor>
  <xdr:twoCellAnchor>
    <xdr:from>
      <xdr:col>4</xdr:col>
      <xdr:colOff>413654</xdr:colOff>
      <xdr:row>8</xdr:row>
      <xdr:rowOff>87086</xdr:rowOff>
    </xdr:from>
    <xdr:to>
      <xdr:col>4</xdr:col>
      <xdr:colOff>433249</xdr:colOff>
      <xdr:row>22</xdr:row>
      <xdr:rowOff>59871</xdr:rowOff>
    </xdr:to>
    <xdr:cxnSp macro="">
      <xdr:nvCxnSpPr>
        <xdr:cNvPr id="28" name="Elbow Connector 27"/>
        <xdr:cNvCxnSpPr>
          <a:stCxn id="3" idx="1"/>
          <a:endCxn id="4" idx="1"/>
        </xdr:cNvCxnSpPr>
      </xdr:nvCxnSpPr>
      <xdr:spPr>
        <a:xfrm rot="10800000" flipH="1" flipV="1">
          <a:off x="413654" y="1600200"/>
          <a:ext cx="19595" cy="2367642"/>
        </a:xfrm>
        <a:prstGeom prst="bentConnector3">
          <a:avLst>
            <a:gd name="adj1" fmla="val -1166624"/>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424542</xdr:colOff>
      <xdr:row>22</xdr:row>
      <xdr:rowOff>59870</xdr:rowOff>
    </xdr:from>
    <xdr:to>
      <xdr:col>4</xdr:col>
      <xdr:colOff>433250</xdr:colOff>
      <xdr:row>35</xdr:row>
      <xdr:rowOff>125186</xdr:rowOff>
    </xdr:to>
    <xdr:cxnSp macro="">
      <xdr:nvCxnSpPr>
        <xdr:cNvPr id="40" name="Elbow Connector 39"/>
        <xdr:cNvCxnSpPr>
          <a:stCxn id="4" idx="1"/>
          <a:endCxn id="10" idx="1"/>
        </xdr:cNvCxnSpPr>
      </xdr:nvCxnSpPr>
      <xdr:spPr>
        <a:xfrm rot="10800000" flipV="1">
          <a:off x="424542" y="3967841"/>
          <a:ext cx="8708" cy="2253345"/>
        </a:xfrm>
        <a:prstGeom prst="bentConnector3">
          <a:avLst>
            <a:gd name="adj1" fmla="val 2725172"/>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304801</xdr:colOff>
      <xdr:row>5</xdr:row>
      <xdr:rowOff>39188</xdr:rowOff>
    </xdr:from>
    <xdr:to>
      <xdr:col>12</xdr:col>
      <xdr:colOff>539931</xdr:colOff>
      <xdr:row>13</xdr:row>
      <xdr:rowOff>152400</xdr:rowOff>
    </xdr:to>
    <xdr:sp macro="" textlink="">
      <xdr:nvSpPr>
        <xdr:cNvPr id="57" name="Flowchart: Internal Storage 56"/>
        <xdr:cNvSpPr/>
      </xdr:nvSpPr>
      <xdr:spPr>
        <a:xfrm>
          <a:off x="3597730" y="882831"/>
          <a:ext cx="1990451" cy="1473926"/>
        </a:xfrm>
        <a:prstGeom prst="flowChartInternalStorage">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400" b="0" i="0" u="sng" strike="noStrike">
              <a:solidFill>
                <a:schemeClr val="dk1"/>
              </a:solidFill>
              <a:effectLst/>
              <a:latin typeface="+mn-lt"/>
              <a:ea typeface="+mn-ea"/>
              <a:cs typeface="+mn-cs"/>
              <a:hlinkClick xmlns:r="http://schemas.openxmlformats.org/officeDocument/2006/relationships" r:id=""/>
            </a:rPr>
            <a:t>System Project Documents</a:t>
          </a:r>
          <a:endParaRPr lang="en-US" sz="1400"/>
        </a:p>
      </xdr:txBody>
    </xdr:sp>
    <xdr:clientData/>
  </xdr:twoCellAnchor>
  <xdr:twoCellAnchor>
    <xdr:from>
      <xdr:col>8</xdr:col>
      <xdr:colOff>65314</xdr:colOff>
      <xdr:row>8</xdr:row>
      <xdr:rowOff>87086</xdr:rowOff>
    </xdr:from>
    <xdr:to>
      <xdr:col>9</xdr:col>
      <xdr:colOff>304801</xdr:colOff>
      <xdr:row>9</xdr:row>
      <xdr:rowOff>74023</xdr:rowOff>
    </xdr:to>
    <xdr:cxnSp macro="">
      <xdr:nvCxnSpPr>
        <xdr:cNvPr id="79" name="Elbow Connector 78"/>
        <xdr:cNvCxnSpPr>
          <a:stCxn id="3" idx="3"/>
          <a:endCxn id="57" idx="1"/>
        </xdr:cNvCxnSpPr>
      </xdr:nvCxnSpPr>
      <xdr:spPr>
        <a:xfrm>
          <a:off x="2503714" y="1600200"/>
          <a:ext cx="1219201" cy="171994"/>
        </a:xfrm>
        <a:prstGeom prst="bentConnector3">
          <a:avLst>
            <a:gd name="adj1" fmla="val 50000"/>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293913</xdr:colOff>
      <xdr:row>5</xdr:row>
      <xdr:rowOff>-1</xdr:rowOff>
    </xdr:from>
    <xdr:to>
      <xdr:col>18</xdr:col>
      <xdr:colOff>297178</xdr:colOff>
      <xdr:row>12</xdr:row>
      <xdr:rowOff>119742</xdr:rowOff>
    </xdr:to>
    <xdr:sp macro="" textlink="">
      <xdr:nvSpPr>
        <xdr:cNvPr id="144" name="Flowchart: Multidocument 143">
          <a:hlinkClick xmlns:r="http://schemas.openxmlformats.org/officeDocument/2006/relationships" r:id="rId4"/>
        </xdr:cNvPr>
        <xdr:cNvSpPr/>
      </xdr:nvSpPr>
      <xdr:spPr>
        <a:xfrm>
          <a:off x="7369627" y="1001485"/>
          <a:ext cx="1832065" cy="1306286"/>
        </a:xfrm>
        <a:prstGeom prst="flowChartMultidocumen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400" baseline="0">
              <a:solidFill>
                <a:schemeClr val="dk1"/>
              </a:solidFill>
              <a:effectLst/>
              <a:latin typeface="+mn-lt"/>
              <a:ea typeface="+mn-ea"/>
              <a:cs typeface="+mn-cs"/>
            </a:rPr>
            <a:t>Charter and other files</a:t>
          </a:r>
          <a:endParaRPr lang="en-US" sz="1100">
            <a:solidFill>
              <a:schemeClr val="dk1"/>
            </a:solidFill>
            <a:effectLst/>
            <a:latin typeface="+mn-lt"/>
            <a:ea typeface="+mn-ea"/>
            <a:cs typeface="+mn-cs"/>
          </a:endParaRPr>
        </a:p>
      </xdr:txBody>
    </xdr:sp>
    <xdr:clientData/>
  </xdr:twoCellAnchor>
  <xdr:twoCellAnchor>
    <xdr:from>
      <xdr:col>12</xdr:col>
      <xdr:colOff>539931</xdr:colOff>
      <xdr:row>8</xdr:row>
      <xdr:rowOff>141514</xdr:rowOff>
    </xdr:from>
    <xdr:to>
      <xdr:col>15</xdr:col>
      <xdr:colOff>293913</xdr:colOff>
      <xdr:row>9</xdr:row>
      <xdr:rowOff>74023</xdr:rowOff>
    </xdr:to>
    <xdr:cxnSp macro="">
      <xdr:nvCxnSpPr>
        <xdr:cNvPr id="205" name="Elbow Connector 204"/>
        <xdr:cNvCxnSpPr>
          <a:stCxn id="57" idx="3"/>
          <a:endCxn id="144" idx="1"/>
        </xdr:cNvCxnSpPr>
      </xdr:nvCxnSpPr>
      <xdr:spPr>
        <a:xfrm flipV="1">
          <a:off x="5786845" y="1654628"/>
          <a:ext cx="1582782" cy="117566"/>
        </a:xfrm>
        <a:prstGeom prst="bentConnector3">
          <a:avLst>
            <a:gd name="adj1" fmla="val 50000"/>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27</xdr:row>
      <xdr:rowOff>299895</xdr:rowOff>
    </xdr:from>
    <xdr:to>
      <xdr:col>127</xdr:col>
      <xdr:colOff>95397</xdr:colOff>
      <xdr:row>27</xdr:row>
      <xdr:rowOff>299895</xdr:rowOff>
    </xdr:to>
    <xdr:cxnSp macro="">
      <xdr:nvCxnSpPr>
        <xdr:cNvPr id="2" name="Straight Connector 1"/>
        <xdr:cNvCxnSpPr/>
      </xdr:nvCxnSpPr>
      <xdr:spPr>
        <a:xfrm flipV="1">
          <a:off x="0" y="8351695"/>
          <a:ext cx="33610697" cy="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82</xdr:col>
      <xdr:colOff>0</xdr:colOff>
      <xdr:row>2</xdr:row>
      <xdr:rowOff>2462</xdr:rowOff>
    </xdr:from>
    <xdr:to>
      <xdr:col>83</xdr:col>
      <xdr:colOff>12690</xdr:colOff>
      <xdr:row>18</xdr:row>
      <xdr:rowOff>25400</xdr:rowOff>
    </xdr:to>
    <xdr:sp macro="" textlink="">
      <xdr:nvSpPr>
        <xdr:cNvPr id="5" name="Down Arrow 4"/>
        <xdr:cNvSpPr/>
      </xdr:nvSpPr>
      <xdr:spPr>
        <a:xfrm rot="10800000">
          <a:off x="14820900" y="612062"/>
          <a:ext cx="342890" cy="5026738"/>
        </a:xfrm>
        <a:prstGeom prst="downArrow">
          <a:avLst>
            <a:gd name="adj1" fmla="val 100000"/>
            <a:gd name="adj2" fmla="val 61852"/>
          </a:avLst>
        </a:prstGeom>
        <a:noFill/>
        <a:ln w="3175">
          <a:solidFill>
            <a:schemeClr val="tx1"/>
          </a:solidFill>
          <a:prstDash val="solid"/>
        </a:ln>
      </xdr:spPr>
      <xdr:style>
        <a:lnRef idx="2">
          <a:schemeClr val="accent3"/>
        </a:lnRef>
        <a:fillRef idx="1">
          <a:schemeClr val="lt1"/>
        </a:fillRef>
        <a:effectRef idx="0">
          <a:schemeClr val="accent3"/>
        </a:effectRef>
        <a:fontRef idx="minor">
          <a:schemeClr val="dk1"/>
        </a:fontRef>
      </xdr:style>
      <xdr:txBody>
        <a:bodyPr vertOverflow="clip" horzOverflow="clip" vert="vert" rtlCol="0" anchor="ctr"/>
        <a:lstStyle/>
        <a:p>
          <a:pPr lvl="0" algn="ctr"/>
          <a:r>
            <a:rPr lang="en-US" sz="1200" b="1">
              <a:solidFill>
                <a:sysClr val="windowText" lastClr="000000"/>
              </a:solidFill>
              <a:latin typeface="Arial" panose="020B0604020202020204" pitchFamily="34" charset="0"/>
              <a:cs typeface="Arial" panose="020B0604020202020204" pitchFamily="34" charset="0"/>
            </a:rPr>
            <a:t>Next available project start date</a:t>
          </a:r>
        </a:p>
      </xdr:txBody>
    </xdr:sp>
    <xdr:clientData/>
  </xdr:twoCellAnchor>
  <xdr:twoCellAnchor>
    <xdr:from>
      <xdr:col>59</xdr:col>
      <xdr:colOff>44823</xdr:colOff>
      <xdr:row>9</xdr:row>
      <xdr:rowOff>53788</xdr:rowOff>
    </xdr:from>
    <xdr:to>
      <xdr:col>60</xdr:col>
      <xdr:colOff>349623</xdr:colOff>
      <xdr:row>9</xdr:row>
      <xdr:rowOff>211165</xdr:rowOff>
    </xdr:to>
    <xdr:sp macro="" textlink="">
      <xdr:nvSpPr>
        <xdr:cNvPr id="16" name="TextBox 15"/>
        <xdr:cNvSpPr txBox="1"/>
      </xdr:nvSpPr>
      <xdr:spPr>
        <a:xfrm>
          <a:off x="13034682" y="2384612"/>
          <a:ext cx="735106" cy="157377"/>
        </a:xfrm>
        <a:prstGeom prst="rect">
          <a:avLst/>
        </a:prstGeom>
        <a:solidFill>
          <a:schemeClr val="bg1">
            <a:lumMod val="75000"/>
            <a:alpha val="19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eaLnBrk="1" fontAlgn="auto" latinLnBrk="0" hangingPunct="1"/>
          <a:r>
            <a:rPr lang="en-US" sz="1100" b="0" baseline="0">
              <a:solidFill>
                <a:schemeClr val="dk1"/>
              </a:solidFill>
              <a:effectLst/>
              <a:latin typeface="+mn-lt"/>
              <a:ea typeface="+mn-ea"/>
              <a:cs typeface="+mn-cs"/>
            </a:rPr>
            <a:t>Florencia Bobbio: 2 Decision Makers of Casino Club will be on Holidays during april.</a:t>
          </a:r>
          <a:endParaRPr lang="en-US">
            <a:effectLst/>
          </a:endParaRPr>
        </a:p>
        <a:p>
          <a:pPr eaLnBrk="1" fontAlgn="auto" latinLnBrk="0" hangingPunct="1"/>
          <a:r>
            <a:rPr lang="en-US" sz="1100" b="0" baseline="0">
              <a:solidFill>
                <a:schemeClr val="dk1"/>
              </a:solidFill>
              <a:effectLst/>
              <a:latin typeface="+mn-lt"/>
              <a:ea typeface="+mn-ea"/>
              <a:cs typeface="+mn-cs"/>
            </a:rPr>
            <a:t>Is there any chance to move the project to May?</a:t>
          </a:r>
          <a:endParaRPr lang="en-US">
            <a:effectLst/>
          </a:endParaRPr>
        </a:p>
        <a:p>
          <a:pPr marL="0" marR="0" indent="0" algn="ctr" defTabSz="914400" eaLnBrk="1" fontAlgn="auto" latinLnBrk="0" hangingPunct="1">
            <a:lnSpc>
              <a:spcPct val="100000"/>
            </a:lnSpc>
            <a:spcBef>
              <a:spcPts val="0"/>
            </a:spcBef>
            <a:spcAft>
              <a:spcPts val="0"/>
            </a:spcAft>
            <a:buClrTx/>
            <a:buSzTx/>
            <a:buFontTx/>
            <a:buNone/>
            <a:tabLst/>
            <a:defRPr/>
          </a:pPr>
          <a:r>
            <a:rPr lang="en-US" baseline="0">
              <a:effectLst/>
            </a:rPr>
            <a:t>)</a:t>
          </a:r>
          <a:endParaRPr lang="en-US">
            <a:effectLst/>
          </a:endParaRPr>
        </a:p>
      </xdr:txBody>
    </xdr:sp>
    <xdr:clientData/>
  </xdr:twoCellAnchor>
  <xdr:twoCellAnchor>
    <xdr:from>
      <xdr:col>62</xdr:col>
      <xdr:colOff>57571</xdr:colOff>
      <xdr:row>58</xdr:row>
      <xdr:rowOff>60366</xdr:rowOff>
    </xdr:from>
    <xdr:to>
      <xdr:col>66</xdr:col>
      <xdr:colOff>226622</xdr:colOff>
      <xdr:row>58</xdr:row>
      <xdr:rowOff>223653</xdr:rowOff>
    </xdr:to>
    <xdr:sp macro="" textlink="">
      <xdr:nvSpPr>
        <xdr:cNvPr id="19" name="TextBox 18"/>
        <xdr:cNvSpPr txBox="1"/>
      </xdr:nvSpPr>
      <xdr:spPr>
        <a:xfrm>
          <a:off x="10279257" y="14200909"/>
          <a:ext cx="1475336" cy="163287"/>
        </a:xfrm>
        <a:prstGeom prst="rect">
          <a:avLst/>
        </a:prstGeom>
        <a:ln/>
      </xdr:spPr>
      <xdr:style>
        <a:lnRef idx="1">
          <a:schemeClr val="dk1"/>
        </a:lnRef>
        <a:fillRef idx="2">
          <a:schemeClr val="dk1"/>
        </a:fillRef>
        <a:effectRef idx="1">
          <a:schemeClr val="dk1"/>
        </a:effectRef>
        <a:fontRef idx="minor">
          <a:schemeClr val="dk1"/>
        </a:fontRef>
      </xdr:style>
      <xdr:txBody>
        <a:bodyPr vertOverflow="clip" horzOverflow="clip" wrap="square"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CET 4TH Install - GoLive scheduled to  5/2/14  *** (Review agreement: 60 days after 3RD install should be 4/15/14)</a:t>
          </a:r>
          <a:endParaRPr lang="en-US">
            <a:effectLst/>
          </a:endParaRPr>
        </a:p>
      </xdr:txBody>
    </xdr:sp>
    <xdr:clientData/>
  </xdr:twoCellAnchor>
  <xdr:twoCellAnchor>
    <xdr:from>
      <xdr:col>33</xdr:col>
      <xdr:colOff>1</xdr:colOff>
      <xdr:row>59</xdr:row>
      <xdr:rowOff>15875</xdr:rowOff>
    </xdr:from>
    <xdr:to>
      <xdr:col>67</xdr:col>
      <xdr:colOff>141515</xdr:colOff>
      <xdr:row>59</xdr:row>
      <xdr:rowOff>301624</xdr:rowOff>
    </xdr:to>
    <xdr:sp macro="" textlink="">
      <xdr:nvSpPr>
        <xdr:cNvPr id="21" name="TextBox 20"/>
        <xdr:cNvSpPr txBox="1"/>
      </xdr:nvSpPr>
      <xdr:spPr>
        <a:xfrm>
          <a:off x="11811001" y="17922875"/>
          <a:ext cx="12857389" cy="285749"/>
        </a:xfrm>
        <a:prstGeom prst="rect">
          <a:avLst/>
        </a:prstGeom>
        <a:ln/>
      </xdr:spPr>
      <xdr:style>
        <a:lnRef idx="1">
          <a:schemeClr val="dk1"/>
        </a:lnRef>
        <a:fillRef idx="2">
          <a:schemeClr val="dk1"/>
        </a:fillRef>
        <a:effectRef idx="1">
          <a:schemeClr val="dk1"/>
        </a:effectRef>
        <a:fontRef idx="minor">
          <a:schemeClr val="dk1"/>
        </a:fontRef>
      </xdr:style>
      <xdr:txBody>
        <a:bodyPr vertOverflow="clip" horzOverflow="clip" wrap="square"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CET 5TH Install - GoLive sch. 7/15/14 - (60 days after 4TH install)</a:t>
          </a:r>
          <a:endParaRPr lang="en-US">
            <a:effectLst/>
          </a:endParaRPr>
        </a:p>
      </xdr:txBody>
    </xdr:sp>
    <xdr:clientData/>
  </xdr:twoCellAnchor>
  <xdr:twoCellAnchor>
    <xdr:from>
      <xdr:col>0</xdr:col>
      <xdr:colOff>0</xdr:colOff>
      <xdr:row>17</xdr:row>
      <xdr:rowOff>298749</xdr:rowOff>
    </xdr:from>
    <xdr:to>
      <xdr:col>127</xdr:col>
      <xdr:colOff>93527</xdr:colOff>
      <xdr:row>17</xdr:row>
      <xdr:rowOff>299081</xdr:rowOff>
    </xdr:to>
    <xdr:cxnSp macro="">
      <xdr:nvCxnSpPr>
        <xdr:cNvPr id="24" name="Straight Connector 23"/>
        <xdr:cNvCxnSpPr/>
      </xdr:nvCxnSpPr>
      <xdr:spPr>
        <a:xfrm flipV="1">
          <a:off x="0" y="5607349"/>
          <a:ext cx="29773427" cy="332"/>
        </a:xfrm>
        <a:prstGeom prst="line">
          <a:avLst/>
        </a:prstGeom>
        <a:ln w="19050">
          <a:solidFill>
            <a:srgbClr val="00B050"/>
          </a:solidFill>
        </a:ln>
      </xdr:spPr>
      <xdr:style>
        <a:lnRef idx="2">
          <a:schemeClr val="accent3"/>
        </a:lnRef>
        <a:fillRef idx="0">
          <a:schemeClr val="accent3"/>
        </a:fillRef>
        <a:effectRef idx="1">
          <a:schemeClr val="accent3"/>
        </a:effectRef>
        <a:fontRef idx="minor">
          <a:schemeClr val="tx1"/>
        </a:fontRef>
      </xdr:style>
    </xdr:cxnSp>
    <xdr:clientData/>
  </xdr:twoCellAnchor>
  <xdr:twoCellAnchor editAs="oneCell">
    <xdr:from>
      <xdr:col>19</xdr:col>
      <xdr:colOff>317500</xdr:colOff>
      <xdr:row>3</xdr:row>
      <xdr:rowOff>206374</xdr:rowOff>
    </xdr:from>
    <xdr:to>
      <xdr:col>19</xdr:col>
      <xdr:colOff>777875</xdr:colOff>
      <xdr:row>3</xdr:row>
      <xdr:rowOff>478445</xdr:rowOff>
    </xdr:to>
    <xdr:pic>
      <xdr:nvPicPr>
        <xdr:cNvPr id="4" name="Picture 3"/>
        <xdr:cNvPicPr>
          <a:picLocks noChangeAspect="1"/>
        </xdr:cNvPicPr>
      </xdr:nvPicPr>
      <xdr:blipFill>
        <a:blip xmlns:r="http://schemas.openxmlformats.org/officeDocument/2006/relationships" r:embed="rId1"/>
        <a:stretch>
          <a:fillRect/>
        </a:stretch>
      </xdr:blipFill>
      <xdr:spPr>
        <a:xfrm>
          <a:off x="7810500" y="1031874"/>
          <a:ext cx="460375" cy="272071"/>
        </a:xfrm>
        <a:prstGeom prst="rect">
          <a:avLst/>
        </a:prstGeom>
        <a:ln>
          <a:noFill/>
        </a:ln>
      </xdr:spPr>
    </xdr:pic>
    <xdr:clientData/>
  </xdr:twoCellAnchor>
  <xdr:twoCellAnchor>
    <xdr:from>
      <xdr:col>1</xdr:col>
      <xdr:colOff>2721</xdr:colOff>
      <xdr:row>1</xdr:row>
      <xdr:rowOff>88899</xdr:rowOff>
    </xdr:from>
    <xdr:to>
      <xdr:col>10</xdr:col>
      <xdr:colOff>660399</xdr:colOff>
      <xdr:row>2</xdr:row>
      <xdr:rowOff>139700</xdr:rowOff>
    </xdr:to>
    <xdr:sp macro="" textlink="">
      <xdr:nvSpPr>
        <xdr:cNvPr id="9" name="Down Arrow 8"/>
        <xdr:cNvSpPr/>
      </xdr:nvSpPr>
      <xdr:spPr>
        <a:xfrm rot="16200000">
          <a:off x="2046059" y="-1357539"/>
          <a:ext cx="355601" cy="3858078"/>
        </a:xfrm>
        <a:prstGeom prst="downArrow">
          <a:avLst>
            <a:gd name="adj1" fmla="val 100000"/>
            <a:gd name="adj2" fmla="val 28657"/>
          </a:avLst>
        </a:prstGeom>
        <a:noFill/>
        <a:ln w="3175">
          <a:solidFill>
            <a:schemeClr val="bg1">
              <a:lumMod val="85000"/>
            </a:schemeClr>
          </a:solidFill>
          <a:prstDash val="sysDash"/>
        </a:ln>
      </xdr:spPr>
      <xdr:style>
        <a:lnRef idx="2">
          <a:schemeClr val="accent3"/>
        </a:lnRef>
        <a:fillRef idx="1">
          <a:schemeClr val="lt1"/>
        </a:fillRef>
        <a:effectRef idx="0">
          <a:schemeClr val="accent3"/>
        </a:effectRef>
        <a:fontRef idx="minor">
          <a:schemeClr val="dk1"/>
        </a:fontRef>
      </xdr:style>
      <xdr:txBody>
        <a:bodyPr vertOverflow="clip" horzOverflow="clip" vert="vert" rtlCol="0" anchor="ctr"/>
        <a:lstStyle/>
        <a:p>
          <a:pPr lvl="0" algn="l"/>
          <a:r>
            <a:rPr lang="en-US" sz="1600" b="0" baseline="0">
              <a:solidFill>
                <a:sysClr val="windowText" lastClr="000000"/>
              </a:solidFill>
              <a:latin typeface="+mn-lt"/>
              <a:cs typeface="Arial" panose="020B0604020202020204" pitchFamily="34" charset="0"/>
            </a:rPr>
            <a:t>Next available date: November 3rd</a:t>
          </a:r>
          <a:endParaRPr lang="en-US" sz="1600" b="0">
            <a:solidFill>
              <a:sysClr val="windowText" lastClr="000000"/>
            </a:solidFill>
            <a:latin typeface="+mn-lt"/>
            <a:cs typeface="Arial" panose="020B0604020202020204" pitchFamily="34" charset="0"/>
          </a:endParaRPr>
        </a:p>
      </xdr:txBody>
    </xdr:sp>
    <xdr:clientData/>
  </xdr:twoCellAnchor>
  <xdr:twoCellAnchor>
    <xdr:from>
      <xdr:col>76</xdr:col>
      <xdr:colOff>317503</xdr:colOff>
      <xdr:row>10</xdr:row>
      <xdr:rowOff>12697</xdr:rowOff>
    </xdr:from>
    <xdr:to>
      <xdr:col>82</xdr:col>
      <xdr:colOff>3</xdr:colOff>
      <xdr:row>16</xdr:row>
      <xdr:rowOff>292098</xdr:rowOff>
    </xdr:to>
    <xdr:sp macro="" textlink="">
      <xdr:nvSpPr>
        <xdr:cNvPr id="10" name="Down Arrow 9"/>
        <xdr:cNvSpPr/>
      </xdr:nvSpPr>
      <xdr:spPr>
        <a:xfrm rot="16200000">
          <a:off x="12934952" y="3409948"/>
          <a:ext cx="2108201" cy="1663700"/>
        </a:xfrm>
        <a:prstGeom prst="downArrow">
          <a:avLst>
            <a:gd name="adj1" fmla="val 100000"/>
            <a:gd name="adj2" fmla="val 5701"/>
          </a:avLst>
        </a:prstGeom>
        <a:solidFill>
          <a:srgbClr val="FF0000">
            <a:alpha val="13000"/>
          </a:srgbClr>
        </a:solidFill>
        <a:ln w="19050">
          <a:solidFill>
            <a:schemeClr val="bg1">
              <a:lumMod val="50000"/>
            </a:schemeClr>
          </a:solidFill>
          <a:prstDash val="sysDash"/>
        </a:ln>
      </xdr:spPr>
      <xdr:style>
        <a:lnRef idx="2">
          <a:schemeClr val="accent3"/>
        </a:lnRef>
        <a:fillRef idx="1">
          <a:schemeClr val="lt1"/>
        </a:fillRef>
        <a:effectRef idx="0">
          <a:schemeClr val="accent3"/>
        </a:effectRef>
        <a:fontRef idx="minor">
          <a:schemeClr val="dk1"/>
        </a:fontRef>
      </xdr:style>
      <xdr:txBody>
        <a:bodyPr vertOverflow="clip" horzOverflow="clip" vert="vert" rtlCol="0" anchor="ctr"/>
        <a:lstStyle/>
        <a:p>
          <a:pPr lvl="2" algn="r"/>
          <a:r>
            <a:rPr lang="en-US" sz="1400" b="0">
              <a:solidFill>
                <a:srgbClr val="FF0000"/>
              </a:solidFill>
              <a:latin typeface="Arial" panose="020B0604020202020204" pitchFamily="34" charset="0"/>
              <a:cs typeface="Arial" panose="020B0604020202020204" pitchFamily="34" charset="0"/>
            </a:rPr>
            <a:t>NJ Data Center closing October</a:t>
          </a:r>
          <a:r>
            <a:rPr lang="en-US" sz="1400" b="0" baseline="0">
              <a:solidFill>
                <a:srgbClr val="FF0000"/>
              </a:solidFill>
              <a:latin typeface="Arial" panose="020B0604020202020204" pitchFamily="34" charset="0"/>
              <a:cs typeface="Arial" panose="020B0604020202020204" pitchFamily="34" charset="0"/>
            </a:rPr>
            <a:t> 31</a:t>
          </a:r>
          <a:endParaRPr lang="en-US" sz="1400" b="0">
            <a:solidFill>
              <a:srgbClr val="FF0000"/>
            </a:solidFill>
            <a:latin typeface="Arial" panose="020B0604020202020204" pitchFamily="34" charset="0"/>
            <a:cs typeface="Arial" panose="020B0604020202020204" pitchFamily="34" charset="0"/>
          </a:endParaRPr>
        </a:p>
      </xdr:txBody>
    </xdr:sp>
    <xdr:clientData/>
  </xdr:twoCellAnchor>
  <xdr:twoCellAnchor editAs="oneCell">
    <xdr:from>
      <xdr:col>76</xdr:col>
      <xdr:colOff>0</xdr:colOff>
      <xdr:row>5</xdr:row>
      <xdr:rowOff>0</xdr:rowOff>
    </xdr:from>
    <xdr:to>
      <xdr:col>80</xdr:col>
      <xdr:colOff>7620</xdr:colOff>
      <xdr:row>6</xdr:row>
      <xdr:rowOff>7620</xdr:rowOff>
    </xdr:to>
    <xdr:pic>
      <xdr:nvPicPr>
        <xdr:cNvPr id="11" name="Picture 10"/>
        <xdr:cNvPicPr>
          <a:picLocks noChangeAspect="1" noChangeArrowheads="1"/>
        </xdr:cNvPicPr>
      </xdr:nvPicPr>
      <xdr:blipFill>
        <a:blip xmlns:r="http://schemas.openxmlformats.org/officeDocument/2006/relationships" r:embed="rId2">
          <a:lum bright="50000" contrast="26000"/>
          <a:extLst>
            <a:ext uri="{28A0092B-C50C-407E-A947-70E740481C1C}">
              <a14:useLocalDpi xmlns:a14="http://schemas.microsoft.com/office/drawing/2010/main" val="0"/>
            </a:ext>
          </a:extLst>
        </a:blip>
        <a:srcRect/>
        <a:stretch>
          <a:fillRect/>
        </a:stretch>
      </xdr:blipFill>
      <xdr:spPr bwMode="auto">
        <a:xfrm>
          <a:off x="12839700" y="1955800"/>
          <a:ext cx="1328420" cy="312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8</xdr:col>
      <xdr:colOff>23991</xdr:colOff>
      <xdr:row>47</xdr:row>
      <xdr:rowOff>125506</xdr:rowOff>
    </xdr:from>
    <xdr:to>
      <xdr:col>11</xdr:col>
      <xdr:colOff>519954</xdr:colOff>
      <xdr:row>63</xdr:row>
      <xdr:rowOff>135041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508</xdr:colOff>
      <xdr:row>22</xdr:row>
      <xdr:rowOff>7621</xdr:rowOff>
    </xdr:from>
    <xdr:to>
      <xdr:col>11</xdr:col>
      <xdr:colOff>537883</xdr:colOff>
      <xdr:row>46</xdr:row>
      <xdr:rowOff>116542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57455</xdr:colOff>
      <xdr:row>56</xdr:row>
      <xdr:rowOff>107576</xdr:rowOff>
    </xdr:from>
    <xdr:to>
      <xdr:col>6</xdr:col>
      <xdr:colOff>717177</xdr:colOff>
      <xdr:row>74</xdr:row>
      <xdr:rowOff>15385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190500</xdr:colOff>
      <xdr:row>25</xdr:row>
      <xdr:rowOff>145868</xdr:rowOff>
    </xdr:from>
    <xdr:to>
      <xdr:col>7</xdr:col>
      <xdr:colOff>13548</xdr:colOff>
      <xdr:row>52</xdr:row>
      <xdr:rowOff>1537</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0.75943</cdr:x>
      <cdr:y>0.16625</cdr:y>
    </cdr:from>
    <cdr:to>
      <cdr:x>0.96975</cdr:x>
      <cdr:y>0.4615</cdr:y>
    </cdr:to>
    <cdr:sp macro="" textlink="">
      <cdr:nvSpPr>
        <cdr:cNvPr id="2" name="TextBox 1"/>
        <cdr:cNvSpPr txBox="1"/>
      </cdr:nvSpPr>
      <cdr:spPr>
        <a:xfrm xmlns:a="http://schemas.openxmlformats.org/drawingml/2006/main">
          <a:off x="2194413" y="454670"/>
          <a:ext cx="607713" cy="80744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Needed  headcount</a:t>
          </a:r>
        </a:p>
        <a:p xmlns:a="http://schemas.openxmlformats.org/drawingml/2006/main">
          <a:r>
            <a:rPr lang="en-US" sz="1100"/>
            <a:t>5 PMs</a:t>
          </a:r>
        </a:p>
        <a:p xmlns:a="http://schemas.openxmlformats.org/drawingml/2006/main">
          <a:r>
            <a:rPr lang="en-US" sz="1100"/>
            <a:t>12 SEs</a:t>
          </a:r>
        </a:p>
        <a:p xmlns:a="http://schemas.openxmlformats.org/drawingml/2006/main">
          <a:r>
            <a:rPr lang="en-US" sz="1100"/>
            <a:t>6</a:t>
          </a:r>
          <a:r>
            <a:rPr lang="en-US" sz="1100" baseline="0"/>
            <a:t> TRNs</a:t>
          </a:r>
          <a:endParaRPr lang="en-US" sz="1100"/>
        </a:p>
      </cdr:txBody>
    </cdr:sp>
  </cdr:relSizeAnchor>
</c:userShapes>
</file>

<file path=xl/drawings/drawing5.xml><?xml version="1.0" encoding="utf-8"?>
<c:userShapes xmlns:c="http://schemas.openxmlformats.org/drawingml/2006/chart">
  <cdr:relSizeAnchor xmlns:cdr="http://schemas.openxmlformats.org/drawingml/2006/chartDrawing">
    <cdr:from>
      <cdr:x>0.68676</cdr:x>
      <cdr:y>0.17003</cdr:y>
    </cdr:from>
    <cdr:to>
      <cdr:x>0.88716</cdr:x>
      <cdr:y>0.46411</cdr:y>
    </cdr:to>
    <cdr:sp macro="" textlink="">
      <cdr:nvSpPr>
        <cdr:cNvPr id="2" name="TextBox 1"/>
        <cdr:cNvSpPr txBox="1"/>
      </cdr:nvSpPr>
      <cdr:spPr>
        <a:xfrm xmlns:a="http://schemas.openxmlformats.org/drawingml/2006/main">
          <a:off x="3133725" y="52869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t>3 PMs</a:t>
          </a:r>
        </a:p>
        <a:p xmlns:a="http://schemas.openxmlformats.org/drawingml/2006/main">
          <a:r>
            <a:rPr lang="en-US" sz="1100"/>
            <a:t>12 SEs</a:t>
          </a:r>
        </a:p>
        <a:p xmlns:a="http://schemas.openxmlformats.org/drawingml/2006/main">
          <a:r>
            <a:rPr lang="en-US" sz="1100"/>
            <a:t>3 TRNs</a:t>
          </a:r>
        </a:p>
      </cdr:txBody>
    </cdr:sp>
  </cdr:relSizeAnchor>
</c:userShapes>
</file>

<file path=xl/drawings/drawing6.xml><?xml version="1.0" encoding="utf-8"?>
<c:userShapes xmlns:c="http://schemas.openxmlformats.org/drawingml/2006/chart">
  <cdr:relSizeAnchor xmlns:cdr="http://schemas.openxmlformats.org/drawingml/2006/chartDrawing">
    <cdr:from>
      <cdr:x>0.24624</cdr:x>
      <cdr:y>0.15499</cdr:y>
    </cdr:from>
    <cdr:to>
      <cdr:x>0.44969</cdr:x>
      <cdr:y>0.39808</cdr:y>
    </cdr:to>
    <cdr:sp macro="" textlink="">
      <cdr:nvSpPr>
        <cdr:cNvPr id="2" name="TextBox 1"/>
        <cdr:cNvSpPr txBox="1"/>
      </cdr:nvSpPr>
      <cdr:spPr>
        <a:xfrm xmlns:a="http://schemas.openxmlformats.org/drawingml/2006/main">
          <a:off x="1226733" y="471312"/>
          <a:ext cx="1013548" cy="73918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900" b="0" u="sng"/>
            <a:t>18 Available</a:t>
          </a:r>
          <a:r>
            <a:rPr lang="en-US" sz="900" b="0" u="sng" baseline="0"/>
            <a:t> headcount</a:t>
          </a:r>
          <a:endParaRPr lang="en-US" sz="900" b="0" u="sng"/>
        </a:p>
        <a:p xmlns:a="http://schemas.openxmlformats.org/drawingml/2006/main">
          <a:r>
            <a:rPr lang="en-US" sz="900" b="0"/>
            <a:t>3 PMs</a:t>
          </a:r>
        </a:p>
        <a:p xmlns:a="http://schemas.openxmlformats.org/drawingml/2006/main">
          <a:r>
            <a:rPr lang="en-US" sz="900" b="0"/>
            <a:t>12 SEs</a:t>
          </a:r>
        </a:p>
        <a:p xmlns:a="http://schemas.openxmlformats.org/drawingml/2006/main">
          <a:r>
            <a:rPr lang="en-US" sz="900" b="0"/>
            <a:t>3 TRNs</a:t>
          </a:r>
        </a:p>
      </cdr:txBody>
    </cdr:sp>
  </cdr:relSizeAnchor>
</c:userShapes>
</file>

<file path=xl/drawings/drawing7.xml><?xml version="1.0" encoding="utf-8"?>
<xdr:wsDr xmlns:xdr="http://schemas.openxmlformats.org/drawingml/2006/spreadsheetDrawing" xmlns:a="http://schemas.openxmlformats.org/drawingml/2006/main">
  <xdr:twoCellAnchor>
    <xdr:from>
      <xdr:col>19</xdr:col>
      <xdr:colOff>164119</xdr:colOff>
      <xdr:row>0</xdr:row>
      <xdr:rowOff>0</xdr:rowOff>
    </xdr:from>
    <xdr:to>
      <xdr:col>21</xdr:col>
      <xdr:colOff>435429</xdr:colOff>
      <xdr:row>0</xdr:row>
      <xdr:rowOff>174171</xdr:rowOff>
    </xdr:to>
    <xdr:sp macro="" textlink="">
      <xdr:nvSpPr>
        <xdr:cNvPr id="2" name="TextBox 1"/>
        <xdr:cNvSpPr txBox="1"/>
      </xdr:nvSpPr>
      <xdr:spPr>
        <a:xfrm>
          <a:off x="12791548" y="0"/>
          <a:ext cx="1479624" cy="174171"/>
        </a:xfrm>
        <a:prstGeom prst="rect">
          <a:avLst/>
        </a:prstGeom>
        <a:solidFill>
          <a:schemeClr val="accent1">
            <a:lumMod val="20000"/>
            <a:lumOff val="80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l"/>
          <a:r>
            <a:rPr lang="en-US" sz="1100"/>
            <a:t>Stage data</a:t>
          </a:r>
          <a:r>
            <a:rPr lang="en-US" sz="1100" baseline="0"/>
            <a:t> validation</a:t>
          </a:r>
          <a:endParaRPr lang="en-US" sz="1100"/>
        </a:p>
      </xdr:txBody>
    </xdr:sp>
    <xdr:clientData/>
  </xdr:twoCellAnchor>
  <xdr:twoCellAnchor>
    <xdr:from>
      <xdr:col>23</xdr:col>
      <xdr:colOff>0</xdr:colOff>
      <xdr:row>0</xdr:row>
      <xdr:rowOff>0</xdr:rowOff>
    </xdr:from>
    <xdr:to>
      <xdr:col>24</xdr:col>
      <xdr:colOff>108024</xdr:colOff>
      <xdr:row>0</xdr:row>
      <xdr:rowOff>185057</xdr:rowOff>
    </xdr:to>
    <xdr:sp macro="" textlink="">
      <xdr:nvSpPr>
        <xdr:cNvPr id="3" name="TextBox 2"/>
        <xdr:cNvSpPr txBox="1"/>
      </xdr:nvSpPr>
      <xdr:spPr>
        <a:xfrm>
          <a:off x="14902543" y="0"/>
          <a:ext cx="1120395" cy="185057"/>
        </a:xfrm>
        <a:prstGeom prst="rect">
          <a:avLst/>
        </a:prstGeom>
        <a:solidFill>
          <a:schemeClr val="accent1">
            <a:lumMod val="20000"/>
            <a:lumOff val="80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l"/>
          <a:r>
            <a:rPr lang="en-US" sz="1100"/>
            <a:t>Product</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0</xdr:colOff>
      <xdr:row>4</xdr:row>
      <xdr:rowOff>304799</xdr:rowOff>
    </xdr:from>
    <xdr:to>
      <xdr:col>5</xdr:col>
      <xdr:colOff>645459</xdr:colOff>
      <xdr:row>5</xdr:row>
      <xdr:rowOff>170329</xdr:rowOff>
    </xdr:to>
    <xdr:sp macro="" textlink="">
      <xdr:nvSpPr>
        <xdr:cNvPr id="2" name="TextBox 1"/>
        <xdr:cNvSpPr txBox="1"/>
      </xdr:nvSpPr>
      <xdr:spPr>
        <a:xfrm>
          <a:off x="3048000" y="838199"/>
          <a:ext cx="607359" cy="170330"/>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000" b="0" u="none">
              <a:solidFill>
                <a:sysClr val="windowText" lastClr="000000"/>
              </a:solidFill>
            </a:rPr>
            <a:t>Elvio</a:t>
          </a:r>
        </a:p>
      </xdr:txBody>
    </xdr:sp>
    <xdr:clientData/>
  </xdr:twoCellAnchor>
  <xdr:twoCellAnchor>
    <xdr:from>
      <xdr:col>5</xdr:col>
      <xdr:colOff>0</xdr:colOff>
      <xdr:row>5</xdr:row>
      <xdr:rowOff>179293</xdr:rowOff>
    </xdr:from>
    <xdr:to>
      <xdr:col>5</xdr:col>
      <xdr:colOff>654424</xdr:colOff>
      <xdr:row>6</xdr:row>
      <xdr:rowOff>170328</xdr:rowOff>
    </xdr:to>
    <xdr:sp macro="" textlink="">
      <xdr:nvSpPr>
        <xdr:cNvPr id="3" name="TextBox 2"/>
        <xdr:cNvSpPr txBox="1"/>
      </xdr:nvSpPr>
      <xdr:spPr>
        <a:xfrm>
          <a:off x="3048000" y="1002253"/>
          <a:ext cx="608704" cy="173915"/>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ctr"/>
        <a:lstStyle/>
        <a:p>
          <a:pPr algn="ctr"/>
          <a:r>
            <a:rPr lang="en-US" sz="1000" b="0">
              <a:solidFill>
                <a:sysClr val="windowText" lastClr="000000"/>
              </a:solidFill>
              <a:effectLst/>
              <a:latin typeface="+mn-lt"/>
              <a:ea typeface="+mn-ea"/>
              <a:cs typeface="+mn-cs"/>
            </a:rPr>
            <a:t>Juan</a:t>
          </a:r>
          <a:endParaRPr lang="en-US" sz="700" b="0">
            <a:solidFill>
              <a:sysClr val="windowText" lastClr="000000"/>
            </a:solidFill>
            <a:effectLst/>
          </a:endParaRPr>
        </a:p>
      </xdr:txBody>
    </xdr:sp>
    <xdr:clientData/>
  </xdr:twoCellAnchor>
  <xdr:twoCellAnchor>
    <xdr:from>
      <xdr:col>5</xdr:col>
      <xdr:colOff>0</xdr:colOff>
      <xdr:row>7</xdr:row>
      <xdr:rowOff>0</xdr:rowOff>
    </xdr:from>
    <xdr:to>
      <xdr:col>5</xdr:col>
      <xdr:colOff>654424</xdr:colOff>
      <xdr:row>7</xdr:row>
      <xdr:rowOff>161365</xdr:rowOff>
    </xdr:to>
    <xdr:sp macro="" textlink="">
      <xdr:nvSpPr>
        <xdr:cNvPr id="4" name="TextBox 3"/>
        <xdr:cNvSpPr txBox="1"/>
      </xdr:nvSpPr>
      <xdr:spPr>
        <a:xfrm>
          <a:off x="3048000" y="1173480"/>
          <a:ext cx="608704" cy="161365"/>
        </a:xfrm>
        <a:prstGeom prst="rect">
          <a:avLst/>
        </a:prstGeom>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000" b="0">
              <a:solidFill>
                <a:sysClr val="windowText" lastClr="000000"/>
              </a:solidFill>
              <a:effectLst/>
              <a:latin typeface="+mn-lt"/>
              <a:ea typeface="+mn-ea"/>
              <a:cs typeface="+mn-cs"/>
            </a:rPr>
            <a:t>Open</a:t>
          </a:r>
          <a:endParaRPr lang="en-US" sz="700" b="0">
            <a:solidFill>
              <a:sysClr val="windowText" lastClr="000000"/>
            </a:solidFill>
            <a:effectLst/>
          </a:endParaRPr>
        </a:p>
      </xdr:txBody>
    </xdr:sp>
    <xdr:clientData/>
  </xdr:twoCellAnchor>
  <xdr:twoCellAnchor>
    <xdr:from>
      <xdr:col>5</xdr:col>
      <xdr:colOff>699246</xdr:colOff>
      <xdr:row>0</xdr:row>
      <xdr:rowOff>0</xdr:rowOff>
    </xdr:from>
    <xdr:to>
      <xdr:col>7</xdr:col>
      <xdr:colOff>358588</xdr:colOff>
      <xdr:row>4</xdr:row>
      <xdr:rowOff>8964</xdr:rowOff>
    </xdr:to>
    <xdr:sp macro="" textlink="">
      <xdr:nvSpPr>
        <xdr:cNvPr id="5" name="Down Arrow 4"/>
        <xdr:cNvSpPr/>
      </xdr:nvSpPr>
      <xdr:spPr>
        <a:xfrm>
          <a:off x="3655806" y="0"/>
          <a:ext cx="969982" cy="679524"/>
        </a:xfrm>
        <a:prstGeom prst="downArrow">
          <a:avLst>
            <a:gd name="adj1" fmla="val 82036"/>
            <a:gd name="adj2" fmla="val 2298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latin typeface="Arial Narrow" panose="020B0606020202030204" pitchFamily="34" charset="0"/>
            </a:rPr>
            <a:t>Calculation based on next 16 weeks assingments</a:t>
          </a:r>
        </a:p>
      </xdr:txBody>
    </xdr:sp>
    <xdr:clientData/>
  </xdr:twoCellAnchor>
  <xdr:twoCellAnchor>
    <xdr:from>
      <xdr:col>5</xdr:col>
      <xdr:colOff>35857</xdr:colOff>
      <xdr:row>21</xdr:row>
      <xdr:rowOff>35858</xdr:rowOff>
    </xdr:from>
    <xdr:to>
      <xdr:col>5</xdr:col>
      <xdr:colOff>493058</xdr:colOff>
      <xdr:row>21</xdr:row>
      <xdr:rowOff>152400</xdr:rowOff>
    </xdr:to>
    <xdr:sp macro="" textlink="">
      <xdr:nvSpPr>
        <xdr:cNvPr id="6" name="TextBox 5"/>
        <xdr:cNvSpPr txBox="1"/>
      </xdr:nvSpPr>
      <xdr:spPr>
        <a:xfrm>
          <a:off x="3083857" y="3556298"/>
          <a:ext cx="457201" cy="116542"/>
        </a:xfrm>
        <a:prstGeom prst="rect">
          <a:avLst/>
        </a:prstGeom>
        <a:solidFill>
          <a:srgbClr val="FFFF00"/>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endParaRPr lang="en-US" sz="900">
            <a:effectLst/>
            <a:latin typeface="Arial Narrow" panose="020B0606020202030204" pitchFamily="34" charset="0"/>
          </a:endParaRPr>
        </a:p>
      </xdr:txBody>
    </xdr:sp>
    <xdr:clientData/>
  </xdr:twoCellAnchor>
  <xdr:twoCellAnchor>
    <xdr:from>
      <xdr:col>5</xdr:col>
      <xdr:colOff>35857</xdr:colOff>
      <xdr:row>22</xdr:row>
      <xdr:rowOff>35858</xdr:rowOff>
    </xdr:from>
    <xdr:to>
      <xdr:col>5</xdr:col>
      <xdr:colOff>493058</xdr:colOff>
      <xdr:row>22</xdr:row>
      <xdr:rowOff>152400</xdr:rowOff>
    </xdr:to>
    <xdr:sp macro="" textlink="">
      <xdr:nvSpPr>
        <xdr:cNvPr id="7" name="TextBox 6"/>
        <xdr:cNvSpPr txBox="1"/>
      </xdr:nvSpPr>
      <xdr:spPr>
        <a:xfrm>
          <a:off x="3083857" y="3723938"/>
          <a:ext cx="457201" cy="116542"/>
        </a:xfrm>
        <a:prstGeom prst="rect">
          <a:avLst/>
        </a:prstGeom>
        <a:solidFill>
          <a:srgbClr val="FFFF00"/>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endParaRPr lang="en-US" sz="900">
            <a:effectLst/>
            <a:latin typeface="Arial Narrow" panose="020B0606020202030204" pitchFamily="34" charset="0"/>
          </a:endParaRPr>
        </a:p>
      </xdr:txBody>
    </xdr:sp>
    <xdr:clientData/>
  </xdr:twoCellAnchor>
  <xdr:twoCellAnchor>
    <xdr:from>
      <xdr:col>17</xdr:col>
      <xdr:colOff>8965</xdr:colOff>
      <xdr:row>0</xdr:row>
      <xdr:rowOff>1</xdr:rowOff>
    </xdr:from>
    <xdr:to>
      <xdr:col>49</xdr:col>
      <xdr:colOff>8965</xdr:colOff>
      <xdr:row>1</xdr:row>
      <xdr:rowOff>35859</xdr:rowOff>
    </xdr:to>
    <xdr:sp macro="" textlink="">
      <xdr:nvSpPr>
        <xdr:cNvPr id="8" name="TextBox 7"/>
        <xdr:cNvSpPr txBox="1"/>
      </xdr:nvSpPr>
      <xdr:spPr>
        <a:xfrm>
          <a:off x="10372165" y="1"/>
          <a:ext cx="19507200" cy="20349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a:t>16-week resource projects assignment (640 hrs)</a:t>
          </a:r>
        </a:p>
      </xdr:txBody>
    </xdr:sp>
    <xdr:clientData/>
  </xdr:twoCellAnchor>
  <xdr:twoCellAnchor>
    <xdr:from>
      <xdr:col>5</xdr:col>
      <xdr:colOff>188260</xdr:colOff>
      <xdr:row>18</xdr:row>
      <xdr:rowOff>0</xdr:rowOff>
    </xdr:from>
    <xdr:to>
      <xdr:col>5</xdr:col>
      <xdr:colOff>340659</xdr:colOff>
      <xdr:row>18</xdr:row>
      <xdr:rowOff>143781</xdr:rowOff>
    </xdr:to>
    <xdr:sp macro="" textlink="">
      <xdr:nvSpPr>
        <xdr:cNvPr id="9" name="TextBox 8"/>
        <xdr:cNvSpPr txBox="1"/>
      </xdr:nvSpPr>
      <xdr:spPr>
        <a:xfrm>
          <a:off x="3236260" y="3017520"/>
          <a:ext cx="152399" cy="143781"/>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ctr"/>
        <a:lstStyle/>
        <a:p>
          <a:pPr algn="ctr"/>
          <a:endParaRPr lang="en-US" sz="700" b="0">
            <a:solidFill>
              <a:sysClr val="windowText" lastClr="000000"/>
            </a:solidFill>
            <a:effectLst/>
          </a:endParaRPr>
        </a:p>
      </xdr:txBody>
    </xdr:sp>
    <xdr:clientData/>
  </xdr:twoCellAnchor>
  <xdr:twoCellAnchor>
    <xdr:from>
      <xdr:col>5</xdr:col>
      <xdr:colOff>0</xdr:colOff>
      <xdr:row>10</xdr:row>
      <xdr:rowOff>0</xdr:rowOff>
    </xdr:from>
    <xdr:to>
      <xdr:col>5</xdr:col>
      <xdr:colOff>152399</xdr:colOff>
      <xdr:row>10</xdr:row>
      <xdr:rowOff>143781</xdr:rowOff>
    </xdr:to>
    <xdr:sp macro="" textlink="">
      <xdr:nvSpPr>
        <xdr:cNvPr id="10" name="TextBox 9"/>
        <xdr:cNvSpPr txBox="1"/>
      </xdr:nvSpPr>
      <xdr:spPr>
        <a:xfrm>
          <a:off x="3048000" y="1676400"/>
          <a:ext cx="152399" cy="143781"/>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ctr"/>
        <a:lstStyle/>
        <a:p>
          <a:pPr algn="ctr"/>
          <a:endParaRPr lang="en-US" sz="700" b="0">
            <a:solidFill>
              <a:sysClr val="windowText" lastClr="000000"/>
            </a:solidFill>
            <a:effectLst/>
          </a:endParaRPr>
        </a:p>
      </xdr:txBody>
    </xdr:sp>
    <xdr:clientData/>
  </xdr:twoCellAnchor>
  <xdr:twoCellAnchor>
    <xdr:from>
      <xdr:col>5</xdr:col>
      <xdr:colOff>0</xdr:colOff>
      <xdr:row>13</xdr:row>
      <xdr:rowOff>0</xdr:rowOff>
    </xdr:from>
    <xdr:to>
      <xdr:col>5</xdr:col>
      <xdr:colOff>152399</xdr:colOff>
      <xdr:row>13</xdr:row>
      <xdr:rowOff>143781</xdr:rowOff>
    </xdr:to>
    <xdr:sp macro="" textlink="">
      <xdr:nvSpPr>
        <xdr:cNvPr id="11" name="TextBox 10"/>
        <xdr:cNvSpPr txBox="1"/>
      </xdr:nvSpPr>
      <xdr:spPr>
        <a:xfrm>
          <a:off x="3048000" y="2179320"/>
          <a:ext cx="152399" cy="143781"/>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700" b="0">
            <a:solidFill>
              <a:sysClr val="windowText" lastClr="000000"/>
            </a:solidFill>
            <a:effectLst/>
          </a:endParaRPr>
        </a:p>
      </xdr:txBody>
    </xdr:sp>
    <xdr:clientData/>
  </xdr:twoCellAnchor>
  <xdr:twoCellAnchor>
    <xdr:from>
      <xdr:col>5</xdr:col>
      <xdr:colOff>35857</xdr:colOff>
      <xdr:row>18</xdr:row>
      <xdr:rowOff>0</xdr:rowOff>
    </xdr:from>
    <xdr:to>
      <xdr:col>5</xdr:col>
      <xdr:colOff>188256</xdr:colOff>
      <xdr:row>18</xdr:row>
      <xdr:rowOff>143781</xdr:rowOff>
    </xdr:to>
    <xdr:sp macro="" textlink="">
      <xdr:nvSpPr>
        <xdr:cNvPr id="12" name="TextBox 11"/>
        <xdr:cNvSpPr txBox="1"/>
      </xdr:nvSpPr>
      <xdr:spPr>
        <a:xfrm>
          <a:off x="3083857" y="3017520"/>
          <a:ext cx="152399" cy="143781"/>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700" b="0">
            <a:solidFill>
              <a:sysClr val="windowText" lastClr="000000"/>
            </a:solidFill>
            <a:effectLst/>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11</xdr:col>
      <xdr:colOff>17479</xdr:colOff>
      <xdr:row>43</xdr:row>
      <xdr:rowOff>107576</xdr:rowOff>
    </xdr:from>
    <xdr:to>
      <xdr:col>15</xdr:col>
      <xdr:colOff>421339</xdr:colOff>
      <xdr:row>62</xdr:row>
      <xdr:rowOff>69028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564776</xdr:colOff>
      <xdr:row>53</xdr:row>
      <xdr:rowOff>62750</xdr:rowOff>
    </xdr:from>
    <xdr:to>
      <xdr:col>5</xdr:col>
      <xdr:colOff>770963</xdr:colOff>
      <xdr:row>73</xdr:row>
      <xdr:rowOff>116540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26892</xdr:colOff>
      <xdr:row>24</xdr:row>
      <xdr:rowOff>89647</xdr:rowOff>
    </xdr:from>
    <xdr:to>
      <xdr:col>15</xdr:col>
      <xdr:colOff>502022</xdr:colOff>
      <xdr:row>43</xdr:row>
      <xdr:rowOff>35186</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609602</xdr:colOff>
      <xdr:row>28</xdr:row>
      <xdr:rowOff>71716</xdr:rowOff>
    </xdr:from>
    <xdr:to>
      <xdr:col>5</xdr:col>
      <xdr:colOff>627530</xdr:colOff>
      <xdr:row>51</xdr:row>
      <xdr:rowOff>44824</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0.27946</cdr:x>
      <cdr:y>0.08817</cdr:y>
    </cdr:from>
    <cdr:to>
      <cdr:x>0.48291</cdr:x>
      <cdr:y>0.33126</cdr:y>
    </cdr:to>
    <cdr:sp macro="" textlink="">
      <cdr:nvSpPr>
        <cdr:cNvPr id="2" name="TextBox 1"/>
        <cdr:cNvSpPr txBox="1"/>
      </cdr:nvSpPr>
      <cdr:spPr>
        <a:xfrm xmlns:a="http://schemas.openxmlformats.org/drawingml/2006/main">
          <a:off x="1508190" y="343040"/>
          <a:ext cx="1097969" cy="94578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000" b="0" u="sng"/>
            <a:t>42 Available</a:t>
          </a:r>
          <a:r>
            <a:rPr lang="en-US" sz="1000" b="0" u="sng" baseline="0"/>
            <a:t> headcount</a:t>
          </a:r>
          <a:endParaRPr lang="en-US" sz="1000" b="0" u="sng"/>
        </a:p>
        <a:p xmlns:a="http://schemas.openxmlformats.org/drawingml/2006/main">
          <a:r>
            <a:rPr lang="en-US" sz="1000" b="0"/>
            <a:t>1 PMs</a:t>
          </a:r>
        </a:p>
        <a:p xmlns:a="http://schemas.openxmlformats.org/drawingml/2006/main">
          <a:r>
            <a:rPr lang="en-US" sz="1000" b="0"/>
            <a:t>41 Techs</a:t>
          </a:r>
        </a:p>
      </cdr:txBody>
    </cdr:sp>
  </cdr:relSizeAnchor>
</c:userShapes>
</file>

<file path=xl/drawings/drawing11.xml><?xml version="1.0" encoding="utf-8"?>
<xdr:wsDr xmlns:xdr="http://schemas.openxmlformats.org/drawingml/2006/spreadsheetDrawing" xmlns:a="http://schemas.openxmlformats.org/drawingml/2006/main">
  <xdr:twoCellAnchor>
    <xdr:from>
      <xdr:col>19</xdr:col>
      <xdr:colOff>510540</xdr:colOff>
      <xdr:row>0</xdr:row>
      <xdr:rowOff>0</xdr:rowOff>
    </xdr:from>
    <xdr:to>
      <xdr:col>21</xdr:col>
      <xdr:colOff>121920</xdr:colOff>
      <xdr:row>0</xdr:row>
      <xdr:rowOff>121920</xdr:rowOff>
    </xdr:to>
    <xdr:sp macro="" textlink="">
      <xdr:nvSpPr>
        <xdr:cNvPr id="2" name="TextBox 1"/>
        <xdr:cNvSpPr txBox="1"/>
      </xdr:nvSpPr>
      <xdr:spPr>
        <a:xfrm>
          <a:off x="5608320" y="0"/>
          <a:ext cx="830580" cy="121920"/>
        </a:xfrm>
        <a:prstGeom prst="rect">
          <a:avLst/>
        </a:prstGeom>
        <a:solidFill>
          <a:schemeClr val="accent1">
            <a:lumMod val="20000"/>
            <a:lumOff val="80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l"/>
          <a:r>
            <a:rPr lang="en-US" sz="1100"/>
            <a:t>Stage data</a:t>
          </a:r>
          <a:r>
            <a:rPr lang="en-US" sz="1100" baseline="0"/>
            <a:t> validation</a:t>
          </a:r>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14</xdr:col>
      <xdr:colOff>1978</xdr:colOff>
      <xdr:row>0</xdr:row>
      <xdr:rowOff>36617</xdr:rowOff>
    </xdr:from>
    <xdr:to>
      <xdr:col>19</xdr:col>
      <xdr:colOff>381001</xdr:colOff>
      <xdr:row>5</xdr:row>
      <xdr:rowOff>152400</xdr:rowOff>
    </xdr:to>
    <xdr:sp macro="" textlink="">
      <xdr:nvSpPr>
        <xdr:cNvPr id="2" name="TextBox 1"/>
        <xdr:cNvSpPr txBox="1"/>
      </xdr:nvSpPr>
      <xdr:spPr>
        <a:xfrm>
          <a:off x="7987738" y="36617"/>
          <a:ext cx="2626923" cy="1220683"/>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100" u="none" baseline="0">
              <a:solidFill>
                <a:schemeClr val="dk1"/>
              </a:solidFill>
              <a:effectLst/>
              <a:latin typeface="+mn-lt"/>
              <a:ea typeface="+mn-ea"/>
              <a:cs typeface="+mn-cs"/>
            </a:rPr>
            <a:t>Max. capacity we are able to deliver per yr.&amp; mo.</a:t>
          </a:r>
        </a:p>
        <a:p>
          <a:endParaRPr lang="en-US">
            <a:effectLst/>
          </a:endParaRPr>
        </a:p>
        <a:p>
          <a:r>
            <a:rPr lang="en-US" sz="1100">
              <a:solidFill>
                <a:schemeClr val="dk1"/>
              </a:solidFill>
              <a:effectLst/>
              <a:latin typeface="+mn-lt"/>
              <a:ea typeface="+mn-ea"/>
              <a:cs typeface="+mn-cs"/>
            </a:rPr>
            <a:t>1.INSTALLS 	26(yr)</a:t>
          </a:r>
          <a:r>
            <a:rPr lang="en-US" sz="1100" baseline="0">
              <a:solidFill>
                <a:schemeClr val="dk1"/>
              </a:solidFill>
              <a:effectLst/>
              <a:latin typeface="+mn-lt"/>
              <a:ea typeface="+mn-ea"/>
              <a:cs typeface="+mn-cs"/>
            </a:rPr>
            <a:t> - 2(mo)</a:t>
          </a:r>
          <a:endParaRPr lang="en-US">
            <a:effectLst/>
          </a:endParaRPr>
        </a:p>
        <a:p>
          <a:r>
            <a:rPr lang="en-US" sz="1100">
              <a:solidFill>
                <a:schemeClr val="dk1"/>
              </a:solidFill>
              <a:effectLst/>
              <a:latin typeface="+mn-lt"/>
              <a:ea typeface="+mn-ea"/>
              <a:cs typeface="+mn-cs"/>
            </a:rPr>
            <a:t>2.UPGRADES	17(yr)</a:t>
          </a:r>
          <a:r>
            <a:rPr lang="en-US" sz="1100" baseline="0">
              <a:solidFill>
                <a:schemeClr val="dk1"/>
              </a:solidFill>
              <a:effectLst/>
              <a:latin typeface="+mn-lt"/>
              <a:ea typeface="+mn-ea"/>
              <a:cs typeface="+mn-cs"/>
            </a:rPr>
            <a:t> - 1(mo)</a:t>
          </a: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3.SUPPORT 	326(yr)</a:t>
          </a:r>
          <a:r>
            <a:rPr lang="en-US" sz="1100" baseline="0">
              <a:solidFill>
                <a:schemeClr val="dk1"/>
              </a:solidFill>
              <a:effectLst/>
              <a:latin typeface="+mn-lt"/>
              <a:ea typeface="+mn-ea"/>
              <a:cs typeface="+mn-cs"/>
            </a:rPr>
            <a:t> - 27(mo)</a:t>
          </a:r>
          <a:endParaRPr lang="en-US">
            <a:effectLst/>
          </a:endParaRPr>
        </a:p>
        <a:p>
          <a:endParaRPr lang="en-US" sz="1100">
            <a:solidFill>
              <a:sysClr val="windowText" lastClr="000000"/>
            </a:solidFill>
          </a:endParaRPr>
        </a:p>
      </xdr:txBody>
    </xdr:sp>
    <xdr:clientData/>
  </xdr:twoCellAnchor>
  <xdr:twoCellAnchor>
    <xdr:from>
      <xdr:col>31</xdr:col>
      <xdr:colOff>32656</xdr:colOff>
      <xdr:row>0</xdr:row>
      <xdr:rowOff>0</xdr:rowOff>
    </xdr:from>
    <xdr:to>
      <xdr:col>39</xdr:col>
      <xdr:colOff>707569</xdr:colOff>
      <xdr:row>5</xdr:row>
      <xdr:rowOff>63335</xdr:rowOff>
    </xdr:to>
    <xdr:sp macro="" textlink="">
      <xdr:nvSpPr>
        <xdr:cNvPr id="3" name="TextBox 2"/>
        <xdr:cNvSpPr txBox="1"/>
      </xdr:nvSpPr>
      <xdr:spPr>
        <a:xfrm>
          <a:off x="10885713" y="0"/>
          <a:ext cx="4430485" cy="1151906"/>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Goal: </a:t>
          </a:r>
        </a:p>
        <a:p>
          <a:pPr marL="457200" marR="0" lvl="1"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A.Maximize revenues (increase install, reducing upgrades) </a:t>
          </a:r>
        </a:p>
        <a:p>
          <a:pPr marL="457200" marR="0" lvl="1"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B.Reduce support</a:t>
          </a:r>
        </a:p>
        <a:p>
          <a:r>
            <a:rPr lang="en-US" sz="1100">
              <a:solidFill>
                <a:schemeClr val="dk1"/>
              </a:solidFill>
              <a:effectLst/>
              <a:latin typeface="+mn-lt"/>
              <a:ea typeface="+mn-ea"/>
              <a:cs typeface="+mn-cs"/>
            </a:rPr>
            <a:t>1.INSTALLS 	36(yr)</a:t>
          </a:r>
          <a:r>
            <a:rPr lang="en-US" sz="1100" baseline="0">
              <a:solidFill>
                <a:schemeClr val="dk1"/>
              </a:solidFill>
              <a:effectLst/>
              <a:latin typeface="+mn-lt"/>
              <a:ea typeface="+mn-ea"/>
              <a:cs typeface="+mn-cs"/>
            </a:rPr>
            <a:t> - 3(mo)</a:t>
          </a:r>
          <a:endParaRPr lang="en-US" sz="1100">
            <a:effectLst/>
          </a:endParaRPr>
        </a:p>
        <a:p>
          <a:r>
            <a:rPr lang="en-US" sz="1100">
              <a:solidFill>
                <a:schemeClr val="dk1"/>
              </a:solidFill>
              <a:effectLst/>
              <a:latin typeface="+mn-lt"/>
              <a:ea typeface="+mn-ea"/>
              <a:cs typeface="+mn-cs"/>
            </a:rPr>
            <a:t>2.UPGRADES	  </a:t>
          </a:r>
          <a:r>
            <a:rPr lang="en-US" sz="1100">
              <a:solidFill>
                <a:srgbClr val="FF0000"/>
              </a:solidFill>
              <a:effectLst/>
              <a:latin typeface="+mn-lt"/>
              <a:ea typeface="+mn-ea"/>
              <a:cs typeface="+mn-cs"/>
            </a:rPr>
            <a:t>0</a:t>
          </a:r>
          <a:r>
            <a:rPr lang="en-US" sz="1100">
              <a:solidFill>
                <a:schemeClr val="dk1"/>
              </a:solidFill>
              <a:effectLst/>
              <a:latin typeface="+mn-lt"/>
              <a:ea typeface="+mn-ea"/>
              <a:cs typeface="+mn-cs"/>
            </a:rPr>
            <a:t>(yr)</a:t>
          </a:r>
          <a:r>
            <a:rPr lang="en-US" sz="1100" baseline="0">
              <a:solidFill>
                <a:schemeClr val="dk1"/>
              </a:solidFill>
              <a:effectLst/>
              <a:latin typeface="+mn-lt"/>
              <a:ea typeface="+mn-ea"/>
              <a:cs typeface="+mn-cs"/>
            </a:rPr>
            <a:t> - </a:t>
          </a:r>
          <a:r>
            <a:rPr lang="en-US" sz="1100" baseline="0">
              <a:solidFill>
                <a:srgbClr val="FF0000"/>
              </a:solidFill>
              <a:effectLst/>
              <a:latin typeface="+mn-lt"/>
              <a:ea typeface="+mn-ea"/>
              <a:cs typeface="+mn-cs"/>
            </a:rPr>
            <a:t>0</a:t>
          </a:r>
          <a:r>
            <a:rPr lang="en-US" sz="1100" baseline="0">
              <a:solidFill>
                <a:schemeClr val="dk1"/>
              </a:solidFill>
              <a:effectLst/>
              <a:latin typeface="+mn-lt"/>
              <a:ea typeface="+mn-ea"/>
              <a:cs typeface="+mn-cs"/>
            </a:rPr>
            <a:t>(mo)</a:t>
          </a:r>
          <a:endParaRPr lang="en-US" sz="1100">
            <a:effectLst/>
          </a:endParaRPr>
        </a:p>
        <a:p>
          <a:pPr eaLnBrk="1" fontAlgn="auto" latinLnBrk="0" hangingPunct="1"/>
          <a:r>
            <a:rPr lang="en-US" sz="1100">
              <a:solidFill>
                <a:schemeClr val="dk1"/>
              </a:solidFill>
              <a:effectLst/>
              <a:latin typeface="+mn-lt"/>
              <a:ea typeface="+mn-ea"/>
              <a:cs typeface="+mn-cs"/>
            </a:rPr>
            <a:t>3.SUPPORT 	408(yr)</a:t>
          </a:r>
          <a:r>
            <a:rPr lang="en-US" sz="1100" baseline="0">
              <a:solidFill>
                <a:schemeClr val="dk1"/>
              </a:solidFill>
              <a:effectLst/>
              <a:latin typeface="+mn-lt"/>
              <a:ea typeface="+mn-ea"/>
              <a:cs typeface="+mn-cs"/>
            </a:rPr>
            <a:t> - 34(mo)</a:t>
          </a:r>
          <a:endParaRPr lang="en-US" sz="1100">
            <a:effectLst/>
          </a:endParaRPr>
        </a:p>
      </xdr:txBody>
    </xdr:sp>
    <xdr:clientData/>
  </xdr:twoCellAnchor>
  <xdr:twoCellAnchor>
    <xdr:from>
      <xdr:col>21</xdr:col>
      <xdr:colOff>34636</xdr:colOff>
      <xdr:row>0</xdr:row>
      <xdr:rowOff>47504</xdr:rowOff>
    </xdr:from>
    <xdr:to>
      <xdr:col>26</xdr:col>
      <xdr:colOff>304801</xdr:colOff>
      <xdr:row>5</xdr:row>
      <xdr:rowOff>163287</xdr:rowOff>
    </xdr:to>
    <xdr:sp macro="" textlink="">
      <xdr:nvSpPr>
        <xdr:cNvPr id="12" name="TextBox 11"/>
        <xdr:cNvSpPr txBox="1"/>
      </xdr:nvSpPr>
      <xdr:spPr>
        <a:xfrm>
          <a:off x="11098876" y="47504"/>
          <a:ext cx="2594265" cy="1220683"/>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100" u="none" baseline="0">
              <a:solidFill>
                <a:schemeClr val="dk1"/>
              </a:solidFill>
              <a:effectLst/>
              <a:latin typeface="+mn-lt"/>
              <a:ea typeface="+mn-ea"/>
              <a:cs typeface="+mn-cs"/>
            </a:rPr>
            <a:t>Current projects on 3DMETRIX and SFDC plus support demand (CPT) </a:t>
          </a:r>
          <a:endParaRPr lang="en-US">
            <a:effectLst/>
          </a:endParaRPr>
        </a:p>
        <a:p>
          <a:r>
            <a:rPr lang="en-US" sz="1100">
              <a:solidFill>
                <a:schemeClr val="dk1"/>
              </a:solidFill>
              <a:effectLst/>
              <a:latin typeface="+mn-lt"/>
              <a:ea typeface="+mn-ea"/>
              <a:cs typeface="+mn-cs"/>
            </a:rPr>
            <a:t>1.INSTALLS 	40(yr)</a:t>
          </a:r>
          <a:r>
            <a:rPr lang="en-US" sz="1100" baseline="0">
              <a:solidFill>
                <a:schemeClr val="dk1"/>
              </a:solidFill>
              <a:effectLst/>
              <a:latin typeface="+mn-lt"/>
              <a:ea typeface="+mn-ea"/>
              <a:cs typeface="+mn-cs"/>
            </a:rPr>
            <a:t> - 3(mo)</a:t>
          </a:r>
          <a:endParaRPr lang="en-US">
            <a:effectLst/>
          </a:endParaRPr>
        </a:p>
        <a:p>
          <a:r>
            <a:rPr lang="en-US" sz="1100">
              <a:solidFill>
                <a:schemeClr val="dk1"/>
              </a:solidFill>
              <a:effectLst/>
              <a:latin typeface="+mn-lt"/>
              <a:ea typeface="+mn-ea"/>
              <a:cs typeface="+mn-cs"/>
            </a:rPr>
            <a:t>2.UPGRADES	26(yr)</a:t>
          </a:r>
          <a:r>
            <a:rPr lang="en-US" sz="1100" baseline="0">
              <a:solidFill>
                <a:schemeClr val="dk1"/>
              </a:solidFill>
              <a:effectLst/>
              <a:latin typeface="+mn-lt"/>
              <a:ea typeface="+mn-ea"/>
              <a:cs typeface="+mn-cs"/>
            </a:rPr>
            <a:t> - 2(mo)</a:t>
          </a: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3.SUPPORT 	408(yr)</a:t>
          </a:r>
          <a:r>
            <a:rPr lang="en-US" sz="1100" baseline="0">
              <a:solidFill>
                <a:schemeClr val="dk1"/>
              </a:solidFill>
              <a:effectLst/>
              <a:latin typeface="+mn-lt"/>
              <a:ea typeface="+mn-ea"/>
              <a:cs typeface="+mn-cs"/>
            </a:rPr>
            <a:t> - 34(mo)</a:t>
          </a:r>
          <a:endParaRPr lang="en-US">
            <a:effectLst/>
          </a:endParaRPr>
        </a:p>
        <a:p>
          <a:endParaRPr lang="en-US" sz="1100">
            <a:solidFill>
              <a:sysClr val="windowText" lastClr="00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14</xdr:col>
      <xdr:colOff>1978</xdr:colOff>
      <xdr:row>0</xdr:row>
      <xdr:rowOff>36617</xdr:rowOff>
    </xdr:from>
    <xdr:to>
      <xdr:col>19</xdr:col>
      <xdr:colOff>381001</xdr:colOff>
      <xdr:row>5</xdr:row>
      <xdr:rowOff>152400</xdr:rowOff>
    </xdr:to>
    <xdr:sp macro="" textlink="">
      <xdr:nvSpPr>
        <xdr:cNvPr id="2" name="TextBox 1"/>
        <xdr:cNvSpPr txBox="1"/>
      </xdr:nvSpPr>
      <xdr:spPr>
        <a:xfrm>
          <a:off x="7987738" y="36617"/>
          <a:ext cx="2626923" cy="1220683"/>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100" u="none" baseline="0">
              <a:solidFill>
                <a:schemeClr val="dk1"/>
              </a:solidFill>
              <a:effectLst/>
              <a:latin typeface="+mn-lt"/>
              <a:ea typeface="+mn-ea"/>
              <a:cs typeface="+mn-cs"/>
            </a:rPr>
            <a:t>Max. capacity we are able to deliver per yr.&amp; mo.</a:t>
          </a:r>
        </a:p>
        <a:p>
          <a:endParaRPr lang="en-US">
            <a:effectLst/>
          </a:endParaRPr>
        </a:p>
        <a:p>
          <a:r>
            <a:rPr lang="en-US" sz="1100">
              <a:solidFill>
                <a:schemeClr val="dk1"/>
              </a:solidFill>
              <a:effectLst/>
              <a:latin typeface="+mn-lt"/>
              <a:ea typeface="+mn-ea"/>
              <a:cs typeface="+mn-cs"/>
            </a:rPr>
            <a:t>1.INSTALLS 	26(yr)</a:t>
          </a:r>
          <a:r>
            <a:rPr lang="en-US" sz="1100" baseline="0">
              <a:solidFill>
                <a:schemeClr val="dk1"/>
              </a:solidFill>
              <a:effectLst/>
              <a:latin typeface="+mn-lt"/>
              <a:ea typeface="+mn-ea"/>
              <a:cs typeface="+mn-cs"/>
            </a:rPr>
            <a:t> - 2(mo)</a:t>
          </a:r>
          <a:endParaRPr lang="en-US">
            <a:effectLst/>
          </a:endParaRPr>
        </a:p>
        <a:p>
          <a:r>
            <a:rPr lang="en-US" sz="1100">
              <a:solidFill>
                <a:schemeClr val="dk1"/>
              </a:solidFill>
              <a:effectLst/>
              <a:latin typeface="+mn-lt"/>
              <a:ea typeface="+mn-ea"/>
              <a:cs typeface="+mn-cs"/>
            </a:rPr>
            <a:t>2.UPGRADES	17(yr)</a:t>
          </a:r>
          <a:r>
            <a:rPr lang="en-US" sz="1100" baseline="0">
              <a:solidFill>
                <a:schemeClr val="dk1"/>
              </a:solidFill>
              <a:effectLst/>
              <a:latin typeface="+mn-lt"/>
              <a:ea typeface="+mn-ea"/>
              <a:cs typeface="+mn-cs"/>
            </a:rPr>
            <a:t> - 1(mo)</a:t>
          </a: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3.SUPPORT 	326(yr)</a:t>
          </a:r>
          <a:r>
            <a:rPr lang="en-US" sz="1100" baseline="0">
              <a:solidFill>
                <a:schemeClr val="dk1"/>
              </a:solidFill>
              <a:effectLst/>
              <a:latin typeface="+mn-lt"/>
              <a:ea typeface="+mn-ea"/>
              <a:cs typeface="+mn-cs"/>
            </a:rPr>
            <a:t> - 27(mo)</a:t>
          </a:r>
          <a:endParaRPr lang="en-US">
            <a:effectLst/>
          </a:endParaRPr>
        </a:p>
        <a:p>
          <a:endParaRPr lang="en-US" sz="1100">
            <a:solidFill>
              <a:sysClr val="windowText" lastClr="000000"/>
            </a:solidFill>
          </a:endParaRPr>
        </a:p>
      </xdr:txBody>
    </xdr:sp>
    <xdr:clientData/>
  </xdr:twoCellAnchor>
  <xdr:twoCellAnchor>
    <xdr:from>
      <xdr:col>28</xdr:col>
      <xdr:colOff>21773</xdr:colOff>
      <xdr:row>0</xdr:row>
      <xdr:rowOff>34636</xdr:rowOff>
    </xdr:from>
    <xdr:to>
      <xdr:col>33</xdr:col>
      <xdr:colOff>402771</xdr:colOff>
      <xdr:row>5</xdr:row>
      <xdr:rowOff>141514</xdr:rowOff>
    </xdr:to>
    <xdr:sp macro="" textlink="">
      <xdr:nvSpPr>
        <xdr:cNvPr id="3" name="TextBox 2"/>
        <xdr:cNvSpPr txBox="1"/>
      </xdr:nvSpPr>
      <xdr:spPr>
        <a:xfrm>
          <a:off x="14255933" y="34636"/>
          <a:ext cx="2743198" cy="1211778"/>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200" baseline="0">
              <a:solidFill>
                <a:schemeClr val="dk1"/>
              </a:solidFill>
              <a:effectLst/>
              <a:latin typeface="+mn-lt"/>
              <a:ea typeface="+mn-ea"/>
              <a:cs typeface="+mn-cs"/>
            </a:rPr>
            <a:t>Goal: </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baseline="0">
              <a:solidFill>
                <a:schemeClr val="dk1"/>
              </a:solidFill>
              <a:effectLst/>
              <a:latin typeface="+mn-lt"/>
              <a:ea typeface="+mn-ea"/>
              <a:cs typeface="+mn-cs"/>
            </a:rPr>
            <a:t>A.eliminate support </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baseline="0">
              <a:solidFill>
                <a:schemeClr val="dk1"/>
              </a:solidFill>
              <a:effectLst/>
              <a:latin typeface="+mn-lt"/>
              <a:ea typeface="+mn-ea"/>
              <a:cs typeface="+mn-cs"/>
            </a:rPr>
            <a:t>B. reduce support</a:t>
          </a:r>
        </a:p>
        <a:p>
          <a:r>
            <a:rPr lang="en-US" sz="1100">
              <a:solidFill>
                <a:schemeClr val="dk1"/>
              </a:solidFill>
              <a:effectLst/>
              <a:latin typeface="+mn-lt"/>
              <a:ea typeface="+mn-ea"/>
              <a:cs typeface="+mn-cs"/>
            </a:rPr>
            <a:t>1.INSTALLS 	36(yr)</a:t>
          </a:r>
          <a:r>
            <a:rPr lang="en-US" sz="1100" baseline="0">
              <a:solidFill>
                <a:schemeClr val="dk1"/>
              </a:solidFill>
              <a:effectLst/>
              <a:latin typeface="+mn-lt"/>
              <a:ea typeface="+mn-ea"/>
              <a:cs typeface="+mn-cs"/>
            </a:rPr>
            <a:t> - 3(mo)</a:t>
          </a:r>
          <a:endParaRPr lang="en-US" sz="1200">
            <a:effectLst/>
          </a:endParaRPr>
        </a:p>
        <a:p>
          <a:r>
            <a:rPr lang="en-US" sz="1100">
              <a:solidFill>
                <a:schemeClr val="dk1"/>
              </a:solidFill>
              <a:effectLst/>
              <a:latin typeface="+mn-lt"/>
              <a:ea typeface="+mn-ea"/>
              <a:cs typeface="+mn-cs"/>
            </a:rPr>
            <a:t>2.UPGRADES	  </a:t>
          </a:r>
          <a:r>
            <a:rPr lang="en-US" sz="1100">
              <a:solidFill>
                <a:srgbClr val="FF0000"/>
              </a:solidFill>
              <a:effectLst/>
              <a:latin typeface="+mn-lt"/>
              <a:ea typeface="+mn-ea"/>
              <a:cs typeface="+mn-cs"/>
            </a:rPr>
            <a:t>0</a:t>
          </a:r>
          <a:r>
            <a:rPr lang="en-US" sz="1100">
              <a:solidFill>
                <a:schemeClr val="dk1"/>
              </a:solidFill>
              <a:effectLst/>
              <a:latin typeface="+mn-lt"/>
              <a:ea typeface="+mn-ea"/>
              <a:cs typeface="+mn-cs"/>
            </a:rPr>
            <a:t>(yr)</a:t>
          </a:r>
          <a:r>
            <a:rPr lang="en-US" sz="1100" baseline="0">
              <a:solidFill>
                <a:schemeClr val="dk1"/>
              </a:solidFill>
              <a:effectLst/>
              <a:latin typeface="+mn-lt"/>
              <a:ea typeface="+mn-ea"/>
              <a:cs typeface="+mn-cs"/>
            </a:rPr>
            <a:t> - </a:t>
          </a:r>
          <a:r>
            <a:rPr lang="en-US" sz="1100" baseline="0">
              <a:solidFill>
                <a:srgbClr val="FF0000"/>
              </a:solidFill>
              <a:effectLst/>
              <a:latin typeface="+mn-lt"/>
              <a:ea typeface="+mn-ea"/>
              <a:cs typeface="+mn-cs"/>
            </a:rPr>
            <a:t>0</a:t>
          </a:r>
          <a:r>
            <a:rPr lang="en-US" sz="1100" baseline="0">
              <a:solidFill>
                <a:schemeClr val="dk1"/>
              </a:solidFill>
              <a:effectLst/>
              <a:latin typeface="+mn-lt"/>
              <a:ea typeface="+mn-ea"/>
              <a:cs typeface="+mn-cs"/>
            </a:rPr>
            <a:t>(mo)</a:t>
          </a:r>
          <a:endParaRPr lang="en-US" sz="1200">
            <a:effectLst/>
          </a:endParaRPr>
        </a:p>
        <a:p>
          <a:pPr eaLnBrk="1" fontAlgn="auto" latinLnBrk="0" hangingPunct="1"/>
          <a:r>
            <a:rPr lang="en-US" sz="1100">
              <a:solidFill>
                <a:schemeClr val="dk1"/>
              </a:solidFill>
              <a:effectLst/>
              <a:latin typeface="+mn-lt"/>
              <a:ea typeface="+mn-ea"/>
              <a:cs typeface="+mn-cs"/>
            </a:rPr>
            <a:t>3.SUPPORT 	408(yr)</a:t>
          </a:r>
          <a:r>
            <a:rPr lang="en-US" sz="1100" baseline="0">
              <a:solidFill>
                <a:schemeClr val="dk1"/>
              </a:solidFill>
              <a:effectLst/>
              <a:latin typeface="+mn-lt"/>
              <a:ea typeface="+mn-ea"/>
              <a:cs typeface="+mn-cs"/>
            </a:rPr>
            <a:t> - 34(mo)</a:t>
          </a:r>
          <a:endParaRPr lang="en-US" sz="1200">
            <a:effectLst/>
          </a:endParaRPr>
        </a:p>
      </xdr:txBody>
    </xdr:sp>
    <xdr:clientData/>
  </xdr:twoCellAnchor>
  <xdr:twoCellAnchor>
    <xdr:from>
      <xdr:col>16</xdr:col>
      <xdr:colOff>19049</xdr:colOff>
      <xdr:row>18</xdr:row>
      <xdr:rowOff>95249</xdr:rowOff>
    </xdr:from>
    <xdr:to>
      <xdr:col>16</xdr:col>
      <xdr:colOff>123824</xdr:colOff>
      <xdr:row>19</xdr:row>
      <xdr:rowOff>200024</xdr:rowOff>
    </xdr:to>
    <xdr:sp macro="" textlink="">
      <xdr:nvSpPr>
        <xdr:cNvPr id="4" name="Curved Down Arrow 3"/>
        <xdr:cNvSpPr/>
      </xdr:nvSpPr>
      <xdr:spPr>
        <a:xfrm rot="5400000" flipV="1">
          <a:off x="8804909" y="4918709"/>
          <a:ext cx="302895" cy="104775"/>
        </a:xfrm>
        <a:prstGeom prst="curvedDownArrow">
          <a:avLst>
            <a:gd name="adj1" fmla="val 25000"/>
            <a:gd name="adj2" fmla="val 115032"/>
            <a:gd name="adj3" fmla="val 25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8</xdr:col>
      <xdr:colOff>53790</xdr:colOff>
      <xdr:row>31</xdr:row>
      <xdr:rowOff>257178</xdr:rowOff>
    </xdr:from>
    <xdr:to>
      <xdr:col>8</xdr:col>
      <xdr:colOff>180975</xdr:colOff>
      <xdr:row>33</xdr:row>
      <xdr:rowOff>200025</xdr:rowOff>
    </xdr:to>
    <xdr:sp macro="" textlink="">
      <xdr:nvSpPr>
        <xdr:cNvPr id="5" name="Curved Down Arrow 4"/>
        <xdr:cNvSpPr/>
      </xdr:nvSpPr>
      <xdr:spPr>
        <a:xfrm rot="5400000" flipV="1">
          <a:off x="5434239" y="7884069"/>
          <a:ext cx="461007" cy="127185"/>
        </a:xfrm>
        <a:prstGeom prst="curvedDownArrow">
          <a:avLst>
            <a:gd name="adj1" fmla="val 25000"/>
            <a:gd name="adj2" fmla="val 115032"/>
            <a:gd name="adj3" fmla="val 25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1</xdr:col>
      <xdr:colOff>72936</xdr:colOff>
      <xdr:row>202</xdr:row>
      <xdr:rowOff>117568</xdr:rowOff>
    </xdr:from>
    <xdr:to>
      <xdr:col>11</xdr:col>
      <xdr:colOff>229825</xdr:colOff>
      <xdr:row>219</xdr:row>
      <xdr:rowOff>106680</xdr:rowOff>
    </xdr:to>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8236" y="39452008"/>
          <a:ext cx="6683963" cy="2968532"/>
        </a:xfrm>
        <a:prstGeom prst="rect">
          <a:avLst/>
        </a:prstGeom>
        <a:solidFill>
          <a:schemeClr val="bg1">
            <a:lumMod val="85000"/>
          </a:schemeClr>
        </a:solidFill>
      </xdr:spPr>
    </xdr:pic>
    <xdr:clientData/>
  </xdr:twoCellAnchor>
  <xdr:twoCellAnchor editAs="oneCell">
    <xdr:from>
      <xdr:col>12</xdr:col>
      <xdr:colOff>199754</xdr:colOff>
      <xdr:row>202</xdr:row>
      <xdr:rowOff>144238</xdr:rowOff>
    </xdr:from>
    <xdr:to>
      <xdr:col>27</xdr:col>
      <xdr:colOff>267789</xdr:colOff>
      <xdr:row>226</xdr:row>
      <xdr:rowOff>83977</xdr:rowOff>
    </xdr:to>
    <xdr:pic>
      <xdr:nvPicPr>
        <xdr:cNvPr id="7" name="Picture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85414" y="39478678"/>
          <a:ext cx="6735535" cy="4145979"/>
        </a:xfrm>
        <a:prstGeom prst="rect">
          <a:avLst/>
        </a:prstGeom>
        <a:solidFill>
          <a:schemeClr val="bg1">
            <a:lumMod val="85000"/>
          </a:schemeClr>
        </a:solidFill>
      </xdr:spPr>
    </xdr:pic>
    <xdr:clientData/>
  </xdr:twoCellAnchor>
  <xdr:twoCellAnchor>
    <xdr:from>
      <xdr:col>28</xdr:col>
      <xdr:colOff>0</xdr:colOff>
      <xdr:row>31</xdr:row>
      <xdr:rowOff>0</xdr:rowOff>
    </xdr:from>
    <xdr:to>
      <xdr:col>28</xdr:col>
      <xdr:colOff>142875</xdr:colOff>
      <xdr:row>31</xdr:row>
      <xdr:rowOff>195264</xdr:rowOff>
    </xdr:to>
    <xdr:sp macro="" textlink="">
      <xdr:nvSpPr>
        <xdr:cNvPr id="9" name="Plus 8"/>
        <xdr:cNvSpPr/>
      </xdr:nvSpPr>
      <xdr:spPr>
        <a:xfrm flipH="1">
          <a:off x="14234160" y="7459980"/>
          <a:ext cx="142875" cy="195264"/>
        </a:xfrm>
        <a:prstGeom prst="mathPl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0</xdr:colOff>
      <xdr:row>18</xdr:row>
      <xdr:rowOff>0</xdr:rowOff>
    </xdr:from>
    <xdr:to>
      <xdr:col>28</xdr:col>
      <xdr:colOff>142875</xdr:colOff>
      <xdr:row>18</xdr:row>
      <xdr:rowOff>195264</xdr:rowOff>
    </xdr:to>
    <xdr:sp macro="" textlink="">
      <xdr:nvSpPr>
        <xdr:cNvPr id="10" name="Plus 9"/>
        <xdr:cNvSpPr/>
      </xdr:nvSpPr>
      <xdr:spPr>
        <a:xfrm flipH="1">
          <a:off x="14234160" y="4724400"/>
          <a:ext cx="142875" cy="195264"/>
        </a:xfrm>
        <a:prstGeom prst="mathPl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0</xdr:colOff>
      <xdr:row>28</xdr:row>
      <xdr:rowOff>0</xdr:rowOff>
    </xdr:from>
    <xdr:to>
      <xdr:col>28</xdr:col>
      <xdr:colOff>173676</xdr:colOff>
      <xdr:row>29</xdr:row>
      <xdr:rowOff>48026</xdr:rowOff>
    </xdr:to>
    <xdr:sp macro="" textlink="">
      <xdr:nvSpPr>
        <xdr:cNvPr id="11" name="Minus 10"/>
        <xdr:cNvSpPr/>
      </xdr:nvSpPr>
      <xdr:spPr>
        <a:xfrm>
          <a:off x="14234160" y="6797040"/>
          <a:ext cx="173676" cy="246146"/>
        </a:xfrm>
        <a:prstGeom prst="mathMinus">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34636</xdr:colOff>
      <xdr:row>0</xdr:row>
      <xdr:rowOff>47504</xdr:rowOff>
    </xdr:from>
    <xdr:to>
      <xdr:col>26</xdr:col>
      <xdr:colOff>304801</xdr:colOff>
      <xdr:row>5</xdr:row>
      <xdr:rowOff>163287</xdr:rowOff>
    </xdr:to>
    <xdr:sp macro="" textlink="">
      <xdr:nvSpPr>
        <xdr:cNvPr id="12" name="TextBox 11"/>
        <xdr:cNvSpPr txBox="1"/>
      </xdr:nvSpPr>
      <xdr:spPr>
        <a:xfrm>
          <a:off x="11098876" y="47504"/>
          <a:ext cx="2594265" cy="1220683"/>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100" u="none" baseline="0">
              <a:solidFill>
                <a:schemeClr val="dk1"/>
              </a:solidFill>
              <a:effectLst/>
              <a:latin typeface="+mn-lt"/>
              <a:ea typeface="+mn-ea"/>
              <a:cs typeface="+mn-cs"/>
            </a:rPr>
            <a:t>Current projects on 3DMETRIX and SFDC plus support demand (CPT) </a:t>
          </a:r>
          <a:endParaRPr lang="en-US">
            <a:effectLst/>
          </a:endParaRPr>
        </a:p>
        <a:p>
          <a:r>
            <a:rPr lang="en-US" sz="1100">
              <a:solidFill>
                <a:schemeClr val="dk1"/>
              </a:solidFill>
              <a:effectLst/>
              <a:latin typeface="+mn-lt"/>
              <a:ea typeface="+mn-ea"/>
              <a:cs typeface="+mn-cs"/>
            </a:rPr>
            <a:t>1.INSTALLS 	40(yr)</a:t>
          </a:r>
          <a:r>
            <a:rPr lang="en-US" sz="1100" baseline="0">
              <a:solidFill>
                <a:schemeClr val="dk1"/>
              </a:solidFill>
              <a:effectLst/>
              <a:latin typeface="+mn-lt"/>
              <a:ea typeface="+mn-ea"/>
              <a:cs typeface="+mn-cs"/>
            </a:rPr>
            <a:t> - 3(mo)</a:t>
          </a:r>
          <a:endParaRPr lang="en-US">
            <a:effectLst/>
          </a:endParaRPr>
        </a:p>
        <a:p>
          <a:r>
            <a:rPr lang="en-US" sz="1100">
              <a:solidFill>
                <a:schemeClr val="dk1"/>
              </a:solidFill>
              <a:effectLst/>
              <a:latin typeface="+mn-lt"/>
              <a:ea typeface="+mn-ea"/>
              <a:cs typeface="+mn-cs"/>
            </a:rPr>
            <a:t>2.UPGRADES	26(yr)</a:t>
          </a:r>
          <a:r>
            <a:rPr lang="en-US" sz="1100" baseline="0">
              <a:solidFill>
                <a:schemeClr val="dk1"/>
              </a:solidFill>
              <a:effectLst/>
              <a:latin typeface="+mn-lt"/>
              <a:ea typeface="+mn-ea"/>
              <a:cs typeface="+mn-cs"/>
            </a:rPr>
            <a:t> - 2(mo)</a:t>
          </a: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3.SUPPORT 	408(yr)</a:t>
          </a:r>
          <a:r>
            <a:rPr lang="en-US" sz="1100" baseline="0">
              <a:solidFill>
                <a:schemeClr val="dk1"/>
              </a:solidFill>
              <a:effectLst/>
              <a:latin typeface="+mn-lt"/>
              <a:ea typeface="+mn-ea"/>
              <a:cs typeface="+mn-cs"/>
            </a:rPr>
            <a:t> - 34(mo)</a:t>
          </a:r>
          <a:endParaRPr lang="en-US">
            <a:effectLst/>
          </a:endParaRPr>
        </a:p>
        <a:p>
          <a:endParaRPr lang="en-US" sz="1100">
            <a:solidFill>
              <a:sysClr val="windowText" lastClr="00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64</xdr:row>
      <xdr:rowOff>121920</xdr:rowOff>
    </xdr:from>
    <xdr:to>
      <xdr:col>13</xdr:col>
      <xdr:colOff>472440</xdr:colOff>
      <xdr:row>98</xdr:row>
      <xdr:rowOff>121920</xdr:rowOff>
    </xdr:to>
    <xdr:pic>
      <xdr:nvPicPr>
        <xdr:cNvPr id="4" name="Picture 3" descr="Machine generated alternative text: Network Systems&#10;‘ Game Ops (sblCloud)&#10;DoubleDown Opps&#10;Forecast Category&#10;• Pipeline&#10;Best Case&#10;I Commit&#10;I Closed&#10;Forecast Category&#10;I Commit&#10;I Closed&#10;5&#10;I&#10;Good News&#10;Bad News&#10;Post-Sales&#10;Opportun ¡ty&#10;Name&#10;Opps Won last 7 Days&#10;Sum of Total Price&#10;(converted)&#10;Opps Lost last 7 Days&#10;Opportunity Name Total Price (converted)&#10;Opportunity&#10;Name&#10;ODDs Installing next 7 days&#10;Sum of Total Price&#10;(converted)&#10;New Opps Created last 7 days&#10;Install Date Sum of Monthly Amount (converted)&#10;Stale Opps with past Closellnstall Date&#10;Opportunity Sum of Total Price&#10;Name (converted)&#10;TOP 5 Opps to Close&#10;Opportunity Name&#10;Casino Rosario - XCredit - PP&#10;CIESA - Bonusing&#10;Fiesta Casino Cloud&#10;Fiesta Casino Cloud Holiday&#10;Inn&#10;CIESA - Pending Licensing&#10;Invoicing since 2011&#10;next 7 days&#10;Sum of Total Price&#10;(converted)&#10;263K&#10;169K&#10;166k&#10;146K&#10;64K&#10;Sum of Total Price (converted) in&#10;USD (Thousands)&#10;Sum of Monthly Amount In USD&#10;(Thousands)&#10;2&#10;Record Count"/>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0" y="12039600"/>
          <a:ext cx="8397240" cy="5699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304800</xdr:colOff>
      <xdr:row>64</xdr:row>
      <xdr:rowOff>121920</xdr:rowOff>
    </xdr:from>
    <xdr:to>
      <xdr:col>18</xdr:col>
      <xdr:colOff>228600</xdr:colOff>
      <xdr:row>82</xdr:row>
      <xdr:rowOff>152400</xdr:rowOff>
    </xdr:to>
    <xdr:pic>
      <xdr:nvPicPr>
        <xdr:cNvPr id="5" name="Picture 4" descr="Machine generated alternative text: Peru SWAT - sb Opps&#10;3&#10;I&#10;6&#10;I&#10;Record Count&#10;Stage&#10;. OppOEtunaty IdentLlIed&#10;Identdy Ctomer Requremen1s&#10;• Otx&amp;Order Sent to Ctomer&#10;•Closed Won&#10;•Closed Lost"/>
        <xdr:cNvPicPr>
          <a:picLocks noChangeAspect="1" noChangeArrowheads="1"/>
        </xdr:cNvPicPr>
      </xdr:nvPicPr>
      <xdr:blipFill>
        <a:blip xmlns:r="http://schemas.openxmlformats.org/officeDocument/2006/relationships" r:embed="rId3" r:link="rId4" cstate="print">
          <a:extLst>
            <a:ext uri="{28A0092B-C50C-407E-A947-70E740481C1C}">
              <a14:useLocalDpi xmlns:a14="http://schemas.microsoft.com/office/drawing/2010/main" val="0"/>
            </a:ext>
          </a:extLst>
        </a:blip>
        <a:srcRect/>
        <a:stretch>
          <a:fillRect/>
        </a:stretch>
      </xdr:blipFill>
      <xdr:spPr bwMode="auto">
        <a:xfrm>
          <a:off x="8839200" y="12039600"/>
          <a:ext cx="2362200"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gs.insideigt.com/dept/Global-Services/LAC/Documents/Resource%20Management/CapacityPlanning_v.1_(Feb13-FY14)recover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ks"/>
      <sheetName val="System Project Backlog"/>
      <sheetName val="System Supply &amp; Demand Analysis"/>
      <sheetName val="GlobalServicesOpportunities-Won"/>
      <sheetName val="EGM Supply &amp; Demand Analysis"/>
      <sheetName val="EGM PROJECT DURATION CALC. "/>
      <sheetName val="SFDC import (pipeline)"/>
      <sheetName val="sharepoint project requests"/>
      <sheetName val="SystemCapacityPlann. calculator"/>
      <sheetName val="LAC-ProjectsDurationCalculator"/>
      <sheetName val="SystemSalesReport"/>
      <sheetName val="REF"/>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
          <cell r="P1" t="str">
            <v>FY14</v>
          </cell>
          <cell r="Q1" t="str">
            <v>Week#</v>
          </cell>
        </row>
        <row r="2">
          <cell r="P2">
            <v>41546</v>
          </cell>
          <cell r="Q2">
            <v>1</v>
          </cell>
        </row>
        <row r="3">
          <cell r="P3">
            <v>41547</v>
          </cell>
          <cell r="Q3">
            <v>1</v>
          </cell>
        </row>
        <row r="4">
          <cell r="P4">
            <v>41548</v>
          </cell>
          <cell r="Q4">
            <v>1</v>
          </cell>
        </row>
        <row r="5">
          <cell r="P5">
            <v>41549</v>
          </cell>
          <cell r="Q5">
            <v>1</v>
          </cell>
        </row>
        <row r="6">
          <cell r="P6">
            <v>41550</v>
          </cell>
          <cell r="Q6">
            <v>1</v>
          </cell>
        </row>
        <row r="7">
          <cell r="P7">
            <v>41551</v>
          </cell>
          <cell r="Q7">
            <v>1</v>
          </cell>
        </row>
        <row r="8">
          <cell r="P8">
            <v>41552</v>
          </cell>
          <cell r="Q8">
            <v>1</v>
          </cell>
        </row>
        <row r="9">
          <cell r="P9">
            <v>41553</v>
          </cell>
          <cell r="Q9">
            <v>2</v>
          </cell>
        </row>
        <row r="10">
          <cell r="P10">
            <v>41554</v>
          </cell>
          <cell r="Q10">
            <v>2</v>
          </cell>
        </row>
        <row r="11">
          <cell r="P11">
            <v>41555</v>
          </cell>
          <cell r="Q11">
            <v>2</v>
          </cell>
        </row>
        <row r="12">
          <cell r="P12">
            <v>41556</v>
          </cell>
          <cell r="Q12">
            <v>2</v>
          </cell>
        </row>
        <row r="13">
          <cell r="P13">
            <v>41557</v>
          </cell>
          <cell r="Q13">
            <v>2</v>
          </cell>
        </row>
        <row r="14">
          <cell r="P14">
            <v>41558</v>
          </cell>
          <cell r="Q14">
            <v>2</v>
          </cell>
        </row>
        <row r="15">
          <cell r="P15">
            <v>41559</v>
          </cell>
          <cell r="Q15">
            <v>2</v>
          </cell>
        </row>
        <row r="16">
          <cell r="P16">
            <v>41560</v>
          </cell>
          <cell r="Q16">
            <v>3</v>
          </cell>
        </row>
        <row r="17">
          <cell r="P17">
            <v>41561</v>
          </cell>
          <cell r="Q17">
            <v>3</v>
          </cell>
        </row>
        <row r="18">
          <cell r="P18">
            <v>41562</v>
          </cell>
          <cell r="Q18">
            <v>3</v>
          </cell>
        </row>
        <row r="19">
          <cell r="P19">
            <v>41563</v>
          </cell>
          <cell r="Q19">
            <v>3</v>
          </cell>
        </row>
        <row r="20">
          <cell r="P20">
            <v>41564</v>
          </cell>
          <cell r="Q20">
            <v>3</v>
          </cell>
        </row>
        <row r="21">
          <cell r="P21">
            <v>41565</v>
          </cell>
          <cell r="Q21">
            <v>3</v>
          </cell>
        </row>
        <row r="22">
          <cell r="P22">
            <v>41566</v>
          </cell>
          <cell r="Q22">
            <v>3</v>
          </cell>
        </row>
        <row r="23">
          <cell r="P23">
            <v>41567</v>
          </cell>
          <cell r="Q23">
            <v>4</v>
          </cell>
        </row>
        <row r="24">
          <cell r="P24">
            <v>41568</v>
          </cell>
          <cell r="Q24">
            <v>4</v>
          </cell>
        </row>
        <row r="25">
          <cell r="P25">
            <v>41569</v>
          </cell>
          <cell r="Q25">
            <v>4</v>
          </cell>
        </row>
        <row r="26">
          <cell r="P26">
            <v>41570</v>
          </cell>
          <cell r="Q26">
            <v>4</v>
          </cell>
        </row>
        <row r="27">
          <cell r="P27">
            <v>41571</v>
          </cell>
          <cell r="Q27">
            <v>4</v>
          </cell>
        </row>
        <row r="28">
          <cell r="P28">
            <v>41572</v>
          </cell>
          <cell r="Q28">
            <v>4</v>
          </cell>
        </row>
        <row r="29">
          <cell r="P29">
            <v>41573</v>
          </cell>
          <cell r="Q29">
            <v>4</v>
          </cell>
        </row>
        <row r="30">
          <cell r="P30">
            <v>41574</v>
          </cell>
          <cell r="Q30">
            <v>5</v>
          </cell>
        </row>
        <row r="31">
          <cell r="P31">
            <v>41575</v>
          </cell>
          <cell r="Q31">
            <v>5</v>
          </cell>
        </row>
        <row r="32">
          <cell r="P32">
            <v>41576</v>
          </cell>
          <cell r="Q32">
            <v>5</v>
          </cell>
        </row>
        <row r="33">
          <cell r="P33">
            <v>41577</v>
          </cell>
          <cell r="Q33">
            <v>5</v>
          </cell>
        </row>
        <row r="34">
          <cell r="P34">
            <v>41578</v>
          </cell>
          <cell r="Q34">
            <v>5</v>
          </cell>
        </row>
        <row r="35">
          <cell r="P35">
            <v>41579</v>
          </cell>
          <cell r="Q35">
            <v>5</v>
          </cell>
        </row>
        <row r="36">
          <cell r="P36">
            <v>41580</v>
          </cell>
          <cell r="Q36">
            <v>5</v>
          </cell>
        </row>
        <row r="37">
          <cell r="P37">
            <v>41581</v>
          </cell>
          <cell r="Q37">
            <v>6</v>
          </cell>
        </row>
        <row r="38">
          <cell r="P38">
            <v>41582</v>
          </cell>
          <cell r="Q38">
            <v>6</v>
          </cell>
        </row>
        <row r="39">
          <cell r="P39">
            <v>41583</v>
          </cell>
          <cell r="Q39">
            <v>6</v>
          </cell>
        </row>
        <row r="40">
          <cell r="P40">
            <v>41584</v>
          </cell>
          <cell r="Q40">
            <v>6</v>
          </cell>
        </row>
        <row r="41">
          <cell r="P41">
            <v>41585</v>
          </cell>
          <cell r="Q41">
            <v>6</v>
          </cell>
        </row>
        <row r="42">
          <cell r="P42">
            <v>41586</v>
          </cell>
          <cell r="Q42">
            <v>6</v>
          </cell>
        </row>
        <row r="43">
          <cell r="P43">
            <v>41587</v>
          </cell>
          <cell r="Q43">
            <v>6</v>
          </cell>
        </row>
        <row r="44">
          <cell r="P44">
            <v>41588</v>
          </cell>
          <cell r="Q44">
            <v>7</v>
          </cell>
        </row>
        <row r="45">
          <cell r="P45">
            <v>41589</v>
          </cell>
          <cell r="Q45">
            <v>7</v>
          </cell>
        </row>
        <row r="46">
          <cell r="P46">
            <v>41590</v>
          </cell>
          <cell r="Q46">
            <v>7</v>
          </cell>
        </row>
        <row r="47">
          <cell r="P47">
            <v>41591</v>
          </cell>
          <cell r="Q47">
            <v>7</v>
          </cell>
        </row>
        <row r="48">
          <cell r="P48">
            <v>41592</v>
          </cell>
          <cell r="Q48">
            <v>7</v>
          </cell>
        </row>
        <row r="49">
          <cell r="P49">
            <v>41593</v>
          </cell>
          <cell r="Q49">
            <v>7</v>
          </cell>
        </row>
        <row r="50">
          <cell r="P50">
            <v>41594</v>
          </cell>
          <cell r="Q50">
            <v>7</v>
          </cell>
        </row>
        <row r="51">
          <cell r="P51">
            <v>41595</v>
          </cell>
          <cell r="Q51">
            <v>8</v>
          </cell>
        </row>
        <row r="52">
          <cell r="P52">
            <v>41596</v>
          </cell>
          <cell r="Q52">
            <v>8</v>
          </cell>
        </row>
        <row r="53">
          <cell r="P53">
            <v>41597</v>
          </cell>
          <cell r="Q53">
            <v>8</v>
          </cell>
        </row>
        <row r="54">
          <cell r="P54">
            <v>41598</v>
          </cell>
          <cell r="Q54">
            <v>8</v>
          </cell>
        </row>
        <row r="55">
          <cell r="P55">
            <v>41599</v>
          </cell>
          <cell r="Q55">
            <v>8</v>
          </cell>
        </row>
        <row r="56">
          <cell r="P56">
            <v>41600</v>
          </cell>
          <cell r="Q56">
            <v>8</v>
          </cell>
        </row>
        <row r="57">
          <cell r="P57">
            <v>41601</v>
          </cell>
          <cell r="Q57">
            <v>8</v>
          </cell>
        </row>
        <row r="58">
          <cell r="P58">
            <v>41602</v>
          </cell>
          <cell r="Q58">
            <v>9</v>
          </cell>
        </row>
        <row r="59">
          <cell r="P59">
            <v>41603</v>
          </cell>
          <cell r="Q59">
            <v>9</v>
          </cell>
        </row>
        <row r="60">
          <cell r="P60">
            <v>41604</v>
          </cell>
          <cell r="Q60">
            <v>9</v>
          </cell>
        </row>
        <row r="61">
          <cell r="P61">
            <v>41605</v>
          </cell>
          <cell r="Q61">
            <v>9</v>
          </cell>
        </row>
        <row r="62">
          <cell r="P62">
            <v>41606</v>
          </cell>
          <cell r="Q62">
            <v>9</v>
          </cell>
        </row>
        <row r="63">
          <cell r="P63">
            <v>41607</v>
          </cell>
          <cell r="Q63">
            <v>9</v>
          </cell>
        </row>
        <row r="64">
          <cell r="P64">
            <v>41608</v>
          </cell>
          <cell r="Q64">
            <v>9</v>
          </cell>
        </row>
        <row r="65">
          <cell r="P65">
            <v>41609</v>
          </cell>
          <cell r="Q65">
            <v>10</v>
          </cell>
        </row>
        <row r="66">
          <cell r="P66">
            <v>41610</v>
          </cell>
          <cell r="Q66">
            <v>10</v>
          </cell>
        </row>
        <row r="67">
          <cell r="P67">
            <v>41611</v>
          </cell>
          <cell r="Q67">
            <v>10</v>
          </cell>
        </row>
        <row r="68">
          <cell r="P68">
            <v>41612</v>
          </cell>
          <cell r="Q68">
            <v>10</v>
          </cell>
        </row>
        <row r="69">
          <cell r="P69">
            <v>41613</v>
          </cell>
          <cell r="Q69">
            <v>10</v>
          </cell>
        </row>
        <row r="70">
          <cell r="P70">
            <v>41614</v>
          </cell>
          <cell r="Q70">
            <v>10</v>
          </cell>
        </row>
        <row r="71">
          <cell r="P71">
            <v>41615</v>
          </cell>
          <cell r="Q71">
            <v>10</v>
          </cell>
        </row>
        <row r="72">
          <cell r="P72">
            <v>41616</v>
          </cell>
          <cell r="Q72">
            <v>11</v>
          </cell>
        </row>
        <row r="73">
          <cell r="P73">
            <v>41617</v>
          </cell>
          <cell r="Q73">
            <v>11</v>
          </cell>
        </row>
        <row r="74">
          <cell r="P74">
            <v>41618</v>
          </cell>
          <cell r="Q74">
            <v>11</v>
          </cell>
        </row>
        <row r="75">
          <cell r="P75">
            <v>41619</v>
          </cell>
          <cell r="Q75">
            <v>11</v>
          </cell>
        </row>
        <row r="76">
          <cell r="P76">
            <v>41620</v>
          </cell>
          <cell r="Q76">
            <v>11</v>
          </cell>
        </row>
        <row r="77">
          <cell r="P77">
            <v>41621</v>
          </cell>
          <cell r="Q77">
            <v>11</v>
          </cell>
        </row>
        <row r="78">
          <cell r="P78">
            <v>41622</v>
          </cell>
          <cell r="Q78">
            <v>11</v>
          </cell>
        </row>
        <row r="79">
          <cell r="P79">
            <v>41623</v>
          </cell>
          <cell r="Q79">
            <v>12</v>
          </cell>
        </row>
        <row r="80">
          <cell r="P80">
            <v>41624</v>
          </cell>
          <cell r="Q80">
            <v>12</v>
          </cell>
        </row>
        <row r="81">
          <cell r="P81">
            <v>41625</v>
          </cell>
          <cell r="Q81">
            <v>12</v>
          </cell>
        </row>
        <row r="82">
          <cell r="P82">
            <v>41626</v>
          </cell>
          <cell r="Q82">
            <v>12</v>
          </cell>
        </row>
        <row r="83">
          <cell r="P83">
            <v>41627</v>
          </cell>
          <cell r="Q83">
            <v>12</v>
          </cell>
        </row>
        <row r="84">
          <cell r="P84">
            <v>41628</v>
          </cell>
          <cell r="Q84">
            <v>12</v>
          </cell>
        </row>
        <row r="85">
          <cell r="P85">
            <v>41629</v>
          </cell>
          <cell r="Q85">
            <v>12</v>
          </cell>
        </row>
        <row r="86">
          <cell r="P86">
            <v>41630</v>
          </cell>
          <cell r="Q86">
            <v>13</v>
          </cell>
        </row>
        <row r="87">
          <cell r="P87">
            <v>41631</v>
          </cell>
          <cell r="Q87">
            <v>13</v>
          </cell>
        </row>
        <row r="88">
          <cell r="P88">
            <v>41632</v>
          </cell>
          <cell r="Q88">
            <v>13</v>
          </cell>
        </row>
        <row r="89">
          <cell r="P89">
            <v>41633</v>
          </cell>
          <cell r="Q89">
            <v>13</v>
          </cell>
        </row>
        <row r="90">
          <cell r="P90">
            <v>41634</v>
          </cell>
          <cell r="Q90">
            <v>13</v>
          </cell>
        </row>
        <row r="91">
          <cell r="P91">
            <v>41635</v>
          </cell>
          <cell r="Q91">
            <v>13</v>
          </cell>
        </row>
        <row r="92">
          <cell r="P92">
            <v>41636</v>
          </cell>
          <cell r="Q92">
            <v>13</v>
          </cell>
        </row>
        <row r="93">
          <cell r="P93">
            <v>41637</v>
          </cell>
          <cell r="Q93">
            <v>14</v>
          </cell>
        </row>
        <row r="94">
          <cell r="P94">
            <v>41638</v>
          </cell>
          <cell r="Q94">
            <v>14</v>
          </cell>
        </row>
        <row r="95">
          <cell r="P95">
            <v>41639</v>
          </cell>
          <cell r="Q95">
            <v>14</v>
          </cell>
        </row>
        <row r="96">
          <cell r="P96">
            <v>41640</v>
          </cell>
          <cell r="Q96">
            <v>14</v>
          </cell>
        </row>
        <row r="97">
          <cell r="P97">
            <v>41641</v>
          </cell>
          <cell r="Q97">
            <v>14</v>
          </cell>
        </row>
        <row r="98">
          <cell r="P98">
            <v>41642</v>
          </cell>
          <cell r="Q98">
            <v>14</v>
          </cell>
        </row>
        <row r="99">
          <cell r="P99">
            <v>41643</v>
          </cell>
          <cell r="Q99">
            <v>14</v>
          </cell>
        </row>
        <row r="100">
          <cell r="P100">
            <v>41644</v>
          </cell>
          <cell r="Q100">
            <v>15</v>
          </cell>
        </row>
        <row r="101">
          <cell r="P101">
            <v>41645</v>
          </cell>
          <cell r="Q101">
            <v>15</v>
          </cell>
        </row>
        <row r="102">
          <cell r="P102">
            <v>41646</v>
          </cell>
          <cell r="Q102">
            <v>15</v>
          </cell>
        </row>
        <row r="103">
          <cell r="P103">
            <v>41647</v>
          </cell>
          <cell r="Q103">
            <v>15</v>
          </cell>
        </row>
        <row r="104">
          <cell r="P104">
            <v>41648</v>
          </cell>
          <cell r="Q104">
            <v>15</v>
          </cell>
        </row>
        <row r="105">
          <cell r="P105">
            <v>41649</v>
          </cell>
          <cell r="Q105">
            <v>15</v>
          </cell>
        </row>
        <row r="106">
          <cell r="P106">
            <v>41650</v>
          </cell>
          <cell r="Q106">
            <v>15</v>
          </cell>
        </row>
        <row r="107">
          <cell r="P107">
            <v>41651</v>
          </cell>
          <cell r="Q107">
            <v>16</v>
          </cell>
        </row>
        <row r="108">
          <cell r="P108">
            <v>41652</v>
          </cell>
          <cell r="Q108">
            <v>16</v>
          </cell>
        </row>
        <row r="109">
          <cell r="P109">
            <v>41653</v>
          </cell>
          <cell r="Q109">
            <v>16</v>
          </cell>
        </row>
        <row r="110">
          <cell r="P110">
            <v>41654</v>
          </cell>
          <cell r="Q110">
            <v>16</v>
          </cell>
        </row>
        <row r="111">
          <cell r="P111">
            <v>41655</v>
          </cell>
          <cell r="Q111">
            <v>16</v>
          </cell>
        </row>
        <row r="112">
          <cell r="P112">
            <v>41656</v>
          </cell>
          <cell r="Q112">
            <v>16</v>
          </cell>
        </row>
        <row r="113">
          <cell r="P113">
            <v>41657</v>
          </cell>
          <cell r="Q113">
            <v>16</v>
          </cell>
        </row>
        <row r="114">
          <cell r="P114">
            <v>41658</v>
          </cell>
          <cell r="Q114">
            <v>17</v>
          </cell>
        </row>
        <row r="115">
          <cell r="P115">
            <v>41659</v>
          </cell>
          <cell r="Q115">
            <v>17</v>
          </cell>
        </row>
        <row r="116">
          <cell r="P116">
            <v>41660</v>
          </cell>
          <cell r="Q116">
            <v>17</v>
          </cell>
        </row>
        <row r="117">
          <cell r="P117">
            <v>41661</v>
          </cell>
          <cell r="Q117">
            <v>17</v>
          </cell>
        </row>
        <row r="118">
          <cell r="P118">
            <v>41662</v>
          </cell>
          <cell r="Q118">
            <v>17</v>
          </cell>
        </row>
        <row r="119">
          <cell r="P119">
            <v>41663</v>
          </cell>
          <cell r="Q119">
            <v>17</v>
          </cell>
        </row>
        <row r="120">
          <cell r="P120">
            <v>41664</v>
          </cell>
          <cell r="Q120">
            <v>17</v>
          </cell>
        </row>
        <row r="121">
          <cell r="P121">
            <v>41665</v>
          </cell>
          <cell r="Q121">
            <v>18</v>
          </cell>
        </row>
        <row r="122">
          <cell r="P122">
            <v>41666</v>
          </cell>
          <cell r="Q122">
            <v>18</v>
          </cell>
        </row>
        <row r="123">
          <cell r="P123">
            <v>41667</v>
          </cell>
          <cell r="Q123">
            <v>18</v>
          </cell>
        </row>
        <row r="124">
          <cell r="P124">
            <v>41668</v>
          </cell>
          <cell r="Q124">
            <v>18</v>
          </cell>
        </row>
        <row r="125">
          <cell r="P125">
            <v>41669</v>
          </cell>
          <cell r="Q125">
            <v>18</v>
          </cell>
        </row>
        <row r="126">
          <cell r="P126">
            <v>41670</v>
          </cell>
          <cell r="Q126">
            <v>18</v>
          </cell>
        </row>
        <row r="127">
          <cell r="P127">
            <v>41671</v>
          </cell>
          <cell r="Q127">
            <v>18</v>
          </cell>
        </row>
        <row r="128">
          <cell r="P128">
            <v>41672</v>
          </cell>
          <cell r="Q128">
            <v>19</v>
          </cell>
        </row>
        <row r="129">
          <cell r="P129">
            <v>41673</v>
          </cell>
          <cell r="Q129">
            <v>19</v>
          </cell>
        </row>
        <row r="130">
          <cell r="P130">
            <v>41674</v>
          </cell>
          <cell r="Q130">
            <v>19</v>
          </cell>
        </row>
        <row r="131">
          <cell r="P131">
            <v>41675</v>
          </cell>
          <cell r="Q131">
            <v>19</v>
          </cell>
        </row>
        <row r="132">
          <cell r="P132">
            <v>41676</v>
          </cell>
          <cell r="Q132">
            <v>19</v>
          </cell>
        </row>
        <row r="133">
          <cell r="P133">
            <v>41677</v>
          </cell>
          <cell r="Q133">
            <v>19</v>
          </cell>
        </row>
        <row r="134">
          <cell r="P134">
            <v>41678</v>
          </cell>
          <cell r="Q134">
            <v>19</v>
          </cell>
        </row>
        <row r="135">
          <cell r="P135">
            <v>41679</v>
          </cell>
          <cell r="Q135">
            <v>20</v>
          </cell>
        </row>
        <row r="136">
          <cell r="P136">
            <v>41680</v>
          </cell>
          <cell r="Q136">
            <v>20</v>
          </cell>
        </row>
        <row r="137">
          <cell r="P137">
            <v>41681</v>
          </cell>
          <cell r="Q137">
            <v>20</v>
          </cell>
        </row>
        <row r="138">
          <cell r="P138">
            <v>41682</v>
          </cell>
          <cell r="Q138">
            <v>20</v>
          </cell>
        </row>
        <row r="139">
          <cell r="P139">
            <v>41683</v>
          </cell>
          <cell r="Q139">
            <v>20</v>
          </cell>
        </row>
        <row r="140">
          <cell r="P140">
            <v>41684</v>
          </cell>
          <cell r="Q140">
            <v>20</v>
          </cell>
        </row>
        <row r="141">
          <cell r="P141">
            <v>41685</v>
          </cell>
          <cell r="Q141">
            <v>20</v>
          </cell>
        </row>
        <row r="142">
          <cell r="P142">
            <v>41686</v>
          </cell>
          <cell r="Q142">
            <v>21</v>
          </cell>
        </row>
        <row r="143">
          <cell r="P143">
            <v>41687</v>
          </cell>
          <cell r="Q143">
            <v>21</v>
          </cell>
        </row>
        <row r="144">
          <cell r="P144">
            <v>41688</v>
          </cell>
          <cell r="Q144">
            <v>21</v>
          </cell>
        </row>
        <row r="145">
          <cell r="P145">
            <v>41689</v>
          </cell>
          <cell r="Q145">
            <v>21</v>
          </cell>
        </row>
        <row r="146">
          <cell r="P146">
            <v>41690</v>
          </cell>
          <cell r="Q146">
            <v>21</v>
          </cell>
        </row>
        <row r="147">
          <cell r="P147">
            <v>41691</v>
          </cell>
          <cell r="Q147">
            <v>21</v>
          </cell>
        </row>
        <row r="148">
          <cell r="P148">
            <v>41692</v>
          </cell>
          <cell r="Q148">
            <v>21</v>
          </cell>
        </row>
        <row r="149">
          <cell r="P149">
            <v>41693</v>
          </cell>
          <cell r="Q149">
            <v>22</v>
          </cell>
        </row>
        <row r="150">
          <cell r="P150">
            <v>41694</v>
          </cell>
          <cell r="Q150">
            <v>22</v>
          </cell>
        </row>
        <row r="151">
          <cell r="P151">
            <v>41695</v>
          </cell>
          <cell r="Q151">
            <v>22</v>
          </cell>
        </row>
        <row r="152">
          <cell r="P152">
            <v>41696</v>
          </cell>
          <cell r="Q152">
            <v>22</v>
          </cell>
        </row>
        <row r="153">
          <cell r="P153">
            <v>41697</v>
          </cell>
          <cell r="Q153">
            <v>22</v>
          </cell>
        </row>
        <row r="154">
          <cell r="P154">
            <v>41698</v>
          </cell>
          <cell r="Q154">
            <v>22</v>
          </cell>
        </row>
        <row r="155">
          <cell r="P155">
            <v>41699</v>
          </cell>
          <cell r="Q155">
            <v>22</v>
          </cell>
        </row>
        <row r="156">
          <cell r="P156">
            <v>41700</v>
          </cell>
          <cell r="Q156">
            <v>23</v>
          </cell>
        </row>
        <row r="157">
          <cell r="P157">
            <v>41701</v>
          </cell>
          <cell r="Q157">
            <v>23</v>
          </cell>
        </row>
        <row r="158">
          <cell r="P158">
            <v>41702</v>
          </cell>
          <cell r="Q158">
            <v>23</v>
          </cell>
        </row>
        <row r="159">
          <cell r="P159">
            <v>41703</v>
          </cell>
          <cell r="Q159">
            <v>23</v>
          </cell>
        </row>
        <row r="160">
          <cell r="P160">
            <v>41704</v>
          </cell>
          <cell r="Q160">
            <v>23</v>
          </cell>
        </row>
        <row r="161">
          <cell r="P161">
            <v>41705</v>
          </cell>
          <cell r="Q161">
            <v>23</v>
          </cell>
        </row>
        <row r="162">
          <cell r="P162">
            <v>41706</v>
          </cell>
          <cell r="Q162">
            <v>23</v>
          </cell>
        </row>
        <row r="163">
          <cell r="P163">
            <v>41707</v>
          </cell>
          <cell r="Q163">
            <v>24</v>
          </cell>
        </row>
        <row r="164">
          <cell r="P164">
            <v>41708</v>
          </cell>
          <cell r="Q164">
            <v>24</v>
          </cell>
        </row>
        <row r="165">
          <cell r="P165">
            <v>41709</v>
          </cell>
          <cell r="Q165">
            <v>24</v>
          </cell>
        </row>
        <row r="166">
          <cell r="P166">
            <v>41710</v>
          </cell>
          <cell r="Q166">
            <v>24</v>
          </cell>
        </row>
        <row r="167">
          <cell r="P167">
            <v>41711</v>
          </cell>
          <cell r="Q167">
            <v>24</v>
          </cell>
        </row>
        <row r="168">
          <cell r="P168">
            <v>41712</v>
          </cell>
          <cell r="Q168">
            <v>24</v>
          </cell>
        </row>
        <row r="169">
          <cell r="P169">
            <v>41713</v>
          </cell>
          <cell r="Q169">
            <v>24</v>
          </cell>
        </row>
        <row r="170">
          <cell r="P170">
            <v>41714</v>
          </cell>
          <cell r="Q170">
            <v>25</v>
          </cell>
        </row>
        <row r="171">
          <cell r="P171">
            <v>41715</v>
          </cell>
          <cell r="Q171">
            <v>25</v>
          </cell>
        </row>
        <row r="172">
          <cell r="P172">
            <v>41716</v>
          </cell>
          <cell r="Q172">
            <v>25</v>
          </cell>
        </row>
        <row r="173">
          <cell r="P173">
            <v>41717</v>
          </cell>
          <cell r="Q173">
            <v>25</v>
          </cell>
        </row>
        <row r="174">
          <cell r="P174">
            <v>41718</v>
          </cell>
          <cell r="Q174">
            <v>25</v>
          </cell>
        </row>
        <row r="175">
          <cell r="P175">
            <v>41719</v>
          </cell>
          <cell r="Q175">
            <v>25</v>
          </cell>
        </row>
        <row r="176">
          <cell r="P176">
            <v>41720</v>
          </cell>
          <cell r="Q176">
            <v>25</v>
          </cell>
        </row>
        <row r="177">
          <cell r="P177">
            <v>41721</v>
          </cell>
          <cell r="Q177">
            <v>26</v>
          </cell>
        </row>
        <row r="178">
          <cell r="P178">
            <v>41722</v>
          </cell>
          <cell r="Q178">
            <v>26</v>
          </cell>
        </row>
        <row r="179">
          <cell r="P179">
            <v>41723</v>
          </cell>
          <cell r="Q179">
            <v>26</v>
          </cell>
        </row>
        <row r="180">
          <cell r="P180">
            <v>41724</v>
          </cell>
          <cell r="Q180">
            <v>26</v>
          </cell>
        </row>
        <row r="181">
          <cell r="P181">
            <v>41725</v>
          </cell>
          <cell r="Q181">
            <v>26</v>
          </cell>
        </row>
        <row r="182">
          <cell r="P182">
            <v>41726</v>
          </cell>
          <cell r="Q182">
            <v>26</v>
          </cell>
        </row>
        <row r="183">
          <cell r="P183">
            <v>41727</v>
          </cell>
          <cell r="Q183">
            <v>26</v>
          </cell>
        </row>
        <row r="184">
          <cell r="P184">
            <v>41728</v>
          </cell>
          <cell r="Q184">
            <v>27</v>
          </cell>
        </row>
        <row r="185">
          <cell r="P185">
            <v>41729</v>
          </cell>
          <cell r="Q185">
            <v>27</v>
          </cell>
        </row>
        <row r="186">
          <cell r="P186">
            <v>41730</v>
          </cell>
          <cell r="Q186">
            <v>27</v>
          </cell>
        </row>
        <row r="187">
          <cell r="P187">
            <v>41731</v>
          </cell>
          <cell r="Q187">
            <v>27</v>
          </cell>
        </row>
        <row r="188">
          <cell r="P188">
            <v>41732</v>
          </cell>
          <cell r="Q188">
            <v>27</v>
          </cell>
        </row>
        <row r="189">
          <cell r="P189">
            <v>41733</v>
          </cell>
          <cell r="Q189">
            <v>27</v>
          </cell>
        </row>
        <row r="190">
          <cell r="P190">
            <v>41734</v>
          </cell>
          <cell r="Q190">
            <v>27</v>
          </cell>
        </row>
        <row r="191">
          <cell r="P191">
            <v>41735</v>
          </cell>
          <cell r="Q191">
            <v>28</v>
          </cell>
        </row>
        <row r="192">
          <cell r="P192">
            <v>41736</v>
          </cell>
          <cell r="Q192">
            <v>28</v>
          </cell>
        </row>
        <row r="193">
          <cell r="P193">
            <v>41737</v>
          </cell>
          <cell r="Q193">
            <v>28</v>
          </cell>
        </row>
        <row r="194">
          <cell r="P194">
            <v>41738</v>
          </cell>
          <cell r="Q194">
            <v>28</v>
          </cell>
        </row>
        <row r="195">
          <cell r="P195">
            <v>41739</v>
          </cell>
          <cell r="Q195">
            <v>28</v>
          </cell>
        </row>
        <row r="196">
          <cell r="P196">
            <v>41740</v>
          </cell>
          <cell r="Q196">
            <v>28</v>
          </cell>
        </row>
        <row r="197">
          <cell r="P197">
            <v>41741</v>
          </cell>
          <cell r="Q197">
            <v>28</v>
          </cell>
        </row>
        <row r="198">
          <cell r="P198">
            <v>41742</v>
          </cell>
          <cell r="Q198">
            <v>29</v>
          </cell>
        </row>
        <row r="199">
          <cell r="P199">
            <v>41743</v>
          </cell>
          <cell r="Q199">
            <v>29</v>
          </cell>
        </row>
        <row r="200">
          <cell r="P200">
            <v>41744</v>
          </cell>
          <cell r="Q200">
            <v>29</v>
          </cell>
        </row>
        <row r="201">
          <cell r="P201">
            <v>41745</v>
          </cell>
          <cell r="Q201">
            <v>29</v>
          </cell>
        </row>
        <row r="202">
          <cell r="P202">
            <v>41746</v>
          </cell>
          <cell r="Q202">
            <v>29</v>
          </cell>
        </row>
        <row r="203">
          <cell r="P203">
            <v>41747</v>
          </cell>
          <cell r="Q203">
            <v>29</v>
          </cell>
        </row>
        <row r="204">
          <cell r="P204">
            <v>41748</v>
          </cell>
          <cell r="Q204">
            <v>29</v>
          </cell>
        </row>
        <row r="205">
          <cell r="P205">
            <v>41749</v>
          </cell>
          <cell r="Q205">
            <v>30</v>
          </cell>
        </row>
        <row r="206">
          <cell r="P206">
            <v>41750</v>
          </cell>
          <cell r="Q206">
            <v>30</v>
          </cell>
        </row>
        <row r="207">
          <cell r="P207">
            <v>41751</v>
          </cell>
          <cell r="Q207">
            <v>30</v>
          </cell>
        </row>
        <row r="208">
          <cell r="P208">
            <v>41752</v>
          </cell>
          <cell r="Q208">
            <v>30</v>
          </cell>
        </row>
        <row r="209">
          <cell r="P209">
            <v>41753</v>
          </cell>
          <cell r="Q209">
            <v>30</v>
          </cell>
        </row>
        <row r="210">
          <cell r="P210">
            <v>41754</v>
          </cell>
          <cell r="Q210">
            <v>30</v>
          </cell>
        </row>
        <row r="211">
          <cell r="P211">
            <v>41755</v>
          </cell>
          <cell r="Q211">
            <v>30</v>
          </cell>
        </row>
        <row r="212">
          <cell r="P212">
            <v>41756</v>
          </cell>
          <cell r="Q212">
            <v>31</v>
          </cell>
        </row>
        <row r="213">
          <cell r="P213">
            <v>41757</v>
          </cell>
          <cell r="Q213">
            <v>31</v>
          </cell>
        </row>
        <row r="214">
          <cell r="P214">
            <v>41758</v>
          </cell>
          <cell r="Q214">
            <v>31</v>
          </cell>
        </row>
        <row r="215">
          <cell r="P215">
            <v>41759</v>
          </cell>
          <cell r="Q215">
            <v>31</v>
          </cell>
        </row>
        <row r="216">
          <cell r="P216">
            <v>41760</v>
          </cell>
          <cell r="Q216">
            <v>31</v>
          </cell>
        </row>
        <row r="217">
          <cell r="P217">
            <v>41761</v>
          </cell>
          <cell r="Q217">
            <v>31</v>
          </cell>
        </row>
        <row r="218">
          <cell r="P218">
            <v>41762</v>
          </cell>
          <cell r="Q218">
            <v>31</v>
          </cell>
        </row>
        <row r="219">
          <cell r="P219">
            <v>41763</v>
          </cell>
          <cell r="Q219">
            <v>32</v>
          </cell>
        </row>
        <row r="220">
          <cell r="P220">
            <v>41764</v>
          </cell>
          <cell r="Q220">
            <v>32</v>
          </cell>
        </row>
        <row r="221">
          <cell r="P221">
            <v>41765</v>
          </cell>
          <cell r="Q221">
            <v>32</v>
          </cell>
        </row>
        <row r="222">
          <cell r="P222">
            <v>41766</v>
          </cell>
          <cell r="Q222">
            <v>32</v>
          </cell>
        </row>
        <row r="223">
          <cell r="P223">
            <v>41767</v>
          </cell>
          <cell r="Q223">
            <v>32</v>
          </cell>
        </row>
        <row r="224">
          <cell r="P224">
            <v>41768</v>
          </cell>
          <cell r="Q224">
            <v>32</v>
          </cell>
        </row>
        <row r="225">
          <cell r="P225">
            <v>41769</v>
          </cell>
          <cell r="Q225">
            <v>32</v>
          </cell>
        </row>
        <row r="226">
          <cell r="P226">
            <v>41770</v>
          </cell>
          <cell r="Q226">
            <v>33</v>
          </cell>
        </row>
        <row r="227">
          <cell r="P227">
            <v>41771</v>
          </cell>
          <cell r="Q227">
            <v>33</v>
          </cell>
        </row>
        <row r="228">
          <cell r="P228">
            <v>41772</v>
          </cell>
          <cell r="Q228">
            <v>33</v>
          </cell>
        </row>
        <row r="229">
          <cell r="P229">
            <v>41773</v>
          </cell>
          <cell r="Q229">
            <v>33</v>
          </cell>
        </row>
        <row r="230">
          <cell r="P230">
            <v>41774</v>
          </cell>
          <cell r="Q230">
            <v>33</v>
          </cell>
        </row>
        <row r="231">
          <cell r="P231">
            <v>41775</v>
          </cell>
          <cell r="Q231">
            <v>33</v>
          </cell>
        </row>
        <row r="232">
          <cell r="P232">
            <v>41776</v>
          </cell>
          <cell r="Q232">
            <v>33</v>
          </cell>
        </row>
        <row r="233">
          <cell r="P233">
            <v>41777</v>
          </cell>
          <cell r="Q233">
            <v>34</v>
          </cell>
        </row>
        <row r="234">
          <cell r="P234">
            <v>41778</v>
          </cell>
          <cell r="Q234">
            <v>34</v>
          </cell>
        </row>
        <row r="235">
          <cell r="P235">
            <v>41779</v>
          </cell>
          <cell r="Q235">
            <v>34</v>
          </cell>
        </row>
        <row r="236">
          <cell r="P236">
            <v>41780</v>
          </cell>
          <cell r="Q236">
            <v>34</v>
          </cell>
        </row>
        <row r="237">
          <cell r="P237">
            <v>41781</v>
          </cell>
          <cell r="Q237">
            <v>34</v>
          </cell>
        </row>
        <row r="238">
          <cell r="P238">
            <v>41782</v>
          </cell>
          <cell r="Q238">
            <v>34</v>
          </cell>
        </row>
        <row r="239">
          <cell r="P239">
            <v>41783</v>
          </cell>
          <cell r="Q239">
            <v>34</v>
          </cell>
        </row>
        <row r="240">
          <cell r="P240">
            <v>41784</v>
          </cell>
          <cell r="Q240">
            <v>35</v>
          </cell>
        </row>
        <row r="241">
          <cell r="P241">
            <v>41785</v>
          </cell>
          <cell r="Q241">
            <v>35</v>
          </cell>
        </row>
        <row r="242">
          <cell r="P242">
            <v>41786</v>
          </cell>
          <cell r="Q242">
            <v>35</v>
          </cell>
        </row>
        <row r="243">
          <cell r="P243">
            <v>41787</v>
          </cell>
          <cell r="Q243">
            <v>35</v>
          </cell>
        </row>
        <row r="244">
          <cell r="P244">
            <v>41788</v>
          </cell>
          <cell r="Q244">
            <v>35</v>
          </cell>
        </row>
        <row r="245">
          <cell r="P245">
            <v>41789</v>
          </cell>
          <cell r="Q245">
            <v>35</v>
          </cell>
        </row>
        <row r="246">
          <cell r="P246">
            <v>41790</v>
          </cell>
          <cell r="Q246">
            <v>35</v>
          </cell>
        </row>
        <row r="247">
          <cell r="P247">
            <v>41791</v>
          </cell>
          <cell r="Q247">
            <v>36</v>
          </cell>
        </row>
        <row r="248">
          <cell r="P248">
            <v>41792</v>
          </cell>
          <cell r="Q248">
            <v>36</v>
          </cell>
        </row>
        <row r="249">
          <cell r="P249">
            <v>41793</v>
          </cell>
          <cell r="Q249">
            <v>36</v>
          </cell>
        </row>
        <row r="250">
          <cell r="P250">
            <v>41794</v>
          </cell>
          <cell r="Q250">
            <v>36</v>
          </cell>
        </row>
        <row r="251">
          <cell r="P251">
            <v>41795</v>
          </cell>
          <cell r="Q251">
            <v>36</v>
          </cell>
        </row>
        <row r="252">
          <cell r="P252">
            <v>41796</v>
          </cell>
          <cell r="Q252">
            <v>36</v>
          </cell>
        </row>
        <row r="253">
          <cell r="P253">
            <v>41797</v>
          </cell>
          <cell r="Q253">
            <v>36</v>
          </cell>
        </row>
        <row r="254">
          <cell r="P254">
            <v>41798</v>
          </cell>
          <cell r="Q254">
            <v>37</v>
          </cell>
        </row>
        <row r="255">
          <cell r="P255">
            <v>41799</v>
          </cell>
          <cell r="Q255">
            <v>37</v>
          </cell>
        </row>
        <row r="256">
          <cell r="P256">
            <v>41800</v>
          </cell>
          <cell r="Q256">
            <v>37</v>
          </cell>
        </row>
        <row r="257">
          <cell r="P257">
            <v>41801</v>
          </cell>
          <cell r="Q257">
            <v>37</v>
          </cell>
        </row>
        <row r="258">
          <cell r="P258">
            <v>41802</v>
          </cell>
          <cell r="Q258">
            <v>37</v>
          </cell>
        </row>
        <row r="259">
          <cell r="P259">
            <v>41803</v>
          </cell>
          <cell r="Q259">
            <v>37</v>
          </cell>
        </row>
        <row r="260">
          <cell r="P260">
            <v>41804</v>
          </cell>
          <cell r="Q260">
            <v>37</v>
          </cell>
        </row>
        <row r="261">
          <cell r="P261">
            <v>41805</v>
          </cell>
          <cell r="Q261">
            <v>38</v>
          </cell>
        </row>
        <row r="262">
          <cell r="P262">
            <v>41806</v>
          </cell>
          <cell r="Q262">
            <v>38</v>
          </cell>
        </row>
        <row r="263">
          <cell r="P263">
            <v>41807</v>
          </cell>
          <cell r="Q263">
            <v>38</v>
          </cell>
        </row>
        <row r="264">
          <cell r="P264">
            <v>41808</v>
          </cell>
          <cell r="Q264">
            <v>38</v>
          </cell>
        </row>
        <row r="265">
          <cell r="P265">
            <v>41809</v>
          </cell>
          <cell r="Q265">
            <v>38</v>
          </cell>
        </row>
        <row r="266">
          <cell r="P266">
            <v>41810</v>
          </cell>
          <cell r="Q266">
            <v>38</v>
          </cell>
        </row>
        <row r="267">
          <cell r="P267">
            <v>41811</v>
          </cell>
          <cell r="Q267">
            <v>38</v>
          </cell>
        </row>
        <row r="268">
          <cell r="P268">
            <v>41812</v>
          </cell>
          <cell r="Q268">
            <v>39</v>
          </cell>
        </row>
        <row r="269">
          <cell r="P269">
            <v>41813</v>
          </cell>
          <cell r="Q269">
            <v>39</v>
          </cell>
        </row>
        <row r="270">
          <cell r="P270">
            <v>41814</v>
          </cell>
          <cell r="Q270">
            <v>39</v>
          </cell>
        </row>
        <row r="271">
          <cell r="P271">
            <v>41815</v>
          </cell>
          <cell r="Q271">
            <v>39</v>
          </cell>
        </row>
        <row r="272">
          <cell r="P272">
            <v>41816</v>
          </cell>
          <cell r="Q272">
            <v>39</v>
          </cell>
        </row>
        <row r="273">
          <cell r="P273">
            <v>41817</v>
          </cell>
          <cell r="Q273">
            <v>39</v>
          </cell>
        </row>
        <row r="274">
          <cell r="P274">
            <v>41818</v>
          </cell>
          <cell r="Q274">
            <v>39</v>
          </cell>
        </row>
        <row r="275">
          <cell r="P275">
            <v>41819</v>
          </cell>
          <cell r="Q275">
            <v>40</v>
          </cell>
        </row>
        <row r="276">
          <cell r="P276">
            <v>41820</v>
          </cell>
          <cell r="Q276">
            <v>40</v>
          </cell>
        </row>
        <row r="277">
          <cell r="P277">
            <v>41821</v>
          </cell>
          <cell r="Q277">
            <v>40</v>
          </cell>
        </row>
        <row r="278">
          <cell r="P278">
            <v>41822</v>
          </cell>
          <cell r="Q278">
            <v>40</v>
          </cell>
        </row>
        <row r="279">
          <cell r="P279">
            <v>41823</v>
          </cell>
          <cell r="Q279">
            <v>40</v>
          </cell>
        </row>
        <row r="280">
          <cell r="P280">
            <v>41824</v>
          </cell>
          <cell r="Q280">
            <v>40</v>
          </cell>
        </row>
        <row r="281">
          <cell r="P281">
            <v>41825</v>
          </cell>
          <cell r="Q281">
            <v>40</v>
          </cell>
        </row>
        <row r="282">
          <cell r="P282">
            <v>41826</v>
          </cell>
          <cell r="Q282">
            <v>41</v>
          </cell>
        </row>
        <row r="283">
          <cell r="P283">
            <v>41827</v>
          </cell>
          <cell r="Q283">
            <v>41</v>
          </cell>
        </row>
        <row r="284">
          <cell r="P284">
            <v>41828</v>
          </cell>
          <cell r="Q284">
            <v>41</v>
          </cell>
        </row>
        <row r="285">
          <cell r="P285">
            <v>41829</v>
          </cell>
          <cell r="Q285">
            <v>41</v>
          </cell>
        </row>
        <row r="286">
          <cell r="P286">
            <v>41830</v>
          </cell>
          <cell r="Q286">
            <v>41</v>
          </cell>
        </row>
        <row r="287">
          <cell r="P287">
            <v>41831</v>
          </cell>
          <cell r="Q287">
            <v>41</v>
          </cell>
        </row>
        <row r="288">
          <cell r="P288">
            <v>41832</v>
          </cell>
          <cell r="Q288">
            <v>41</v>
          </cell>
        </row>
        <row r="289">
          <cell r="P289">
            <v>41833</v>
          </cell>
          <cell r="Q289">
            <v>42</v>
          </cell>
        </row>
        <row r="290">
          <cell r="P290">
            <v>41834</v>
          </cell>
          <cell r="Q290">
            <v>42</v>
          </cell>
        </row>
        <row r="291">
          <cell r="P291">
            <v>41835</v>
          </cell>
          <cell r="Q291">
            <v>42</v>
          </cell>
        </row>
        <row r="292">
          <cell r="P292">
            <v>41836</v>
          </cell>
          <cell r="Q292">
            <v>42</v>
          </cell>
        </row>
        <row r="293">
          <cell r="P293">
            <v>41837</v>
          </cell>
          <cell r="Q293">
            <v>42</v>
          </cell>
        </row>
        <row r="294">
          <cell r="P294">
            <v>41838</v>
          </cell>
          <cell r="Q294">
            <v>42</v>
          </cell>
        </row>
        <row r="295">
          <cell r="P295">
            <v>41839</v>
          </cell>
          <cell r="Q295">
            <v>42</v>
          </cell>
        </row>
        <row r="296">
          <cell r="P296">
            <v>41840</v>
          </cell>
          <cell r="Q296">
            <v>43</v>
          </cell>
        </row>
        <row r="297">
          <cell r="P297">
            <v>41841</v>
          </cell>
          <cell r="Q297">
            <v>43</v>
          </cell>
        </row>
        <row r="298">
          <cell r="P298">
            <v>41842</v>
          </cell>
          <cell r="Q298">
            <v>43</v>
          </cell>
        </row>
        <row r="299">
          <cell r="P299">
            <v>41843</v>
          </cell>
          <cell r="Q299">
            <v>43</v>
          </cell>
        </row>
        <row r="300">
          <cell r="P300">
            <v>41844</v>
          </cell>
          <cell r="Q300">
            <v>43</v>
          </cell>
        </row>
        <row r="301">
          <cell r="P301">
            <v>41845</v>
          </cell>
          <cell r="Q301">
            <v>43</v>
          </cell>
        </row>
        <row r="302">
          <cell r="P302">
            <v>41846</v>
          </cell>
          <cell r="Q302">
            <v>43</v>
          </cell>
        </row>
        <row r="303">
          <cell r="P303">
            <v>41847</v>
          </cell>
          <cell r="Q303">
            <v>44</v>
          </cell>
        </row>
        <row r="304">
          <cell r="P304">
            <v>41848</v>
          </cell>
          <cell r="Q304">
            <v>44</v>
          </cell>
        </row>
        <row r="305">
          <cell r="P305">
            <v>41849</v>
          </cell>
          <cell r="Q305">
            <v>44</v>
          </cell>
        </row>
        <row r="306">
          <cell r="P306">
            <v>41850</v>
          </cell>
          <cell r="Q306">
            <v>44</v>
          </cell>
        </row>
        <row r="307">
          <cell r="P307">
            <v>41851</v>
          </cell>
          <cell r="Q307">
            <v>44</v>
          </cell>
        </row>
        <row r="308">
          <cell r="P308">
            <v>41852</v>
          </cell>
          <cell r="Q308">
            <v>44</v>
          </cell>
        </row>
        <row r="309">
          <cell r="P309">
            <v>41853</v>
          </cell>
          <cell r="Q309">
            <v>44</v>
          </cell>
        </row>
        <row r="310">
          <cell r="P310">
            <v>41854</v>
          </cell>
          <cell r="Q310">
            <v>45</v>
          </cell>
        </row>
        <row r="311">
          <cell r="P311">
            <v>41855</v>
          </cell>
          <cell r="Q311">
            <v>45</v>
          </cell>
        </row>
        <row r="312">
          <cell r="P312">
            <v>41856</v>
          </cell>
          <cell r="Q312">
            <v>45</v>
          </cell>
        </row>
        <row r="313">
          <cell r="P313">
            <v>41857</v>
          </cell>
          <cell r="Q313">
            <v>45</v>
          </cell>
        </row>
        <row r="314">
          <cell r="P314">
            <v>41858</v>
          </cell>
          <cell r="Q314">
            <v>45</v>
          </cell>
        </row>
        <row r="315">
          <cell r="P315">
            <v>41859</v>
          </cell>
          <cell r="Q315">
            <v>45</v>
          </cell>
        </row>
        <row r="316">
          <cell r="P316">
            <v>41860</v>
          </cell>
          <cell r="Q316">
            <v>45</v>
          </cell>
        </row>
        <row r="317">
          <cell r="P317">
            <v>41861</v>
          </cell>
          <cell r="Q317">
            <v>46</v>
          </cell>
        </row>
        <row r="318">
          <cell r="P318">
            <v>41862</v>
          </cell>
          <cell r="Q318">
            <v>46</v>
          </cell>
        </row>
        <row r="319">
          <cell r="P319">
            <v>41863</v>
          </cell>
          <cell r="Q319">
            <v>46</v>
          </cell>
        </row>
        <row r="320">
          <cell r="P320">
            <v>41864</v>
          </cell>
          <cell r="Q320">
            <v>46</v>
          </cell>
        </row>
        <row r="321">
          <cell r="P321">
            <v>41865</v>
          </cell>
          <cell r="Q321">
            <v>46</v>
          </cell>
        </row>
        <row r="322">
          <cell r="P322">
            <v>41866</v>
          </cell>
          <cell r="Q322">
            <v>46</v>
          </cell>
        </row>
        <row r="323">
          <cell r="P323">
            <v>41867</v>
          </cell>
          <cell r="Q323">
            <v>46</v>
          </cell>
        </row>
        <row r="324">
          <cell r="P324">
            <v>41868</v>
          </cell>
          <cell r="Q324">
            <v>47</v>
          </cell>
        </row>
        <row r="325">
          <cell r="P325">
            <v>41869</v>
          </cell>
          <cell r="Q325">
            <v>47</v>
          </cell>
        </row>
        <row r="326">
          <cell r="P326">
            <v>41870</v>
          </cell>
          <cell r="Q326">
            <v>47</v>
          </cell>
        </row>
        <row r="327">
          <cell r="P327">
            <v>41871</v>
          </cell>
          <cell r="Q327">
            <v>47</v>
          </cell>
        </row>
        <row r="328">
          <cell r="P328">
            <v>41872</v>
          </cell>
          <cell r="Q328">
            <v>47</v>
          </cell>
        </row>
        <row r="329">
          <cell r="P329">
            <v>41873</v>
          </cell>
          <cell r="Q329">
            <v>47</v>
          </cell>
        </row>
        <row r="330">
          <cell r="P330">
            <v>41874</v>
          </cell>
          <cell r="Q330">
            <v>47</v>
          </cell>
        </row>
        <row r="331">
          <cell r="P331">
            <v>41875</v>
          </cell>
          <cell r="Q331">
            <v>48</v>
          </cell>
        </row>
        <row r="332">
          <cell r="P332">
            <v>41876</v>
          </cell>
          <cell r="Q332">
            <v>48</v>
          </cell>
        </row>
        <row r="333">
          <cell r="P333">
            <v>41877</v>
          </cell>
          <cell r="Q333">
            <v>48</v>
          </cell>
        </row>
        <row r="334">
          <cell r="P334">
            <v>41878</v>
          </cell>
          <cell r="Q334">
            <v>48</v>
          </cell>
        </row>
        <row r="335">
          <cell r="P335">
            <v>41879</v>
          </cell>
          <cell r="Q335">
            <v>48</v>
          </cell>
        </row>
        <row r="336">
          <cell r="P336">
            <v>41880</v>
          </cell>
          <cell r="Q336">
            <v>48</v>
          </cell>
        </row>
        <row r="337">
          <cell r="P337">
            <v>41881</v>
          </cell>
          <cell r="Q337">
            <v>48</v>
          </cell>
        </row>
        <row r="338">
          <cell r="P338">
            <v>41882</v>
          </cell>
          <cell r="Q338">
            <v>49</v>
          </cell>
        </row>
        <row r="339">
          <cell r="P339">
            <v>41883</v>
          </cell>
          <cell r="Q339">
            <v>49</v>
          </cell>
        </row>
        <row r="340">
          <cell r="P340">
            <v>41884</v>
          </cell>
          <cell r="Q340">
            <v>49</v>
          </cell>
        </row>
        <row r="341">
          <cell r="P341">
            <v>41885</v>
          </cell>
          <cell r="Q341">
            <v>49</v>
          </cell>
        </row>
        <row r="342">
          <cell r="P342">
            <v>41886</v>
          </cell>
          <cell r="Q342">
            <v>49</v>
          </cell>
        </row>
        <row r="343">
          <cell r="P343">
            <v>41887</v>
          </cell>
          <cell r="Q343">
            <v>49</v>
          </cell>
        </row>
        <row r="344">
          <cell r="P344">
            <v>41888</v>
          </cell>
          <cell r="Q344">
            <v>49</v>
          </cell>
        </row>
        <row r="345">
          <cell r="P345">
            <v>41889</v>
          </cell>
          <cell r="Q345">
            <v>50</v>
          </cell>
        </row>
        <row r="346">
          <cell r="P346">
            <v>41890</v>
          </cell>
          <cell r="Q346">
            <v>50</v>
          </cell>
        </row>
        <row r="347">
          <cell r="P347">
            <v>41891</v>
          </cell>
          <cell r="Q347">
            <v>50</v>
          </cell>
        </row>
        <row r="348">
          <cell r="P348">
            <v>41892</v>
          </cell>
          <cell r="Q348">
            <v>50</v>
          </cell>
        </row>
        <row r="349">
          <cell r="P349">
            <v>41893</v>
          </cell>
          <cell r="Q349">
            <v>50</v>
          </cell>
        </row>
        <row r="350">
          <cell r="P350">
            <v>41894</v>
          </cell>
          <cell r="Q350">
            <v>50</v>
          </cell>
        </row>
        <row r="351">
          <cell r="P351">
            <v>41895</v>
          </cell>
          <cell r="Q351">
            <v>50</v>
          </cell>
        </row>
        <row r="352">
          <cell r="P352">
            <v>41896</v>
          </cell>
          <cell r="Q352">
            <v>51</v>
          </cell>
        </row>
        <row r="353">
          <cell r="P353">
            <v>41897</v>
          </cell>
          <cell r="Q353">
            <v>51</v>
          </cell>
        </row>
        <row r="354">
          <cell r="P354">
            <v>41898</v>
          </cell>
          <cell r="Q354">
            <v>51</v>
          </cell>
        </row>
        <row r="355">
          <cell r="P355">
            <v>41899</v>
          </cell>
          <cell r="Q355">
            <v>51</v>
          </cell>
        </row>
        <row r="356">
          <cell r="P356">
            <v>41900</v>
          </cell>
          <cell r="Q356">
            <v>51</v>
          </cell>
        </row>
        <row r="357">
          <cell r="P357">
            <v>41901</v>
          </cell>
          <cell r="Q357">
            <v>51</v>
          </cell>
        </row>
        <row r="358">
          <cell r="P358">
            <v>41902</v>
          </cell>
          <cell r="Q358">
            <v>51</v>
          </cell>
        </row>
        <row r="359">
          <cell r="P359">
            <v>41903</v>
          </cell>
          <cell r="Q359">
            <v>52</v>
          </cell>
        </row>
        <row r="360">
          <cell r="P360">
            <v>41904</v>
          </cell>
          <cell r="Q360">
            <v>52</v>
          </cell>
        </row>
        <row r="361">
          <cell r="P361">
            <v>41905</v>
          </cell>
          <cell r="Q361">
            <v>52</v>
          </cell>
        </row>
        <row r="362">
          <cell r="P362">
            <v>41906</v>
          </cell>
          <cell r="Q362">
            <v>52</v>
          </cell>
        </row>
        <row r="363">
          <cell r="P363">
            <v>41907</v>
          </cell>
          <cell r="Q363">
            <v>52</v>
          </cell>
        </row>
        <row r="364">
          <cell r="P364">
            <v>41908</v>
          </cell>
          <cell r="Q364">
            <v>52</v>
          </cell>
        </row>
        <row r="365">
          <cell r="P365">
            <v>41909</v>
          </cell>
          <cell r="Q365">
            <v>52</v>
          </cell>
        </row>
      </sheetData>
      <sheetData sheetId="12" refreshError="1"/>
      <sheetData sheetId="1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igtweb/dept/Global-Services/LAC/Lists/LAC%20SOW%20Tracking/AllItems.aspx" TargetMode="External"/><Relationship Id="rId7" Type="http://schemas.openxmlformats.org/officeDocument/2006/relationships/drawing" Target="../drawings/drawing1.xml"/><Relationship Id="rId2" Type="http://schemas.openxmlformats.org/officeDocument/2006/relationships/hyperlink" Target="http://igtweb/dept/Global-Services/LAC/Lists/Project%20Request/AllItems.aspx" TargetMode="External"/><Relationship Id="rId1" Type="http://schemas.openxmlformats.org/officeDocument/2006/relationships/hyperlink" Target="http://igtweb/dept/Global-Services/LAC/Lists/3D%20Go-Live%20Master/3D%20GoLive%20Master%20%20LAC%20Active.aspx" TargetMode="External"/><Relationship Id="rId6" Type="http://schemas.openxmlformats.org/officeDocument/2006/relationships/printerSettings" Target="../printerSettings/printerSettings1.bin"/><Relationship Id="rId5" Type="http://schemas.openxmlformats.org/officeDocument/2006/relationships/hyperlink" Target="http://igtweb/dept/Global-Services/LAC/Documents/Projects/System/Samcorp%20Bonusing/Charter/Draft%20-%20Project%20Charter%20-%20Bonusing-%20Samcorp%20-%20Peru%20v2.docx" TargetMode="External"/><Relationship Id="rId4" Type="http://schemas.openxmlformats.org/officeDocument/2006/relationships/hyperlink" Target="http://igtweb/dept/Global-Services/LAC/Documents/Forms/AllItems.aspx?RootFolder=%2Fdept%2FGlobal%2DServices%2FLAC%2FDocuments%2FProjects%2FSystem&amp;FolderCTID=0x0120000A68EFE4EADA0A48927855354862B09D&amp;View=%7b6F5BD3B1-4C63-4CFA-BF06-8C464E198C24%7d"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2.xml"/><Relationship Id="rId1" Type="http://schemas.openxmlformats.org/officeDocument/2006/relationships/printerSettings" Target="../printerSettings/printerSettings7.bin"/><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3.xml"/><Relationship Id="rId1" Type="http://schemas.openxmlformats.org/officeDocument/2006/relationships/printerSettings" Target="../printerSettings/printerSettings8.bin"/><Relationship Id="rId4" Type="http://schemas.openxmlformats.org/officeDocument/2006/relationships/comments" Target="../comments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2.xml.rels><?xml version="1.0" encoding="UTF-8" standalone="yes"?>
<Relationships xmlns="http://schemas.openxmlformats.org/package/2006/relationships"><Relationship Id="rId8" Type="http://schemas.openxmlformats.org/officeDocument/2006/relationships/hyperlink" Target="mailto:Elvio.Beautemps@IGT.com" TargetMode="External"/><Relationship Id="rId3" Type="http://schemas.openxmlformats.org/officeDocument/2006/relationships/hyperlink" Target="mailto:Katie.Katayose@IGT.com" TargetMode="External"/><Relationship Id="rId7" Type="http://schemas.openxmlformats.org/officeDocument/2006/relationships/hyperlink" Target="mailto:Takir.Mendez@IGT.com" TargetMode="External"/><Relationship Id="rId2" Type="http://schemas.openxmlformats.org/officeDocument/2006/relationships/hyperlink" Target="mailto:Adam.Evans@IGT.com" TargetMode="External"/><Relationship Id="rId1" Type="http://schemas.openxmlformats.org/officeDocument/2006/relationships/hyperlink" Target="mailto:Pablo.Amarfil@IGT.com" TargetMode="External"/><Relationship Id="rId6" Type="http://schemas.openxmlformats.org/officeDocument/2006/relationships/hyperlink" Target="mailto:Felix.Diaz@IGT.com" TargetMode="External"/><Relationship Id="rId5" Type="http://schemas.openxmlformats.org/officeDocument/2006/relationships/hyperlink" Target="mailto:Rafael.Serrano@IGT.com" TargetMode="External"/><Relationship Id="rId4" Type="http://schemas.openxmlformats.org/officeDocument/2006/relationships/hyperlink" Target="mailto:Roxana.DiFranco@IG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4" tint="0.39997558519241921"/>
  </sheetPr>
  <dimension ref="E1:BJ28"/>
  <sheetViews>
    <sheetView zoomScale="70" zoomScaleNormal="70" workbookViewId="0">
      <pane ySplit="1" topLeftCell="A2" activePane="bottomLeft" state="frozen"/>
      <selection pane="bottomLeft" activeCell="K23" sqref="K23"/>
    </sheetView>
  </sheetViews>
  <sheetFormatPr defaultColWidth="8.85546875" defaultRowHeight="12.75"/>
  <cols>
    <col min="1" max="8" width="8.85546875" style="41"/>
    <col min="9" max="9" width="14.28515625" style="41" customWidth="1"/>
    <col min="10" max="16384" width="8.85546875" style="41"/>
  </cols>
  <sheetData>
    <row r="1" spans="5:62" s="769" customFormat="1">
      <c r="E1" s="768"/>
      <c r="L1" s="768"/>
      <c r="P1" s="768"/>
    </row>
    <row r="3" spans="5:62" ht="15">
      <c r="I3" s="765"/>
      <c r="BE3" s="773" t="s">
        <v>571</v>
      </c>
      <c r="BG3" s="774" t="s">
        <v>574</v>
      </c>
      <c r="BJ3" s="765" t="s">
        <v>630</v>
      </c>
    </row>
    <row r="6" spans="5:62" ht="15">
      <c r="I6" s="765"/>
    </row>
    <row r="9" spans="5:62" ht="15">
      <c r="BE9" s="772" t="s">
        <v>572</v>
      </c>
    </row>
    <row r="15" spans="5:62" ht="15">
      <c r="BE15" s="771" t="s">
        <v>573</v>
      </c>
    </row>
    <row r="18" spans="8:22">
      <c r="H18" s="767"/>
      <c r="I18" s="767"/>
      <c r="J18" s="767"/>
      <c r="L18" s="767"/>
      <c r="M18" s="767"/>
      <c r="V18" s="767"/>
    </row>
    <row r="19" spans="8:22">
      <c r="H19" s="767"/>
      <c r="I19" s="767"/>
      <c r="J19" s="767"/>
      <c r="L19" s="767"/>
      <c r="M19" s="767"/>
      <c r="V19" s="767"/>
    </row>
    <row r="20" spans="8:22">
      <c r="H20" s="767"/>
      <c r="I20" s="767"/>
      <c r="J20" s="767"/>
      <c r="L20" s="767"/>
      <c r="M20" s="767"/>
      <c r="V20" s="767"/>
    </row>
    <row r="21" spans="8:22" ht="18.75">
      <c r="H21" s="767"/>
      <c r="I21" s="770"/>
      <c r="J21" s="767"/>
      <c r="L21" s="767"/>
      <c r="M21" s="767"/>
      <c r="V21" s="767"/>
    </row>
    <row r="22" spans="8:22">
      <c r="H22" s="767"/>
      <c r="I22" s="767"/>
      <c r="J22" s="767"/>
      <c r="L22" s="767"/>
      <c r="M22" s="767"/>
      <c r="V22" s="767"/>
    </row>
    <row r="23" spans="8:22" ht="18.75">
      <c r="H23" s="767"/>
      <c r="I23" s="770"/>
      <c r="J23" s="767"/>
      <c r="L23" s="767"/>
      <c r="M23" s="767"/>
      <c r="V23" s="767"/>
    </row>
    <row r="24" spans="8:22">
      <c r="H24" s="767"/>
      <c r="I24" s="767"/>
      <c r="J24" s="767"/>
      <c r="L24" s="767"/>
      <c r="M24" s="767"/>
      <c r="V24" s="767"/>
    </row>
    <row r="25" spans="8:22">
      <c r="H25" s="767"/>
      <c r="I25" s="767"/>
      <c r="J25" s="767"/>
      <c r="L25" s="767"/>
      <c r="M25" s="767"/>
      <c r="V25" s="767"/>
    </row>
    <row r="26" spans="8:22">
      <c r="H26" s="767"/>
      <c r="I26" s="767"/>
      <c r="J26" s="767"/>
      <c r="L26" s="767"/>
      <c r="M26" s="767"/>
      <c r="V26" s="767"/>
    </row>
    <row r="27" spans="8:22">
      <c r="H27" s="767"/>
      <c r="I27" s="767"/>
      <c r="J27" s="767"/>
      <c r="L27" s="767"/>
      <c r="M27" s="767"/>
      <c r="V27" s="767"/>
    </row>
    <row r="28" spans="8:22">
      <c r="H28" s="767"/>
      <c r="I28" s="767"/>
      <c r="J28" s="767"/>
      <c r="L28" s="767"/>
      <c r="M28" s="767"/>
      <c r="V28" s="767"/>
    </row>
  </sheetData>
  <hyperlinks>
    <hyperlink ref="BE15" r:id="rId1"/>
    <hyperlink ref="BE9" r:id="rId2"/>
    <hyperlink ref="BE3" r:id="rId3"/>
    <hyperlink ref="BG3" r:id="rId4"/>
    <hyperlink ref="BJ3" r:id="rId5"/>
  </hyperlinks>
  <pageMargins left="0.7" right="0.7"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B00000"/>
    <outlinePr applyStyles="1" summaryBelow="0" summaryRight="0"/>
  </sheetPr>
  <dimension ref="A1:JX125"/>
  <sheetViews>
    <sheetView tabSelected="1" zoomScale="60" zoomScaleNormal="60" workbookViewId="0">
      <pane xSplit="33" ySplit="4" topLeftCell="AH5" activePane="bottomRight" state="frozen"/>
      <selection pane="topRight" activeCell="Y1" sqref="Y1"/>
      <selection pane="bottomLeft" activeCell="A5" sqref="A5"/>
      <selection pane="bottomRight" activeCell="K5" sqref="K5"/>
    </sheetView>
  </sheetViews>
  <sheetFormatPr defaultColWidth="8.85546875" defaultRowHeight="16.5" outlineLevelCol="1"/>
  <cols>
    <col min="1" max="1" width="4.28515625" style="973" customWidth="1" collapsed="1"/>
    <col min="2" max="2" width="13.42578125" style="1194" customWidth="1"/>
    <col min="3" max="3" width="7.7109375" style="1195" customWidth="1" collapsed="1"/>
    <col min="4" max="4" width="7.7109375" style="1298" customWidth="1" collapsed="1"/>
    <col min="5" max="5" width="4.7109375" style="926" hidden="1" customWidth="1" outlineLevel="1"/>
    <col min="6" max="6" width="4.7109375" style="924" hidden="1" customWidth="1" outlineLevel="1"/>
    <col min="7" max="7" width="4.7109375" style="7" hidden="1" customWidth="1" outlineLevel="1"/>
    <col min="8" max="9" width="0.28515625" style="7" hidden="1" customWidth="1" outlineLevel="1"/>
    <col min="10" max="10" width="17.7109375" style="947" customWidth="1"/>
    <col min="11" max="11" width="48.85546875" style="935" customWidth="1" collapsed="1"/>
    <col min="12" max="12" width="24.28515625" style="28" hidden="1" customWidth="1" outlineLevel="1"/>
    <col min="13" max="13" width="12.85546875" style="831" hidden="1" customWidth="1" outlineLevel="1"/>
    <col min="14" max="14" width="9.28515625" style="1309" hidden="1" customWidth="1" outlineLevel="1"/>
    <col min="15" max="15" width="3.85546875" style="831" hidden="1" customWidth="1" outlineLevel="1"/>
    <col min="16" max="16" width="9" style="863" hidden="1" customWidth="1" outlineLevel="1"/>
    <col min="17" max="17" width="9.42578125" style="932" hidden="1" customWidth="1" outlineLevel="1"/>
    <col min="18" max="18" width="6.42578125" style="1027" customWidth="1"/>
    <col min="19" max="19" width="6.7109375" style="1184" customWidth="1"/>
    <col min="20" max="20" width="18.85546875" style="1185" customWidth="1" collapsed="1"/>
    <col min="21" max="21" width="6.5703125" style="964" hidden="1" customWidth="1" outlineLevel="1"/>
    <col min="22" max="22" width="10.85546875" style="965" hidden="1" customWidth="1" outlineLevel="1"/>
    <col min="23" max="23" width="6.5703125" style="985" hidden="1" customWidth="1" outlineLevel="1"/>
    <col min="24" max="24" width="8.7109375" style="965" hidden="1" customWidth="1" outlineLevel="1"/>
    <col min="25" max="25" width="6.5703125" style="985" hidden="1" customWidth="1" outlineLevel="1"/>
    <col min="26" max="26" width="5.7109375" style="966" hidden="1" customWidth="1" outlineLevel="1"/>
    <col min="27" max="27" width="6.140625" style="967" hidden="1" customWidth="1" outlineLevel="1"/>
    <col min="28" max="28" width="11.42578125" style="1287" customWidth="1"/>
    <col min="29" max="29" width="9.85546875" style="1288" customWidth="1"/>
    <col min="30" max="30" width="6.140625" style="968" hidden="1" customWidth="1"/>
    <col min="31" max="31" width="8.28515625" style="969" customWidth="1"/>
    <col min="32" max="32" width="7.5703125" style="1030" customWidth="1"/>
    <col min="33" max="33" width="8.7109375" style="1237" customWidth="1"/>
    <col min="34" max="40" width="5" style="7" customWidth="1"/>
    <col min="41" max="59" width="6.28515625" style="7" customWidth="1"/>
    <col min="60" max="73" width="4.7109375" style="7" customWidth="1"/>
    <col min="74" max="74" width="15.28515625" style="7" customWidth="1"/>
    <col min="75" max="129" width="4.7109375" style="7" customWidth="1"/>
    <col min="130" max="16384" width="8.85546875" style="28"/>
  </cols>
  <sheetData>
    <row r="1" spans="1:284" s="927" customFormat="1" ht="24" customHeight="1" thickBot="1">
      <c r="A1" s="987"/>
      <c r="B1" s="1186">
        <v>41894</v>
      </c>
      <c r="C1" s="1187"/>
      <c r="D1" s="1187"/>
      <c r="E1" s="988" t="s">
        <v>281</v>
      </c>
      <c r="F1" s="989"/>
      <c r="G1" s="990"/>
      <c r="H1" s="990"/>
      <c r="I1" s="990"/>
      <c r="J1" s="991"/>
      <c r="K1" s="992"/>
      <c r="L1" s="993"/>
      <c r="M1" s="994"/>
      <c r="N1" s="1299"/>
      <c r="O1" s="994"/>
      <c r="P1" s="995"/>
      <c r="Q1" s="996"/>
      <c r="R1" s="1022"/>
      <c r="S1" s="1175"/>
      <c r="T1" s="1176"/>
      <c r="U1" s="948"/>
      <c r="V1" s="1165"/>
      <c r="W1" s="1166"/>
      <c r="X1" s="1165"/>
      <c r="Y1" s="1166"/>
      <c r="Z1" s="1167"/>
      <c r="AA1" s="1168"/>
      <c r="AB1" s="1277"/>
      <c r="AC1" s="1277"/>
      <c r="AD1" s="1168"/>
      <c r="AE1" s="1255"/>
      <c r="AF1" s="1312" t="s">
        <v>834</v>
      </c>
      <c r="AG1" s="1249"/>
      <c r="AH1" s="1369" t="s">
        <v>77</v>
      </c>
      <c r="AI1" s="1370"/>
      <c r="AJ1" s="1370"/>
      <c r="AK1" s="1371"/>
      <c r="AL1" s="1372"/>
      <c r="AM1" s="1369" t="s">
        <v>78</v>
      </c>
      <c r="AN1" s="1370"/>
      <c r="AO1" s="1370"/>
      <c r="AP1" s="1371"/>
      <c r="AQ1" s="1369" t="s">
        <v>79</v>
      </c>
      <c r="AR1" s="1370"/>
      <c r="AS1" s="1370"/>
      <c r="AT1" s="1371"/>
      <c r="AU1" s="1369" t="s">
        <v>80</v>
      </c>
      <c r="AV1" s="1370"/>
      <c r="AW1" s="1370"/>
      <c r="AX1" s="1371"/>
      <c r="AY1" s="1372"/>
      <c r="AZ1" s="1369" t="s">
        <v>81</v>
      </c>
      <c r="BA1" s="1370"/>
      <c r="BB1" s="1370"/>
      <c r="BC1" s="1371"/>
      <c r="BD1" s="1369" t="s">
        <v>82</v>
      </c>
      <c r="BE1" s="1370"/>
      <c r="BF1" s="1370"/>
      <c r="BG1" s="1371"/>
      <c r="BH1" s="1379" t="s">
        <v>787</v>
      </c>
      <c r="BI1" s="1380"/>
      <c r="BJ1" s="1380"/>
      <c r="BK1" s="1380"/>
      <c r="BL1" s="1381"/>
      <c r="BM1" s="1382" t="s">
        <v>788</v>
      </c>
      <c r="BN1" s="1383"/>
      <c r="BO1" s="1383"/>
      <c r="BP1" s="1384"/>
      <c r="BQ1" s="1379" t="s">
        <v>789</v>
      </c>
      <c r="BR1" s="1380"/>
      <c r="BS1" s="1380"/>
      <c r="BT1" s="1381"/>
      <c r="BU1" s="1379" t="s">
        <v>790</v>
      </c>
      <c r="BV1" s="1380"/>
      <c r="BW1" s="1380"/>
      <c r="BX1" s="1380"/>
      <c r="BY1" s="1381"/>
      <c r="BZ1" s="1379" t="s">
        <v>791</v>
      </c>
      <c r="CA1" s="1380"/>
      <c r="CB1" s="1380"/>
      <c r="CC1" s="1381"/>
      <c r="CD1" s="1379" t="s">
        <v>796</v>
      </c>
      <c r="CE1" s="1380"/>
      <c r="CF1" s="1380"/>
      <c r="CG1" s="1381"/>
      <c r="CH1" s="1379" t="s">
        <v>795</v>
      </c>
      <c r="CI1" s="1380"/>
      <c r="CJ1" s="1380"/>
      <c r="CK1" s="1380"/>
      <c r="CL1" s="1381"/>
      <c r="CM1" s="1385" t="s">
        <v>794</v>
      </c>
      <c r="CN1" s="1386"/>
      <c r="CO1" s="1386"/>
      <c r="CP1" s="1387"/>
      <c r="CQ1" s="1385" t="s">
        <v>792</v>
      </c>
      <c r="CR1" s="1386"/>
      <c r="CS1" s="1386"/>
      <c r="CT1" s="1386"/>
      <c r="CU1" s="1385" t="s">
        <v>793</v>
      </c>
      <c r="CV1" s="1386"/>
      <c r="CW1" s="1386"/>
      <c r="CX1" s="1386"/>
      <c r="CY1" s="1387"/>
      <c r="CZ1" s="1385" t="s">
        <v>797</v>
      </c>
      <c r="DA1" s="1386"/>
      <c r="DB1" s="1386"/>
      <c r="DC1" s="1387"/>
      <c r="DD1" s="1385" t="s">
        <v>798</v>
      </c>
      <c r="DE1" s="1386"/>
      <c r="DF1" s="1386"/>
      <c r="DG1" s="1387"/>
      <c r="DH1" s="1385" t="s">
        <v>799</v>
      </c>
      <c r="DI1" s="1386"/>
      <c r="DJ1" s="1386"/>
      <c r="DK1" s="1386"/>
      <c r="DL1" s="1386"/>
      <c r="DM1" s="1385" t="s">
        <v>800</v>
      </c>
      <c r="DN1" s="1386"/>
      <c r="DO1" s="1386"/>
      <c r="DP1" s="1387"/>
      <c r="DQ1" s="1385" t="s">
        <v>801</v>
      </c>
      <c r="DR1" s="1386"/>
      <c r="DS1" s="1386"/>
      <c r="DT1" s="1387"/>
      <c r="DU1" s="1385" t="s">
        <v>802</v>
      </c>
      <c r="DV1" s="1386"/>
      <c r="DW1" s="1386"/>
      <c r="DX1" s="1386"/>
      <c r="DY1" s="1387"/>
    </row>
    <row r="2" spans="1:284" s="933" customFormat="1" ht="24" customHeight="1">
      <c r="A2" s="997"/>
      <c r="B2" s="1188"/>
      <c r="C2" s="1189"/>
      <c r="D2" s="1293"/>
      <c r="E2" s="998"/>
      <c r="F2" s="999"/>
      <c r="G2" s="1000"/>
      <c r="H2" s="1000"/>
      <c r="I2" s="1000"/>
      <c r="J2" s="1001"/>
      <c r="K2" s="1274"/>
      <c r="L2" s="1002"/>
      <c r="M2" s="1000"/>
      <c r="N2" s="1300"/>
      <c r="O2" s="1000"/>
      <c r="P2" s="1000"/>
      <c r="Q2" s="1003"/>
      <c r="R2" s="1023"/>
      <c r="S2" s="1177"/>
      <c r="T2" s="1178" t="s">
        <v>568</v>
      </c>
      <c r="U2" s="1162"/>
      <c r="V2" s="1162"/>
      <c r="W2" s="1162"/>
      <c r="X2" s="1162"/>
      <c r="Y2" s="1162"/>
      <c r="Z2" s="1163"/>
      <c r="AA2" s="1164"/>
      <c r="AB2" s="1310"/>
      <c r="AC2" s="1311"/>
      <c r="AD2" s="1311"/>
      <c r="AE2" s="1311"/>
      <c r="AF2" s="1312"/>
      <c r="AG2" s="1257"/>
      <c r="AH2" s="1373">
        <v>41603</v>
      </c>
      <c r="AI2" s="1374">
        <v>41610</v>
      </c>
      <c r="AJ2" s="1374">
        <v>41617</v>
      </c>
      <c r="AK2" s="1375">
        <v>41624</v>
      </c>
      <c r="AL2" s="1373">
        <v>41631</v>
      </c>
      <c r="AM2" s="1373">
        <v>41638</v>
      </c>
      <c r="AN2" s="1374">
        <v>41645</v>
      </c>
      <c r="AO2" s="1374">
        <v>41652</v>
      </c>
      <c r="AP2" s="1375">
        <v>41659</v>
      </c>
      <c r="AQ2" s="1373">
        <v>41666</v>
      </c>
      <c r="AR2" s="1374">
        <v>41673</v>
      </c>
      <c r="AS2" s="1374">
        <v>41680</v>
      </c>
      <c r="AT2" s="1375">
        <v>41687</v>
      </c>
      <c r="AU2" s="1373">
        <v>41694</v>
      </c>
      <c r="AV2" s="1374">
        <v>41701</v>
      </c>
      <c r="AW2" s="1374">
        <v>41708</v>
      </c>
      <c r="AX2" s="1375">
        <v>41715</v>
      </c>
      <c r="AY2" s="1373">
        <v>41722</v>
      </c>
      <c r="AZ2" s="1373">
        <v>41729</v>
      </c>
      <c r="BA2" s="1374">
        <v>41736</v>
      </c>
      <c r="BB2" s="1374">
        <v>41743</v>
      </c>
      <c r="BC2" s="1375">
        <v>41750</v>
      </c>
      <c r="BD2" s="1373">
        <f t="shared" ref="BD2:CU2" si="0">BC2+7</f>
        <v>41757</v>
      </c>
      <c r="BE2" s="1374">
        <f t="shared" si="0"/>
        <v>41764</v>
      </c>
      <c r="BF2" s="1374">
        <f t="shared" si="0"/>
        <v>41771</v>
      </c>
      <c r="BG2" s="1375">
        <f t="shared" si="0"/>
        <v>41778</v>
      </c>
      <c r="BH2" s="1388">
        <f t="shared" si="0"/>
        <v>41785</v>
      </c>
      <c r="BI2" s="1389">
        <f t="shared" si="0"/>
        <v>41792</v>
      </c>
      <c r="BJ2" s="1389">
        <f t="shared" si="0"/>
        <v>41799</v>
      </c>
      <c r="BK2" s="1389">
        <f t="shared" si="0"/>
        <v>41806</v>
      </c>
      <c r="BL2" s="1390">
        <f t="shared" si="0"/>
        <v>41813</v>
      </c>
      <c r="BM2" s="1388">
        <f t="shared" si="0"/>
        <v>41820</v>
      </c>
      <c r="BN2" s="1389">
        <f t="shared" si="0"/>
        <v>41827</v>
      </c>
      <c r="BO2" s="1389">
        <f t="shared" si="0"/>
        <v>41834</v>
      </c>
      <c r="BP2" s="1391">
        <f t="shared" si="0"/>
        <v>41841</v>
      </c>
      <c r="BQ2" s="1388">
        <f t="shared" si="0"/>
        <v>41848</v>
      </c>
      <c r="BR2" s="1389">
        <f t="shared" si="0"/>
        <v>41855</v>
      </c>
      <c r="BS2" s="1389">
        <f t="shared" si="0"/>
        <v>41862</v>
      </c>
      <c r="BT2" s="1390">
        <f t="shared" si="0"/>
        <v>41869</v>
      </c>
      <c r="BU2" s="1388">
        <f t="shared" si="0"/>
        <v>41876</v>
      </c>
      <c r="BV2" s="1389">
        <f t="shared" si="0"/>
        <v>41883</v>
      </c>
      <c r="BW2" s="1389">
        <f t="shared" si="0"/>
        <v>41890</v>
      </c>
      <c r="BX2" s="1389">
        <f t="shared" si="0"/>
        <v>41897</v>
      </c>
      <c r="BY2" s="1390">
        <f t="shared" si="0"/>
        <v>41904</v>
      </c>
      <c r="BZ2" s="1388">
        <f t="shared" si="0"/>
        <v>41911</v>
      </c>
      <c r="CA2" s="1389">
        <f t="shared" si="0"/>
        <v>41918</v>
      </c>
      <c r="CB2" s="1389">
        <f t="shared" si="0"/>
        <v>41925</v>
      </c>
      <c r="CC2" s="1390">
        <f t="shared" si="0"/>
        <v>41932</v>
      </c>
      <c r="CD2" s="1388">
        <f t="shared" si="0"/>
        <v>41939</v>
      </c>
      <c r="CE2" s="1389">
        <f t="shared" si="0"/>
        <v>41946</v>
      </c>
      <c r="CF2" s="1389">
        <f t="shared" si="0"/>
        <v>41953</v>
      </c>
      <c r="CG2" s="1391">
        <f t="shared" si="0"/>
        <v>41960</v>
      </c>
      <c r="CH2" s="1388">
        <f t="shared" si="0"/>
        <v>41967</v>
      </c>
      <c r="CI2" s="1389">
        <f t="shared" si="0"/>
        <v>41974</v>
      </c>
      <c r="CJ2" s="1389">
        <f t="shared" si="0"/>
        <v>41981</v>
      </c>
      <c r="CK2" s="1389">
        <f t="shared" si="0"/>
        <v>41988</v>
      </c>
      <c r="CL2" s="1390">
        <f t="shared" si="0"/>
        <v>41995</v>
      </c>
      <c r="CM2" s="1388">
        <f t="shared" si="0"/>
        <v>42002</v>
      </c>
      <c r="CN2" s="1389">
        <f t="shared" si="0"/>
        <v>42009</v>
      </c>
      <c r="CO2" s="1389">
        <f t="shared" si="0"/>
        <v>42016</v>
      </c>
      <c r="CP2" s="1390">
        <f t="shared" si="0"/>
        <v>42023</v>
      </c>
      <c r="CQ2" s="1388">
        <f t="shared" si="0"/>
        <v>42030</v>
      </c>
      <c r="CR2" s="1389">
        <f t="shared" si="0"/>
        <v>42037</v>
      </c>
      <c r="CS2" s="1389">
        <f t="shared" si="0"/>
        <v>42044</v>
      </c>
      <c r="CT2" s="1391">
        <f t="shared" si="0"/>
        <v>42051</v>
      </c>
      <c r="CU2" s="1388">
        <f t="shared" si="0"/>
        <v>42058</v>
      </c>
      <c r="CV2" s="1389">
        <f t="shared" ref="CV2:DY2" si="1">CU2+7</f>
        <v>42065</v>
      </c>
      <c r="CW2" s="1389">
        <f t="shared" si="1"/>
        <v>42072</v>
      </c>
      <c r="CX2" s="1389">
        <f t="shared" si="1"/>
        <v>42079</v>
      </c>
      <c r="CY2" s="1390">
        <f t="shared" si="1"/>
        <v>42086</v>
      </c>
      <c r="CZ2" s="1388">
        <f t="shared" si="1"/>
        <v>42093</v>
      </c>
      <c r="DA2" s="1389">
        <f t="shared" si="1"/>
        <v>42100</v>
      </c>
      <c r="DB2" s="1389">
        <f t="shared" si="1"/>
        <v>42107</v>
      </c>
      <c r="DC2" s="1390">
        <f t="shared" si="1"/>
        <v>42114</v>
      </c>
      <c r="DD2" s="1388">
        <f t="shared" si="1"/>
        <v>42121</v>
      </c>
      <c r="DE2" s="1389">
        <f t="shared" si="1"/>
        <v>42128</v>
      </c>
      <c r="DF2" s="1389">
        <f t="shared" si="1"/>
        <v>42135</v>
      </c>
      <c r="DG2" s="1390">
        <f t="shared" si="1"/>
        <v>42142</v>
      </c>
      <c r="DH2" s="1388">
        <f t="shared" si="1"/>
        <v>42149</v>
      </c>
      <c r="DI2" s="1389">
        <f t="shared" si="1"/>
        <v>42156</v>
      </c>
      <c r="DJ2" s="1389">
        <f t="shared" si="1"/>
        <v>42163</v>
      </c>
      <c r="DK2" s="1389">
        <f t="shared" si="1"/>
        <v>42170</v>
      </c>
      <c r="DL2" s="1391">
        <f t="shared" si="1"/>
        <v>42177</v>
      </c>
      <c r="DM2" s="1388">
        <f t="shared" si="1"/>
        <v>42184</v>
      </c>
      <c r="DN2" s="1389">
        <f t="shared" si="1"/>
        <v>42191</v>
      </c>
      <c r="DO2" s="1389">
        <f t="shared" si="1"/>
        <v>42198</v>
      </c>
      <c r="DP2" s="1390">
        <f t="shared" si="1"/>
        <v>42205</v>
      </c>
      <c r="DQ2" s="1388">
        <f t="shared" si="1"/>
        <v>42212</v>
      </c>
      <c r="DR2" s="1389">
        <f t="shared" si="1"/>
        <v>42219</v>
      </c>
      <c r="DS2" s="1389">
        <f t="shared" si="1"/>
        <v>42226</v>
      </c>
      <c r="DT2" s="1390">
        <f t="shared" si="1"/>
        <v>42233</v>
      </c>
      <c r="DU2" s="1388">
        <f t="shared" si="1"/>
        <v>42240</v>
      </c>
      <c r="DV2" s="1389">
        <f t="shared" si="1"/>
        <v>42247</v>
      </c>
      <c r="DW2" s="1389">
        <f t="shared" si="1"/>
        <v>42254</v>
      </c>
      <c r="DX2" s="1389">
        <f t="shared" si="1"/>
        <v>42261</v>
      </c>
      <c r="DY2" s="1390">
        <f t="shared" si="1"/>
        <v>42268</v>
      </c>
    </row>
    <row r="3" spans="1:284" s="476" customFormat="1" ht="18" customHeight="1" thickBot="1">
      <c r="A3" s="987"/>
      <c r="B3" s="1190"/>
      <c r="C3" s="1191"/>
      <c r="D3" s="1294"/>
      <c r="E3" s="1004"/>
      <c r="F3" s="1005"/>
      <c r="G3" s="1006"/>
      <c r="H3" s="1006"/>
      <c r="I3" s="1006"/>
      <c r="J3" s="1007"/>
      <c r="K3" s="1008"/>
      <c r="L3" s="1009"/>
      <c r="M3" s="1010"/>
      <c r="N3" s="1301"/>
      <c r="O3" s="1010"/>
      <c r="P3" s="1011" t="s">
        <v>647</v>
      </c>
      <c r="Q3" s="1012"/>
      <c r="R3" s="1024"/>
      <c r="S3" s="1243"/>
      <c r="T3" s="1244"/>
      <c r="U3" s="1245"/>
      <c r="V3" s="1245"/>
      <c r="W3" s="1246"/>
      <c r="X3" s="1245"/>
      <c r="Y3" s="1246"/>
      <c r="Z3" s="1247"/>
      <c r="AA3" s="1248"/>
      <c r="AB3" s="1278"/>
      <c r="AC3" s="1279"/>
      <c r="AD3" s="949"/>
      <c r="AE3" s="1256"/>
      <c r="AF3" s="1312"/>
      <c r="AG3" s="1249"/>
      <c r="AH3" s="1376">
        <f ca="1">IF(AH2+6&lt;(TODAY()),0,1+AE3)</f>
        <v>0</v>
      </c>
      <c r="AI3" s="1377">
        <f t="shared" ref="AI3:CT3" ca="1" si="2">IF(AI2+6&lt;(TODAY()),0,1+AH3)</f>
        <v>0</v>
      </c>
      <c r="AJ3" s="1377">
        <f t="shared" ca="1" si="2"/>
        <v>0</v>
      </c>
      <c r="AK3" s="1378">
        <f t="shared" ca="1" si="2"/>
        <v>0</v>
      </c>
      <c r="AL3" s="1376">
        <f t="shared" ca="1" si="2"/>
        <v>0</v>
      </c>
      <c r="AM3" s="1376">
        <f t="shared" ca="1" si="2"/>
        <v>0</v>
      </c>
      <c r="AN3" s="1377">
        <f t="shared" ca="1" si="2"/>
        <v>0</v>
      </c>
      <c r="AO3" s="1377">
        <f t="shared" ca="1" si="2"/>
        <v>0</v>
      </c>
      <c r="AP3" s="1378">
        <f t="shared" ca="1" si="2"/>
        <v>0</v>
      </c>
      <c r="AQ3" s="1376">
        <f t="shared" ca="1" si="2"/>
        <v>0</v>
      </c>
      <c r="AR3" s="1377">
        <f t="shared" ca="1" si="2"/>
        <v>0</v>
      </c>
      <c r="AS3" s="1377">
        <f t="shared" ca="1" si="2"/>
        <v>0</v>
      </c>
      <c r="AT3" s="1378">
        <f t="shared" ca="1" si="2"/>
        <v>0</v>
      </c>
      <c r="AU3" s="1376">
        <f t="shared" ca="1" si="2"/>
        <v>0</v>
      </c>
      <c r="AV3" s="1377">
        <f t="shared" ca="1" si="2"/>
        <v>0</v>
      </c>
      <c r="AW3" s="1377">
        <f t="shared" ca="1" si="2"/>
        <v>0</v>
      </c>
      <c r="AX3" s="1378">
        <f t="shared" ca="1" si="2"/>
        <v>0</v>
      </c>
      <c r="AY3" s="1376">
        <f t="shared" ca="1" si="2"/>
        <v>0</v>
      </c>
      <c r="AZ3" s="1376">
        <f t="shared" ca="1" si="2"/>
        <v>0</v>
      </c>
      <c r="BA3" s="1377">
        <f t="shared" ca="1" si="2"/>
        <v>0</v>
      </c>
      <c r="BB3" s="1377">
        <f t="shared" ca="1" si="2"/>
        <v>0</v>
      </c>
      <c r="BC3" s="1378">
        <f t="shared" ca="1" si="2"/>
        <v>0</v>
      </c>
      <c r="BD3" s="1376">
        <f t="shared" ca="1" si="2"/>
        <v>0</v>
      </c>
      <c r="BE3" s="1377">
        <f t="shared" ca="1" si="2"/>
        <v>0</v>
      </c>
      <c r="BF3" s="1377">
        <f t="shared" ca="1" si="2"/>
        <v>0</v>
      </c>
      <c r="BG3" s="1378">
        <f t="shared" ca="1" si="2"/>
        <v>0</v>
      </c>
      <c r="BH3" s="1392">
        <f t="shared" ca="1" si="2"/>
        <v>0</v>
      </c>
      <c r="BI3" s="1393">
        <f t="shared" ca="1" si="2"/>
        <v>0</v>
      </c>
      <c r="BJ3" s="1393">
        <f t="shared" ca="1" si="2"/>
        <v>0</v>
      </c>
      <c r="BK3" s="1393">
        <f t="shared" ca="1" si="2"/>
        <v>0</v>
      </c>
      <c r="BL3" s="1394">
        <f t="shared" ca="1" si="2"/>
        <v>0</v>
      </c>
      <c r="BM3" s="1392">
        <f t="shared" ca="1" si="2"/>
        <v>0</v>
      </c>
      <c r="BN3" s="1393">
        <f t="shared" ca="1" si="2"/>
        <v>0</v>
      </c>
      <c r="BO3" s="1393">
        <f t="shared" ca="1" si="2"/>
        <v>0</v>
      </c>
      <c r="BP3" s="1395">
        <f t="shared" ca="1" si="2"/>
        <v>0</v>
      </c>
      <c r="BQ3" s="1392">
        <f t="shared" ca="1" si="2"/>
        <v>0</v>
      </c>
      <c r="BR3" s="1393">
        <f t="shared" ca="1" si="2"/>
        <v>0</v>
      </c>
      <c r="BS3" s="1393">
        <f t="shared" ca="1" si="2"/>
        <v>0</v>
      </c>
      <c r="BT3" s="1394">
        <f t="shared" ca="1" si="2"/>
        <v>0</v>
      </c>
      <c r="BU3" s="1392">
        <f t="shared" ca="1" si="2"/>
        <v>0</v>
      </c>
      <c r="BV3" s="1393">
        <f t="shared" ca="1" si="2"/>
        <v>0</v>
      </c>
      <c r="BW3" s="1393">
        <f t="shared" ca="1" si="2"/>
        <v>0</v>
      </c>
      <c r="BX3" s="1393">
        <f t="shared" ca="1" si="2"/>
        <v>0</v>
      </c>
      <c r="BY3" s="1394">
        <f t="shared" ca="1" si="2"/>
        <v>0</v>
      </c>
      <c r="BZ3" s="1392">
        <f t="shared" ca="1" si="2"/>
        <v>0</v>
      </c>
      <c r="CA3" s="1393">
        <f t="shared" ca="1" si="2"/>
        <v>0</v>
      </c>
      <c r="CB3" s="1393">
        <f t="shared" ca="1" si="2"/>
        <v>0</v>
      </c>
      <c r="CC3" s="1394">
        <f t="shared" ca="1" si="2"/>
        <v>0</v>
      </c>
      <c r="CD3" s="1392">
        <f t="shared" ca="1" si="2"/>
        <v>0</v>
      </c>
      <c r="CE3" s="1393">
        <f t="shared" ca="1" si="2"/>
        <v>0</v>
      </c>
      <c r="CF3" s="1393">
        <f t="shared" ca="1" si="2"/>
        <v>0</v>
      </c>
      <c r="CG3" s="1395">
        <f t="shared" ca="1" si="2"/>
        <v>0</v>
      </c>
      <c r="CH3" s="1392">
        <f t="shared" ca="1" si="2"/>
        <v>0</v>
      </c>
      <c r="CI3" s="1393">
        <f t="shared" ca="1" si="2"/>
        <v>0</v>
      </c>
      <c r="CJ3" s="1393">
        <f t="shared" ca="1" si="2"/>
        <v>0</v>
      </c>
      <c r="CK3" s="1393">
        <f t="shared" ca="1" si="2"/>
        <v>0</v>
      </c>
      <c r="CL3" s="1394">
        <f t="shared" ca="1" si="2"/>
        <v>0</v>
      </c>
      <c r="CM3" s="1392">
        <f t="shared" ca="1" si="2"/>
        <v>0</v>
      </c>
      <c r="CN3" s="1393">
        <f t="shared" ca="1" si="2"/>
        <v>0</v>
      </c>
      <c r="CO3" s="1393">
        <f t="shared" ca="1" si="2"/>
        <v>0</v>
      </c>
      <c r="CP3" s="1394">
        <f t="shared" ca="1" si="2"/>
        <v>0</v>
      </c>
      <c r="CQ3" s="1392">
        <f t="shared" ca="1" si="2"/>
        <v>0</v>
      </c>
      <c r="CR3" s="1393">
        <f t="shared" ca="1" si="2"/>
        <v>0</v>
      </c>
      <c r="CS3" s="1393">
        <f t="shared" ca="1" si="2"/>
        <v>0</v>
      </c>
      <c r="CT3" s="1395">
        <f t="shared" ca="1" si="2"/>
        <v>0</v>
      </c>
      <c r="CU3" s="1392">
        <f t="shared" ref="CU3:DY3" ca="1" si="3">IF(CU2+6&lt;(TODAY()),0,1+CT3)</f>
        <v>0</v>
      </c>
      <c r="CV3" s="1393">
        <f t="shared" ca="1" si="3"/>
        <v>0</v>
      </c>
      <c r="CW3" s="1393">
        <f t="shared" ca="1" si="3"/>
        <v>0</v>
      </c>
      <c r="CX3" s="1393">
        <f t="shared" ca="1" si="3"/>
        <v>0</v>
      </c>
      <c r="CY3" s="1394">
        <f t="shared" ca="1" si="3"/>
        <v>0</v>
      </c>
      <c r="CZ3" s="1392">
        <f t="shared" ca="1" si="3"/>
        <v>0</v>
      </c>
      <c r="DA3" s="1393">
        <f t="shared" ca="1" si="3"/>
        <v>0</v>
      </c>
      <c r="DB3" s="1393">
        <f t="shared" ca="1" si="3"/>
        <v>0</v>
      </c>
      <c r="DC3" s="1394">
        <f t="shared" ca="1" si="3"/>
        <v>0</v>
      </c>
      <c r="DD3" s="1392">
        <f t="shared" ca="1" si="3"/>
        <v>0</v>
      </c>
      <c r="DE3" s="1393">
        <f t="shared" ca="1" si="3"/>
        <v>0</v>
      </c>
      <c r="DF3" s="1393">
        <f t="shared" ca="1" si="3"/>
        <v>0</v>
      </c>
      <c r="DG3" s="1394">
        <f t="shared" ca="1" si="3"/>
        <v>0</v>
      </c>
      <c r="DH3" s="1392">
        <f t="shared" ca="1" si="3"/>
        <v>0</v>
      </c>
      <c r="DI3" s="1393">
        <f t="shared" ca="1" si="3"/>
        <v>0</v>
      </c>
      <c r="DJ3" s="1393">
        <f t="shared" ca="1" si="3"/>
        <v>0</v>
      </c>
      <c r="DK3" s="1393">
        <f t="shared" ca="1" si="3"/>
        <v>0</v>
      </c>
      <c r="DL3" s="1395">
        <f t="shared" ca="1" si="3"/>
        <v>0</v>
      </c>
      <c r="DM3" s="1392">
        <f t="shared" ca="1" si="3"/>
        <v>0</v>
      </c>
      <c r="DN3" s="1393">
        <f t="shared" ca="1" si="3"/>
        <v>0</v>
      </c>
      <c r="DO3" s="1393">
        <f t="shared" ca="1" si="3"/>
        <v>0</v>
      </c>
      <c r="DP3" s="1394">
        <f t="shared" ca="1" si="3"/>
        <v>0</v>
      </c>
      <c r="DQ3" s="1392">
        <f t="shared" ca="1" si="3"/>
        <v>0</v>
      </c>
      <c r="DR3" s="1393">
        <f t="shared" ca="1" si="3"/>
        <v>0</v>
      </c>
      <c r="DS3" s="1393">
        <f t="shared" ca="1" si="3"/>
        <v>0</v>
      </c>
      <c r="DT3" s="1394">
        <f t="shared" ca="1" si="3"/>
        <v>0</v>
      </c>
      <c r="DU3" s="1392">
        <f t="shared" ca="1" si="3"/>
        <v>0</v>
      </c>
      <c r="DV3" s="1393">
        <f t="shared" ca="1" si="3"/>
        <v>0</v>
      </c>
      <c r="DW3" s="1393">
        <f t="shared" ca="1" si="3"/>
        <v>0</v>
      </c>
      <c r="DX3" s="1393">
        <f t="shared" ca="1" si="3"/>
        <v>0</v>
      </c>
      <c r="DY3" s="1394">
        <f t="shared" ca="1" si="3"/>
        <v>0</v>
      </c>
    </row>
    <row r="4" spans="1:284" s="902" customFormat="1" ht="39.6" customHeight="1" thickBot="1">
      <c r="A4" s="1258"/>
      <c r="B4" s="1259" t="s">
        <v>820</v>
      </c>
      <c r="C4" s="1260" t="s">
        <v>1019</v>
      </c>
      <c r="D4" s="1295" t="s">
        <v>841</v>
      </c>
      <c r="E4" s="1240"/>
      <c r="F4" s="1214" t="s">
        <v>1054</v>
      </c>
      <c r="G4" s="1215" t="s">
        <v>570</v>
      </c>
      <c r="H4" s="1028" t="s">
        <v>376</v>
      </c>
      <c r="I4" s="1238"/>
      <c r="J4" s="1261" t="s">
        <v>819</v>
      </c>
      <c r="K4" s="1262" t="s">
        <v>818</v>
      </c>
      <c r="L4" s="1241" t="s">
        <v>155</v>
      </c>
      <c r="M4" s="1013" t="s">
        <v>184</v>
      </c>
      <c r="N4" s="1302" t="s">
        <v>1020</v>
      </c>
      <c r="O4" s="1226"/>
      <c r="P4" s="1014" t="s">
        <v>197</v>
      </c>
      <c r="Q4" s="1239" t="s">
        <v>685</v>
      </c>
      <c r="R4" s="1263" t="s">
        <v>803</v>
      </c>
      <c r="S4" s="1264" t="s">
        <v>577</v>
      </c>
      <c r="T4" s="1262" t="s">
        <v>13</v>
      </c>
      <c r="U4" s="1265" t="s">
        <v>756</v>
      </c>
      <c r="V4" s="1265" t="s">
        <v>755</v>
      </c>
      <c r="W4" s="1266" t="s">
        <v>756</v>
      </c>
      <c r="X4" s="1267" t="s">
        <v>230</v>
      </c>
      <c r="Y4" s="1266" t="s">
        <v>756</v>
      </c>
      <c r="Z4" s="1267"/>
      <c r="AA4" s="1268" t="s">
        <v>754</v>
      </c>
      <c r="AB4" s="1280" t="s">
        <v>672</v>
      </c>
      <c r="AC4" s="1280" t="s">
        <v>832</v>
      </c>
      <c r="AD4" s="1242" t="s">
        <v>804</v>
      </c>
      <c r="AE4" s="1269" t="s">
        <v>821</v>
      </c>
      <c r="AF4" s="1270" t="s">
        <v>828</v>
      </c>
      <c r="AG4" s="1271" t="s">
        <v>822</v>
      </c>
      <c r="AH4" s="900">
        <f t="shared" ref="AH4:BM4" si="4">SUMIFS(AH5:AH28,$F5:$F28,1)</f>
        <v>0</v>
      </c>
      <c r="AI4" s="901">
        <f t="shared" si="4"/>
        <v>0</v>
      </c>
      <c r="AJ4" s="713">
        <f t="shared" si="4"/>
        <v>0</v>
      </c>
      <c r="AK4" s="714">
        <f t="shared" si="4"/>
        <v>0</v>
      </c>
      <c r="AL4" s="900">
        <f t="shared" si="4"/>
        <v>0</v>
      </c>
      <c r="AM4" s="900">
        <f t="shared" si="4"/>
        <v>0</v>
      </c>
      <c r="AN4" s="901">
        <f t="shared" si="4"/>
        <v>0</v>
      </c>
      <c r="AO4" s="713">
        <f t="shared" si="4"/>
        <v>0</v>
      </c>
      <c r="AP4" s="714">
        <f t="shared" si="4"/>
        <v>0</v>
      </c>
      <c r="AQ4" s="900">
        <f t="shared" si="4"/>
        <v>0</v>
      </c>
      <c r="AR4" s="901">
        <f t="shared" si="4"/>
        <v>0</v>
      </c>
      <c r="AS4" s="713">
        <f t="shared" si="4"/>
        <v>1.0009999999999999</v>
      </c>
      <c r="AT4" s="714">
        <f t="shared" si="4"/>
        <v>1.0009999999999999</v>
      </c>
      <c r="AU4" s="900">
        <f t="shared" si="4"/>
        <v>1.0009999999999999</v>
      </c>
      <c r="AV4" s="901">
        <f t="shared" si="4"/>
        <v>1.0009999999999999</v>
      </c>
      <c r="AW4" s="713">
        <f t="shared" si="4"/>
        <v>1.0009999999999999</v>
      </c>
      <c r="AX4" s="714">
        <f t="shared" si="4"/>
        <v>1.0009999999999999</v>
      </c>
      <c r="AY4" s="900">
        <f t="shared" si="4"/>
        <v>1.0009999999999999</v>
      </c>
      <c r="AZ4" s="900">
        <f t="shared" si="4"/>
        <v>1.0009999999999999</v>
      </c>
      <c r="BA4" s="901">
        <f t="shared" si="4"/>
        <v>1.0009999999999999</v>
      </c>
      <c r="BB4" s="713">
        <f t="shared" si="4"/>
        <v>1.0009999999999999</v>
      </c>
      <c r="BC4" s="714">
        <f t="shared" si="4"/>
        <v>1.0009999999999999</v>
      </c>
      <c r="BD4" s="712">
        <f t="shared" si="4"/>
        <v>1.0009999999999999</v>
      </c>
      <c r="BE4" s="713">
        <f t="shared" si="4"/>
        <v>1.0009999999999999</v>
      </c>
      <c r="BF4" s="713">
        <f t="shared" si="4"/>
        <v>1.0009999999999999</v>
      </c>
      <c r="BG4" s="714">
        <f t="shared" si="4"/>
        <v>1.0009999999999999</v>
      </c>
      <c r="BH4" s="1396">
        <f t="shared" si="4"/>
        <v>1.0009999999999999</v>
      </c>
      <c r="BI4" s="1397">
        <f t="shared" si="4"/>
        <v>2.0039999999999996</v>
      </c>
      <c r="BJ4" s="1397">
        <f t="shared" si="4"/>
        <v>2.0039999999999996</v>
      </c>
      <c r="BK4" s="1397">
        <f t="shared" si="4"/>
        <v>2.0039999999999996</v>
      </c>
      <c r="BL4" s="1398">
        <f t="shared" si="4"/>
        <v>2.0039999999999996</v>
      </c>
      <c r="BM4" s="1396">
        <f t="shared" si="4"/>
        <v>2.0039999999999996</v>
      </c>
      <c r="BN4" s="1397">
        <f t="shared" ref="BN4:CS4" si="5">SUMIFS(BN5:BN28,$F5:$F28,1)</f>
        <v>2.0039999999999996</v>
      </c>
      <c r="BO4" s="1397">
        <f t="shared" si="5"/>
        <v>2.0039999999999996</v>
      </c>
      <c r="BP4" s="1397">
        <f t="shared" si="5"/>
        <v>4.0069999999999997</v>
      </c>
      <c r="BQ4" s="1396">
        <f t="shared" si="5"/>
        <v>4.0069999999999997</v>
      </c>
      <c r="BR4" s="1397">
        <f t="shared" si="5"/>
        <v>4.0069999999999997</v>
      </c>
      <c r="BS4" s="1397">
        <f t="shared" si="5"/>
        <v>4.0069999999999997</v>
      </c>
      <c r="BT4" s="1398">
        <f t="shared" si="5"/>
        <v>4.0069999999999997</v>
      </c>
      <c r="BU4" s="1396">
        <f t="shared" si="5"/>
        <v>4.0069999999999997</v>
      </c>
      <c r="BV4" s="1397">
        <f t="shared" si="5"/>
        <v>4.0069999999999997</v>
      </c>
      <c r="BW4" s="1397">
        <f t="shared" si="5"/>
        <v>4.0069999999999997</v>
      </c>
      <c r="BX4" s="1397">
        <f t="shared" si="5"/>
        <v>4.0069999999999997</v>
      </c>
      <c r="BY4" s="1398">
        <f t="shared" si="5"/>
        <v>3.0060000000000002</v>
      </c>
      <c r="BZ4" s="1396">
        <f t="shared" si="5"/>
        <v>4.0069999999999997</v>
      </c>
      <c r="CA4" s="1397">
        <f t="shared" si="5"/>
        <v>5.0089999999999995</v>
      </c>
      <c r="CB4" s="1397">
        <f t="shared" si="5"/>
        <v>3.0049999999999999</v>
      </c>
      <c r="CC4" s="1398">
        <f t="shared" si="5"/>
        <v>3.0049999999999999</v>
      </c>
      <c r="CD4" s="1396">
        <f t="shared" si="5"/>
        <v>3.0049999999999999</v>
      </c>
      <c r="CE4" s="1397">
        <f t="shared" si="5"/>
        <v>2.0039999999999996</v>
      </c>
      <c r="CF4" s="1397">
        <f t="shared" si="5"/>
        <v>2.0039999999999996</v>
      </c>
      <c r="CG4" s="1397">
        <f t="shared" si="5"/>
        <v>2.0039999999999996</v>
      </c>
      <c r="CH4" s="1396">
        <f t="shared" si="5"/>
        <v>1.0009999999999999</v>
      </c>
      <c r="CI4" s="1397">
        <f t="shared" si="5"/>
        <v>1.0009999999999999</v>
      </c>
      <c r="CJ4" s="1397">
        <f t="shared" si="5"/>
        <v>1.0009999999999999</v>
      </c>
      <c r="CK4" s="1397">
        <f t="shared" si="5"/>
        <v>1.0009999999999999</v>
      </c>
      <c r="CL4" s="1398">
        <f t="shared" si="5"/>
        <v>1.0009999999999999</v>
      </c>
      <c r="CM4" s="1396">
        <f t="shared" si="5"/>
        <v>0</v>
      </c>
      <c r="CN4" s="1397">
        <f t="shared" si="5"/>
        <v>0</v>
      </c>
      <c r="CO4" s="1397">
        <f t="shared" si="5"/>
        <v>0</v>
      </c>
      <c r="CP4" s="1398">
        <f t="shared" si="5"/>
        <v>0</v>
      </c>
      <c r="CQ4" s="1396">
        <f t="shared" si="5"/>
        <v>0</v>
      </c>
      <c r="CR4" s="1397">
        <f t="shared" si="5"/>
        <v>0</v>
      </c>
      <c r="CS4" s="1397">
        <f t="shared" si="5"/>
        <v>0</v>
      </c>
      <c r="CT4" s="1397">
        <f t="shared" ref="CT4:DY4" si="6">SUMIFS(CT5:CT28,$F5:$F28,1)</f>
        <v>0</v>
      </c>
      <c r="CU4" s="1396">
        <f t="shared" si="6"/>
        <v>0</v>
      </c>
      <c r="CV4" s="1397">
        <f t="shared" si="6"/>
        <v>0</v>
      </c>
      <c r="CW4" s="1397">
        <f t="shared" si="6"/>
        <v>0</v>
      </c>
      <c r="CX4" s="1397">
        <f t="shared" si="6"/>
        <v>0</v>
      </c>
      <c r="CY4" s="1398">
        <f t="shared" si="6"/>
        <v>0</v>
      </c>
      <c r="CZ4" s="1396">
        <f t="shared" si="6"/>
        <v>0</v>
      </c>
      <c r="DA4" s="1397">
        <f t="shared" si="6"/>
        <v>0</v>
      </c>
      <c r="DB4" s="1397">
        <f t="shared" si="6"/>
        <v>0</v>
      </c>
      <c r="DC4" s="1398">
        <f t="shared" si="6"/>
        <v>0</v>
      </c>
      <c r="DD4" s="1396">
        <f t="shared" si="6"/>
        <v>0</v>
      </c>
      <c r="DE4" s="1397">
        <f t="shared" si="6"/>
        <v>0</v>
      </c>
      <c r="DF4" s="1397">
        <f t="shared" si="6"/>
        <v>0</v>
      </c>
      <c r="DG4" s="1398">
        <f t="shared" si="6"/>
        <v>0</v>
      </c>
      <c r="DH4" s="1396">
        <f t="shared" si="6"/>
        <v>0</v>
      </c>
      <c r="DI4" s="1397">
        <f t="shared" si="6"/>
        <v>0</v>
      </c>
      <c r="DJ4" s="1397">
        <f t="shared" si="6"/>
        <v>0</v>
      </c>
      <c r="DK4" s="1397">
        <f t="shared" si="6"/>
        <v>0</v>
      </c>
      <c r="DL4" s="1397">
        <f t="shared" si="6"/>
        <v>0</v>
      </c>
      <c r="DM4" s="1396">
        <f t="shared" si="6"/>
        <v>0</v>
      </c>
      <c r="DN4" s="1397">
        <f t="shared" si="6"/>
        <v>0</v>
      </c>
      <c r="DO4" s="1397">
        <f t="shared" si="6"/>
        <v>0</v>
      </c>
      <c r="DP4" s="1398">
        <f t="shared" si="6"/>
        <v>0</v>
      </c>
      <c r="DQ4" s="1396">
        <f t="shared" si="6"/>
        <v>0</v>
      </c>
      <c r="DR4" s="1397">
        <f t="shared" si="6"/>
        <v>0</v>
      </c>
      <c r="DS4" s="1397">
        <f t="shared" si="6"/>
        <v>0</v>
      </c>
      <c r="DT4" s="1398">
        <f t="shared" si="6"/>
        <v>0</v>
      </c>
      <c r="DU4" s="1396">
        <f t="shared" si="6"/>
        <v>0</v>
      </c>
      <c r="DV4" s="1397">
        <f t="shared" si="6"/>
        <v>0</v>
      </c>
      <c r="DW4" s="1397">
        <f t="shared" si="6"/>
        <v>0</v>
      </c>
      <c r="DX4" s="1397">
        <f t="shared" si="6"/>
        <v>0</v>
      </c>
      <c r="DY4" s="1398">
        <f t="shared" si="6"/>
        <v>0</v>
      </c>
      <c r="DZ4" s="903"/>
      <c r="EA4" s="903"/>
      <c r="EB4" s="903"/>
    </row>
    <row r="5" spans="1:284" s="707" customFormat="1" ht="24" customHeight="1">
      <c r="A5" s="1250">
        <f>VLOOKUP(B5,REF!$U$1:$W$8,2,FALSE)</f>
        <v>1</v>
      </c>
      <c r="B5" s="1251" t="s">
        <v>332</v>
      </c>
      <c r="C5" s="1252" t="s">
        <v>666</v>
      </c>
      <c r="D5" s="1296">
        <v>1</v>
      </c>
      <c r="E5" s="970"/>
      <c r="F5" s="1216">
        <v>1</v>
      </c>
      <c r="G5" s="1217"/>
      <c r="H5" s="870" t="s">
        <v>750</v>
      </c>
      <c r="I5" s="764" t="s">
        <v>281</v>
      </c>
      <c r="J5" s="944" t="s">
        <v>32</v>
      </c>
      <c r="K5" s="936" t="s">
        <v>1045</v>
      </c>
      <c r="L5" s="868" t="s">
        <v>675</v>
      </c>
      <c r="M5" s="706" t="s">
        <v>158</v>
      </c>
      <c r="N5" s="1303">
        <v>1251</v>
      </c>
      <c r="O5" s="1221"/>
      <c r="P5" s="860" t="s">
        <v>143</v>
      </c>
      <c r="Q5" s="930">
        <v>41890</v>
      </c>
      <c r="R5" s="1025">
        <v>14</v>
      </c>
      <c r="S5" s="1253">
        <v>1</v>
      </c>
      <c r="T5" s="1254" t="str">
        <f>VLOOKUP(S5,REF!$K$1:$N$11,4,FALSE)</f>
        <v>Elvio Beautemps</v>
      </c>
      <c r="U5" s="1229" t="s">
        <v>1037</v>
      </c>
      <c r="V5" s="977" t="s">
        <v>1038</v>
      </c>
      <c r="W5" s="1229" t="s">
        <v>1037</v>
      </c>
      <c r="X5" s="977" t="s">
        <v>1039</v>
      </c>
      <c r="Y5" s="1229" t="s">
        <v>1037</v>
      </c>
      <c r="Z5" s="978"/>
      <c r="AA5" s="950">
        <f>IFERROR((AC5-AB5)/7,"")</f>
        <v>31.571428571428573</v>
      </c>
      <c r="AB5" s="1281">
        <v>41680</v>
      </c>
      <c r="AC5" s="1282">
        <v>41901</v>
      </c>
      <c r="AD5" s="950"/>
      <c r="AE5" s="951">
        <v>1</v>
      </c>
      <c r="AF5" s="1031" t="s">
        <v>829</v>
      </c>
      <c r="AG5" s="1230" t="s">
        <v>1035</v>
      </c>
      <c r="AH5" s="472" t="str">
        <f>IF($AB5&lt;=AH$2,IF($AC5&lt;AH$2,0,VLOOKUP($S5,REF!$K:$N,2,FALSE)),"")</f>
        <v/>
      </c>
      <c r="AI5" s="472" t="str">
        <f>IF($AB5&lt;=AI$2,IF($AC5&lt;AI$2,0,VLOOKUP($S5,REF!$K:$N,2,FALSE)),"")</f>
        <v/>
      </c>
      <c r="AJ5" s="472" t="str">
        <f>IF($AB5&lt;=AJ$2,IF($AC5&lt;AJ$2,0,VLOOKUP($S5,REF!$K:$N,2,FALSE)),"")</f>
        <v/>
      </c>
      <c r="AK5" s="472" t="str">
        <f>IF($AB5&lt;=AK$2,IF($AC5&lt;AK$2,0,VLOOKUP($S5,REF!$K:$N,2,FALSE)),"")</f>
        <v/>
      </c>
      <c r="AL5" s="472" t="str">
        <f>IF($AB5&lt;=AL$2,IF($AC5&lt;AL$2,0,VLOOKUP($S5,REF!$K:$N,2,FALSE)),"")</f>
        <v/>
      </c>
      <c r="AM5" s="472" t="str">
        <f>IF($AB5&lt;=AM$2,IF($AC5&lt;AM$2,0,VLOOKUP($S5,REF!$K:$N,2,FALSE)),"")</f>
        <v/>
      </c>
      <c r="AN5" s="472" t="str">
        <f>IF($AB5&lt;=AN$2,IF($AC5&lt;AN$2,0,VLOOKUP($S5,REF!$K:$N,2,FALSE)),"")</f>
        <v/>
      </c>
      <c r="AO5" s="472" t="str">
        <f>IF($AB5&lt;=AO$2,IF($AC5&lt;AO$2,0,VLOOKUP($S5,REF!$K:$N,2,FALSE)),"")</f>
        <v/>
      </c>
      <c r="AP5" s="472" t="str">
        <f>IF($AB5&lt;=AP$2,IF($AC5&lt;AP$2,0,VLOOKUP($S5,REF!$K:$N,2,FALSE)),"")</f>
        <v/>
      </c>
      <c r="AQ5" s="472" t="str">
        <f>IF($AB5&lt;=AQ$2,IF($AC5&lt;AQ$2,0,VLOOKUP($S5,REF!$K:$N,2,FALSE)),"")</f>
        <v/>
      </c>
      <c r="AR5" s="472" t="str">
        <f>IF($AB5&lt;=AR$2,IF($AC5&lt;AR$2,0,VLOOKUP($S5,REF!$K:$N,2,FALSE)),"")</f>
        <v/>
      </c>
      <c r="AS5" s="472">
        <f>IF($AB5&lt;=AS$2,IF($AC5&lt;AS$2,0,VLOOKUP($S5,REF!$K:$N,2,FALSE)),"")</f>
        <v>1.0009999999999999</v>
      </c>
      <c r="AT5" s="472">
        <f>IF($AB5&lt;=AT$2,IF($AC5&lt;AT$2,0,VLOOKUP($S5,REF!$K:$N,2,FALSE)),"")</f>
        <v>1.0009999999999999</v>
      </c>
      <c r="AU5" s="472">
        <f>IF($AB5&lt;=AU$2,IF($AC5&lt;AU$2,0,VLOOKUP($S5,REF!$K:$N,2,FALSE)),"")</f>
        <v>1.0009999999999999</v>
      </c>
      <c r="AV5" s="472">
        <f>IF($AB5&lt;=AV$2,IF($AC5&lt;AV$2,0,VLOOKUP($S5,REF!$K:$N,2,FALSE)),"")</f>
        <v>1.0009999999999999</v>
      </c>
      <c r="AW5" s="472">
        <f>IF($AB5&lt;=AW$2,IF($AC5&lt;AW$2,0,VLOOKUP($S5,REF!$K:$N,2,FALSE)),"")</f>
        <v>1.0009999999999999</v>
      </c>
      <c r="AX5" s="472">
        <f>IF($AB5&lt;=AX$2,IF($AC5&lt;AX$2,0,VLOOKUP($S5,REF!$K:$N,2,FALSE)),"")</f>
        <v>1.0009999999999999</v>
      </c>
      <c r="AY5" s="472">
        <f>IF($AB5&lt;=AY$2,IF($AC5&lt;AY$2,0,VLOOKUP($S5,REF!$K:$N,2,FALSE)),"")</f>
        <v>1.0009999999999999</v>
      </c>
      <c r="AZ5" s="472">
        <f>IF($AB5&lt;=AZ$2,IF($AC5&lt;AZ$2,0,VLOOKUP($S5,REF!$K:$N,2,FALSE)),"")</f>
        <v>1.0009999999999999</v>
      </c>
      <c r="BA5" s="472">
        <f>IF($AB5&lt;=BA$2,IF($AC5&lt;BA$2,0,VLOOKUP($S5,REF!$K:$N,2,FALSE)),"")</f>
        <v>1.0009999999999999</v>
      </c>
      <c r="BB5" s="905">
        <f>IF($AB5&lt;=BB$2,IF($AC5&lt;BB$2,0,VLOOKUP($S5,REF!$K:$N,2,FALSE)),"")</f>
        <v>1.0009999999999999</v>
      </c>
      <c r="BC5" s="905">
        <f>IF($AB5&lt;=BC$2,IF($AC5&lt;BC$2,0,VLOOKUP($S5,REF!$K:$N,2,FALSE)),"")</f>
        <v>1.0009999999999999</v>
      </c>
      <c r="BD5" s="905">
        <f>IF($AB5&lt;=BD$2,IF($AC5&lt;BD$2,0,VLOOKUP($S5,REF!$K:$N,2,FALSE)),"")</f>
        <v>1.0009999999999999</v>
      </c>
      <c r="BE5" s="905">
        <f>IF($AB5&lt;=BE$2,IF($AC5&lt;BE$2,0,VLOOKUP($S5,REF!$K:$N,2,FALSE)),"")</f>
        <v>1.0009999999999999</v>
      </c>
      <c r="BF5" s="905">
        <f>IF($AB5&lt;=BF$2,IF($AC5&lt;BF$2,0,VLOOKUP($S5,REF!$K:$N,2,FALSE)),"")</f>
        <v>1.0009999999999999</v>
      </c>
      <c r="BG5" s="905">
        <f>IF($AB5&lt;=BG$2,IF($AC5&lt;BG$2,0,VLOOKUP($S5,REF!$K:$N,2,FALSE)),"")</f>
        <v>1.0009999999999999</v>
      </c>
      <c r="BH5" s="905">
        <f>IF($AB5&lt;=BH$2,IF($AC5&lt;BH$2,0,VLOOKUP($S5,REF!$K:$N,2,FALSE)),"")</f>
        <v>1.0009999999999999</v>
      </c>
      <c r="BI5" s="905">
        <f>IF($AB5&lt;=BI$2,IF($AC5&lt;BI$2,0,VLOOKUP($S5,REF!$K:$N,2,FALSE)),"")</f>
        <v>1.0009999999999999</v>
      </c>
      <c r="BJ5" s="905">
        <f>IF($AB5&lt;=BJ$2,IF($AC5&lt;BJ$2,0,VLOOKUP($S5,REF!$K:$N,2,FALSE)),"")</f>
        <v>1.0009999999999999</v>
      </c>
      <c r="BK5" s="905">
        <f>IF($AB5&lt;=BK$2,IF($AC5&lt;BK$2,0,VLOOKUP($S5,REF!$K:$N,2,FALSE)),"")</f>
        <v>1.0009999999999999</v>
      </c>
      <c r="BL5" s="905">
        <f>IF($AB5&lt;=BL$2,IF($AC5&lt;BL$2,0,VLOOKUP($S5,REF!$K:$N,2,FALSE)),"")</f>
        <v>1.0009999999999999</v>
      </c>
      <c r="BM5" s="905">
        <f>IF($AB5&lt;=BM$2,IF($AC5&lt;BM$2,0,VLOOKUP($S5,REF!$K:$N,2,FALSE)),"")</f>
        <v>1.0009999999999999</v>
      </c>
      <c r="BN5" s="905">
        <f>IF($AB5&lt;=BN$2,IF($AC5&lt;BN$2,0,VLOOKUP($S5,REF!$K:$N,2,FALSE)),"")</f>
        <v>1.0009999999999999</v>
      </c>
      <c r="BO5" s="905">
        <f>IF($AB5&lt;=BO$2,IF($AC5&lt;BO$2,0,VLOOKUP($S5,REF!$K:$N,2,FALSE)),"")</f>
        <v>1.0009999999999999</v>
      </c>
      <c r="BP5" s="905">
        <f>IF($AB5&lt;=BP$2,IF($AC5&lt;BP$2,0,VLOOKUP($S5,REF!$K:$N,2,FALSE)),"")</f>
        <v>1.0009999999999999</v>
      </c>
      <c r="BQ5" s="905">
        <f>IF($AB5&lt;=BQ$2,IF($AC5&lt;BQ$2,0,VLOOKUP($S5,REF!$K:$N,2,FALSE)),"")</f>
        <v>1.0009999999999999</v>
      </c>
      <c r="BR5" s="905">
        <f>IF($AB5&lt;=BR$2,IF($AC5&lt;BR$2,0,VLOOKUP($S5,REF!$K:$N,2,FALSE)),"")</f>
        <v>1.0009999999999999</v>
      </c>
      <c r="BS5" s="905">
        <f>IF($AB5&lt;=BS$2,IF($AC5&lt;BS$2,0,VLOOKUP($S5,REF!$K:$N,2,FALSE)),"")</f>
        <v>1.0009999999999999</v>
      </c>
      <c r="BT5" s="905">
        <f>IF($AB5&lt;=BT$2,IF($AC5&lt;BT$2,0,VLOOKUP($S5,REF!$K:$N,2,FALSE)),"")</f>
        <v>1.0009999999999999</v>
      </c>
      <c r="BU5" s="905">
        <f>IF($AB5&lt;=BU$2,IF($AC5&lt;BU$2,0,VLOOKUP($S5,REF!$K:$N,2,FALSE)),"")</f>
        <v>1.0009999999999999</v>
      </c>
      <c r="BV5" s="905">
        <f>IF($AB5&lt;=BV$2,IF($AC5&lt;BV$2,0,VLOOKUP($S5,REF!$K:$N,2,FALSE)),"")</f>
        <v>1.0009999999999999</v>
      </c>
      <c r="BW5" s="905">
        <f>IF($AB5&lt;=BW$2,IF($AC5&lt;BW$2,0,VLOOKUP($S5,REF!$K:$N,2,FALSE)),"")</f>
        <v>1.0009999999999999</v>
      </c>
      <c r="BX5" s="905">
        <f>IF($AB5&lt;=BX$2,IF($AC5&lt;BX$2,0,VLOOKUP($S5,REF!$K:$N,2,FALSE)),"")</f>
        <v>1.0009999999999999</v>
      </c>
      <c r="BY5" s="905">
        <f>IF($AB5&lt;=BY$2,IF($AC5&lt;BY$2,0,VLOOKUP($S5,REF!$K:$N,2,FALSE)),"")</f>
        <v>0</v>
      </c>
      <c r="BZ5" s="905">
        <f>IF($AB5&lt;=BZ$2,IF($AC5&lt;BZ$2,0,VLOOKUP($S5,REF!$K:$N,2,FALSE)),"")</f>
        <v>0</v>
      </c>
      <c r="CA5" s="905">
        <f>IF($AB5&lt;=CA$2,IF($AC5&lt;CA$2,0,VLOOKUP($S5,REF!$K:$N,2,FALSE)),"")</f>
        <v>0</v>
      </c>
      <c r="CB5" s="905">
        <f>IF($AB5&lt;=CB$2,IF($AC5&lt;CB$2,0,VLOOKUP($S5,REF!$K:$N,2,FALSE)),"")</f>
        <v>0</v>
      </c>
      <c r="CC5" s="905">
        <f>IF($AB5&lt;=CC$2,IF($AC5&lt;CC$2,0,VLOOKUP($S5,REF!$K:$N,2,FALSE)),"")</f>
        <v>0</v>
      </c>
      <c r="CD5" s="905">
        <f>IF($AB5&lt;=CD$2,IF($AC5&lt;CD$2,0,VLOOKUP($S5,REF!$K:$N,2,FALSE)),"")</f>
        <v>0</v>
      </c>
      <c r="CE5" s="905">
        <f>IF($AB5&lt;=CE$2,IF($AC5&lt;CE$2,0,VLOOKUP($S5,REF!$K:$N,2,FALSE)),"")</f>
        <v>0</v>
      </c>
      <c r="CF5" s="905">
        <f>IF($AB5&lt;=CF$2,IF($AC5&lt;CF$2,0,VLOOKUP($S5,REF!$K:$N,2,FALSE)),"")</f>
        <v>0</v>
      </c>
      <c r="CG5" s="905">
        <f>IF($AB5&lt;=CG$2,IF($AC5&lt;CG$2,0,VLOOKUP($S5,REF!$K:$N,2,FALSE)),"")</f>
        <v>0</v>
      </c>
      <c r="CH5" s="905">
        <f>IF($AB5&lt;=CH$2,IF($AC5&lt;CH$2,0,VLOOKUP($S5,REF!$K:$N,2,FALSE)),"")</f>
        <v>0</v>
      </c>
      <c r="CI5" s="905">
        <f>IF($AB5&lt;=CI$2,IF($AC5&lt;CI$2,0,VLOOKUP($S5,REF!$K:$N,2,FALSE)),"")</f>
        <v>0</v>
      </c>
      <c r="CJ5" s="905">
        <f>IF($AB5&lt;=CJ$2,IF($AC5&lt;CJ$2,0,VLOOKUP($S5,REF!$K:$N,2,FALSE)),"")</f>
        <v>0</v>
      </c>
      <c r="CK5" s="905">
        <f>IF($AB5&lt;=CK$2,IF($AC5&lt;CK$2,0,VLOOKUP($S5,REF!$K:$N,2,FALSE)),"")</f>
        <v>0</v>
      </c>
      <c r="CL5" s="905">
        <f>IF($AB5&lt;=CL$2,IF($AC5&lt;CL$2,0,VLOOKUP($S5,REF!$K:$N,2,FALSE)),"")</f>
        <v>0</v>
      </c>
      <c r="CM5" s="905">
        <f>IF($AB5&lt;=CM$2,IF($AC5&lt;CM$2,0,VLOOKUP($S5,REF!$K:$N,2,FALSE)),"")</f>
        <v>0</v>
      </c>
      <c r="CN5" s="905">
        <f>IF($AB5&lt;=CN$2,IF($AC5&lt;CN$2,0,VLOOKUP($S5,REF!$K:$N,2,FALSE)),"")</f>
        <v>0</v>
      </c>
      <c r="CO5" s="905">
        <f>IF($AB5&lt;=CO$2,IF($AC5&lt;CO$2,0,VLOOKUP($S5,REF!$K:$N,2,FALSE)),"")</f>
        <v>0</v>
      </c>
      <c r="CP5" s="905">
        <f>IF($AB5&lt;=CP$2,IF($AC5&lt;CP$2,0,VLOOKUP($S5,REF!$K:$N,2,FALSE)),"")</f>
        <v>0</v>
      </c>
      <c r="CQ5" s="905">
        <f>IF($AB5&lt;=CQ$2,IF($AC5&lt;CQ$2,0,VLOOKUP($S5,REF!$K:$N,2,FALSE)),"")</f>
        <v>0</v>
      </c>
      <c r="CR5" s="905">
        <f>IF($AB5&lt;=CR$2,IF($AC5&lt;CR$2,0,VLOOKUP($S5,REF!$K:$N,2,FALSE)),"")</f>
        <v>0</v>
      </c>
      <c r="CS5" s="905">
        <f>IF($AB5&lt;=CS$2,IF($AC5&lt;CS$2,0,VLOOKUP($S5,REF!$K:$N,2,FALSE)),"")</f>
        <v>0</v>
      </c>
      <c r="CT5" s="905">
        <f>IF($AB5&lt;=CT$2,IF($AC5&lt;CT$2,0,VLOOKUP($S5,REF!$K:$N,2,FALSE)),"")</f>
        <v>0</v>
      </c>
      <c r="CU5" s="905">
        <f>IF($AB5&lt;=CU$2,IF($AC5&lt;CU$2,0,VLOOKUP($S5,REF!$K:$N,2,FALSE)),"")</f>
        <v>0</v>
      </c>
      <c r="CV5" s="905">
        <f>IF($AB5&lt;=CV$2,IF($AC5&lt;CV$2,0,VLOOKUP($S5,REF!$K:$N,2,FALSE)),"")</f>
        <v>0</v>
      </c>
      <c r="CW5" s="905">
        <f>IF($AB5&lt;=CW$2,IF($AC5&lt;CW$2,0,VLOOKUP($S5,REF!$K:$N,2,FALSE)),"")</f>
        <v>0</v>
      </c>
      <c r="CX5" s="905">
        <f>IF($AB5&lt;=CX$2,IF($AC5&lt;CX$2,0,VLOOKUP($S5,REF!$K:$N,2,FALSE)),"")</f>
        <v>0</v>
      </c>
      <c r="CY5" s="905">
        <f>IF($AB5&lt;=CY$2,IF($AC5&lt;CY$2,0,VLOOKUP($S5,REF!$K:$N,2,FALSE)),"")</f>
        <v>0</v>
      </c>
      <c r="CZ5" s="905">
        <f>IF($AB5&lt;=CZ$2,IF($AC5&lt;CZ$2,0,VLOOKUP($S5,REF!$K:$N,2,FALSE)),"")</f>
        <v>0</v>
      </c>
      <c r="DA5" s="905">
        <f>IF($AB5&lt;=DA$2,IF($AC5&lt;DA$2,0,VLOOKUP($S5,REF!$K:$N,2,FALSE)),"")</f>
        <v>0</v>
      </c>
      <c r="DB5" s="905">
        <f>IF($AB5&lt;=DB$2,IF($AC5&lt;DB$2,0,VLOOKUP($S5,REF!$K:$N,2,FALSE)),"")</f>
        <v>0</v>
      </c>
      <c r="DC5" s="905">
        <f>IF($AB5&lt;=DC$2,IF($AC5&lt;DC$2,0,VLOOKUP($S5,REF!$K:$N,2,FALSE)),"")</f>
        <v>0</v>
      </c>
      <c r="DD5" s="905">
        <f>IF($AB5&lt;=DD$2,IF($AC5&lt;DD$2,0,VLOOKUP($S5,REF!$K:$N,2,FALSE)),"")</f>
        <v>0</v>
      </c>
      <c r="DE5" s="905">
        <f>IF($AB5&lt;=DE$2,IF($AC5&lt;DE$2,0,VLOOKUP($S5,REF!$K:$N,2,FALSE)),"")</f>
        <v>0</v>
      </c>
      <c r="DF5" s="905">
        <f>IF($AB5&lt;=DF$2,IF($AC5&lt;DF$2,0,VLOOKUP($S5,REF!$K:$N,2,FALSE)),"")</f>
        <v>0</v>
      </c>
      <c r="DG5" s="905">
        <f>IF($AB5&lt;=DG$2,IF($AC5&lt;DG$2,0,VLOOKUP($S5,REF!$K:$N,2,FALSE)),"")</f>
        <v>0</v>
      </c>
      <c r="DH5" s="905">
        <f>IF($AB5&lt;=DH$2,IF($AC5&lt;DH$2,0,VLOOKUP($S5,REF!$K:$N,2,FALSE)),"")</f>
        <v>0</v>
      </c>
      <c r="DI5" s="905">
        <f>IF($AB5&lt;=DI$2,IF($AC5&lt;DI$2,0,VLOOKUP($S5,REF!$K:$N,2,FALSE)),"")</f>
        <v>0</v>
      </c>
      <c r="DJ5" s="905">
        <f>IF($AB5&lt;=DJ$2,IF($AC5&lt;DJ$2,0,VLOOKUP($S5,REF!$K:$N,2,FALSE)),"")</f>
        <v>0</v>
      </c>
      <c r="DK5" s="905">
        <f>IF($AB5&lt;=DK$2,IF($AC5&lt;DK$2,0,VLOOKUP($S5,REF!$K:$N,2,FALSE)),"")</f>
        <v>0</v>
      </c>
      <c r="DL5" s="905">
        <f>IF($AB5&lt;=DL$2,IF($AC5&lt;DL$2,0,VLOOKUP($S5,REF!$K:$N,2,FALSE)),"")</f>
        <v>0</v>
      </c>
      <c r="DM5" s="905">
        <f>IF($AB5&lt;=DM$2,IF($AC5&lt;DM$2,0,VLOOKUP($S5,REF!$K:$N,2,FALSE)),"")</f>
        <v>0</v>
      </c>
      <c r="DN5" s="905">
        <f>IF($AB5&lt;=DN$2,IF($AC5&lt;DN$2,0,VLOOKUP($S5,REF!$K:$N,2,FALSE)),"")</f>
        <v>0</v>
      </c>
      <c r="DO5" s="905">
        <f>IF($AB5&lt;=DO$2,IF($AC5&lt;DO$2,0,VLOOKUP($S5,REF!$K:$N,2,FALSE)),"")</f>
        <v>0</v>
      </c>
      <c r="DP5" s="905">
        <f>IF($AB5&lt;=DP$2,IF($AC5&lt;DP$2,0,VLOOKUP($S5,REF!$K:$N,2,FALSE)),"")</f>
        <v>0</v>
      </c>
      <c r="DQ5" s="905">
        <f>IF($AB5&lt;=DQ$2,IF($AC5&lt;DQ$2,0,VLOOKUP($S5,REF!$K:$N,2,FALSE)),"")</f>
        <v>0</v>
      </c>
      <c r="DR5" s="905">
        <f>IF($AB5&lt;=DR$2,IF($AC5&lt;DR$2,0,VLOOKUP($S5,REF!$K:$N,2,FALSE)),"")</f>
        <v>0</v>
      </c>
      <c r="DS5" s="905">
        <f>IF($AB5&lt;=DS$2,IF($AC5&lt;DS$2,0,VLOOKUP($S5,REF!$K:$N,2,FALSE)),"")</f>
        <v>0</v>
      </c>
      <c r="DT5" s="905">
        <f>IF($AB5&lt;=DT$2,IF($AC5&lt;DT$2,0,VLOOKUP($S5,REF!$K:$N,2,FALSE)),"")</f>
        <v>0</v>
      </c>
      <c r="DU5" s="905">
        <f>IF($AB5&lt;=DU$2,IF($AC5&lt;DU$2,0,VLOOKUP($S5,REF!$K:$N,2,FALSE)),"")</f>
        <v>0</v>
      </c>
      <c r="DV5" s="905">
        <f>IF($AB5&lt;=DV$2,IF($AC5&lt;DV$2,0,VLOOKUP($S5,REF!$K:$N,2,FALSE)),"")</f>
        <v>0</v>
      </c>
      <c r="DW5" s="905">
        <f>IF($AB5&lt;=DW$2,IF($AC5&lt;DW$2,0,VLOOKUP($S5,REF!$K:$N,2,FALSE)),"")</f>
        <v>0</v>
      </c>
      <c r="DX5" s="905">
        <f>IF($AB5&lt;=DX$2,IF($AC5&lt;DX$2,0,VLOOKUP($S5,REF!$K:$N,2,FALSE)),"")</f>
        <v>0</v>
      </c>
      <c r="DY5" s="905">
        <f>IF($AB5&lt;=DY$2,IF($AC5&lt;DY$2,0,VLOOKUP($S5,REF!$K:$N,2,FALSE)),"")</f>
        <v>0</v>
      </c>
      <c r="DZ5" s="905" t="str">
        <f>IF($AB5&lt;=DZ$2,IF($AC5&lt;DZ$2,0,VLOOKUP($S5,REF!$K:$N,2,FALSE)),"")</f>
        <v/>
      </c>
      <c r="EA5" s="906"/>
      <c r="EB5" s="906"/>
      <c r="EC5" s="906"/>
      <c r="ED5" s="906"/>
      <c r="EE5" s="906"/>
      <c r="EF5" s="906"/>
      <c r="EG5" s="906"/>
      <c r="EH5" s="906"/>
      <c r="EI5" s="906"/>
      <c r="EJ5" s="906"/>
      <c r="EK5" s="906"/>
      <c r="EL5" s="906"/>
      <c r="EM5" s="906"/>
      <c r="EN5" s="906"/>
      <c r="EO5" s="906"/>
      <c r="EP5" s="906"/>
      <c r="EQ5" s="906"/>
      <c r="ER5" s="906"/>
      <c r="ES5" s="906"/>
      <c r="ET5" s="906"/>
      <c r="EU5" s="906"/>
      <c r="EV5" s="906"/>
      <c r="EW5" s="906"/>
      <c r="EX5" s="906"/>
      <c r="EY5" s="906"/>
      <c r="EZ5" s="906"/>
      <c r="FA5" s="906"/>
      <c r="FB5" s="906"/>
      <c r="FC5" s="906"/>
      <c r="FD5" s="906"/>
      <c r="FE5" s="906"/>
      <c r="FF5" s="906"/>
      <c r="FG5" s="906"/>
      <c r="FH5" s="906"/>
      <c r="FI5" s="906"/>
      <c r="FJ5" s="906"/>
      <c r="FK5" s="906"/>
      <c r="FL5" s="906"/>
      <c r="FM5" s="906"/>
      <c r="FN5" s="906"/>
      <c r="FO5" s="906"/>
      <c r="FP5" s="906"/>
      <c r="FQ5" s="906"/>
      <c r="FR5" s="906"/>
      <c r="FS5" s="906"/>
      <c r="FT5" s="906"/>
      <c r="FU5" s="906"/>
      <c r="FV5" s="906"/>
      <c r="FW5" s="906"/>
      <c r="FX5" s="906"/>
      <c r="FY5" s="906"/>
      <c r="FZ5" s="906"/>
      <c r="GA5" s="906"/>
      <c r="GB5" s="906"/>
      <c r="GC5" s="906"/>
      <c r="GD5" s="906"/>
      <c r="GE5" s="906"/>
      <c r="GF5" s="906"/>
      <c r="GG5" s="906"/>
      <c r="GH5" s="906"/>
      <c r="GI5" s="906"/>
      <c r="GJ5" s="906"/>
      <c r="GK5" s="906"/>
      <c r="GL5" s="906"/>
      <c r="GM5" s="906"/>
      <c r="GN5" s="906"/>
      <c r="GO5" s="906"/>
      <c r="GP5" s="906"/>
      <c r="GQ5" s="906"/>
      <c r="GR5" s="906"/>
      <c r="GS5" s="906"/>
      <c r="GT5" s="906"/>
      <c r="GU5" s="906"/>
      <c r="GV5" s="906"/>
      <c r="GW5" s="906"/>
      <c r="GX5" s="906"/>
      <c r="GY5" s="906"/>
      <c r="GZ5" s="906"/>
      <c r="HA5" s="906"/>
      <c r="HB5" s="906"/>
      <c r="HC5" s="906"/>
      <c r="HD5" s="906"/>
      <c r="HE5" s="906"/>
      <c r="HF5" s="906"/>
      <c r="HG5" s="906"/>
      <c r="HH5" s="906"/>
      <c r="HI5" s="906"/>
      <c r="HJ5" s="906"/>
      <c r="HK5" s="906"/>
      <c r="HL5" s="906"/>
      <c r="HM5" s="906"/>
      <c r="HN5" s="906"/>
      <c r="HO5" s="906"/>
      <c r="HP5" s="906"/>
      <c r="HQ5" s="906"/>
      <c r="HR5" s="906"/>
      <c r="HS5" s="906"/>
      <c r="HT5" s="906"/>
      <c r="HU5" s="906"/>
      <c r="HV5" s="906"/>
      <c r="HW5" s="906"/>
      <c r="HX5" s="906"/>
      <c r="HY5" s="906"/>
      <c r="HZ5" s="906"/>
      <c r="IA5" s="906"/>
      <c r="IB5" s="906"/>
      <c r="IC5" s="906"/>
      <c r="ID5" s="906"/>
      <c r="IE5" s="906"/>
      <c r="IF5" s="906"/>
      <c r="IG5" s="906"/>
      <c r="IH5" s="906"/>
      <c r="II5" s="906"/>
      <c r="IJ5" s="906"/>
      <c r="IK5" s="906"/>
      <c r="IL5" s="906"/>
      <c r="IM5" s="906"/>
      <c r="IN5" s="906"/>
      <c r="IO5" s="906"/>
      <c r="IP5" s="906"/>
      <c r="IQ5" s="906"/>
      <c r="IR5" s="906"/>
      <c r="IS5" s="906"/>
      <c r="IT5" s="906"/>
      <c r="IU5" s="906"/>
      <c r="IV5" s="906"/>
      <c r="IW5" s="906"/>
      <c r="IX5" s="906"/>
      <c r="IY5" s="906"/>
      <c r="IZ5" s="906"/>
      <c r="JA5" s="906"/>
      <c r="JB5" s="906"/>
      <c r="JC5" s="906"/>
      <c r="JD5" s="906"/>
      <c r="JE5" s="906"/>
      <c r="JF5" s="906"/>
      <c r="JG5" s="906"/>
      <c r="JH5" s="906"/>
      <c r="JI5" s="906"/>
      <c r="JJ5" s="906"/>
      <c r="JK5" s="906"/>
      <c r="JL5" s="906"/>
      <c r="JM5" s="906"/>
      <c r="JN5" s="906"/>
      <c r="JO5" s="906"/>
      <c r="JP5" s="906"/>
      <c r="JQ5" s="906"/>
      <c r="JR5" s="906"/>
      <c r="JS5" s="906"/>
      <c r="JT5" s="906"/>
      <c r="JU5" s="906"/>
      <c r="JV5" s="906"/>
      <c r="JW5" s="906"/>
      <c r="JX5" s="906"/>
    </row>
    <row r="6" spans="1:284" s="707" customFormat="1" ht="24" customHeight="1">
      <c r="A6" s="972">
        <v>1</v>
      </c>
      <c r="B6" s="1192" t="s">
        <v>332</v>
      </c>
      <c r="C6" s="1193" t="s">
        <v>666</v>
      </c>
      <c r="D6" s="1297">
        <v>2</v>
      </c>
      <c r="E6" s="970"/>
      <c r="F6" s="1218">
        <v>1</v>
      </c>
      <c r="G6" s="1219"/>
      <c r="H6" s="870" t="s">
        <v>750</v>
      </c>
      <c r="I6" s="764" t="s">
        <v>281</v>
      </c>
      <c r="J6" s="945" t="s">
        <v>32</v>
      </c>
      <c r="K6" s="1273" t="s">
        <v>1046</v>
      </c>
      <c r="L6" s="864" t="s">
        <v>675</v>
      </c>
      <c r="M6" s="710" t="s">
        <v>158</v>
      </c>
      <c r="N6" s="1304">
        <v>1251</v>
      </c>
      <c r="O6" s="1225"/>
      <c r="P6" s="860" t="s">
        <v>143</v>
      </c>
      <c r="Q6" s="930">
        <v>41890</v>
      </c>
      <c r="R6" s="1025">
        <v>2</v>
      </c>
      <c r="S6" s="1179">
        <v>1</v>
      </c>
      <c r="T6" s="1180" t="s">
        <v>194</v>
      </c>
      <c r="U6" s="1229">
        <v>41927</v>
      </c>
      <c r="V6" s="977" t="s">
        <v>1041</v>
      </c>
      <c r="W6" s="1229">
        <v>41927</v>
      </c>
      <c r="X6" s="977" t="s">
        <v>1040</v>
      </c>
      <c r="Y6" s="1229" t="s">
        <v>1036</v>
      </c>
      <c r="Z6" s="975"/>
      <c r="AA6" s="952">
        <v>37.571428571428569</v>
      </c>
      <c r="AB6" s="1283">
        <v>41929</v>
      </c>
      <c r="AC6" s="1282">
        <v>41943</v>
      </c>
      <c r="AD6" s="952"/>
      <c r="AE6" s="953">
        <v>0.75</v>
      </c>
      <c r="AF6" s="1032" t="s">
        <v>829</v>
      </c>
      <c r="AG6" s="1230" t="s">
        <v>1035</v>
      </c>
      <c r="AH6" s="472" t="str">
        <f>IF($AB6&lt;=AH$2,IF($AC6&lt;AH$2,0,VLOOKUP($S6,REF!$K:$N,2,FALSE)),"")</f>
        <v/>
      </c>
      <c r="AI6" s="472" t="str">
        <f>IF($AB6&lt;=AI$2,IF($AC6&lt;AI$2,0,VLOOKUP($S6,REF!$K:$N,2,FALSE)),"")</f>
        <v/>
      </c>
      <c r="AJ6" s="472" t="str">
        <f>IF($AB6&lt;=AJ$2,IF($AC6&lt;AJ$2,0,VLOOKUP($S6,REF!$K:$N,2,FALSE)),"")</f>
        <v/>
      </c>
      <c r="AK6" s="472" t="str">
        <f>IF($AB6&lt;=AK$2,IF($AC6&lt;AK$2,0,VLOOKUP($S6,REF!$K:$N,2,FALSE)),"")</f>
        <v/>
      </c>
      <c r="AL6" s="472" t="str">
        <f>IF($AB6&lt;=AL$2,IF($AC6&lt;AL$2,0,VLOOKUP($S6,REF!$K:$N,2,FALSE)),"")</f>
        <v/>
      </c>
      <c r="AM6" s="472" t="str">
        <f>IF($AB6&lt;=AM$2,IF($AC6&lt;AM$2,0,VLOOKUP($S6,REF!$K:$N,2,FALSE)),"")</f>
        <v/>
      </c>
      <c r="AN6" s="472" t="str">
        <f>IF($AB6&lt;=AN$2,IF($AC6&lt;AN$2,0,VLOOKUP($S6,REF!$K:$N,2,FALSE)),"")</f>
        <v/>
      </c>
      <c r="AO6" s="472" t="str">
        <f>IF($AB6&lt;=AO$2,IF($AC6&lt;AO$2,0,VLOOKUP($S6,REF!$K:$N,2,FALSE)),"")</f>
        <v/>
      </c>
      <c r="AP6" s="472" t="str">
        <f>IF($AB6&lt;=AP$2,IF($AC6&lt;AP$2,0,VLOOKUP($S6,REF!$K:$N,2,FALSE)),"")</f>
        <v/>
      </c>
      <c r="AQ6" s="472" t="str">
        <f>IF($AB6&lt;=AQ$2,IF($AC6&lt;AQ$2,0,VLOOKUP($S6,REF!$K:$N,2,FALSE)),"")</f>
        <v/>
      </c>
      <c r="AR6" s="472" t="str">
        <f>IF($AB6&lt;=AR$2,IF($AC6&lt;AR$2,0,VLOOKUP($S6,REF!$K:$N,2,FALSE)),"")</f>
        <v/>
      </c>
      <c r="AS6" s="472" t="str">
        <f>IF($AB6&lt;=AS$2,IF($AC6&lt;AS$2,0,VLOOKUP($S6,REF!$K:$N,2,FALSE)),"")</f>
        <v/>
      </c>
      <c r="AT6" s="472" t="str">
        <f>IF($AB6&lt;=AT$2,IF($AC6&lt;AT$2,0,VLOOKUP($S6,REF!$K:$N,2,FALSE)),"")</f>
        <v/>
      </c>
      <c r="AU6" s="472" t="str">
        <f>IF($AB6&lt;=AU$2,IF($AC6&lt;AU$2,0,VLOOKUP($S6,REF!$K:$N,2,FALSE)),"")</f>
        <v/>
      </c>
      <c r="AV6" s="472" t="str">
        <f>IF($AB6&lt;=AV$2,IF($AC6&lt;AV$2,0,VLOOKUP($S6,REF!$K:$N,2,FALSE)),"")</f>
        <v/>
      </c>
      <c r="AW6" s="472" t="str">
        <f>IF($AB6&lt;=AW$2,IF($AC6&lt;AW$2,0,VLOOKUP($S6,REF!$K:$N,2,FALSE)),"")</f>
        <v/>
      </c>
      <c r="AX6" s="472" t="str">
        <f>IF($AB6&lt;=AX$2,IF($AC6&lt;AX$2,0,VLOOKUP($S6,REF!$K:$N,2,FALSE)),"")</f>
        <v/>
      </c>
      <c r="AY6" s="472" t="str">
        <f>IF($AB6&lt;=AY$2,IF($AC6&lt;AY$2,0,VLOOKUP($S6,REF!$K:$N,2,FALSE)),"")</f>
        <v/>
      </c>
      <c r="AZ6" s="472" t="str">
        <f>IF($AB6&lt;=AZ$2,IF($AC6&lt;AZ$2,0,VLOOKUP($S6,REF!$K:$N,2,FALSE)),"")</f>
        <v/>
      </c>
      <c r="BA6" s="472" t="str">
        <f>IF($AB6&lt;=BA$2,IF($AC6&lt;BA$2,0,VLOOKUP($S6,REF!$K:$N,2,FALSE)),"")</f>
        <v/>
      </c>
      <c r="BB6" s="905" t="str">
        <f>IF($AB6&lt;=BB$2,IF($AC6&lt;BB$2,0,VLOOKUP($S6,REF!$K:$N,2,FALSE)),"")</f>
        <v/>
      </c>
      <c r="BC6" s="905" t="str">
        <f>IF($AB6&lt;=BC$2,IF($AC6&lt;BC$2,0,VLOOKUP($S6,REF!$K:$N,2,FALSE)),"")</f>
        <v/>
      </c>
      <c r="BD6" s="905" t="str">
        <f>IF($AB6&lt;=BD$2,IF($AC6&lt;BD$2,0,VLOOKUP($S6,REF!$K:$N,2,FALSE)),"")</f>
        <v/>
      </c>
      <c r="BE6" s="905" t="str">
        <f>IF($AB6&lt;=BE$2,IF($AC6&lt;BE$2,0,VLOOKUP($S6,REF!$K:$N,2,FALSE)),"")</f>
        <v/>
      </c>
      <c r="BF6" s="905" t="str">
        <f>IF($AB6&lt;=BF$2,IF($AC6&lt;BF$2,0,VLOOKUP($S6,REF!$K:$N,2,FALSE)),"")</f>
        <v/>
      </c>
      <c r="BG6" s="905" t="str">
        <f>IF($AB6&lt;=BG$2,IF($AC6&lt;BG$2,0,VLOOKUP($S6,REF!$K:$N,2,FALSE)),"")</f>
        <v/>
      </c>
      <c r="BH6" s="905" t="str">
        <f>IF($AB6&lt;=BH$2,IF($AC6&lt;BH$2,0,VLOOKUP($S6,REF!$K:$N,2,FALSE)),"")</f>
        <v/>
      </c>
      <c r="BI6" s="905" t="str">
        <f>IF($AB6&lt;=BI$2,IF($AC6&lt;BI$2,0,VLOOKUP($S6,REF!$K:$N,2,FALSE)),"")</f>
        <v/>
      </c>
      <c r="BJ6" s="905" t="str">
        <f>IF($AB6&lt;=BJ$2,IF($AC6&lt;BJ$2,0,VLOOKUP($S6,REF!$K:$N,2,FALSE)),"")</f>
        <v/>
      </c>
      <c r="BK6" s="905" t="str">
        <f>IF($AB6&lt;=BK$2,IF($AC6&lt;BK$2,0,VLOOKUP($S6,REF!$K:$N,2,FALSE)),"")</f>
        <v/>
      </c>
      <c r="BL6" s="905" t="str">
        <f>IF($AB6&lt;=BL$2,IF($AC6&lt;BL$2,0,VLOOKUP($S6,REF!$K:$N,2,FALSE)),"")</f>
        <v/>
      </c>
      <c r="BM6" s="905" t="str">
        <f>IF($AB6&lt;=BM$2,IF($AC6&lt;BM$2,0,VLOOKUP($S6,REF!$K:$N,2,FALSE)),"")</f>
        <v/>
      </c>
      <c r="BN6" s="905" t="str">
        <f>IF($AB6&lt;=BN$2,IF($AC6&lt;BN$2,0,VLOOKUP($S6,REF!$K:$N,2,FALSE)),"")</f>
        <v/>
      </c>
      <c r="BO6" s="905" t="str">
        <f>IF($AB6&lt;=BO$2,IF($AC6&lt;BO$2,0,VLOOKUP($S6,REF!$K:$N,2,FALSE)),"")</f>
        <v/>
      </c>
      <c r="BP6" s="905" t="str">
        <f>IF($AB6&lt;=BP$2,IF($AC6&lt;BP$2,0,VLOOKUP($S6,REF!$K:$N,2,FALSE)),"")</f>
        <v/>
      </c>
      <c r="BQ6" s="905" t="str">
        <f>IF($AB6&lt;=BQ$2,IF($AC6&lt;BQ$2,0,VLOOKUP($S6,REF!$K:$N,2,FALSE)),"")</f>
        <v/>
      </c>
      <c r="BR6" s="905" t="str">
        <f>IF($AB6&lt;=BR$2,IF($AC6&lt;BR$2,0,VLOOKUP($S6,REF!$K:$N,2,FALSE)),"")</f>
        <v/>
      </c>
      <c r="BS6" s="905" t="str">
        <f>IF($AB6&lt;=BS$2,IF($AC6&lt;BS$2,0,VLOOKUP($S6,REF!$K:$N,2,FALSE)),"")</f>
        <v/>
      </c>
      <c r="BT6" s="905" t="str">
        <f>IF($AB6&lt;=BT$2,IF($AC6&lt;BT$2,0,VLOOKUP($S6,REF!$K:$N,2,FALSE)),"")</f>
        <v/>
      </c>
      <c r="BU6" s="905" t="str">
        <f>IF($AB6&lt;=BU$2,IF($AC6&lt;BU$2,0,VLOOKUP($S6,REF!$K:$N,2,FALSE)),"")</f>
        <v/>
      </c>
      <c r="BV6" s="905" t="str">
        <f>IF($AB6&lt;=BV$2,IF($AC6&lt;BV$2,0,VLOOKUP($S6,REF!$K:$N,2,FALSE)),"")</f>
        <v/>
      </c>
      <c r="BW6" s="905" t="str">
        <f>IF($AB6&lt;=BW$2,IF($AC6&lt;BW$2,0,VLOOKUP($S6,REF!$K:$N,2,FALSE)),"")</f>
        <v/>
      </c>
      <c r="BX6" s="905" t="str">
        <f>IF($AB6&lt;=BX$2,IF($AC6&lt;BX$2,0,VLOOKUP($S6,REF!$K:$N,2,FALSE)),"")</f>
        <v/>
      </c>
      <c r="BY6" s="905" t="str">
        <f>IF($AB6&lt;=BY$2,IF($AC6&lt;BY$2,0,VLOOKUP($S6,REF!$K:$N,2,FALSE)),"")</f>
        <v/>
      </c>
      <c r="BZ6" s="905" t="str">
        <f>IF($AB6&lt;=BZ$2,IF($AC6&lt;BZ$2,0,VLOOKUP($S6,REF!$K:$N,2,FALSE)),"")</f>
        <v/>
      </c>
      <c r="CA6" s="905" t="str">
        <f>IF($AB6&lt;=CA$2,IF($AC6&lt;CA$2,0,VLOOKUP($S6,REF!$K:$N,2,FALSE)),"")</f>
        <v/>
      </c>
      <c r="CB6" s="905" t="str">
        <f>IF($AB6&lt;=CB$2,IF($AC6&lt;CB$2,0,VLOOKUP($S6,REF!$K:$N,2,FALSE)),"")</f>
        <v/>
      </c>
      <c r="CC6" s="905">
        <f>IF($AB6&lt;=CC$2,IF($AC6&lt;CC$2,0,VLOOKUP($S6,REF!$K:$N,2,FALSE)),"")</f>
        <v>1.0009999999999999</v>
      </c>
      <c r="CD6" s="905">
        <f>IF($AB6&lt;=CD$2,IF($AC6&lt;CD$2,0,VLOOKUP($S6,REF!$K:$N,2,FALSE)),"")</f>
        <v>1.0009999999999999</v>
      </c>
      <c r="CE6" s="905">
        <f>IF($AB6&lt;=CE$2,IF($AC6&lt;CE$2,0,VLOOKUP($S6,REF!$K:$N,2,FALSE)),"")</f>
        <v>0</v>
      </c>
      <c r="CF6" s="905">
        <f>IF($AB6&lt;=CF$2,IF($AC6&lt;CF$2,0,VLOOKUP($S6,REF!$K:$N,2,FALSE)),"")</f>
        <v>0</v>
      </c>
      <c r="CG6" s="905">
        <f>IF($AB6&lt;=CG$2,IF($AC6&lt;CG$2,0,VLOOKUP($S6,REF!$K:$N,2,FALSE)),"")</f>
        <v>0</v>
      </c>
      <c r="CH6" s="905">
        <f>IF($AB6&lt;=CH$2,IF($AC6&lt;CH$2,0,VLOOKUP($S6,REF!$K:$N,2,FALSE)),"")</f>
        <v>0</v>
      </c>
      <c r="CI6" s="905">
        <f>IF($AB6&lt;=CI$2,IF($AC6&lt;CI$2,0,VLOOKUP($S6,REF!$K:$N,2,FALSE)),"")</f>
        <v>0</v>
      </c>
      <c r="CJ6" s="905">
        <f>IF($AB6&lt;=CJ$2,IF($AC6&lt;CJ$2,0,VLOOKUP($S6,REF!$K:$N,2,FALSE)),"")</f>
        <v>0</v>
      </c>
      <c r="CK6" s="905">
        <f>IF($AB6&lt;=CK$2,IF($AC6&lt;CK$2,0,VLOOKUP($S6,REF!$K:$N,2,FALSE)),"")</f>
        <v>0</v>
      </c>
      <c r="CL6" s="905">
        <f>IF($AB6&lt;=CL$2,IF($AC6&lt;CL$2,0,VLOOKUP($S6,REF!$K:$N,2,FALSE)),"")</f>
        <v>0</v>
      </c>
      <c r="CM6" s="905">
        <f>IF($AB6&lt;=CM$2,IF($AC6&lt;CM$2,0,VLOOKUP($S6,REF!$K:$N,2,FALSE)),"")</f>
        <v>0</v>
      </c>
      <c r="CN6" s="905">
        <f>IF($AB6&lt;=CN$2,IF($AC6&lt;CN$2,0,VLOOKUP($S6,REF!$K:$N,2,FALSE)),"")</f>
        <v>0</v>
      </c>
      <c r="CO6" s="905">
        <f>IF($AB6&lt;=CO$2,IF($AC6&lt;CO$2,0,VLOOKUP($S6,REF!$K:$N,2,FALSE)),"")</f>
        <v>0</v>
      </c>
      <c r="CP6" s="905">
        <f>IF($AB6&lt;=CP$2,IF($AC6&lt;CP$2,0,VLOOKUP($S6,REF!$K:$N,2,FALSE)),"")</f>
        <v>0</v>
      </c>
      <c r="CQ6" s="905">
        <f>IF($AB6&lt;=CQ$2,IF($AC6&lt;CQ$2,0,VLOOKUP($S6,REF!$K:$N,2,FALSE)),"")</f>
        <v>0</v>
      </c>
      <c r="CR6" s="905">
        <f>IF($AB6&lt;=CR$2,IF($AC6&lt;CR$2,0,VLOOKUP($S6,REF!$K:$N,2,FALSE)),"")</f>
        <v>0</v>
      </c>
      <c r="CS6" s="905">
        <f>IF($AB6&lt;=CS$2,IF($AC6&lt;CS$2,0,VLOOKUP($S6,REF!$K:$N,2,FALSE)),"")</f>
        <v>0</v>
      </c>
      <c r="CT6" s="905">
        <f>IF($AB6&lt;=CT$2,IF($AC6&lt;CT$2,0,VLOOKUP($S6,REF!$K:$N,2,FALSE)),"")</f>
        <v>0</v>
      </c>
      <c r="CU6" s="905">
        <f>IF($AB6&lt;=CU$2,IF($AC6&lt;CU$2,0,VLOOKUP($S6,REF!$K:$N,2,FALSE)),"")</f>
        <v>0</v>
      </c>
      <c r="CV6" s="905">
        <f>IF($AB6&lt;=CV$2,IF($AC6&lt;CV$2,0,VLOOKUP($S6,REF!$K:$N,2,FALSE)),"")</f>
        <v>0</v>
      </c>
      <c r="CW6" s="905">
        <f>IF($AB6&lt;=CW$2,IF($AC6&lt;CW$2,0,VLOOKUP($S6,REF!$K:$N,2,FALSE)),"")</f>
        <v>0</v>
      </c>
      <c r="CX6" s="905">
        <f>IF($AB6&lt;=CX$2,IF($AC6&lt;CX$2,0,VLOOKUP($S6,REF!$K:$N,2,FALSE)),"")</f>
        <v>0</v>
      </c>
      <c r="CY6" s="905">
        <f>IF($AB6&lt;=CY$2,IF($AC6&lt;CY$2,0,VLOOKUP($S6,REF!$K:$N,2,FALSE)),"")</f>
        <v>0</v>
      </c>
      <c r="CZ6" s="905">
        <f>IF($AB6&lt;=CZ$2,IF($AC6&lt;CZ$2,0,VLOOKUP($S6,REF!$K:$N,2,FALSE)),"")</f>
        <v>0</v>
      </c>
      <c r="DA6" s="905">
        <f>IF($AB6&lt;=DA$2,IF($AC6&lt;DA$2,0,VLOOKUP($S6,REF!$K:$N,2,FALSE)),"")</f>
        <v>0</v>
      </c>
      <c r="DB6" s="905">
        <f>IF($AB6&lt;=DB$2,IF($AC6&lt;DB$2,0,VLOOKUP($S6,REF!$K:$N,2,FALSE)),"")</f>
        <v>0</v>
      </c>
      <c r="DC6" s="905">
        <f>IF($AB6&lt;=DC$2,IF($AC6&lt;DC$2,0,VLOOKUP($S6,REF!$K:$N,2,FALSE)),"")</f>
        <v>0</v>
      </c>
      <c r="DD6" s="905">
        <f>IF($AB6&lt;=DD$2,IF($AC6&lt;DD$2,0,VLOOKUP($S6,REF!$K:$N,2,FALSE)),"")</f>
        <v>0</v>
      </c>
      <c r="DE6" s="905">
        <f>IF($AB6&lt;=DE$2,IF($AC6&lt;DE$2,0,VLOOKUP($S6,REF!$K:$N,2,FALSE)),"")</f>
        <v>0</v>
      </c>
      <c r="DF6" s="905">
        <f>IF($AB6&lt;=DF$2,IF($AC6&lt;DF$2,0,VLOOKUP($S6,REF!$K:$N,2,FALSE)),"")</f>
        <v>0</v>
      </c>
      <c r="DG6" s="905">
        <f>IF($AB6&lt;=DG$2,IF($AC6&lt;DG$2,0,VLOOKUP($S6,REF!$K:$N,2,FALSE)),"")</f>
        <v>0</v>
      </c>
      <c r="DH6" s="905">
        <f>IF($AB6&lt;=DH$2,IF($AC6&lt;DH$2,0,VLOOKUP($S6,REF!$K:$N,2,FALSE)),"")</f>
        <v>0</v>
      </c>
      <c r="DI6" s="905">
        <f>IF($AB6&lt;=DI$2,IF($AC6&lt;DI$2,0,VLOOKUP($S6,REF!$K:$N,2,FALSE)),"")</f>
        <v>0</v>
      </c>
      <c r="DJ6" s="905">
        <f>IF($AB6&lt;=DJ$2,IF($AC6&lt;DJ$2,0,VLOOKUP($S6,REF!$K:$N,2,FALSE)),"")</f>
        <v>0</v>
      </c>
      <c r="DK6" s="905">
        <f>IF($AB6&lt;=DK$2,IF($AC6&lt;DK$2,0,VLOOKUP($S6,REF!$K:$N,2,FALSE)),"")</f>
        <v>0</v>
      </c>
      <c r="DL6" s="905">
        <f>IF($AB6&lt;=DL$2,IF($AC6&lt;DL$2,0,VLOOKUP($S6,REF!$K:$N,2,FALSE)),"")</f>
        <v>0</v>
      </c>
      <c r="DM6" s="905">
        <f>IF($AB6&lt;=DM$2,IF($AC6&lt;DM$2,0,VLOOKUP($S6,REF!$K:$N,2,FALSE)),"")</f>
        <v>0</v>
      </c>
      <c r="DN6" s="905">
        <f>IF($AB6&lt;=DN$2,IF($AC6&lt;DN$2,0,VLOOKUP($S6,REF!$K:$N,2,FALSE)),"")</f>
        <v>0</v>
      </c>
      <c r="DO6" s="905">
        <f>IF($AB6&lt;=DO$2,IF($AC6&lt;DO$2,0,VLOOKUP($S6,REF!$K:$N,2,FALSE)),"")</f>
        <v>0</v>
      </c>
      <c r="DP6" s="905">
        <f>IF($AB6&lt;=DP$2,IF($AC6&lt;DP$2,0,VLOOKUP($S6,REF!$K:$N,2,FALSE)),"")</f>
        <v>0</v>
      </c>
      <c r="DQ6" s="905">
        <f>IF($AB6&lt;=DQ$2,IF($AC6&lt;DQ$2,0,VLOOKUP($S6,REF!$K:$N,2,FALSE)),"")</f>
        <v>0</v>
      </c>
      <c r="DR6" s="905">
        <f>IF($AB6&lt;=DR$2,IF($AC6&lt;DR$2,0,VLOOKUP($S6,REF!$K:$N,2,FALSE)),"")</f>
        <v>0</v>
      </c>
      <c r="DS6" s="905">
        <f>IF($AB6&lt;=DS$2,IF($AC6&lt;DS$2,0,VLOOKUP($S6,REF!$K:$N,2,FALSE)),"")</f>
        <v>0</v>
      </c>
      <c r="DT6" s="905">
        <f>IF($AB6&lt;=DT$2,IF($AC6&lt;DT$2,0,VLOOKUP($S6,REF!$K:$N,2,FALSE)),"")</f>
        <v>0</v>
      </c>
      <c r="DU6" s="905">
        <f>IF($AB6&lt;=DU$2,IF($AC6&lt;DU$2,0,VLOOKUP($S6,REF!$K:$N,2,FALSE)),"")</f>
        <v>0</v>
      </c>
      <c r="DV6" s="905">
        <f>IF($AB6&lt;=DV$2,IF($AC6&lt;DV$2,0,VLOOKUP($S6,REF!$K:$N,2,FALSE)),"")</f>
        <v>0</v>
      </c>
      <c r="DW6" s="905">
        <f>IF($AB6&lt;=DW$2,IF($AC6&lt;DW$2,0,VLOOKUP($S6,REF!$K:$N,2,FALSE)),"")</f>
        <v>0</v>
      </c>
      <c r="DX6" s="905">
        <f>IF($AB6&lt;=DX$2,IF($AC6&lt;DX$2,0,VLOOKUP($S6,REF!$K:$N,2,FALSE)),"")</f>
        <v>0</v>
      </c>
      <c r="DY6" s="905">
        <f>IF($AB6&lt;=DY$2,IF($AC6&lt;DY$2,0,VLOOKUP($S6,REF!$K:$N,2,FALSE)),"")</f>
        <v>0</v>
      </c>
      <c r="DZ6" s="905" t="str">
        <f>IF($AB6&lt;=DZ$2,IF($AC6&lt;DZ$2,0,VLOOKUP($S6,REF!$K:$N,2,FALSE)),"")</f>
        <v/>
      </c>
      <c r="EA6" s="906"/>
      <c r="EB6" s="906"/>
      <c r="EC6" s="906"/>
      <c r="ED6" s="906"/>
      <c r="EE6" s="906"/>
      <c r="EF6" s="906"/>
      <c r="EG6" s="906"/>
      <c r="EH6" s="906"/>
      <c r="EI6" s="906"/>
      <c r="EJ6" s="906"/>
      <c r="EK6" s="906"/>
      <c r="EL6" s="906"/>
      <c r="EM6" s="906"/>
      <c r="EN6" s="906"/>
      <c r="EO6" s="906"/>
      <c r="EP6" s="906"/>
      <c r="EQ6" s="906"/>
      <c r="ER6" s="906"/>
      <c r="ES6" s="906"/>
      <c r="ET6" s="906"/>
      <c r="EU6" s="906"/>
      <c r="EV6" s="906"/>
      <c r="EW6" s="906"/>
      <c r="EX6" s="906"/>
      <c r="EY6" s="906"/>
      <c r="EZ6" s="906"/>
      <c r="FA6" s="906"/>
      <c r="FB6" s="906"/>
      <c r="FC6" s="906"/>
      <c r="FD6" s="906"/>
      <c r="FE6" s="906"/>
      <c r="FF6" s="906"/>
      <c r="FG6" s="906"/>
      <c r="FH6" s="906"/>
      <c r="FI6" s="906"/>
      <c r="FJ6" s="906"/>
      <c r="FK6" s="906"/>
      <c r="FL6" s="906"/>
      <c r="FM6" s="906"/>
      <c r="FN6" s="906"/>
      <c r="FO6" s="906"/>
      <c r="FP6" s="906"/>
      <c r="FQ6" s="906"/>
      <c r="FR6" s="906"/>
      <c r="FS6" s="906"/>
      <c r="FT6" s="906"/>
      <c r="FU6" s="906"/>
      <c r="FV6" s="906"/>
      <c r="FW6" s="906"/>
      <c r="FX6" s="906"/>
      <c r="FY6" s="906"/>
      <c r="FZ6" s="906"/>
      <c r="GA6" s="906"/>
      <c r="GB6" s="906"/>
      <c r="GC6" s="906"/>
      <c r="GD6" s="906"/>
      <c r="GE6" s="906"/>
      <c r="GF6" s="906"/>
      <c r="GG6" s="906"/>
      <c r="GH6" s="906"/>
      <c r="GI6" s="906"/>
      <c r="GJ6" s="906"/>
      <c r="GK6" s="906"/>
      <c r="GL6" s="906"/>
      <c r="GM6" s="906"/>
      <c r="GN6" s="906"/>
      <c r="GO6" s="906"/>
      <c r="GP6" s="906"/>
      <c r="GQ6" s="906"/>
      <c r="GR6" s="906"/>
      <c r="GS6" s="906"/>
      <c r="GT6" s="906"/>
      <c r="GU6" s="906"/>
      <c r="GV6" s="906"/>
      <c r="GW6" s="906"/>
      <c r="GX6" s="906"/>
      <c r="GY6" s="906"/>
      <c r="GZ6" s="906"/>
      <c r="HA6" s="906"/>
      <c r="HB6" s="906"/>
      <c r="HC6" s="906"/>
      <c r="HD6" s="906"/>
      <c r="HE6" s="906"/>
      <c r="HF6" s="906"/>
      <c r="HG6" s="906"/>
      <c r="HH6" s="906"/>
      <c r="HI6" s="906"/>
      <c r="HJ6" s="906"/>
      <c r="HK6" s="906"/>
      <c r="HL6" s="906"/>
      <c r="HM6" s="906"/>
      <c r="HN6" s="906"/>
      <c r="HO6" s="906"/>
      <c r="HP6" s="906"/>
      <c r="HQ6" s="906"/>
      <c r="HR6" s="906"/>
      <c r="HS6" s="906"/>
      <c r="HT6" s="906"/>
      <c r="HU6" s="906"/>
      <c r="HV6" s="906"/>
      <c r="HW6" s="906"/>
      <c r="HX6" s="906"/>
      <c r="HY6" s="906"/>
      <c r="HZ6" s="906"/>
      <c r="IA6" s="906"/>
      <c r="IB6" s="906"/>
      <c r="IC6" s="906"/>
      <c r="ID6" s="906"/>
      <c r="IE6" s="906"/>
      <c r="IF6" s="906"/>
      <c r="IG6" s="906"/>
      <c r="IH6" s="906"/>
      <c r="II6" s="906"/>
      <c r="IJ6" s="906"/>
      <c r="IK6" s="906"/>
      <c r="IL6" s="906"/>
      <c r="IM6" s="906"/>
      <c r="IN6" s="906"/>
      <c r="IO6" s="906"/>
      <c r="IP6" s="906"/>
      <c r="IQ6" s="906"/>
      <c r="IR6" s="906"/>
      <c r="IS6" s="906"/>
      <c r="IT6" s="906"/>
      <c r="IU6" s="906"/>
      <c r="IV6" s="906"/>
      <c r="IW6" s="906"/>
      <c r="IX6" s="906"/>
      <c r="IY6" s="906"/>
      <c r="IZ6" s="906"/>
      <c r="JA6" s="906"/>
      <c r="JB6" s="906"/>
      <c r="JC6" s="906"/>
      <c r="JD6" s="906"/>
      <c r="JE6" s="906"/>
      <c r="JF6" s="906"/>
      <c r="JG6" s="906"/>
      <c r="JH6" s="906"/>
      <c r="JI6" s="906"/>
      <c r="JJ6" s="906"/>
      <c r="JK6" s="906"/>
      <c r="JL6" s="906"/>
      <c r="JM6" s="906"/>
      <c r="JN6" s="906"/>
      <c r="JO6" s="906"/>
      <c r="JP6" s="906"/>
      <c r="JQ6" s="906"/>
      <c r="JR6" s="906"/>
      <c r="JS6" s="906"/>
      <c r="JT6" s="906"/>
      <c r="JU6" s="906"/>
      <c r="JV6" s="906"/>
      <c r="JW6" s="906"/>
      <c r="JX6" s="906"/>
    </row>
    <row r="7" spans="1:284" s="707" customFormat="1" ht="24" customHeight="1">
      <c r="A7" s="972">
        <f>VLOOKUP(B7,REF!$U$1:$W$8,2,FALSE)</f>
        <v>1</v>
      </c>
      <c r="B7" s="1192" t="s">
        <v>332</v>
      </c>
      <c r="C7" s="1193" t="s">
        <v>666</v>
      </c>
      <c r="D7" s="1296">
        <v>3</v>
      </c>
      <c r="E7" s="970"/>
      <c r="F7" s="1218">
        <v>1</v>
      </c>
      <c r="G7" s="1219"/>
      <c r="H7" s="870" t="s">
        <v>768</v>
      </c>
      <c r="I7" s="764" t="s">
        <v>281</v>
      </c>
      <c r="J7" s="945" t="s">
        <v>831</v>
      </c>
      <c r="K7" s="939" t="s">
        <v>1008</v>
      </c>
      <c r="L7" s="715" t="s">
        <v>1007</v>
      </c>
      <c r="M7" s="706" t="s">
        <v>847</v>
      </c>
      <c r="N7" s="1305"/>
      <c r="O7" s="1222"/>
      <c r="P7" s="860"/>
      <c r="Q7" s="930">
        <v>41988</v>
      </c>
      <c r="R7" s="1025">
        <v>22</v>
      </c>
      <c r="S7" s="1179">
        <v>1</v>
      </c>
      <c r="T7" s="1180" t="s">
        <v>194</v>
      </c>
      <c r="U7" s="1015">
        <v>41988</v>
      </c>
      <c r="V7" s="1160" t="s">
        <v>1050</v>
      </c>
      <c r="W7" s="1015">
        <v>41988</v>
      </c>
      <c r="X7" s="1160" t="s">
        <v>1043</v>
      </c>
      <c r="Y7" s="1015">
        <v>41988</v>
      </c>
      <c r="Z7" s="975"/>
      <c r="AA7" s="952">
        <f>IFERROR((AC7-AB7)/7,"")</f>
        <v>22</v>
      </c>
      <c r="AB7" s="1283">
        <v>41841</v>
      </c>
      <c r="AC7" s="1283">
        <f>$AB7+($R7*7)</f>
        <v>41995</v>
      </c>
      <c r="AD7" s="952"/>
      <c r="AE7" s="953">
        <v>0.9</v>
      </c>
      <c r="AF7" s="1032" t="s">
        <v>1042</v>
      </c>
      <c r="AG7" s="1230" t="s">
        <v>1034</v>
      </c>
      <c r="AH7" s="472" t="str">
        <f>IF($AB7&lt;=AH$2,IF($AC7&lt;AH$2,0,VLOOKUP($S7,REF!$K:$N,2,FALSE)),"")</f>
        <v/>
      </c>
      <c r="AI7" s="472" t="str">
        <f>IF($AB7&lt;=AI$2,IF($AC7&lt;AI$2,0,VLOOKUP($S7,REF!$K:$N,2,FALSE)),"")</f>
        <v/>
      </c>
      <c r="AJ7" s="472" t="str">
        <f>IF($AB7&lt;=AJ$2,IF($AC7&lt;AJ$2,0,VLOOKUP($S7,REF!$K:$N,2,FALSE)),"")</f>
        <v/>
      </c>
      <c r="AK7" s="472" t="str">
        <f>IF($AB7&lt;=AK$2,IF($AC7&lt;AK$2,0,VLOOKUP($S7,REF!$K:$N,2,FALSE)),"")</f>
        <v/>
      </c>
      <c r="AL7" s="472" t="str">
        <f>IF($AB7&lt;=AL$2,IF($AC7&lt;AL$2,0,VLOOKUP($S7,REF!$K:$N,2,FALSE)),"")</f>
        <v/>
      </c>
      <c r="AM7" s="472" t="str">
        <f>IF($AB7&lt;=AM$2,IF($AC7&lt;AM$2,0,VLOOKUP($S7,REF!$K:$N,2,FALSE)),"")</f>
        <v/>
      </c>
      <c r="AN7" s="472" t="str">
        <f>IF($AB7&lt;=AN$2,IF($AC7&lt;AN$2,0,VLOOKUP($S7,REF!$K:$N,2,FALSE)),"")</f>
        <v/>
      </c>
      <c r="AO7" s="472" t="str">
        <f>IF($AB7&lt;=AO$2,IF($AC7&lt;AO$2,0,VLOOKUP($S7,REF!$K:$N,2,FALSE)),"")</f>
        <v/>
      </c>
      <c r="AP7" s="472" t="str">
        <f>IF($AB7&lt;=AP$2,IF($AC7&lt;AP$2,0,VLOOKUP($S7,REF!$K:$N,2,FALSE)),"")</f>
        <v/>
      </c>
      <c r="AQ7" s="472" t="str">
        <f>IF($AB7&lt;=AQ$2,IF($AC7&lt;AQ$2,0,VLOOKUP($S7,REF!$K:$N,2,FALSE)),"")</f>
        <v/>
      </c>
      <c r="AR7" s="472" t="str">
        <f>IF($AB7&lt;=AR$2,IF($AC7&lt;AR$2,0,VLOOKUP($S7,REF!$K:$N,2,FALSE)),"")</f>
        <v/>
      </c>
      <c r="AS7" s="472" t="str">
        <f>IF($AB7&lt;=AS$2,IF($AC7&lt;AS$2,0,VLOOKUP($S7,REF!$K:$N,2,FALSE)),"")</f>
        <v/>
      </c>
      <c r="AT7" s="472" t="str">
        <f>IF($AB7&lt;=AT$2,IF($AC7&lt;AT$2,0,VLOOKUP($S7,REF!$K:$N,2,FALSE)),"")</f>
        <v/>
      </c>
      <c r="AU7" s="472" t="str">
        <f>IF($AB7&lt;=AU$2,IF($AC7&lt;AU$2,0,VLOOKUP($S7,REF!$K:$N,2,FALSE)),"")</f>
        <v/>
      </c>
      <c r="AV7" s="472" t="str">
        <f>IF($AB7&lt;=AV$2,IF($AC7&lt;AV$2,0,VLOOKUP($S7,REF!$K:$N,2,FALSE)),"")</f>
        <v/>
      </c>
      <c r="AW7" s="472" t="str">
        <f>IF($AB7&lt;=AW$2,IF($AC7&lt;AW$2,0,VLOOKUP($S7,REF!$K:$N,2,FALSE)),"")</f>
        <v/>
      </c>
      <c r="AX7" s="472" t="str">
        <f>IF($AB7&lt;=AX$2,IF($AC7&lt;AX$2,0,VLOOKUP($S7,REF!$K:$N,2,FALSE)),"")</f>
        <v/>
      </c>
      <c r="AY7" s="472" t="str">
        <f>IF($AB7&lt;=AY$2,IF($AC7&lt;AY$2,0,VLOOKUP($S7,REF!$K:$N,2,FALSE)),"")</f>
        <v/>
      </c>
      <c r="AZ7" s="472" t="str">
        <f>IF($AB7&lt;=AZ$2,IF($AC7&lt;AZ$2,0,VLOOKUP($S7,REF!$K:$N,2,FALSE)),"")</f>
        <v/>
      </c>
      <c r="BA7" s="472" t="str">
        <f>IF($AB7&lt;=BA$2,IF($AC7&lt;BA$2,0,VLOOKUP($S7,REF!$K:$N,2,FALSE)),"")</f>
        <v/>
      </c>
      <c r="BB7" s="905" t="str">
        <f>IF($AB7&lt;=BB$2,IF($AC7&lt;BB$2,0,VLOOKUP($S7,REF!$K:$N,2,FALSE)),"")</f>
        <v/>
      </c>
      <c r="BC7" s="905" t="str">
        <f>IF($AB7&lt;=BC$2,IF($AC7&lt;BC$2,0,VLOOKUP($S7,REF!$K:$N,2,FALSE)),"")</f>
        <v/>
      </c>
      <c r="BD7" s="905" t="str">
        <f>IF($AB7&lt;=BD$2,IF($AC7&lt;BD$2,0,VLOOKUP($S7,REF!$K:$N,2,FALSE)),"")</f>
        <v/>
      </c>
      <c r="BE7" s="905" t="str">
        <f>IF($AB7&lt;=BE$2,IF($AC7&lt;BE$2,0,VLOOKUP($S7,REF!$K:$N,2,FALSE)),"")</f>
        <v/>
      </c>
      <c r="BF7" s="905" t="str">
        <f>IF($AB7&lt;=BF$2,IF($AC7&lt;BF$2,0,VLOOKUP($S7,REF!$K:$N,2,FALSE)),"")</f>
        <v/>
      </c>
      <c r="BG7" s="905" t="str">
        <f>IF($AB7&lt;=BG$2,IF($AC7&lt;BG$2,0,VLOOKUP($S7,REF!$K:$N,2,FALSE)),"")</f>
        <v/>
      </c>
      <c r="BH7" s="905" t="str">
        <f>IF($AB7&lt;=BH$2,IF($AC7&lt;BH$2,0,VLOOKUP($S7,REF!$K:$N,2,FALSE)),"")</f>
        <v/>
      </c>
      <c r="BI7" s="905" t="str">
        <f>IF($AB7&lt;=BI$2,IF($AC7&lt;BI$2,0,VLOOKUP($S7,REF!$K:$N,2,FALSE)),"")</f>
        <v/>
      </c>
      <c r="BJ7" s="905" t="str">
        <f>IF($AB7&lt;=BJ$2,IF($AC7&lt;BJ$2,0,VLOOKUP($S7,REF!$K:$N,2,FALSE)),"")</f>
        <v/>
      </c>
      <c r="BK7" s="905" t="str">
        <f>IF($AB7&lt;=BK$2,IF($AC7&lt;BK$2,0,VLOOKUP($S7,REF!$K:$N,2,FALSE)),"")</f>
        <v/>
      </c>
      <c r="BL7" s="905" t="str">
        <f>IF($AB7&lt;=BL$2,IF($AC7&lt;BL$2,0,VLOOKUP($S7,REF!$K:$N,2,FALSE)),"")</f>
        <v/>
      </c>
      <c r="BM7" s="905" t="str">
        <f>IF($AB7&lt;=BM$2,IF($AC7&lt;BM$2,0,VLOOKUP($S7,REF!$K:$N,2,FALSE)),"")</f>
        <v/>
      </c>
      <c r="BN7" s="905" t="str">
        <f>IF($AB7&lt;=BN$2,IF($AC7&lt;BN$2,0,VLOOKUP($S7,REF!$K:$N,2,FALSE)),"")</f>
        <v/>
      </c>
      <c r="BO7" s="905" t="str">
        <f>IF($AB7&lt;=BO$2,IF($AC7&lt;BO$2,0,VLOOKUP($S7,REF!$K:$N,2,FALSE)),"")</f>
        <v/>
      </c>
      <c r="BP7" s="905">
        <f>IF($AB7&lt;=BP$2,IF($AC7&lt;BP$2,0,VLOOKUP($S7,REF!$K:$N,2,FALSE)),"")</f>
        <v>1.0009999999999999</v>
      </c>
      <c r="BQ7" s="905">
        <f>IF($AB7&lt;=BQ$2,IF($AC7&lt;BQ$2,0,VLOOKUP($S7,REF!$K:$N,2,FALSE)),"")</f>
        <v>1.0009999999999999</v>
      </c>
      <c r="BR7" s="905">
        <f>IF($AB7&lt;=BR$2,IF($AC7&lt;BR$2,0,VLOOKUP($S7,REF!$K:$N,2,FALSE)),"")</f>
        <v>1.0009999999999999</v>
      </c>
      <c r="BS7" s="905">
        <f>IF($AB7&lt;=BS$2,IF($AC7&lt;BS$2,0,VLOOKUP($S7,REF!$K:$N,2,FALSE)),"")</f>
        <v>1.0009999999999999</v>
      </c>
      <c r="BT7" s="905">
        <f>IF($AB7&lt;=BT$2,IF($AC7&lt;BT$2,0,VLOOKUP($S7,REF!$K:$N,2,FALSE)),"")</f>
        <v>1.0009999999999999</v>
      </c>
      <c r="BU7" s="905">
        <f>IF($AB7&lt;=BU$2,IF($AC7&lt;BU$2,0,VLOOKUP($S7,REF!$K:$N,2,FALSE)),"")</f>
        <v>1.0009999999999999</v>
      </c>
      <c r="BV7" s="905">
        <f>IF($AB7&lt;=BV$2,IF($AC7&lt;BV$2,0,VLOOKUP($S7,REF!$K:$N,2,FALSE)),"")</f>
        <v>1.0009999999999999</v>
      </c>
      <c r="BW7" s="905">
        <f>IF($AB7&lt;=BW$2,IF($AC7&lt;BW$2,0,VLOOKUP($S7,REF!$K:$N,2,FALSE)),"")</f>
        <v>1.0009999999999999</v>
      </c>
      <c r="BX7" s="905">
        <f>IF($AB7&lt;=BX$2,IF($AC7&lt;BX$2,0,VLOOKUP($S7,REF!$K:$N,2,FALSE)),"")</f>
        <v>1.0009999999999999</v>
      </c>
      <c r="BY7" s="905">
        <f>IF($AB7&lt;=BY$2,IF($AC7&lt;BY$2,0,VLOOKUP($S7,REF!$K:$N,2,FALSE)),"")</f>
        <v>1.0009999999999999</v>
      </c>
      <c r="BZ7" s="905">
        <f>IF($AB7&lt;=BZ$2,IF($AC7&lt;BZ$2,0,VLOOKUP($S7,REF!$K:$N,2,FALSE)),"")</f>
        <v>1.0009999999999999</v>
      </c>
      <c r="CA7" s="905">
        <f>IF($AB7&lt;=CA$2,IF($AC7&lt;CA$2,0,VLOOKUP($S7,REF!$K:$N,2,FALSE)),"")</f>
        <v>1.0009999999999999</v>
      </c>
      <c r="CB7" s="905">
        <f>IF($AB7&lt;=CB$2,IF($AC7&lt;CB$2,0,VLOOKUP($S7,REF!$K:$N,2,FALSE)),"")</f>
        <v>1.0009999999999999</v>
      </c>
      <c r="CC7" s="905">
        <f>IF($AB7&lt;=CC$2,IF($AC7&lt;CC$2,0,VLOOKUP($S7,REF!$K:$N,2,FALSE)),"")</f>
        <v>1.0009999999999999</v>
      </c>
      <c r="CD7" s="905">
        <f>IF($AB7&lt;=CD$2,IF($AC7&lt;CD$2,0,VLOOKUP($S7,REF!$K:$N,2,FALSE)),"")</f>
        <v>1.0009999999999999</v>
      </c>
      <c r="CE7" s="905">
        <f>IF($AB7&lt;=CE$2,IF($AC7&lt;CE$2,0,VLOOKUP($S7,REF!$K:$N,2,FALSE)),"")</f>
        <v>1.0009999999999999</v>
      </c>
      <c r="CF7" s="905">
        <f>IF($AB7&lt;=CF$2,IF($AC7&lt;CF$2,0,VLOOKUP($S7,REF!$K:$N,2,FALSE)),"")</f>
        <v>1.0009999999999999</v>
      </c>
      <c r="CG7" s="905">
        <f>IF($AB7&lt;=CG$2,IF($AC7&lt;CG$2,0,VLOOKUP($S7,REF!$K:$N,2,FALSE)),"")</f>
        <v>1.0009999999999999</v>
      </c>
      <c r="CH7" s="905">
        <f>IF($AB7&lt;=CH$2,IF($AC7&lt;CH$2,0,VLOOKUP($S7,REF!$K:$N,2,FALSE)),"")</f>
        <v>1.0009999999999999</v>
      </c>
      <c r="CI7" s="905">
        <f>IF($AB7&lt;=CI$2,IF($AC7&lt;CI$2,0,VLOOKUP($S7,REF!$K:$N,2,FALSE)),"")</f>
        <v>1.0009999999999999</v>
      </c>
      <c r="CJ7" s="905">
        <f>IF($AB7&lt;=CJ$2,IF($AC7&lt;CJ$2,0,VLOOKUP($S7,REF!$K:$N,2,FALSE)),"")</f>
        <v>1.0009999999999999</v>
      </c>
      <c r="CK7" s="905">
        <f>IF($AB7&lt;=CK$2,IF($AC7&lt;CK$2,0,VLOOKUP($S7,REF!$K:$N,2,FALSE)),"")</f>
        <v>1.0009999999999999</v>
      </c>
      <c r="CL7" s="905">
        <f>IF($AB7&lt;=CL$2,IF($AC7&lt;CL$2,0,VLOOKUP($S7,REF!$K:$N,2,FALSE)),"")</f>
        <v>1.0009999999999999</v>
      </c>
      <c r="CM7" s="905">
        <f>IF($AB7&lt;=CM$2,IF($AC7&lt;CM$2,0,VLOOKUP($S7,REF!$K:$N,2,FALSE)),"")</f>
        <v>0</v>
      </c>
      <c r="CN7" s="905">
        <f>IF($AB7&lt;=CN$2,IF($AC7&lt;CN$2,0,VLOOKUP($S7,REF!$K:$N,2,FALSE)),"")</f>
        <v>0</v>
      </c>
      <c r="CO7" s="905">
        <f>IF($AB7&lt;=CO$2,IF($AC7&lt;CO$2,0,VLOOKUP($S7,REF!$K:$N,2,FALSE)),"")</f>
        <v>0</v>
      </c>
      <c r="CP7" s="905">
        <f>IF($AB7&lt;=CP$2,IF($AC7&lt;CP$2,0,VLOOKUP($S7,REF!$K:$N,2,FALSE)),"")</f>
        <v>0</v>
      </c>
      <c r="CQ7" s="905">
        <f>IF($AB7&lt;=CQ$2,IF($AC7&lt;CQ$2,0,VLOOKUP($S7,REF!$K:$N,2,FALSE)),"")</f>
        <v>0</v>
      </c>
      <c r="CR7" s="905">
        <f>IF($AB7&lt;=CR$2,IF($AC7&lt;CR$2,0,VLOOKUP($S7,REF!$K:$N,2,FALSE)),"")</f>
        <v>0</v>
      </c>
      <c r="CS7" s="905">
        <f>IF($AB7&lt;=CS$2,IF($AC7&lt;CS$2,0,VLOOKUP($S7,REF!$K:$N,2,FALSE)),"")</f>
        <v>0</v>
      </c>
      <c r="CT7" s="905">
        <f>IF($AB7&lt;=CT$2,IF($AC7&lt;CT$2,0,VLOOKUP($S7,REF!$K:$N,2,FALSE)),"")</f>
        <v>0</v>
      </c>
      <c r="CU7" s="905">
        <f>IF($AB7&lt;=CU$2,IF($AC7&lt;CU$2,0,VLOOKUP($S7,REF!$K:$N,2,FALSE)),"")</f>
        <v>0</v>
      </c>
      <c r="CV7" s="905">
        <f>IF($AB7&lt;=CV$2,IF($AC7&lt;CV$2,0,VLOOKUP($S7,REF!$K:$N,2,FALSE)),"")</f>
        <v>0</v>
      </c>
      <c r="CW7" s="905">
        <f>IF($AB7&lt;=CW$2,IF($AC7&lt;CW$2,0,VLOOKUP($S7,REF!$K:$N,2,FALSE)),"")</f>
        <v>0</v>
      </c>
      <c r="CX7" s="905">
        <f>IF($AB7&lt;=CX$2,IF($AC7&lt;CX$2,0,VLOOKUP($S7,REF!$K:$N,2,FALSE)),"")</f>
        <v>0</v>
      </c>
      <c r="CY7" s="905">
        <f>IF($AB7&lt;=CY$2,IF($AC7&lt;CY$2,0,VLOOKUP($S7,REF!$K:$N,2,FALSE)),"")</f>
        <v>0</v>
      </c>
      <c r="CZ7" s="905">
        <f>IF($AB7&lt;=CZ$2,IF($AC7&lt;CZ$2,0,VLOOKUP($S7,REF!$K:$N,2,FALSE)),"")</f>
        <v>0</v>
      </c>
      <c r="DA7" s="905">
        <f>IF($AB7&lt;=DA$2,IF($AC7&lt;DA$2,0,VLOOKUP($S7,REF!$K:$N,2,FALSE)),"")</f>
        <v>0</v>
      </c>
      <c r="DB7" s="905">
        <f>IF($AB7&lt;=DB$2,IF($AC7&lt;DB$2,0,VLOOKUP($S7,REF!$K:$N,2,FALSE)),"")</f>
        <v>0</v>
      </c>
      <c r="DC7" s="905">
        <f>IF($AB7&lt;=DC$2,IF($AC7&lt;DC$2,0,VLOOKUP($S7,REF!$K:$N,2,FALSE)),"")</f>
        <v>0</v>
      </c>
      <c r="DD7" s="905">
        <f>IF($AB7&lt;=DD$2,IF($AC7&lt;DD$2,0,VLOOKUP($S7,REF!$K:$N,2,FALSE)),"")</f>
        <v>0</v>
      </c>
      <c r="DE7" s="905">
        <f>IF($AB7&lt;=DE$2,IF($AC7&lt;DE$2,0,VLOOKUP($S7,REF!$K:$N,2,FALSE)),"")</f>
        <v>0</v>
      </c>
      <c r="DF7" s="905">
        <f>IF($AB7&lt;=DF$2,IF($AC7&lt;DF$2,0,VLOOKUP($S7,REF!$K:$N,2,FALSE)),"")</f>
        <v>0</v>
      </c>
      <c r="DG7" s="905">
        <f>IF($AB7&lt;=DG$2,IF($AC7&lt;DG$2,0,VLOOKUP($S7,REF!$K:$N,2,FALSE)),"")</f>
        <v>0</v>
      </c>
      <c r="DH7" s="905">
        <f>IF($AB7&lt;=DH$2,IF($AC7&lt;DH$2,0,VLOOKUP($S7,REF!$K:$N,2,FALSE)),"")</f>
        <v>0</v>
      </c>
      <c r="DI7" s="905">
        <f>IF($AB7&lt;=DI$2,IF($AC7&lt;DI$2,0,VLOOKUP($S7,REF!$K:$N,2,FALSE)),"")</f>
        <v>0</v>
      </c>
      <c r="DJ7" s="905">
        <f>IF($AB7&lt;=DJ$2,IF($AC7&lt;DJ$2,0,VLOOKUP($S7,REF!$K:$N,2,FALSE)),"")</f>
        <v>0</v>
      </c>
      <c r="DK7" s="905">
        <f>IF($AB7&lt;=DK$2,IF($AC7&lt;DK$2,0,VLOOKUP($S7,REF!$K:$N,2,FALSE)),"")</f>
        <v>0</v>
      </c>
      <c r="DL7" s="905">
        <f>IF($AB7&lt;=DL$2,IF($AC7&lt;DL$2,0,VLOOKUP($S7,REF!$K:$N,2,FALSE)),"")</f>
        <v>0</v>
      </c>
      <c r="DM7" s="905">
        <f>IF($AB7&lt;=DM$2,IF($AC7&lt;DM$2,0,VLOOKUP($S7,REF!$K:$N,2,FALSE)),"")</f>
        <v>0</v>
      </c>
      <c r="DN7" s="905">
        <f>IF($AB7&lt;=DN$2,IF($AC7&lt;DN$2,0,VLOOKUP($S7,REF!$K:$N,2,FALSE)),"")</f>
        <v>0</v>
      </c>
      <c r="DO7" s="905">
        <f>IF($AB7&lt;=DO$2,IF($AC7&lt;DO$2,0,VLOOKUP($S7,REF!$K:$N,2,FALSE)),"")</f>
        <v>0</v>
      </c>
      <c r="DP7" s="905">
        <f>IF($AB7&lt;=DP$2,IF($AC7&lt;DP$2,0,VLOOKUP($S7,REF!$K:$N,2,FALSE)),"")</f>
        <v>0</v>
      </c>
      <c r="DQ7" s="905">
        <f>IF($AB7&lt;=DQ$2,IF($AC7&lt;DQ$2,0,VLOOKUP($S7,REF!$K:$N,2,FALSE)),"")</f>
        <v>0</v>
      </c>
      <c r="DR7" s="905">
        <f>IF($AB7&lt;=DR$2,IF($AC7&lt;DR$2,0,VLOOKUP($S7,REF!$K:$N,2,FALSE)),"")</f>
        <v>0</v>
      </c>
      <c r="DS7" s="905">
        <f>IF($AB7&lt;=DS$2,IF($AC7&lt;DS$2,0,VLOOKUP($S7,REF!$K:$N,2,FALSE)),"")</f>
        <v>0</v>
      </c>
      <c r="DT7" s="905">
        <f>IF($AB7&lt;=DT$2,IF($AC7&lt;DT$2,0,VLOOKUP($S7,REF!$K:$N,2,FALSE)),"")</f>
        <v>0</v>
      </c>
      <c r="DU7" s="905">
        <f>IF($AB7&lt;=DU$2,IF($AC7&lt;DU$2,0,VLOOKUP($S7,REF!$K:$N,2,FALSE)),"")</f>
        <v>0</v>
      </c>
      <c r="DV7" s="905">
        <f>IF($AB7&lt;=DV$2,IF($AC7&lt;DV$2,0,VLOOKUP($S7,REF!$K:$N,2,FALSE)),"")</f>
        <v>0</v>
      </c>
      <c r="DW7" s="905">
        <f>IF($AB7&lt;=DW$2,IF($AC7&lt;DW$2,0,VLOOKUP($S7,REF!$K:$N,2,FALSE)),"")</f>
        <v>0</v>
      </c>
      <c r="DX7" s="905">
        <f>IF($AB7&lt;=DX$2,IF($AC7&lt;DX$2,0,VLOOKUP($S7,REF!$K:$N,2,FALSE)),"")</f>
        <v>0</v>
      </c>
      <c r="DY7" s="905">
        <f>IF($AB7&lt;=DY$2,IF($AC7&lt;DY$2,0,VLOOKUP($S7,REF!$K:$N,2,FALSE)),"")</f>
        <v>0</v>
      </c>
      <c r="DZ7" s="905" t="str">
        <f>IF($AB7&lt;=DZ$2,IF($AC7&lt;DZ$2,0,VLOOKUP($S7,REF!$K:$N,2,FALSE)),"")</f>
        <v/>
      </c>
      <c r="EA7" s="906"/>
      <c r="EB7" s="906"/>
      <c r="EC7" s="906"/>
      <c r="ED7" s="906"/>
      <c r="EE7" s="906"/>
      <c r="EF7" s="906"/>
      <c r="EG7" s="906"/>
      <c r="EH7" s="906"/>
      <c r="EI7" s="906"/>
      <c r="EJ7" s="906"/>
      <c r="EK7" s="906"/>
      <c r="EL7" s="906"/>
      <c r="EM7" s="906"/>
      <c r="EN7" s="906"/>
      <c r="EO7" s="906"/>
      <c r="EP7" s="906"/>
      <c r="EQ7" s="906"/>
      <c r="ER7" s="906"/>
      <c r="ES7" s="906"/>
      <c r="ET7" s="906"/>
      <c r="EU7" s="906"/>
      <c r="EV7" s="906"/>
      <c r="EW7" s="906"/>
      <c r="EX7" s="906"/>
      <c r="EY7" s="906"/>
      <c r="EZ7" s="906"/>
      <c r="FA7" s="906"/>
      <c r="FB7" s="906"/>
      <c r="FC7" s="906"/>
      <c r="FD7" s="906"/>
      <c r="FE7" s="906"/>
      <c r="FF7" s="906"/>
      <c r="FG7" s="906"/>
      <c r="FH7" s="906"/>
      <c r="FI7" s="906"/>
      <c r="FJ7" s="906"/>
      <c r="FK7" s="906"/>
      <c r="FL7" s="906"/>
      <c r="FM7" s="906"/>
      <c r="FN7" s="906"/>
      <c r="FO7" s="906"/>
      <c r="FP7" s="906"/>
      <c r="FQ7" s="906"/>
      <c r="FR7" s="906"/>
      <c r="FS7" s="906"/>
      <c r="FT7" s="906"/>
      <c r="FU7" s="906"/>
      <c r="FV7" s="906"/>
      <c r="FW7" s="906"/>
      <c r="FX7" s="906"/>
      <c r="FY7" s="906"/>
      <c r="FZ7" s="906"/>
      <c r="GA7" s="906"/>
      <c r="GB7" s="906"/>
      <c r="GC7" s="906"/>
      <c r="GD7" s="906"/>
      <c r="GE7" s="906"/>
      <c r="GF7" s="906"/>
      <c r="GG7" s="906"/>
      <c r="GH7" s="906"/>
      <c r="GI7" s="906"/>
      <c r="GJ7" s="906"/>
      <c r="GK7" s="906"/>
      <c r="GL7" s="906"/>
      <c r="GM7" s="906"/>
      <c r="GN7" s="906"/>
      <c r="GO7" s="906"/>
      <c r="GP7" s="906"/>
      <c r="GQ7" s="906"/>
      <c r="GR7" s="906"/>
      <c r="GS7" s="906"/>
      <c r="GT7" s="906"/>
      <c r="GU7" s="906"/>
      <c r="GV7" s="906"/>
      <c r="GW7" s="906"/>
      <c r="GX7" s="906"/>
      <c r="GY7" s="906"/>
      <c r="GZ7" s="906"/>
      <c r="HA7" s="906"/>
      <c r="HB7" s="906"/>
      <c r="HC7" s="906"/>
      <c r="HD7" s="906"/>
      <c r="HE7" s="906"/>
      <c r="HF7" s="906"/>
      <c r="HG7" s="906"/>
      <c r="HH7" s="906"/>
      <c r="HI7" s="906"/>
      <c r="HJ7" s="906"/>
      <c r="HK7" s="906"/>
      <c r="HL7" s="906"/>
      <c r="HM7" s="906"/>
      <c r="HN7" s="906"/>
      <c r="HO7" s="906"/>
      <c r="HP7" s="906"/>
      <c r="HQ7" s="906"/>
      <c r="HR7" s="906"/>
      <c r="HS7" s="906"/>
      <c r="HT7" s="906"/>
      <c r="HU7" s="906"/>
      <c r="HV7" s="906"/>
      <c r="HW7" s="906"/>
      <c r="HX7" s="906"/>
      <c r="HY7" s="906"/>
      <c r="HZ7" s="906"/>
      <c r="IA7" s="906"/>
      <c r="IB7" s="906"/>
      <c r="IC7" s="906"/>
      <c r="ID7" s="906"/>
      <c r="IE7" s="906"/>
      <c r="IF7" s="906"/>
      <c r="IG7" s="906"/>
      <c r="IH7" s="906"/>
      <c r="II7" s="906"/>
      <c r="IJ7" s="906"/>
      <c r="IK7" s="906"/>
      <c r="IL7" s="906"/>
      <c r="IM7" s="906"/>
      <c r="IN7" s="906"/>
      <c r="IO7" s="906"/>
      <c r="IP7" s="906"/>
      <c r="IQ7" s="906"/>
      <c r="IR7" s="906"/>
      <c r="IS7" s="906"/>
      <c r="IT7" s="906"/>
      <c r="IU7" s="906"/>
      <c r="IV7" s="906"/>
      <c r="IW7" s="906"/>
      <c r="IX7" s="906"/>
      <c r="IY7" s="906"/>
      <c r="IZ7" s="906"/>
      <c r="JA7" s="906"/>
      <c r="JB7" s="906"/>
      <c r="JC7" s="906"/>
      <c r="JD7" s="906"/>
      <c r="JE7" s="906"/>
      <c r="JF7" s="906"/>
      <c r="JG7" s="906"/>
      <c r="JH7" s="906"/>
      <c r="JI7" s="906"/>
      <c r="JJ7" s="906"/>
      <c r="JK7" s="906"/>
      <c r="JL7" s="906"/>
      <c r="JM7" s="906"/>
      <c r="JN7" s="906"/>
      <c r="JO7" s="906"/>
      <c r="JP7" s="906"/>
      <c r="JQ7" s="906"/>
      <c r="JR7" s="906"/>
      <c r="JS7" s="906"/>
      <c r="JT7" s="906"/>
      <c r="JU7" s="906"/>
      <c r="JV7" s="906"/>
      <c r="JW7" s="906"/>
      <c r="JX7" s="906"/>
    </row>
    <row r="8" spans="1:284" s="707" customFormat="1" ht="24" customHeight="1">
      <c r="A8" s="972">
        <f>VLOOKUP(B8,REF!$U$1:$W$8,2,FALSE)</f>
        <v>1</v>
      </c>
      <c r="B8" s="1192" t="s">
        <v>332</v>
      </c>
      <c r="C8" s="1193" t="s">
        <v>666</v>
      </c>
      <c r="D8" s="1297">
        <v>4</v>
      </c>
      <c r="E8" s="971"/>
      <c r="F8" s="1218">
        <v>1</v>
      </c>
      <c r="G8" s="1219"/>
      <c r="H8" s="870" t="s">
        <v>752</v>
      </c>
      <c r="I8" s="764" t="s">
        <v>281</v>
      </c>
      <c r="J8" s="945" t="s">
        <v>844</v>
      </c>
      <c r="K8" s="1220" t="s">
        <v>1009</v>
      </c>
      <c r="L8" s="715" t="s">
        <v>757</v>
      </c>
      <c r="M8" s="706" t="s">
        <v>845</v>
      </c>
      <c r="N8" s="1306"/>
      <c r="O8" s="1223"/>
      <c r="P8" s="860" t="s">
        <v>391</v>
      </c>
      <c r="Q8" s="930" t="s">
        <v>848</v>
      </c>
      <c r="R8" s="1025">
        <v>7</v>
      </c>
      <c r="S8" s="1179">
        <v>2</v>
      </c>
      <c r="T8" s="1180" t="str">
        <f>VLOOKUP(S8,REF!$K$1:$N$11,4,FALSE)</f>
        <v>Norberto Acevedo </v>
      </c>
      <c r="U8" s="1016">
        <v>41904</v>
      </c>
      <c r="V8" s="1160" t="s">
        <v>1025</v>
      </c>
      <c r="W8" s="1016">
        <v>41904</v>
      </c>
      <c r="X8" s="1160" t="s">
        <v>765</v>
      </c>
      <c r="Y8" s="1016">
        <v>41904</v>
      </c>
      <c r="Z8" s="978"/>
      <c r="AA8" s="952">
        <f>IFERROR((AC8-AB8)/7,"")</f>
        <v>9.4285714285714288</v>
      </c>
      <c r="AB8" s="1283">
        <v>41838</v>
      </c>
      <c r="AC8" s="1283">
        <v>41904</v>
      </c>
      <c r="AD8" s="952"/>
      <c r="AE8" s="953">
        <v>0.95</v>
      </c>
      <c r="AF8" s="1031"/>
      <c r="AG8" s="1230" t="s">
        <v>1060</v>
      </c>
      <c r="AH8" s="472" t="str">
        <f>IF($AB8&lt;=AH$2,IF($AC8&lt;AH$2,0,VLOOKUP($S8,REF!$K:$N,2,FALSE)),"")</f>
        <v/>
      </c>
      <c r="AI8" s="472" t="str">
        <f>IF($AB8&lt;=AI$2,IF($AC8&lt;AI$2,0,VLOOKUP($S8,REF!$K:$N,2,FALSE)),"")</f>
        <v/>
      </c>
      <c r="AJ8" s="472" t="str">
        <f>IF($AB8&lt;=AJ$2,IF($AC8&lt;AJ$2,0,VLOOKUP($S8,REF!$K:$N,2,FALSE)),"")</f>
        <v/>
      </c>
      <c r="AK8" s="472" t="str">
        <f>IF($AB8&lt;=AK$2,IF($AC8&lt;AK$2,0,VLOOKUP($S8,REF!$K:$N,2,FALSE)),"")</f>
        <v/>
      </c>
      <c r="AL8" s="472" t="str">
        <f>IF($AB8&lt;=AL$2,IF($AC8&lt;AL$2,0,VLOOKUP($S8,REF!$K:$N,2,FALSE)),"")</f>
        <v/>
      </c>
      <c r="AM8" s="472" t="str">
        <f>IF($AB8&lt;=AM$2,IF($AC8&lt;AM$2,0,VLOOKUP($S8,REF!$K:$N,2,FALSE)),"")</f>
        <v/>
      </c>
      <c r="AN8" s="472" t="str">
        <f>IF($AB8&lt;=AN$2,IF($AC8&lt;AN$2,0,VLOOKUP($S8,REF!$K:$N,2,FALSE)),"")</f>
        <v/>
      </c>
      <c r="AO8" s="472" t="str">
        <f>IF($AB8&lt;=AO$2,IF($AC8&lt;AO$2,0,VLOOKUP($S8,REF!$K:$N,2,FALSE)),"")</f>
        <v/>
      </c>
      <c r="AP8" s="472" t="str">
        <f>IF($AB8&lt;=AP$2,IF($AC8&lt;AP$2,0,VLOOKUP($S8,REF!$K:$N,2,FALSE)),"")</f>
        <v/>
      </c>
      <c r="AQ8" s="472" t="str">
        <f>IF($AB8&lt;=AQ$2,IF($AC8&lt;AQ$2,0,VLOOKUP($S8,REF!$K:$N,2,FALSE)),"")</f>
        <v/>
      </c>
      <c r="AR8" s="472" t="str">
        <f>IF($AB8&lt;=AR$2,IF($AC8&lt;AR$2,0,VLOOKUP($S8,REF!$K:$N,2,FALSE)),"")</f>
        <v/>
      </c>
      <c r="AS8" s="472" t="str">
        <f>IF($AB8&lt;=AS$2,IF($AC8&lt;AS$2,0,VLOOKUP($S8,REF!$K:$N,2,FALSE)),"")</f>
        <v/>
      </c>
      <c r="AT8" s="472" t="str">
        <f>IF($AB8&lt;=AT$2,IF($AC8&lt;AT$2,0,VLOOKUP($S8,REF!$K:$N,2,FALSE)),"")</f>
        <v/>
      </c>
      <c r="AU8" s="472" t="str">
        <f>IF($AB8&lt;=AU$2,IF($AC8&lt;AU$2,0,VLOOKUP($S8,REF!$K:$N,2,FALSE)),"")</f>
        <v/>
      </c>
      <c r="AV8" s="472" t="str">
        <f>IF($AB8&lt;=AV$2,IF($AC8&lt;AV$2,0,VLOOKUP($S8,REF!$K:$N,2,FALSE)),"")</f>
        <v/>
      </c>
      <c r="AW8" s="472" t="str">
        <f>IF($AB8&lt;=AW$2,IF($AC8&lt;AW$2,0,VLOOKUP($S8,REF!$K:$N,2,FALSE)),"")</f>
        <v/>
      </c>
      <c r="AX8" s="472" t="str">
        <f>IF($AB8&lt;=AX$2,IF($AC8&lt;AX$2,0,VLOOKUP($S8,REF!$K:$N,2,FALSE)),"")</f>
        <v/>
      </c>
      <c r="AY8" s="472" t="str">
        <f>IF($AB8&lt;=AY$2,IF($AC8&lt;AY$2,0,VLOOKUP($S8,REF!$K:$N,2,FALSE)),"")</f>
        <v/>
      </c>
      <c r="AZ8" s="472" t="str">
        <f>IF($AB8&lt;=AZ$2,IF($AC8&lt;AZ$2,0,VLOOKUP($S8,REF!$K:$N,2,FALSE)),"")</f>
        <v/>
      </c>
      <c r="BA8" s="472" t="str">
        <f>IF($AB8&lt;=BA$2,IF($AC8&lt;BA$2,0,VLOOKUP($S8,REF!$K:$N,2,FALSE)),"")</f>
        <v/>
      </c>
      <c r="BB8" s="905" t="str">
        <f>IF($AB8&lt;=BB$2,IF($AC8&lt;BB$2,0,VLOOKUP($S8,REF!$K:$N,2,FALSE)),"")</f>
        <v/>
      </c>
      <c r="BC8" s="905" t="str">
        <f>IF($AB8&lt;=BC$2,IF($AC8&lt;BC$2,0,VLOOKUP($S8,REF!$K:$N,2,FALSE)),"")</f>
        <v/>
      </c>
      <c r="BD8" s="921" t="str">
        <f>IF($AB8&lt;=BD$2,IF($AC8&lt;BD$2,0,VLOOKUP($S8,REF!$K:$N,2,FALSE)),"")</f>
        <v/>
      </c>
      <c r="BE8" s="921" t="str">
        <f>IF($AB8&lt;=BE$2,IF($AC8&lt;BE$2,0,VLOOKUP($S8,REF!$K:$N,2,FALSE)),"")</f>
        <v/>
      </c>
      <c r="BF8" s="921" t="str">
        <f>IF($AB8&lt;=BF$2,IF($AC8&lt;BF$2,0,VLOOKUP($S8,REF!$K:$N,2,FALSE)),"")</f>
        <v/>
      </c>
      <c r="BG8" s="905" t="str">
        <f>IF($AB8&lt;=BG$2,IF($AC8&lt;BG$2,0,VLOOKUP($S8,REF!$K:$N,2,FALSE)),"")</f>
        <v/>
      </c>
      <c r="BH8" s="905" t="str">
        <f>IF($AB8&lt;=BH$2,IF($AC8&lt;BH$2,0,VLOOKUP($S8,REF!$K:$N,2,FALSE)),"")</f>
        <v/>
      </c>
      <c r="BI8" s="905" t="str">
        <f>IF($AB8&lt;=BI$2,IF($AC8&lt;BI$2,0,VLOOKUP($S8,REF!$K:$N,2,FALSE)),"")</f>
        <v/>
      </c>
      <c r="BJ8" s="905" t="str">
        <f>IF($AB8&lt;=BJ$2,IF($AC8&lt;BJ$2,0,VLOOKUP($S8,REF!$K:$N,2,FALSE)),"")</f>
        <v/>
      </c>
      <c r="BK8" s="905" t="str">
        <f>IF($AB8&lt;=BK$2,IF($AC8&lt;BK$2,0,VLOOKUP($S8,REF!$K:$N,2,FALSE)),"")</f>
        <v/>
      </c>
      <c r="BL8" s="905" t="str">
        <f>IF($AB8&lt;=BL$2,IF($AC8&lt;BL$2,0,VLOOKUP($S8,REF!$K:$N,2,FALSE)),"")</f>
        <v/>
      </c>
      <c r="BM8" s="905" t="str">
        <f>IF($AB8&lt;=BM$2,IF($AC8&lt;BM$2,0,VLOOKUP($S8,REF!$K:$N,2,FALSE)),"")</f>
        <v/>
      </c>
      <c r="BN8" s="905" t="str">
        <f>IF($AB8&lt;=BN$2,IF($AC8&lt;BN$2,0,VLOOKUP($S8,REF!$K:$N,2,FALSE)),"")</f>
        <v/>
      </c>
      <c r="BO8" s="905" t="str">
        <f>IF($AB8&lt;=BO$2,IF($AC8&lt;BO$2,0,VLOOKUP($S8,REF!$K:$N,2,FALSE)),"")</f>
        <v/>
      </c>
      <c r="BP8" s="905">
        <f>IF($AB8&lt;=BP$2,IF($AC8&lt;BP$2,0,VLOOKUP($S8,REF!$K:$N,2,FALSE)),"")</f>
        <v>1.002</v>
      </c>
      <c r="BQ8" s="905">
        <f>IF($AB8&lt;=BQ$2,IF($AC8&lt;BQ$2,0,VLOOKUP($S8,REF!$K:$N,2,FALSE)),"")</f>
        <v>1.002</v>
      </c>
      <c r="BR8" s="905">
        <f>IF($AB8&lt;=BR$2,IF($AC8&lt;BR$2,0,VLOOKUP($S8,REF!$K:$N,2,FALSE)),"")</f>
        <v>1.002</v>
      </c>
      <c r="BS8" s="905">
        <f>IF($AB8&lt;=BS$2,IF($AC8&lt;BS$2,0,VLOOKUP($S8,REF!$K:$N,2,FALSE)),"")</f>
        <v>1.002</v>
      </c>
      <c r="BT8" s="905">
        <f>IF($AB8&lt;=BT$2,IF($AC8&lt;BT$2,0,VLOOKUP($S8,REF!$K:$N,2,FALSE)),"")</f>
        <v>1.002</v>
      </c>
      <c r="BU8" s="905">
        <f>IF($AB8&lt;=BU$2,IF($AC8&lt;BU$2,0,VLOOKUP($S8,REF!$K:$N,2,FALSE)),"")</f>
        <v>1.002</v>
      </c>
      <c r="BV8" s="905">
        <f>IF($AB8&lt;=BV$2,IF($AC8&lt;BV$2,0,VLOOKUP($S8,REF!$K:$N,2,FALSE)),"")</f>
        <v>1.002</v>
      </c>
      <c r="BW8" s="905">
        <f>IF($AB8&lt;=BW$2,IF($AC8&lt;BW$2,0,VLOOKUP($S8,REF!$K:$N,2,FALSE)),"")</f>
        <v>1.002</v>
      </c>
      <c r="BX8" s="905">
        <f>IF($AB8&lt;=BX$2,IF($AC8&lt;BX$2,0,VLOOKUP($S8,REF!$K:$N,2,FALSE)),"")</f>
        <v>1.002</v>
      </c>
      <c r="BY8" s="905">
        <f>IF($AB8&lt;=BY$2,IF($AC8&lt;BY$2,0,VLOOKUP($S8,REF!$K:$N,2,FALSE)),"")</f>
        <v>1.002</v>
      </c>
      <c r="BZ8" s="905">
        <f>IF($AB8&lt;=BZ$2,IF($AC8&lt;BZ$2,0,VLOOKUP($S8,REF!$K:$N,2,FALSE)),"")</f>
        <v>0</v>
      </c>
      <c r="CA8" s="905">
        <f>IF($AB8&lt;=CA$2,IF($AC8&lt;CA$2,0,VLOOKUP($S8,REF!$K:$N,2,FALSE)),"")</f>
        <v>0</v>
      </c>
      <c r="CB8" s="905">
        <f>IF($AB8&lt;=CB$2,IF($AC8&lt;CB$2,0,VLOOKUP($S8,REF!$K:$N,2,FALSE)),"")</f>
        <v>0</v>
      </c>
      <c r="CC8" s="905">
        <f>IF($AB8&lt;=CC$2,IF($AC8&lt;CC$2,0,VLOOKUP($S8,REF!$K:$N,2,FALSE)),"")</f>
        <v>0</v>
      </c>
      <c r="CD8" s="905">
        <f>IF($AB8&lt;=CD$2,IF($AC8&lt;CD$2,0,VLOOKUP($S8,REF!$K:$N,2,FALSE)),"")</f>
        <v>0</v>
      </c>
      <c r="CE8" s="905">
        <f>IF($AB8&lt;=CE$2,IF($AC8&lt;CE$2,0,VLOOKUP($S8,REF!$K:$N,2,FALSE)),"")</f>
        <v>0</v>
      </c>
      <c r="CF8" s="905">
        <f>IF($AB8&lt;=CF$2,IF($AC8&lt;CF$2,0,VLOOKUP($S8,REF!$K:$N,2,FALSE)),"")</f>
        <v>0</v>
      </c>
      <c r="CG8" s="905">
        <f>IF($AB8&lt;=CG$2,IF($AC8&lt;CG$2,0,VLOOKUP($S8,REF!$K:$N,2,FALSE)),"")</f>
        <v>0</v>
      </c>
      <c r="CH8" s="905">
        <f>IF($AB8&lt;=CH$2,IF($AC8&lt;CH$2,0,VLOOKUP($S8,REF!$K:$N,2,FALSE)),"")</f>
        <v>0</v>
      </c>
      <c r="CI8" s="905">
        <f>IF($AB8&lt;=CI$2,IF($AC8&lt;CI$2,0,VLOOKUP($S8,REF!$K:$N,2,FALSE)),"")</f>
        <v>0</v>
      </c>
      <c r="CJ8" s="905">
        <f>IF($AB8&lt;=CJ$2,IF($AC8&lt;CJ$2,0,VLOOKUP($S8,REF!$K:$N,2,FALSE)),"")</f>
        <v>0</v>
      </c>
      <c r="CK8" s="905">
        <f>IF($AB8&lt;=CK$2,IF($AC8&lt;CK$2,0,VLOOKUP($S8,REF!$K:$N,2,FALSE)),"")</f>
        <v>0</v>
      </c>
      <c r="CL8" s="905">
        <f>IF($AB8&lt;=CL$2,IF($AC8&lt;CL$2,0,VLOOKUP($S8,REF!$K:$N,2,FALSE)),"")</f>
        <v>0</v>
      </c>
      <c r="CM8" s="905">
        <f>IF($AB8&lt;=CM$2,IF($AC8&lt;CM$2,0,VLOOKUP($S8,REF!$K:$N,2,FALSE)),"")</f>
        <v>0</v>
      </c>
      <c r="CN8" s="905">
        <f>IF($AB8&lt;=CN$2,IF($AC8&lt;CN$2,0,VLOOKUP($S8,REF!$K:$N,2,FALSE)),"")</f>
        <v>0</v>
      </c>
      <c r="CO8" s="905">
        <f>IF($AB8&lt;=CO$2,IF($AC8&lt;CO$2,0,VLOOKUP($S8,REF!$K:$N,2,FALSE)),"")</f>
        <v>0</v>
      </c>
      <c r="CP8" s="905">
        <f>IF($AB8&lt;=CP$2,IF($AC8&lt;CP$2,0,VLOOKUP($S8,REF!$K:$N,2,FALSE)),"")</f>
        <v>0</v>
      </c>
      <c r="CQ8" s="905">
        <f>IF($AB8&lt;=CQ$2,IF($AC8&lt;CQ$2,0,VLOOKUP($S8,REF!$K:$N,2,FALSE)),"")</f>
        <v>0</v>
      </c>
      <c r="CR8" s="905">
        <f>IF($AB8&lt;=CR$2,IF($AC8&lt;CR$2,0,VLOOKUP($S8,REF!$K:$N,2,FALSE)),"")</f>
        <v>0</v>
      </c>
      <c r="CS8" s="905">
        <f>IF($AB8&lt;=CS$2,IF($AC8&lt;CS$2,0,VLOOKUP($S8,REF!$K:$N,2,FALSE)),"")</f>
        <v>0</v>
      </c>
      <c r="CT8" s="905">
        <f>IF($AB8&lt;=CT$2,IF($AC8&lt;CT$2,0,VLOOKUP($S8,REF!$K:$N,2,FALSE)),"")</f>
        <v>0</v>
      </c>
      <c r="CU8" s="905">
        <f>IF($AB8&lt;=CU$2,IF($AC8&lt;CU$2,0,VLOOKUP($S8,REF!$K:$N,2,FALSE)),"")</f>
        <v>0</v>
      </c>
      <c r="CV8" s="905">
        <f>IF($AB8&lt;=CV$2,IF($AC8&lt;CV$2,0,VLOOKUP($S8,REF!$K:$N,2,FALSE)),"")</f>
        <v>0</v>
      </c>
      <c r="CW8" s="905">
        <f>IF($AB8&lt;=CW$2,IF($AC8&lt;CW$2,0,VLOOKUP($S8,REF!$K:$N,2,FALSE)),"")</f>
        <v>0</v>
      </c>
      <c r="CX8" s="905">
        <f>IF($AB8&lt;=CX$2,IF($AC8&lt;CX$2,0,VLOOKUP($S8,REF!$K:$N,2,FALSE)),"")</f>
        <v>0</v>
      </c>
      <c r="CY8" s="905">
        <f>IF($AB8&lt;=CY$2,IF($AC8&lt;CY$2,0,VLOOKUP($S8,REF!$K:$N,2,FALSE)),"")</f>
        <v>0</v>
      </c>
      <c r="CZ8" s="905">
        <f>IF($AB8&lt;=CZ$2,IF($AC8&lt;CZ$2,0,VLOOKUP($S8,REF!$K:$N,2,FALSE)),"")</f>
        <v>0</v>
      </c>
      <c r="DA8" s="905">
        <f>IF($AB8&lt;=DA$2,IF($AC8&lt;DA$2,0,VLOOKUP($S8,REF!$K:$N,2,FALSE)),"")</f>
        <v>0</v>
      </c>
      <c r="DB8" s="905">
        <f>IF($AB8&lt;=DB$2,IF($AC8&lt;DB$2,0,VLOOKUP($S8,REF!$K:$N,2,FALSE)),"")</f>
        <v>0</v>
      </c>
      <c r="DC8" s="905">
        <f>IF($AB8&lt;=DC$2,IF($AC8&lt;DC$2,0,VLOOKUP($S8,REF!$K:$N,2,FALSE)),"")</f>
        <v>0</v>
      </c>
      <c r="DD8" s="905">
        <f>IF($AB8&lt;=DD$2,IF($AC8&lt;DD$2,0,VLOOKUP($S8,REF!$K:$N,2,FALSE)),"")</f>
        <v>0</v>
      </c>
      <c r="DE8" s="905">
        <f>IF($AB8&lt;=DE$2,IF($AC8&lt;DE$2,0,VLOOKUP($S8,REF!$K:$N,2,FALSE)),"")</f>
        <v>0</v>
      </c>
      <c r="DF8" s="905">
        <f>IF($AB8&lt;=DF$2,IF($AC8&lt;DF$2,0,VLOOKUP($S8,REF!$K:$N,2,FALSE)),"")</f>
        <v>0</v>
      </c>
      <c r="DG8" s="905">
        <f>IF($AB8&lt;=DG$2,IF($AC8&lt;DG$2,0,VLOOKUP($S8,REF!$K:$N,2,FALSE)),"")</f>
        <v>0</v>
      </c>
      <c r="DH8" s="905">
        <f>IF($AB8&lt;=DH$2,IF($AC8&lt;DH$2,0,VLOOKUP($S8,REF!$K:$N,2,FALSE)),"")</f>
        <v>0</v>
      </c>
      <c r="DI8" s="905">
        <f>IF($AB8&lt;=DI$2,IF($AC8&lt;DI$2,0,VLOOKUP($S8,REF!$K:$N,2,FALSE)),"")</f>
        <v>0</v>
      </c>
      <c r="DJ8" s="905">
        <f>IF($AB8&lt;=DJ$2,IF($AC8&lt;DJ$2,0,VLOOKUP($S8,REF!$K:$N,2,FALSE)),"")</f>
        <v>0</v>
      </c>
      <c r="DK8" s="905">
        <f>IF($AB8&lt;=DK$2,IF($AC8&lt;DK$2,0,VLOOKUP($S8,REF!$K:$N,2,FALSE)),"")</f>
        <v>0</v>
      </c>
      <c r="DL8" s="905">
        <f>IF($AB8&lt;=DL$2,IF($AC8&lt;DL$2,0,VLOOKUP($S8,REF!$K:$N,2,FALSE)),"")</f>
        <v>0</v>
      </c>
      <c r="DM8" s="905">
        <f>IF($AB8&lt;=DM$2,IF($AC8&lt;DM$2,0,VLOOKUP($S8,REF!$K:$N,2,FALSE)),"")</f>
        <v>0</v>
      </c>
      <c r="DN8" s="905">
        <f>IF($AB8&lt;=DN$2,IF($AC8&lt;DN$2,0,VLOOKUP($S8,REF!$K:$N,2,FALSE)),"")</f>
        <v>0</v>
      </c>
      <c r="DO8" s="905">
        <f>IF($AB8&lt;=DO$2,IF($AC8&lt;DO$2,0,VLOOKUP($S8,REF!$K:$N,2,FALSE)),"")</f>
        <v>0</v>
      </c>
      <c r="DP8" s="905">
        <f>IF($AB8&lt;=DP$2,IF($AC8&lt;DP$2,0,VLOOKUP($S8,REF!$K:$N,2,FALSE)),"")</f>
        <v>0</v>
      </c>
      <c r="DQ8" s="905">
        <f>IF($AB8&lt;=DQ$2,IF($AC8&lt;DQ$2,0,VLOOKUP($S8,REF!$K:$N,2,FALSE)),"")</f>
        <v>0</v>
      </c>
      <c r="DR8" s="905">
        <f>IF($AB8&lt;=DR$2,IF($AC8&lt;DR$2,0,VLOOKUP($S8,REF!$K:$N,2,FALSE)),"")</f>
        <v>0</v>
      </c>
      <c r="DS8" s="905">
        <f>IF($AB8&lt;=DS$2,IF($AC8&lt;DS$2,0,VLOOKUP($S8,REF!$K:$N,2,FALSE)),"")</f>
        <v>0</v>
      </c>
      <c r="DT8" s="905">
        <f>IF($AB8&lt;=DT$2,IF($AC8&lt;DT$2,0,VLOOKUP($S8,REF!$K:$N,2,FALSE)),"")</f>
        <v>0</v>
      </c>
      <c r="DU8" s="905">
        <f>IF($AB8&lt;=DU$2,IF($AC8&lt;DU$2,0,VLOOKUP($S8,REF!$K:$N,2,FALSE)),"")</f>
        <v>0</v>
      </c>
      <c r="DV8" s="905">
        <f>IF($AB8&lt;=DV$2,IF($AC8&lt;DV$2,0,VLOOKUP($S8,REF!$K:$N,2,FALSE)),"")</f>
        <v>0</v>
      </c>
      <c r="DW8" s="905">
        <f>IF($AB8&lt;=DW$2,IF($AC8&lt;DW$2,0,VLOOKUP($S8,REF!$K:$N,2,FALSE)),"")</f>
        <v>0</v>
      </c>
      <c r="DX8" s="905">
        <f>IF($AB8&lt;=DX$2,IF($AC8&lt;DX$2,0,VLOOKUP($S8,REF!$K:$N,2,FALSE)),"")</f>
        <v>0</v>
      </c>
      <c r="DY8" s="905">
        <f>IF($AB8&lt;=DY$2,IF($AC8&lt;DY$2,0,VLOOKUP($S8,REF!$K:$N,2,FALSE)),"")</f>
        <v>0</v>
      </c>
      <c r="DZ8" s="905" t="str">
        <f>IF($AB8&lt;=DZ$2,IF($AC8&lt;DZ$2,0,VLOOKUP($S8,REF!$K:$N,2,FALSE)),"")</f>
        <v/>
      </c>
      <c r="EA8" s="906"/>
      <c r="EB8" s="906"/>
      <c r="EC8" s="906"/>
      <c r="ED8" s="906"/>
      <c r="EE8" s="906"/>
      <c r="EF8" s="906"/>
      <c r="EG8" s="906"/>
      <c r="EH8" s="906"/>
      <c r="EI8" s="906"/>
      <c r="EJ8" s="906"/>
      <c r="EK8" s="906"/>
      <c r="EL8" s="906"/>
      <c r="EM8" s="906"/>
      <c r="EN8" s="906"/>
      <c r="EO8" s="906"/>
      <c r="EP8" s="906"/>
      <c r="EQ8" s="906"/>
      <c r="ER8" s="906"/>
      <c r="ES8" s="906"/>
      <c r="ET8" s="906"/>
      <c r="EU8" s="906"/>
      <c r="EV8" s="906"/>
      <c r="EW8" s="906"/>
      <c r="EX8" s="906"/>
      <c r="EY8" s="906"/>
      <c r="EZ8" s="906"/>
      <c r="FA8" s="906"/>
      <c r="FB8" s="906"/>
      <c r="FC8" s="906"/>
      <c r="FD8" s="906"/>
      <c r="FE8" s="906"/>
      <c r="FF8" s="906"/>
      <c r="FG8" s="906"/>
      <c r="FH8" s="906"/>
      <c r="FI8" s="906"/>
      <c r="FJ8" s="906"/>
      <c r="FK8" s="906"/>
      <c r="FL8" s="906"/>
      <c r="FM8" s="906"/>
      <c r="FN8" s="906"/>
      <c r="FO8" s="906"/>
      <c r="FP8" s="906"/>
      <c r="FQ8" s="906"/>
      <c r="FR8" s="906"/>
      <c r="FS8" s="906"/>
      <c r="FT8" s="906"/>
      <c r="FU8" s="906"/>
      <c r="FV8" s="906"/>
      <c r="FW8" s="906"/>
      <c r="FX8" s="906"/>
      <c r="FY8" s="906"/>
      <c r="FZ8" s="906"/>
      <c r="GA8" s="906"/>
      <c r="GB8" s="906"/>
      <c r="GC8" s="906"/>
      <c r="GD8" s="906"/>
      <c r="GE8" s="906"/>
      <c r="GF8" s="906"/>
      <c r="GG8" s="906"/>
      <c r="GH8" s="906"/>
      <c r="GI8" s="906"/>
      <c r="GJ8" s="906"/>
      <c r="GK8" s="906"/>
      <c r="GL8" s="906"/>
      <c r="GM8" s="906"/>
      <c r="GN8" s="906"/>
      <c r="GO8" s="906"/>
      <c r="GP8" s="906"/>
      <c r="GQ8" s="906"/>
      <c r="GR8" s="906"/>
      <c r="GS8" s="906"/>
      <c r="GT8" s="906"/>
      <c r="GU8" s="906"/>
      <c r="GV8" s="906"/>
      <c r="GW8" s="906"/>
      <c r="GX8" s="906"/>
      <c r="GY8" s="906"/>
      <c r="GZ8" s="906"/>
      <c r="HA8" s="906"/>
      <c r="HB8" s="906"/>
      <c r="HC8" s="906"/>
      <c r="HD8" s="906"/>
      <c r="HE8" s="906"/>
      <c r="HF8" s="906"/>
      <c r="HG8" s="906"/>
      <c r="HH8" s="906"/>
      <c r="HI8" s="906"/>
      <c r="HJ8" s="906"/>
      <c r="HK8" s="906"/>
      <c r="HL8" s="906"/>
      <c r="HM8" s="906"/>
      <c r="HN8" s="906"/>
      <c r="HO8" s="906"/>
      <c r="HP8" s="906"/>
      <c r="HQ8" s="906"/>
      <c r="HR8" s="906"/>
      <c r="HS8" s="906"/>
      <c r="HT8" s="906"/>
      <c r="HU8" s="906"/>
      <c r="HV8" s="906"/>
      <c r="HW8" s="906"/>
      <c r="HX8" s="906"/>
      <c r="HY8" s="906"/>
      <c r="HZ8" s="906"/>
      <c r="IA8" s="906"/>
      <c r="IB8" s="906"/>
      <c r="IC8" s="906"/>
      <c r="ID8" s="906"/>
      <c r="IE8" s="906"/>
      <c r="IF8" s="906"/>
      <c r="IG8" s="906"/>
      <c r="IH8" s="906"/>
      <c r="II8" s="906"/>
      <c r="IJ8" s="906"/>
      <c r="IK8" s="906"/>
      <c r="IL8" s="906"/>
      <c r="IM8" s="906"/>
      <c r="IN8" s="906"/>
      <c r="IO8" s="906"/>
      <c r="IP8" s="906"/>
      <c r="IQ8" s="906"/>
      <c r="IR8" s="906"/>
      <c r="IS8" s="906"/>
      <c r="IT8" s="906"/>
      <c r="IU8" s="906"/>
      <c r="IV8" s="906"/>
      <c r="IW8" s="906"/>
      <c r="IX8" s="906"/>
      <c r="IY8" s="906"/>
      <c r="IZ8" s="906"/>
      <c r="JA8" s="906"/>
      <c r="JB8" s="906"/>
      <c r="JC8" s="906"/>
      <c r="JD8" s="906"/>
      <c r="JE8" s="906"/>
      <c r="JF8" s="906"/>
      <c r="JG8" s="906"/>
      <c r="JH8" s="906"/>
      <c r="JI8" s="906"/>
      <c r="JJ8" s="906"/>
      <c r="JK8" s="906"/>
      <c r="JL8" s="906"/>
      <c r="JM8" s="906"/>
      <c r="JN8" s="906"/>
      <c r="JO8" s="906"/>
      <c r="JP8" s="906"/>
      <c r="JQ8" s="906"/>
      <c r="JR8" s="906"/>
      <c r="JS8" s="906"/>
      <c r="JT8" s="906"/>
      <c r="JU8" s="906"/>
      <c r="JV8" s="906"/>
      <c r="JW8" s="906"/>
      <c r="JX8" s="906"/>
    </row>
    <row r="9" spans="1:284" s="707" customFormat="1" ht="24" customHeight="1">
      <c r="A9" s="972">
        <f>VLOOKUP(B9,REF!$U$1:$W$8,2,FALSE)</f>
        <v>1</v>
      </c>
      <c r="B9" s="1192" t="s">
        <v>332</v>
      </c>
      <c r="C9" s="1193" t="s">
        <v>667</v>
      </c>
      <c r="D9" s="1296">
        <v>5</v>
      </c>
      <c r="E9" s="971"/>
      <c r="F9" s="1218" t="s">
        <v>141</v>
      </c>
      <c r="G9" s="1219" t="s">
        <v>141</v>
      </c>
      <c r="H9" s="870"/>
      <c r="I9" s="764" t="s">
        <v>281</v>
      </c>
      <c r="J9" s="945" t="s">
        <v>1064</v>
      </c>
      <c r="K9" s="939" t="s">
        <v>1062</v>
      </c>
      <c r="L9" s="864"/>
      <c r="M9" s="706"/>
      <c r="N9" s="1305"/>
      <c r="O9" s="1222"/>
      <c r="P9" s="860"/>
      <c r="Q9" s="930"/>
      <c r="R9" s="1025">
        <v>0.5</v>
      </c>
      <c r="S9" s="1179">
        <v>4</v>
      </c>
      <c r="T9" s="1180" t="s">
        <v>1047</v>
      </c>
      <c r="U9" s="1015"/>
      <c r="V9" s="904" t="s">
        <v>751</v>
      </c>
      <c r="W9" s="976">
        <v>41904</v>
      </c>
      <c r="X9" s="904"/>
      <c r="Y9" s="982"/>
      <c r="Z9" s="975"/>
      <c r="AA9" s="952">
        <f>IFERROR((AC9-AB9)/7,"")</f>
        <v>0.5</v>
      </c>
      <c r="AB9" s="1283">
        <v>41904</v>
      </c>
      <c r="AC9" s="1283">
        <f>$AB9+($R9*7)</f>
        <v>41907.5</v>
      </c>
      <c r="AD9" s="952"/>
      <c r="AE9" s="953"/>
      <c r="AF9" s="1032" t="s">
        <v>998</v>
      </c>
      <c r="AG9" s="1230"/>
      <c r="AH9" s="472" t="str">
        <f>IF($AB9&lt;=AH$2,IF($AC9&lt;AH$2,0,VLOOKUP($S9,REF!$K:$N,2,FALSE)),"")</f>
        <v/>
      </c>
      <c r="AI9" s="472" t="str">
        <f>IF($AB9&lt;=AI$2,IF($AC9&lt;AI$2,0,VLOOKUP($S9,REF!$K:$N,2,FALSE)),"")</f>
        <v/>
      </c>
      <c r="AJ9" s="472" t="str">
        <f>IF($AB9&lt;=AJ$2,IF($AC9&lt;AJ$2,0,VLOOKUP($S9,REF!$K:$N,2,FALSE)),"")</f>
        <v/>
      </c>
      <c r="AK9" s="472" t="str">
        <f>IF($AB9&lt;=AK$2,IF($AC9&lt;AK$2,0,VLOOKUP($S9,REF!$K:$N,2,FALSE)),"")</f>
        <v/>
      </c>
      <c r="AL9" s="472" t="str">
        <f>IF($AB9&lt;=AL$2,IF($AC9&lt;AL$2,0,VLOOKUP($S9,REF!$K:$N,2,FALSE)),"")</f>
        <v/>
      </c>
      <c r="AM9" s="472" t="str">
        <f>IF($AB9&lt;=AM$2,IF($AC9&lt;AM$2,0,VLOOKUP($S9,REF!$K:$N,2,FALSE)),"")</f>
        <v/>
      </c>
      <c r="AN9" s="472" t="str">
        <f>IF($AB9&lt;=AN$2,IF($AC9&lt;AN$2,0,VLOOKUP($S9,REF!$K:$N,2,FALSE)),"")</f>
        <v/>
      </c>
      <c r="AO9" s="472" t="str">
        <f>IF($AB9&lt;=AO$2,IF($AC9&lt;AO$2,0,VLOOKUP($S9,REF!$K:$N,2,FALSE)),"")</f>
        <v/>
      </c>
      <c r="AP9" s="472" t="str">
        <f>IF($AB9&lt;=AP$2,IF($AC9&lt;AP$2,0,VLOOKUP($S9,REF!$K:$N,2,FALSE)),"")</f>
        <v/>
      </c>
      <c r="AQ9" s="472" t="str">
        <f>IF($AB9&lt;=AQ$2,IF($AC9&lt;AQ$2,0,VLOOKUP($S9,REF!$K:$N,2,FALSE)),"")</f>
        <v/>
      </c>
      <c r="AR9" s="472" t="str">
        <f>IF($AB9&lt;=AR$2,IF($AC9&lt;AR$2,0,VLOOKUP($S9,REF!$K:$N,2,FALSE)),"")</f>
        <v/>
      </c>
      <c r="AS9" s="472" t="str">
        <f>IF($AB9&lt;=AS$2,IF($AC9&lt;AS$2,0,VLOOKUP($S9,REF!$K:$N,2,FALSE)),"")</f>
        <v/>
      </c>
      <c r="AT9" s="472" t="str">
        <f>IF($AB9&lt;=AT$2,IF($AC9&lt;AT$2,0,VLOOKUP($S9,REF!$K:$N,2,FALSE)),"")</f>
        <v/>
      </c>
      <c r="AU9" s="472" t="str">
        <f>IF($AB9&lt;=AU$2,IF($AC9&lt;AU$2,0,VLOOKUP($S9,REF!$K:$N,2,FALSE)),"")</f>
        <v/>
      </c>
      <c r="AV9" s="472" t="str">
        <f>IF($AB9&lt;=AV$2,IF($AC9&lt;AV$2,0,VLOOKUP($S9,REF!$K:$N,2,FALSE)),"")</f>
        <v/>
      </c>
      <c r="AW9" s="472" t="str">
        <f>IF($AB9&lt;=AW$2,IF($AC9&lt;AW$2,0,VLOOKUP($S9,REF!$K:$N,2,FALSE)),"")</f>
        <v/>
      </c>
      <c r="AX9" s="472" t="str">
        <f>IF($AB9&lt;=AX$2,IF($AC9&lt;AX$2,0,VLOOKUP($S9,REF!$K:$N,2,FALSE)),"")</f>
        <v/>
      </c>
      <c r="AY9" s="472" t="str">
        <f>IF($AB9&lt;=AY$2,IF($AC9&lt;AY$2,0,VLOOKUP($S9,REF!$K:$N,2,FALSE)),"")</f>
        <v/>
      </c>
      <c r="AZ9" s="472" t="str">
        <f>IF($AB9&lt;=AZ$2,IF($AC9&lt;AZ$2,0,VLOOKUP($S9,REF!$K:$N,2,FALSE)),"")</f>
        <v/>
      </c>
      <c r="BA9" s="472" t="str">
        <f>IF($AB9&lt;=BA$2,IF($AC9&lt;BA$2,0,VLOOKUP($S9,REF!$K:$N,2,FALSE)),"")</f>
        <v/>
      </c>
      <c r="BB9" s="905" t="str">
        <f>IF($AB9&lt;=BB$2,IF($AC9&lt;BB$2,0,VLOOKUP($S9,REF!$K:$N,2,FALSE)),"")</f>
        <v/>
      </c>
      <c r="BC9" s="905" t="str">
        <f>IF($AB9&lt;=BC$2,IF($AC9&lt;BC$2,0,VLOOKUP($S9,REF!$K:$N,2,FALSE)),"")</f>
        <v/>
      </c>
      <c r="BD9" s="905" t="str">
        <f>IF($AB9&lt;=BD$2,IF($AC9&lt;BD$2,0,VLOOKUP($S9,REF!$K:$N,2,FALSE)),"")</f>
        <v/>
      </c>
      <c r="BE9" s="905" t="str">
        <f>IF($AB9&lt;=BE$2,IF($AC9&lt;BE$2,0,VLOOKUP($S9,REF!$K:$N,2,FALSE)),"")</f>
        <v/>
      </c>
      <c r="BF9" s="905" t="str">
        <f>IF($AB9&lt;=BF$2,IF($AC9&lt;BF$2,0,VLOOKUP($S9,REF!$K:$N,2,FALSE)),"")</f>
        <v/>
      </c>
      <c r="BG9" s="905" t="str">
        <f>IF($AB9&lt;=BG$2,IF($AC9&lt;BG$2,0,VLOOKUP($S9,REF!$K:$N,2,FALSE)),"")</f>
        <v/>
      </c>
      <c r="BH9" s="905" t="str">
        <f>IF($AB9&lt;=BH$2,IF($AC9&lt;BH$2,0,VLOOKUP($S9,REF!$K:$N,2,FALSE)),"")</f>
        <v/>
      </c>
      <c r="BI9" s="905" t="str">
        <f>IF($AB9&lt;=BI$2,IF($AC9&lt;BI$2,0,VLOOKUP($S9,REF!$K:$N,2,FALSE)),"")</f>
        <v/>
      </c>
      <c r="BJ9" s="905" t="str">
        <f>IF($AB9&lt;=BJ$2,IF($AC9&lt;BJ$2,0,VLOOKUP($S9,REF!$K:$N,2,FALSE)),"")</f>
        <v/>
      </c>
      <c r="BK9" s="905" t="str">
        <f>IF($AB9&lt;=BK$2,IF($AC9&lt;BK$2,0,VLOOKUP($S9,REF!$K:$N,2,FALSE)),"")</f>
        <v/>
      </c>
      <c r="BL9" s="905" t="str">
        <f>IF($AB9&lt;=BL$2,IF($AC9&lt;BL$2,0,VLOOKUP($S9,REF!$K:$N,2,FALSE)),"")</f>
        <v/>
      </c>
      <c r="BM9" s="905" t="str">
        <f>IF($AB9&lt;=BM$2,IF($AC9&lt;BM$2,0,VLOOKUP($S9,REF!$K:$N,2,FALSE)),"")</f>
        <v/>
      </c>
      <c r="BN9" s="905" t="str">
        <f>IF($AB9&lt;=BN$2,IF($AC9&lt;BN$2,0,VLOOKUP($S9,REF!$K:$N,2,FALSE)),"")</f>
        <v/>
      </c>
      <c r="BO9" s="905" t="str">
        <f>IF($AB9&lt;=BO$2,IF($AC9&lt;BO$2,0,VLOOKUP($S9,REF!$K:$N,2,FALSE)),"")</f>
        <v/>
      </c>
      <c r="BP9" s="905" t="str">
        <f>IF($AB9&lt;=BP$2,IF($AC9&lt;BP$2,0,VLOOKUP($S9,REF!$K:$N,2,FALSE)),"")</f>
        <v/>
      </c>
      <c r="BQ9" s="905" t="str">
        <f>IF($AB9&lt;=BQ$2,IF($AC9&lt;BQ$2,0,VLOOKUP($S9,REF!$K:$N,2,FALSE)),"")</f>
        <v/>
      </c>
      <c r="BR9" s="905" t="str">
        <f>IF($AB9&lt;=BR$2,IF($AC9&lt;BR$2,0,VLOOKUP($S9,REF!$K:$N,2,FALSE)),"")</f>
        <v/>
      </c>
      <c r="BS9" s="905" t="str">
        <f>IF($AB9&lt;=BS$2,IF($AC9&lt;BS$2,0,VLOOKUP($S9,REF!$K:$N,2,FALSE)),"")</f>
        <v/>
      </c>
      <c r="BT9" s="905" t="str">
        <f>IF($AB9&lt;=BT$2,IF($AC9&lt;BT$2,0,VLOOKUP($S9,REF!$K:$N,2,FALSE)),"")</f>
        <v/>
      </c>
      <c r="BU9" s="905" t="str">
        <f>IF($AB9&lt;=BU$2,IF($AC9&lt;BU$2,0,VLOOKUP($S9,REF!$K:$N,2,FALSE)),"")</f>
        <v/>
      </c>
      <c r="BV9" s="905" t="str">
        <f>IF($AB9&lt;=BV$2,IF($AC9&lt;BV$2,0,VLOOKUP($S9,REF!$K:$N,2,FALSE)),"")</f>
        <v/>
      </c>
      <c r="BW9" s="905" t="str">
        <f>IF($AB9&lt;=BW$2,IF($AC9&lt;BW$2,0,VLOOKUP($S9,REF!$K:$N,2,FALSE)),"")</f>
        <v/>
      </c>
      <c r="BX9" s="905" t="str">
        <f>IF($AB9&lt;=BX$2,IF($AC9&lt;BX$2,0,VLOOKUP($S9,REF!$K:$N,2,FALSE)),"")</f>
        <v/>
      </c>
      <c r="BY9" s="905">
        <f>IF($AB9&lt;=BY$2,IF($AC9&lt;BY$2,0,VLOOKUP($S9,REF!$K:$N,2,FALSE)),"")</f>
        <v>1.004</v>
      </c>
      <c r="BZ9" s="905">
        <f>IF($AB9&lt;=BZ$2,IF($AC9&lt;BZ$2,0,VLOOKUP($S9,REF!$K:$N,2,FALSE)),"")</f>
        <v>0</v>
      </c>
      <c r="CA9" s="905">
        <f>IF($AB9&lt;=CA$2,IF($AC9&lt;CA$2,0,VLOOKUP($S9,REF!$K:$N,2,FALSE)),"")</f>
        <v>0</v>
      </c>
      <c r="CB9" s="905">
        <f>IF($AB9&lt;=CB$2,IF($AC9&lt;CB$2,0,VLOOKUP($S9,REF!$K:$N,2,FALSE)),"")</f>
        <v>0</v>
      </c>
      <c r="CC9" s="905">
        <f>IF($AB9&lt;=CC$2,IF($AC9&lt;CC$2,0,VLOOKUP($S9,REF!$K:$N,2,FALSE)),"")</f>
        <v>0</v>
      </c>
      <c r="CD9" s="905">
        <f>IF($AB9&lt;=CD$2,IF($AC9&lt;CD$2,0,VLOOKUP($S9,REF!$K:$N,2,FALSE)),"")</f>
        <v>0</v>
      </c>
      <c r="CE9" s="905">
        <f>IF($AB9&lt;=CE$2,IF($AC9&lt;CE$2,0,VLOOKUP($S9,REF!$K:$N,2,FALSE)),"")</f>
        <v>0</v>
      </c>
      <c r="CF9" s="905">
        <f>IF($AB9&lt;=CF$2,IF($AC9&lt;CF$2,0,VLOOKUP($S9,REF!$K:$N,2,FALSE)),"")</f>
        <v>0</v>
      </c>
      <c r="CG9" s="905">
        <f>IF($AB9&lt;=CG$2,IF($AC9&lt;CG$2,0,VLOOKUP($S9,REF!$K:$N,2,FALSE)),"")</f>
        <v>0</v>
      </c>
      <c r="CH9" s="905">
        <f>IF($AB9&lt;=CH$2,IF($AC9&lt;CH$2,0,VLOOKUP($S9,REF!$K:$N,2,FALSE)),"")</f>
        <v>0</v>
      </c>
      <c r="CI9" s="905">
        <f>IF($AB9&lt;=CI$2,IF($AC9&lt;CI$2,0,VLOOKUP($S9,REF!$K:$N,2,FALSE)),"")</f>
        <v>0</v>
      </c>
      <c r="CJ9" s="905">
        <f>IF($AB9&lt;=CJ$2,IF($AC9&lt;CJ$2,0,VLOOKUP($S9,REF!$K:$N,2,FALSE)),"")</f>
        <v>0</v>
      </c>
      <c r="CK9" s="905">
        <f>IF($AB9&lt;=CK$2,IF($AC9&lt;CK$2,0,VLOOKUP($S9,REF!$K:$N,2,FALSE)),"")</f>
        <v>0</v>
      </c>
      <c r="CL9" s="905">
        <f>IF($AB9&lt;=CL$2,IF($AC9&lt;CL$2,0,VLOOKUP($S9,REF!$K:$N,2,FALSE)),"")</f>
        <v>0</v>
      </c>
      <c r="CM9" s="905">
        <f>IF($AB9&lt;=CM$2,IF($AC9&lt;CM$2,0,VLOOKUP($S9,REF!$K:$N,2,FALSE)),"")</f>
        <v>0</v>
      </c>
      <c r="CN9" s="905">
        <f>IF($AB9&lt;=CN$2,IF($AC9&lt;CN$2,0,VLOOKUP($S9,REF!$K:$N,2,FALSE)),"")</f>
        <v>0</v>
      </c>
      <c r="CO9" s="905">
        <f>IF($AB9&lt;=CO$2,IF($AC9&lt;CO$2,0,VLOOKUP($S9,REF!$K:$N,2,FALSE)),"")</f>
        <v>0</v>
      </c>
      <c r="CP9" s="905">
        <f>IF($AB9&lt;=CP$2,IF($AC9&lt;CP$2,0,VLOOKUP($S9,REF!$K:$N,2,FALSE)),"")</f>
        <v>0</v>
      </c>
      <c r="CQ9" s="905">
        <f>IF($AB9&lt;=CQ$2,IF($AC9&lt;CQ$2,0,VLOOKUP($S9,REF!$K:$N,2,FALSE)),"")</f>
        <v>0</v>
      </c>
      <c r="CR9" s="905">
        <f>IF($AB9&lt;=CR$2,IF($AC9&lt;CR$2,0,VLOOKUP($S9,REF!$K:$N,2,FALSE)),"")</f>
        <v>0</v>
      </c>
      <c r="CS9" s="905">
        <f>IF($AB9&lt;=CS$2,IF($AC9&lt;CS$2,0,VLOOKUP($S9,REF!$K:$N,2,FALSE)),"")</f>
        <v>0</v>
      </c>
      <c r="CT9" s="905">
        <f>IF($AB9&lt;=CT$2,IF($AC9&lt;CT$2,0,VLOOKUP($S9,REF!$K:$N,2,FALSE)),"")</f>
        <v>0</v>
      </c>
      <c r="CU9" s="905">
        <f>IF($AB9&lt;=CU$2,IF($AC9&lt;CU$2,0,VLOOKUP($S9,REF!$K:$N,2,FALSE)),"")</f>
        <v>0</v>
      </c>
      <c r="CV9" s="905">
        <f>IF($AB9&lt;=CV$2,IF($AC9&lt;CV$2,0,VLOOKUP($S9,REF!$K:$N,2,FALSE)),"")</f>
        <v>0</v>
      </c>
      <c r="CW9" s="905">
        <f>IF($AB9&lt;=CW$2,IF($AC9&lt;CW$2,0,VLOOKUP($S9,REF!$K:$N,2,FALSE)),"")</f>
        <v>0</v>
      </c>
      <c r="CX9" s="905">
        <f>IF($AB9&lt;=CX$2,IF($AC9&lt;CX$2,0,VLOOKUP($S9,REF!$K:$N,2,FALSE)),"")</f>
        <v>0</v>
      </c>
      <c r="CY9" s="905">
        <f>IF($AB9&lt;=CY$2,IF($AC9&lt;CY$2,0,VLOOKUP($S9,REF!$K:$N,2,FALSE)),"")</f>
        <v>0</v>
      </c>
      <c r="CZ9" s="905">
        <f>IF($AB9&lt;=CZ$2,IF($AC9&lt;CZ$2,0,VLOOKUP($S9,REF!$K:$N,2,FALSE)),"")</f>
        <v>0</v>
      </c>
      <c r="DA9" s="905">
        <f>IF($AB9&lt;=DA$2,IF($AC9&lt;DA$2,0,VLOOKUP($S9,REF!$K:$N,2,FALSE)),"")</f>
        <v>0</v>
      </c>
      <c r="DB9" s="905">
        <f>IF($AB9&lt;=DB$2,IF($AC9&lt;DB$2,0,VLOOKUP($S9,REF!$K:$N,2,FALSE)),"")</f>
        <v>0</v>
      </c>
      <c r="DC9" s="905">
        <f>IF($AB9&lt;=DC$2,IF($AC9&lt;DC$2,0,VLOOKUP($S9,REF!$K:$N,2,FALSE)),"")</f>
        <v>0</v>
      </c>
      <c r="DD9" s="905">
        <f>IF($AB9&lt;=DD$2,IF($AC9&lt;DD$2,0,VLOOKUP($S9,REF!$K:$N,2,FALSE)),"")</f>
        <v>0</v>
      </c>
      <c r="DE9" s="905">
        <f>IF($AB9&lt;=DE$2,IF($AC9&lt;DE$2,0,VLOOKUP($S9,REF!$K:$N,2,FALSE)),"")</f>
        <v>0</v>
      </c>
      <c r="DF9" s="905">
        <f>IF($AB9&lt;=DF$2,IF($AC9&lt;DF$2,0,VLOOKUP($S9,REF!$K:$N,2,FALSE)),"")</f>
        <v>0</v>
      </c>
      <c r="DG9" s="905">
        <f>IF($AB9&lt;=DG$2,IF($AC9&lt;DG$2,0,VLOOKUP($S9,REF!$K:$N,2,FALSE)),"")</f>
        <v>0</v>
      </c>
      <c r="DH9" s="905">
        <f>IF($AB9&lt;=DH$2,IF($AC9&lt;DH$2,0,VLOOKUP($S9,REF!$K:$N,2,FALSE)),"")</f>
        <v>0</v>
      </c>
      <c r="DI9" s="905">
        <f>IF($AB9&lt;=DI$2,IF($AC9&lt;DI$2,0,VLOOKUP($S9,REF!$K:$N,2,FALSE)),"")</f>
        <v>0</v>
      </c>
      <c r="DJ9" s="905">
        <f>IF($AB9&lt;=DJ$2,IF($AC9&lt;DJ$2,0,VLOOKUP($S9,REF!$K:$N,2,FALSE)),"")</f>
        <v>0</v>
      </c>
      <c r="DK9" s="905">
        <f>IF($AB9&lt;=DK$2,IF($AC9&lt;DK$2,0,VLOOKUP($S9,REF!$K:$N,2,FALSE)),"")</f>
        <v>0</v>
      </c>
      <c r="DL9" s="905">
        <f>IF($AB9&lt;=DL$2,IF($AC9&lt;DL$2,0,VLOOKUP($S9,REF!$K:$N,2,FALSE)),"")</f>
        <v>0</v>
      </c>
      <c r="DM9" s="905">
        <f>IF($AB9&lt;=DM$2,IF($AC9&lt;DM$2,0,VLOOKUP($S9,REF!$K:$N,2,FALSE)),"")</f>
        <v>0</v>
      </c>
      <c r="DN9" s="905">
        <f>IF($AB9&lt;=DN$2,IF($AC9&lt;DN$2,0,VLOOKUP($S9,REF!$K:$N,2,FALSE)),"")</f>
        <v>0</v>
      </c>
      <c r="DO9" s="905">
        <f>IF($AB9&lt;=DO$2,IF($AC9&lt;DO$2,0,VLOOKUP($S9,REF!$K:$N,2,FALSE)),"")</f>
        <v>0</v>
      </c>
      <c r="DP9" s="905">
        <f>IF($AB9&lt;=DP$2,IF($AC9&lt;DP$2,0,VLOOKUP($S9,REF!$K:$N,2,FALSE)),"")</f>
        <v>0</v>
      </c>
      <c r="DQ9" s="905">
        <f>IF($AB9&lt;=DQ$2,IF($AC9&lt;DQ$2,0,VLOOKUP($S9,REF!$K:$N,2,FALSE)),"")</f>
        <v>0</v>
      </c>
      <c r="DR9" s="905">
        <f>IF($AB9&lt;=DR$2,IF($AC9&lt;DR$2,0,VLOOKUP($S9,REF!$K:$N,2,FALSE)),"")</f>
        <v>0</v>
      </c>
      <c r="DS9" s="905">
        <f>IF($AB9&lt;=DS$2,IF($AC9&lt;DS$2,0,VLOOKUP($S9,REF!$K:$N,2,FALSE)),"")</f>
        <v>0</v>
      </c>
      <c r="DT9" s="905">
        <f>IF($AB9&lt;=DT$2,IF($AC9&lt;DT$2,0,VLOOKUP($S9,REF!$K:$N,2,FALSE)),"")</f>
        <v>0</v>
      </c>
      <c r="DU9" s="905">
        <f>IF($AB9&lt;=DU$2,IF($AC9&lt;DU$2,0,VLOOKUP($S9,REF!$K:$N,2,FALSE)),"")</f>
        <v>0</v>
      </c>
      <c r="DV9" s="905">
        <f>IF($AB9&lt;=DV$2,IF($AC9&lt;DV$2,0,VLOOKUP($S9,REF!$K:$N,2,FALSE)),"")</f>
        <v>0</v>
      </c>
      <c r="DW9" s="905">
        <f>IF($AB9&lt;=DW$2,IF($AC9&lt;DW$2,0,VLOOKUP($S9,REF!$K:$N,2,FALSE)),"")</f>
        <v>0</v>
      </c>
      <c r="DX9" s="905">
        <f>IF($AB9&lt;=DX$2,IF($AC9&lt;DX$2,0,VLOOKUP($S9,REF!$K:$N,2,FALSE)),"")</f>
        <v>0</v>
      </c>
      <c r="DY9" s="905">
        <f>IF($AB9&lt;=DY$2,IF($AC9&lt;DY$2,0,VLOOKUP($S9,REF!$K:$N,2,FALSE)),"")</f>
        <v>0</v>
      </c>
      <c r="DZ9" s="905" t="str">
        <f>IF($AB9&lt;=DZ$2,IF($AC9&lt;DZ$2,0,VLOOKUP($S9,REF!$K:$N,2,FALSE)),"")</f>
        <v/>
      </c>
      <c r="EA9" s="906"/>
      <c r="EB9" s="906"/>
      <c r="EC9" s="906"/>
      <c r="ED9" s="906"/>
      <c r="EE9" s="906"/>
      <c r="EF9" s="906"/>
      <c r="EG9" s="906"/>
      <c r="EH9" s="906"/>
      <c r="EI9" s="906"/>
      <c r="EJ9" s="906"/>
      <c r="EK9" s="906"/>
      <c r="EL9" s="906"/>
      <c r="EM9" s="906"/>
      <c r="EN9" s="906"/>
      <c r="EO9" s="906"/>
      <c r="EP9" s="906"/>
      <c r="EQ9" s="906"/>
      <c r="ER9" s="906"/>
      <c r="ES9" s="906"/>
      <c r="ET9" s="906"/>
      <c r="EU9" s="906"/>
      <c r="EV9" s="906"/>
      <c r="EW9" s="906"/>
      <c r="EX9" s="906"/>
      <c r="EY9" s="906"/>
      <c r="EZ9" s="906"/>
      <c r="FA9" s="906"/>
      <c r="FB9" s="906"/>
      <c r="FC9" s="906"/>
      <c r="FD9" s="906"/>
      <c r="FE9" s="906"/>
      <c r="FF9" s="906"/>
      <c r="FG9" s="906"/>
      <c r="FH9" s="906"/>
      <c r="FI9" s="906"/>
      <c r="FJ9" s="906"/>
      <c r="FK9" s="906"/>
      <c r="FL9" s="906"/>
      <c r="FM9" s="906"/>
      <c r="FN9" s="906"/>
      <c r="FO9" s="906"/>
      <c r="FP9" s="906"/>
      <c r="FQ9" s="906"/>
      <c r="FR9" s="906"/>
      <c r="FS9" s="906"/>
      <c r="FT9" s="906"/>
      <c r="FU9" s="906"/>
      <c r="FV9" s="906"/>
      <c r="FW9" s="906"/>
      <c r="FX9" s="906"/>
      <c r="FY9" s="906"/>
      <c r="FZ9" s="906"/>
      <c r="GA9" s="906"/>
      <c r="GB9" s="906"/>
      <c r="GC9" s="906"/>
      <c r="GD9" s="906"/>
      <c r="GE9" s="906"/>
      <c r="GF9" s="906"/>
      <c r="GG9" s="906"/>
      <c r="GH9" s="906"/>
      <c r="GI9" s="906"/>
      <c r="GJ9" s="906"/>
      <c r="GK9" s="906"/>
      <c r="GL9" s="906"/>
      <c r="GM9" s="906"/>
      <c r="GN9" s="906"/>
      <c r="GO9" s="906"/>
      <c r="GP9" s="906"/>
      <c r="GQ9" s="906"/>
      <c r="GR9" s="906"/>
      <c r="GS9" s="906"/>
      <c r="GT9" s="906"/>
      <c r="GU9" s="906"/>
      <c r="GV9" s="906"/>
      <c r="GW9" s="906"/>
      <c r="GX9" s="906"/>
      <c r="GY9" s="906"/>
      <c r="GZ9" s="906"/>
      <c r="HA9" s="906"/>
      <c r="HB9" s="906"/>
      <c r="HC9" s="906"/>
      <c r="HD9" s="906"/>
      <c r="HE9" s="906"/>
      <c r="HF9" s="906"/>
      <c r="HG9" s="906"/>
      <c r="HH9" s="906"/>
      <c r="HI9" s="906"/>
      <c r="HJ9" s="906"/>
      <c r="HK9" s="906"/>
      <c r="HL9" s="906"/>
      <c r="HM9" s="906"/>
      <c r="HN9" s="906"/>
      <c r="HO9" s="906"/>
      <c r="HP9" s="906"/>
      <c r="HQ9" s="906"/>
      <c r="HR9" s="906"/>
      <c r="HS9" s="906"/>
      <c r="HT9" s="906"/>
      <c r="HU9" s="906"/>
      <c r="HV9" s="906"/>
      <c r="HW9" s="906"/>
      <c r="HX9" s="906"/>
      <c r="HY9" s="906"/>
      <c r="HZ9" s="906"/>
      <c r="IA9" s="906"/>
      <c r="IB9" s="906"/>
      <c r="IC9" s="906"/>
      <c r="ID9" s="906"/>
      <c r="IE9" s="906"/>
      <c r="IF9" s="906"/>
      <c r="IG9" s="906"/>
      <c r="IH9" s="906"/>
      <c r="II9" s="906"/>
      <c r="IJ9" s="906"/>
      <c r="IK9" s="906"/>
      <c r="IL9" s="906"/>
      <c r="IM9" s="906"/>
      <c r="IN9" s="906"/>
      <c r="IO9" s="906"/>
      <c r="IP9" s="906"/>
      <c r="IQ9" s="906"/>
      <c r="IR9" s="906"/>
      <c r="IS9" s="906"/>
      <c r="IT9" s="906"/>
      <c r="IU9" s="906"/>
      <c r="IV9" s="906"/>
      <c r="IW9" s="906"/>
      <c r="IX9" s="906"/>
      <c r="IY9" s="906"/>
      <c r="IZ9" s="906"/>
      <c r="JA9" s="906"/>
      <c r="JB9" s="906"/>
      <c r="JC9" s="906"/>
      <c r="JD9" s="906"/>
      <c r="JE9" s="906"/>
      <c r="JF9" s="906"/>
      <c r="JG9" s="906"/>
      <c r="JH9" s="906"/>
      <c r="JI9" s="906"/>
      <c r="JJ9" s="906"/>
      <c r="JK9" s="906"/>
      <c r="JL9" s="906"/>
      <c r="JM9" s="906"/>
      <c r="JN9" s="906"/>
      <c r="JO9" s="906"/>
      <c r="JP9" s="906"/>
      <c r="JQ9" s="906"/>
      <c r="JR9" s="906"/>
      <c r="JS9" s="906"/>
      <c r="JT9" s="906"/>
      <c r="JU9" s="906"/>
      <c r="JV9" s="906"/>
      <c r="JW9" s="906"/>
      <c r="JX9" s="906"/>
    </row>
    <row r="10" spans="1:284" s="707" customFormat="1" ht="24" customHeight="1">
      <c r="A10" s="972">
        <f>VLOOKUP(B10,REF!$U$1:$W$8,2,FALSE)</f>
        <v>1</v>
      </c>
      <c r="B10" s="1192" t="s">
        <v>332</v>
      </c>
      <c r="C10" s="1193" t="s">
        <v>666</v>
      </c>
      <c r="D10" s="1297">
        <v>6</v>
      </c>
      <c r="E10" s="971"/>
      <c r="F10" s="1218">
        <v>1</v>
      </c>
      <c r="G10" s="1219"/>
      <c r="H10" s="870" t="s">
        <v>681</v>
      </c>
      <c r="I10" s="764" t="s">
        <v>281</v>
      </c>
      <c r="J10" s="945" t="s">
        <v>835</v>
      </c>
      <c r="K10" s="941" t="s">
        <v>1006</v>
      </c>
      <c r="L10" s="867" t="s">
        <v>489</v>
      </c>
      <c r="M10" s="706" t="s">
        <v>513</v>
      </c>
      <c r="N10" s="1304" t="s">
        <v>281</v>
      </c>
      <c r="O10" s="1225"/>
      <c r="P10" s="860"/>
      <c r="Q10" s="930" t="s">
        <v>848</v>
      </c>
      <c r="R10" s="1025">
        <v>2.5</v>
      </c>
      <c r="S10" s="1179">
        <v>1</v>
      </c>
      <c r="T10" s="1180" t="str">
        <f>VLOOKUP(S10,REF!$K$1:$N$11,4,FALSE)</f>
        <v>Elvio Beautemps</v>
      </c>
      <c r="U10" s="1015"/>
      <c r="V10" s="979" t="s">
        <v>1049</v>
      </c>
      <c r="W10" s="1015" t="s">
        <v>848</v>
      </c>
      <c r="X10" s="979" t="s">
        <v>765</v>
      </c>
      <c r="Y10" s="976">
        <v>41911</v>
      </c>
      <c r="Z10" s="978"/>
      <c r="AA10" s="952">
        <f>IFERROR((AC10-AB10)/7,"")</f>
        <v>2.5</v>
      </c>
      <c r="AB10" s="1284">
        <v>41911</v>
      </c>
      <c r="AC10" s="1283">
        <f>$AB10+($R10*7)</f>
        <v>41928.5</v>
      </c>
      <c r="AD10" s="952"/>
      <c r="AE10" s="953">
        <v>0.5</v>
      </c>
      <c r="AF10" s="1032" t="s">
        <v>1044</v>
      </c>
      <c r="AG10" s="1232"/>
      <c r="AH10" s="472" t="str">
        <f>IF($AB10&lt;=AH$2,IF($AC10&lt;AH$2,0,VLOOKUP($S10,REF!$K:$N,2,FALSE)),"")</f>
        <v/>
      </c>
      <c r="AI10" s="472" t="str">
        <f>IF($AB10&lt;=AI$2,IF($AC10&lt;AI$2,0,VLOOKUP($S10,REF!$K:$N,2,FALSE)),"")</f>
        <v/>
      </c>
      <c r="AJ10" s="472" t="str">
        <f>IF($AB10&lt;=AJ$2,IF($AC10&lt;AJ$2,0,VLOOKUP($S10,REF!$K:$N,2,FALSE)),"")</f>
        <v/>
      </c>
      <c r="AK10" s="472" t="str">
        <f>IF($AB10&lt;=AK$2,IF($AC10&lt;AK$2,0,VLOOKUP($S10,REF!$K:$N,2,FALSE)),"")</f>
        <v/>
      </c>
      <c r="AL10" s="472" t="str">
        <f>IF($AB10&lt;=AL$2,IF($AC10&lt;AL$2,0,VLOOKUP($S10,REF!$K:$N,2,FALSE)),"")</f>
        <v/>
      </c>
      <c r="AM10" s="472" t="str">
        <f>IF($AB10&lt;=AM$2,IF($AC10&lt;AM$2,0,VLOOKUP($S10,REF!$K:$N,2,FALSE)),"")</f>
        <v/>
      </c>
      <c r="AN10" s="472" t="str">
        <f>IF($AB10&lt;=AN$2,IF($AC10&lt;AN$2,0,VLOOKUP($S10,REF!$K:$N,2,FALSE)),"")</f>
        <v/>
      </c>
      <c r="AO10" s="472" t="str">
        <f>IF($AB10&lt;=AO$2,IF($AC10&lt;AO$2,0,VLOOKUP($S10,REF!$K:$N,2,FALSE)),"")</f>
        <v/>
      </c>
      <c r="AP10" s="472" t="str">
        <f>IF($AB10&lt;=AP$2,IF($AC10&lt;AP$2,0,VLOOKUP($S10,REF!$K:$N,2,FALSE)),"")</f>
        <v/>
      </c>
      <c r="AQ10" s="472" t="str">
        <f>IF($AB10&lt;=AQ$2,IF($AC10&lt;AQ$2,0,VLOOKUP($S10,REF!$K:$N,2,FALSE)),"")</f>
        <v/>
      </c>
      <c r="AR10" s="472" t="str">
        <f>IF($AB10&lt;=AR$2,IF($AC10&lt;AR$2,0,VLOOKUP($S10,REF!$K:$N,2,FALSE)),"")</f>
        <v/>
      </c>
      <c r="AS10" s="472" t="str">
        <f>IF($AB10&lt;=AS$2,IF($AC10&lt;AS$2,0,VLOOKUP($S10,REF!$K:$N,2,FALSE)),"")</f>
        <v/>
      </c>
      <c r="AT10" s="472" t="str">
        <f>IF($AB10&lt;=AT$2,IF($AC10&lt;AT$2,0,VLOOKUP($S10,REF!$K:$N,2,FALSE)),"")</f>
        <v/>
      </c>
      <c r="AU10" s="472" t="str">
        <f>IF($AB10&lt;=AU$2,IF($AC10&lt;AU$2,0,VLOOKUP($S10,REF!$K:$N,2,FALSE)),"")</f>
        <v/>
      </c>
      <c r="AV10" s="472" t="str">
        <f>IF($AB10&lt;=AV$2,IF($AC10&lt;AV$2,0,VLOOKUP($S10,REF!$K:$N,2,FALSE)),"")</f>
        <v/>
      </c>
      <c r="AW10" s="472" t="str">
        <f>IF($AB10&lt;=AW$2,IF($AC10&lt;AW$2,0,VLOOKUP($S10,REF!$K:$N,2,FALSE)),"")</f>
        <v/>
      </c>
      <c r="AX10" s="472" t="str">
        <f>IF($AB10&lt;=AX$2,IF($AC10&lt;AX$2,0,VLOOKUP($S10,REF!$K:$N,2,FALSE)),"")</f>
        <v/>
      </c>
      <c r="AY10" s="472" t="str">
        <f>IF($AB10&lt;=AY$2,IF($AC10&lt;AY$2,0,VLOOKUP($S10,REF!$K:$N,2,FALSE)),"")</f>
        <v/>
      </c>
      <c r="AZ10" s="472" t="str">
        <f>IF($AB10&lt;=AZ$2,IF($AC10&lt;AZ$2,0,VLOOKUP($S10,REF!$K:$N,2,FALSE)),"")</f>
        <v/>
      </c>
      <c r="BA10" s="472" t="str">
        <f>IF($AB10&lt;=BA$2,IF($AC10&lt;BA$2,0,VLOOKUP($S10,REF!$K:$N,2,FALSE)),"")</f>
        <v/>
      </c>
      <c r="BB10" s="905" t="str">
        <f>IF($AB10&lt;=BB$2,IF($AC10&lt;BB$2,0,VLOOKUP($S10,REF!$K:$N,2,FALSE)),"")</f>
        <v/>
      </c>
      <c r="BC10" s="905" t="str">
        <f>IF($AB10&lt;=BC$2,IF($AC10&lt;BC$2,0,VLOOKUP($S10,REF!$K:$N,2,FALSE)),"")</f>
        <v/>
      </c>
      <c r="BD10" s="905" t="str">
        <f>IF($AB10&lt;=BD$2,IF($AC10&lt;BD$2,0,VLOOKUP($S10,REF!$K:$N,2,FALSE)),"")</f>
        <v/>
      </c>
      <c r="BE10" s="905" t="str">
        <f>IF($AB10&lt;=BE$2,IF($AC10&lt;BE$2,0,VLOOKUP($S10,REF!$K:$N,2,FALSE)),"")</f>
        <v/>
      </c>
      <c r="BF10" s="905" t="str">
        <f>IF($AB10&lt;=BF$2,IF($AC10&lt;BF$2,0,VLOOKUP($S10,REF!$K:$N,2,FALSE)),"")</f>
        <v/>
      </c>
      <c r="BG10" s="905" t="str">
        <f>IF($AB10&lt;=BG$2,IF($AC10&lt;BG$2,0,VLOOKUP($S10,REF!$K:$N,2,FALSE)),"")</f>
        <v/>
      </c>
      <c r="BH10" s="905" t="str">
        <f>IF($AB10&lt;=BH$2,IF($AC10&lt;BH$2,0,VLOOKUP($S10,REF!$K:$N,2,FALSE)),"")</f>
        <v/>
      </c>
      <c r="BI10" s="905" t="str">
        <f>IF($AB10&lt;=BI$2,IF($AC10&lt;BI$2,0,VLOOKUP($S10,REF!$K:$N,2,FALSE)),"")</f>
        <v/>
      </c>
      <c r="BJ10" s="905" t="str">
        <f>IF($AB10&lt;=BJ$2,IF($AC10&lt;BJ$2,0,VLOOKUP($S10,REF!$K:$N,2,FALSE)),"")</f>
        <v/>
      </c>
      <c r="BK10" s="905" t="str">
        <f>IF($AB10&lt;=BK$2,IF($AC10&lt;BK$2,0,VLOOKUP($S10,REF!$K:$N,2,FALSE)),"")</f>
        <v/>
      </c>
      <c r="BL10" s="905" t="str">
        <f>IF($AB10&lt;=BL$2,IF($AC10&lt;BL$2,0,VLOOKUP($S10,REF!$K:$N,2,FALSE)),"")</f>
        <v/>
      </c>
      <c r="BM10" s="905" t="str">
        <f>IF($AB10&lt;=BM$2,IF($AC10&lt;BM$2,0,VLOOKUP($S10,REF!$K:$N,2,FALSE)),"")</f>
        <v/>
      </c>
      <c r="BN10" s="905" t="str">
        <f>IF($AB10&lt;=BN$2,IF($AC10&lt;BN$2,0,VLOOKUP($S10,REF!$K:$N,2,FALSE)),"")</f>
        <v/>
      </c>
      <c r="BO10" s="905" t="str">
        <f>IF($AB10&lt;=BO$2,IF($AC10&lt;BO$2,0,VLOOKUP($S10,REF!$K:$N,2,FALSE)),"")</f>
        <v/>
      </c>
      <c r="BP10" s="905" t="str">
        <f>IF($AB10&lt;=BP$2,IF($AC10&lt;BP$2,0,VLOOKUP($S10,REF!$K:$N,2,FALSE)),"")</f>
        <v/>
      </c>
      <c r="BQ10" s="905" t="str">
        <f>IF($AB10&lt;=BQ$2,IF($AC10&lt;BQ$2,0,VLOOKUP($S10,REF!$K:$N,2,FALSE)),"")</f>
        <v/>
      </c>
      <c r="BR10" s="905" t="str">
        <f>IF($AB10&lt;=BR$2,IF($AC10&lt;BR$2,0,VLOOKUP($S10,REF!$K:$N,2,FALSE)),"")</f>
        <v/>
      </c>
      <c r="BS10" s="905" t="str">
        <f>IF($AB10&lt;=BS$2,IF($AC10&lt;BS$2,0,VLOOKUP($S10,REF!$K:$N,2,FALSE)),"")</f>
        <v/>
      </c>
      <c r="BT10" s="905" t="str">
        <f>IF($AB10&lt;=BT$2,IF($AC10&lt;BT$2,0,VLOOKUP($S10,REF!$K:$N,2,FALSE)),"")</f>
        <v/>
      </c>
      <c r="BU10" s="905" t="str">
        <f>IF($AB10&lt;=BU$2,IF($AC10&lt;BU$2,0,VLOOKUP($S10,REF!$K:$N,2,FALSE)),"")</f>
        <v/>
      </c>
      <c r="BV10" s="905" t="str">
        <f>IF($AB10&lt;=BV$2,IF($AC10&lt;BV$2,0,VLOOKUP($S10,REF!$K:$N,2,FALSE)),"")</f>
        <v/>
      </c>
      <c r="BW10" s="905" t="str">
        <f>IF($AB10&lt;=BW$2,IF($AC10&lt;BW$2,0,VLOOKUP($S10,REF!$K:$N,2,FALSE)),"")</f>
        <v/>
      </c>
      <c r="BX10" s="905" t="str">
        <f>IF($AB10&lt;=BX$2,IF($AC10&lt;BX$2,0,VLOOKUP($S10,REF!$K:$N,2,FALSE)),"")</f>
        <v/>
      </c>
      <c r="BY10" s="905" t="str">
        <f>IF($AB10&lt;=BY$2,IF($AC10&lt;BY$2,0,VLOOKUP($S10,REF!$K:$N,2,FALSE)),"")</f>
        <v/>
      </c>
      <c r="BZ10" s="905">
        <f>IF($AB10&lt;=BZ$2,IF($AC10&lt;BZ$2,0,VLOOKUP($S10,REF!$K:$N,2,FALSE)),"")</f>
        <v>1.0009999999999999</v>
      </c>
      <c r="CA10" s="905">
        <f>IF($AB10&lt;=CA$2,IF($AC10&lt;CA$2,0,VLOOKUP($S10,REF!$K:$N,2,FALSE)),"")</f>
        <v>1.0009999999999999</v>
      </c>
      <c r="CB10" s="905">
        <f>IF($AB10&lt;=CB$2,IF($AC10&lt;CB$2,0,VLOOKUP($S10,REF!$K:$N,2,FALSE)),"")</f>
        <v>1.0009999999999999</v>
      </c>
      <c r="CC10" s="905">
        <f>IF($AB10&lt;=CC$2,IF($AC10&lt;CC$2,0,VLOOKUP($S10,REF!$K:$N,2,FALSE)),"")</f>
        <v>0</v>
      </c>
      <c r="CD10" s="905">
        <f>IF($AB10&lt;=CD$2,IF($AC10&lt;CD$2,0,VLOOKUP($S10,REF!$K:$N,2,FALSE)),"")</f>
        <v>0</v>
      </c>
      <c r="CE10" s="905">
        <f>IF($AB10&lt;=CE$2,IF($AC10&lt;CE$2,0,VLOOKUP($S10,REF!$K:$N,2,FALSE)),"")</f>
        <v>0</v>
      </c>
      <c r="CF10" s="905">
        <f>IF($AB10&lt;=CF$2,IF($AC10&lt;CF$2,0,VLOOKUP($S10,REF!$K:$N,2,FALSE)),"")</f>
        <v>0</v>
      </c>
      <c r="CG10" s="905">
        <f>IF($AB10&lt;=CG$2,IF($AC10&lt;CG$2,0,VLOOKUP($S10,REF!$K:$N,2,FALSE)),"")</f>
        <v>0</v>
      </c>
      <c r="CH10" s="905">
        <f>IF($AB10&lt;=CH$2,IF($AC10&lt;CH$2,0,VLOOKUP($S10,REF!$K:$N,2,FALSE)),"")</f>
        <v>0</v>
      </c>
      <c r="CI10" s="905">
        <f>IF($AB10&lt;=CI$2,IF($AC10&lt;CI$2,0,VLOOKUP($S10,REF!$K:$N,2,FALSE)),"")</f>
        <v>0</v>
      </c>
      <c r="CJ10" s="905">
        <f>IF($AB10&lt;=CJ$2,IF($AC10&lt;CJ$2,0,VLOOKUP($S10,REF!$K:$N,2,FALSE)),"")</f>
        <v>0</v>
      </c>
      <c r="CK10" s="905">
        <f>IF($AB10&lt;=CK$2,IF($AC10&lt;CK$2,0,VLOOKUP($S10,REF!$K:$N,2,FALSE)),"")</f>
        <v>0</v>
      </c>
      <c r="CL10" s="905">
        <f>IF($AB10&lt;=CL$2,IF($AC10&lt;CL$2,0,VLOOKUP($S10,REF!$K:$N,2,FALSE)),"")</f>
        <v>0</v>
      </c>
      <c r="CM10" s="905">
        <f>IF($AB10&lt;=CM$2,IF($AC10&lt;CM$2,0,VLOOKUP($S10,REF!$K:$N,2,FALSE)),"")</f>
        <v>0</v>
      </c>
      <c r="CN10" s="905">
        <f>IF($AB10&lt;=CN$2,IF($AC10&lt;CN$2,0,VLOOKUP($S10,REF!$K:$N,2,FALSE)),"")</f>
        <v>0</v>
      </c>
      <c r="CO10" s="905">
        <f>IF($AB10&lt;=CO$2,IF($AC10&lt;CO$2,0,VLOOKUP($S10,REF!$K:$N,2,FALSE)),"")</f>
        <v>0</v>
      </c>
      <c r="CP10" s="905">
        <f>IF($AB10&lt;=CP$2,IF($AC10&lt;CP$2,0,VLOOKUP($S10,REF!$K:$N,2,FALSE)),"")</f>
        <v>0</v>
      </c>
      <c r="CQ10" s="905">
        <f>IF($AB10&lt;=CQ$2,IF($AC10&lt;CQ$2,0,VLOOKUP($S10,REF!$K:$N,2,FALSE)),"")</f>
        <v>0</v>
      </c>
      <c r="CR10" s="905">
        <f>IF($AB10&lt;=CR$2,IF($AC10&lt;CR$2,0,VLOOKUP($S10,REF!$K:$N,2,FALSE)),"")</f>
        <v>0</v>
      </c>
      <c r="CS10" s="905">
        <f>IF($AB10&lt;=CS$2,IF($AC10&lt;CS$2,0,VLOOKUP($S10,REF!$K:$N,2,FALSE)),"")</f>
        <v>0</v>
      </c>
      <c r="CT10" s="905">
        <f>IF($AB10&lt;=CT$2,IF($AC10&lt;CT$2,0,VLOOKUP($S10,REF!$K:$N,2,FALSE)),"")</f>
        <v>0</v>
      </c>
      <c r="CU10" s="905">
        <f>IF($AB10&lt;=CU$2,IF($AC10&lt;CU$2,0,VLOOKUP($S10,REF!$K:$N,2,FALSE)),"")</f>
        <v>0</v>
      </c>
      <c r="CV10" s="905">
        <f>IF($AB10&lt;=CV$2,IF($AC10&lt;CV$2,0,VLOOKUP($S10,REF!$K:$N,2,FALSE)),"")</f>
        <v>0</v>
      </c>
      <c r="CW10" s="905">
        <f>IF($AB10&lt;=CW$2,IF($AC10&lt;CW$2,0,VLOOKUP($S10,REF!$K:$N,2,FALSE)),"")</f>
        <v>0</v>
      </c>
      <c r="CX10" s="905">
        <f>IF($AB10&lt;=CX$2,IF($AC10&lt;CX$2,0,VLOOKUP($S10,REF!$K:$N,2,FALSE)),"")</f>
        <v>0</v>
      </c>
      <c r="CY10" s="905">
        <f>IF($AB10&lt;=CY$2,IF($AC10&lt;CY$2,0,VLOOKUP($S10,REF!$K:$N,2,FALSE)),"")</f>
        <v>0</v>
      </c>
      <c r="CZ10" s="905">
        <f>IF($AB10&lt;=CZ$2,IF($AC10&lt;CZ$2,0,VLOOKUP($S10,REF!$K:$N,2,FALSE)),"")</f>
        <v>0</v>
      </c>
      <c r="DA10" s="905">
        <f>IF($AB10&lt;=DA$2,IF($AC10&lt;DA$2,0,VLOOKUP($S10,REF!$K:$N,2,FALSE)),"")</f>
        <v>0</v>
      </c>
      <c r="DB10" s="905">
        <f>IF($AB10&lt;=DB$2,IF($AC10&lt;DB$2,0,VLOOKUP($S10,REF!$K:$N,2,FALSE)),"")</f>
        <v>0</v>
      </c>
      <c r="DC10" s="905">
        <f>IF($AB10&lt;=DC$2,IF($AC10&lt;DC$2,0,VLOOKUP($S10,REF!$K:$N,2,FALSE)),"")</f>
        <v>0</v>
      </c>
      <c r="DD10" s="905">
        <f>IF($AB10&lt;=DD$2,IF($AC10&lt;DD$2,0,VLOOKUP($S10,REF!$K:$N,2,FALSE)),"")</f>
        <v>0</v>
      </c>
      <c r="DE10" s="905">
        <f>IF($AB10&lt;=DE$2,IF($AC10&lt;DE$2,0,VLOOKUP($S10,REF!$K:$N,2,FALSE)),"")</f>
        <v>0</v>
      </c>
      <c r="DF10" s="905">
        <f>IF($AB10&lt;=DF$2,IF($AC10&lt;DF$2,0,VLOOKUP($S10,REF!$K:$N,2,FALSE)),"")</f>
        <v>0</v>
      </c>
      <c r="DG10" s="905">
        <f>IF($AB10&lt;=DG$2,IF($AC10&lt;DG$2,0,VLOOKUP($S10,REF!$K:$N,2,FALSE)),"")</f>
        <v>0</v>
      </c>
      <c r="DH10" s="905">
        <f>IF($AB10&lt;=DH$2,IF($AC10&lt;DH$2,0,VLOOKUP($S10,REF!$K:$N,2,FALSE)),"")</f>
        <v>0</v>
      </c>
      <c r="DI10" s="905">
        <f>IF($AB10&lt;=DI$2,IF($AC10&lt;DI$2,0,VLOOKUP($S10,REF!$K:$N,2,FALSE)),"")</f>
        <v>0</v>
      </c>
      <c r="DJ10" s="905">
        <f>IF($AB10&lt;=DJ$2,IF($AC10&lt;DJ$2,0,VLOOKUP($S10,REF!$K:$N,2,FALSE)),"")</f>
        <v>0</v>
      </c>
      <c r="DK10" s="905">
        <f>IF($AB10&lt;=DK$2,IF($AC10&lt;DK$2,0,VLOOKUP($S10,REF!$K:$N,2,FALSE)),"")</f>
        <v>0</v>
      </c>
      <c r="DL10" s="905">
        <f>IF($AB10&lt;=DL$2,IF($AC10&lt;DL$2,0,VLOOKUP($S10,REF!$K:$N,2,FALSE)),"")</f>
        <v>0</v>
      </c>
      <c r="DM10" s="905">
        <f>IF($AB10&lt;=DM$2,IF($AC10&lt;DM$2,0,VLOOKUP($S10,REF!$K:$N,2,FALSE)),"")</f>
        <v>0</v>
      </c>
      <c r="DN10" s="905">
        <f>IF($AB10&lt;=DN$2,IF($AC10&lt;DN$2,0,VLOOKUP($S10,REF!$K:$N,2,FALSE)),"")</f>
        <v>0</v>
      </c>
      <c r="DO10" s="905">
        <f>IF($AB10&lt;=DO$2,IF($AC10&lt;DO$2,0,VLOOKUP($S10,REF!$K:$N,2,FALSE)),"")</f>
        <v>0</v>
      </c>
      <c r="DP10" s="905">
        <f>IF($AB10&lt;=DP$2,IF($AC10&lt;DP$2,0,VLOOKUP($S10,REF!$K:$N,2,FALSE)),"")</f>
        <v>0</v>
      </c>
      <c r="DQ10" s="905">
        <f>IF($AB10&lt;=DQ$2,IF($AC10&lt;DQ$2,0,VLOOKUP($S10,REF!$K:$N,2,FALSE)),"")</f>
        <v>0</v>
      </c>
      <c r="DR10" s="905">
        <f>IF($AB10&lt;=DR$2,IF($AC10&lt;DR$2,0,VLOOKUP($S10,REF!$K:$N,2,FALSE)),"")</f>
        <v>0</v>
      </c>
      <c r="DS10" s="905">
        <f>IF($AB10&lt;=DS$2,IF($AC10&lt;DS$2,0,VLOOKUP($S10,REF!$K:$N,2,FALSE)),"")</f>
        <v>0</v>
      </c>
      <c r="DT10" s="905">
        <f>IF($AB10&lt;=DT$2,IF($AC10&lt;DT$2,0,VLOOKUP($S10,REF!$K:$N,2,FALSE)),"")</f>
        <v>0</v>
      </c>
      <c r="DU10" s="905">
        <f>IF($AB10&lt;=DU$2,IF($AC10&lt;DU$2,0,VLOOKUP($S10,REF!$K:$N,2,FALSE)),"")</f>
        <v>0</v>
      </c>
      <c r="DV10" s="905">
        <f>IF($AB10&lt;=DV$2,IF($AC10&lt;DV$2,0,VLOOKUP($S10,REF!$K:$N,2,FALSE)),"")</f>
        <v>0</v>
      </c>
      <c r="DW10" s="905">
        <f>IF($AB10&lt;=DW$2,IF($AC10&lt;DW$2,0,VLOOKUP($S10,REF!$K:$N,2,FALSE)),"")</f>
        <v>0</v>
      </c>
      <c r="DX10" s="905">
        <f>IF($AB10&lt;=DX$2,IF($AC10&lt;DX$2,0,VLOOKUP($S10,REF!$K:$N,2,FALSE)),"")</f>
        <v>0</v>
      </c>
      <c r="DY10" s="905">
        <f>IF($AB10&lt;=DY$2,IF($AC10&lt;DY$2,0,VLOOKUP($S10,REF!$K:$N,2,FALSE)),"")</f>
        <v>0</v>
      </c>
      <c r="DZ10" s="905" t="str">
        <f>IF($AB10&lt;=DZ$2,IF($AC10&lt;DZ$2,0,VLOOKUP($S10,REF!$K:$N,2,FALSE)),"")</f>
        <v/>
      </c>
      <c r="EA10" s="906"/>
      <c r="EB10" s="906"/>
      <c r="EC10" s="906"/>
      <c r="ED10" s="906"/>
      <c r="EE10" s="906"/>
      <c r="EF10" s="906"/>
      <c r="EG10" s="906"/>
      <c r="EH10" s="906"/>
      <c r="EI10" s="906"/>
      <c r="EJ10" s="906"/>
      <c r="EK10" s="906"/>
      <c r="EL10" s="906"/>
      <c r="EM10" s="906"/>
      <c r="EN10" s="906"/>
      <c r="EO10" s="906"/>
      <c r="EP10" s="906"/>
      <c r="EQ10" s="906"/>
      <c r="ER10" s="906"/>
      <c r="ES10" s="906"/>
      <c r="ET10" s="906"/>
      <c r="EU10" s="906"/>
      <c r="EV10" s="906"/>
      <c r="EW10" s="906"/>
      <c r="EX10" s="906"/>
      <c r="EY10" s="906"/>
      <c r="EZ10" s="906"/>
      <c r="FA10" s="906"/>
      <c r="FB10" s="906"/>
      <c r="FC10" s="906"/>
      <c r="FD10" s="906"/>
      <c r="FE10" s="906"/>
      <c r="FF10" s="906"/>
      <c r="FG10" s="906"/>
      <c r="FH10" s="906"/>
      <c r="FI10" s="906"/>
      <c r="FJ10" s="906"/>
      <c r="FK10" s="906"/>
      <c r="FL10" s="906"/>
      <c r="FM10" s="906"/>
      <c r="FN10" s="906"/>
      <c r="FO10" s="906"/>
      <c r="FP10" s="906"/>
      <c r="FQ10" s="906"/>
      <c r="FR10" s="906"/>
      <c r="FS10" s="906"/>
      <c r="FT10" s="906"/>
      <c r="FU10" s="906"/>
      <c r="FV10" s="906"/>
      <c r="FW10" s="906"/>
      <c r="FX10" s="906"/>
      <c r="FY10" s="906"/>
      <c r="FZ10" s="906"/>
      <c r="GA10" s="906"/>
      <c r="GB10" s="906"/>
      <c r="GC10" s="906"/>
      <c r="GD10" s="906"/>
      <c r="GE10" s="906"/>
      <c r="GF10" s="906"/>
      <c r="GG10" s="906"/>
      <c r="GH10" s="906"/>
      <c r="GI10" s="906"/>
      <c r="GJ10" s="906"/>
      <c r="GK10" s="906"/>
      <c r="GL10" s="906"/>
      <c r="GM10" s="906"/>
      <c r="GN10" s="906"/>
      <c r="GO10" s="906"/>
      <c r="GP10" s="906"/>
      <c r="GQ10" s="906"/>
      <c r="GR10" s="906"/>
      <c r="GS10" s="906"/>
      <c r="GT10" s="906"/>
      <c r="GU10" s="906"/>
      <c r="GV10" s="906"/>
      <c r="GW10" s="906"/>
      <c r="GX10" s="906"/>
      <c r="GY10" s="906"/>
      <c r="GZ10" s="906"/>
      <c r="HA10" s="906"/>
      <c r="HB10" s="906"/>
      <c r="HC10" s="906"/>
      <c r="HD10" s="906"/>
      <c r="HE10" s="906"/>
      <c r="HF10" s="906"/>
      <c r="HG10" s="906"/>
      <c r="HH10" s="906"/>
      <c r="HI10" s="906"/>
      <c r="HJ10" s="906"/>
      <c r="HK10" s="906"/>
      <c r="HL10" s="906"/>
      <c r="HM10" s="906"/>
      <c r="HN10" s="906"/>
      <c r="HO10" s="906"/>
      <c r="HP10" s="906"/>
      <c r="HQ10" s="906"/>
      <c r="HR10" s="906"/>
      <c r="HS10" s="906"/>
      <c r="HT10" s="906"/>
      <c r="HU10" s="906"/>
      <c r="HV10" s="906"/>
      <c r="HW10" s="906"/>
      <c r="HX10" s="906"/>
      <c r="HY10" s="906"/>
      <c r="HZ10" s="906"/>
      <c r="IA10" s="906"/>
      <c r="IB10" s="906"/>
      <c r="IC10" s="906"/>
      <c r="ID10" s="906"/>
      <c r="IE10" s="906"/>
      <c r="IF10" s="906"/>
      <c r="IG10" s="906"/>
      <c r="IH10" s="906"/>
      <c r="II10" s="906"/>
      <c r="IJ10" s="906"/>
      <c r="IK10" s="906"/>
      <c r="IL10" s="906"/>
      <c r="IM10" s="906"/>
      <c r="IN10" s="906"/>
      <c r="IO10" s="906"/>
      <c r="IP10" s="906"/>
      <c r="IQ10" s="906"/>
      <c r="IR10" s="906"/>
      <c r="IS10" s="906"/>
      <c r="IT10" s="906"/>
      <c r="IU10" s="906"/>
      <c r="IV10" s="906"/>
      <c r="IW10" s="906"/>
      <c r="IX10" s="906"/>
      <c r="IY10" s="906"/>
      <c r="IZ10" s="906"/>
      <c r="JA10" s="906"/>
      <c r="JB10" s="906"/>
      <c r="JC10" s="906"/>
      <c r="JD10" s="906"/>
      <c r="JE10" s="906"/>
      <c r="JF10" s="906"/>
      <c r="JG10" s="906"/>
      <c r="JH10" s="906"/>
      <c r="JI10" s="906"/>
      <c r="JJ10" s="906"/>
      <c r="JK10" s="906"/>
      <c r="JL10" s="906"/>
      <c r="JM10" s="906"/>
      <c r="JN10" s="906"/>
      <c r="JO10" s="906"/>
      <c r="JP10" s="906"/>
      <c r="JQ10" s="906"/>
      <c r="JR10" s="906"/>
      <c r="JS10" s="906"/>
      <c r="JT10" s="906"/>
      <c r="JU10" s="906"/>
      <c r="JV10" s="906"/>
      <c r="JW10" s="906"/>
      <c r="JX10" s="906"/>
    </row>
    <row r="11" spans="1:284" s="707" customFormat="1" ht="24" customHeight="1">
      <c r="A11" s="972">
        <f>VLOOKUP(B11,REF!$U$1:$W$8,2,FALSE)</f>
        <v>1</v>
      </c>
      <c r="B11" s="1192" t="s">
        <v>332</v>
      </c>
      <c r="C11" s="1193" t="s">
        <v>666</v>
      </c>
      <c r="D11" s="1296">
        <v>7</v>
      </c>
      <c r="E11" s="971"/>
      <c r="F11" s="1218">
        <v>1</v>
      </c>
      <c r="G11" s="1219" t="s">
        <v>1055</v>
      </c>
      <c r="H11" s="870"/>
      <c r="I11" s="764" t="s">
        <v>281</v>
      </c>
      <c r="J11" s="945" t="s">
        <v>998</v>
      </c>
      <c r="K11" s="939" t="s">
        <v>1015</v>
      </c>
      <c r="L11" s="864"/>
      <c r="M11" s="706"/>
      <c r="N11" s="1305"/>
      <c r="O11" s="1222"/>
      <c r="P11" s="860"/>
      <c r="Q11" s="930"/>
      <c r="R11" s="1025">
        <v>1.5</v>
      </c>
      <c r="S11" s="1179">
        <v>2</v>
      </c>
      <c r="T11" s="1180" t="str">
        <f>VLOOKUP(S11,REF!$K$1:$N$11,4,FALSE)</f>
        <v>Norberto Acevedo </v>
      </c>
      <c r="U11" s="1015"/>
      <c r="V11" s="904" t="s">
        <v>1048</v>
      </c>
      <c r="W11" s="1015">
        <v>41911</v>
      </c>
      <c r="X11" s="904"/>
      <c r="Y11" s="982"/>
      <c r="Z11" s="975"/>
      <c r="AA11" s="952">
        <f>IFERROR((AC11-AB11)/7,"")</f>
        <v>1</v>
      </c>
      <c r="AB11" s="1283">
        <v>41911</v>
      </c>
      <c r="AC11" s="1283">
        <v>41918</v>
      </c>
      <c r="AD11" s="952"/>
      <c r="AE11" s="953"/>
      <c r="AF11" s="1032" t="s">
        <v>998</v>
      </c>
      <c r="AG11" s="1230"/>
      <c r="AH11" s="472" t="str">
        <f>IF($AB11&lt;=AH$2,IF($AC11&lt;AH$2,0,VLOOKUP($S11,REF!$K:$N,2,FALSE)),"")</f>
        <v/>
      </c>
      <c r="AI11" s="472" t="str">
        <f>IF($AB11&lt;=AI$2,IF($AC11&lt;AI$2,0,VLOOKUP($S11,REF!$K:$N,2,FALSE)),"")</f>
        <v/>
      </c>
      <c r="AJ11" s="472" t="str">
        <f>IF($AB11&lt;=AJ$2,IF($AC11&lt;AJ$2,0,VLOOKUP($S11,REF!$K:$N,2,FALSE)),"")</f>
        <v/>
      </c>
      <c r="AK11" s="472" t="str">
        <f>IF($AB11&lt;=AK$2,IF($AC11&lt;AK$2,0,VLOOKUP($S11,REF!$K:$N,2,FALSE)),"")</f>
        <v/>
      </c>
      <c r="AL11" s="472" t="str">
        <f>IF($AB11&lt;=AL$2,IF($AC11&lt;AL$2,0,VLOOKUP($S11,REF!$K:$N,2,FALSE)),"")</f>
        <v/>
      </c>
      <c r="AM11" s="472" t="str">
        <f>IF($AB11&lt;=AM$2,IF($AC11&lt;AM$2,0,VLOOKUP($S11,REF!$K:$N,2,FALSE)),"")</f>
        <v/>
      </c>
      <c r="AN11" s="472" t="str">
        <f>IF($AB11&lt;=AN$2,IF($AC11&lt;AN$2,0,VLOOKUP($S11,REF!$K:$N,2,FALSE)),"")</f>
        <v/>
      </c>
      <c r="AO11" s="472" t="str">
        <f>IF($AB11&lt;=AO$2,IF($AC11&lt;AO$2,0,VLOOKUP($S11,REF!$K:$N,2,FALSE)),"")</f>
        <v/>
      </c>
      <c r="AP11" s="472" t="str">
        <f>IF($AB11&lt;=AP$2,IF($AC11&lt;AP$2,0,VLOOKUP($S11,REF!$K:$N,2,FALSE)),"")</f>
        <v/>
      </c>
      <c r="AQ11" s="472" t="str">
        <f>IF($AB11&lt;=AQ$2,IF($AC11&lt;AQ$2,0,VLOOKUP($S11,REF!$K:$N,2,FALSE)),"")</f>
        <v/>
      </c>
      <c r="AR11" s="472" t="str">
        <f>IF($AB11&lt;=AR$2,IF($AC11&lt;AR$2,0,VLOOKUP($S11,REF!$K:$N,2,FALSE)),"")</f>
        <v/>
      </c>
      <c r="AS11" s="472" t="str">
        <f>IF($AB11&lt;=AS$2,IF($AC11&lt;AS$2,0,VLOOKUP($S11,REF!$K:$N,2,FALSE)),"")</f>
        <v/>
      </c>
      <c r="AT11" s="472" t="str">
        <f>IF($AB11&lt;=AT$2,IF($AC11&lt;AT$2,0,VLOOKUP($S11,REF!$K:$N,2,FALSE)),"")</f>
        <v/>
      </c>
      <c r="AU11" s="472" t="str">
        <f>IF($AB11&lt;=AU$2,IF($AC11&lt;AU$2,0,VLOOKUP($S11,REF!$K:$N,2,FALSE)),"")</f>
        <v/>
      </c>
      <c r="AV11" s="472" t="str">
        <f>IF($AB11&lt;=AV$2,IF($AC11&lt;AV$2,0,VLOOKUP($S11,REF!$K:$N,2,FALSE)),"")</f>
        <v/>
      </c>
      <c r="AW11" s="472" t="str">
        <f>IF($AB11&lt;=AW$2,IF($AC11&lt;AW$2,0,VLOOKUP($S11,REF!$K:$N,2,FALSE)),"")</f>
        <v/>
      </c>
      <c r="AX11" s="472" t="str">
        <f>IF($AB11&lt;=AX$2,IF($AC11&lt;AX$2,0,VLOOKUP($S11,REF!$K:$N,2,FALSE)),"")</f>
        <v/>
      </c>
      <c r="AY11" s="472" t="str">
        <f>IF($AB11&lt;=AY$2,IF($AC11&lt;AY$2,0,VLOOKUP($S11,REF!$K:$N,2,FALSE)),"")</f>
        <v/>
      </c>
      <c r="AZ11" s="472" t="str">
        <f>IF($AB11&lt;=AZ$2,IF($AC11&lt;AZ$2,0,VLOOKUP($S11,REF!$K:$N,2,FALSE)),"")</f>
        <v/>
      </c>
      <c r="BA11" s="472" t="str">
        <f>IF($AB11&lt;=BA$2,IF($AC11&lt;BA$2,0,VLOOKUP($S11,REF!$K:$N,2,FALSE)),"")</f>
        <v/>
      </c>
      <c r="BB11" s="905" t="str">
        <f>IF($AB11&lt;=BB$2,IF($AC11&lt;BB$2,0,VLOOKUP($S11,REF!$K:$N,2,FALSE)),"")</f>
        <v/>
      </c>
      <c r="BC11" s="905" t="str">
        <f>IF($AB11&lt;=BC$2,IF($AC11&lt;BC$2,0,VLOOKUP($S11,REF!$K:$N,2,FALSE)),"")</f>
        <v/>
      </c>
      <c r="BD11" s="905" t="str">
        <f>IF($AB11&lt;=BD$2,IF($AC11&lt;BD$2,0,VLOOKUP($S11,REF!$K:$N,2,FALSE)),"")</f>
        <v/>
      </c>
      <c r="BE11" s="905" t="str">
        <f>IF($AB11&lt;=BE$2,IF($AC11&lt;BE$2,0,VLOOKUP($S11,REF!$K:$N,2,FALSE)),"")</f>
        <v/>
      </c>
      <c r="BF11" s="905" t="str">
        <f>IF($AB11&lt;=BF$2,IF($AC11&lt;BF$2,0,VLOOKUP($S11,REF!$K:$N,2,FALSE)),"")</f>
        <v/>
      </c>
      <c r="BG11" s="905" t="str">
        <f>IF($AB11&lt;=BG$2,IF($AC11&lt;BG$2,0,VLOOKUP($S11,REF!$K:$N,2,FALSE)),"")</f>
        <v/>
      </c>
      <c r="BH11" s="905" t="str">
        <f>IF($AB11&lt;=BH$2,IF($AC11&lt;BH$2,0,VLOOKUP($S11,REF!$K:$N,2,FALSE)),"")</f>
        <v/>
      </c>
      <c r="BI11" s="905" t="str">
        <f>IF($AB11&lt;=BI$2,IF($AC11&lt;BI$2,0,VLOOKUP($S11,REF!$K:$N,2,FALSE)),"")</f>
        <v/>
      </c>
      <c r="BJ11" s="905" t="str">
        <f>IF($AB11&lt;=BJ$2,IF($AC11&lt;BJ$2,0,VLOOKUP($S11,REF!$K:$N,2,FALSE)),"")</f>
        <v/>
      </c>
      <c r="BK11" s="905" t="str">
        <f>IF($AB11&lt;=BK$2,IF($AC11&lt;BK$2,0,VLOOKUP($S11,REF!$K:$N,2,FALSE)),"")</f>
        <v/>
      </c>
      <c r="BL11" s="905" t="str">
        <f>IF($AB11&lt;=BL$2,IF($AC11&lt;BL$2,0,VLOOKUP($S11,REF!$K:$N,2,FALSE)),"")</f>
        <v/>
      </c>
      <c r="BM11" s="905" t="str">
        <f>IF($AB11&lt;=BM$2,IF($AC11&lt;BM$2,0,VLOOKUP($S11,REF!$K:$N,2,FALSE)),"")</f>
        <v/>
      </c>
      <c r="BN11" s="905" t="str">
        <f>IF($AB11&lt;=BN$2,IF($AC11&lt;BN$2,0,VLOOKUP($S11,REF!$K:$N,2,FALSE)),"")</f>
        <v/>
      </c>
      <c r="BO11" s="905" t="str">
        <f>IF($AB11&lt;=BO$2,IF($AC11&lt;BO$2,0,VLOOKUP($S11,REF!$K:$N,2,FALSE)),"")</f>
        <v/>
      </c>
      <c r="BP11" s="905" t="str">
        <f>IF($AB11&lt;=BP$2,IF($AC11&lt;BP$2,0,VLOOKUP($S11,REF!$K:$N,2,FALSE)),"")</f>
        <v/>
      </c>
      <c r="BQ11" s="905" t="str">
        <f>IF($AB11&lt;=BQ$2,IF($AC11&lt;BQ$2,0,VLOOKUP($S11,REF!$K:$N,2,FALSE)),"")</f>
        <v/>
      </c>
      <c r="BR11" s="905" t="str">
        <f>IF($AB11&lt;=BR$2,IF($AC11&lt;BR$2,0,VLOOKUP($S11,REF!$K:$N,2,FALSE)),"")</f>
        <v/>
      </c>
      <c r="BS11" s="905" t="str">
        <f>IF($AB11&lt;=BS$2,IF($AC11&lt;BS$2,0,VLOOKUP($S11,REF!$K:$N,2,FALSE)),"")</f>
        <v/>
      </c>
      <c r="BT11" s="905" t="str">
        <f>IF($AB11&lt;=BT$2,IF($AC11&lt;BT$2,0,VLOOKUP($S11,REF!$K:$N,2,FALSE)),"")</f>
        <v/>
      </c>
      <c r="BU11" s="905" t="str">
        <f>IF($AB11&lt;=BU$2,IF($AC11&lt;BU$2,0,VLOOKUP($S11,REF!$K:$N,2,FALSE)),"")</f>
        <v/>
      </c>
      <c r="BV11" s="905" t="str">
        <f>IF($AB11&lt;=BV$2,IF($AC11&lt;BV$2,0,VLOOKUP($S11,REF!$K:$N,2,FALSE)),"")</f>
        <v/>
      </c>
      <c r="BW11" s="905" t="str">
        <f>IF($AB11&lt;=BW$2,IF($AC11&lt;BW$2,0,VLOOKUP($S11,REF!$K:$N,2,FALSE)),"")</f>
        <v/>
      </c>
      <c r="BX11" s="905" t="str">
        <f>IF($AB11&lt;=BX$2,IF($AC11&lt;BX$2,0,VLOOKUP($S11,REF!$K:$N,2,FALSE)),"")</f>
        <v/>
      </c>
      <c r="BY11" s="905" t="str">
        <f>IF($AB11&lt;=BY$2,IF($AC11&lt;BY$2,0,VLOOKUP($S11,REF!$K:$N,2,FALSE)),"")</f>
        <v/>
      </c>
      <c r="BZ11" s="905">
        <f>IF($AB11&lt;=BZ$2,IF($AC11&lt;BZ$2,0,VLOOKUP($S11,REF!$K:$N,2,FALSE)),"")</f>
        <v>1.002</v>
      </c>
      <c r="CA11" s="905">
        <f>IF($AB11&lt;=CA$2,IF($AC11&lt;CA$2,0,VLOOKUP($S11,REF!$K:$N,2,FALSE)),"")</f>
        <v>1.002</v>
      </c>
      <c r="CB11" s="905">
        <f>IF($AB11&lt;=CB$2,IF($AC11&lt;CB$2,0,VLOOKUP($S11,REF!$K:$N,2,FALSE)),"")</f>
        <v>0</v>
      </c>
      <c r="CC11" s="905">
        <f>IF($AB11&lt;=CC$2,IF($AC11&lt;CC$2,0,VLOOKUP($S11,REF!$K:$N,2,FALSE)),"")</f>
        <v>0</v>
      </c>
      <c r="CD11" s="905">
        <f>IF($AB11&lt;=CD$2,IF($AC11&lt;CD$2,0,VLOOKUP($S11,REF!$K:$N,2,FALSE)),"")</f>
        <v>0</v>
      </c>
      <c r="CE11" s="905">
        <f>IF($AB11&lt;=CE$2,IF($AC11&lt;CE$2,0,VLOOKUP($S11,REF!$K:$N,2,FALSE)),"")</f>
        <v>0</v>
      </c>
      <c r="CF11" s="905">
        <f>IF($AB11&lt;=CF$2,IF($AC11&lt;CF$2,0,VLOOKUP($S11,REF!$K:$N,2,FALSE)),"")</f>
        <v>0</v>
      </c>
      <c r="CG11" s="905">
        <f>IF($AB11&lt;=CG$2,IF($AC11&lt;CG$2,0,VLOOKUP($S11,REF!$K:$N,2,FALSE)),"")</f>
        <v>0</v>
      </c>
      <c r="CH11" s="905">
        <f>IF($AB11&lt;=CH$2,IF($AC11&lt;CH$2,0,VLOOKUP($S11,REF!$K:$N,2,FALSE)),"")</f>
        <v>0</v>
      </c>
      <c r="CI11" s="905">
        <f>IF($AB11&lt;=CI$2,IF($AC11&lt;CI$2,0,VLOOKUP($S11,REF!$K:$N,2,FALSE)),"")</f>
        <v>0</v>
      </c>
      <c r="CJ11" s="905">
        <f>IF($AB11&lt;=CJ$2,IF($AC11&lt;CJ$2,0,VLOOKUP($S11,REF!$K:$N,2,FALSE)),"")</f>
        <v>0</v>
      </c>
      <c r="CK11" s="905">
        <f>IF($AB11&lt;=CK$2,IF($AC11&lt;CK$2,0,VLOOKUP($S11,REF!$K:$N,2,FALSE)),"")</f>
        <v>0</v>
      </c>
      <c r="CL11" s="905">
        <f>IF($AB11&lt;=CL$2,IF($AC11&lt;CL$2,0,VLOOKUP($S11,REF!$K:$N,2,FALSE)),"")</f>
        <v>0</v>
      </c>
      <c r="CM11" s="905">
        <f>IF($AB11&lt;=CM$2,IF($AC11&lt;CM$2,0,VLOOKUP($S11,REF!$K:$N,2,FALSE)),"")</f>
        <v>0</v>
      </c>
      <c r="CN11" s="905">
        <f>IF($AB11&lt;=CN$2,IF($AC11&lt;CN$2,0,VLOOKUP($S11,REF!$K:$N,2,FALSE)),"")</f>
        <v>0</v>
      </c>
      <c r="CO11" s="905">
        <f>IF($AB11&lt;=CO$2,IF($AC11&lt;CO$2,0,VLOOKUP($S11,REF!$K:$N,2,FALSE)),"")</f>
        <v>0</v>
      </c>
      <c r="CP11" s="905">
        <f>IF($AB11&lt;=CP$2,IF($AC11&lt;CP$2,0,VLOOKUP($S11,REF!$K:$N,2,FALSE)),"")</f>
        <v>0</v>
      </c>
      <c r="CQ11" s="905">
        <f>IF($AB11&lt;=CQ$2,IF($AC11&lt;CQ$2,0,VLOOKUP($S11,REF!$K:$N,2,FALSE)),"")</f>
        <v>0</v>
      </c>
      <c r="CR11" s="905">
        <f>IF($AB11&lt;=CR$2,IF($AC11&lt;CR$2,0,VLOOKUP($S11,REF!$K:$N,2,FALSE)),"")</f>
        <v>0</v>
      </c>
      <c r="CS11" s="905">
        <f>IF($AB11&lt;=CS$2,IF($AC11&lt;CS$2,0,VLOOKUP($S11,REF!$K:$N,2,FALSE)),"")</f>
        <v>0</v>
      </c>
      <c r="CT11" s="905">
        <f>IF($AB11&lt;=CT$2,IF($AC11&lt;CT$2,0,VLOOKUP($S11,REF!$K:$N,2,FALSE)),"")</f>
        <v>0</v>
      </c>
      <c r="CU11" s="905">
        <f>IF($AB11&lt;=CU$2,IF($AC11&lt;CU$2,0,VLOOKUP($S11,REF!$K:$N,2,FALSE)),"")</f>
        <v>0</v>
      </c>
      <c r="CV11" s="905">
        <f>IF($AB11&lt;=CV$2,IF($AC11&lt;CV$2,0,VLOOKUP($S11,REF!$K:$N,2,FALSE)),"")</f>
        <v>0</v>
      </c>
      <c r="CW11" s="905">
        <f>IF($AB11&lt;=CW$2,IF($AC11&lt;CW$2,0,VLOOKUP($S11,REF!$K:$N,2,FALSE)),"")</f>
        <v>0</v>
      </c>
      <c r="CX11" s="905">
        <f>IF($AB11&lt;=CX$2,IF($AC11&lt;CX$2,0,VLOOKUP($S11,REF!$K:$N,2,FALSE)),"")</f>
        <v>0</v>
      </c>
      <c r="CY11" s="905">
        <f>IF($AB11&lt;=CY$2,IF($AC11&lt;CY$2,0,VLOOKUP($S11,REF!$K:$N,2,FALSE)),"")</f>
        <v>0</v>
      </c>
      <c r="CZ11" s="905">
        <f>IF($AB11&lt;=CZ$2,IF($AC11&lt;CZ$2,0,VLOOKUP($S11,REF!$K:$N,2,FALSE)),"")</f>
        <v>0</v>
      </c>
      <c r="DA11" s="905">
        <f>IF($AB11&lt;=DA$2,IF($AC11&lt;DA$2,0,VLOOKUP($S11,REF!$K:$N,2,FALSE)),"")</f>
        <v>0</v>
      </c>
      <c r="DB11" s="905">
        <f>IF($AB11&lt;=DB$2,IF($AC11&lt;DB$2,0,VLOOKUP($S11,REF!$K:$N,2,FALSE)),"")</f>
        <v>0</v>
      </c>
      <c r="DC11" s="905">
        <f>IF($AB11&lt;=DC$2,IF($AC11&lt;DC$2,0,VLOOKUP($S11,REF!$K:$N,2,FALSE)),"")</f>
        <v>0</v>
      </c>
      <c r="DD11" s="905">
        <f>IF($AB11&lt;=DD$2,IF($AC11&lt;DD$2,0,VLOOKUP($S11,REF!$K:$N,2,FALSE)),"")</f>
        <v>0</v>
      </c>
      <c r="DE11" s="905">
        <f>IF($AB11&lt;=DE$2,IF($AC11&lt;DE$2,0,VLOOKUP($S11,REF!$K:$N,2,FALSE)),"")</f>
        <v>0</v>
      </c>
      <c r="DF11" s="905">
        <f>IF($AB11&lt;=DF$2,IF($AC11&lt;DF$2,0,VLOOKUP($S11,REF!$K:$N,2,FALSE)),"")</f>
        <v>0</v>
      </c>
      <c r="DG11" s="905">
        <f>IF($AB11&lt;=DG$2,IF($AC11&lt;DG$2,0,VLOOKUP($S11,REF!$K:$N,2,FALSE)),"")</f>
        <v>0</v>
      </c>
      <c r="DH11" s="905">
        <f>IF($AB11&lt;=DH$2,IF($AC11&lt;DH$2,0,VLOOKUP($S11,REF!$K:$N,2,FALSE)),"")</f>
        <v>0</v>
      </c>
      <c r="DI11" s="905">
        <f>IF($AB11&lt;=DI$2,IF($AC11&lt;DI$2,0,VLOOKUP($S11,REF!$K:$N,2,FALSE)),"")</f>
        <v>0</v>
      </c>
      <c r="DJ11" s="905">
        <f>IF($AB11&lt;=DJ$2,IF($AC11&lt;DJ$2,0,VLOOKUP($S11,REF!$K:$N,2,FALSE)),"")</f>
        <v>0</v>
      </c>
      <c r="DK11" s="905">
        <f>IF($AB11&lt;=DK$2,IF($AC11&lt;DK$2,0,VLOOKUP($S11,REF!$K:$N,2,FALSE)),"")</f>
        <v>0</v>
      </c>
      <c r="DL11" s="905">
        <f>IF($AB11&lt;=DL$2,IF($AC11&lt;DL$2,0,VLOOKUP($S11,REF!$K:$N,2,FALSE)),"")</f>
        <v>0</v>
      </c>
      <c r="DM11" s="905">
        <f>IF($AB11&lt;=DM$2,IF($AC11&lt;DM$2,0,VLOOKUP($S11,REF!$K:$N,2,FALSE)),"")</f>
        <v>0</v>
      </c>
      <c r="DN11" s="905">
        <f>IF($AB11&lt;=DN$2,IF($AC11&lt;DN$2,0,VLOOKUP($S11,REF!$K:$N,2,FALSE)),"")</f>
        <v>0</v>
      </c>
      <c r="DO11" s="905">
        <f>IF($AB11&lt;=DO$2,IF($AC11&lt;DO$2,0,VLOOKUP($S11,REF!$K:$N,2,FALSE)),"")</f>
        <v>0</v>
      </c>
      <c r="DP11" s="905">
        <f>IF($AB11&lt;=DP$2,IF($AC11&lt;DP$2,0,VLOOKUP($S11,REF!$K:$N,2,FALSE)),"")</f>
        <v>0</v>
      </c>
      <c r="DQ11" s="905">
        <f>IF($AB11&lt;=DQ$2,IF($AC11&lt;DQ$2,0,VLOOKUP($S11,REF!$K:$N,2,FALSE)),"")</f>
        <v>0</v>
      </c>
      <c r="DR11" s="905">
        <f>IF($AB11&lt;=DR$2,IF($AC11&lt;DR$2,0,VLOOKUP($S11,REF!$K:$N,2,FALSE)),"")</f>
        <v>0</v>
      </c>
      <c r="DS11" s="905">
        <f>IF($AB11&lt;=DS$2,IF($AC11&lt;DS$2,0,VLOOKUP($S11,REF!$K:$N,2,FALSE)),"")</f>
        <v>0</v>
      </c>
      <c r="DT11" s="905">
        <f>IF($AB11&lt;=DT$2,IF($AC11&lt;DT$2,0,VLOOKUP($S11,REF!$K:$N,2,FALSE)),"")</f>
        <v>0</v>
      </c>
      <c r="DU11" s="905">
        <f>IF($AB11&lt;=DU$2,IF($AC11&lt;DU$2,0,VLOOKUP($S11,REF!$K:$N,2,FALSE)),"")</f>
        <v>0</v>
      </c>
      <c r="DV11" s="905">
        <f>IF($AB11&lt;=DV$2,IF($AC11&lt;DV$2,0,VLOOKUP($S11,REF!$K:$N,2,FALSE)),"")</f>
        <v>0</v>
      </c>
      <c r="DW11" s="905">
        <f>IF($AB11&lt;=DW$2,IF($AC11&lt;DW$2,0,VLOOKUP($S11,REF!$K:$N,2,FALSE)),"")</f>
        <v>0</v>
      </c>
      <c r="DX11" s="905">
        <f>IF($AB11&lt;=DX$2,IF($AC11&lt;DX$2,0,VLOOKUP($S11,REF!$K:$N,2,FALSE)),"")</f>
        <v>0</v>
      </c>
      <c r="DY11" s="905">
        <f>IF($AB11&lt;=DY$2,IF($AC11&lt;DY$2,0,VLOOKUP($S11,REF!$K:$N,2,FALSE)),"")</f>
        <v>0</v>
      </c>
      <c r="DZ11" s="905" t="str">
        <f>IF($AB11&lt;=DZ$2,IF($AC11&lt;DZ$2,0,VLOOKUP($S11,REF!$K:$N,2,FALSE)),"")</f>
        <v/>
      </c>
      <c r="EA11" s="906"/>
      <c r="EB11" s="906"/>
      <c r="EC11" s="906"/>
      <c r="ED11" s="906"/>
      <c r="EE11" s="906"/>
      <c r="EF11" s="906"/>
      <c r="EG11" s="906"/>
      <c r="EH11" s="906"/>
      <c r="EI11" s="906"/>
      <c r="EJ11" s="906"/>
      <c r="EK11" s="906"/>
      <c r="EL11" s="906"/>
      <c r="EM11" s="906"/>
      <c r="EN11" s="906"/>
      <c r="EO11" s="906"/>
      <c r="EP11" s="906"/>
      <c r="EQ11" s="906"/>
      <c r="ER11" s="906"/>
      <c r="ES11" s="906"/>
      <c r="ET11" s="906"/>
      <c r="EU11" s="906"/>
      <c r="EV11" s="906"/>
      <c r="EW11" s="906"/>
      <c r="EX11" s="906"/>
      <c r="EY11" s="906"/>
      <c r="EZ11" s="906"/>
      <c r="FA11" s="906"/>
      <c r="FB11" s="906"/>
      <c r="FC11" s="906"/>
      <c r="FD11" s="906"/>
      <c r="FE11" s="906"/>
      <c r="FF11" s="906"/>
      <c r="FG11" s="906"/>
      <c r="FH11" s="906"/>
      <c r="FI11" s="906"/>
      <c r="FJ11" s="906"/>
      <c r="FK11" s="906"/>
      <c r="FL11" s="906"/>
      <c r="FM11" s="906"/>
      <c r="FN11" s="906"/>
      <c r="FO11" s="906"/>
      <c r="FP11" s="906"/>
      <c r="FQ11" s="906"/>
      <c r="FR11" s="906"/>
      <c r="FS11" s="906"/>
      <c r="FT11" s="906"/>
      <c r="FU11" s="906"/>
      <c r="FV11" s="906"/>
      <c r="FW11" s="906"/>
      <c r="FX11" s="906"/>
      <c r="FY11" s="906"/>
      <c r="FZ11" s="906"/>
      <c r="GA11" s="906"/>
      <c r="GB11" s="906"/>
      <c r="GC11" s="906"/>
      <c r="GD11" s="906"/>
      <c r="GE11" s="906"/>
      <c r="GF11" s="906"/>
      <c r="GG11" s="906"/>
      <c r="GH11" s="906"/>
      <c r="GI11" s="906"/>
      <c r="GJ11" s="906"/>
      <c r="GK11" s="906"/>
      <c r="GL11" s="906"/>
      <c r="GM11" s="906"/>
      <c r="GN11" s="906"/>
      <c r="GO11" s="906"/>
      <c r="GP11" s="906"/>
      <c r="GQ11" s="906"/>
      <c r="GR11" s="906"/>
      <c r="GS11" s="906"/>
      <c r="GT11" s="906"/>
      <c r="GU11" s="906"/>
      <c r="GV11" s="906"/>
      <c r="GW11" s="906"/>
      <c r="GX11" s="906"/>
      <c r="GY11" s="906"/>
      <c r="GZ11" s="906"/>
      <c r="HA11" s="906"/>
      <c r="HB11" s="906"/>
      <c r="HC11" s="906"/>
      <c r="HD11" s="906"/>
      <c r="HE11" s="906"/>
      <c r="HF11" s="906"/>
      <c r="HG11" s="906"/>
      <c r="HH11" s="906"/>
      <c r="HI11" s="906"/>
      <c r="HJ11" s="906"/>
      <c r="HK11" s="906"/>
      <c r="HL11" s="906"/>
      <c r="HM11" s="906"/>
      <c r="HN11" s="906"/>
      <c r="HO11" s="906"/>
      <c r="HP11" s="906"/>
      <c r="HQ11" s="906"/>
      <c r="HR11" s="906"/>
      <c r="HS11" s="906"/>
      <c r="HT11" s="906"/>
      <c r="HU11" s="906"/>
      <c r="HV11" s="906"/>
      <c r="HW11" s="906"/>
      <c r="HX11" s="906"/>
      <c r="HY11" s="906"/>
      <c r="HZ11" s="906"/>
      <c r="IA11" s="906"/>
      <c r="IB11" s="906"/>
      <c r="IC11" s="906"/>
      <c r="ID11" s="906"/>
      <c r="IE11" s="906"/>
      <c r="IF11" s="906"/>
      <c r="IG11" s="906"/>
      <c r="IH11" s="906"/>
      <c r="II11" s="906"/>
      <c r="IJ11" s="906"/>
      <c r="IK11" s="906"/>
      <c r="IL11" s="906"/>
      <c r="IM11" s="906"/>
      <c r="IN11" s="906"/>
      <c r="IO11" s="906"/>
      <c r="IP11" s="906"/>
      <c r="IQ11" s="906"/>
      <c r="IR11" s="906"/>
      <c r="IS11" s="906"/>
      <c r="IT11" s="906"/>
      <c r="IU11" s="906"/>
      <c r="IV11" s="906"/>
      <c r="IW11" s="906"/>
      <c r="IX11" s="906"/>
      <c r="IY11" s="906"/>
      <c r="IZ11" s="906"/>
      <c r="JA11" s="906"/>
      <c r="JB11" s="906"/>
      <c r="JC11" s="906"/>
      <c r="JD11" s="906"/>
      <c r="JE11" s="906"/>
      <c r="JF11" s="906"/>
      <c r="JG11" s="906"/>
      <c r="JH11" s="906"/>
      <c r="JI11" s="906"/>
      <c r="JJ11" s="906"/>
      <c r="JK11" s="906"/>
      <c r="JL11" s="906"/>
      <c r="JM11" s="906"/>
      <c r="JN11" s="906"/>
      <c r="JO11" s="906"/>
      <c r="JP11" s="906"/>
      <c r="JQ11" s="906"/>
      <c r="JR11" s="906"/>
      <c r="JS11" s="906"/>
      <c r="JT11" s="906"/>
      <c r="JU11" s="906"/>
      <c r="JV11" s="906"/>
      <c r="JW11" s="906"/>
      <c r="JX11" s="906"/>
    </row>
    <row r="12" spans="1:284" s="708" customFormat="1" ht="24" customHeight="1">
      <c r="A12" s="972">
        <f>VLOOKUP(B12,REF!$U$1:$W$8,2,FALSE)</f>
        <v>1</v>
      </c>
      <c r="B12" s="1192" t="s">
        <v>332</v>
      </c>
      <c r="C12" s="1193" t="s">
        <v>666</v>
      </c>
      <c r="D12" s="1297">
        <v>8</v>
      </c>
      <c r="E12" s="971"/>
      <c r="F12" s="1218">
        <v>0</v>
      </c>
      <c r="G12" s="1219" t="s">
        <v>1056</v>
      </c>
      <c r="H12" s="870"/>
      <c r="I12" s="764" t="s">
        <v>281</v>
      </c>
      <c r="J12" s="945" t="s">
        <v>998</v>
      </c>
      <c r="K12" s="939" t="s">
        <v>1063</v>
      </c>
      <c r="L12" s="864"/>
      <c r="M12" s="986"/>
      <c r="N12" s="1304"/>
      <c r="O12" s="1225"/>
      <c r="P12" s="860"/>
      <c r="Q12" s="930"/>
      <c r="R12" s="1025">
        <v>1.5</v>
      </c>
      <c r="S12" s="1179">
        <v>2</v>
      </c>
      <c r="T12" s="1180" t="s">
        <v>816</v>
      </c>
      <c r="U12" s="1015"/>
      <c r="V12" s="904" t="s">
        <v>1048</v>
      </c>
      <c r="W12" s="1015">
        <v>41911</v>
      </c>
      <c r="X12" s="904"/>
      <c r="Y12" s="982"/>
      <c r="Z12" s="975"/>
      <c r="AA12" s="952">
        <v>1.5</v>
      </c>
      <c r="AB12" s="1283">
        <v>41911</v>
      </c>
      <c r="AC12" s="1283">
        <v>41918</v>
      </c>
      <c r="AD12" s="952"/>
      <c r="AE12" s="953"/>
      <c r="AF12" s="1032" t="s">
        <v>998</v>
      </c>
      <c r="AG12" s="1230"/>
      <c r="AH12" s="472" t="str">
        <f>IF($AB12&lt;=AH$2,IF($AC12&lt;AH$2,0,VLOOKUP($S12,REF!$K:$N,2,FALSE)),"")</f>
        <v/>
      </c>
      <c r="AI12" s="472" t="str">
        <f>IF($AB12&lt;=AI$2,IF($AC12&lt;AI$2,0,VLOOKUP($S12,REF!$K:$N,2,FALSE)),"")</f>
        <v/>
      </c>
      <c r="AJ12" s="472" t="str">
        <f>IF($AB12&lt;=AJ$2,IF($AC12&lt;AJ$2,0,VLOOKUP($S12,REF!$K:$N,2,FALSE)),"")</f>
        <v/>
      </c>
      <c r="AK12" s="472" t="str">
        <f>IF($AB12&lt;=AK$2,IF($AC12&lt;AK$2,0,VLOOKUP($S12,REF!$K:$N,2,FALSE)),"")</f>
        <v/>
      </c>
      <c r="AL12" s="472" t="str">
        <f>IF($AB12&lt;=AL$2,IF($AC12&lt;AL$2,0,VLOOKUP($S12,REF!$K:$N,2,FALSE)),"")</f>
        <v/>
      </c>
      <c r="AM12" s="472" t="str">
        <f>IF($AB12&lt;=AM$2,IF($AC12&lt;AM$2,0,VLOOKUP($S12,REF!$K:$N,2,FALSE)),"")</f>
        <v/>
      </c>
      <c r="AN12" s="472" t="str">
        <f>IF($AB12&lt;=AN$2,IF($AC12&lt;AN$2,0,VLOOKUP($S12,REF!$K:$N,2,FALSE)),"")</f>
        <v/>
      </c>
      <c r="AO12" s="472" t="str">
        <f>IF($AB12&lt;=AO$2,IF($AC12&lt;AO$2,0,VLOOKUP($S12,REF!$K:$N,2,FALSE)),"")</f>
        <v/>
      </c>
      <c r="AP12" s="472" t="str">
        <f>IF($AB12&lt;=AP$2,IF($AC12&lt;AP$2,0,VLOOKUP($S12,REF!$K:$N,2,FALSE)),"")</f>
        <v/>
      </c>
      <c r="AQ12" s="472" t="str">
        <f>IF($AB12&lt;=AQ$2,IF($AC12&lt;AQ$2,0,VLOOKUP($S12,REF!$K:$N,2,FALSE)),"")</f>
        <v/>
      </c>
      <c r="AR12" s="472" t="str">
        <f>IF($AB12&lt;=AR$2,IF($AC12&lt;AR$2,0,VLOOKUP($S12,REF!$K:$N,2,FALSE)),"")</f>
        <v/>
      </c>
      <c r="AS12" s="472" t="str">
        <f>IF($AB12&lt;=AS$2,IF($AC12&lt;AS$2,0,VLOOKUP($S12,REF!$K:$N,2,FALSE)),"")</f>
        <v/>
      </c>
      <c r="AT12" s="472" t="str">
        <f>IF($AB12&lt;=AT$2,IF($AC12&lt;AT$2,0,VLOOKUP($S12,REF!$K:$N,2,FALSE)),"")</f>
        <v/>
      </c>
      <c r="AU12" s="472" t="str">
        <f>IF($AB12&lt;=AU$2,IF($AC12&lt;AU$2,0,VLOOKUP($S12,REF!$K:$N,2,FALSE)),"")</f>
        <v/>
      </c>
      <c r="AV12" s="472" t="str">
        <f>IF($AB12&lt;=AV$2,IF($AC12&lt;AV$2,0,VLOOKUP($S12,REF!$K:$N,2,FALSE)),"")</f>
        <v/>
      </c>
      <c r="AW12" s="472" t="str">
        <f>IF($AB12&lt;=AW$2,IF($AC12&lt;AW$2,0,VLOOKUP($S12,REF!$K:$N,2,FALSE)),"")</f>
        <v/>
      </c>
      <c r="AX12" s="472" t="str">
        <f>IF($AB12&lt;=AX$2,IF($AC12&lt;AX$2,0,VLOOKUP($S12,REF!$K:$N,2,FALSE)),"")</f>
        <v/>
      </c>
      <c r="AY12" s="472" t="str">
        <f>IF($AB12&lt;=AY$2,IF($AC12&lt;AY$2,0,VLOOKUP($S12,REF!$K:$N,2,FALSE)),"")</f>
        <v/>
      </c>
      <c r="AZ12" s="472" t="str">
        <f>IF($AB12&lt;=AZ$2,IF($AC12&lt;AZ$2,0,VLOOKUP($S12,REF!$K:$N,2,FALSE)),"")</f>
        <v/>
      </c>
      <c r="BA12" s="472" t="str">
        <f>IF($AB12&lt;=BA$2,IF($AC12&lt;BA$2,0,VLOOKUP($S12,REF!$K:$N,2,FALSE)),"")</f>
        <v/>
      </c>
      <c r="BB12" s="905" t="str">
        <f>IF($AB12&lt;=BB$2,IF($AC12&lt;BB$2,0,VLOOKUP($S12,REF!$K:$N,2,FALSE)),"")</f>
        <v/>
      </c>
      <c r="BC12" s="905" t="str">
        <f>IF($AB12&lt;=BC$2,IF($AC12&lt;BC$2,0,VLOOKUP($S12,REF!$K:$N,2,FALSE)),"")</f>
        <v/>
      </c>
      <c r="BD12" s="905" t="str">
        <f>IF($AB12&lt;=BD$2,IF($AC12&lt;BD$2,0,VLOOKUP($S12,REF!$K:$N,2,FALSE)),"")</f>
        <v/>
      </c>
      <c r="BE12" s="905" t="str">
        <f>IF($AB12&lt;=BE$2,IF($AC12&lt;BE$2,0,VLOOKUP($S12,REF!$K:$N,2,FALSE)),"")</f>
        <v/>
      </c>
      <c r="BF12" s="905" t="str">
        <f>IF($AB12&lt;=BF$2,IF($AC12&lt;BF$2,0,VLOOKUP($S12,REF!$K:$N,2,FALSE)),"")</f>
        <v/>
      </c>
      <c r="BG12" s="905" t="str">
        <f>IF($AB12&lt;=BG$2,IF($AC12&lt;BG$2,0,VLOOKUP($S12,REF!$K:$N,2,FALSE)),"")</f>
        <v/>
      </c>
      <c r="BH12" s="905" t="str">
        <f>IF($AB12&lt;=BH$2,IF($AC12&lt;BH$2,0,VLOOKUP($S12,REF!$K:$N,2,FALSE)),"")</f>
        <v/>
      </c>
      <c r="BI12" s="905" t="str">
        <f>IF($AB12&lt;=BI$2,IF($AC12&lt;BI$2,0,VLOOKUP($S12,REF!$K:$N,2,FALSE)),"")</f>
        <v/>
      </c>
      <c r="BJ12" s="905" t="str">
        <f>IF($AB12&lt;=BJ$2,IF($AC12&lt;BJ$2,0,VLOOKUP($S12,REF!$K:$N,2,FALSE)),"")</f>
        <v/>
      </c>
      <c r="BK12" s="905" t="str">
        <f>IF($AB12&lt;=BK$2,IF($AC12&lt;BK$2,0,VLOOKUP($S12,REF!$K:$N,2,FALSE)),"")</f>
        <v/>
      </c>
      <c r="BL12" s="905" t="str">
        <f>IF($AB12&lt;=BL$2,IF($AC12&lt;BL$2,0,VLOOKUP($S12,REF!$K:$N,2,FALSE)),"")</f>
        <v/>
      </c>
      <c r="BM12" s="905" t="str">
        <f>IF($AB12&lt;=BM$2,IF($AC12&lt;BM$2,0,VLOOKUP($S12,REF!$K:$N,2,FALSE)),"")</f>
        <v/>
      </c>
      <c r="BN12" s="905" t="str">
        <f>IF($AB12&lt;=BN$2,IF($AC12&lt;BN$2,0,VLOOKUP($S12,REF!$K:$N,2,FALSE)),"")</f>
        <v/>
      </c>
      <c r="BO12" s="905" t="str">
        <f>IF($AB12&lt;=BO$2,IF($AC12&lt;BO$2,0,VLOOKUP($S12,REF!$K:$N,2,FALSE)),"")</f>
        <v/>
      </c>
      <c r="BP12" s="905" t="str">
        <f>IF($AB12&lt;=BP$2,IF($AC12&lt;BP$2,0,VLOOKUP($S12,REF!$K:$N,2,FALSE)),"")</f>
        <v/>
      </c>
      <c r="BQ12" s="905" t="str">
        <f>IF($AB12&lt;=BQ$2,IF($AC12&lt;BQ$2,0,VLOOKUP($S12,REF!$K:$N,2,FALSE)),"")</f>
        <v/>
      </c>
      <c r="BR12" s="905" t="str">
        <f>IF($AB12&lt;=BR$2,IF($AC12&lt;BR$2,0,VLOOKUP($S12,REF!$K:$N,2,FALSE)),"")</f>
        <v/>
      </c>
      <c r="BS12" s="905" t="str">
        <f>IF($AB12&lt;=BS$2,IF($AC12&lt;BS$2,0,VLOOKUP($S12,REF!$K:$N,2,FALSE)),"")</f>
        <v/>
      </c>
      <c r="BT12" s="905" t="str">
        <f>IF($AB12&lt;=BT$2,IF($AC12&lt;BT$2,0,VLOOKUP($S12,REF!$K:$N,2,FALSE)),"")</f>
        <v/>
      </c>
      <c r="BU12" s="905" t="str">
        <f>IF($AB12&lt;=BU$2,IF($AC12&lt;BU$2,0,VLOOKUP($S12,REF!$K:$N,2,FALSE)),"")</f>
        <v/>
      </c>
      <c r="BV12" s="905" t="str">
        <f>IF($AB12&lt;=BV$2,IF($AC12&lt;BV$2,0,VLOOKUP($S12,REF!$K:$N,2,FALSE)),"")</f>
        <v/>
      </c>
      <c r="BW12" s="905" t="str">
        <f>IF($AB12&lt;=BW$2,IF($AC12&lt;BW$2,0,VLOOKUP($S12,REF!$K:$N,2,FALSE)),"")</f>
        <v/>
      </c>
      <c r="BX12" s="905" t="str">
        <f>IF($AB12&lt;=BX$2,IF($AC12&lt;BX$2,0,VLOOKUP($S12,REF!$K:$N,2,FALSE)),"")</f>
        <v/>
      </c>
      <c r="BY12" s="905" t="str">
        <f>IF($AB12&lt;=BY$2,IF($AC12&lt;BY$2,0,VLOOKUP($S12,REF!$K:$N,2,FALSE)),"")</f>
        <v/>
      </c>
      <c r="BZ12" s="905">
        <f>IF($AB12&lt;=BZ$2,IF($AC12&lt;BZ$2,0,VLOOKUP($S12,REF!$K:$N,2,FALSE)),"")</f>
        <v>1.002</v>
      </c>
      <c r="CA12" s="905">
        <f>IF($AB12&lt;=CA$2,IF($AC12&lt;CA$2,0,VLOOKUP($S12,REF!$K:$N,2,FALSE)),"")</f>
        <v>1.002</v>
      </c>
      <c r="CB12" s="905">
        <f>IF($AB12&lt;=CB$2,IF($AC12&lt;CB$2,0,VLOOKUP($S12,REF!$K:$N,2,FALSE)),"")</f>
        <v>0</v>
      </c>
      <c r="CC12" s="905">
        <f>IF($AB12&lt;=CC$2,IF($AC12&lt;CC$2,0,VLOOKUP($S12,REF!$K:$N,2,FALSE)),"")</f>
        <v>0</v>
      </c>
      <c r="CD12" s="905">
        <f>IF($AB12&lt;=CD$2,IF($AC12&lt;CD$2,0,VLOOKUP($S12,REF!$K:$N,2,FALSE)),"")</f>
        <v>0</v>
      </c>
      <c r="CE12" s="905">
        <f>IF($AB12&lt;=CE$2,IF($AC12&lt;CE$2,0,VLOOKUP($S12,REF!$K:$N,2,FALSE)),"")</f>
        <v>0</v>
      </c>
      <c r="CF12" s="905">
        <f>IF($AB12&lt;=CF$2,IF($AC12&lt;CF$2,0,VLOOKUP($S12,REF!$K:$N,2,FALSE)),"")</f>
        <v>0</v>
      </c>
      <c r="CG12" s="905">
        <f>IF($AB12&lt;=CG$2,IF($AC12&lt;CG$2,0,VLOOKUP($S12,REF!$K:$N,2,FALSE)),"")</f>
        <v>0</v>
      </c>
      <c r="CH12" s="905">
        <f>IF($AB12&lt;=CH$2,IF($AC12&lt;CH$2,0,VLOOKUP($S12,REF!$K:$N,2,FALSE)),"")</f>
        <v>0</v>
      </c>
      <c r="CI12" s="905">
        <f>IF($AB12&lt;=CI$2,IF($AC12&lt;CI$2,0,VLOOKUP($S12,REF!$K:$N,2,FALSE)),"")</f>
        <v>0</v>
      </c>
      <c r="CJ12" s="905">
        <f>IF($AB12&lt;=CJ$2,IF($AC12&lt;CJ$2,0,VLOOKUP($S12,REF!$K:$N,2,FALSE)),"")</f>
        <v>0</v>
      </c>
      <c r="CK12" s="905">
        <f>IF($AB12&lt;=CK$2,IF($AC12&lt;CK$2,0,VLOOKUP($S12,REF!$K:$N,2,FALSE)),"")</f>
        <v>0</v>
      </c>
      <c r="CL12" s="905">
        <f>IF($AB12&lt;=CL$2,IF($AC12&lt;CL$2,0,VLOOKUP($S12,REF!$K:$N,2,FALSE)),"")</f>
        <v>0</v>
      </c>
      <c r="CM12" s="905">
        <f>IF($AB12&lt;=CM$2,IF($AC12&lt;CM$2,0,VLOOKUP($S12,REF!$K:$N,2,FALSE)),"")</f>
        <v>0</v>
      </c>
      <c r="CN12" s="905">
        <f>IF($AB12&lt;=CN$2,IF($AC12&lt;CN$2,0,VLOOKUP($S12,REF!$K:$N,2,FALSE)),"")</f>
        <v>0</v>
      </c>
      <c r="CO12" s="905">
        <f>IF($AB12&lt;=CO$2,IF($AC12&lt;CO$2,0,VLOOKUP($S12,REF!$K:$N,2,FALSE)),"")</f>
        <v>0</v>
      </c>
      <c r="CP12" s="905">
        <f>IF($AB12&lt;=CP$2,IF($AC12&lt;CP$2,0,VLOOKUP($S12,REF!$K:$N,2,FALSE)),"")</f>
        <v>0</v>
      </c>
      <c r="CQ12" s="905">
        <f>IF($AB12&lt;=CQ$2,IF($AC12&lt;CQ$2,0,VLOOKUP($S12,REF!$K:$N,2,FALSE)),"")</f>
        <v>0</v>
      </c>
      <c r="CR12" s="905">
        <f>IF($AB12&lt;=CR$2,IF($AC12&lt;CR$2,0,VLOOKUP($S12,REF!$K:$N,2,FALSE)),"")</f>
        <v>0</v>
      </c>
      <c r="CS12" s="905">
        <f>IF($AB12&lt;=CS$2,IF($AC12&lt;CS$2,0,VLOOKUP($S12,REF!$K:$N,2,FALSE)),"")</f>
        <v>0</v>
      </c>
      <c r="CT12" s="905">
        <f>IF($AB12&lt;=CT$2,IF($AC12&lt;CT$2,0,VLOOKUP($S12,REF!$K:$N,2,FALSE)),"")</f>
        <v>0</v>
      </c>
      <c r="CU12" s="905">
        <f>IF($AB12&lt;=CU$2,IF($AC12&lt;CU$2,0,VLOOKUP($S12,REF!$K:$N,2,FALSE)),"")</f>
        <v>0</v>
      </c>
      <c r="CV12" s="905">
        <f>IF($AB12&lt;=CV$2,IF($AC12&lt;CV$2,0,VLOOKUP($S12,REF!$K:$N,2,FALSE)),"")</f>
        <v>0</v>
      </c>
      <c r="CW12" s="905">
        <f>IF($AB12&lt;=CW$2,IF($AC12&lt;CW$2,0,VLOOKUP($S12,REF!$K:$N,2,FALSE)),"")</f>
        <v>0</v>
      </c>
      <c r="CX12" s="905">
        <f>IF($AB12&lt;=CX$2,IF($AC12&lt;CX$2,0,VLOOKUP($S12,REF!$K:$N,2,FALSE)),"")</f>
        <v>0</v>
      </c>
      <c r="CY12" s="905">
        <f>IF($AB12&lt;=CY$2,IF($AC12&lt;CY$2,0,VLOOKUP($S12,REF!$K:$N,2,FALSE)),"")</f>
        <v>0</v>
      </c>
      <c r="CZ12" s="905">
        <f>IF($AB12&lt;=CZ$2,IF($AC12&lt;CZ$2,0,VLOOKUP($S12,REF!$K:$N,2,FALSE)),"")</f>
        <v>0</v>
      </c>
      <c r="DA12" s="905">
        <f>IF($AB12&lt;=DA$2,IF($AC12&lt;DA$2,0,VLOOKUP($S12,REF!$K:$N,2,FALSE)),"")</f>
        <v>0</v>
      </c>
      <c r="DB12" s="905">
        <f>IF($AB12&lt;=DB$2,IF($AC12&lt;DB$2,0,VLOOKUP($S12,REF!$K:$N,2,FALSE)),"")</f>
        <v>0</v>
      </c>
      <c r="DC12" s="905">
        <f>IF($AB12&lt;=DC$2,IF($AC12&lt;DC$2,0,VLOOKUP($S12,REF!$K:$N,2,FALSE)),"")</f>
        <v>0</v>
      </c>
      <c r="DD12" s="905">
        <f>IF($AB12&lt;=DD$2,IF($AC12&lt;DD$2,0,VLOOKUP($S12,REF!$K:$N,2,FALSE)),"")</f>
        <v>0</v>
      </c>
      <c r="DE12" s="905">
        <f>IF($AB12&lt;=DE$2,IF($AC12&lt;DE$2,0,VLOOKUP($S12,REF!$K:$N,2,FALSE)),"")</f>
        <v>0</v>
      </c>
      <c r="DF12" s="905">
        <f>IF($AB12&lt;=DF$2,IF($AC12&lt;DF$2,0,VLOOKUP($S12,REF!$K:$N,2,FALSE)),"")</f>
        <v>0</v>
      </c>
      <c r="DG12" s="905">
        <f>IF($AB12&lt;=DG$2,IF($AC12&lt;DG$2,0,VLOOKUP($S12,REF!$K:$N,2,FALSE)),"")</f>
        <v>0</v>
      </c>
      <c r="DH12" s="905">
        <f>IF($AB12&lt;=DH$2,IF($AC12&lt;DH$2,0,VLOOKUP($S12,REF!$K:$N,2,FALSE)),"")</f>
        <v>0</v>
      </c>
      <c r="DI12" s="905">
        <f>IF($AB12&lt;=DI$2,IF($AC12&lt;DI$2,0,VLOOKUP($S12,REF!$K:$N,2,FALSE)),"")</f>
        <v>0</v>
      </c>
      <c r="DJ12" s="905">
        <f>IF($AB12&lt;=DJ$2,IF($AC12&lt;DJ$2,0,VLOOKUP($S12,REF!$K:$N,2,FALSE)),"")</f>
        <v>0</v>
      </c>
      <c r="DK12" s="905">
        <f>IF($AB12&lt;=DK$2,IF($AC12&lt;DK$2,0,VLOOKUP($S12,REF!$K:$N,2,FALSE)),"")</f>
        <v>0</v>
      </c>
      <c r="DL12" s="905">
        <f>IF($AB12&lt;=DL$2,IF($AC12&lt;DL$2,0,VLOOKUP($S12,REF!$K:$N,2,FALSE)),"")</f>
        <v>0</v>
      </c>
      <c r="DM12" s="905">
        <f>IF($AB12&lt;=DM$2,IF($AC12&lt;DM$2,0,VLOOKUP($S12,REF!$K:$N,2,FALSE)),"")</f>
        <v>0</v>
      </c>
      <c r="DN12" s="905">
        <f>IF($AB12&lt;=DN$2,IF($AC12&lt;DN$2,0,VLOOKUP($S12,REF!$K:$N,2,FALSE)),"")</f>
        <v>0</v>
      </c>
      <c r="DO12" s="905">
        <f>IF($AB12&lt;=DO$2,IF($AC12&lt;DO$2,0,VLOOKUP($S12,REF!$K:$N,2,FALSE)),"")</f>
        <v>0</v>
      </c>
      <c r="DP12" s="905">
        <f>IF($AB12&lt;=DP$2,IF($AC12&lt;DP$2,0,VLOOKUP($S12,REF!$K:$N,2,FALSE)),"")</f>
        <v>0</v>
      </c>
      <c r="DQ12" s="905">
        <f>IF($AB12&lt;=DQ$2,IF($AC12&lt;DQ$2,0,VLOOKUP($S12,REF!$K:$N,2,FALSE)),"")</f>
        <v>0</v>
      </c>
      <c r="DR12" s="905">
        <f>IF($AB12&lt;=DR$2,IF($AC12&lt;DR$2,0,VLOOKUP($S12,REF!$K:$N,2,FALSE)),"")</f>
        <v>0</v>
      </c>
      <c r="DS12" s="905">
        <f>IF($AB12&lt;=DS$2,IF($AC12&lt;DS$2,0,VLOOKUP($S12,REF!$K:$N,2,FALSE)),"")</f>
        <v>0</v>
      </c>
      <c r="DT12" s="905">
        <f>IF($AB12&lt;=DT$2,IF($AC12&lt;DT$2,0,VLOOKUP($S12,REF!$K:$N,2,FALSE)),"")</f>
        <v>0</v>
      </c>
      <c r="DU12" s="905">
        <f>IF($AB12&lt;=DU$2,IF($AC12&lt;DU$2,0,VLOOKUP($S12,REF!$K:$N,2,FALSE)),"")</f>
        <v>0</v>
      </c>
      <c r="DV12" s="905">
        <f>IF($AB12&lt;=DV$2,IF($AC12&lt;DV$2,0,VLOOKUP($S12,REF!$K:$N,2,FALSE)),"")</f>
        <v>0</v>
      </c>
      <c r="DW12" s="905">
        <f>IF($AB12&lt;=DW$2,IF($AC12&lt;DW$2,0,VLOOKUP($S12,REF!$K:$N,2,FALSE)),"")</f>
        <v>0</v>
      </c>
      <c r="DX12" s="905">
        <f>IF($AB12&lt;=DX$2,IF($AC12&lt;DX$2,0,VLOOKUP($S12,REF!$K:$N,2,FALSE)),"")</f>
        <v>0</v>
      </c>
      <c r="DY12" s="905">
        <f>IF($AB12&lt;=DY$2,IF($AC12&lt;DY$2,0,VLOOKUP($S12,REF!$K:$N,2,FALSE)),"")</f>
        <v>0</v>
      </c>
      <c r="DZ12" s="905" t="str">
        <f>IF($AB12&lt;=DZ$2,IF($AC12&lt;DZ$2,0,VLOOKUP($S12,REF!$K:$N,2,FALSE)),"")</f>
        <v/>
      </c>
      <c r="EA12" s="907"/>
      <c r="EB12" s="907"/>
      <c r="EC12" s="907"/>
      <c r="ED12" s="907"/>
      <c r="EE12" s="907"/>
      <c r="EF12" s="907"/>
      <c r="EG12" s="907"/>
      <c r="EH12" s="907"/>
      <c r="EI12" s="907"/>
      <c r="EJ12" s="907"/>
      <c r="EK12" s="907"/>
      <c r="EL12" s="907"/>
      <c r="EM12" s="907"/>
      <c r="EN12" s="907"/>
      <c r="EO12" s="907"/>
      <c r="EP12" s="907"/>
      <c r="EQ12" s="907"/>
      <c r="ER12" s="907"/>
      <c r="ES12" s="907"/>
      <c r="ET12" s="907"/>
      <c r="EU12" s="907"/>
      <c r="EV12" s="907"/>
      <c r="EW12" s="907"/>
      <c r="EX12" s="907"/>
      <c r="EY12" s="907"/>
      <c r="EZ12" s="907"/>
      <c r="FA12" s="907"/>
      <c r="FB12" s="907"/>
      <c r="FC12" s="907"/>
      <c r="FD12" s="907"/>
      <c r="FE12" s="907"/>
      <c r="FF12" s="907"/>
      <c r="FG12" s="907"/>
      <c r="FH12" s="907"/>
      <c r="FI12" s="907"/>
      <c r="FJ12" s="907"/>
      <c r="FK12" s="907"/>
      <c r="FL12" s="907"/>
      <c r="FM12" s="907"/>
      <c r="FN12" s="907"/>
      <c r="FO12" s="907"/>
      <c r="FP12" s="907"/>
      <c r="FQ12" s="907"/>
      <c r="FR12" s="907"/>
      <c r="FS12" s="907"/>
      <c r="FT12" s="907"/>
      <c r="FU12" s="907"/>
      <c r="FV12" s="907"/>
      <c r="FW12" s="907"/>
      <c r="FX12" s="907"/>
      <c r="FY12" s="907"/>
      <c r="FZ12" s="907"/>
      <c r="GA12" s="907"/>
      <c r="GB12" s="907"/>
      <c r="GC12" s="907"/>
      <c r="GD12" s="907"/>
      <c r="GE12" s="907"/>
      <c r="GF12" s="907"/>
      <c r="GG12" s="907"/>
      <c r="GH12" s="907"/>
      <c r="GI12" s="907"/>
      <c r="GJ12" s="907"/>
      <c r="GK12" s="907"/>
      <c r="GL12" s="907"/>
      <c r="GM12" s="907"/>
      <c r="GN12" s="907"/>
      <c r="GO12" s="907"/>
      <c r="GP12" s="907"/>
      <c r="GQ12" s="907"/>
      <c r="GR12" s="907"/>
      <c r="GS12" s="907"/>
      <c r="GT12" s="907"/>
      <c r="GU12" s="907"/>
      <c r="GV12" s="907"/>
      <c r="GW12" s="907"/>
      <c r="GX12" s="907"/>
      <c r="GY12" s="907"/>
      <c r="GZ12" s="907"/>
      <c r="HA12" s="907"/>
      <c r="HB12" s="907"/>
      <c r="HC12" s="907"/>
      <c r="HD12" s="907"/>
      <c r="HE12" s="907"/>
      <c r="HF12" s="907"/>
      <c r="HG12" s="907"/>
      <c r="HH12" s="907"/>
      <c r="HI12" s="907"/>
      <c r="HJ12" s="907"/>
      <c r="HK12" s="907"/>
      <c r="HL12" s="907"/>
      <c r="HM12" s="907"/>
      <c r="HN12" s="907"/>
      <c r="HO12" s="907"/>
      <c r="HP12" s="907"/>
      <c r="HQ12" s="907"/>
      <c r="HR12" s="907"/>
      <c r="HS12" s="907"/>
      <c r="HT12" s="907"/>
      <c r="HU12" s="907"/>
      <c r="HV12" s="907"/>
      <c r="HW12" s="907"/>
      <c r="HX12" s="907"/>
      <c r="HY12" s="907"/>
      <c r="HZ12" s="907"/>
      <c r="IA12" s="907"/>
      <c r="IB12" s="907"/>
      <c r="IC12" s="907"/>
      <c r="ID12" s="907"/>
      <c r="IE12" s="907"/>
      <c r="IF12" s="907"/>
      <c r="IG12" s="907"/>
      <c r="IH12" s="907"/>
      <c r="II12" s="907"/>
      <c r="IJ12" s="907"/>
      <c r="IK12" s="907"/>
      <c r="IL12" s="907"/>
      <c r="IM12" s="907"/>
      <c r="IN12" s="907"/>
      <c r="IO12" s="907"/>
      <c r="IP12" s="907"/>
      <c r="IQ12" s="907"/>
      <c r="IR12" s="907"/>
      <c r="IS12" s="907"/>
      <c r="IT12" s="907"/>
      <c r="IU12" s="907"/>
      <c r="IV12" s="907"/>
      <c r="IW12" s="907"/>
      <c r="IX12" s="907"/>
      <c r="IY12" s="907"/>
      <c r="IZ12" s="907"/>
      <c r="JA12" s="907"/>
      <c r="JB12" s="907"/>
      <c r="JC12" s="907"/>
      <c r="JD12" s="907"/>
      <c r="JE12" s="907"/>
      <c r="JF12" s="907"/>
      <c r="JG12" s="907"/>
      <c r="JH12" s="907"/>
      <c r="JI12" s="907"/>
      <c r="JJ12" s="907"/>
      <c r="JK12" s="907"/>
      <c r="JL12" s="907"/>
      <c r="JM12" s="907"/>
      <c r="JN12" s="907"/>
      <c r="JO12" s="907"/>
      <c r="JP12" s="907"/>
      <c r="JQ12" s="907"/>
      <c r="JR12" s="907"/>
      <c r="JS12" s="907"/>
      <c r="JT12" s="907"/>
      <c r="JU12" s="907"/>
      <c r="JV12" s="907"/>
      <c r="JW12" s="907"/>
      <c r="JX12" s="907"/>
    </row>
    <row r="13" spans="1:284" s="709" customFormat="1" ht="24" customHeight="1">
      <c r="A13" s="972">
        <f>VLOOKUP(B13,REF!$U$1:$W$8,2,FALSE)</f>
        <v>1</v>
      </c>
      <c r="B13" s="1192" t="s">
        <v>332</v>
      </c>
      <c r="C13" s="1193" t="s">
        <v>666</v>
      </c>
      <c r="D13" s="1296">
        <v>9</v>
      </c>
      <c r="E13" s="971"/>
      <c r="F13" s="1218">
        <v>0</v>
      </c>
      <c r="G13" s="1219" t="s">
        <v>1057</v>
      </c>
      <c r="H13" s="870"/>
      <c r="I13" s="764" t="s">
        <v>281</v>
      </c>
      <c r="J13" s="945" t="s">
        <v>998</v>
      </c>
      <c r="K13" s="939" t="s">
        <v>1016</v>
      </c>
      <c r="L13" s="864"/>
      <c r="M13" s="706"/>
      <c r="N13" s="1305"/>
      <c r="O13" s="1222"/>
      <c r="P13" s="860"/>
      <c r="Q13" s="930"/>
      <c r="R13" s="1025">
        <v>1.5</v>
      </c>
      <c r="S13" s="1179">
        <v>2</v>
      </c>
      <c r="T13" s="1180" t="str">
        <f>VLOOKUP(S13,REF!$K$1:$N$11,4,FALSE)</f>
        <v>Norberto Acevedo </v>
      </c>
      <c r="U13" s="1015"/>
      <c r="V13" s="904" t="s">
        <v>1048</v>
      </c>
      <c r="W13" s="1015">
        <v>41911</v>
      </c>
      <c r="X13" s="904"/>
      <c r="Y13" s="982"/>
      <c r="Z13" s="975"/>
      <c r="AA13" s="952">
        <f>IFERROR((AC13-AB13)/7,"")</f>
        <v>1</v>
      </c>
      <c r="AB13" s="1283">
        <v>41911</v>
      </c>
      <c r="AC13" s="1283">
        <v>41918</v>
      </c>
      <c r="AD13" s="952"/>
      <c r="AE13" s="953"/>
      <c r="AF13" s="1032" t="s">
        <v>998</v>
      </c>
      <c r="AG13" s="1230"/>
      <c r="AH13" s="472" t="str">
        <f>IF($AB13&lt;=AH$2,IF($AC13&lt;AH$2,0,VLOOKUP($S13,REF!$K:$N,2,FALSE)),"")</f>
        <v/>
      </c>
      <c r="AI13" s="472" t="str">
        <f>IF($AB13&lt;=AI$2,IF($AC13&lt;AI$2,0,VLOOKUP($S13,REF!$K:$N,2,FALSE)),"")</f>
        <v/>
      </c>
      <c r="AJ13" s="472" t="str">
        <f>IF($AB13&lt;=AJ$2,IF($AC13&lt;AJ$2,0,VLOOKUP($S13,REF!$K:$N,2,FALSE)),"")</f>
        <v/>
      </c>
      <c r="AK13" s="472" t="str">
        <f>IF($AB13&lt;=AK$2,IF($AC13&lt;AK$2,0,VLOOKUP($S13,REF!$K:$N,2,FALSE)),"")</f>
        <v/>
      </c>
      <c r="AL13" s="472" t="str">
        <f>IF($AB13&lt;=AL$2,IF($AC13&lt;AL$2,0,VLOOKUP($S13,REF!$K:$N,2,FALSE)),"")</f>
        <v/>
      </c>
      <c r="AM13" s="472" t="str">
        <f>IF($AB13&lt;=AM$2,IF($AC13&lt;AM$2,0,VLOOKUP($S13,REF!$K:$N,2,FALSE)),"")</f>
        <v/>
      </c>
      <c r="AN13" s="472" t="str">
        <f>IF($AB13&lt;=AN$2,IF($AC13&lt;AN$2,0,VLOOKUP($S13,REF!$K:$N,2,FALSE)),"")</f>
        <v/>
      </c>
      <c r="AO13" s="472" t="str">
        <f>IF($AB13&lt;=AO$2,IF($AC13&lt;AO$2,0,VLOOKUP($S13,REF!$K:$N,2,FALSE)),"")</f>
        <v/>
      </c>
      <c r="AP13" s="472" t="str">
        <f>IF($AB13&lt;=AP$2,IF($AC13&lt;AP$2,0,VLOOKUP($S13,REF!$K:$N,2,FALSE)),"")</f>
        <v/>
      </c>
      <c r="AQ13" s="472" t="str">
        <f>IF($AB13&lt;=AQ$2,IF($AC13&lt;AQ$2,0,VLOOKUP($S13,REF!$K:$N,2,FALSE)),"")</f>
        <v/>
      </c>
      <c r="AR13" s="472" t="str">
        <f>IF($AB13&lt;=AR$2,IF($AC13&lt;AR$2,0,VLOOKUP($S13,REF!$K:$N,2,FALSE)),"")</f>
        <v/>
      </c>
      <c r="AS13" s="472" t="str">
        <f>IF($AB13&lt;=AS$2,IF($AC13&lt;AS$2,0,VLOOKUP($S13,REF!$K:$N,2,FALSE)),"")</f>
        <v/>
      </c>
      <c r="AT13" s="472" t="str">
        <f>IF($AB13&lt;=AT$2,IF($AC13&lt;AT$2,0,VLOOKUP($S13,REF!$K:$N,2,FALSE)),"")</f>
        <v/>
      </c>
      <c r="AU13" s="472" t="str">
        <f>IF($AB13&lt;=AU$2,IF($AC13&lt;AU$2,0,VLOOKUP($S13,REF!$K:$N,2,FALSE)),"")</f>
        <v/>
      </c>
      <c r="AV13" s="472" t="str">
        <f>IF($AB13&lt;=AV$2,IF($AC13&lt;AV$2,0,VLOOKUP($S13,REF!$K:$N,2,FALSE)),"")</f>
        <v/>
      </c>
      <c r="AW13" s="472" t="str">
        <f>IF($AB13&lt;=AW$2,IF($AC13&lt;AW$2,0,VLOOKUP($S13,REF!$K:$N,2,FALSE)),"")</f>
        <v/>
      </c>
      <c r="AX13" s="472" t="str">
        <f>IF($AB13&lt;=AX$2,IF($AC13&lt;AX$2,0,VLOOKUP($S13,REF!$K:$N,2,FALSE)),"")</f>
        <v/>
      </c>
      <c r="AY13" s="472" t="str">
        <f>IF($AB13&lt;=AY$2,IF($AC13&lt;AY$2,0,VLOOKUP($S13,REF!$K:$N,2,FALSE)),"")</f>
        <v/>
      </c>
      <c r="AZ13" s="472" t="str">
        <f>IF($AB13&lt;=AZ$2,IF($AC13&lt;AZ$2,0,VLOOKUP($S13,REF!$K:$N,2,FALSE)),"")</f>
        <v/>
      </c>
      <c r="BA13" s="472" t="str">
        <f>IF($AB13&lt;=BA$2,IF($AC13&lt;BA$2,0,VLOOKUP($S13,REF!$K:$N,2,FALSE)),"")</f>
        <v/>
      </c>
      <c r="BB13" s="905" t="str">
        <f>IF($AB13&lt;=BB$2,IF($AC13&lt;BB$2,0,VLOOKUP($S13,REF!$K:$N,2,FALSE)),"")</f>
        <v/>
      </c>
      <c r="BC13" s="905" t="str">
        <f>IF($AB13&lt;=BC$2,IF($AC13&lt;BC$2,0,VLOOKUP($S13,REF!$K:$N,2,FALSE)),"")</f>
        <v/>
      </c>
      <c r="BD13" s="905" t="str">
        <f>IF($AB13&lt;=BD$2,IF($AC13&lt;BD$2,0,VLOOKUP($S13,REF!$K:$N,2,FALSE)),"")</f>
        <v/>
      </c>
      <c r="BE13" s="905" t="str">
        <f>IF($AB13&lt;=BE$2,IF($AC13&lt;BE$2,0,VLOOKUP($S13,REF!$K:$N,2,FALSE)),"")</f>
        <v/>
      </c>
      <c r="BF13" s="905" t="str">
        <f>IF($AB13&lt;=BF$2,IF($AC13&lt;BF$2,0,VLOOKUP($S13,REF!$K:$N,2,FALSE)),"")</f>
        <v/>
      </c>
      <c r="BG13" s="905" t="str">
        <f>IF($AB13&lt;=BG$2,IF($AC13&lt;BG$2,0,VLOOKUP($S13,REF!$K:$N,2,FALSE)),"")</f>
        <v/>
      </c>
      <c r="BH13" s="905" t="str">
        <f>IF($AB13&lt;=BH$2,IF($AC13&lt;BH$2,0,VLOOKUP($S13,REF!$K:$N,2,FALSE)),"")</f>
        <v/>
      </c>
      <c r="BI13" s="905" t="str">
        <f>IF($AB13&lt;=BI$2,IF($AC13&lt;BI$2,0,VLOOKUP($S13,REF!$K:$N,2,FALSE)),"")</f>
        <v/>
      </c>
      <c r="BJ13" s="905" t="str">
        <f>IF($AB13&lt;=BJ$2,IF($AC13&lt;BJ$2,0,VLOOKUP($S13,REF!$K:$N,2,FALSE)),"")</f>
        <v/>
      </c>
      <c r="BK13" s="905" t="str">
        <f>IF($AB13&lt;=BK$2,IF($AC13&lt;BK$2,0,VLOOKUP($S13,REF!$K:$N,2,FALSE)),"")</f>
        <v/>
      </c>
      <c r="BL13" s="905" t="str">
        <f>IF($AB13&lt;=BL$2,IF($AC13&lt;BL$2,0,VLOOKUP($S13,REF!$K:$N,2,FALSE)),"")</f>
        <v/>
      </c>
      <c r="BM13" s="905" t="str">
        <f>IF($AB13&lt;=BM$2,IF($AC13&lt;BM$2,0,VLOOKUP($S13,REF!$K:$N,2,FALSE)),"")</f>
        <v/>
      </c>
      <c r="BN13" s="905" t="str">
        <f>IF($AB13&lt;=BN$2,IF($AC13&lt;BN$2,0,VLOOKUP($S13,REF!$K:$N,2,FALSE)),"")</f>
        <v/>
      </c>
      <c r="BO13" s="905" t="str">
        <f>IF($AB13&lt;=BO$2,IF($AC13&lt;BO$2,0,VLOOKUP($S13,REF!$K:$N,2,FALSE)),"")</f>
        <v/>
      </c>
      <c r="BP13" s="905" t="str">
        <f>IF($AB13&lt;=BP$2,IF($AC13&lt;BP$2,0,VLOOKUP($S13,REF!$K:$N,2,FALSE)),"")</f>
        <v/>
      </c>
      <c r="BQ13" s="905" t="str">
        <f>IF($AB13&lt;=BQ$2,IF($AC13&lt;BQ$2,0,VLOOKUP($S13,REF!$K:$N,2,FALSE)),"")</f>
        <v/>
      </c>
      <c r="BR13" s="905" t="str">
        <f>IF($AB13&lt;=BR$2,IF($AC13&lt;BR$2,0,VLOOKUP($S13,REF!$K:$N,2,FALSE)),"")</f>
        <v/>
      </c>
      <c r="BS13" s="905" t="str">
        <f>IF($AB13&lt;=BS$2,IF($AC13&lt;BS$2,0,VLOOKUP($S13,REF!$K:$N,2,FALSE)),"")</f>
        <v/>
      </c>
      <c r="BT13" s="905" t="str">
        <f>IF($AB13&lt;=BT$2,IF($AC13&lt;BT$2,0,VLOOKUP($S13,REF!$K:$N,2,FALSE)),"")</f>
        <v/>
      </c>
      <c r="BU13" s="905" t="str">
        <f>IF($AB13&lt;=BU$2,IF($AC13&lt;BU$2,0,VLOOKUP($S13,REF!$K:$N,2,FALSE)),"")</f>
        <v/>
      </c>
      <c r="BV13" s="905" t="str">
        <f>IF($AB13&lt;=BV$2,IF($AC13&lt;BV$2,0,VLOOKUP($S13,REF!$K:$N,2,FALSE)),"")</f>
        <v/>
      </c>
      <c r="BW13" s="905" t="str">
        <f>IF($AB13&lt;=BW$2,IF($AC13&lt;BW$2,0,VLOOKUP($S13,REF!$K:$N,2,FALSE)),"")</f>
        <v/>
      </c>
      <c r="BX13" s="905" t="str">
        <f>IF($AB13&lt;=BX$2,IF($AC13&lt;BX$2,0,VLOOKUP($S13,REF!$K:$N,2,FALSE)),"")</f>
        <v/>
      </c>
      <c r="BY13" s="905" t="str">
        <f>IF($AB13&lt;=BY$2,IF($AC13&lt;BY$2,0,VLOOKUP($S13,REF!$K:$N,2,FALSE)),"")</f>
        <v/>
      </c>
      <c r="BZ13" s="905">
        <f>IF($AB13&lt;=BZ$2,IF($AC13&lt;BZ$2,0,VLOOKUP($S13,REF!$K:$N,2,FALSE)),"")</f>
        <v>1.002</v>
      </c>
      <c r="CA13" s="905">
        <f>IF($AB13&lt;=CA$2,IF($AC13&lt;CA$2,0,VLOOKUP($S13,REF!$K:$N,2,FALSE)),"")</f>
        <v>1.002</v>
      </c>
      <c r="CB13" s="905">
        <f>IF($AB13&lt;=CB$2,IF($AC13&lt;CB$2,0,VLOOKUP($S13,REF!$K:$N,2,FALSE)),"")</f>
        <v>0</v>
      </c>
      <c r="CC13" s="905">
        <f>IF($AB13&lt;=CC$2,IF($AC13&lt;CC$2,0,VLOOKUP($S13,REF!$K:$N,2,FALSE)),"")</f>
        <v>0</v>
      </c>
      <c r="CD13" s="905">
        <f>IF($AB13&lt;=CD$2,IF($AC13&lt;CD$2,0,VLOOKUP($S13,REF!$K:$N,2,FALSE)),"")</f>
        <v>0</v>
      </c>
      <c r="CE13" s="905">
        <f>IF($AB13&lt;=CE$2,IF($AC13&lt;CE$2,0,VLOOKUP($S13,REF!$K:$N,2,FALSE)),"")</f>
        <v>0</v>
      </c>
      <c r="CF13" s="905">
        <f>IF($AB13&lt;=CF$2,IF($AC13&lt;CF$2,0,VLOOKUP($S13,REF!$K:$N,2,FALSE)),"")</f>
        <v>0</v>
      </c>
      <c r="CG13" s="905">
        <f>IF($AB13&lt;=CG$2,IF($AC13&lt;CG$2,0,VLOOKUP($S13,REF!$K:$N,2,FALSE)),"")</f>
        <v>0</v>
      </c>
      <c r="CH13" s="905">
        <f>IF($AB13&lt;=CH$2,IF($AC13&lt;CH$2,0,VLOOKUP($S13,REF!$K:$N,2,FALSE)),"")</f>
        <v>0</v>
      </c>
      <c r="CI13" s="905">
        <f>IF($AB13&lt;=CI$2,IF($AC13&lt;CI$2,0,VLOOKUP($S13,REF!$K:$N,2,FALSE)),"")</f>
        <v>0</v>
      </c>
      <c r="CJ13" s="905">
        <f>IF($AB13&lt;=CJ$2,IF($AC13&lt;CJ$2,0,VLOOKUP($S13,REF!$K:$N,2,FALSE)),"")</f>
        <v>0</v>
      </c>
      <c r="CK13" s="905">
        <f>IF($AB13&lt;=CK$2,IF($AC13&lt;CK$2,0,VLOOKUP($S13,REF!$K:$N,2,FALSE)),"")</f>
        <v>0</v>
      </c>
      <c r="CL13" s="905">
        <f>IF($AB13&lt;=CL$2,IF($AC13&lt;CL$2,0,VLOOKUP($S13,REF!$K:$N,2,FALSE)),"")</f>
        <v>0</v>
      </c>
      <c r="CM13" s="905">
        <f>IF($AB13&lt;=CM$2,IF($AC13&lt;CM$2,0,VLOOKUP($S13,REF!$K:$N,2,FALSE)),"")</f>
        <v>0</v>
      </c>
      <c r="CN13" s="905">
        <f>IF($AB13&lt;=CN$2,IF($AC13&lt;CN$2,0,VLOOKUP($S13,REF!$K:$N,2,FALSE)),"")</f>
        <v>0</v>
      </c>
      <c r="CO13" s="905">
        <f>IF($AB13&lt;=CO$2,IF($AC13&lt;CO$2,0,VLOOKUP($S13,REF!$K:$N,2,FALSE)),"")</f>
        <v>0</v>
      </c>
      <c r="CP13" s="905">
        <f>IF($AB13&lt;=CP$2,IF($AC13&lt;CP$2,0,VLOOKUP($S13,REF!$K:$N,2,FALSE)),"")</f>
        <v>0</v>
      </c>
      <c r="CQ13" s="905">
        <f>IF($AB13&lt;=CQ$2,IF($AC13&lt;CQ$2,0,VLOOKUP($S13,REF!$K:$N,2,FALSE)),"")</f>
        <v>0</v>
      </c>
      <c r="CR13" s="905">
        <f>IF($AB13&lt;=CR$2,IF($AC13&lt;CR$2,0,VLOOKUP($S13,REF!$K:$N,2,FALSE)),"")</f>
        <v>0</v>
      </c>
      <c r="CS13" s="905">
        <f>IF($AB13&lt;=CS$2,IF($AC13&lt;CS$2,0,VLOOKUP($S13,REF!$K:$N,2,FALSE)),"")</f>
        <v>0</v>
      </c>
      <c r="CT13" s="905">
        <f>IF($AB13&lt;=CT$2,IF($AC13&lt;CT$2,0,VLOOKUP($S13,REF!$K:$N,2,FALSE)),"")</f>
        <v>0</v>
      </c>
      <c r="CU13" s="905">
        <f>IF($AB13&lt;=CU$2,IF($AC13&lt;CU$2,0,VLOOKUP($S13,REF!$K:$N,2,FALSE)),"")</f>
        <v>0</v>
      </c>
      <c r="CV13" s="905">
        <f>IF($AB13&lt;=CV$2,IF($AC13&lt;CV$2,0,VLOOKUP($S13,REF!$K:$N,2,FALSE)),"")</f>
        <v>0</v>
      </c>
      <c r="CW13" s="905">
        <f>IF($AB13&lt;=CW$2,IF($AC13&lt;CW$2,0,VLOOKUP($S13,REF!$K:$N,2,FALSE)),"")</f>
        <v>0</v>
      </c>
      <c r="CX13" s="905">
        <f>IF($AB13&lt;=CX$2,IF($AC13&lt;CX$2,0,VLOOKUP($S13,REF!$K:$N,2,FALSE)),"")</f>
        <v>0</v>
      </c>
      <c r="CY13" s="905">
        <f>IF($AB13&lt;=CY$2,IF($AC13&lt;CY$2,0,VLOOKUP($S13,REF!$K:$N,2,FALSE)),"")</f>
        <v>0</v>
      </c>
      <c r="CZ13" s="905">
        <f>IF($AB13&lt;=CZ$2,IF($AC13&lt;CZ$2,0,VLOOKUP($S13,REF!$K:$N,2,FALSE)),"")</f>
        <v>0</v>
      </c>
      <c r="DA13" s="905">
        <f>IF($AB13&lt;=DA$2,IF($AC13&lt;DA$2,0,VLOOKUP($S13,REF!$K:$N,2,FALSE)),"")</f>
        <v>0</v>
      </c>
      <c r="DB13" s="905">
        <f>IF($AB13&lt;=DB$2,IF($AC13&lt;DB$2,0,VLOOKUP($S13,REF!$K:$N,2,FALSE)),"")</f>
        <v>0</v>
      </c>
      <c r="DC13" s="905">
        <f>IF($AB13&lt;=DC$2,IF($AC13&lt;DC$2,0,VLOOKUP($S13,REF!$K:$N,2,FALSE)),"")</f>
        <v>0</v>
      </c>
      <c r="DD13" s="905">
        <f>IF($AB13&lt;=DD$2,IF($AC13&lt;DD$2,0,VLOOKUP($S13,REF!$K:$N,2,FALSE)),"")</f>
        <v>0</v>
      </c>
      <c r="DE13" s="905">
        <f>IF($AB13&lt;=DE$2,IF($AC13&lt;DE$2,0,VLOOKUP($S13,REF!$K:$N,2,FALSE)),"")</f>
        <v>0</v>
      </c>
      <c r="DF13" s="905">
        <f>IF($AB13&lt;=DF$2,IF($AC13&lt;DF$2,0,VLOOKUP($S13,REF!$K:$N,2,FALSE)),"")</f>
        <v>0</v>
      </c>
      <c r="DG13" s="905">
        <f>IF($AB13&lt;=DG$2,IF($AC13&lt;DG$2,0,VLOOKUP($S13,REF!$K:$N,2,FALSE)),"")</f>
        <v>0</v>
      </c>
      <c r="DH13" s="905">
        <f>IF($AB13&lt;=DH$2,IF($AC13&lt;DH$2,0,VLOOKUP($S13,REF!$K:$N,2,FALSE)),"")</f>
        <v>0</v>
      </c>
      <c r="DI13" s="905">
        <f>IF($AB13&lt;=DI$2,IF($AC13&lt;DI$2,0,VLOOKUP($S13,REF!$K:$N,2,FALSE)),"")</f>
        <v>0</v>
      </c>
      <c r="DJ13" s="905">
        <f>IF($AB13&lt;=DJ$2,IF($AC13&lt;DJ$2,0,VLOOKUP($S13,REF!$K:$N,2,FALSE)),"")</f>
        <v>0</v>
      </c>
      <c r="DK13" s="905">
        <f>IF($AB13&lt;=DK$2,IF($AC13&lt;DK$2,0,VLOOKUP($S13,REF!$K:$N,2,FALSE)),"")</f>
        <v>0</v>
      </c>
      <c r="DL13" s="905">
        <f>IF($AB13&lt;=DL$2,IF($AC13&lt;DL$2,0,VLOOKUP($S13,REF!$K:$N,2,FALSE)),"")</f>
        <v>0</v>
      </c>
      <c r="DM13" s="905">
        <f>IF($AB13&lt;=DM$2,IF($AC13&lt;DM$2,0,VLOOKUP($S13,REF!$K:$N,2,FALSE)),"")</f>
        <v>0</v>
      </c>
      <c r="DN13" s="905">
        <f>IF($AB13&lt;=DN$2,IF($AC13&lt;DN$2,0,VLOOKUP($S13,REF!$K:$N,2,FALSE)),"")</f>
        <v>0</v>
      </c>
      <c r="DO13" s="905">
        <f>IF($AB13&lt;=DO$2,IF($AC13&lt;DO$2,0,VLOOKUP($S13,REF!$K:$N,2,FALSE)),"")</f>
        <v>0</v>
      </c>
      <c r="DP13" s="905">
        <f>IF($AB13&lt;=DP$2,IF($AC13&lt;DP$2,0,VLOOKUP($S13,REF!$K:$N,2,FALSE)),"")</f>
        <v>0</v>
      </c>
      <c r="DQ13" s="905">
        <f>IF($AB13&lt;=DQ$2,IF($AC13&lt;DQ$2,0,VLOOKUP($S13,REF!$K:$N,2,FALSE)),"")</f>
        <v>0</v>
      </c>
      <c r="DR13" s="905">
        <f>IF($AB13&lt;=DR$2,IF($AC13&lt;DR$2,0,VLOOKUP($S13,REF!$K:$N,2,FALSE)),"")</f>
        <v>0</v>
      </c>
      <c r="DS13" s="905">
        <f>IF($AB13&lt;=DS$2,IF($AC13&lt;DS$2,0,VLOOKUP($S13,REF!$K:$N,2,FALSE)),"")</f>
        <v>0</v>
      </c>
      <c r="DT13" s="905">
        <f>IF($AB13&lt;=DT$2,IF($AC13&lt;DT$2,0,VLOOKUP($S13,REF!$K:$N,2,FALSE)),"")</f>
        <v>0</v>
      </c>
      <c r="DU13" s="905">
        <f>IF($AB13&lt;=DU$2,IF($AC13&lt;DU$2,0,VLOOKUP($S13,REF!$K:$N,2,FALSE)),"")</f>
        <v>0</v>
      </c>
      <c r="DV13" s="905">
        <f>IF($AB13&lt;=DV$2,IF($AC13&lt;DV$2,0,VLOOKUP($S13,REF!$K:$N,2,FALSE)),"")</f>
        <v>0</v>
      </c>
      <c r="DW13" s="905">
        <f>IF($AB13&lt;=DW$2,IF($AC13&lt;DW$2,0,VLOOKUP($S13,REF!$K:$N,2,FALSE)),"")</f>
        <v>0</v>
      </c>
      <c r="DX13" s="905">
        <f>IF($AB13&lt;=DX$2,IF($AC13&lt;DX$2,0,VLOOKUP($S13,REF!$K:$N,2,FALSE)),"")</f>
        <v>0</v>
      </c>
      <c r="DY13" s="905">
        <f>IF($AB13&lt;=DY$2,IF($AC13&lt;DY$2,0,VLOOKUP($S13,REF!$K:$N,2,FALSE)),"")</f>
        <v>0</v>
      </c>
      <c r="DZ13" s="905" t="str">
        <f>IF($AB13&lt;=DZ$2,IF($AC13&lt;DZ$2,0,VLOOKUP($S13,REF!$K:$N,2,FALSE)),"")</f>
        <v/>
      </c>
      <c r="EA13" s="908"/>
      <c r="EB13" s="908"/>
      <c r="EC13" s="908"/>
      <c r="ED13" s="908"/>
      <c r="EE13" s="908"/>
      <c r="EF13" s="908"/>
      <c r="EG13" s="908"/>
      <c r="EH13" s="908"/>
      <c r="EI13" s="908"/>
      <c r="EJ13" s="908"/>
      <c r="EK13" s="908"/>
      <c r="EL13" s="908"/>
      <c r="EM13" s="908"/>
      <c r="EN13" s="908"/>
      <c r="EO13" s="908"/>
      <c r="EP13" s="908"/>
      <c r="EQ13" s="908"/>
      <c r="ER13" s="908"/>
      <c r="ES13" s="908"/>
      <c r="ET13" s="908"/>
      <c r="EU13" s="908"/>
      <c r="EV13" s="908"/>
      <c r="EW13" s="908"/>
      <c r="EX13" s="908"/>
      <c r="EY13" s="908"/>
      <c r="EZ13" s="908"/>
      <c r="FA13" s="908"/>
      <c r="FB13" s="908"/>
      <c r="FC13" s="908"/>
      <c r="FD13" s="908"/>
      <c r="FE13" s="908"/>
      <c r="FF13" s="908"/>
      <c r="FG13" s="908"/>
      <c r="FH13" s="908"/>
      <c r="FI13" s="908"/>
      <c r="FJ13" s="908"/>
      <c r="FK13" s="908"/>
      <c r="FL13" s="908"/>
      <c r="FM13" s="908"/>
      <c r="FN13" s="908"/>
      <c r="FO13" s="908"/>
      <c r="FP13" s="908"/>
      <c r="FQ13" s="908"/>
      <c r="FR13" s="908"/>
      <c r="FS13" s="908"/>
      <c r="FT13" s="908"/>
      <c r="FU13" s="908"/>
      <c r="FV13" s="908"/>
      <c r="FW13" s="908"/>
      <c r="FX13" s="908"/>
      <c r="FY13" s="908"/>
      <c r="FZ13" s="908"/>
      <c r="GA13" s="908"/>
      <c r="GB13" s="908"/>
      <c r="GC13" s="908"/>
      <c r="GD13" s="908"/>
      <c r="GE13" s="908"/>
      <c r="GF13" s="908"/>
      <c r="GG13" s="908"/>
      <c r="GH13" s="908"/>
      <c r="GI13" s="908"/>
      <c r="GJ13" s="908"/>
      <c r="GK13" s="908"/>
      <c r="GL13" s="908"/>
      <c r="GM13" s="908"/>
      <c r="GN13" s="908"/>
      <c r="GO13" s="908"/>
      <c r="GP13" s="908"/>
      <c r="GQ13" s="908"/>
      <c r="GR13" s="908"/>
      <c r="GS13" s="908"/>
      <c r="GT13" s="908"/>
      <c r="GU13" s="908"/>
      <c r="GV13" s="908"/>
      <c r="GW13" s="908"/>
      <c r="GX13" s="908"/>
      <c r="GY13" s="908"/>
      <c r="GZ13" s="908"/>
      <c r="HA13" s="908"/>
      <c r="HB13" s="908"/>
      <c r="HC13" s="908"/>
      <c r="HD13" s="908"/>
      <c r="HE13" s="908"/>
      <c r="HF13" s="908"/>
      <c r="HG13" s="908"/>
      <c r="HH13" s="908"/>
      <c r="HI13" s="908"/>
      <c r="HJ13" s="908"/>
      <c r="HK13" s="908"/>
      <c r="HL13" s="908"/>
      <c r="HM13" s="908"/>
      <c r="HN13" s="908"/>
      <c r="HO13" s="908"/>
      <c r="HP13" s="908"/>
      <c r="HQ13" s="908"/>
      <c r="HR13" s="908"/>
      <c r="HS13" s="908"/>
      <c r="HT13" s="908"/>
      <c r="HU13" s="908"/>
      <c r="HV13" s="908"/>
      <c r="HW13" s="908"/>
      <c r="HX13" s="908"/>
      <c r="HY13" s="908"/>
      <c r="HZ13" s="908"/>
      <c r="IA13" s="908"/>
      <c r="IB13" s="908"/>
      <c r="IC13" s="908"/>
      <c r="ID13" s="908"/>
      <c r="IE13" s="908"/>
      <c r="IF13" s="908"/>
      <c r="IG13" s="908"/>
      <c r="IH13" s="908"/>
      <c r="II13" s="908"/>
      <c r="IJ13" s="908"/>
      <c r="IK13" s="908"/>
      <c r="IL13" s="908"/>
      <c r="IM13" s="908"/>
      <c r="IN13" s="908"/>
      <c r="IO13" s="908"/>
      <c r="IP13" s="908"/>
      <c r="IQ13" s="908"/>
      <c r="IR13" s="908"/>
      <c r="IS13" s="908"/>
      <c r="IT13" s="908"/>
      <c r="IU13" s="908"/>
      <c r="IV13" s="908"/>
      <c r="IW13" s="908"/>
      <c r="IX13" s="908"/>
      <c r="IY13" s="908"/>
      <c r="IZ13" s="908"/>
      <c r="JA13" s="908"/>
      <c r="JB13" s="908"/>
      <c r="JC13" s="908"/>
      <c r="JD13" s="908"/>
      <c r="JE13" s="908"/>
      <c r="JF13" s="908"/>
      <c r="JG13" s="908"/>
      <c r="JH13" s="908"/>
      <c r="JI13" s="908"/>
      <c r="JJ13" s="908"/>
      <c r="JK13" s="908"/>
      <c r="JL13" s="908"/>
      <c r="JM13" s="908"/>
      <c r="JN13" s="908"/>
      <c r="JO13" s="908"/>
      <c r="JP13" s="908"/>
      <c r="JQ13" s="908"/>
      <c r="JR13" s="908"/>
      <c r="JS13" s="908"/>
      <c r="JT13" s="908"/>
      <c r="JU13" s="908"/>
      <c r="JV13" s="908"/>
      <c r="JW13" s="908"/>
      <c r="JX13" s="908"/>
    </row>
    <row r="14" spans="1:284" s="709" customFormat="1" ht="24" customHeight="1">
      <c r="A14" s="972">
        <f>VLOOKUP(B14,REF!$U$1:$W$8,2,FALSE)</f>
        <v>1</v>
      </c>
      <c r="B14" s="1192" t="s">
        <v>332</v>
      </c>
      <c r="C14" s="1193" t="s">
        <v>666</v>
      </c>
      <c r="D14" s="1297">
        <v>10</v>
      </c>
      <c r="E14" s="971"/>
      <c r="F14" s="1218">
        <v>0</v>
      </c>
      <c r="G14" s="1219" t="s">
        <v>1058</v>
      </c>
      <c r="H14" s="870"/>
      <c r="I14" s="764" t="s">
        <v>281</v>
      </c>
      <c r="J14" s="945" t="s">
        <v>998</v>
      </c>
      <c r="K14" s="939" t="s">
        <v>1017</v>
      </c>
      <c r="L14" s="864"/>
      <c r="M14" s="710"/>
      <c r="N14" s="1305"/>
      <c r="O14" s="1222"/>
      <c r="P14" s="860"/>
      <c r="Q14" s="930"/>
      <c r="R14" s="1025">
        <v>1.5</v>
      </c>
      <c r="S14" s="1179">
        <v>2</v>
      </c>
      <c r="T14" s="1180" t="str">
        <f>VLOOKUP(S14,REF!$K$1:$N$11,4,FALSE)</f>
        <v>Norberto Acevedo </v>
      </c>
      <c r="U14" s="1015"/>
      <c r="V14" s="904" t="s">
        <v>1048</v>
      </c>
      <c r="W14" s="1015">
        <v>41911</v>
      </c>
      <c r="X14" s="904"/>
      <c r="Y14" s="982"/>
      <c r="Z14" s="955"/>
      <c r="AA14" s="952">
        <f>IFERROR((AC14-AB14)/7,"")</f>
        <v>1</v>
      </c>
      <c r="AB14" s="1283">
        <v>41911</v>
      </c>
      <c r="AC14" s="1283">
        <v>41918</v>
      </c>
      <c r="AD14" s="952"/>
      <c r="AE14" s="953"/>
      <c r="AF14" s="1032" t="s">
        <v>998</v>
      </c>
      <c r="AG14" s="1230"/>
      <c r="AH14" s="472" t="str">
        <f>IF($AB14&lt;=AH$2,IF($AC14&lt;AH$2,0,VLOOKUP($S14,REF!$K:$N,2,FALSE)),"")</f>
        <v/>
      </c>
      <c r="AI14" s="472" t="str">
        <f>IF($AB14&lt;=AI$2,IF($AC14&lt;AI$2,0,VLOOKUP($S14,REF!$K:$N,2,FALSE)),"")</f>
        <v/>
      </c>
      <c r="AJ14" s="472" t="str">
        <f>IF($AB14&lt;=AJ$2,IF($AC14&lt;AJ$2,0,VLOOKUP($S14,REF!$K:$N,2,FALSE)),"")</f>
        <v/>
      </c>
      <c r="AK14" s="472" t="str">
        <f>IF($AB14&lt;=AK$2,IF($AC14&lt;AK$2,0,VLOOKUP($S14,REF!$K:$N,2,FALSE)),"")</f>
        <v/>
      </c>
      <c r="AL14" s="472" t="str">
        <f>IF($AB14&lt;=AL$2,IF($AC14&lt;AL$2,0,VLOOKUP($S14,REF!$K:$N,2,FALSE)),"")</f>
        <v/>
      </c>
      <c r="AM14" s="472" t="str">
        <f>IF($AB14&lt;=AM$2,IF($AC14&lt;AM$2,0,VLOOKUP($S14,REF!$K:$N,2,FALSE)),"")</f>
        <v/>
      </c>
      <c r="AN14" s="472" t="str">
        <f>IF($AB14&lt;=AN$2,IF($AC14&lt;AN$2,0,VLOOKUP($S14,REF!$K:$N,2,FALSE)),"")</f>
        <v/>
      </c>
      <c r="AO14" s="472" t="str">
        <f>IF($AB14&lt;=AO$2,IF($AC14&lt;AO$2,0,VLOOKUP($S14,REF!$K:$N,2,FALSE)),"")</f>
        <v/>
      </c>
      <c r="AP14" s="472" t="str">
        <f>IF($AB14&lt;=AP$2,IF($AC14&lt;AP$2,0,VLOOKUP($S14,REF!$K:$N,2,FALSE)),"")</f>
        <v/>
      </c>
      <c r="AQ14" s="472" t="str">
        <f>IF($AB14&lt;=AQ$2,IF($AC14&lt;AQ$2,0,VLOOKUP($S14,REF!$K:$N,2,FALSE)),"")</f>
        <v/>
      </c>
      <c r="AR14" s="472" t="str">
        <f>IF($AB14&lt;=AR$2,IF($AC14&lt;AR$2,0,VLOOKUP($S14,REF!$K:$N,2,FALSE)),"")</f>
        <v/>
      </c>
      <c r="AS14" s="472" t="str">
        <f>IF($AB14&lt;=AS$2,IF($AC14&lt;AS$2,0,VLOOKUP($S14,REF!$K:$N,2,FALSE)),"")</f>
        <v/>
      </c>
      <c r="AT14" s="472" t="str">
        <f>IF($AB14&lt;=AT$2,IF($AC14&lt;AT$2,0,VLOOKUP($S14,REF!$K:$N,2,FALSE)),"")</f>
        <v/>
      </c>
      <c r="AU14" s="472" t="str">
        <f>IF($AB14&lt;=AU$2,IF($AC14&lt;AU$2,0,VLOOKUP($S14,REF!$K:$N,2,FALSE)),"")</f>
        <v/>
      </c>
      <c r="AV14" s="472" t="str">
        <f>IF($AB14&lt;=AV$2,IF($AC14&lt;AV$2,0,VLOOKUP($S14,REF!$K:$N,2,FALSE)),"")</f>
        <v/>
      </c>
      <c r="AW14" s="472" t="str">
        <f>IF($AB14&lt;=AW$2,IF($AC14&lt;AW$2,0,VLOOKUP($S14,REF!$K:$N,2,FALSE)),"")</f>
        <v/>
      </c>
      <c r="AX14" s="472" t="str">
        <f>IF($AB14&lt;=AX$2,IF($AC14&lt;AX$2,0,VLOOKUP($S14,REF!$K:$N,2,FALSE)),"")</f>
        <v/>
      </c>
      <c r="AY14" s="472" t="str">
        <f>IF($AB14&lt;=AY$2,IF($AC14&lt;AY$2,0,VLOOKUP($S14,REF!$K:$N,2,FALSE)),"")</f>
        <v/>
      </c>
      <c r="AZ14" s="472" t="str">
        <f>IF($AB14&lt;=AZ$2,IF($AC14&lt;AZ$2,0,VLOOKUP($S14,REF!$K:$N,2,FALSE)),"")</f>
        <v/>
      </c>
      <c r="BA14" s="472" t="str">
        <f>IF($AB14&lt;=BA$2,IF($AC14&lt;BA$2,0,VLOOKUP($S14,REF!$K:$N,2,FALSE)),"")</f>
        <v/>
      </c>
      <c r="BB14" s="905" t="str">
        <f>IF($AB14&lt;=BB$2,IF($AC14&lt;BB$2,0,VLOOKUP($S14,REF!$K:$N,2,FALSE)),"")</f>
        <v/>
      </c>
      <c r="BC14" s="905" t="str">
        <f>IF($AB14&lt;=BC$2,IF($AC14&lt;BC$2,0,VLOOKUP($S14,REF!$K:$N,2,FALSE)),"")</f>
        <v/>
      </c>
      <c r="BD14" s="905" t="str">
        <f>IF($AB14&lt;=BD$2,IF($AC14&lt;BD$2,0,VLOOKUP($S14,REF!$K:$N,2,FALSE)),"")</f>
        <v/>
      </c>
      <c r="BE14" s="905" t="str">
        <f>IF($AB14&lt;=BE$2,IF($AC14&lt;BE$2,0,VLOOKUP($S14,REF!$K:$N,2,FALSE)),"")</f>
        <v/>
      </c>
      <c r="BF14" s="905" t="str">
        <f>IF($AB14&lt;=BF$2,IF($AC14&lt;BF$2,0,VLOOKUP($S14,REF!$K:$N,2,FALSE)),"")</f>
        <v/>
      </c>
      <c r="BG14" s="905" t="str">
        <f>IF($AB14&lt;=BG$2,IF($AC14&lt;BG$2,0,VLOOKUP($S14,REF!$K:$N,2,FALSE)),"")</f>
        <v/>
      </c>
      <c r="BH14" s="905" t="str">
        <f>IF($AB14&lt;=BH$2,IF($AC14&lt;BH$2,0,VLOOKUP($S14,REF!$K:$N,2,FALSE)),"")</f>
        <v/>
      </c>
      <c r="BI14" s="905" t="str">
        <f>IF($AB14&lt;=BI$2,IF($AC14&lt;BI$2,0,VLOOKUP($S14,REF!$K:$N,2,FALSE)),"")</f>
        <v/>
      </c>
      <c r="BJ14" s="905" t="str">
        <f>IF($AB14&lt;=BJ$2,IF($AC14&lt;BJ$2,0,VLOOKUP($S14,REF!$K:$N,2,FALSE)),"")</f>
        <v/>
      </c>
      <c r="BK14" s="905" t="str">
        <f>IF($AB14&lt;=BK$2,IF($AC14&lt;BK$2,0,VLOOKUP($S14,REF!$K:$N,2,FALSE)),"")</f>
        <v/>
      </c>
      <c r="BL14" s="905" t="str">
        <f>IF($AB14&lt;=BL$2,IF($AC14&lt;BL$2,0,VLOOKUP($S14,REF!$K:$N,2,FALSE)),"")</f>
        <v/>
      </c>
      <c r="BM14" s="905" t="str">
        <f>IF($AB14&lt;=BM$2,IF($AC14&lt;BM$2,0,VLOOKUP($S14,REF!$K:$N,2,FALSE)),"")</f>
        <v/>
      </c>
      <c r="BN14" s="905" t="str">
        <f>IF($AB14&lt;=BN$2,IF($AC14&lt;BN$2,0,VLOOKUP($S14,REF!$K:$N,2,FALSE)),"")</f>
        <v/>
      </c>
      <c r="BO14" s="905" t="str">
        <f>IF($AB14&lt;=BO$2,IF($AC14&lt;BO$2,0,VLOOKUP($S14,REF!$K:$N,2,FALSE)),"")</f>
        <v/>
      </c>
      <c r="BP14" s="905" t="str">
        <f>IF($AB14&lt;=BP$2,IF($AC14&lt;BP$2,0,VLOOKUP($S14,REF!$K:$N,2,FALSE)),"")</f>
        <v/>
      </c>
      <c r="BQ14" s="905" t="str">
        <f>IF($AB14&lt;=BQ$2,IF($AC14&lt;BQ$2,0,VLOOKUP($S14,REF!$K:$N,2,FALSE)),"")</f>
        <v/>
      </c>
      <c r="BR14" s="905" t="str">
        <f>IF($AB14&lt;=BR$2,IF($AC14&lt;BR$2,0,VLOOKUP($S14,REF!$K:$N,2,FALSE)),"")</f>
        <v/>
      </c>
      <c r="BS14" s="905" t="str">
        <f>IF($AB14&lt;=BS$2,IF($AC14&lt;BS$2,0,VLOOKUP($S14,REF!$K:$N,2,FALSE)),"")</f>
        <v/>
      </c>
      <c r="BT14" s="905" t="str">
        <f>IF($AB14&lt;=BT$2,IF($AC14&lt;BT$2,0,VLOOKUP($S14,REF!$K:$N,2,FALSE)),"")</f>
        <v/>
      </c>
      <c r="BU14" s="905" t="str">
        <f>IF($AB14&lt;=BU$2,IF($AC14&lt;BU$2,0,VLOOKUP($S14,REF!$K:$N,2,FALSE)),"")</f>
        <v/>
      </c>
      <c r="BV14" s="905" t="str">
        <f>IF($AB14&lt;=BV$2,IF($AC14&lt;BV$2,0,VLOOKUP($S14,REF!$K:$N,2,FALSE)),"")</f>
        <v/>
      </c>
      <c r="BW14" s="905" t="str">
        <f>IF($AB14&lt;=BW$2,IF($AC14&lt;BW$2,0,VLOOKUP($S14,REF!$K:$N,2,FALSE)),"")</f>
        <v/>
      </c>
      <c r="BX14" s="905" t="str">
        <f>IF($AB14&lt;=BX$2,IF($AC14&lt;BX$2,0,VLOOKUP($S14,REF!$K:$N,2,FALSE)),"")</f>
        <v/>
      </c>
      <c r="BY14" s="905" t="str">
        <f>IF($AB14&lt;=BY$2,IF($AC14&lt;BY$2,0,VLOOKUP($S14,REF!$K:$N,2,FALSE)),"")</f>
        <v/>
      </c>
      <c r="BZ14" s="905">
        <f>IF($AB14&lt;=BZ$2,IF($AC14&lt;BZ$2,0,VLOOKUP($S14,REF!$K:$N,2,FALSE)),"")</f>
        <v>1.002</v>
      </c>
      <c r="CA14" s="905">
        <f>IF($AB14&lt;=CA$2,IF($AC14&lt;CA$2,0,VLOOKUP($S14,REF!$K:$N,2,FALSE)),"")</f>
        <v>1.002</v>
      </c>
      <c r="CB14" s="905">
        <f>IF($AB14&lt;=CB$2,IF($AC14&lt;CB$2,0,VLOOKUP($S14,REF!$K:$N,2,FALSE)),"")</f>
        <v>0</v>
      </c>
      <c r="CC14" s="905">
        <f>IF($AB14&lt;=CC$2,IF($AC14&lt;CC$2,0,VLOOKUP($S14,REF!$K:$N,2,FALSE)),"")</f>
        <v>0</v>
      </c>
      <c r="CD14" s="905">
        <f>IF($AB14&lt;=CD$2,IF($AC14&lt;CD$2,0,VLOOKUP($S14,REF!$K:$N,2,FALSE)),"")</f>
        <v>0</v>
      </c>
      <c r="CE14" s="905">
        <f>IF($AB14&lt;=CE$2,IF($AC14&lt;CE$2,0,VLOOKUP($S14,REF!$K:$N,2,FALSE)),"")</f>
        <v>0</v>
      </c>
      <c r="CF14" s="905">
        <f>IF($AB14&lt;=CF$2,IF($AC14&lt;CF$2,0,VLOOKUP($S14,REF!$K:$N,2,FALSE)),"")</f>
        <v>0</v>
      </c>
      <c r="CG14" s="905">
        <f>IF($AB14&lt;=CG$2,IF($AC14&lt;CG$2,0,VLOOKUP($S14,REF!$K:$N,2,FALSE)),"")</f>
        <v>0</v>
      </c>
      <c r="CH14" s="905">
        <f>IF($AB14&lt;=CH$2,IF($AC14&lt;CH$2,0,VLOOKUP($S14,REF!$K:$N,2,FALSE)),"")</f>
        <v>0</v>
      </c>
      <c r="CI14" s="905">
        <f>IF($AB14&lt;=CI$2,IF($AC14&lt;CI$2,0,VLOOKUP($S14,REF!$K:$N,2,FALSE)),"")</f>
        <v>0</v>
      </c>
      <c r="CJ14" s="905">
        <f>IF($AB14&lt;=CJ$2,IF($AC14&lt;CJ$2,0,VLOOKUP($S14,REF!$K:$N,2,FALSE)),"")</f>
        <v>0</v>
      </c>
      <c r="CK14" s="905">
        <f>IF($AB14&lt;=CK$2,IF($AC14&lt;CK$2,0,VLOOKUP($S14,REF!$K:$N,2,FALSE)),"")</f>
        <v>0</v>
      </c>
      <c r="CL14" s="905">
        <f>IF($AB14&lt;=CL$2,IF($AC14&lt;CL$2,0,VLOOKUP($S14,REF!$K:$N,2,FALSE)),"")</f>
        <v>0</v>
      </c>
      <c r="CM14" s="905">
        <f>IF($AB14&lt;=CM$2,IF($AC14&lt;CM$2,0,VLOOKUP($S14,REF!$K:$N,2,FALSE)),"")</f>
        <v>0</v>
      </c>
      <c r="CN14" s="905">
        <f>IF($AB14&lt;=CN$2,IF($AC14&lt;CN$2,0,VLOOKUP($S14,REF!$K:$N,2,FALSE)),"")</f>
        <v>0</v>
      </c>
      <c r="CO14" s="905">
        <f>IF($AB14&lt;=CO$2,IF($AC14&lt;CO$2,0,VLOOKUP($S14,REF!$K:$N,2,FALSE)),"")</f>
        <v>0</v>
      </c>
      <c r="CP14" s="905">
        <f>IF($AB14&lt;=CP$2,IF($AC14&lt;CP$2,0,VLOOKUP($S14,REF!$K:$N,2,FALSE)),"")</f>
        <v>0</v>
      </c>
      <c r="CQ14" s="905">
        <f>IF($AB14&lt;=CQ$2,IF($AC14&lt;CQ$2,0,VLOOKUP($S14,REF!$K:$N,2,FALSE)),"")</f>
        <v>0</v>
      </c>
      <c r="CR14" s="905">
        <f>IF($AB14&lt;=CR$2,IF($AC14&lt;CR$2,0,VLOOKUP($S14,REF!$K:$N,2,FALSE)),"")</f>
        <v>0</v>
      </c>
      <c r="CS14" s="905">
        <f>IF($AB14&lt;=CS$2,IF($AC14&lt;CS$2,0,VLOOKUP($S14,REF!$K:$N,2,FALSE)),"")</f>
        <v>0</v>
      </c>
      <c r="CT14" s="905">
        <f>IF($AB14&lt;=CT$2,IF($AC14&lt;CT$2,0,VLOOKUP($S14,REF!$K:$N,2,FALSE)),"")</f>
        <v>0</v>
      </c>
      <c r="CU14" s="905">
        <f>IF($AB14&lt;=CU$2,IF($AC14&lt;CU$2,0,VLOOKUP($S14,REF!$K:$N,2,FALSE)),"")</f>
        <v>0</v>
      </c>
      <c r="CV14" s="905">
        <f>IF($AB14&lt;=CV$2,IF($AC14&lt;CV$2,0,VLOOKUP($S14,REF!$K:$N,2,FALSE)),"")</f>
        <v>0</v>
      </c>
      <c r="CW14" s="905">
        <f>IF($AB14&lt;=CW$2,IF($AC14&lt;CW$2,0,VLOOKUP($S14,REF!$K:$N,2,FALSE)),"")</f>
        <v>0</v>
      </c>
      <c r="CX14" s="905">
        <f>IF($AB14&lt;=CX$2,IF($AC14&lt;CX$2,0,VLOOKUP($S14,REF!$K:$N,2,FALSE)),"")</f>
        <v>0</v>
      </c>
      <c r="CY14" s="905">
        <f>IF($AB14&lt;=CY$2,IF($AC14&lt;CY$2,0,VLOOKUP($S14,REF!$K:$N,2,FALSE)),"")</f>
        <v>0</v>
      </c>
      <c r="CZ14" s="905">
        <f>IF($AB14&lt;=CZ$2,IF($AC14&lt;CZ$2,0,VLOOKUP($S14,REF!$K:$N,2,FALSE)),"")</f>
        <v>0</v>
      </c>
      <c r="DA14" s="905">
        <f>IF($AB14&lt;=DA$2,IF($AC14&lt;DA$2,0,VLOOKUP($S14,REF!$K:$N,2,FALSE)),"")</f>
        <v>0</v>
      </c>
      <c r="DB14" s="905">
        <f>IF($AB14&lt;=DB$2,IF($AC14&lt;DB$2,0,VLOOKUP($S14,REF!$K:$N,2,FALSE)),"")</f>
        <v>0</v>
      </c>
      <c r="DC14" s="905">
        <f>IF($AB14&lt;=DC$2,IF($AC14&lt;DC$2,0,VLOOKUP($S14,REF!$K:$N,2,FALSE)),"")</f>
        <v>0</v>
      </c>
      <c r="DD14" s="905">
        <f>IF($AB14&lt;=DD$2,IF($AC14&lt;DD$2,0,VLOOKUP($S14,REF!$K:$N,2,FALSE)),"")</f>
        <v>0</v>
      </c>
      <c r="DE14" s="905">
        <f>IF($AB14&lt;=DE$2,IF($AC14&lt;DE$2,0,VLOOKUP($S14,REF!$K:$N,2,FALSE)),"")</f>
        <v>0</v>
      </c>
      <c r="DF14" s="905">
        <f>IF($AB14&lt;=DF$2,IF($AC14&lt;DF$2,0,VLOOKUP($S14,REF!$K:$N,2,FALSE)),"")</f>
        <v>0</v>
      </c>
      <c r="DG14" s="905">
        <f>IF($AB14&lt;=DG$2,IF($AC14&lt;DG$2,0,VLOOKUP($S14,REF!$K:$N,2,FALSE)),"")</f>
        <v>0</v>
      </c>
      <c r="DH14" s="905">
        <f>IF($AB14&lt;=DH$2,IF($AC14&lt;DH$2,0,VLOOKUP($S14,REF!$K:$N,2,FALSE)),"")</f>
        <v>0</v>
      </c>
      <c r="DI14" s="905">
        <f>IF($AB14&lt;=DI$2,IF($AC14&lt;DI$2,0,VLOOKUP($S14,REF!$K:$N,2,FALSE)),"")</f>
        <v>0</v>
      </c>
      <c r="DJ14" s="905">
        <f>IF($AB14&lt;=DJ$2,IF($AC14&lt;DJ$2,0,VLOOKUP($S14,REF!$K:$N,2,FALSE)),"")</f>
        <v>0</v>
      </c>
      <c r="DK14" s="905">
        <f>IF($AB14&lt;=DK$2,IF($AC14&lt;DK$2,0,VLOOKUP($S14,REF!$K:$N,2,FALSE)),"")</f>
        <v>0</v>
      </c>
      <c r="DL14" s="905">
        <f>IF($AB14&lt;=DL$2,IF($AC14&lt;DL$2,0,VLOOKUP($S14,REF!$K:$N,2,FALSE)),"")</f>
        <v>0</v>
      </c>
      <c r="DM14" s="905">
        <f>IF($AB14&lt;=DM$2,IF($AC14&lt;DM$2,0,VLOOKUP($S14,REF!$K:$N,2,FALSE)),"")</f>
        <v>0</v>
      </c>
      <c r="DN14" s="905">
        <f>IF($AB14&lt;=DN$2,IF($AC14&lt;DN$2,0,VLOOKUP($S14,REF!$K:$N,2,FALSE)),"")</f>
        <v>0</v>
      </c>
      <c r="DO14" s="905">
        <f>IF($AB14&lt;=DO$2,IF($AC14&lt;DO$2,0,VLOOKUP($S14,REF!$K:$N,2,FALSE)),"")</f>
        <v>0</v>
      </c>
      <c r="DP14" s="905">
        <f>IF($AB14&lt;=DP$2,IF($AC14&lt;DP$2,0,VLOOKUP($S14,REF!$K:$N,2,FALSE)),"")</f>
        <v>0</v>
      </c>
      <c r="DQ14" s="905">
        <f>IF($AB14&lt;=DQ$2,IF($AC14&lt;DQ$2,0,VLOOKUP($S14,REF!$K:$N,2,FALSE)),"")</f>
        <v>0</v>
      </c>
      <c r="DR14" s="905">
        <f>IF($AB14&lt;=DR$2,IF($AC14&lt;DR$2,0,VLOOKUP($S14,REF!$K:$N,2,FALSE)),"")</f>
        <v>0</v>
      </c>
      <c r="DS14" s="905">
        <f>IF($AB14&lt;=DS$2,IF($AC14&lt;DS$2,0,VLOOKUP($S14,REF!$K:$N,2,FALSE)),"")</f>
        <v>0</v>
      </c>
      <c r="DT14" s="905">
        <f>IF($AB14&lt;=DT$2,IF($AC14&lt;DT$2,0,VLOOKUP($S14,REF!$K:$N,2,FALSE)),"")</f>
        <v>0</v>
      </c>
      <c r="DU14" s="905">
        <f>IF($AB14&lt;=DU$2,IF($AC14&lt;DU$2,0,VLOOKUP($S14,REF!$K:$N,2,FALSE)),"")</f>
        <v>0</v>
      </c>
      <c r="DV14" s="905">
        <f>IF($AB14&lt;=DV$2,IF($AC14&lt;DV$2,0,VLOOKUP($S14,REF!$K:$N,2,FALSE)),"")</f>
        <v>0</v>
      </c>
      <c r="DW14" s="905">
        <f>IF($AB14&lt;=DW$2,IF($AC14&lt;DW$2,0,VLOOKUP($S14,REF!$K:$N,2,FALSE)),"")</f>
        <v>0</v>
      </c>
      <c r="DX14" s="905">
        <f>IF($AB14&lt;=DX$2,IF($AC14&lt;DX$2,0,VLOOKUP($S14,REF!$K:$N,2,FALSE)),"")</f>
        <v>0</v>
      </c>
      <c r="DY14" s="905">
        <f>IF($AB14&lt;=DY$2,IF($AC14&lt;DY$2,0,VLOOKUP($S14,REF!$K:$N,2,FALSE)),"")</f>
        <v>0</v>
      </c>
      <c r="DZ14" s="905" t="str">
        <f>IF($AB14&lt;=DZ$2,IF($AC14&lt;DZ$2,0,VLOOKUP($S14,REF!$K:$N,2,FALSE)),"")</f>
        <v/>
      </c>
      <c r="EA14" s="908"/>
      <c r="EB14" s="908"/>
      <c r="EC14" s="908"/>
      <c r="ED14" s="908"/>
      <c r="EE14" s="908"/>
      <c r="EF14" s="908"/>
      <c r="EG14" s="908"/>
      <c r="EH14" s="908"/>
      <c r="EI14" s="908"/>
      <c r="EJ14" s="908"/>
      <c r="EK14" s="908"/>
      <c r="EL14" s="908"/>
      <c r="EM14" s="908"/>
      <c r="EN14" s="908"/>
      <c r="EO14" s="908"/>
      <c r="EP14" s="908"/>
      <c r="EQ14" s="908"/>
      <c r="ER14" s="908"/>
      <c r="ES14" s="908"/>
      <c r="ET14" s="908"/>
      <c r="EU14" s="908"/>
      <c r="EV14" s="908"/>
      <c r="EW14" s="908"/>
      <c r="EX14" s="908"/>
      <c r="EY14" s="908"/>
      <c r="EZ14" s="908"/>
      <c r="FA14" s="908"/>
      <c r="FB14" s="908"/>
      <c r="FC14" s="908"/>
      <c r="FD14" s="908"/>
      <c r="FE14" s="908"/>
      <c r="FF14" s="908"/>
      <c r="FG14" s="908"/>
      <c r="FH14" s="908"/>
      <c r="FI14" s="908"/>
      <c r="FJ14" s="908"/>
      <c r="FK14" s="908"/>
      <c r="FL14" s="908"/>
      <c r="FM14" s="908"/>
      <c r="FN14" s="908"/>
      <c r="FO14" s="908"/>
      <c r="FP14" s="908"/>
      <c r="FQ14" s="908"/>
      <c r="FR14" s="908"/>
      <c r="FS14" s="908"/>
      <c r="FT14" s="908"/>
      <c r="FU14" s="908"/>
      <c r="FV14" s="908"/>
      <c r="FW14" s="908"/>
      <c r="FX14" s="908"/>
      <c r="FY14" s="908"/>
      <c r="FZ14" s="908"/>
      <c r="GA14" s="908"/>
      <c r="GB14" s="908"/>
      <c r="GC14" s="908"/>
      <c r="GD14" s="908"/>
      <c r="GE14" s="908"/>
      <c r="GF14" s="908"/>
      <c r="GG14" s="908"/>
      <c r="GH14" s="908"/>
      <c r="GI14" s="908"/>
      <c r="GJ14" s="908"/>
      <c r="GK14" s="908"/>
      <c r="GL14" s="908"/>
      <c r="GM14" s="908"/>
      <c r="GN14" s="908"/>
      <c r="GO14" s="908"/>
      <c r="GP14" s="908"/>
      <c r="GQ14" s="908"/>
      <c r="GR14" s="908"/>
      <c r="GS14" s="908"/>
      <c r="GT14" s="908"/>
      <c r="GU14" s="908"/>
      <c r="GV14" s="908"/>
      <c r="GW14" s="908"/>
      <c r="GX14" s="908"/>
      <c r="GY14" s="908"/>
      <c r="GZ14" s="908"/>
      <c r="HA14" s="908"/>
      <c r="HB14" s="908"/>
      <c r="HC14" s="908"/>
      <c r="HD14" s="908"/>
      <c r="HE14" s="908"/>
      <c r="HF14" s="908"/>
      <c r="HG14" s="908"/>
      <c r="HH14" s="908"/>
      <c r="HI14" s="908"/>
      <c r="HJ14" s="908"/>
      <c r="HK14" s="908"/>
      <c r="HL14" s="908"/>
      <c r="HM14" s="908"/>
      <c r="HN14" s="908"/>
      <c r="HO14" s="908"/>
      <c r="HP14" s="908"/>
      <c r="HQ14" s="908"/>
      <c r="HR14" s="908"/>
      <c r="HS14" s="908"/>
      <c r="HT14" s="908"/>
      <c r="HU14" s="908"/>
      <c r="HV14" s="908"/>
      <c r="HW14" s="908"/>
      <c r="HX14" s="908"/>
      <c r="HY14" s="908"/>
      <c r="HZ14" s="908"/>
      <c r="IA14" s="908"/>
      <c r="IB14" s="908"/>
      <c r="IC14" s="908"/>
      <c r="ID14" s="908"/>
      <c r="IE14" s="908"/>
      <c r="IF14" s="908"/>
      <c r="IG14" s="908"/>
      <c r="IH14" s="908"/>
      <c r="II14" s="908"/>
      <c r="IJ14" s="908"/>
      <c r="IK14" s="908"/>
      <c r="IL14" s="908"/>
      <c r="IM14" s="908"/>
      <c r="IN14" s="908"/>
      <c r="IO14" s="908"/>
      <c r="IP14" s="908"/>
      <c r="IQ14" s="908"/>
      <c r="IR14" s="908"/>
      <c r="IS14" s="908"/>
      <c r="IT14" s="908"/>
      <c r="IU14" s="908"/>
      <c r="IV14" s="908"/>
      <c r="IW14" s="908"/>
      <c r="IX14" s="908"/>
      <c r="IY14" s="908"/>
      <c r="IZ14" s="908"/>
      <c r="JA14" s="908"/>
      <c r="JB14" s="908"/>
      <c r="JC14" s="908"/>
      <c r="JD14" s="908"/>
      <c r="JE14" s="908"/>
      <c r="JF14" s="908"/>
      <c r="JG14" s="908"/>
      <c r="JH14" s="908"/>
      <c r="JI14" s="908"/>
      <c r="JJ14" s="908"/>
      <c r="JK14" s="908"/>
      <c r="JL14" s="908"/>
      <c r="JM14" s="908"/>
      <c r="JN14" s="908"/>
      <c r="JO14" s="908"/>
      <c r="JP14" s="908"/>
      <c r="JQ14" s="908"/>
      <c r="JR14" s="908"/>
      <c r="JS14" s="908"/>
      <c r="JT14" s="908"/>
      <c r="JU14" s="908"/>
      <c r="JV14" s="908"/>
      <c r="JW14" s="908"/>
      <c r="JX14" s="908"/>
    </row>
    <row r="15" spans="1:284" s="709" customFormat="1" ht="24" customHeight="1">
      <c r="A15" s="972">
        <f>VLOOKUP(B15,REF!$U$1:$W$8,2,FALSE)</f>
        <v>1</v>
      </c>
      <c r="B15" s="1192" t="s">
        <v>332</v>
      </c>
      <c r="C15" s="1193" t="s">
        <v>666</v>
      </c>
      <c r="D15" s="1296">
        <v>11</v>
      </c>
      <c r="E15" s="971"/>
      <c r="F15" s="1218">
        <v>0</v>
      </c>
      <c r="G15" s="1219" t="s">
        <v>1059</v>
      </c>
      <c r="H15" s="870"/>
      <c r="I15" s="764" t="s">
        <v>281</v>
      </c>
      <c r="J15" s="945" t="s">
        <v>998</v>
      </c>
      <c r="K15" s="939" t="s">
        <v>1018</v>
      </c>
      <c r="L15" s="864"/>
      <c r="M15" s="706"/>
      <c r="N15" s="1305"/>
      <c r="O15" s="1222"/>
      <c r="P15" s="860"/>
      <c r="Q15" s="930"/>
      <c r="R15" s="1025">
        <v>1.5</v>
      </c>
      <c r="S15" s="1179">
        <v>2</v>
      </c>
      <c r="T15" s="1180" t="str">
        <f>VLOOKUP(S15,REF!$K$1:$N$11,4,FALSE)</f>
        <v>Norberto Acevedo </v>
      </c>
      <c r="U15" s="1015"/>
      <c r="V15" s="904" t="s">
        <v>1048</v>
      </c>
      <c r="W15" s="1015">
        <v>41911</v>
      </c>
      <c r="X15" s="1160"/>
      <c r="Y15" s="982"/>
      <c r="Z15" s="955"/>
      <c r="AA15" s="952">
        <f>IFERROR((AC15-AB15)/7,"")</f>
        <v>1</v>
      </c>
      <c r="AB15" s="1283">
        <v>41911</v>
      </c>
      <c r="AC15" s="1283">
        <v>41918</v>
      </c>
      <c r="AD15" s="952"/>
      <c r="AE15" s="953"/>
      <c r="AF15" s="1032" t="s">
        <v>998</v>
      </c>
      <c r="AG15" s="1230"/>
      <c r="AH15" s="472" t="str">
        <f>IF($AB15&lt;=AH$2,IF($AC15&lt;AH$2,0,VLOOKUP($S15,REF!$K:$N,2,FALSE)),"")</f>
        <v/>
      </c>
      <c r="AI15" s="472" t="str">
        <f>IF($AB15&lt;=AI$2,IF($AC15&lt;AI$2,0,VLOOKUP($S15,REF!$K:$N,2,FALSE)),"")</f>
        <v/>
      </c>
      <c r="AJ15" s="472" t="str">
        <f>IF($AB15&lt;=AJ$2,IF($AC15&lt;AJ$2,0,VLOOKUP($S15,REF!$K:$N,2,FALSE)),"")</f>
        <v/>
      </c>
      <c r="AK15" s="472" t="str">
        <f>IF($AB15&lt;=AK$2,IF($AC15&lt;AK$2,0,VLOOKUP($S15,REF!$K:$N,2,FALSE)),"")</f>
        <v/>
      </c>
      <c r="AL15" s="472" t="str">
        <f>IF($AB15&lt;=AL$2,IF($AC15&lt;AL$2,0,VLOOKUP($S15,REF!$K:$N,2,FALSE)),"")</f>
        <v/>
      </c>
      <c r="AM15" s="472" t="str">
        <f>IF($AB15&lt;=AM$2,IF($AC15&lt;AM$2,0,VLOOKUP($S15,REF!$K:$N,2,FALSE)),"")</f>
        <v/>
      </c>
      <c r="AN15" s="472" t="str">
        <f>IF($AB15&lt;=AN$2,IF($AC15&lt;AN$2,0,VLOOKUP($S15,REF!$K:$N,2,FALSE)),"")</f>
        <v/>
      </c>
      <c r="AO15" s="472" t="str">
        <f>IF($AB15&lt;=AO$2,IF($AC15&lt;AO$2,0,VLOOKUP($S15,REF!$K:$N,2,FALSE)),"")</f>
        <v/>
      </c>
      <c r="AP15" s="472" t="str">
        <f>IF($AB15&lt;=AP$2,IF($AC15&lt;AP$2,0,VLOOKUP($S15,REF!$K:$N,2,FALSE)),"")</f>
        <v/>
      </c>
      <c r="AQ15" s="472" t="str">
        <f>IF($AB15&lt;=AQ$2,IF($AC15&lt;AQ$2,0,VLOOKUP($S15,REF!$K:$N,2,FALSE)),"")</f>
        <v/>
      </c>
      <c r="AR15" s="472" t="str">
        <f>IF($AB15&lt;=AR$2,IF($AC15&lt;AR$2,0,VLOOKUP($S15,REF!$K:$N,2,FALSE)),"")</f>
        <v/>
      </c>
      <c r="AS15" s="472" t="str">
        <f>IF($AB15&lt;=AS$2,IF($AC15&lt;AS$2,0,VLOOKUP($S15,REF!$K:$N,2,FALSE)),"")</f>
        <v/>
      </c>
      <c r="AT15" s="472" t="str">
        <f>IF($AB15&lt;=AT$2,IF($AC15&lt;AT$2,0,VLOOKUP($S15,REF!$K:$N,2,FALSE)),"")</f>
        <v/>
      </c>
      <c r="AU15" s="472" t="str">
        <f>IF($AB15&lt;=AU$2,IF($AC15&lt;AU$2,0,VLOOKUP($S15,REF!$K:$N,2,FALSE)),"")</f>
        <v/>
      </c>
      <c r="AV15" s="472" t="str">
        <f>IF($AB15&lt;=AV$2,IF($AC15&lt;AV$2,0,VLOOKUP($S15,REF!$K:$N,2,FALSE)),"")</f>
        <v/>
      </c>
      <c r="AW15" s="472" t="str">
        <f>IF($AB15&lt;=AW$2,IF($AC15&lt;AW$2,0,VLOOKUP($S15,REF!$K:$N,2,FALSE)),"")</f>
        <v/>
      </c>
      <c r="AX15" s="472" t="str">
        <f>IF($AB15&lt;=AX$2,IF($AC15&lt;AX$2,0,VLOOKUP($S15,REF!$K:$N,2,FALSE)),"")</f>
        <v/>
      </c>
      <c r="AY15" s="472" t="str">
        <f>IF($AB15&lt;=AY$2,IF($AC15&lt;AY$2,0,VLOOKUP($S15,REF!$K:$N,2,FALSE)),"")</f>
        <v/>
      </c>
      <c r="AZ15" s="472" t="str">
        <f>IF($AB15&lt;=AZ$2,IF($AC15&lt;AZ$2,0,VLOOKUP($S15,REF!$K:$N,2,FALSE)),"")</f>
        <v/>
      </c>
      <c r="BA15" s="472" t="str">
        <f>IF($AB15&lt;=BA$2,IF($AC15&lt;BA$2,0,VLOOKUP($S15,REF!$K:$N,2,FALSE)),"")</f>
        <v/>
      </c>
      <c r="BB15" s="905" t="str">
        <f>IF($AB15&lt;=BB$2,IF($AC15&lt;BB$2,0,VLOOKUP($S15,REF!$K:$N,2,FALSE)),"")</f>
        <v/>
      </c>
      <c r="BC15" s="905" t="str">
        <f>IF($AB15&lt;=BC$2,IF($AC15&lt;BC$2,0,VLOOKUP($S15,REF!$K:$N,2,FALSE)),"")</f>
        <v/>
      </c>
      <c r="BD15" s="913" t="str">
        <f>IF($AB15&lt;=BD$2,IF($AC15&lt;BD$2,0,VLOOKUP($S15,REF!$K:$N,2,FALSE)),"")</f>
        <v/>
      </c>
      <c r="BE15" s="913" t="str">
        <f>IF($AB15&lt;=BE$2,IF($AC15&lt;BE$2,0,VLOOKUP($S15,REF!$K:$N,2,FALSE)),"")</f>
        <v/>
      </c>
      <c r="BF15" s="913" t="str">
        <f>IF($AB15&lt;=BF$2,IF($AC15&lt;BF$2,0,VLOOKUP($S15,REF!$K:$N,2,FALSE)),"")</f>
        <v/>
      </c>
      <c r="BG15" s="913" t="str">
        <f>IF($AB15&lt;=BG$2,IF($AC15&lt;BG$2,0,VLOOKUP($S15,REF!$K:$N,2,FALSE)),"")</f>
        <v/>
      </c>
      <c r="BH15" s="913" t="str">
        <f>IF($AB15&lt;=BH$2,IF($AC15&lt;BH$2,0,VLOOKUP($S15,REF!$K:$N,2,FALSE)),"")</f>
        <v/>
      </c>
      <c r="BI15" s="913" t="str">
        <f>IF($AB15&lt;=BI$2,IF($AC15&lt;BI$2,0,VLOOKUP($S15,REF!$K:$N,2,FALSE)),"")</f>
        <v/>
      </c>
      <c r="BJ15" s="905" t="str">
        <f>IF($AB15&lt;=BJ$2,IF($AC15&lt;BJ$2,0,VLOOKUP($S15,REF!$K:$N,2,FALSE)),"")</f>
        <v/>
      </c>
      <c r="BK15" s="905" t="str">
        <f>IF($AB15&lt;=BK$2,IF($AC15&lt;BK$2,0,VLOOKUP($S15,REF!$K:$N,2,FALSE)),"")</f>
        <v/>
      </c>
      <c r="BL15" s="905" t="str">
        <f>IF($AB15&lt;=BL$2,IF($AC15&lt;BL$2,0,VLOOKUP($S15,REF!$K:$N,2,FALSE)),"")</f>
        <v/>
      </c>
      <c r="BM15" s="905" t="str">
        <f>IF($AB15&lt;=BM$2,IF($AC15&lt;BM$2,0,VLOOKUP($S15,REF!$K:$N,2,FALSE)),"")</f>
        <v/>
      </c>
      <c r="BN15" s="905" t="str">
        <f>IF($AB15&lt;=BN$2,IF($AC15&lt;BN$2,0,VLOOKUP($S15,REF!$K:$N,2,FALSE)),"")</f>
        <v/>
      </c>
      <c r="BO15" s="905" t="str">
        <f>IF($AB15&lt;=BO$2,IF($AC15&lt;BO$2,0,VLOOKUP($S15,REF!$K:$N,2,FALSE)),"")</f>
        <v/>
      </c>
      <c r="BP15" s="905" t="str">
        <f>IF($AB15&lt;=BP$2,IF($AC15&lt;BP$2,0,VLOOKUP($S15,REF!$K:$N,2,FALSE)),"")</f>
        <v/>
      </c>
      <c r="BQ15" s="905" t="str">
        <f>IF($AB15&lt;=BQ$2,IF($AC15&lt;BQ$2,0,VLOOKUP($S15,REF!$K:$N,2,FALSE)),"")</f>
        <v/>
      </c>
      <c r="BR15" s="905" t="str">
        <f>IF($AB15&lt;=BR$2,IF($AC15&lt;BR$2,0,VLOOKUP($S15,REF!$K:$N,2,FALSE)),"")</f>
        <v/>
      </c>
      <c r="BS15" s="905" t="str">
        <f>IF($AB15&lt;=BS$2,IF($AC15&lt;BS$2,0,VLOOKUP($S15,REF!$K:$N,2,FALSE)),"")</f>
        <v/>
      </c>
      <c r="BT15" s="905" t="str">
        <f>IF($AB15&lt;=BT$2,IF($AC15&lt;BT$2,0,VLOOKUP($S15,REF!$K:$N,2,FALSE)),"")</f>
        <v/>
      </c>
      <c r="BU15" s="905" t="str">
        <f>IF($AB15&lt;=BU$2,IF($AC15&lt;BU$2,0,VLOOKUP($S15,REF!$K:$N,2,FALSE)),"")</f>
        <v/>
      </c>
      <c r="BV15" s="905" t="str">
        <f>IF($AB15&lt;=BV$2,IF($AC15&lt;BV$2,0,VLOOKUP($S15,REF!$K:$N,2,FALSE)),"")</f>
        <v/>
      </c>
      <c r="BW15" s="905" t="str">
        <f>IF($AB15&lt;=BW$2,IF($AC15&lt;BW$2,0,VLOOKUP($S15,REF!$K:$N,2,FALSE)),"")</f>
        <v/>
      </c>
      <c r="BX15" s="905" t="str">
        <f>IF($AB15&lt;=BX$2,IF($AC15&lt;BX$2,0,VLOOKUP($S15,REF!$K:$N,2,FALSE)),"")</f>
        <v/>
      </c>
      <c r="BY15" s="905" t="str">
        <f>IF($AB15&lt;=BY$2,IF($AC15&lt;BY$2,0,VLOOKUP($S15,REF!$K:$N,2,FALSE)),"")</f>
        <v/>
      </c>
      <c r="BZ15" s="905">
        <f>IF($AB15&lt;=BZ$2,IF($AC15&lt;BZ$2,0,VLOOKUP($S15,REF!$K:$N,2,FALSE)),"")</f>
        <v>1.002</v>
      </c>
      <c r="CA15" s="905">
        <f>IF($AB15&lt;=CA$2,IF($AC15&lt;CA$2,0,VLOOKUP($S15,REF!$K:$N,2,FALSE)),"")</f>
        <v>1.002</v>
      </c>
      <c r="CB15" s="905">
        <f>IF($AB15&lt;=CB$2,IF($AC15&lt;CB$2,0,VLOOKUP($S15,REF!$K:$N,2,FALSE)),"")</f>
        <v>0</v>
      </c>
      <c r="CC15" s="905">
        <f>IF($AB15&lt;=CC$2,IF($AC15&lt;CC$2,0,VLOOKUP($S15,REF!$K:$N,2,FALSE)),"")</f>
        <v>0</v>
      </c>
      <c r="CD15" s="905">
        <f>IF($AB15&lt;=CD$2,IF($AC15&lt;CD$2,0,VLOOKUP($S15,REF!$K:$N,2,FALSE)),"")</f>
        <v>0</v>
      </c>
      <c r="CE15" s="905">
        <f>IF($AB15&lt;=CE$2,IF($AC15&lt;CE$2,0,VLOOKUP($S15,REF!$K:$N,2,FALSE)),"")</f>
        <v>0</v>
      </c>
      <c r="CF15" s="905">
        <f>IF($AB15&lt;=CF$2,IF($AC15&lt;CF$2,0,VLOOKUP($S15,REF!$K:$N,2,FALSE)),"")</f>
        <v>0</v>
      </c>
      <c r="CG15" s="905">
        <f>IF($AB15&lt;=CG$2,IF($AC15&lt;CG$2,0,VLOOKUP($S15,REF!$K:$N,2,FALSE)),"")</f>
        <v>0</v>
      </c>
      <c r="CH15" s="905">
        <f>IF($AB15&lt;=CH$2,IF($AC15&lt;CH$2,0,VLOOKUP($S15,REF!$K:$N,2,FALSE)),"")</f>
        <v>0</v>
      </c>
      <c r="CI15" s="905">
        <f>IF($AB15&lt;=CI$2,IF($AC15&lt;CI$2,0,VLOOKUP($S15,REF!$K:$N,2,FALSE)),"")</f>
        <v>0</v>
      </c>
      <c r="CJ15" s="905">
        <f>IF($AB15&lt;=CJ$2,IF($AC15&lt;CJ$2,0,VLOOKUP($S15,REF!$K:$N,2,FALSE)),"")</f>
        <v>0</v>
      </c>
      <c r="CK15" s="905">
        <f>IF($AB15&lt;=CK$2,IF($AC15&lt;CK$2,0,VLOOKUP($S15,REF!$K:$N,2,FALSE)),"")</f>
        <v>0</v>
      </c>
      <c r="CL15" s="905">
        <f>IF($AB15&lt;=CL$2,IF($AC15&lt;CL$2,0,VLOOKUP($S15,REF!$K:$N,2,FALSE)),"")</f>
        <v>0</v>
      </c>
      <c r="CM15" s="905">
        <f>IF($AB15&lt;=CM$2,IF($AC15&lt;CM$2,0,VLOOKUP($S15,REF!$K:$N,2,FALSE)),"")</f>
        <v>0</v>
      </c>
      <c r="CN15" s="905">
        <f>IF($AB15&lt;=CN$2,IF($AC15&lt;CN$2,0,VLOOKUP($S15,REF!$K:$N,2,FALSE)),"")</f>
        <v>0</v>
      </c>
      <c r="CO15" s="905">
        <f>IF($AB15&lt;=CO$2,IF($AC15&lt;CO$2,0,VLOOKUP($S15,REF!$K:$N,2,FALSE)),"")</f>
        <v>0</v>
      </c>
      <c r="CP15" s="905">
        <f>IF($AB15&lt;=CP$2,IF($AC15&lt;CP$2,0,VLOOKUP($S15,REF!$K:$N,2,FALSE)),"")</f>
        <v>0</v>
      </c>
      <c r="CQ15" s="905">
        <f>IF($AB15&lt;=CQ$2,IF($AC15&lt;CQ$2,0,VLOOKUP($S15,REF!$K:$N,2,FALSE)),"")</f>
        <v>0</v>
      </c>
      <c r="CR15" s="905">
        <f>IF($AB15&lt;=CR$2,IF($AC15&lt;CR$2,0,VLOOKUP($S15,REF!$K:$N,2,FALSE)),"")</f>
        <v>0</v>
      </c>
      <c r="CS15" s="905">
        <f>IF($AB15&lt;=CS$2,IF($AC15&lt;CS$2,0,VLOOKUP($S15,REF!$K:$N,2,FALSE)),"")</f>
        <v>0</v>
      </c>
      <c r="CT15" s="905">
        <f>IF($AB15&lt;=CT$2,IF($AC15&lt;CT$2,0,VLOOKUP($S15,REF!$K:$N,2,FALSE)),"")</f>
        <v>0</v>
      </c>
      <c r="CU15" s="905">
        <f>IF($AB15&lt;=CU$2,IF($AC15&lt;CU$2,0,VLOOKUP($S15,REF!$K:$N,2,FALSE)),"")</f>
        <v>0</v>
      </c>
      <c r="CV15" s="905">
        <f>IF($AB15&lt;=CV$2,IF($AC15&lt;CV$2,0,VLOOKUP($S15,REF!$K:$N,2,FALSE)),"")</f>
        <v>0</v>
      </c>
      <c r="CW15" s="905">
        <f>IF($AB15&lt;=CW$2,IF($AC15&lt;CW$2,0,VLOOKUP($S15,REF!$K:$N,2,FALSE)),"")</f>
        <v>0</v>
      </c>
      <c r="CX15" s="905">
        <f>IF($AB15&lt;=CX$2,IF($AC15&lt;CX$2,0,VLOOKUP($S15,REF!$K:$N,2,FALSE)),"")</f>
        <v>0</v>
      </c>
      <c r="CY15" s="905">
        <f>IF($AB15&lt;=CY$2,IF($AC15&lt;CY$2,0,VLOOKUP($S15,REF!$K:$N,2,FALSE)),"")</f>
        <v>0</v>
      </c>
      <c r="CZ15" s="905">
        <f>IF($AB15&lt;=CZ$2,IF($AC15&lt;CZ$2,0,VLOOKUP($S15,REF!$K:$N,2,FALSE)),"")</f>
        <v>0</v>
      </c>
      <c r="DA15" s="905">
        <f>IF($AB15&lt;=DA$2,IF($AC15&lt;DA$2,0,VLOOKUP($S15,REF!$K:$N,2,FALSE)),"")</f>
        <v>0</v>
      </c>
      <c r="DB15" s="905">
        <f>IF($AB15&lt;=DB$2,IF($AC15&lt;DB$2,0,VLOOKUP($S15,REF!$K:$N,2,FALSE)),"")</f>
        <v>0</v>
      </c>
      <c r="DC15" s="905">
        <f>IF($AB15&lt;=DC$2,IF($AC15&lt;DC$2,0,VLOOKUP($S15,REF!$K:$N,2,FALSE)),"")</f>
        <v>0</v>
      </c>
      <c r="DD15" s="905">
        <f>IF($AB15&lt;=DD$2,IF($AC15&lt;DD$2,0,VLOOKUP($S15,REF!$K:$N,2,FALSE)),"")</f>
        <v>0</v>
      </c>
      <c r="DE15" s="905">
        <f>IF($AB15&lt;=DE$2,IF($AC15&lt;DE$2,0,VLOOKUP($S15,REF!$K:$N,2,FALSE)),"")</f>
        <v>0</v>
      </c>
      <c r="DF15" s="905">
        <f>IF($AB15&lt;=DF$2,IF($AC15&lt;DF$2,0,VLOOKUP($S15,REF!$K:$N,2,FALSE)),"")</f>
        <v>0</v>
      </c>
      <c r="DG15" s="905">
        <f>IF($AB15&lt;=DG$2,IF($AC15&lt;DG$2,0,VLOOKUP($S15,REF!$K:$N,2,FALSE)),"")</f>
        <v>0</v>
      </c>
      <c r="DH15" s="905">
        <f>IF($AB15&lt;=DH$2,IF($AC15&lt;DH$2,0,VLOOKUP($S15,REF!$K:$N,2,FALSE)),"")</f>
        <v>0</v>
      </c>
      <c r="DI15" s="905">
        <f>IF($AB15&lt;=DI$2,IF($AC15&lt;DI$2,0,VLOOKUP($S15,REF!$K:$N,2,FALSE)),"")</f>
        <v>0</v>
      </c>
      <c r="DJ15" s="905">
        <f>IF($AB15&lt;=DJ$2,IF($AC15&lt;DJ$2,0,VLOOKUP($S15,REF!$K:$N,2,FALSE)),"")</f>
        <v>0</v>
      </c>
      <c r="DK15" s="905">
        <f>IF($AB15&lt;=DK$2,IF($AC15&lt;DK$2,0,VLOOKUP($S15,REF!$K:$N,2,FALSE)),"")</f>
        <v>0</v>
      </c>
      <c r="DL15" s="905">
        <f>IF($AB15&lt;=DL$2,IF($AC15&lt;DL$2,0,VLOOKUP($S15,REF!$K:$N,2,FALSE)),"")</f>
        <v>0</v>
      </c>
      <c r="DM15" s="905">
        <f>IF($AB15&lt;=DM$2,IF($AC15&lt;DM$2,0,VLOOKUP($S15,REF!$K:$N,2,FALSE)),"")</f>
        <v>0</v>
      </c>
      <c r="DN15" s="905">
        <f>IF($AB15&lt;=DN$2,IF($AC15&lt;DN$2,0,VLOOKUP($S15,REF!$K:$N,2,FALSE)),"")</f>
        <v>0</v>
      </c>
      <c r="DO15" s="905">
        <f>IF($AB15&lt;=DO$2,IF($AC15&lt;DO$2,0,VLOOKUP($S15,REF!$K:$N,2,FALSE)),"")</f>
        <v>0</v>
      </c>
      <c r="DP15" s="905">
        <f>IF($AB15&lt;=DP$2,IF($AC15&lt;DP$2,0,VLOOKUP($S15,REF!$K:$N,2,FALSE)),"")</f>
        <v>0</v>
      </c>
      <c r="DQ15" s="905">
        <f>IF($AB15&lt;=DQ$2,IF($AC15&lt;DQ$2,0,VLOOKUP($S15,REF!$K:$N,2,FALSE)),"")</f>
        <v>0</v>
      </c>
      <c r="DR15" s="905">
        <f>IF($AB15&lt;=DR$2,IF($AC15&lt;DR$2,0,VLOOKUP($S15,REF!$K:$N,2,FALSE)),"")</f>
        <v>0</v>
      </c>
      <c r="DS15" s="905">
        <f>IF($AB15&lt;=DS$2,IF($AC15&lt;DS$2,0,VLOOKUP($S15,REF!$K:$N,2,FALSE)),"")</f>
        <v>0</v>
      </c>
      <c r="DT15" s="905">
        <f>IF($AB15&lt;=DT$2,IF($AC15&lt;DT$2,0,VLOOKUP($S15,REF!$K:$N,2,FALSE)),"")</f>
        <v>0</v>
      </c>
      <c r="DU15" s="905">
        <f>IF($AB15&lt;=DU$2,IF($AC15&lt;DU$2,0,VLOOKUP($S15,REF!$K:$N,2,FALSE)),"")</f>
        <v>0</v>
      </c>
      <c r="DV15" s="905">
        <f>IF($AB15&lt;=DV$2,IF($AC15&lt;DV$2,0,VLOOKUP($S15,REF!$K:$N,2,FALSE)),"")</f>
        <v>0</v>
      </c>
      <c r="DW15" s="905">
        <f>IF($AB15&lt;=DW$2,IF($AC15&lt;DW$2,0,VLOOKUP($S15,REF!$K:$N,2,FALSE)),"")</f>
        <v>0</v>
      </c>
      <c r="DX15" s="905">
        <f>IF($AB15&lt;=DX$2,IF($AC15&lt;DX$2,0,VLOOKUP($S15,REF!$K:$N,2,FALSE)),"")</f>
        <v>0</v>
      </c>
      <c r="DY15" s="905">
        <f>IF($AB15&lt;=DY$2,IF($AC15&lt;DY$2,0,VLOOKUP($S15,REF!$K:$N,2,FALSE)),"")</f>
        <v>0</v>
      </c>
      <c r="DZ15" s="905" t="str">
        <f>IF($AB15&lt;=DZ$2,IF($AC15&lt;DZ$2,0,VLOOKUP($S15,REF!$K:$N,2,FALSE)),"")</f>
        <v/>
      </c>
      <c r="EA15" s="908"/>
      <c r="EB15" s="908"/>
      <c r="EC15" s="908"/>
      <c r="ED15" s="908"/>
      <c r="EE15" s="908"/>
      <c r="EF15" s="908"/>
      <c r="EG15" s="908"/>
      <c r="EH15" s="908"/>
      <c r="EI15" s="908"/>
      <c r="EJ15" s="908"/>
      <c r="EK15" s="908"/>
      <c r="EL15" s="908"/>
      <c r="EM15" s="908"/>
      <c r="EN15" s="908"/>
      <c r="EO15" s="908"/>
      <c r="EP15" s="908"/>
      <c r="EQ15" s="908"/>
      <c r="ER15" s="908"/>
      <c r="ES15" s="908"/>
      <c r="ET15" s="908"/>
      <c r="EU15" s="908"/>
      <c r="EV15" s="908"/>
      <c r="EW15" s="908"/>
      <c r="EX15" s="908"/>
      <c r="EY15" s="908"/>
      <c r="EZ15" s="908"/>
      <c r="FA15" s="908"/>
      <c r="FB15" s="908"/>
      <c r="FC15" s="908"/>
      <c r="FD15" s="908"/>
      <c r="FE15" s="908"/>
      <c r="FF15" s="908"/>
      <c r="FG15" s="908"/>
      <c r="FH15" s="908"/>
      <c r="FI15" s="908"/>
      <c r="FJ15" s="908"/>
      <c r="FK15" s="908"/>
      <c r="FL15" s="908"/>
      <c r="FM15" s="908"/>
      <c r="FN15" s="908"/>
      <c r="FO15" s="908"/>
      <c r="FP15" s="908"/>
      <c r="FQ15" s="908"/>
      <c r="FR15" s="908"/>
      <c r="FS15" s="908"/>
      <c r="FT15" s="908"/>
      <c r="FU15" s="908"/>
      <c r="FV15" s="908"/>
      <c r="FW15" s="908"/>
      <c r="FX15" s="908"/>
      <c r="FY15" s="908"/>
      <c r="FZ15" s="908"/>
      <c r="GA15" s="908"/>
      <c r="GB15" s="908"/>
      <c r="GC15" s="908"/>
      <c r="GD15" s="908"/>
      <c r="GE15" s="908"/>
      <c r="GF15" s="908"/>
      <c r="GG15" s="908"/>
      <c r="GH15" s="908"/>
      <c r="GI15" s="908"/>
      <c r="GJ15" s="908"/>
      <c r="GK15" s="908"/>
      <c r="GL15" s="908"/>
      <c r="GM15" s="908"/>
      <c r="GN15" s="908"/>
      <c r="GO15" s="908"/>
      <c r="GP15" s="908"/>
      <c r="GQ15" s="908"/>
      <c r="GR15" s="908"/>
      <c r="GS15" s="908"/>
      <c r="GT15" s="908"/>
      <c r="GU15" s="908"/>
      <c r="GV15" s="908"/>
      <c r="GW15" s="908"/>
      <c r="GX15" s="908"/>
      <c r="GY15" s="908"/>
      <c r="GZ15" s="908"/>
      <c r="HA15" s="908"/>
      <c r="HB15" s="908"/>
      <c r="HC15" s="908"/>
      <c r="HD15" s="908"/>
      <c r="HE15" s="908"/>
      <c r="HF15" s="908"/>
      <c r="HG15" s="908"/>
      <c r="HH15" s="908"/>
      <c r="HI15" s="908"/>
      <c r="HJ15" s="908"/>
      <c r="HK15" s="908"/>
      <c r="HL15" s="908"/>
      <c r="HM15" s="908"/>
      <c r="HN15" s="908"/>
      <c r="HO15" s="908"/>
      <c r="HP15" s="908"/>
      <c r="HQ15" s="908"/>
      <c r="HR15" s="908"/>
      <c r="HS15" s="908"/>
      <c r="HT15" s="908"/>
      <c r="HU15" s="908"/>
      <c r="HV15" s="908"/>
      <c r="HW15" s="908"/>
      <c r="HX15" s="908"/>
      <c r="HY15" s="908"/>
      <c r="HZ15" s="908"/>
      <c r="IA15" s="908"/>
      <c r="IB15" s="908"/>
      <c r="IC15" s="908"/>
      <c r="ID15" s="908"/>
      <c r="IE15" s="908"/>
      <c r="IF15" s="908"/>
      <c r="IG15" s="908"/>
      <c r="IH15" s="908"/>
      <c r="II15" s="908"/>
      <c r="IJ15" s="908"/>
      <c r="IK15" s="908"/>
      <c r="IL15" s="908"/>
      <c r="IM15" s="908"/>
      <c r="IN15" s="908"/>
      <c r="IO15" s="908"/>
      <c r="IP15" s="908"/>
      <c r="IQ15" s="908"/>
      <c r="IR15" s="908"/>
      <c r="IS15" s="908"/>
      <c r="IT15" s="908"/>
      <c r="IU15" s="908"/>
      <c r="IV15" s="908"/>
      <c r="IW15" s="908"/>
      <c r="IX15" s="908"/>
      <c r="IY15" s="908"/>
      <c r="IZ15" s="908"/>
      <c r="JA15" s="908"/>
      <c r="JB15" s="908"/>
      <c r="JC15" s="908"/>
      <c r="JD15" s="908"/>
      <c r="JE15" s="908"/>
      <c r="JF15" s="908"/>
      <c r="JG15" s="908"/>
      <c r="JH15" s="908"/>
      <c r="JI15" s="908"/>
      <c r="JJ15" s="908"/>
      <c r="JK15" s="908"/>
      <c r="JL15" s="908"/>
      <c r="JM15" s="908"/>
      <c r="JN15" s="908"/>
      <c r="JO15" s="908"/>
      <c r="JP15" s="908"/>
      <c r="JQ15" s="908"/>
      <c r="JR15" s="908"/>
      <c r="JS15" s="908"/>
      <c r="JT15" s="908"/>
      <c r="JU15" s="908"/>
      <c r="JV15" s="908"/>
      <c r="JW15" s="908"/>
      <c r="JX15" s="908"/>
    </row>
    <row r="16" spans="1:284" s="708" customFormat="1" ht="24" customHeight="1">
      <c r="A16" s="972">
        <f>VLOOKUP(B16,REF!$U$1:$W$8,2,FALSE)</f>
        <v>1</v>
      </c>
      <c r="B16" s="1192" t="s">
        <v>332</v>
      </c>
      <c r="C16" s="1193" t="s">
        <v>666</v>
      </c>
      <c r="D16" s="1297">
        <v>12</v>
      </c>
      <c r="E16" s="970"/>
      <c r="F16" s="1218">
        <v>1</v>
      </c>
      <c r="G16" s="1219" t="s">
        <v>1055</v>
      </c>
      <c r="H16" s="870"/>
      <c r="I16" s="764" t="s">
        <v>281</v>
      </c>
      <c r="J16" s="945" t="s">
        <v>998</v>
      </c>
      <c r="K16" s="939" t="s">
        <v>1013</v>
      </c>
      <c r="L16" s="864" t="s">
        <v>449</v>
      </c>
      <c r="M16" s="706" t="s">
        <v>446</v>
      </c>
      <c r="N16" s="1305"/>
      <c r="O16" s="1222"/>
      <c r="P16" s="860" t="s">
        <v>146</v>
      </c>
      <c r="Q16" s="930">
        <v>41730</v>
      </c>
      <c r="R16" s="1025">
        <v>1.5</v>
      </c>
      <c r="S16" s="1179">
        <v>2</v>
      </c>
      <c r="T16" s="1180" t="str">
        <f>VLOOKUP(S16,REF!$K$1:$N$11,4,FALSE)</f>
        <v>Norberto Acevedo </v>
      </c>
      <c r="U16" s="1015"/>
      <c r="V16" s="904" t="s">
        <v>1025</v>
      </c>
      <c r="W16" s="1015">
        <v>41918</v>
      </c>
      <c r="X16" s="1160"/>
      <c r="Y16" s="982"/>
      <c r="Z16" s="955"/>
      <c r="AA16" s="952">
        <v>4</v>
      </c>
      <c r="AB16" s="1283">
        <v>41918</v>
      </c>
      <c r="AC16" s="1283">
        <v>41922</v>
      </c>
      <c r="AD16" s="952"/>
      <c r="AE16" s="953"/>
      <c r="AF16" s="1032" t="s">
        <v>996</v>
      </c>
      <c r="AG16" s="1230"/>
      <c r="AH16" s="472" t="str">
        <f>IF($AB16&lt;=AH$2,IF($AC16&lt;AH$2,0,VLOOKUP($S16,REF!$K:$N,2,FALSE)),"")</f>
        <v/>
      </c>
      <c r="AI16" s="472" t="str">
        <f>IF($AB16&lt;=AI$2,IF($AC16&lt;AI$2,0,VLOOKUP($S16,REF!$K:$N,2,FALSE)),"")</f>
        <v/>
      </c>
      <c r="AJ16" s="472" t="str">
        <f>IF($AB16&lt;=AJ$2,IF($AC16&lt;AJ$2,0,VLOOKUP($S16,REF!$K:$N,2,FALSE)),"")</f>
        <v/>
      </c>
      <c r="AK16" s="472" t="str">
        <f>IF($AB16&lt;=AK$2,IF($AC16&lt;AK$2,0,VLOOKUP($S16,REF!$K:$N,2,FALSE)),"")</f>
        <v/>
      </c>
      <c r="AL16" s="472" t="str">
        <f>IF($AB16&lt;=AL$2,IF($AC16&lt;AL$2,0,VLOOKUP($S16,REF!$K:$N,2,FALSE)),"")</f>
        <v/>
      </c>
      <c r="AM16" s="472" t="str">
        <f>IF($AB16&lt;=AM$2,IF($AC16&lt;AM$2,0,VLOOKUP($S16,REF!$K:$N,2,FALSE)),"")</f>
        <v/>
      </c>
      <c r="AN16" s="472" t="str">
        <f>IF($AB16&lt;=AN$2,IF($AC16&lt;AN$2,0,VLOOKUP($S16,REF!$K:$N,2,FALSE)),"")</f>
        <v/>
      </c>
      <c r="AO16" s="472" t="str">
        <f>IF($AB16&lt;=AO$2,IF($AC16&lt;AO$2,0,VLOOKUP($S16,REF!$K:$N,2,FALSE)),"")</f>
        <v/>
      </c>
      <c r="AP16" s="472" t="str">
        <f>IF($AB16&lt;=AP$2,IF($AC16&lt;AP$2,0,VLOOKUP($S16,REF!$K:$N,2,FALSE)),"")</f>
        <v/>
      </c>
      <c r="AQ16" s="472" t="str">
        <f>IF($AB16&lt;=AQ$2,IF($AC16&lt;AQ$2,0,VLOOKUP($S16,REF!$K:$N,2,FALSE)),"")</f>
        <v/>
      </c>
      <c r="AR16" s="472" t="str">
        <f>IF($AB16&lt;=AR$2,IF($AC16&lt;AR$2,0,VLOOKUP($S16,REF!$K:$N,2,FALSE)),"")</f>
        <v/>
      </c>
      <c r="AS16" s="472" t="str">
        <f>IF($AB16&lt;=AS$2,IF($AC16&lt;AS$2,0,VLOOKUP($S16,REF!$K:$N,2,FALSE)),"")</f>
        <v/>
      </c>
      <c r="AT16" s="472" t="str">
        <f>IF($AB16&lt;=AT$2,IF($AC16&lt;AT$2,0,VLOOKUP($S16,REF!$K:$N,2,FALSE)),"")</f>
        <v/>
      </c>
      <c r="AU16" s="472" t="str">
        <f>IF($AB16&lt;=AU$2,IF($AC16&lt;AU$2,0,VLOOKUP($S16,REF!$K:$N,2,FALSE)),"")</f>
        <v/>
      </c>
      <c r="AV16" s="472" t="str">
        <f>IF($AB16&lt;=AV$2,IF($AC16&lt;AV$2,0,VLOOKUP($S16,REF!$K:$N,2,FALSE)),"")</f>
        <v/>
      </c>
      <c r="AW16" s="472" t="str">
        <f>IF($AB16&lt;=AW$2,IF($AC16&lt;AW$2,0,VLOOKUP($S16,REF!$K:$N,2,FALSE)),"")</f>
        <v/>
      </c>
      <c r="AX16" s="472" t="str">
        <f>IF($AB16&lt;=AX$2,IF($AC16&lt;AX$2,0,VLOOKUP($S16,REF!$K:$N,2,FALSE)),"")</f>
        <v/>
      </c>
      <c r="AY16" s="472" t="str">
        <f>IF($AB16&lt;=AY$2,IF($AC16&lt;AY$2,0,VLOOKUP($S16,REF!$K:$N,2,FALSE)),"")</f>
        <v/>
      </c>
      <c r="AZ16" s="472" t="str">
        <f>IF($AB16&lt;=AZ$2,IF($AC16&lt;AZ$2,0,VLOOKUP($S16,REF!$K:$N,2,FALSE)),"")</f>
        <v/>
      </c>
      <c r="BA16" s="472" t="str">
        <f>IF($AB16&lt;=BA$2,IF($AC16&lt;BA$2,0,VLOOKUP($S16,REF!$K:$N,2,FALSE)),"")</f>
        <v/>
      </c>
      <c r="BB16" s="905" t="str">
        <f>IF($AB16&lt;=BB$2,IF($AC16&lt;BB$2,0,VLOOKUP($S16,REF!$K:$N,2,FALSE)),"")</f>
        <v/>
      </c>
      <c r="BC16" s="905" t="str">
        <f>IF($AB16&lt;=BC$2,IF($AC16&lt;BC$2,0,VLOOKUP($S16,REF!$K:$N,2,FALSE)),"")</f>
        <v/>
      </c>
      <c r="BD16" s="913" t="str">
        <f>IF($AB16&lt;=BD$2,IF($AC16&lt;BD$2,0,VLOOKUP($S16,REF!$K:$N,2,FALSE)),"")</f>
        <v/>
      </c>
      <c r="BE16" s="913" t="str">
        <f>IF($AB16&lt;=BE$2,IF($AC16&lt;BE$2,0,VLOOKUP($S16,REF!$K:$N,2,FALSE)),"")</f>
        <v/>
      </c>
      <c r="BF16" s="913" t="str">
        <f>IF($AB16&lt;=BF$2,IF($AC16&lt;BF$2,0,VLOOKUP($S16,REF!$K:$N,2,FALSE)),"")</f>
        <v/>
      </c>
      <c r="BG16" s="913" t="str">
        <f>IF($AB16&lt;=BG$2,IF($AC16&lt;BG$2,0,VLOOKUP($S16,REF!$K:$N,2,FALSE)),"")</f>
        <v/>
      </c>
      <c r="BH16" s="913" t="str">
        <f>IF($AB16&lt;=BH$2,IF($AC16&lt;BH$2,0,VLOOKUP($S16,REF!$K:$N,2,FALSE)),"")</f>
        <v/>
      </c>
      <c r="BI16" s="913" t="str">
        <f>IF($AB16&lt;=BI$2,IF($AC16&lt;BI$2,0,VLOOKUP($S16,REF!$K:$N,2,FALSE)),"")</f>
        <v/>
      </c>
      <c r="BJ16" s="905" t="str">
        <f>IF($AB16&lt;=BJ$2,IF($AC16&lt;BJ$2,0,VLOOKUP($S16,REF!$K:$N,2,FALSE)),"")</f>
        <v/>
      </c>
      <c r="BK16" s="905" t="str">
        <f>IF($AB16&lt;=BK$2,IF($AC16&lt;BK$2,0,VLOOKUP($S16,REF!$K:$N,2,FALSE)),"")</f>
        <v/>
      </c>
      <c r="BL16" s="905" t="str">
        <f>IF($AB16&lt;=BL$2,IF($AC16&lt;BL$2,0,VLOOKUP($S16,REF!$K:$N,2,FALSE)),"")</f>
        <v/>
      </c>
      <c r="BM16" s="905" t="str">
        <f>IF($AB16&lt;=BM$2,IF($AC16&lt;BM$2,0,VLOOKUP($S16,REF!$K:$N,2,FALSE)),"")</f>
        <v/>
      </c>
      <c r="BN16" s="905" t="str">
        <f>IF($AB16&lt;=BN$2,IF($AC16&lt;BN$2,0,VLOOKUP($S16,REF!$K:$N,2,FALSE)),"")</f>
        <v/>
      </c>
      <c r="BO16" s="905" t="str">
        <f>IF($AB16&lt;=BO$2,IF($AC16&lt;BO$2,0,VLOOKUP($S16,REF!$K:$N,2,FALSE)),"")</f>
        <v/>
      </c>
      <c r="BP16" s="905" t="str">
        <f>IF($AB16&lt;=BP$2,IF($AC16&lt;BP$2,0,VLOOKUP($S16,REF!$K:$N,2,FALSE)),"")</f>
        <v/>
      </c>
      <c r="BQ16" s="905" t="str">
        <f>IF($AB16&lt;=BQ$2,IF($AC16&lt;BQ$2,0,VLOOKUP($S16,REF!$K:$N,2,FALSE)),"")</f>
        <v/>
      </c>
      <c r="BR16" s="905" t="str">
        <f>IF($AB16&lt;=BR$2,IF($AC16&lt;BR$2,0,VLOOKUP($S16,REF!$K:$N,2,FALSE)),"")</f>
        <v/>
      </c>
      <c r="BS16" s="905" t="str">
        <f>IF($AB16&lt;=BS$2,IF($AC16&lt;BS$2,0,VLOOKUP($S16,REF!$K:$N,2,FALSE)),"")</f>
        <v/>
      </c>
      <c r="BT16" s="905" t="str">
        <f>IF($AB16&lt;=BT$2,IF($AC16&lt;BT$2,0,VLOOKUP($S16,REF!$K:$N,2,FALSE)),"")</f>
        <v/>
      </c>
      <c r="BU16" s="905" t="str">
        <f>IF($AB16&lt;=BU$2,IF($AC16&lt;BU$2,0,VLOOKUP($S16,REF!$K:$N,2,FALSE)),"")</f>
        <v/>
      </c>
      <c r="BV16" s="905" t="str">
        <f>IF($AB16&lt;=BV$2,IF($AC16&lt;BV$2,0,VLOOKUP($S16,REF!$K:$N,2,FALSE)),"")</f>
        <v/>
      </c>
      <c r="BW16" s="905" t="str">
        <f>IF($AB16&lt;=BW$2,IF($AC16&lt;BW$2,0,VLOOKUP($S16,REF!$K:$N,2,FALSE)),"")</f>
        <v/>
      </c>
      <c r="BX16" s="905" t="str">
        <f>IF($AB16&lt;=BX$2,IF($AC16&lt;BX$2,0,VLOOKUP($S16,REF!$K:$N,2,FALSE)),"")</f>
        <v/>
      </c>
      <c r="BY16" s="905" t="str">
        <f>IF($AB16&lt;=BY$2,IF($AC16&lt;BY$2,0,VLOOKUP($S16,REF!$K:$N,2,FALSE)),"")</f>
        <v/>
      </c>
      <c r="BZ16" s="905" t="str">
        <f>IF($AB16&lt;=BZ$2,IF($AC16&lt;BZ$2,0,VLOOKUP($S16,REF!$K:$N,2,FALSE)),"")</f>
        <v/>
      </c>
      <c r="CA16" s="905">
        <f>IF($AB16&lt;=CA$2,IF($AC16&lt;CA$2,0,VLOOKUP($S16,REF!$K:$N,2,FALSE)),"")</f>
        <v>1.002</v>
      </c>
      <c r="CB16" s="905">
        <f>IF($AB16&lt;=CB$2,IF($AC16&lt;CB$2,0,VLOOKUP($S16,REF!$K:$N,2,FALSE)),"")</f>
        <v>0</v>
      </c>
      <c r="CC16" s="905">
        <f>IF($AB16&lt;=CC$2,IF($AC16&lt;CC$2,0,VLOOKUP($S16,REF!$K:$N,2,FALSE)),"")</f>
        <v>0</v>
      </c>
      <c r="CD16" s="905">
        <f>IF($AB16&lt;=CD$2,IF($AC16&lt;CD$2,0,VLOOKUP($S16,REF!$K:$N,2,FALSE)),"")</f>
        <v>0</v>
      </c>
      <c r="CE16" s="905">
        <f>IF($AB16&lt;=CE$2,IF($AC16&lt;CE$2,0,VLOOKUP($S16,REF!$K:$N,2,FALSE)),"")</f>
        <v>0</v>
      </c>
      <c r="CF16" s="905">
        <f>IF($AB16&lt;=CF$2,IF($AC16&lt;CF$2,0,VLOOKUP($S16,REF!$K:$N,2,FALSE)),"")</f>
        <v>0</v>
      </c>
      <c r="CG16" s="905">
        <f>IF($AB16&lt;=CG$2,IF($AC16&lt;CG$2,0,VLOOKUP($S16,REF!$K:$N,2,FALSE)),"")</f>
        <v>0</v>
      </c>
      <c r="CH16" s="905">
        <f>IF($AB16&lt;=CH$2,IF($AC16&lt;CH$2,0,VLOOKUP($S16,REF!$K:$N,2,FALSE)),"")</f>
        <v>0</v>
      </c>
      <c r="CI16" s="905">
        <f>IF($AB16&lt;=CI$2,IF($AC16&lt;CI$2,0,VLOOKUP($S16,REF!$K:$N,2,FALSE)),"")</f>
        <v>0</v>
      </c>
      <c r="CJ16" s="905">
        <f>IF($AB16&lt;=CJ$2,IF($AC16&lt;CJ$2,0,VLOOKUP($S16,REF!$K:$N,2,FALSE)),"")</f>
        <v>0</v>
      </c>
      <c r="CK16" s="905">
        <f>IF($AB16&lt;=CK$2,IF($AC16&lt;CK$2,0,VLOOKUP($S16,REF!$K:$N,2,FALSE)),"")</f>
        <v>0</v>
      </c>
      <c r="CL16" s="905">
        <f>IF($AB16&lt;=CL$2,IF($AC16&lt;CL$2,0,VLOOKUP($S16,REF!$K:$N,2,FALSE)),"")</f>
        <v>0</v>
      </c>
      <c r="CM16" s="905">
        <f>IF($AB16&lt;=CM$2,IF($AC16&lt;CM$2,0,VLOOKUP($S16,REF!$K:$N,2,FALSE)),"")</f>
        <v>0</v>
      </c>
      <c r="CN16" s="905">
        <f>IF($AB16&lt;=CN$2,IF($AC16&lt;CN$2,0,VLOOKUP($S16,REF!$K:$N,2,FALSE)),"")</f>
        <v>0</v>
      </c>
      <c r="CO16" s="905">
        <f>IF($AB16&lt;=CO$2,IF($AC16&lt;CO$2,0,VLOOKUP($S16,REF!$K:$N,2,FALSE)),"")</f>
        <v>0</v>
      </c>
      <c r="CP16" s="905">
        <f>IF($AB16&lt;=CP$2,IF($AC16&lt;CP$2,0,VLOOKUP($S16,REF!$K:$N,2,FALSE)),"")</f>
        <v>0</v>
      </c>
      <c r="CQ16" s="905">
        <f>IF($AB16&lt;=CQ$2,IF($AC16&lt;CQ$2,0,VLOOKUP($S16,REF!$K:$N,2,FALSE)),"")</f>
        <v>0</v>
      </c>
      <c r="CR16" s="905">
        <f>IF($AB16&lt;=CR$2,IF($AC16&lt;CR$2,0,VLOOKUP($S16,REF!$K:$N,2,FALSE)),"")</f>
        <v>0</v>
      </c>
      <c r="CS16" s="905">
        <f>IF($AB16&lt;=CS$2,IF($AC16&lt;CS$2,0,VLOOKUP($S16,REF!$K:$N,2,FALSE)),"")</f>
        <v>0</v>
      </c>
      <c r="CT16" s="905">
        <f>IF($AB16&lt;=CT$2,IF($AC16&lt;CT$2,0,VLOOKUP($S16,REF!$K:$N,2,FALSE)),"")</f>
        <v>0</v>
      </c>
      <c r="CU16" s="905">
        <f>IF($AB16&lt;=CU$2,IF($AC16&lt;CU$2,0,VLOOKUP($S16,REF!$K:$N,2,FALSE)),"")</f>
        <v>0</v>
      </c>
      <c r="CV16" s="905">
        <f>IF($AB16&lt;=CV$2,IF($AC16&lt;CV$2,0,VLOOKUP($S16,REF!$K:$N,2,FALSE)),"")</f>
        <v>0</v>
      </c>
      <c r="CW16" s="905">
        <f>IF($AB16&lt;=CW$2,IF($AC16&lt;CW$2,0,VLOOKUP($S16,REF!$K:$N,2,FALSE)),"")</f>
        <v>0</v>
      </c>
      <c r="CX16" s="905">
        <f>IF($AB16&lt;=CX$2,IF($AC16&lt;CX$2,0,VLOOKUP($S16,REF!$K:$N,2,FALSE)),"")</f>
        <v>0</v>
      </c>
      <c r="CY16" s="905">
        <f>IF($AB16&lt;=CY$2,IF($AC16&lt;CY$2,0,VLOOKUP($S16,REF!$K:$N,2,FALSE)),"")</f>
        <v>0</v>
      </c>
      <c r="CZ16" s="905">
        <f>IF($AB16&lt;=CZ$2,IF($AC16&lt;CZ$2,0,VLOOKUP($S16,REF!$K:$N,2,FALSE)),"")</f>
        <v>0</v>
      </c>
      <c r="DA16" s="905">
        <f>IF($AB16&lt;=DA$2,IF($AC16&lt;DA$2,0,VLOOKUP($S16,REF!$K:$N,2,FALSE)),"")</f>
        <v>0</v>
      </c>
      <c r="DB16" s="905">
        <f>IF($AB16&lt;=DB$2,IF($AC16&lt;DB$2,0,VLOOKUP($S16,REF!$K:$N,2,FALSE)),"")</f>
        <v>0</v>
      </c>
      <c r="DC16" s="905">
        <f>IF($AB16&lt;=DC$2,IF($AC16&lt;DC$2,0,VLOOKUP($S16,REF!$K:$N,2,FALSE)),"")</f>
        <v>0</v>
      </c>
      <c r="DD16" s="905">
        <f>IF($AB16&lt;=DD$2,IF($AC16&lt;DD$2,0,VLOOKUP($S16,REF!$K:$N,2,FALSE)),"")</f>
        <v>0</v>
      </c>
      <c r="DE16" s="905">
        <f>IF($AB16&lt;=DE$2,IF($AC16&lt;DE$2,0,VLOOKUP($S16,REF!$K:$N,2,FALSE)),"")</f>
        <v>0</v>
      </c>
      <c r="DF16" s="905">
        <f>IF($AB16&lt;=DF$2,IF($AC16&lt;DF$2,0,VLOOKUP($S16,REF!$K:$N,2,FALSE)),"")</f>
        <v>0</v>
      </c>
      <c r="DG16" s="905">
        <f>IF($AB16&lt;=DG$2,IF($AC16&lt;DG$2,0,VLOOKUP($S16,REF!$K:$N,2,FALSE)),"")</f>
        <v>0</v>
      </c>
      <c r="DH16" s="905">
        <f>IF($AB16&lt;=DH$2,IF($AC16&lt;DH$2,0,VLOOKUP($S16,REF!$K:$N,2,FALSE)),"")</f>
        <v>0</v>
      </c>
      <c r="DI16" s="905">
        <f>IF($AB16&lt;=DI$2,IF($AC16&lt;DI$2,0,VLOOKUP($S16,REF!$K:$N,2,FALSE)),"")</f>
        <v>0</v>
      </c>
      <c r="DJ16" s="905">
        <f>IF($AB16&lt;=DJ$2,IF($AC16&lt;DJ$2,0,VLOOKUP($S16,REF!$K:$N,2,FALSE)),"")</f>
        <v>0</v>
      </c>
      <c r="DK16" s="905">
        <f>IF($AB16&lt;=DK$2,IF($AC16&lt;DK$2,0,VLOOKUP($S16,REF!$K:$N,2,FALSE)),"")</f>
        <v>0</v>
      </c>
      <c r="DL16" s="905">
        <f>IF($AB16&lt;=DL$2,IF($AC16&lt;DL$2,0,VLOOKUP($S16,REF!$K:$N,2,FALSE)),"")</f>
        <v>0</v>
      </c>
      <c r="DM16" s="905">
        <f>IF($AB16&lt;=DM$2,IF($AC16&lt;DM$2,0,VLOOKUP($S16,REF!$K:$N,2,FALSE)),"")</f>
        <v>0</v>
      </c>
      <c r="DN16" s="905">
        <f>IF($AB16&lt;=DN$2,IF($AC16&lt;DN$2,0,VLOOKUP($S16,REF!$K:$N,2,FALSE)),"")</f>
        <v>0</v>
      </c>
      <c r="DO16" s="905">
        <f>IF($AB16&lt;=DO$2,IF($AC16&lt;DO$2,0,VLOOKUP($S16,REF!$K:$N,2,FALSE)),"")</f>
        <v>0</v>
      </c>
      <c r="DP16" s="905">
        <f>IF($AB16&lt;=DP$2,IF($AC16&lt;DP$2,0,VLOOKUP($S16,REF!$K:$N,2,FALSE)),"")</f>
        <v>0</v>
      </c>
      <c r="DQ16" s="905">
        <f>IF($AB16&lt;=DQ$2,IF($AC16&lt;DQ$2,0,VLOOKUP($S16,REF!$K:$N,2,FALSE)),"")</f>
        <v>0</v>
      </c>
      <c r="DR16" s="905">
        <f>IF($AB16&lt;=DR$2,IF($AC16&lt;DR$2,0,VLOOKUP($S16,REF!$K:$N,2,FALSE)),"")</f>
        <v>0</v>
      </c>
      <c r="DS16" s="905">
        <f>IF($AB16&lt;=DS$2,IF($AC16&lt;DS$2,0,VLOOKUP($S16,REF!$K:$N,2,FALSE)),"")</f>
        <v>0</v>
      </c>
      <c r="DT16" s="905">
        <f>IF($AB16&lt;=DT$2,IF($AC16&lt;DT$2,0,VLOOKUP($S16,REF!$K:$N,2,FALSE)),"")</f>
        <v>0</v>
      </c>
      <c r="DU16" s="905">
        <f>IF($AB16&lt;=DU$2,IF($AC16&lt;DU$2,0,VLOOKUP($S16,REF!$K:$N,2,FALSE)),"")</f>
        <v>0</v>
      </c>
      <c r="DV16" s="905">
        <f>IF($AB16&lt;=DV$2,IF($AC16&lt;DV$2,0,VLOOKUP($S16,REF!$K:$N,2,FALSE)),"")</f>
        <v>0</v>
      </c>
      <c r="DW16" s="905">
        <f>IF($AB16&lt;=DW$2,IF($AC16&lt;DW$2,0,VLOOKUP($S16,REF!$K:$N,2,FALSE)),"")</f>
        <v>0</v>
      </c>
      <c r="DX16" s="905">
        <f>IF($AB16&lt;=DX$2,IF($AC16&lt;DX$2,0,VLOOKUP($S16,REF!$K:$N,2,FALSE)),"")</f>
        <v>0</v>
      </c>
      <c r="DY16" s="905">
        <f>IF($AB16&lt;=DY$2,IF($AC16&lt;DY$2,0,VLOOKUP($S16,REF!$K:$N,2,FALSE)),"")</f>
        <v>0</v>
      </c>
      <c r="DZ16" s="905" t="str">
        <f>IF($AB16&lt;=DZ$2,IF($AC16&lt;DZ$2,0,VLOOKUP($S16,REF!$K:$N,2,FALSE)),"")</f>
        <v/>
      </c>
      <c r="EA16" s="907"/>
      <c r="EB16" s="907"/>
      <c r="EC16" s="907"/>
      <c r="ED16" s="907"/>
      <c r="EE16" s="907"/>
      <c r="EF16" s="907"/>
      <c r="EG16" s="907"/>
      <c r="EH16" s="907"/>
      <c r="EI16" s="907"/>
      <c r="EJ16" s="907"/>
      <c r="EK16" s="907"/>
      <c r="EL16" s="907"/>
      <c r="EM16" s="907"/>
      <c r="EN16" s="907"/>
      <c r="EO16" s="907"/>
      <c r="EP16" s="907"/>
      <c r="EQ16" s="907"/>
      <c r="ER16" s="907"/>
      <c r="ES16" s="907"/>
      <c r="ET16" s="907"/>
      <c r="EU16" s="907"/>
      <c r="EV16" s="907"/>
      <c r="EW16" s="907"/>
      <c r="EX16" s="907"/>
      <c r="EY16" s="907"/>
      <c r="EZ16" s="907"/>
      <c r="FA16" s="907"/>
      <c r="FB16" s="907"/>
      <c r="FC16" s="907"/>
      <c r="FD16" s="907"/>
      <c r="FE16" s="907"/>
      <c r="FF16" s="907"/>
      <c r="FG16" s="907"/>
      <c r="FH16" s="907"/>
      <c r="FI16" s="907"/>
      <c r="FJ16" s="907"/>
      <c r="FK16" s="907"/>
      <c r="FL16" s="907"/>
      <c r="FM16" s="907"/>
      <c r="FN16" s="907"/>
      <c r="FO16" s="907"/>
      <c r="FP16" s="907"/>
      <c r="FQ16" s="907"/>
      <c r="FR16" s="907"/>
      <c r="FS16" s="907"/>
      <c r="FT16" s="907"/>
      <c r="FU16" s="907"/>
      <c r="FV16" s="907"/>
      <c r="FW16" s="907"/>
      <c r="FX16" s="907"/>
      <c r="FY16" s="907"/>
      <c r="FZ16" s="907"/>
      <c r="GA16" s="907"/>
      <c r="GB16" s="907"/>
      <c r="GC16" s="907"/>
      <c r="GD16" s="907"/>
      <c r="GE16" s="907"/>
      <c r="GF16" s="907"/>
      <c r="GG16" s="907"/>
      <c r="GH16" s="907"/>
      <c r="GI16" s="907"/>
      <c r="GJ16" s="907"/>
      <c r="GK16" s="907"/>
      <c r="GL16" s="907"/>
      <c r="GM16" s="907"/>
      <c r="GN16" s="907"/>
      <c r="GO16" s="907"/>
      <c r="GP16" s="907"/>
      <c r="GQ16" s="907"/>
      <c r="GR16" s="907"/>
      <c r="GS16" s="907"/>
      <c r="GT16" s="907"/>
      <c r="GU16" s="907"/>
      <c r="GV16" s="907"/>
      <c r="GW16" s="907"/>
      <c r="GX16" s="907"/>
      <c r="GY16" s="907"/>
      <c r="GZ16" s="907"/>
      <c r="HA16" s="907"/>
      <c r="HB16" s="907"/>
      <c r="HC16" s="907"/>
      <c r="HD16" s="907"/>
      <c r="HE16" s="907"/>
      <c r="HF16" s="907"/>
      <c r="HG16" s="907"/>
      <c r="HH16" s="907"/>
      <c r="HI16" s="907"/>
      <c r="HJ16" s="907"/>
      <c r="HK16" s="907"/>
      <c r="HL16" s="907"/>
      <c r="HM16" s="907"/>
      <c r="HN16" s="907"/>
      <c r="HO16" s="907"/>
      <c r="HP16" s="907"/>
      <c r="HQ16" s="907"/>
      <c r="HR16" s="907"/>
      <c r="HS16" s="907"/>
      <c r="HT16" s="907"/>
      <c r="HU16" s="907"/>
      <c r="HV16" s="907"/>
      <c r="HW16" s="907"/>
      <c r="HX16" s="907"/>
      <c r="HY16" s="907"/>
      <c r="HZ16" s="907"/>
      <c r="IA16" s="907"/>
      <c r="IB16" s="907"/>
      <c r="IC16" s="907"/>
      <c r="ID16" s="907"/>
      <c r="IE16" s="907"/>
      <c r="IF16" s="907"/>
      <c r="IG16" s="907"/>
      <c r="IH16" s="907"/>
      <c r="II16" s="907"/>
      <c r="IJ16" s="907"/>
      <c r="IK16" s="907"/>
      <c r="IL16" s="907"/>
      <c r="IM16" s="907"/>
      <c r="IN16" s="907"/>
      <c r="IO16" s="907"/>
      <c r="IP16" s="907"/>
      <c r="IQ16" s="907"/>
      <c r="IR16" s="907"/>
      <c r="IS16" s="907"/>
      <c r="IT16" s="907"/>
      <c r="IU16" s="907"/>
      <c r="IV16" s="907"/>
      <c r="IW16" s="907"/>
      <c r="IX16" s="907"/>
      <c r="IY16" s="907"/>
      <c r="IZ16" s="907"/>
      <c r="JA16" s="907"/>
      <c r="JB16" s="907"/>
      <c r="JC16" s="907"/>
      <c r="JD16" s="907"/>
      <c r="JE16" s="907"/>
      <c r="JF16" s="907"/>
      <c r="JG16" s="907"/>
      <c r="JH16" s="907"/>
      <c r="JI16" s="907"/>
      <c r="JJ16" s="907"/>
      <c r="JK16" s="907"/>
      <c r="JL16" s="907"/>
      <c r="JM16" s="907"/>
      <c r="JN16" s="907"/>
      <c r="JO16" s="907"/>
      <c r="JP16" s="907"/>
      <c r="JQ16" s="907"/>
      <c r="JR16" s="907"/>
      <c r="JS16" s="907"/>
      <c r="JT16" s="907"/>
      <c r="JU16" s="907"/>
      <c r="JV16" s="907"/>
      <c r="JW16" s="907"/>
      <c r="JX16" s="907"/>
    </row>
    <row r="17" spans="1:284" s="709" customFormat="1" ht="24" customHeight="1">
      <c r="A17" s="972">
        <f>VLOOKUP(B17,REF!$U$1:$W$8,2,FALSE)</f>
        <v>1</v>
      </c>
      <c r="B17" s="1192" t="s">
        <v>332</v>
      </c>
      <c r="C17" s="1193" t="s">
        <v>666</v>
      </c>
      <c r="D17" s="1296">
        <v>13</v>
      </c>
      <c r="E17" s="970"/>
      <c r="F17" s="1218">
        <v>0</v>
      </c>
      <c r="G17" s="1219" t="s">
        <v>1056</v>
      </c>
      <c r="H17" s="870"/>
      <c r="I17" s="764" t="s">
        <v>281</v>
      </c>
      <c r="J17" s="945" t="s">
        <v>998</v>
      </c>
      <c r="K17" s="939" t="s">
        <v>1014</v>
      </c>
      <c r="L17" s="864" t="s">
        <v>449</v>
      </c>
      <c r="M17" s="706" t="s">
        <v>446</v>
      </c>
      <c r="N17" s="1305"/>
      <c r="O17" s="1222"/>
      <c r="P17" s="860" t="s">
        <v>146</v>
      </c>
      <c r="Q17" s="930">
        <v>41730</v>
      </c>
      <c r="R17" s="1025">
        <v>1.5</v>
      </c>
      <c r="S17" s="1179">
        <v>2</v>
      </c>
      <c r="T17" s="1180" t="str">
        <f>VLOOKUP(S17,REF!$K$1:$N$11,4,FALSE)</f>
        <v>Norberto Acevedo </v>
      </c>
      <c r="U17" s="1015"/>
      <c r="V17" s="904" t="s">
        <v>1025</v>
      </c>
      <c r="W17" s="1015">
        <v>41918</v>
      </c>
      <c r="X17" s="904"/>
      <c r="Y17" s="982"/>
      <c r="Z17" s="955"/>
      <c r="AA17" s="952">
        <v>4</v>
      </c>
      <c r="AB17" s="1283">
        <v>41918</v>
      </c>
      <c r="AC17" s="1283">
        <v>41922</v>
      </c>
      <c r="AD17" s="952"/>
      <c r="AE17" s="953"/>
      <c r="AF17" s="1032" t="s">
        <v>996</v>
      </c>
      <c r="AG17" s="1230"/>
      <c r="AH17" s="472" t="str">
        <f>IF($AB17&lt;=AH$2,IF($AC17&lt;AH$2,0,VLOOKUP($S17,REF!$K:$N,2,FALSE)),"")</f>
        <v/>
      </c>
      <c r="AI17" s="472" t="str">
        <f>IF($AB17&lt;=AI$2,IF($AC17&lt;AI$2,0,VLOOKUP($S17,REF!$K:$N,2,FALSE)),"")</f>
        <v/>
      </c>
      <c r="AJ17" s="472" t="str">
        <f>IF($AB17&lt;=AJ$2,IF($AC17&lt;AJ$2,0,VLOOKUP($S17,REF!$K:$N,2,FALSE)),"")</f>
        <v/>
      </c>
      <c r="AK17" s="472" t="str">
        <f>IF($AB17&lt;=AK$2,IF($AC17&lt;AK$2,0,VLOOKUP($S17,REF!$K:$N,2,FALSE)),"")</f>
        <v/>
      </c>
      <c r="AL17" s="472" t="str">
        <f>IF($AB17&lt;=AL$2,IF($AC17&lt;AL$2,0,VLOOKUP($S17,REF!$K:$N,2,FALSE)),"")</f>
        <v/>
      </c>
      <c r="AM17" s="472" t="str">
        <f>IF($AB17&lt;=AM$2,IF($AC17&lt;AM$2,0,VLOOKUP($S17,REF!$K:$N,2,FALSE)),"")</f>
        <v/>
      </c>
      <c r="AN17" s="472" t="str">
        <f>IF($AB17&lt;=AN$2,IF($AC17&lt;AN$2,0,VLOOKUP($S17,REF!$K:$N,2,FALSE)),"")</f>
        <v/>
      </c>
      <c r="AO17" s="472" t="str">
        <f>IF($AB17&lt;=AO$2,IF($AC17&lt;AO$2,0,VLOOKUP($S17,REF!$K:$N,2,FALSE)),"")</f>
        <v/>
      </c>
      <c r="AP17" s="472" t="str">
        <f>IF($AB17&lt;=AP$2,IF($AC17&lt;AP$2,0,VLOOKUP($S17,REF!$K:$N,2,FALSE)),"")</f>
        <v/>
      </c>
      <c r="AQ17" s="472" t="str">
        <f>IF($AB17&lt;=AQ$2,IF($AC17&lt;AQ$2,0,VLOOKUP($S17,REF!$K:$N,2,FALSE)),"")</f>
        <v/>
      </c>
      <c r="AR17" s="472" t="str">
        <f>IF($AB17&lt;=AR$2,IF($AC17&lt;AR$2,0,VLOOKUP($S17,REF!$K:$N,2,FALSE)),"")</f>
        <v/>
      </c>
      <c r="AS17" s="472" t="str">
        <f>IF($AB17&lt;=AS$2,IF($AC17&lt;AS$2,0,VLOOKUP($S17,REF!$K:$N,2,FALSE)),"")</f>
        <v/>
      </c>
      <c r="AT17" s="472" t="str">
        <f>IF($AB17&lt;=AT$2,IF($AC17&lt;AT$2,0,VLOOKUP($S17,REF!$K:$N,2,FALSE)),"")</f>
        <v/>
      </c>
      <c r="AU17" s="472" t="str">
        <f>IF($AB17&lt;=AU$2,IF($AC17&lt;AU$2,0,VLOOKUP($S17,REF!$K:$N,2,FALSE)),"")</f>
        <v/>
      </c>
      <c r="AV17" s="472" t="str">
        <f>IF($AB17&lt;=AV$2,IF($AC17&lt;AV$2,0,VLOOKUP($S17,REF!$K:$N,2,FALSE)),"")</f>
        <v/>
      </c>
      <c r="AW17" s="472" t="str">
        <f>IF($AB17&lt;=AW$2,IF($AC17&lt;AW$2,0,VLOOKUP($S17,REF!$K:$N,2,FALSE)),"")</f>
        <v/>
      </c>
      <c r="AX17" s="472" t="str">
        <f>IF($AB17&lt;=AX$2,IF($AC17&lt;AX$2,0,VLOOKUP($S17,REF!$K:$N,2,FALSE)),"")</f>
        <v/>
      </c>
      <c r="AY17" s="472" t="str">
        <f>IF($AB17&lt;=AY$2,IF($AC17&lt;AY$2,0,VLOOKUP($S17,REF!$K:$N,2,FALSE)),"")</f>
        <v/>
      </c>
      <c r="AZ17" s="472" t="str">
        <f>IF($AB17&lt;=AZ$2,IF($AC17&lt;AZ$2,0,VLOOKUP($S17,REF!$K:$N,2,FALSE)),"")</f>
        <v/>
      </c>
      <c r="BA17" s="472" t="str">
        <f>IF($AB17&lt;=BA$2,IF($AC17&lt;BA$2,0,VLOOKUP($S17,REF!$K:$N,2,FALSE)),"")</f>
        <v/>
      </c>
      <c r="BB17" s="905" t="str">
        <f>IF($AB17&lt;=BB$2,IF($AC17&lt;BB$2,0,VLOOKUP($S17,REF!$K:$N,2,FALSE)),"")</f>
        <v/>
      </c>
      <c r="BC17" s="905" t="str">
        <f>IF($AB17&lt;=BC$2,IF($AC17&lt;BC$2,0,VLOOKUP($S17,REF!$K:$N,2,FALSE)),"")</f>
        <v/>
      </c>
      <c r="BD17" s="905" t="str">
        <f>IF($AB17&lt;=BD$2,IF($AC17&lt;BD$2,0,VLOOKUP($S17,REF!$K:$N,2,FALSE)),"")</f>
        <v/>
      </c>
      <c r="BE17" s="905" t="str">
        <f>IF($AB17&lt;=BE$2,IF($AC17&lt;BE$2,0,VLOOKUP($S17,REF!$K:$N,2,FALSE)),"")</f>
        <v/>
      </c>
      <c r="BF17" s="905" t="str">
        <f>IF($AB17&lt;=BF$2,IF($AC17&lt;BF$2,0,VLOOKUP($S17,REF!$K:$N,2,FALSE)),"")</f>
        <v/>
      </c>
      <c r="BG17" s="905" t="str">
        <f>IF($AB17&lt;=BG$2,IF($AC17&lt;BG$2,0,VLOOKUP($S17,REF!$K:$N,2,FALSE)),"")</f>
        <v/>
      </c>
      <c r="BH17" s="905" t="str">
        <f>IF($AB17&lt;=BH$2,IF($AC17&lt;BH$2,0,VLOOKUP($S17,REF!$K:$N,2,FALSE)),"")</f>
        <v/>
      </c>
      <c r="BI17" s="905" t="str">
        <f>IF($AB17&lt;=BI$2,IF($AC17&lt;BI$2,0,VLOOKUP($S17,REF!$K:$N,2,FALSE)),"")</f>
        <v/>
      </c>
      <c r="BJ17" s="905" t="str">
        <f>IF($AB17&lt;=BJ$2,IF($AC17&lt;BJ$2,0,VLOOKUP($S17,REF!$K:$N,2,FALSE)),"")</f>
        <v/>
      </c>
      <c r="BK17" s="905" t="str">
        <f>IF($AB17&lt;=BK$2,IF($AC17&lt;BK$2,0,VLOOKUP($S17,REF!$K:$N,2,FALSE)),"")</f>
        <v/>
      </c>
      <c r="BL17" s="905" t="str">
        <f>IF($AB17&lt;=BL$2,IF($AC17&lt;BL$2,0,VLOOKUP($S17,REF!$K:$N,2,FALSE)),"")</f>
        <v/>
      </c>
      <c r="BM17" s="905" t="str">
        <f>IF($AB17&lt;=BM$2,IF($AC17&lt;BM$2,0,VLOOKUP($S17,REF!$K:$N,2,FALSE)),"")</f>
        <v/>
      </c>
      <c r="BN17" s="905" t="str">
        <f>IF($AB17&lt;=BN$2,IF($AC17&lt;BN$2,0,VLOOKUP($S17,REF!$K:$N,2,FALSE)),"")</f>
        <v/>
      </c>
      <c r="BO17" s="905" t="str">
        <f>IF($AB17&lt;=BO$2,IF($AC17&lt;BO$2,0,VLOOKUP($S17,REF!$K:$N,2,FALSE)),"")</f>
        <v/>
      </c>
      <c r="BP17" s="905" t="str">
        <f>IF($AB17&lt;=BP$2,IF($AC17&lt;BP$2,0,VLOOKUP($S17,REF!$K:$N,2,FALSE)),"")</f>
        <v/>
      </c>
      <c r="BQ17" s="905" t="str">
        <f>IF($AB17&lt;=BQ$2,IF($AC17&lt;BQ$2,0,VLOOKUP($S17,REF!$K:$N,2,FALSE)),"")</f>
        <v/>
      </c>
      <c r="BR17" s="905" t="str">
        <f>IF($AB17&lt;=BR$2,IF($AC17&lt;BR$2,0,VLOOKUP($S17,REF!$K:$N,2,FALSE)),"")</f>
        <v/>
      </c>
      <c r="BS17" s="905" t="str">
        <f>IF($AB17&lt;=BS$2,IF($AC17&lt;BS$2,0,VLOOKUP($S17,REF!$K:$N,2,FALSE)),"")</f>
        <v/>
      </c>
      <c r="BT17" s="905" t="str">
        <f>IF($AB17&lt;=BT$2,IF($AC17&lt;BT$2,0,VLOOKUP($S17,REF!$K:$N,2,FALSE)),"")</f>
        <v/>
      </c>
      <c r="BU17" s="905" t="str">
        <f>IF($AB17&lt;=BU$2,IF($AC17&lt;BU$2,0,VLOOKUP($S17,REF!$K:$N,2,FALSE)),"")</f>
        <v/>
      </c>
      <c r="BV17" s="905" t="str">
        <f>IF($AB17&lt;=BV$2,IF($AC17&lt;BV$2,0,VLOOKUP($S17,REF!$K:$N,2,FALSE)),"")</f>
        <v/>
      </c>
      <c r="BW17" s="905" t="str">
        <f>IF($AB17&lt;=BW$2,IF($AC17&lt;BW$2,0,VLOOKUP($S17,REF!$K:$N,2,FALSE)),"")</f>
        <v/>
      </c>
      <c r="BX17" s="905" t="str">
        <f>IF($AB17&lt;=BX$2,IF($AC17&lt;BX$2,0,VLOOKUP($S17,REF!$K:$N,2,FALSE)),"")</f>
        <v/>
      </c>
      <c r="BY17" s="905" t="str">
        <f>IF($AB17&lt;=BY$2,IF($AC17&lt;BY$2,0,VLOOKUP($S17,REF!$K:$N,2,FALSE)),"")</f>
        <v/>
      </c>
      <c r="BZ17" s="905" t="str">
        <f>IF($AB17&lt;=BZ$2,IF($AC17&lt;BZ$2,0,VLOOKUP($S17,REF!$K:$N,2,FALSE)),"")</f>
        <v/>
      </c>
      <c r="CA17" s="905">
        <f>IF($AB17&lt;=CA$2,IF($AC17&lt;CA$2,0,VLOOKUP($S17,REF!$K:$N,2,FALSE)),"")</f>
        <v>1.002</v>
      </c>
      <c r="CB17" s="905">
        <f>IF($AB17&lt;=CB$2,IF($AC17&lt;CB$2,0,VLOOKUP($S17,REF!$K:$N,2,FALSE)),"")</f>
        <v>0</v>
      </c>
      <c r="CC17" s="905">
        <f>IF($AB17&lt;=CC$2,IF($AC17&lt;CC$2,0,VLOOKUP($S17,REF!$K:$N,2,FALSE)),"")</f>
        <v>0</v>
      </c>
      <c r="CD17" s="905">
        <f>IF($AB17&lt;=CD$2,IF($AC17&lt;CD$2,0,VLOOKUP($S17,REF!$K:$N,2,FALSE)),"")</f>
        <v>0</v>
      </c>
      <c r="CE17" s="905">
        <f>IF($AB17&lt;=CE$2,IF($AC17&lt;CE$2,0,VLOOKUP($S17,REF!$K:$N,2,FALSE)),"")</f>
        <v>0</v>
      </c>
      <c r="CF17" s="905">
        <f>IF($AB17&lt;=CF$2,IF($AC17&lt;CF$2,0,VLOOKUP($S17,REF!$K:$N,2,FALSE)),"")</f>
        <v>0</v>
      </c>
      <c r="CG17" s="905">
        <f>IF($AB17&lt;=CG$2,IF($AC17&lt;CG$2,0,VLOOKUP($S17,REF!$K:$N,2,FALSE)),"")</f>
        <v>0</v>
      </c>
      <c r="CH17" s="905">
        <f>IF($AB17&lt;=CH$2,IF($AC17&lt;CH$2,0,VLOOKUP($S17,REF!$K:$N,2,FALSE)),"")</f>
        <v>0</v>
      </c>
      <c r="CI17" s="905">
        <f>IF($AB17&lt;=CI$2,IF($AC17&lt;CI$2,0,VLOOKUP($S17,REF!$K:$N,2,FALSE)),"")</f>
        <v>0</v>
      </c>
      <c r="CJ17" s="905">
        <f>IF($AB17&lt;=CJ$2,IF($AC17&lt;CJ$2,0,VLOOKUP($S17,REF!$K:$N,2,FALSE)),"")</f>
        <v>0</v>
      </c>
      <c r="CK17" s="905">
        <f>IF($AB17&lt;=CK$2,IF($AC17&lt;CK$2,0,VLOOKUP($S17,REF!$K:$N,2,FALSE)),"")</f>
        <v>0</v>
      </c>
      <c r="CL17" s="905">
        <f>IF($AB17&lt;=CL$2,IF($AC17&lt;CL$2,0,VLOOKUP($S17,REF!$K:$N,2,FALSE)),"")</f>
        <v>0</v>
      </c>
      <c r="CM17" s="905">
        <f>IF($AB17&lt;=CM$2,IF($AC17&lt;CM$2,0,VLOOKUP($S17,REF!$K:$N,2,FALSE)),"")</f>
        <v>0</v>
      </c>
      <c r="CN17" s="905">
        <f>IF($AB17&lt;=CN$2,IF($AC17&lt;CN$2,0,VLOOKUP($S17,REF!$K:$N,2,FALSE)),"")</f>
        <v>0</v>
      </c>
      <c r="CO17" s="905">
        <f>IF($AB17&lt;=CO$2,IF($AC17&lt;CO$2,0,VLOOKUP($S17,REF!$K:$N,2,FALSE)),"")</f>
        <v>0</v>
      </c>
      <c r="CP17" s="905">
        <f>IF($AB17&lt;=CP$2,IF($AC17&lt;CP$2,0,VLOOKUP($S17,REF!$K:$N,2,FALSE)),"")</f>
        <v>0</v>
      </c>
      <c r="CQ17" s="905">
        <f>IF($AB17&lt;=CQ$2,IF($AC17&lt;CQ$2,0,VLOOKUP($S17,REF!$K:$N,2,FALSE)),"")</f>
        <v>0</v>
      </c>
      <c r="CR17" s="905">
        <f>IF($AB17&lt;=CR$2,IF($AC17&lt;CR$2,0,VLOOKUP($S17,REF!$K:$N,2,FALSE)),"")</f>
        <v>0</v>
      </c>
      <c r="CS17" s="905">
        <f>IF($AB17&lt;=CS$2,IF($AC17&lt;CS$2,0,VLOOKUP($S17,REF!$K:$N,2,FALSE)),"")</f>
        <v>0</v>
      </c>
      <c r="CT17" s="905">
        <f>IF($AB17&lt;=CT$2,IF($AC17&lt;CT$2,0,VLOOKUP($S17,REF!$K:$N,2,FALSE)),"")</f>
        <v>0</v>
      </c>
      <c r="CU17" s="905">
        <f>IF($AB17&lt;=CU$2,IF($AC17&lt;CU$2,0,VLOOKUP($S17,REF!$K:$N,2,FALSE)),"")</f>
        <v>0</v>
      </c>
      <c r="CV17" s="905">
        <f>IF($AB17&lt;=CV$2,IF($AC17&lt;CV$2,0,VLOOKUP($S17,REF!$K:$N,2,FALSE)),"")</f>
        <v>0</v>
      </c>
      <c r="CW17" s="905">
        <f>IF($AB17&lt;=CW$2,IF($AC17&lt;CW$2,0,VLOOKUP($S17,REF!$K:$N,2,FALSE)),"")</f>
        <v>0</v>
      </c>
      <c r="CX17" s="905">
        <f>IF($AB17&lt;=CX$2,IF($AC17&lt;CX$2,0,VLOOKUP($S17,REF!$K:$N,2,FALSE)),"")</f>
        <v>0</v>
      </c>
      <c r="CY17" s="905">
        <f>IF($AB17&lt;=CY$2,IF($AC17&lt;CY$2,0,VLOOKUP($S17,REF!$K:$N,2,FALSE)),"")</f>
        <v>0</v>
      </c>
      <c r="CZ17" s="905">
        <f>IF($AB17&lt;=CZ$2,IF($AC17&lt;CZ$2,0,VLOOKUP($S17,REF!$K:$N,2,FALSE)),"")</f>
        <v>0</v>
      </c>
      <c r="DA17" s="905">
        <f>IF($AB17&lt;=DA$2,IF($AC17&lt;DA$2,0,VLOOKUP($S17,REF!$K:$N,2,FALSE)),"")</f>
        <v>0</v>
      </c>
      <c r="DB17" s="905">
        <f>IF($AB17&lt;=DB$2,IF($AC17&lt;DB$2,0,VLOOKUP($S17,REF!$K:$N,2,FALSE)),"")</f>
        <v>0</v>
      </c>
      <c r="DC17" s="905">
        <f>IF($AB17&lt;=DC$2,IF($AC17&lt;DC$2,0,VLOOKUP($S17,REF!$K:$N,2,FALSE)),"")</f>
        <v>0</v>
      </c>
      <c r="DD17" s="905">
        <f>IF($AB17&lt;=DD$2,IF($AC17&lt;DD$2,0,VLOOKUP($S17,REF!$K:$N,2,FALSE)),"")</f>
        <v>0</v>
      </c>
      <c r="DE17" s="905">
        <f>IF($AB17&lt;=DE$2,IF($AC17&lt;DE$2,0,VLOOKUP($S17,REF!$K:$N,2,FALSE)),"")</f>
        <v>0</v>
      </c>
      <c r="DF17" s="905">
        <f>IF($AB17&lt;=DF$2,IF($AC17&lt;DF$2,0,VLOOKUP($S17,REF!$K:$N,2,FALSE)),"")</f>
        <v>0</v>
      </c>
      <c r="DG17" s="905">
        <f>IF($AB17&lt;=DG$2,IF($AC17&lt;DG$2,0,VLOOKUP($S17,REF!$K:$N,2,FALSE)),"")</f>
        <v>0</v>
      </c>
      <c r="DH17" s="905">
        <f>IF($AB17&lt;=DH$2,IF($AC17&lt;DH$2,0,VLOOKUP($S17,REF!$K:$N,2,FALSE)),"")</f>
        <v>0</v>
      </c>
      <c r="DI17" s="905">
        <f>IF($AB17&lt;=DI$2,IF($AC17&lt;DI$2,0,VLOOKUP($S17,REF!$K:$N,2,FALSE)),"")</f>
        <v>0</v>
      </c>
      <c r="DJ17" s="905">
        <f>IF($AB17&lt;=DJ$2,IF($AC17&lt;DJ$2,0,VLOOKUP($S17,REF!$K:$N,2,FALSE)),"")</f>
        <v>0</v>
      </c>
      <c r="DK17" s="905">
        <f>IF($AB17&lt;=DK$2,IF($AC17&lt;DK$2,0,VLOOKUP($S17,REF!$K:$N,2,FALSE)),"")</f>
        <v>0</v>
      </c>
      <c r="DL17" s="905">
        <f>IF($AB17&lt;=DL$2,IF($AC17&lt;DL$2,0,VLOOKUP($S17,REF!$K:$N,2,FALSE)),"")</f>
        <v>0</v>
      </c>
      <c r="DM17" s="905">
        <f>IF($AB17&lt;=DM$2,IF($AC17&lt;DM$2,0,VLOOKUP($S17,REF!$K:$N,2,FALSE)),"")</f>
        <v>0</v>
      </c>
      <c r="DN17" s="905">
        <f>IF($AB17&lt;=DN$2,IF($AC17&lt;DN$2,0,VLOOKUP($S17,REF!$K:$N,2,FALSE)),"")</f>
        <v>0</v>
      </c>
      <c r="DO17" s="905">
        <f>IF($AB17&lt;=DO$2,IF($AC17&lt;DO$2,0,VLOOKUP($S17,REF!$K:$N,2,FALSE)),"")</f>
        <v>0</v>
      </c>
      <c r="DP17" s="905">
        <f>IF($AB17&lt;=DP$2,IF($AC17&lt;DP$2,0,VLOOKUP($S17,REF!$K:$N,2,FALSE)),"")</f>
        <v>0</v>
      </c>
      <c r="DQ17" s="905">
        <f>IF($AB17&lt;=DQ$2,IF($AC17&lt;DQ$2,0,VLOOKUP($S17,REF!$K:$N,2,FALSE)),"")</f>
        <v>0</v>
      </c>
      <c r="DR17" s="905">
        <f>IF($AB17&lt;=DR$2,IF($AC17&lt;DR$2,0,VLOOKUP($S17,REF!$K:$N,2,FALSE)),"")</f>
        <v>0</v>
      </c>
      <c r="DS17" s="905">
        <f>IF($AB17&lt;=DS$2,IF($AC17&lt;DS$2,0,VLOOKUP($S17,REF!$K:$N,2,FALSE)),"")</f>
        <v>0</v>
      </c>
      <c r="DT17" s="905">
        <f>IF($AB17&lt;=DT$2,IF($AC17&lt;DT$2,0,VLOOKUP($S17,REF!$K:$N,2,FALSE)),"")</f>
        <v>0</v>
      </c>
      <c r="DU17" s="905">
        <f>IF($AB17&lt;=DU$2,IF($AC17&lt;DU$2,0,VLOOKUP($S17,REF!$K:$N,2,FALSE)),"")</f>
        <v>0</v>
      </c>
      <c r="DV17" s="905">
        <f>IF($AB17&lt;=DV$2,IF($AC17&lt;DV$2,0,VLOOKUP($S17,REF!$K:$N,2,FALSE)),"")</f>
        <v>0</v>
      </c>
      <c r="DW17" s="905">
        <f>IF($AB17&lt;=DW$2,IF($AC17&lt;DW$2,0,VLOOKUP($S17,REF!$K:$N,2,FALSE)),"")</f>
        <v>0</v>
      </c>
      <c r="DX17" s="905">
        <f>IF($AB17&lt;=DX$2,IF($AC17&lt;DX$2,0,VLOOKUP($S17,REF!$K:$N,2,FALSE)),"")</f>
        <v>0</v>
      </c>
      <c r="DY17" s="905">
        <f>IF($AB17&lt;=DY$2,IF($AC17&lt;DY$2,0,VLOOKUP($S17,REF!$K:$N,2,FALSE)),"")</f>
        <v>0</v>
      </c>
      <c r="DZ17" s="905" t="str">
        <f>IF($AB17&lt;=DZ$2,IF($AC17&lt;DZ$2,0,VLOOKUP($S17,REF!$K:$N,2,FALSE)),"")</f>
        <v/>
      </c>
      <c r="EA17" s="908"/>
      <c r="EB17" s="908"/>
      <c r="EC17" s="908"/>
      <c r="ED17" s="908"/>
      <c r="EE17" s="908"/>
      <c r="EF17" s="908"/>
      <c r="EG17" s="908"/>
      <c r="EH17" s="908"/>
      <c r="EI17" s="908"/>
      <c r="EJ17" s="908"/>
      <c r="EK17" s="908"/>
      <c r="EL17" s="908"/>
      <c r="EM17" s="908"/>
      <c r="EN17" s="908"/>
      <c r="EO17" s="908"/>
      <c r="EP17" s="908"/>
      <c r="EQ17" s="908"/>
      <c r="ER17" s="908"/>
      <c r="ES17" s="908"/>
      <c r="ET17" s="908"/>
      <c r="EU17" s="908"/>
      <c r="EV17" s="908"/>
      <c r="EW17" s="908"/>
      <c r="EX17" s="908"/>
      <c r="EY17" s="908"/>
      <c r="EZ17" s="908"/>
      <c r="FA17" s="908"/>
      <c r="FB17" s="908"/>
      <c r="FC17" s="908"/>
      <c r="FD17" s="908"/>
      <c r="FE17" s="908"/>
      <c r="FF17" s="908"/>
      <c r="FG17" s="908"/>
      <c r="FH17" s="908"/>
      <c r="FI17" s="908"/>
      <c r="FJ17" s="908"/>
      <c r="FK17" s="908"/>
      <c r="FL17" s="908"/>
      <c r="FM17" s="908"/>
      <c r="FN17" s="908"/>
      <c r="FO17" s="908"/>
      <c r="FP17" s="908"/>
      <c r="FQ17" s="908"/>
      <c r="FR17" s="908"/>
      <c r="FS17" s="908"/>
      <c r="FT17" s="908"/>
      <c r="FU17" s="908"/>
      <c r="FV17" s="908"/>
      <c r="FW17" s="908"/>
      <c r="FX17" s="908"/>
      <c r="FY17" s="908"/>
      <c r="FZ17" s="908"/>
      <c r="GA17" s="908"/>
      <c r="GB17" s="908"/>
      <c r="GC17" s="908"/>
      <c r="GD17" s="908"/>
      <c r="GE17" s="908"/>
      <c r="GF17" s="908"/>
      <c r="GG17" s="908"/>
      <c r="GH17" s="908"/>
      <c r="GI17" s="908"/>
      <c r="GJ17" s="908"/>
      <c r="GK17" s="908"/>
      <c r="GL17" s="908"/>
      <c r="GM17" s="908"/>
      <c r="GN17" s="908"/>
      <c r="GO17" s="908"/>
      <c r="GP17" s="908"/>
      <c r="GQ17" s="908"/>
      <c r="GR17" s="908"/>
      <c r="GS17" s="908"/>
      <c r="GT17" s="908"/>
      <c r="GU17" s="908"/>
      <c r="GV17" s="908"/>
      <c r="GW17" s="908"/>
      <c r="GX17" s="908"/>
      <c r="GY17" s="908"/>
      <c r="GZ17" s="908"/>
      <c r="HA17" s="908"/>
      <c r="HB17" s="908"/>
      <c r="HC17" s="908"/>
      <c r="HD17" s="908"/>
      <c r="HE17" s="908"/>
      <c r="HF17" s="908"/>
      <c r="HG17" s="908"/>
      <c r="HH17" s="908"/>
      <c r="HI17" s="908"/>
      <c r="HJ17" s="908"/>
      <c r="HK17" s="908"/>
      <c r="HL17" s="908"/>
      <c r="HM17" s="908"/>
      <c r="HN17" s="908"/>
      <c r="HO17" s="908"/>
      <c r="HP17" s="908"/>
      <c r="HQ17" s="908"/>
      <c r="HR17" s="908"/>
      <c r="HS17" s="908"/>
      <c r="HT17" s="908"/>
      <c r="HU17" s="908"/>
      <c r="HV17" s="908"/>
      <c r="HW17" s="908"/>
      <c r="HX17" s="908"/>
      <c r="HY17" s="908"/>
      <c r="HZ17" s="908"/>
      <c r="IA17" s="908"/>
      <c r="IB17" s="908"/>
      <c r="IC17" s="908"/>
      <c r="ID17" s="908"/>
      <c r="IE17" s="908"/>
      <c r="IF17" s="908"/>
      <c r="IG17" s="908"/>
      <c r="IH17" s="908"/>
      <c r="II17" s="908"/>
      <c r="IJ17" s="908"/>
      <c r="IK17" s="908"/>
      <c r="IL17" s="908"/>
      <c r="IM17" s="908"/>
      <c r="IN17" s="908"/>
      <c r="IO17" s="908"/>
      <c r="IP17" s="908"/>
      <c r="IQ17" s="908"/>
      <c r="IR17" s="908"/>
      <c r="IS17" s="908"/>
      <c r="IT17" s="908"/>
      <c r="IU17" s="908"/>
      <c r="IV17" s="908"/>
      <c r="IW17" s="908"/>
      <c r="IX17" s="908"/>
      <c r="IY17" s="908"/>
      <c r="IZ17" s="908"/>
      <c r="JA17" s="908"/>
      <c r="JB17" s="908"/>
      <c r="JC17" s="908"/>
      <c r="JD17" s="908"/>
      <c r="JE17" s="908"/>
      <c r="JF17" s="908"/>
      <c r="JG17" s="908"/>
      <c r="JH17" s="908"/>
      <c r="JI17" s="908"/>
      <c r="JJ17" s="908"/>
      <c r="JK17" s="908"/>
      <c r="JL17" s="908"/>
      <c r="JM17" s="908"/>
      <c r="JN17" s="908"/>
      <c r="JO17" s="908"/>
      <c r="JP17" s="908"/>
      <c r="JQ17" s="908"/>
      <c r="JR17" s="908"/>
      <c r="JS17" s="908"/>
      <c r="JT17" s="908"/>
      <c r="JU17" s="908"/>
      <c r="JV17" s="908"/>
      <c r="JW17" s="908"/>
      <c r="JX17" s="908"/>
    </row>
    <row r="18" spans="1:284" s="669" customFormat="1" ht="24" customHeight="1">
      <c r="A18" s="972">
        <f>VLOOKUP(B18,REF!$U$1:$W$8,2,FALSE)</f>
        <v>1</v>
      </c>
      <c r="B18" s="1192" t="s">
        <v>332</v>
      </c>
      <c r="C18" s="1193" t="s">
        <v>666</v>
      </c>
      <c r="D18" s="1297">
        <v>14</v>
      </c>
      <c r="E18" s="970"/>
      <c r="F18" s="1216">
        <v>1</v>
      </c>
      <c r="G18" s="1217"/>
      <c r="H18" s="870"/>
      <c r="I18" s="764" t="s">
        <v>281</v>
      </c>
      <c r="J18" s="945" t="s">
        <v>782</v>
      </c>
      <c r="K18" s="939" t="s">
        <v>1010</v>
      </c>
      <c r="L18" s="864" t="s">
        <v>780</v>
      </c>
      <c r="M18" s="706"/>
      <c r="N18" s="1305"/>
      <c r="O18" s="1222"/>
      <c r="P18" s="860"/>
      <c r="Q18" s="930">
        <v>41963</v>
      </c>
      <c r="R18" s="1025">
        <v>24.9</v>
      </c>
      <c r="S18" s="1179">
        <v>3</v>
      </c>
      <c r="T18" s="1180" t="str">
        <f>VLOOKUP(S18,REF!$K$1:$N$11,4,FALSE)</f>
        <v>Gustavo Schleider</v>
      </c>
      <c r="U18" s="1015"/>
      <c r="V18" s="979" t="s">
        <v>1061</v>
      </c>
      <c r="W18" s="1289"/>
      <c r="X18" s="979"/>
      <c r="Y18" s="981"/>
      <c r="Z18" s="980"/>
      <c r="AA18" s="952">
        <f>IFERROR((AC18-AB18)/7,"")</f>
        <v>24.900000000000414</v>
      </c>
      <c r="AB18" s="1284">
        <v>41789</v>
      </c>
      <c r="AC18" s="1283">
        <f t="shared" ref="AC18:AC28" si="7">$AB18+($R18*7)</f>
        <v>41963.3</v>
      </c>
      <c r="AD18" s="952"/>
      <c r="AE18" s="953">
        <v>0.5</v>
      </c>
      <c r="AF18" s="1032" t="s">
        <v>997</v>
      </c>
      <c r="AG18" s="1231" t="s">
        <v>1051</v>
      </c>
      <c r="AH18" s="472" t="str">
        <f>IF($AB18&lt;=AH$2,IF($AC18&lt;AH$2,0,VLOOKUP($S18,REF!$K:$N,2,FALSE)),"")</f>
        <v/>
      </c>
      <c r="AI18" s="472" t="str">
        <f>IF($AB18&lt;=AI$2,IF($AC18&lt;AI$2,0,VLOOKUP($S18,REF!$K:$N,2,FALSE)),"")</f>
        <v/>
      </c>
      <c r="AJ18" s="472" t="str">
        <f>IF($AB18&lt;=AJ$2,IF($AC18&lt;AJ$2,0,VLOOKUP($S18,REF!$K:$N,2,FALSE)),"")</f>
        <v/>
      </c>
      <c r="AK18" s="472" t="str">
        <f>IF($AB18&lt;=AK$2,IF($AC18&lt;AK$2,0,VLOOKUP($S18,REF!$K:$N,2,FALSE)),"")</f>
        <v/>
      </c>
      <c r="AL18" s="472" t="str">
        <f>IF($AB18&lt;=AL$2,IF($AC18&lt;AL$2,0,VLOOKUP($S18,REF!$K:$N,2,FALSE)),"")</f>
        <v/>
      </c>
      <c r="AM18" s="472" t="str">
        <f>IF($AB18&lt;=AM$2,IF($AC18&lt;AM$2,0,VLOOKUP($S18,REF!$K:$N,2,FALSE)),"")</f>
        <v/>
      </c>
      <c r="AN18" s="472" t="str">
        <f>IF($AB18&lt;=AN$2,IF($AC18&lt;AN$2,0,VLOOKUP($S18,REF!$K:$N,2,FALSE)),"")</f>
        <v/>
      </c>
      <c r="AO18" s="472" t="str">
        <f>IF($AB18&lt;=AO$2,IF($AC18&lt;AO$2,0,VLOOKUP($S18,REF!$K:$N,2,FALSE)),"")</f>
        <v/>
      </c>
      <c r="AP18" s="472" t="str">
        <f>IF($AB18&lt;=AP$2,IF($AC18&lt;AP$2,0,VLOOKUP($S18,REF!$K:$N,2,FALSE)),"")</f>
        <v/>
      </c>
      <c r="AQ18" s="472" t="str">
        <f>IF($AB18&lt;=AQ$2,IF($AC18&lt;AQ$2,0,VLOOKUP($S18,REF!$K:$N,2,FALSE)),"")</f>
        <v/>
      </c>
      <c r="AR18" s="472" t="str">
        <f>IF($AB18&lt;=AR$2,IF($AC18&lt;AR$2,0,VLOOKUP($S18,REF!$K:$N,2,FALSE)),"")</f>
        <v/>
      </c>
      <c r="AS18" s="472" t="str">
        <f>IF($AB18&lt;=AS$2,IF($AC18&lt;AS$2,0,VLOOKUP($S18,REF!$K:$N,2,FALSE)),"")</f>
        <v/>
      </c>
      <c r="AT18" s="472" t="str">
        <f>IF($AB18&lt;=AT$2,IF($AC18&lt;AT$2,0,VLOOKUP($S18,REF!$K:$N,2,FALSE)),"")</f>
        <v/>
      </c>
      <c r="AU18" s="472" t="str">
        <f>IF($AB18&lt;=AU$2,IF($AC18&lt;AU$2,0,VLOOKUP($S18,REF!$K:$N,2,FALSE)),"")</f>
        <v/>
      </c>
      <c r="AV18" s="472" t="str">
        <f>IF($AB18&lt;=AV$2,IF($AC18&lt;AV$2,0,VLOOKUP($S18,REF!$K:$N,2,FALSE)),"")</f>
        <v/>
      </c>
      <c r="AW18" s="472" t="str">
        <f>IF($AB18&lt;=AW$2,IF($AC18&lt;AW$2,0,VLOOKUP($S18,REF!$K:$N,2,FALSE)),"")</f>
        <v/>
      </c>
      <c r="AX18" s="472" t="str">
        <f>IF($AB18&lt;=AX$2,IF($AC18&lt;AX$2,0,VLOOKUP($S18,REF!$K:$N,2,FALSE)),"")</f>
        <v/>
      </c>
      <c r="AY18" s="472" t="str">
        <f>IF($AB18&lt;=AY$2,IF($AC18&lt;AY$2,0,VLOOKUP($S18,REF!$K:$N,2,FALSE)),"")</f>
        <v/>
      </c>
      <c r="AZ18" s="472" t="str">
        <f>IF($AB18&lt;=AZ$2,IF($AC18&lt;AZ$2,0,VLOOKUP($S18,REF!$K:$N,2,FALSE)),"")</f>
        <v/>
      </c>
      <c r="BA18" s="472" t="str">
        <f>IF($AB18&lt;=BA$2,IF($AC18&lt;BA$2,0,VLOOKUP($S18,REF!$K:$N,2,FALSE)),"")</f>
        <v/>
      </c>
      <c r="BB18" s="905" t="str">
        <f>IF($AB18&lt;=BB$2,IF($AC18&lt;BB$2,0,VLOOKUP($S18,REF!$K:$N,2,FALSE)),"")</f>
        <v/>
      </c>
      <c r="BC18" s="905" t="str">
        <f>IF($AB18&lt;=BC$2,IF($AC18&lt;BC$2,0,VLOOKUP($S18,REF!$K:$N,2,FALSE)),"")</f>
        <v/>
      </c>
      <c r="BD18" s="905" t="str">
        <f>IF($AB18&lt;=BD$2,IF($AC18&lt;BD$2,0,VLOOKUP($S18,REF!$K:$N,2,FALSE)),"")</f>
        <v/>
      </c>
      <c r="BE18" s="905" t="str">
        <f>IF($AB18&lt;=BE$2,IF($AC18&lt;BE$2,0,VLOOKUP($S18,REF!$K:$N,2,FALSE)),"")</f>
        <v/>
      </c>
      <c r="BF18" s="905" t="str">
        <f>IF($AB18&lt;=BF$2,IF($AC18&lt;BF$2,0,VLOOKUP($S18,REF!$K:$N,2,FALSE)),"")</f>
        <v/>
      </c>
      <c r="BG18" s="905" t="str">
        <f>IF($AB18&lt;=BG$2,IF($AC18&lt;BG$2,0,VLOOKUP($S18,REF!$K:$N,2,FALSE)),"")</f>
        <v/>
      </c>
      <c r="BH18" s="905" t="str">
        <f>IF($AB18&lt;=BH$2,IF($AC18&lt;BH$2,0,VLOOKUP($S18,REF!$K:$N,2,FALSE)),"")</f>
        <v/>
      </c>
      <c r="BI18" s="905">
        <f>IF($AB18&lt;=BI$2,IF($AC18&lt;BI$2,0,VLOOKUP($S18,REF!$K:$N,2,FALSE)),"")</f>
        <v>1.0029999999999999</v>
      </c>
      <c r="BJ18" s="905">
        <f>IF($AB18&lt;=BJ$2,IF($AC18&lt;BJ$2,0,VLOOKUP($S18,REF!$K:$N,2,FALSE)),"")</f>
        <v>1.0029999999999999</v>
      </c>
      <c r="BK18" s="905">
        <f>IF($AB18&lt;=BK$2,IF($AC18&lt;BK$2,0,VLOOKUP($S18,REF!$K:$N,2,FALSE)),"")</f>
        <v>1.0029999999999999</v>
      </c>
      <c r="BL18" s="905">
        <f>IF($AB18&lt;=BL$2,IF($AC18&lt;BL$2,0,VLOOKUP($S18,REF!$K:$N,2,FALSE)),"")</f>
        <v>1.0029999999999999</v>
      </c>
      <c r="BM18" s="905">
        <f>IF($AB18&lt;=BM$2,IF($AC18&lt;BM$2,0,VLOOKUP($S18,REF!$K:$N,2,FALSE)),"")</f>
        <v>1.0029999999999999</v>
      </c>
      <c r="BN18" s="905">
        <f>IF($AB18&lt;=BN$2,IF($AC18&lt;BN$2,0,VLOOKUP($S18,REF!$K:$N,2,FALSE)),"")</f>
        <v>1.0029999999999999</v>
      </c>
      <c r="BO18" s="905">
        <f>IF($AB18&lt;=BO$2,IF($AC18&lt;BO$2,0,VLOOKUP($S18,REF!$K:$N,2,FALSE)),"")</f>
        <v>1.0029999999999999</v>
      </c>
      <c r="BP18" s="905">
        <f>IF($AB18&lt;=BP$2,IF($AC18&lt;BP$2,0,VLOOKUP($S18,REF!$K:$N,2,FALSE)),"")</f>
        <v>1.0029999999999999</v>
      </c>
      <c r="BQ18" s="905">
        <f>IF($AB18&lt;=BQ$2,IF($AC18&lt;BQ$2,0,VLOOKUP($S18,REF!$K:$N,2,FALSE)),"")</f>
        <v>1.0029999999999999</v>
      </c>
      <c r="BR18" s="905">
        <f>IF($AB18&lt;=BR$2,IF($AC18&lt;BR$2,0,VLOOKUP($S18,REF!$K:$N,2,FALSE)),"")</f>
        <v>1.0029999999999999</v>
      </c>
      <c r="BS18" s="905">
        <f>IF($AB18&lt;=BS$2,IF($AC18&lt;BS$2,0,VLOOKUP($S18,REF!$K:$N,2,FALSE)),"")</f>
        <v>1.0029999999999999</v>
      </c>
      <c r="BT18" s="905">
        <f>IF($AB18&lt;=BT$2,IF($AC18&lt;BT$2,0,VLOOKUP($S18,REF!$K:$N,2,FALSE)),"")</f>
        <v>1.0029999999999999</v>
      </c>
      <c r="BU18" s="905">
        <f>IF($AB18&lt;=BU$2,IF($AC18&lt;BU$2,0,VLOOKUP($S18,REF!$K:$N,2,FALSE)),"")</f>
        <v>1.0029999999999999</v>
      </c>
      <c r="BV18" s="905">
        <f>IF($AB18&lt;=BV$2,IF($AC18&lt;BV$2,0,VLOOKUP($S18,REF!$K:$N,2,FALSE)),"")</f>
        <v>1.0029999999999999</v>
      </c>
      <c r="BW18" s="905">
        <f>IF($AB18&lt;=BW$2,IF($AC18&lt;BW$2,0,VLOOKUP($S18,REF!$K:$N,2,FALSE)),"")</f>
        <v>1.0029999999999999</v>
      </c>
      <c r="BX18" s="905">
        <f>IF($AB18&lt;=BX$2,IF($AC18&lt;BX$2,0,VLOOKUP($S18,REF!$K:$N,2,FALSE)),"")</f>
        <v>1.0029999999999999</v>
      </c>
      <c r="BY18" s="905">
        <f>IF($AB18&lt;=BY$2,IF($AC18&lt;BY$2,0,VLOOKUP($S18,REF!$K:$N,2,FALSE)),"")</f>
        <v>1.0029999999999999</v>
      </c>
      <c r="BZ18" s="905">
        <f>IF($AB18&lt;=BZ$2,IF($AC18&lt;BZ$2,0,VLOOKUP($S18,REF!$K:$N,2,FALSE)),"")</f>
        <v>1.0029999999999999</v>
      </c>
      <c r="CA18" s="905">
        <f>IF($AB18&lt;=CA$2,IF($AC18&lt;CA$2,0,VLOOKUP($S18,REF!$K:$N,2,FALSE)),"")</f>
        <v>1.0029999999999999</v>
      </c>
      <c r="CB18" s="905">
        <f>IF($AB18&lt;=CB$2,IF($AC18&lt;CB$2,0,VLOOKUP($S18,REF!$K:$N,2,FALSE)),"")</f>
        <v>1.0029999999999999</v>
      </c>
      <c r="CC18" s="905">
        <f>IF($AB18&lt;=CC$2,IF($AC18&lt;CC$2,0,VLOOKUP($S18,REF!$K:$N,2,FALSE)),"")</f>
        <v>1.0029999999999999</v>
      </c>
      <c r="CD18" s="905">
        <f>IF($AB18&lt;=CD$2,IF($AC18&lt;CD$2,0,VLOOKUP($S18,REF!$K:$N,2,FALSE)),"")</f>
        <v>1.0029999999999999</v>
      </c>
      <c r="CE18" s="905">
        <f>IF($AB18&lt;=CE$2,IF($AC18&lt;CE$2,0,VLOOKUP($S18,REF!$K:$N,2,FALSE)),"")</f>
        <v>1.0029999999999999</v>
      </c>
      <c r="CF18" s="905">
        <f>IF($AB18&lt;=CF$2,IF($AC18&lt;CF$2,0,VLOOKUP($S18,REF!$K:$N,2,FALSE)),"")</f>
        <v>1.0029999999999999</v>
      </c>
      <c r="CG18" s="905">
        <f>IF($AB18&lt;=CG$2,IF($AC18&lt;CG$2,0,VLOOKUP($S18,REF!$K:$N,2,FALSE)),"")</f>
        <v>1.0029999999999999</v>
      </c>
      <c r="CH18" s="905">
        <f>IF($AB18&lt;=CH$2,IF($AC18&lt;CH$2,0,VLOOKUP($S18,REF!$K:$N,2,FALSE)),"")</f>
        <v>0</v>
      </c>
      <c r="CI18" s="905">
        <f>IF($AB18&lt;=CI$2,IF($AC18&lt;CI$2,0,VLOOKUP($S18,REF!$K:$N,2,FALSE)),"")</f>
        <v>0</v>
      </c>
      <c r="CJ18" s="905">
        <f>IF($AB18&lt;=CJ$2,IF($AC18&lt;CJ$2,0,VLOOKUP($S18,REF!$K:$N,2,FALSE)),"")</f>
        <v>0</v>
      </c>
      <c r="CK18" s="905">
        <f>IF($AB18&lt;=CK$2,IF($AC18&lt;CK$2,0,VLOOKUP($S18,REF!$K:$N,2,FALSE)),"")</f>
        <v>0</v>
      </c>
      <c r="CL18" s="905">
        <f>IF($AB18&lt;=CL$2,IF($AC18&lt;CL$2,0,VLOOKUP($S18,REF!$K:$N,2,FALSE)),"")</f>
        <v>0</v>
      </c>
      <c r="CM18" s="905">
        <f>IF($AB18&lt;=CM$2,IF($AC18&lt;CM$2,0,VLOOKUP($S18,REF!$K:$N,2,FALSE)),"")</f>
        <v>0</v>
      </c>
      <c r="CN18" s="905">
        <f>IF($AB18&lt;=CN$2,IF($AC18&lt;CN$2,0,VLOOKUP($S18,REF!$K:$N,2,FALSE)),"")</f>
        <v>0</v>
      </c>
      <c r="CO18" s="905">
        <f>IF($AB18&lt;=CO$2,IF($AC18&lt;CO$2,0,VLOOKUP($S18,REF!$K:$N,2,FALSE)),"")</f>
        <v>0</v>
      </c>
      <c r="CP18" s="905">
        <f>IF($AB18&lt;=CP$2,IF($AC18&lt;CP$2,0,VLOOKUP($S18,REF!$K:$N,2,FALSE)),"")</f>
        <v>0</v>
      </c>
      <c r="CQ18" s="905">
        <f>IF($AB18&lt;=CQ$2,IF($AC18&lt;CQ$2,0,VLOOKUP($S18,REF!$K:$N,2,FALSE)),"")</f>
        <v>0</v>
      </c>
      <c r="CR18" s="905">
        <f>IF($AB18&lt;=CR$2,IF($AC18&lt;CR$2,0,VLOOKUP($S18,REF!$K:$N,2,FALSE)),"")</f>
        <v>0</v>
      </c>
      <c r="CS18" s="905">
        <f>IF($AB18&lt;=CS$2,IF($AC18&lt;CS$2,0,VLOOKUP($S18,REF!$K:$N,2,FALSE)),"")</f>
        <v>0</v>
      </c>
      <c r="CT18" s="905">
        <f>IF($AB18&lt;=CT$2,IF($AC18&lt;CT$2,0,VLOOKUP($S18,REF!$K:$N,2,FALSE)),"")</f>
        <v>0</v>
      </c>
      <c r="CU18" s="905">
        <f>IF($AB18&lt;=CU$2,IF($AC18&lt;CU$2,0,VLOOKUP($S18,REF!$K:$N,2,FALSE)),"")</f>
        <v>0</v>
      </c>
      <c r="CV18" s="905">
        <f>IF($AB18&lt;=CV$2,IF($AC18&lt;CV$2,0,VLOOKUP($S18,REF!$K:$N,2,FALSE)),"")</f>
        <v>0</v>
      </c>
      <c r="CW18" s="905">
        <f>IF($AB18&lt;=CW$2,IF($AC18&lt;CW$2,0,VLOOKUP($S18,REF!$K:$N,2,FALSE)),"")</f>
        <v>0</v>
      </c>
      <c r="CX18" s="905">
        <f>IF($AB18&lt;=CX$2,IF($AC18&lt;CX$2,0,VLOOKUP($S18,REF!$K:$N,2,FALSE)),"")</f>
        <v>0</v>
      </c>
      <c r="CY18" s="905">
        <f>IF($AB18&lt;=CY$2,IF($AC18&lt;CY$2,0,VLOOKUP($S18,REF!$K:$N,2,FALSE)),"")</f>
        <v>0</v>
      </c>
      <c r="CZ18" s="905">
        <f>IF($AB18&lt;=CZ$2,IF($AC18&lt;CZ$2,0,VLOOKUP($S18,REF!$K:$N,2,FALSE)),"")</f>
        <v>0</v>
      </c>
      <c r="DA18" s="905">
        <f>IF($AB18&lt;=DA$2,IF($AC18&lt;DA$2,0,VLOOKUP($S18,REF!$K:$N,2,FALSE)),"")</f>
        <v>0</v>
      </c>
      <c r="DB18" s="905">
        <f>IF($AB18&lt;=DB$2,IF($AC18&lt;DB$2,0,VLOOKUP($S18,REF!$K:$N,2,FALSE)),"")</f>
        <v>0</v>
      </c>
      <c r="DC18" s="905">
        <f>IF($AB18&lt;=DC$2,IF($AC18&lt;DC$2,0,VLOOKUP($S18,REF!$K:$N,2,FALSE)),"")</f>
        <v>0</v>
      </c>
      <c r="DD18" s="905">
        <f>IF($AB18&lt;=DD$2,IF($AC18&lt;DD$2,0,VLOOKUP($S18,REF!$K:$N,2,FALSE)),"")</f>
        <v>0</v>
      </c>
      <c r="DE18" s="905">
        <f>IF($AB18&lt;=DE$2,IF($AC18&lt;DE$2,0,VLOOKUP($S18,REF!$K:$N,2,FALSE)),"")</f>
        <v>0</v>
      </c>
      <c r="DF18" s="905">
        <f>IF($AB18&lt;=DF$2,IF($AC18&lt;DF$2,0,VLOOKUP($S18,REF!$K:$N,2,FALSE)),"")</f>
        <v>0</v>
      </c>
      <c r="DG18" s="905">
        <f>IF($AB18&lt;=DG$2,IF($AC18&lt;DG$2,0,VLOOKUP($S18,REF!$K:$N,2,FALSE)),"")</f>
        <v>0</v>
      </c>
      <c r="DH18" s="905">
        <f>IF($AB18&lt;=DH$2,IF($AC18&lt;DH$2,0,VLOOKUP($S18,REF!$K:$N,2,FALSE)),"")</f>
        <v>0</v>
      </c>
      <c r="DI18" s="905">
        <f>IF($AB18&lt;=DI$2,IF($AC18&lt;DI$2,0,VLOOKUP($S18,REF!$K:$N,2,FALSE)),"")</f>
        <v>0</v>
      </c>
      <c r="DJ18" s="905">
        <f>IF($AB18&lt;=DJ$2,IF($AC18&lt;DJ$2,0,VLOOKUP($S18,REF!$K:$N,2,FALSE)),"")</f>
        <v>0</v>
      </c>
      <c r="DK18" s="905">
        <f>IF($AB18&lt;=DK$2,IF($AC18&lt;DK$2,0,VLOOKUP($S18,REF!$K:$N,2,FALSE)),"")</f>
        <v>0</v>
      </c>
      <c r="DL18" s="905">
        <f>IF($AB18&lt;=DL$2,IF($AC18&lt;DL$2,0,VLOOKUP($S18,REF!$K:$N,2,FALSE)),"")</f>
        <v>0</v>
      </c>
      <c r="DM18" s="905">
        <f>IF($AB18&lt;=DM$2,IF($AC18&lt;DM$2,0,VLOOKUP($S18,REF!$K:$N,2,FALSE)),"")</f>
        <v>0</v>
      </c>
      <c r="DN18" s="905">
        <f>IF($AB18&lt;=DN$2,IF($AC18&lt;DN$2,0,VLOOKUP($S18,REF!$K:$N,2,FALSE)),"")</f>
        <v>0</v>
      </c>
      <c r="DO18" s="905">
        <f>IF($AB18&lt;=DO$2,IF($AC18&lt;DO$2,0,VLOOKUP($S18,REF!$K:$N,2,FALSE)),"")</f>
        <v>0</v>
      </c>
      <c r="DP18" s="905">
        <f>IF($AB18&lt;=DP$2,IF($AC18&lt;DP$2,0,VLOOKUP($S18,REF!$K:$N,2,FALSE)),"")</f>
        <v>0</v>
      </c>
      <c r="DQ18" s="905">
        <f>IF($AB18&lt;=DQ$2,IF($AC18&lt;DQ$2,0,VLOOKUP($S18,REF!$K:$N,2,FALSE)),"")</f>
        <v>0</v>
      </c>
      <c r="DR18" s="905">
        <f>IF($AB18&lt;=DR$2,IF($AC18&lt;DR$2,0,VLOOKUP($S18,REF!$K:$N,2,FALSE)),"")</f>
        <v>0</v>
      </c>
      <c r="DS18" s="905">
        <f>IF($AB18&lt;=DS$2,IF($AC18&lt;DS$2,0,VLOOKUP($S18,REF!$K:$N,2,FALSE)),"")</f>
        <v>0</v>
      </c>
      <c r="DT18" s="905">
        <f>IF($AB18&lt;=DT$2,IF($AC18&lt;DT$2,0,VLOOKUP($S18,REF!$K:$N,2,FALSE)),"")</f>
        <v>0</v>
      </c>
      <c r="DU18" s="905">
        <f>IF($AB18&lt;=DU$2,IF($AC18&lt;DU$2,0,VLOOKUP($S18,REF!$K:$N,2,FALSE)),"")</f>
        <v>0</v>
      </c>
      <c r="DV18" s="905">
        <f>IF($AB18&lt;=DV$2,IF($AC18&lt;DV$2,0,VLOOKUP($S18,REF!$K:$N,2,FALSE)),"")</f>
        <v>0</v>
      </c>
      <c r="DW18" s="905">
        <f>IF($AB18&lt;=DW$2,IF($AC18&lt;DW$2,0,VLOOKUP($S18,REF!$K:$N,2,FALSE)),"")</f>
        <v>0</v>
      </c>
      <c r="DX18" s="905">
        <f>IF($AB18&lt;=DX$2,IF($AC18&lt;DX$2,0,VLOOKUP($S18,REF!$K:$N,2,FALSE)),"")</f>
        <v>0</v>
      </c>
      <c r="DY18" s="905">
        <f>IF($AB18&lt;=DY$2,IF($AC18&lt;DY$2,0,VLOOKUP($S18,REF!$K:$N,2,FALSE)),"")</f>
        <v>0</v>
      </c>
      <c r="DZ18" s="905" t="str">
        <f>IF($AB18&lt;=DZ$2,IF($AC18&lt;DZ$2,0,VLOOKUP($S18,REF!$K:$N,2,FALSE)),"")</f>
        <v/>
      </c>
      <c r="EA18" s="909"/>
      <c r="EB18" s="909"/>
      <c r="EC18" s="909"/>
      <c r="ED18" s="909"/>
      <c r="EE18" s="909"/>
      <c r="EF18" s="909"/>
      <c r="EG18" s="909"/>
      <c r="EH18" s="909"/>
      <c r="EI18" s="909"/>
      <c r="EJ18" s="909"/>
      <c r="EK18" s="909"/>
      <c r="EL18" s="909"/>
      <c r="EM18" s="909"/>
      <c r="EN18" s="909"/>
      <c r="EO18" s="909"/>
      <c r="EP18" s="909"/>
      <c r="EQ18" s="909"/>
      <c r="ER18" s="909"/>
      <c r="ES18" s="909"/>
      <c r="ET18" s="909"/>
      <c r="EU18" s="909"/>
      <c r="EV18" s="909"/>
      <c r="EW18" s="909"/>
      <c r="EX18" s="909"/>
      <c r="EY18" s="909"/>
      <c r="EZ18" s="909"/>
      <c r="FA18" s="909"/>
      <c r="FB18" s="909"/>
      <c r="FC18" s="909"/>
      <c r="FD18" s="909"/>
      <c r="FE18" s="909"/>
      <c r="FF18" s="909"/>
      <c r="FG18" s="909"/>
      <c r="FH18" s="909"/>
      <c r="FI18" s="909"/>
      <c r="FJ18" s="909"/>
      <c r="FK18" s="909"/>
      <c r="FL18" s="909"/>
      <c r="FM18" s="909"/>
      <c r="FN18" s="909"/>
      <c r="FO18" s="909"/>
      <c r="FP18" s="909"/>
      <c r="FQ18" s="909"/>
      <c r="FR18" s="909"/>
      <c r="FS18" s="909"/>
      <c r="FT18" s="909"/>
      <c r="FU18" s="909"/>
      <c r="FV18" s="909"/>
      <c r="FW18" s="909"/>
      <c r="FX18" s="909"/>
      <c r="FY18" s="909"/>
      <c r="FZ18" s="909"/>
      <c r="GA18" s="909"/>
      <c r="GB18" s="909"/>
      <c r="GC18" s="909"/>
      <c r="GD18" s="909"/>
      <c r="GE18" s="909"/>
      <c r="GF18" s="909"/>
      <c r="GG18" s="909"/>
      <c r="GH18" s="909"/>
      <c r="GI18" s="909"/>
      <c r="GJ18" s="909"/>
      <c r="GK18" s="909"/>
      <c r="GL18" s="909"/>
      <c r="GM18" s="909"/>
      <c r="GN18" s="909"/>
      <c r="GO18" s="909"/>
      <c r="GP18" s="909"/>
      <c r="GQ18" s="909"/>
      <c r="GR18" s="909"/>
      <c r="GS18" s="909"/>
      <c r="GT18" s="909"/>
      <c r="GU18" s="909"/>
      <c r="GV18" s="909"/>
      <c r="GW18" s="909"/>
      <c r="GX18" s="909"/>
      <c r="GY18" s="909"/>
      <c r="GZ18" s="909"/>
      <c r="HA18" s="909"/>
      <c r="HB18" s="909"/>
      <c r="HC18" s="909"/>
      <c r="HD18" s="909"/>
      <c r="HE18" s="909"/>
      <c r="HF18" s="909"/>
      <c r="HG18" s="909"/>
      <c r="HH18" s="909"/>
      <c r="HI18" s="909"/>
      <c r="HJ18" s="909"/>
      <c r="HK18" s="909"/>
      <c r="HL18" s="909"/>
      <c r="HM18" s="909"/>
      <c r="HN18" s="909"/>
      <c r="HO18" s="909"/>
      <c r="HP18" s="909"/>
      <c r="HQ18" s="909"/>
      <c r="HR18" s="909"/>
      <c r="HS18" s="909"/>
      <c r="HT18" s="909"/>
      <c r="HU18" s="909"/>
      <c r="HV18" s="909"/>
      <c r="HW18" s="909"/>
      <c r="HX18" s="909"/>
      <c r="HY18" s="909"/>
      <c r="HZ18" s="909"/>
      <c r="IA18" s="909"/>
      <c r="IB18" s="909"/>
      <c r="IC18" s="909"/>
      <c r="ID18" s="909"/>
      <c r="IE18" s="909"/>
      <c r="IF18" s="909"/>
      <c r="IG18" s="909"/>
      <c r="IH18" s="909"/>
      <c r="II18" s="909"/>
      <c r="IJ18" s="909"/>
      <c r="IK18" s="909"/>
      <c r="IL18" s="909"/>
      <c r="IM18" s="909"/>
      <c r="IN18" s="909"/>
      <c r="IO18" s="909"/>
      <c r="IP18" s="909"/>
      <c r="IQ18" s="909"/>
      <c r="IR18" s="909"/>
      <c r="IS18" s="909"/>
      <c r="IT18" s="909"/>
      <c r="IU18" s="909"/>
      <c r="IV18" s="909"/>
      <c r="IW18" s="909"/>
      <c r="IX18" s="909"/>
      <c r="IY18" s="909"/>
      <c r="IZ18" s="909"/>
      <c r="JA18" s="909"/>
      <c r="JB18" s="909"/>
      <c r="JC18" s="909"/>
      <c r="JD18" s="909"/>
      <c r="JE18" s="909"/>
      <c r="JF18" s="909"/>
      <c r="JG18" s="909"/>
      <c r="JH18" s="909"/>
      <c r="JI18" s="909"/>
      <c r="JJ18" s="909"/>
      <c r="JK18" s="909"/>
      <c r="JL18" s="909"/>
      <c r="JM18" s="909"/>
      <c r="JN18" s="909"/>
      <c r="JO18" s="909"/>
      <c r="JP18" s="909"/>
      <c r="JQ18" s="909"/>
      <c r="JR18" s="909"/>
      <c r="JS18" s="909"/>
      <c r="JT18" s="909"/>
      <c r="JU18" s="909"/>
      <c r="JV18" s="909"/>
      <c r="JW18" s="909"/>
      <c r="JX18" s="909"/>
    </row>
    <row r="19" spans="1:284" s="709" customFormat="1" ht="24" customHeight="1">
      <c r="A19" s="972">
        <f>VLOOKUP(B19,REF!$U$1:$W$8,2,FALSE)</f>
        <v>3</v>
      </c>
      <c r="B19" s="1192" t="s">
        <v>277</v>
      </c>
      <c r="C19" s="1193" t="s">
        <v>666</v>
      </c>
      <c r="D19" s="1296">
        <v>14.5</v>
      </c>
      <c r="E19" s="970"/>
      <c r="F19" s="1218" t="s">
        <v>141</v>
      </c>
      <c r="G19" s="1217" t="s">
        <v>141</v>
      </c>
      <c r="H19" s="870"/>
      <c r="I19" s="764" t="s">
        <v>281</v>
      </c>
      <c r="J19" s="945" t="s">
        <v>1065</v>
      </c>
      <c r="K19" s="939" t="s">
        <v>1066</v>
      </c>
      <c r="L19" s="864"/>
      <c r="M19" s="710"/>
      <c r="N19" s="1304"/>
      <c r="O19" s="1225"/>
      <c r="P19" s="860"/>
      <c r="Q19" s="930"/>
      <c r="R19" s="1025">
        <v>1.4</v>
      </c>
      <c r="S19" s="1179">
        <v>1</v>
      </c>
      <c r="T19" s="1180" t="s">
        <v>1047</v>
      </c>
      <c r="U19" s="1292"/>
      <c r="V19" s="904"/>
      <c r="W19" s="982"/>
      <c r="X19" s="904"/>
      <c r="Y19" s="982"/>
      <c r="Z19" s="955"/>
      <c r="AA19" s="952">
        <v>0.5</v>
      </c>
      <c r="AB19" s="1283">
        <v>41913</v>
      </c>
      <c r="AC19" s="1283">
        <f t="shared" si="7"/>
        <v>41922.800000000003</v>
      </c>
      <c r="AD19" s="952"/>
      <c r="AE19" s="953"/>
      <c r="AF19" s="1032" t="s">
        <v>998</v>
      </c>
      <c r="AG19" s="1230" t="s">
        <v>1067</v>
      </c>
      <c r="AH19" s="472" t="str">
        <f>IF($AB19&lt;=AH$2,IF($AC19&lt;AH$2,0,VLOOKUP($S19,REF!$K:$N,2,FALSE)),"")</f>
        <v/>
      </c>
      <c r="AI19" s="472" t="str">
        <f>IF($AB19&lt;=AI$2,IF($AC19&lt;AI$2,0,VLOOKUP($S19,REF!$K:$N,2,FALSE)),"")</f>
        <v/>
      </c>
      <c r="AJ19" s="472" t="str">
        <f>IF($AB19&lt;=AJ$2,IF($AC19&lt;AJ$2,0,VLOOKUP($S19,REF!$K:$N,2,FALSE)),"")</f>
        <v/>
      </c>
      <c r="AK19" s="472" t="str">
        <f>IF($AB19&lt;=AK$2,IF($AC19&lt;AK$2,0,VLOOKUP($S19,REF!$K:$N,2,FALSE)),"")</f>
        <v/>
      </c>
      <c r="AL19" s="472" t="str">
        <f>IF($AB19&lt;=AL$2,IF($AC19&lt;AL$2,0,VLOOKUP($S19,REF!$K:$N,2,FALSE)),"")</f>
        <v/>
      </c>
      <c r="AM19" s="472" t="str">
        <f>IF($AB19&lt;=AM$2,IF($AC19&lt;AM$2,0,VLOOKUP($S19,REF!$K:$N,2,FALSE)),"")</f>
        <v/>
      </c>
      <c r="AN19" s="472" t="str">
        <f>IF($AB19&lt;=AN$2,IF($AC19&lt;AN$2,0,VLOOKUP($S19,REF!$K:$N,2,FALSE)),"")</f>
        <v/>
      </c>
      <c r="AO19" s="472" t="str">
        <f>IF($AB19&lt;=AO$2,IF($AC19&lt;AO$2,0,VLOOKUP($S19,REF!$K:$N,2,FALSE)),"")</f>
        <v/>
      </c>
      <c r="AP19" s="472" t="str">
        <f>IF($AB19&lt;=AP$2,IF($AC19&lt;AP$2,0,VLOOKUP($S19,REF!$K:$N,2,FALSE)),"")</f>
        <v/>
      </c>
      <c r="AQ19" s="472" t="str">
        <f>IF($AB19&lt;=AQ$2,IF($AC19&lt;AQ$2,0,VLOOKUP($S19,REF!$K:$N,2,FALSE)),"")</f>
        <v/>
      </c>
      <c r="AR19" s="472" t="str">
        <f>IF($AB19&lt;=AR$2,IF($AC19&lt;AR$2,0,VLOOKUP($S19,REF!$K:$N,2,FALSE)),"")</f>
        <v/>
      </c>
      <c r="AS19" s="472" t="str">
        <f>IF($AB19&lt;=AS$2,IF($AC19&lt;AS$2,0,VLOOKUP($S19,REF!$K:$N,2,FALSE)),"")</f>
        <v/>
      </c>
      <c r="AT19" s="472" t="str">
        <f>IF($AB19&lt;=AT$2,IF($AC19&lt;AT$2,0,VLOOKUP($S19,REF!$K:$N,2,FALSE)),"")</f>
        <v/>
      </c>
      <c r="AU19" s="472" t="str">
        <f>IF($AB19&lt;=AU$2,IF($AC19&lt;AU$2,0,VLOOKUP($S19,REF!$K:$N,2,FALSE)),"")</f>
        <v/>
      </c>
      <c r="AV19" s="472" t="str">
        <f>IF($AB19&lt;=AV$2,IF($AC19&lt;AV$2,0,VLOOKUP($S19,REF!$K:$N,2,FALSE)),"")</f>
        <v/>
      </c>
      <c r="AW19" s="472" t="str">
        <f>IF($AB19&lt;=AW$2,IF($AC19&lt;AW$2,0,VLOOKUP($S19,REF!$K:$N,2,FALSE)),"")</f>
        <v/>
      </c>
      <c r="AX19" s="472" t="str">
        <f>IF($AB19&lt;=AX$2,IF($AC19&lt;AX$2,0,VLOOKUP($S19,REF!$K:$N,2,FALSE)),"")</f>
        <v/>
      </c>
      <c r="AY19" s="472" t="str">
        <f>IF($AB19&lt;=AY$2,IF($AC19&lt;AY$2,0,VLOOKUP($S19,REF!$K:$N,2,FALSE)),"")</f>
        <v/>
      </c>
      <c r="AZ19" s="472" t="str">
        <f>IF($AB19&lt;=AZ$2,IF($AC19&lt;AZ$2,0,VLOOKUP($S19,REF!$K:$N,2,FALSE)),"")</f>
        <v/>
      </c>
      <c r="BA19" s="472" t="str">
        <f>IF($AB19&lt;=BA$2,IF($AC19&lt;BA$2,0,VLOOKUP($S19,REF!$K:$N,2,FALSE)),"")</f>
        <v/>
      </c>
      <c r="BB19" s="905" t="str">
        <f>IF($AB19&lt;=BB$2,IF($AC19&lt;BB$2,0,VLOOKUP($S19,REF!$K:$N,2,FALSE)),"")</f>
        <v/>
      </c>
      <c r="BC19" s="905" t="str">
        <f>IF($AB19&lt;=BC$2,IF($AC19&lt;BC$2,0,VLOOKUP($S19,REF!$K:$N,2,FALSE)),"")</f>
        <v/>
      </c>
      <c r="BD19" s="905" t="str">
        <f>IF($AB19&lt;=BD$2,IF($AC19&lt;BD$2,0,VLOOKUP($S19,REF!$K:$N,2,FALSE)),"")</f>
        <v/>
      </c>
      <c r="BE19" s="905" t="str">
        <f>IF($AB19&lt;=BE$2,IF($AC19&lt;BE$2,0,VLOOKUP($S19,REF!$K:$N,2,FALSE)),"")</f>
        <v/>
      </c>
      <c r="BF19" s="905" t="str">
        <f>IF($AB19&lt;=BF$2,IF($AC19&lt;BF$2,0,VLOOKUP($S19,REF!$K:$N,2,FALSE)),"")</f>
        <v/>
      </c>
      <c r="BG19" s="905" t="str">
        <f>IF($AB19&lt;=BG$2,IF($AC19&lt;BG$2,0,VLOOKUP($S19,REF!$K:$N,2,FALSE)),"")</f>
        <v/>
      </c>
      <c r="BH19" s="905" t="str">
        <f>IF($AB19&lt;=BH$2,IF($AC19&lt;BH$2,0,VLOOKUP($S19,REF!$K:$N,2,FALSE)),"")</f>
        <v/>
      </c>
      <c r="BI19" s="905" t="str">
        <f>IF($AB19&lt;=BI$2,IF($AC19&lt;BI$2,0,VLOOKUP($S19,REF!$K:$N,2,FALSE)),"")</f>
        <v/>
      </c>
      <c r="BJ19" s="905" t="str">
        <f>IF($AB19&lt;=BJ$2,IF($AC19&lt;BJ$2,0,VLOOKUP($S19,REF!$K:$N,2,FALSE)),"")</f>
        <v/>
      </c>
      <c r="BK19" s="905" t="str">
        <f>IF($AB19&lt;=BK$2,IF($AC19&lt;BK$2,0,VLOOKUP($S19,REF!$K:$N,2,FALSE)),"")</f>
        <v/>
      </c>
      <c r="BL19" s="905" t="str">
        <f>IF($AB19&lt;=BL$2,IF($AC19&lt;BL$2,0,VLOOKUP($S19,REF!$K:$N,2,FALSE)),"")</f>
        <v/>
      </c>
      <c r="BM19" s="905" t="str">
        <f>IF($AB19&lt;=BM$2,IF($AC19&lt;BM$2,0,VLOOKUP($S19,REF!$K:$N,2,FALSE)),"")</f>
        <v/>
      </c>
      <c r="BN19" s="905" t="str">
        <f>IF($AB19&lt;=BN$2,IF($AC19&lt;BN$2,0,VLOOKUP($S19,REF!$K:$N,2,FALSE)),"")</f>
        <v/>
      </c>
      <c r="BO19" s="905" t="str">
        <f>IF($AB19&lt;=BO$2,IF($AC19&lt;BO$2,0,VLOOKUP($S19,REF!$K:$N,2,FALSE)),"")</f>
        <v/>
      </c>
      <c r="BP19" s="905" t="str">
        <f>IF($AB19&lt;=BP$2,IF($AC19&lt;BP$2,0,VLOOKUP($S19,REF!$K:$N,2,FALSE)),"")</f>
        <v/>
      </c>
      <c r="BQ19" s="905" t="str">
        <f>IF($AB19&lt;=BQ$2,IF($AC19&lt;BQ$2,0,VLOOKUP($S19,REF!$K:$N,2,FALSE)),"")</f>
        <v/>
      </c>
      <c r="BR19" s="905" t="str">
        <f>IF($AB19&lt;=BR$2,IF($AC19&lt;BR$2,0,VLOOKUP($S19,REF!$K:$N,2,FALSE)),"")</f>
        <v/>
      </c>
      <c r="BS19" s="905" t="str">
        <f>IF($AB19&lt;=BS$2,IF($AC19&lt;BS$2,0,VLOOKUP($S19,REF!$K:$N,2,FALSE)),"")</f>
        <v/>
      </c>
      <c r="BT19" s="905" t="str">
        <f>IF($AB19&lt;=BT$2,IF($AC19&lt;BT$2,0,VLOOKUP($S19,REF!$K:$N,2,FALSE)),"")</f>
        <v/>
      </c>
      <c r="BU19" s="905" t="str">
        <f>IF($AB19&lt;=BU$2,IF($AC19&lt;BU$2,0,VLOOKUP($S19,REF!$K:$N,2,FALSE)),"")</f>
        <v/>
      </c>
      <c r="BV19" s="905" t="str">
        <f>IF($AB19&lt;=BV$2,IF($AC19&lt;BV$2,0,VLOOKUP($S19,REF!$K:$N,2,FALSE)),"")</f>
        <v/>
      </c>
      <c r="BW19" s="905" t="str">
        <f>IF($AB19&lt;=BW$2,IF($AC19&lt;BW$2,0,VLOOKUP($S19,REF!$K:$N,2,FALSE)),"")</f>
        <v/>
      </c>
      <c r="BX19" s="905" t="str">
        <f>IF($AB19&lt;=BX$2,IF($AC19&lt;BX$2,0,VLOOKUP($S19,REF!$K:$N,2,FALSE)),"")</f>
        <v/>
      </c>
      <c r="BY19" s="905" t="str">
        <f>IF($AB19&lt;=BY$2,IF($AC19&lt;BY$2,0,VLOOKUP($S19,REF!$K:$N,2,FALSE)),"")</f>
        <v/>
      </c>
      <c r="BZ19" s="905" t="str">
        <f>IF($AB19&lt;=BZ$2,IF($AC19&lt;BZ$2,0,VLOOKUP($S19,REF!$K:$N,2,FALSE)),"")</f>
        <v/>
      </c>
      <c r="CA19" s="905">
        <f>IF($AB19&lt;=CA$2,IF($AC19&lt;CA$2,0,VLOOKUP($S19,REF!$K:$N,2,FALSE)),"")</f>
        <v>1.0009999999999999</v>
      </c>
      <c r="CB19" s="905">
        <f>IF($AB19&lt;=CB$2,IF($AC19&lt;CB$2,0,VLOOKUP($S19,REF!$K:$N,2,FALSE)),"")</f>
        <v>0</v>
      </c>
      <c r="CC19" s="905">
        <f>IF($AB19&lt;=CC$2,IF($AC19&lt;CC$2,0,VLOOKUP($S19,REF!$K:$N,2,FALSE)),"")</f>
        <v>0</v>
      </c>
      <c r="CD19" s="905">
        <f>IF($AB19&lt;=CD$2,IF($AC19&lt;CD$2,0,VLOOKUP($S19,REF!$K:$N,2,FALSE)),"")</f>
        <v>0</v>
      </c>
      <c r="CE19" s="905">
        <f>IF($AB19&lt;=CE$2,IF($AC19&lt;CE$2,0,VLOOKUP($S19,REF!$K:$N,2,FALSE)),"")</f>
        <v>0</v>
      </c>
      <c r="CF19" s="905">
        <f>IF($AB19&lt;=CF$2,IF($AC19&lt;CF$2,0,VLOOKUP($S19,REF!$K:$N,2,FALSE)),"")</f>
        <v>0</v>
      </c>
      <c r="CG19" s="905">
        <f>IF($AB19&lt;=CG$2,IF($AC19&lt;CG$2,0,VLOOKUP($S19,REF!$K:$N,2,FALSE)),"")</f>
        <v>0</v>
      </c>
      <c r="CH19" s="905">
        <f>IF($AB19&lt;=CH$2,IF($AC19&lt;CH$2,0,VLOOKUP($S19,REF!$K:$N,2,FALSE)),"")</f>
        <v>0</v>
      </c>
      <c r="CI19" s="905">
        <f>IF($AB19&lt;=CI$2,IF($AC19&lt;CI$2,0,VLOOKUP($S19,REF!$K:$N,2,FALSE)),"")</f>
        <v>0</v>
      </c>
      <c r="CJ19" s="905">
        <f>IF($AB19&lt;=CJ$2,IF($AC19&lt;CJ$2,0,VLOOKUP($S19,REF!$K:$N,2,FALSE)),"")</f>
        <v>0</v>
      </c>
      <c r="CK19" s="905">
        <f>IF($AB19&lt;=CK$2,IF($AC19&lt;CK$2,0,VLOOKUP($S19,REF!$K:$N,2,FALSE)),"")</f>
        <v>0</v>
      </c>
      <c r="CL19" s="905">
        <f>IF($AB19&lt;=CL$2,IF($AC19&lt;CL$2,0,VLOOKUP($S19,REF!$K:$N,2,FALSE)),"")</f>
        <v>0</v>
      </c>
      <c r="CM19" s="905">
        <f>IF($AB19&lt;=CM$2,IF($AC19&lt;CM$2,0,VLOOKUP($S19,REF!$K:$N,2,FALSE)),"")</f>
        <v>0</v>
      </c>
      <c r="CN19" s="905">
        <f>IF($AB19&lt;=CN$2,IF($AC19&lt;CN$2,0,VLOOKUP($S19,REF!$K:$N,2,FALSE)),"")</f>
        <v>0</v>
      </c>
      <c r="CO19" s="905">
        <f>IF($AB19&lt;=CO$2,IF($AC19&lt;CO$2,0,VLOOKUP($S19,REF!$K:$N,2,FALSE)),"")</f>
        <v>0</v>
      </c>
      <c r="CP19" s="905">
        <f>IF($AB19&lt;=CP$2,IF($AC19&lt;CP$2,0,VLOOKUP($S19,REF!$K:$N,2,FALSE)),"")</f>
        <v>0</v>
      </c>
      <c r="CQ19" s="905">
        <f>IF($AB19&lt;=CQ$2,IF($AC19&lt;CQ$2,0,VLOOKUP($S19,REF!$K:$N,2,FALSE)),"")</f>
        <v>0</v>
      </c>
      <c r="CR19" s="905">
        <f>IF($AB19&lt;=CR$2,IF($AC19&lt;CR$2,0,VLOOKUP($S19,REF!$K:$N,2,FALSE)),"")</f>
        <v>0</v>
      </c>
      <c r="CS19" s="905">
        <f>IF($AB19&lt;=CS$2,IF($AC19&lt;CS$2,0,VLOOKUP($S19,REF!$K:$N,2,FALSE)),"")</f>
        <v>0</v>
      </c>
      <c r="CT19" s="905">
        <f>IF($AB19&lt;=CT$2,IF($AC19&lt;CT$2,0,VLOOKUP($S19,REF!$K:$N,2,FALSE)),"")</f>
        <v>0</v>
      </c>
      <c r="CU19" s="905">
        <f>IF($AB19&lt;=CU$2,IF($AC19&lt;CU$2,0,VLOOKUP($S19,REF!$K:$N,2,FALSE)),"")</f>
        <v>0</v>
      </c>
      <c r="CV19" s="905">
        <f>IF($AB19&lt;=CV$2,IF($AC19&lt;CV$2,0,VLOOKUP($S19,REF!$K:$N,2,FALSE)),"")</f>
        <v>0</v>
      </c>
      <c r="CW19" s="905">
        <f>IF($AB19&lt;=CW$2,IF($AC19&lt;CW$2,0,VLOOKUP($S19,REF!$K:$N,2,FALSE)),"")</f>
        <v>0</v>
      </c>
      <c r="CX19" s="905">
        <f>IF($AB19&lt;=CX$2,IF($AC19&lt;CX$2,0,VLOOKUP($S19,REF!$K:$N,2,FALSE)),"")</f>
        <v>0</v>
      </c>
      <c r="CY19" s="905">
        <f>IF($AB19&lt;=CY$2,IF($AC19&lt;CY$2,0,VLOOKUP($S19,REF!$K:$N,2,FALSE)),"")</f>
        <v>0</v>
      </c>
      <c r="CZ19" s="905">
        <f>IF($AB19&lt;=CZ$2,IF($AC19&lt;CZ$2,0,VLOOKUP($S19,REF!$K:$N,2,FALSE)),"")</f>
        <v>0</v>
      </c>
      <c r="DA19" s="905">
        <f>IF($AB19&lt;=DA$2,IF($AC19&lt;DA$2,0,VLOOKUP($S19,REF!$K:$N,2,FALSE)),"")</f>
        <v>0</v>
      </c>
      <c r="DB19" s="905">
        <f>IF($AB19&lt;=DB$2,IF($AC19&lt;DB$2,0,VLOOKUP($S19,REF!$K:$N,2,FALSE)),"")</f>
        <v>0</v>
      </c>
      <c r="DC19" s="905">
        <f>IF($AB19&lt;=DC$2,IF($AC19&lt;DC$2,0,VLOOKUP($S19,REF!$K:$N,2,FALSE)),"")</f>
        <v>0</v>
      </c>
      <c r="DD19" s="905">
        <f>IF($AB19&lt;=DD$2,IF($AC19&lt;DD$2,0,VLOOKUP($S19,REF!$K:$N,2,FALSE)),"")</f>
        <v>0</v>
      </c>
      <c r="DE19" s="905">
        <f>IF($AB19&lt;=DE$2,IF($AC19&lt;DE$2,0,VLOOKUP($S19,REF!$K:$N,2,FALSE)),"")</f>
        <v>0</v>
      </c>
      <c r="DF19" s="905">
        <f>IF($AB19&lt;=DF$2,IF($AC19&lt;DF$2,0,VLOOKUP($S19,REF!$K:$N,2,FALSE)),"")</f>
        <v>0</v>
      </c>
      <c r="DG19" s="905">
        <f>IF($AB19&lt;=DG$2,IF($AC19&lt;DG$2,0,VLOOKUP($S19,REF!$K:$N,2,FALSE)),"")</f>
        <v>0</v>
      </c>
      <c r="DH19" s="905">
        <f>IF($AB19&lt;=DH$2,IF($AC19&lt;DH$2,0,VLOOKUP($S19,REF!$K:$N,2,FALSE)),"")</f>
        <v>0</v>
      </c>
      <c r="DI19" s="905">
        <f>IF($AB19&lt;=DI$2,IF($AC19&lt;DI$2,0,VLOOKUP($S19,REF!$K:$N,2,FALSE)),"")</f>
        <v>0</v>
      </c>
      <c r="DJ19" s="905">
        <f>IF($AB19&lt;=DJ$2,IF($AC19&lt;DJ$2,0,VLOOKUP($S19,REF!$K:$N,2,FALSE)),"")</f>
        <v>0</v>
      </c>
      <c r="DK19" s="905">
        <f>IF($AB19&lt;=DK$2,IF($AC19&lt;DK$2,0,VLOOKUP($S19,REF!$K:$N,2,FALSE)),"")</f>
        <v>0</v>
      </c>
      <c r="DL19" s="905">
        <f>IF($AB19&lt;=DL$2,IF($AC19&lt;DL$2,0,VLOOKUP($S19,REF!$K:$N,2,FALSE)),"")</f>
        <v>0</v>
      </c>
      <c r="DM19" s="905">
        <f>IF($AB19&lt;=DM$2,IF($AC19&lt;DM$2,0,VLOOKUP($S19,REF!$K:$N,2,FALSE)),"")</f>
        <v>0</v>
      </c>
      <c r="DN19" s="905">
        <f>IF($AB19&lt;=DN$2,IF($AC19&lt;DN$2,0,VLOOKUP($S19,REF!$K:$N,2,FALSE)),"")</f>
        <v>0</v>
      </c>
      <c r="DO19" s="905">
        <f>IF($AB19&lt;=DO$2,IF($AC19&lt;DO$2,0,VLOOKUP($S19,REF!$K:$N,2,FALSE)),"")</f>
        <v>0</v>
      </c>
      <c r="DP19" s="905">
        <f>IF($AB19&lt;=DP$2,IF($AC19&lt;DP$2,0,VLOOKUP($S19,REF!$K:$N,2,FALSE)),"")</f>
        <v>0</v>
      </c>
      <c r="DQ19" s="905">
        <f>IF($AB19&lt;=DQ$2,IF($AC19&lt;DQ$2,0,VLOOKUP($S19,REF!$K:$N,2,FALSE)),"")</f>
        <v>0</v>
      </c>
      <c r="DR19" s="905">
        <f>IF($AB19&lt;=DR$2,IF($AC19&lt;DR$2,0,VLOOKUP($S19,REF!$K:$N,2,FALSE)),"")</f>
        <v>0</v>
      </c>
      <c r="DS19" s="905">
        <f>IF($AB19&lt;=DS$2,IF($AC19&lt;DS$2,0,VLOOKUP($S19,REF!$K:$N,2,FALSE)),"")</f>
        <v>0</v>
      </c>
      <c r="DT19" s="905">
        <f>IF($AB19&lt;=DT$2,IF($AC19&lt;DT$2,0,VLOOKUP($S19,REF!$K:$N,2,FALSE)),"")</f>
        <v>0</v>
      </c>
      <c r="DU19" s="905">
        <f>IF($AB19&lt;=DU$2,IF($AC19&lt;DU$2,0,VLOOKUP($S19,REF!$K:$N,2,FALSE)),"")</f>
        <v>0</v>
      </c>
      <c r="DV19" s="905">
        <f>IF($AB19&lt;=DV$2,IF($AC19&lt;DV$2,0,VLOOKUP($S19,REF!$K:$N,2,FALSE)),"")</f>
        <v>0</v>
      </c>
      <c r="DW19" s="905">
        <f>IF($AB19&lt;=DW$2,IF($AC19&lt;DW$2,0,VLOOKUP($S19,REF!$K:$N,2,FALSE)),"")</f>
        <v>0</v>
      </c>
      <c r="DX19" s="905">
        <f>IF($AB19&lt;=DX$2,IF($AC19&lt;DX$2,0,VLOOKUP($S19,REF!$K:$N,2,FALSE)),"")</f>
        <v>0</v>
      </c>
      <c r="DY19" s="905">
        <f>IF($AB19&lt;=DY$2,IF($AC19&lt;DY$2,0,VLOOKUP($S19,REF!$K:$N,2,FALSE)),"")</f>
        <v>0</v>
      </c>
      <c r="DZ19" s="905" t="str">
        <f>IF($AB19&lt;=DZ$2,IF($AC19&lt;DZ$2,0,VLOOKUP($S19,REF!$K:$N,2,FALSE)),"")</f>
        <v/>
      </c>
      <c r="EA19" s="908"/>
      <c r="EB19" s="908"/>
      <c r="EC19" s="908"/>
      <c r="ED19" s="908"/>
      <c r="EE19" s="908"/>
      <c r="EF19" s="908"/>
      <c r="EG19" s="908"/>
      <c r="EH19" s="908"/>
      <c r="EI19" s="908"/>
      <c r="EJ19" s="908"/>
      <c r="EK19" s="908"/>
      <c r="EL19" s="908"/>
      <c r="EM19" s="908"/>
      <c r="EN19" s="908"/>
      <c r="EO19" s="908"/>
      <c r="EP19" s="908"/>
      <c r="EQ19" s="908"/>
      <c r="ER19" s="908"/>
      <c r="ES19" s="908"/>
      <c r="ET19" s="908"/>
      <c r="EU19" s="908"/>
      <c r="EV19" s="908"/>
      <c r="EW19" s="908"/>
      <c r="EX19" s="908"/>
      <c r="EY19" s="908"/>
      <c r="EZ19" s="908"/>
      <c r="FA19" s="908"/>
      <c r="FB19" s="908"/>
      <c r="FC19" s="908"/>
      <c r="FD19" s="908"/>
      <c r="FE19" s="908"/>
      <c r="FF19" s="908"/>
      <c r="FG19" s="908"/>
      <c r="FH19" s="908"/>
      <c r="FI19" s="908"/>
      <c r="FJ19" s="908"/>
      <c r="FK19" s="908"/>
      <c r="FL19" s="908"/>
      <c r="FM19" s="908"/>
      <c r="FN19" s="908"/>
      <c r="FO19" s="908"/>
      <c r="FP19" s="908"/>
      <c r="FQ19" s="908"/>
      <c r="FR19" s="908"/>
      <c r="FS19" s="908"/>
      <c r="FT19" s="908"/>
      <c r="FU19" s="908"/>
      <c r="FV19" s="908"/>
      <c r="FW19" s="908"/>
      <c r="FX19" s="908"/>
      <c r="FY19" s="908"/>
      <c r="FZ19" s="908"/>
      <c r="GA19" s="908"/>
      <c r="GB19" s="908"/>
      <c r="GC19" s="908"/>
      <c r="GD19" s="908"/>
      <c r="GE19" s="908"/>
      <c r="GF19" s="908"/>
      <c r="GG19" s="908"/>
      <c r="GH19" s="908"/>
      <c r="GI19" s="908"/>
      <c r="GJ19" s="908"/>
      <c r="GK19" s="908"/>
      <c r="GL19" s="908"/>
      <c r="GM19" s="908"/>
      <c r="GN19" s="908"/>
      <c r="GO19" s="908"/>
      <c r="GP19" s="908"/>
      <c r="GQ19" s="908"/>
      <c r="GR19" s="908"/>
      <c r="GS19" s="908"/>
      <c r="GT19" s="908"/>
      <c r="GU19" s="908"/>
      <c r="GV19" s="908"/>
      <c r="GW19" s="908"/>
      <c r="GX19" s="908"/>
      <c r="GY19" s="908"/>
      <c r="GZ19" s="908"/>
      <c r="HA19" s="908"/>
      <c r="HB19" s="908"/>
      <c r="HC19" s="908"/>
      <c r="HD19" s="908"/>
      <c r="HE19" s="908"/>
      <c r="HF19" s="908"/>
      <c r="HG19" s="908"/>
      <c r="HH19" s="908"/>
      <c r="HI19" s="908"/>
      <c r="HJ19" s="908"/>
      <c r="HK19" s="908"/>
      <c r="HL19" s="908"/>
      <c r="HM19" s="908"/>
      <c r="HN19" s="908"/>
      <c r="HO19" s="908"/>
      <c r="HP19" s="908"/>
      <c r="HQ19" s="908"/>
      <c r="HR19" s="908"/>
      <c r="HS19" s="908"/>
      <c r="HT19" s="908"/>
      <c r="HU19" s="908"/>
      <c r="HV19" s="908"/>
      <c r="HW19" s="908"/>
      <c r="HX19" s="908"/>
      <c r="HY19" s="908"/>
      <c r="HZ19" s="908"/>
      <c r="IA19" s="908"/>
      <c r="IB19" s="908"/>
      <c r="IC19" s="908"/>
      <c r="ID19" s="908"/>
      <c r="IE19" s="908"/>
      <c r="IF19" s="908"/>
      <c r="IG19" s="908"/>
      <c r="IH19" s="908"/>
      <c r="II19" s="908"/>
      <c r="IJ19" s="908"/>
      <c r="IK19" s="908"/>
      <c r="IL19" s="908"/>
      <c r="IM19" s="908"/>
      <c r="IN19" s="908"/>
      <c r="IO19" s="908"/>
      <c r="IP19" s="908"/>
      <c r="IQ19" s="908"/>
      <c r="IR19" s="908"/>
      <c r="IS19" s="908"/>
      <c r="IT19" s="908"/>
      <c r="IU19" s="908"/>
      <c r="IV19" s="908"/>
      <c r="IW19" s="908"/>
      <c r="IX19" s="908"/>
      <c r="IY19" s="908"/>
      <c r="IZ19" s="908"/>
      <c r="JA19" s="908"/>
      <c r="JB19" s="908"/>
      <c r="JC19" s="908"/>
      <c r="JD19" s="908"/>
      <c r="JE19" s="908"/>
      <c r="JF19" s="908"/>
      <c r="JG19" s="908"/>
      <c r="JH19" s="908"/>
      <c r="JI19" s="908"/>
      <c r="JJ19" s="908"/>
      <c r="JK19" s="908"/>
      <c r="JL19" s="908"/>
      <c r="JM19" s="908"/>
      <c r="JN19" s="908"/>
      <c r="JO19" s="908"/>
      <c r="JP19" s="908"/>
      <c r="JQ19" s="908"/>
      <c r="JR19" s="908"/>
      <c r="JS19" s="908"/>
      <c r="JT19" s="908"/>
      <c r="JU19" s="908"/>
      <c r="JV19" s="908"/>
      <c r="JW19" s="908"/>
      <c r="JX19" s="908"/>
    </row>
    <row r="20" spans="1:284" s="709" customFormat="1" ht="24" customHeight="1">
      <c r="A20" s="972">
        <f>VLOOKUP(B20,REF!$U$1:$W$8,2,FALSE)</f>
        <v>3</v>
      </c>
      <c r="B20" s="1192" t="s">
        <v>277</v>
      </c>
      <c r="C20" s="1193" t="s">
        <v>667</v>
      </c>
      <c r="D20" s="1297">
        <v>15</v>
      </c>
      <c r="E20" s="970"/>
      <c r="F20" s="1218">
        <v>0</v>
      </c>
      <c r="G20" s="1217"/>
      <c r="H20" s="870"/>
      <c r="I20" s="764" t="s">
        <v>281</v>
      </c>
      <c r="J20" s="945" t="s">
        <v>1028</v>
      </c>
      <c r="K20" s="939" t="s">
        <v>1053</v>
      </c>
      <c r="L20" s="864" t="s">
        <v>779</v>
      </c>
      <c r="M20" s="706"/>
      <c r="N20" s="1305"/>
      <c r="O20" s="1222"/>
      <c r="P20" s="860"/>
      <c r="Q20" s="930" t="s">
        <v>848</v>
      </c>
      <c r="R20" s="1025">
        <v>7</v>
      </c>
      <c r="S20" s="1179">
        <v>1</v>
      </c>
      <c r="T20" s="1180" t="str">
        <f>VLOOKUP(S20,REF!$K$1:$N$11,4,FALSE)</f>
        <v>Elvio Beautemps</v>
      </c>
      <c r="U20" s="1015"/>
      <c r="V20" s="979"/>
      <c r="W20" s="976"/>
      <c r="X20" s="979"/>
      <c r="Y20" s="976"/>
      <c r="Z20" s="980"/>
      <c r="AA20" s="952">
        <f>IFERROR((AC20-AB20)/7,"")</f>
        <v>7</v>
      </c>
      <c r="AB20" s="1283">
        <v>41946</v>
      </c>
      <c r="AC20" s="1283">
        <f t="shared" si="7"/>
        <v>41995</v>
      </c>
      <c r="AD20" s="952"/>
      <c r="AE20" s="953"/>
      <c r="AF20" s="1032"/>
      <c r="AG20" s="1232" t="s">
        <v>1052</v>
      </c>
      <c r="AH20" s="472" t="str">
        <f>IF($AB20&lt;=AH$2,IF($AC20&lt;AH$2,0,VLOOKUP($S20,REF!$K:$N,2,FALSE)),"")</f>
        <v/>
      </c>
      <c r="AI20" s="472" t="str">
        <f>IF($AB20&lt;=AI$2,IF($AC20&lt;AI$2,0,VLOOKUP($S20,REF!$K:$N,2,FALSE)),"")</f>
        <v/>
      </c>
      <c r="AJ20" s="472" t="str">
        <f>IF($AB20&lt;=AJ$2,IF($AC20&lt;AJ$2,0,VLOOKUP($S20,REF!$K:$N,2,FALSE)),"")</f>
        <v/>
      </c>
      <c r="AK20" s="472" t="str">
        <f>IF($AB20&lt;=AK$2,IF($AC20&lt;AK$2,0,VLOOKUP($S20,REF!$K:$N,2,FALSE)),"")</f>
        <v/>
      </c>
      <c r="AL20" s="472" t="str">
        <f>IF($AB20&lt;=AL$2,IF($AC20&lt;AL$2,0,VLOOKUP($S20,REF!$K:$N,2,FALSE)),"")</f>
        <v/>
      </c>
      <c r="AM20" s="472" t="str">
        <f>IF($AB20&lt;=AM$2,IF($AC20&lt;AM$2,0,VLOOKUP($S20,REF!$K:$N,2,FALSE)),"")</f>
        <v/>
      </c>
      <c r="AN20" s="472" t="str">
        <f>IF($AB20&lt;=AN$2,IF($AC20&lt;AN$2,0,VLOOKUP($S20,REF!$K:$N,2,FALSE)),"")</f>
        <v/>
      </c>
      <c r="AO20" s="472" t="str">
        <f>IF($AB20&lt;=AO$2,IF($AC20&lt;AO$2,0,VLOOKUP($S20,REF!$K:$N,2,FALSE)),"")</f>
        <v/>
      </c>
      <c r="AP20" s="472" t="str">
        <f>IF($AB20&lt;=AP$2,IF($AC20&lt;AP$2,0,VLOOKUP($S20,REF!$K:$N,2,FALSE)),"")</f>
        <v/>
      </c>
      <c r="AQ20" s="472" t="str">
        <f>IF($AB20&lt;=AQ$2,IF($AC20&lt;AQ$2,0,VLOOKUP($S20,REF!$K:$N,2,FALSE)),"")</f>
        <v/>
      </c>
      <c r="AR20" s="472" t="str">
        <f>IF($AB20&lt;=AR$2,IF($AC20&lt;AR$2,0,VLOOKUP($S20,REF!$K:$N,2,FALSE)),"")</f>
        <v/>
      </c>
      <c r="AS20" s="472" t="str">
        <f>IF($AB20&lt;=AS$2,IF($AC20&lt;AS$2,0,VLOOKUP($S20,REF!$K:$N,2,FALSE)),"")</f>
        <v/>
      </c>
      <c r="AT20" s="472" t="str">
        <f>IF($AB20&lt;=AT$2,IF($AC20&lt;AT$2,0,VLOOKUP($S20,REF!$K:$N,2,FALSE)),"")</f>
        <v/>
      </c>
      <c r="AU20" s="472" t="str">
        <f>IF($AB20&lt;=AU$2,IF($AC20&lt;AU$2,0,VLOOKUP($S20,REF!$K:$N,2,FALSE)),"")</f>
        <v/>
      </c>
      <c r="AV20" s="472" t="str">
        <f>IF($AB20&lt;=AV$2,IF($AC20&lt;AV$2,0,VLOOKUP($S20,REF!$K:$N,2,FALSE)),"")</f>
        <v/>
      </c>
      <c r="AW20" s="472" t="str">
        <f>IF($AB20&lt;=AW$2,IF($AC20&lt;AW$2,0,VLOOKUP($S20,REF!$K:$N,2,FALSE)),"")</f>
        <v/>
      </c>
      <c r="AX20" s="472" t="str">
        <f>IF($AB20&lt;=AX$2,IF($AC20&lt;AX$2,0,VLOOKUP($S20,REF!$K:$N,2,FALSE)),"")</f>
        <v/>
      </c>
      <c r="AY20" s="472" t="str">
        <f>IF($AB20&lt;=AY$2,IF($AC20&lt;AY$2,0,VLOOKUP($S20,REF!$K:$N,2,FALSE)),"")</f>
        <v/>
      </c>
      <c r="AZ20" s="472" t="str">
        <f>IF($AB20&lt;=AZ$2,IF($AC20&lt;AZ$2,0,VLOOKUP($S20,REF!$K:$N,2,FALSE)),"")</f>
        <v/>
      </c>
      <c r="BA20" s="472" t="str">
        <f>IF($AB20&lt;=BA$2,IF($AC20&lt;BA$2,0,VLOOKUP($S20,REF!$K:$N,2,FALSE)),"")</f>
        <v/>
      </c>
      <c r="BB20" s="905" t="str">
        <f>IF($AB20&lt;=BB$2,IF($AC20&lt;BB$2,0,VLOOKUP($S20,REF!$K:$N,2,FALSE)),"")</f>
        <v/>
      </c>
      <c r="BC20" s="905" t="str">
        <f>IF($AB20&lt;=BC$2,IF($AC20&lt;BC$2,0,VLOOKUP($S20,REF!$K:$N,2,FALSE)),"")</f>
        <v/>
      </c>
      <c r="BD20" s="905" t="str">
        <f>IF($AB20&lt;=BD$2,IF($AC20&lt;BD$2,0,VLOOKUP($S20,REF!$K:$N,2,FALSE)),"")</f>
        <v/>
      </c>
      <c r="BE20" s="905" t="str">
        <f>IF($AB20&lt;=BE$2,IF($AC20&lt;BE$2,0,VLOOKUP($S20,REF!$K:$N,2,FALSE)),"")</f>
        <v/>
      </c>
      <c r="BF20" s="905" t="str">
        <f>IF($AB20&lt;=BF$2,IF($AC20&lt;BF$2,0,VLOOKUP($S20,REF!$K:$N,2,FALSE)),"")</f>
        <v/>
      </c>
      <c r="BG20" s="905" t="str">
        <f>IF($AB20&lt;=BG$2,IF($AC20&lt;BG$2,0,VLOOKUP($S20,REF!$K:$N,2,FALSE)),"")</f>
        <v/>
      </c>
      <c r="BH20" s="905" t="str">
        <f>IF($AB20&lt;=BH$2,IF($AC20&lt;BH$2,0,VLOOKUP($S20,REF!$K:$N,2,FALSE)),"")</f>
        <v/>
      </c>
      <c r="BI20" s="905" t="str">
        <f>IF($AB20&lt;=BI$2,IF($AC20&lt;BI$2,0,VLOOKUP($S20,REF!$K:$N,2,FALSE)),"")</f>
        <v/>
      </c>
      <c r="BJ20" s="905" t="str">
        <f>IF($AB20&lt;=BJ$2,IF($AC20&lt;BJ$2,0,VLOOKUP($S20,REF!$K:$N,2,FALSE)),"")</f>
        <v/>
      </c>
      <c r="BK20" s="905" t="str">
        <f>IF($AB20&lt;=BK$2,IF($AC20&lt;BK$2,0,VLOOKUP($S20,REF!$K:$N,2,FALSE)),"")</f>
        <v/>
      </c>
      <c r="BL20" s="905" t="str">
        <f>IF($AB20&lt;=BL$2,IF($AC20&lt;BL$2,0,VLOOKUP($S20,REF!$K:$N,2,FALSE)),"")</f>
        <v/>
      </c>
      <c r="BM20" s="905" t="str">
        <f>IF($AB20&lt;=BM$2,IF($AC20&lt;BM$2,0,VLOOKUP($S20,REF!$K:$N,2,FALSE)),"")</f>
        <v/>
      </c>
      <c r="BN20" s="905" t="str">
        <f>IF($AB20&lt;=BN$2,IF($AC20&lt;BN$2,0,VLOOKUP($S20,REF!$K:$N,2,FALSE)),"")</f>
        <v/>
      </c>
      <c r="BO20" s="905" t="str">
        <f>IF($AB20&lt;=BO$2,IF($AC20&lt;BO$2,0,VLOOKUP($S20,REF!$K:$N,2,FALSE)),"")</f>
        <v/>
      </c>
      <c r="BP20" s="905" t="str">
        <f>IF($AB20&lt;=BP$2,IF($AC20&lt;BP$2,0,VLOOKUP($S20,REF!$K:$N,2,FALSE)),"")</f>
        <v/>
      </c>
      <c r="BQ20" s="905" t="str">
        <f>IF($AB20&lt;=BQ$2,IF($AC20&lt;BQ$2,0,VLOOKUP($S20,REF!$K:$N,2,FALSE)),"")</f>
        <v/>
      </c>
      <c r="BR20" s="905" t="str">
        <f>IF($AB20&lt;=BR$2,IF($AC20&lt;BR$2,0,VLOOKUP($S20,REF!$K:$N,2,FALSE)),"")</f>
        <v/>
      </c>
      <c r="BS20" s="905" t="str">
        <f>IF($AB20&lt;=BS$2,IF($AC20&lt;BS$2,0,VLOOKUP($S20,REF!$K:$N,2,FALSE)),"")</f>
        <v/>
      </c>
      <c r="BT20" s="905" t="str">
        <f>IF($AB20&lt;=BT$2,IF($AC20&lt;BT$2,0,VLOOKUP($S20,REF!$K:$N,2,FALSE)),"")</f>
        <v/>
      </c>
      <c r="BU20" s="905" t="str">
        <f>IF($AB20&lt;=BU$2,IF($AC20&lt;BU$2,0,VLOOKUP($S20,REF!$K:$N,2,FALSE)),"")</f>
        <v/>
      </c>
      <c r="BV20" s="905" t="str">
        <f>IF($AB20&lt;=BV$2,IF($AC20&lt;BV$2,0,VLOOKUP($S20,REF!$K:$N,2,FALSE)),"")</f>
        <v/>
      </c>
      <c r="BW20" s="905" t="str">
        <f>IF($AB20&lt;=BW$2,IF($AC20&lt;BW$2,0,VLOOKUP($S20,REF!$K:$N,2,FALSE)),"")</f>
        <v/>
      </c>
      <c r="BX20" s="905" t="str">
        <f>IF($AB20&lt;=BX$2,IF($AC20&lt;BX$2,0,VLOOKUP($S20,REF!$K:$N,2,FALSE)),"")</f>
        <v/>
      </c>
      <c r="BY20" s="905" t="str">
        <f>IF($AB20&lt;=BY$2,IF($AC20&lt;BY$2,0,VLOOKUP($S20,REF!$K:$N,2,FALSE)),"")</f>
        <v/>
      </c>
      <c r="BZ20" s="905" t="str">
        <f>IF($AB20&lt;=BZ$2,IF($AC20&lt;BZ$2,0,VLOOKUP($S20,REF!$K:$N,2,FALSE)),"")</f>
        <v/>
      </c>
      <c r="CA20" s="905" t="str">
        <f>IF($AB20&lt;=CA$2,IF($AC20&lt;CA$2,0,VLOOKUP($S20,REF!$K:$N,2,FALSE)),"")</f>
        <v/>
      </c>
      <c r="CB20" s="905" t="str">
        <f>IF($AB20&lt;=CB$2,IF($AC20&lt;CB$2,0,VLOOKUP($S20,REF!$K:$N,2,FALSE)),"")</f>
        <v/>
      </c>
      <c r="CC20" s="905" t="str">
        <f>IF($AB20&lt;=CC$2,IF($AC20&lt;CC$2,0,VLOOKUP($S20,REF!$K:$N,2,FALSE)),"")</f>
        <v/>
      </c>
      <c r="CD20" s="905" t="str">
        <f>IF($AB20&lt;=CD$2,IF($AC20&lt;CD$2,0,VLOOKUP($S20,REF!$K:$N,2,FALSE)),"")</f>
        <v/>
      </c>
      <c r="CE20" s="905">
        <f>IF($AB20&lt;=CE$2,IF($AC20&lt;CE$2,0,VLOOKUP($S20,REF!$K:$N,2,FALSE)),"")</f>
        <v>1.0009999999999999</v>
      </c>
      <c r="CF20" s="905">
        <f>IF($AB20&lt;=CF$2,IF($AC20&lt;CF$2,0,VLOOKUP($S20,REF!$K:$N,2,FALSE)),"")</f>
        <v>1.0009999999999999</v>
      </c>
      <c r="CG20" s="905">
        <f>IF($AB20&lt;=CG$2,IF($AC20&lt;CG$2,0,VLOOKUP($S20,REF!$K:$N,2,FALSE)),"")</f>
        <v>1.0009999999999999</v>
      </c>
      <c r="CH20" s="905">
        <f>IF($AB20&lt;=CH$2,IF($AC20&lt;CH$2,0,VLOOKUP($S20,REF!$K:$N,2,FALSE)),"")</f>
        <v>1.0009999999999999</v>
      </c>
      <c r="CI20" s="905">
        <f>IF($AB20&lt;=CI$2,IF($AC20&lt;CI$2,0,VLOOKUP($S20,REF!$K:$N,2,FALSE)),"")</f>
        <v>1.0009999999999999</v>
      </c>
      <c r="CJ20" s="905">
        <f>IF($AB20&lt;=CJ$2,IF($AC20&lt;CJ$2,0,VLOOKUP($S20,REF!$K:$N,2,FALSE)),"")</f>
        <v>1.0009999999999999</v>
      </c>
      <c r="CK20" s="905">
        <f>IF($AB20&lt;=CK$2,IF($AC20&lt;CK$2,0,VLOOKUP($S20,REF!$K:$N,2,FALSE)),"")</f>
        <v>1.0009999999999999</v>
      </c>
      <c r="CL20" s="905">
        <f>IF($AB20&lt;=CL$2,IF($AC20&lt;CL$2,0,VLOOKUP($S20,REF!$K:$N,2,FALSE)),"")</f>
        <v>1.0009999999999999</v>
      </c>
      <c r="CM20" s="905">
        <f>IF($AB20&lt;=CM$2,IF($AC20&lt;CM$2,0,VLOOKUP($S20,REF!$K:$N,2,FALSE)),"")</f>
        <v>0</v>
      </c>
      <c r="CN20" s="905">
        <f>IF($AB20&lt;=CN$2,IF($AC20&lt;CN$2,0,VLOOKUP($S20,REF!$K:$N,2,FALSE)),"")</f>
        <v>0</v>
      </c>
      <c r="CO20" s="905">
        <f>IF($AB20&lt;=CO$2,IF($AC20&lt;CO$2,0,VLOOKUP($S20,REF!$K:$N,2,FALSE)),"")</f>
        <v>0</v>
      </c>
      <c r="CP20" s="905">
        <f>IF($AB20&lt;=CP$2,IF($AC20&lt;CP$2,0,VLOOKUP($S20,REF!$K:$N,2,FALSE)),"")</f>
        <v>0</v>
      </c>
      <c r="CQ20" s="905">
        <f>IF($AB20&lt;=CQ$2,IF($AC20&lt;CQ$2,0,VLOOKUP($S20,REF!$K:$N,2,FALSE)),"")</f>
        <v>0</v>
      </c>
      <c r="CR20" s="905">
        <f>IF($AB20&lt;=CR$2,IF($AC20&lt;CR$2,0,VLOOKUP($S20,REF!$K:$N,2,FALSE)),"")</f>
        <v>0</v>
      </c>
      <c r="CS20" s="905">
        <f>IF($AB20&lt;=CS$2,IF($AC20&lt;CS$2,0,VLOOKUP($S20,REF!$K:$N,2,FALSE)),"")</f>
        <v>0</v>
      </c>
      <c r="CT20" s="905">
        <f>IF($AB20&lt;=CT$2,IF($AC20&lt;CT$2,0,VLOOKUP($S20,REF!$K:$N,2,FALSE)),"")</f>
        <v>0</v>
      </c>
      <c r="CU20" s="905">
        <f>IF($AB20&lt;=CU$2,IF($AC20&lt;CU$2,0,VLOOKUP($S20,REF!$K:$N,2,FALSE)),"")</f>
        <v>0</v>
      </c>
      <c r="CV20" s="905">
        <f>IF($AB20&lt;=CV$2,IF($AC20&lt;CV$2,0,VLOOKUP($S20,REF!$K:$N,2,FALSE)),"")</f>
        <v>0</v>
      </c>
      <c r="CW20" s="905">
        <f>IF($AB20&lt;=CW$2,IF($AC20&lt;CW$2,0,VLOOKUP($S20,REF!$K:$N,2,FALSE)),"")</f>
        <v>0</v>
      </c>
      <c r="CX20" s="905">
        <f>IF($AB20&lt;=CX$2,IF($AC20&lt;CX$2,0,VLOOKUP($S20,REF!$K:$N,2,FALSE)),"")</f>
        <v>0</v>
      </c>
      <c r="CY20" s="905">
        <f>IF($AB20&lt;=CY$2,IF($AC20&lt;CY$2,0,VLOOKUP($S20,REF!$K:$N,2,FALSE)),"")</f>
        <v>0</v>
      </c>
      <c r="CZ20" s="905">
        <f>IF($AB20&lt;=CZ$2,IF($AC20&lt;CZ$2,0,VLOOKUP($S20,REF!$K:$N,2,FALSE)),"")</f>
        <v>0</v>
      </c>
      <c r="DA20" s="905">
        <f>IF($AB20&lt;=DA$2,IF($AC20&lt;DA$2,0,VLOOKUP($S20,REF!$K:$N,2,FALSE)),"")</f>
        <v>0</v>
      </c>
      <c r="DB20" s="905">
        <f>IF($AB20&lt;=DB$2,IF($AC20&lt;DB$2,0,VLOOKUP($S20,REF!$K:$N,2,FALSE)),"")</f>
        <v>0</v>
      </c>
      <c r="DC20" s="905">
        <f>IF($AB20&lt;=DC$2,IF($AC20&lt;DC$2,0,VLOOKUP($S20,REF!$K:$N,2,FALSE)),"")</f>
        <v>0</v>
      </c>
      <c r="DD20" s="905">
        <f>IF($AB20&lt;=DD$2,IF($AC20&lt;DD$2,0,VLOOKUP($S20,REF!$K:$N,2,FALSE)),"")</f>
        <v>0</v>
      </c>
      <c r="DE20" s="905">
        <f>IF($AB20&lt;=DE$2,IF($AC20&lt;DE$2,0,VLOOKUP($S20,REF!$K:$N,2,FALSE)),"")</f>
        <v>0</v>
      </c>
      <c r="DF20" s="905">
        <f>IF($AB20&lt;=DF$2,IF($AC20&lt;DF$2,0,VLOOKUP($S20,REF!$K:$N,2,FALSE)),"")</f>
        <v>0</v>
      </c>
      <c r="DG20" s="905">
        <f>IF($AB20&lt;=DG$2,IF($AC20&lt;DG$2,0,VLOOKUP($S20,REF!$K:$N,2,FALSE)),"")</f>
        <v>0</v>
      </c>
      <c r="DH20" s="905">
        <f>IF($AB20&lt;=DH$2,IF($AC20&lt;DH$2,0,VLOOKUP($S20,REF!$K:$N,2,FALSE)),"")</f>
        <v>0</v>
      </c>
      <c r="DI20" s="905">
        <f>IF($AB20&lt;=DI$2,IF($AC20&lt;DI$2,0,VLOOKUP($S20,REF!$K:$N,2,FALSE)),"")</f>
        <v>0</v>
      </c>
      <c r="DJ20" s="905">
        <f>IF($AB20&lt;=DJ$2,IF($AC20&lt;DJ$2,0,VLOOKUP($S20,REF!$K:$N,2,FALSE)),"")</f>
        <v>0</v>
      </c>
      <c r="DK20" s="905">
        <f>IF($AB20&lt;=DK$2,IF($AC20&lt;DK$2,0,VLOOKUP($S20,REF!$K:$N,2,FALSE)),"")</f>
        <v>0</v>
      </c>
      <c r="DL20" s="905">
        <f>IF($AB20&lt;=DL$2,IF($AC20&lt;DL$2,0,VLOOKUP($S20,REF!$K:$N,2,FALSE)),"")</f>
        <v>0</v>
      </c>
      <c r="DM20" s="905">
        <f>IF($AB20&lt;=DM$2,IF($AC20&lt;DM$2,0,VLOOKUP($S20,REF!$K:$N,2,FALSE)),"")</f>
        <v>0</v>
      </c>
      <c r="DN20" s="905">
        <f>IF($AB20&lt;=DN$2,IF($AC20&lt;DN$2,0,VLOOKUP($S20,REF!$K:$N,2,FALSE)),"")</f>
        <v>0</v>
      </c>
      <c r="DO20" s="905">
        <f>IF($AB20&lt;=DO$2,IF($AC20&lt;DO$2,0,VLOOKUP($S20,REF!$K:$N,2,FALSE)),"")</f>
        <v>0</v>
      </c>
      <c r="DP20" s="905">
        <f>IF($AB20&lt;=DP$2,IF($AC20&lt;DP$2,0,VLOOKUP($S20,REF!$K:$N,2,FALSE)),"")</f>
        <v>0</v>
      </c>
      <c r="DQ20" s="905">
        <f>IF($AB20&lt;=DQ$2,IF($AC20&lt;DQ$2,0,VLOOKUP($S20,REF!$K:$N,2,FALSE)),"")</f>
        <v>0</v>
      </c>
      <c r="DR20" s="905">
        <f>IF($AB20&lt;=DR$2,IF($AC20&lt;DR$2,0,VLOOKUP($S20,REF!$K:$N,2,FALSE)),"")</f>
        <v>0</v>
      </c>
      <c r="DS20" s="905">
        <f>IF($AB20&lt;=DS$2,IF($AC20&lt;DS$2,0,VLOOKUP($S20,REF!$K:$N,2,FALSE)),"")</f>
        <v>0</v>
      </c>
      <c r="DT20" s="905">
        <f>IF($AB20&lt;=DT$2,IF($AC20&lt;DT$2,0,VLOOKUP($S20,REF!$K:$N,2,FALSE)),"")</f>
        <v>0</v>
      </c>
      <c r="DU20" s="905">
        <f>IF($AB20&lt;=DU$2,IF($AC20&lt;DU$2,0,VLOOKUP($S20,REF!$K:$N,2,FALSE)),"")</f>
        <v>0</v>
      </c>
      <c r="DV20" s="905">
        <f>IF($AB20&lt;=DV$2,IF($AC20&lt;DV$2,0,VLOOKUP($S20,REF!$K:$N,2,FALSE)),"")</f>
        <v>0</v>
      </c>
      <c r="DW20" s="905">
        <f>IF($AB20&lt;=DW$2,IF($AC20&lt;DW$2,0,VLOOKUP($S20,REF!$K:$N,2,FALSE)),"")</f>
        <v>0</v>
      </c>
      <c r="DX20" s="905">
        <f>IF($AB20&lt;=DX$2,IF($AC20&lt;DX$2,0,VLOOKUP($S20,REF!$K:$N,2,FALSE)),"")</f>
        <v>0</v>
      </c>
      <c r="DY20" s="905">
        <f>IF($AB20&lt;=DY$2,IF($AC20&lt;DY$2,0,VLOOKUP($S20,REF!$K:$N,2,FALSE)),"")</f>
        <v>0</v>
      </c>
      <c r="DZ20" s="905"/>
      <c r="EA20" s="908"/>
      <c r="EB20" s="908"/>
      <c r="EC20" s="908"/>
      <c r="ED20" s="908"/>
      <c r="EE20" s="908"/>
      <c r="EF20" s="908"/>
      <c r="EG20" s="908"/>
      <c r="EH20" s="908"/>
      <c r="EI20" s="908"/>
      <c r="EJ20" s="908"/>
      <c r="EK20" s="908"/>
      <c r="EL20" s="908"/>
      <c r="EM20" s="908"/>
      <c r="EN20" s="908"/>
      <c r="EO20" s="908"/>
      <c r="EP20" s="908"/>
      <c r="EQ20" s="908"/>
      <c r="ER20" s="908"/>
      <c r="ES20" s="908"/>
      <c r="ET20" s="908"/>
      <c r="EU20" s="908"/>
      <c r="EV20" s="908"/>
      <c r="EW20" s="908"/>
      <c r="EX20" s="908"/>
      <c r="EY20" s="908"/>
      <c r="EZ20" s="908"/>
      <c r="FA20" s="908"/>
      <c r="FB20" s="908"/>
      <c r="FC20" s="908"/>
      <c r="FD20" s="908"/>
      <c r="FE20" s="908"/>
      <c r="FF20" s="908"/>
      <c r="FG20" s="908"/>
      <c r="FH20" s="908"/>
      <c r="FI20" s="908"/>
      <c r="FJ20" s="908"/>
      <c r="FK20" s="908"/>
      <c r="FL20" s="908"/>
      <c r="FM20" s="908"/>
      <c r="FN20" s="908"/>
      <c r="FO20" s="908"/>
      <c r="FP20" s="908"/>
      <c r="FQ20" s="908"/>
      <c r="FR20" s="908"/>
      <c r="FS20" s="908"/>
      <c r="FT20" s="908"/>
      <c r="FU20" s="908"/>
      <c r="FV20" s="908"/>
      <c r="FW20" s="908"/>
      <c r="FX20" s="908"/>
      <c r="FY20" s="908"/>
      <c r="FZ20" s="908"/>
      <c r="GA20" s="908"/>
      <c r="GB20" s="908"/>
      <c r="GC20" s="908"/>
      <c r="GD20" s="908"/>
      <c r="GE20" s="908"/>
      <c r="GF20" s="908"/>
      <c r="GG20" s="908"/>
      <c r="GH20" s="908"/>
      <c r="GI20" s="908"/>
      <c r="GJ20" s="908"/>
      <c r="GK20" s="908"/>
      <c r="GL20" s="908"/>
      <c r="GM20" s="908"/>
      <c r="GN20" s="908"/>
      <c r="GO20" s="908"/>
      <c r="GP20" s="908"/>
      <c r="GQ20" s="908"/>
      <c r="GR20" s="908"/>
      <c r="GS20" s="908"/>
      <c r="GT20" s="908"/>
      <c r="GU20" s="908"/>
      <c r="GV20" s="908"/>
      <c r="GW20" s="908"/>
      <c r="GX20" s="908"/>
      <c r="GY20" s="908"/>
      <c r="GZ20" s="908"/>
      <c r="HA20" s="908"/>
      <c r="HB20" s="908"/>
      <c r="HC20" s="908"/>
      <c r="HD20" s="908"/>
      <c r="HE20" s="908"/>
      <c r="HF20" s="908"/>
      <c r="HG20" s="908"/>
      <c r="HH20" s="908"/>
      <c r="HI20" s="908"/>
      <c r="HJ20" s="908"/>
      <c r="HK20" s="908"/>
      <c r="HL20" s="908"/>
      <c r="HM20" s="908"/>
      <c r="HN20" s="908"/>
      <c r="HO20" s="908"/>
      <c r="HP20" s="908"/>
      <c r="HQ20" s="908"/>
      <c r="HR20" s="908"/>
      <c r="HS20" s="908"/>
      <c r="HT20" s="908"/>
      <c r="HU20" s="908"/>
      <c r="HV20" s="908"/>
      <c r="HW20" s="908"/>
      <c r="HX20" s="908"/>
      <c r="HY20" s="908"/>
      <c r="HZ20" s="908"/>
      <c r="IA20" s="908"/>
      <c r="IB20" s="908"/>
      <c r="IC20" s="908"/>
      <c r="ID20" s="908"/>
      <c r="IE20" s="908"/>
      <c r="IF20" s="908"/>
      <c r="IG20" s="908"/>
      <c r="IH20" s="908"/>
      <c r="II20" s="908"/>
      <c r="IJ20" s="908"/>
      <c r="IK20" s="908"/>
      <c r="IL20" s="908"/>
      <c r="IM20" s="908"/>
      <c r="IN20" s="908"/>
      <c r="IO20" s="908"/>
      <c r="IP20" s="908"/>
      <c r="IQ20" s="908"/>
      <c r="IR20" s="908"/>
      <c r="IS20" s="908"/>
      <c r="IT20" s="908"/>
      <c r="IU20" s="908"/>
      <c r="IV20" s="908"/>
      <c r="IW20" s="908"/>
      <c r="IX20" s="908"/>
      <c r="IY20" s="908"/>
      <c r="IZ20" s="908"/>
      <c r="JA20" s="908"/>
      <c r="JB20" s="908"/>
      <c r="JC20" s="908"/>
      <c r="JD20" s="908"/>
      <c r="JE20" s="908"/>
      <c r="JF20" s="908"/>
      <c r="JG20" s="908"/>
      <c r="JH20" s="908"/>
      <c r="JI20" s="908"/>
      <c r="JJ20" s="908"/>
      <c r="JK20" s="908"/>
      <c r="JL20" s="908"/>
      <c r="JM20" s="908"/>
      <c r="JN20" s="908"/>
      <c r="JO20" s="908"/>
      <c r="JP20" s="908"/>
      <c r="JQ20" s="908"/>
      <c r="JR20" s="908"/>
      <c r="JS20" s="908"/>
      <c r="JT20" s="908"/>
      <c r="JU20" s="908"/>
      <c r="JV20" s="908"/>
      <c r="JW20" s="908"/>
      <c r="JX20" s="908"/>
    </row>
    <row r="21" spans="1:284" s="711" customFormat="1" ht="24" customHeight="1">
      <c r="A21" s="972">
        <f>VLOOKUP(B21,REF!$U$1:$W$8,2,FALSE)</f>
        <v>3</v>
      </c>
      <c r="B21" s="1192" t="s">
        <v>277</v>
      </c>
      <c r="C21" s="1193" t="s">
        <v>667</v>
      </c>
      <c r="D21" s="1296">
        <v>16</v>
      </c>
      <c r="E21" s="971"/>
      <c r="F21" s="1218">
        <v>0</v>
      </c>
      <c r="G21" s="1219"/>
      <c r="H21" s="870" t="s">
        <v>773</v>
      </c>
      <c r="I21" s="764" t="s">
        <v>281</v>
      </c>
      <c r="J21" s="945" t="s">
        <v>837</v>
      </c>
      <c r="K21" s="939" t="s">
        <v>999</v>
      </c>
      <c r="L21" s="920" t="s">
        <v>775</v>
      </c>
      <c r="M21" s="710"/>
      <c r="N21" s="1307"/>
      <c r="O21" s="1224"/>
      <c r="P21" s="860" t="s">
        <v>774</v>
      </c>
      <c r="Q21" s="930" t="s">
        <v>848</v>
      </c>
      <c r="R21" s="1025">
        <v>16</v>
      </c>
      <c r="S21" s="1179">
        <v>1</v>
      </c>
      <c r="T21" s="1180" t="str">
        <f>VLOOKUP(S21,REF!$K$1:$N$11,4,FALSE)</f>
        <v>Elvio Beautemps</v>
      </c>
      <c r="U21" s="1015"/>
      <c r="V21" s="979"/>
      <c r="W21" s="976"/>
      <c r="X21" s="979"/>
      <c r="Y21" s="976"/>
      <c r="Z21" s="980"/>
      <c r="AA21" s="952">
        <f>IFERROR((AC21-AB21)/7,"")</f>
        <v>16</v>
      </c>
      <c r="AB21" s="1283">
        <v>41946</v>
      </c>
      <c r="AC21" s="1283">
        <f t="shared" si="7"/>
        <v>42058</v>
      </c>
      <c r="AD21" s="952"/>
      <c r="AE21" s="953"/>
      <c r="AF21" s="1032"/>
      <c r="AG21" s="1230" t="s">
        <v>1022</v>
      </c>
      <c r="AH21" s="472" t="str">
        <f>IF($AB21&lt;=AH$2,IF($AC21&lt;AH$2,0,VLOOKUP($S21,REF!$K:$N,2,FALSE)),"")</f>
        <v/>
      </c>
      <c r="AI21" s="472" t="str">
        <f>IF($AB21&lt;=AI$2,IF($AC21&lt;AI$2,0,VLOOKUP($S21,REF!$K:$N,2,FALSE)),"")</f>
        <v/>
      </c>
      <c r="AJ21" s="472" t="str">
        <f>IF($AB21&lt;=AJ$2,IF($AC21&lt;AJ$2,0,VLOOKUP($S21,REF!$K:$N,2,FALSE)),"")</f>
        <v/>
      </c>
      <c r="AK21" s="472" t="str">
        <f>IF($AB21&lt;=AK$2,IF($AC21&lt;AK$2,0,VLOOKUP($S21,REF!$K:$N,2,FALSE)),"")</f>
        <v/>
      </c>
      <c r="AL21" s="472" t="str">
        <f>IF($AB21&lt;=AL$2,IF($AC21&lt;AL$2,0,VLOOKUP($S21,REF!$K:$N,2,FALSE)),"")</f>
        <v/>
      </c>
      <c r="AM21" s="472" t="str">
        <f>IF($AB21&lt;=AM$2,IF($AC21&lt;AM$2,0,VLOOKUP($S21,REF!$K:$N,2,FALSE)),"")</f>
        <v/>
      </c>
      <c r="AN21" s="472" t="str">
        <f>IF($AB21&lt;=AN$2,IF($AC21&lt;AN$2,0,VLOOKUP($S21,REF!$K:$N,2,FALSE)),"")</f>
        <v/>
      </c>
      <c r="AO21" s="472" t="str">
        <f>IF($AB21&lt;=AO$2,IF($AC21&lt;AO$2,0,VLOOKUP($S21,REF!$K:$N,2,FALSE)),"")</f>
        <v/>
      </c>
      <c r="AP21" s="472" t="str">
        <f>IF($AB21&lt;=AP$2,IF($AC21&lt;AP$2,0,VLOOKUP($S21,REF!$K:$N,2,FALSE)),"")</f>
        <v/>
      </c>
      <c r="AQ21" s="472" t="str">
        <f>IF($AB21&lt;=AQ$2,IF($AC21&lt;AQ$2,0,VLOOKUP($S21,REF!$K:$N,2,FALSE)),"")</f>
        <v/>
      </c>
      <c r="AR21" s="472" t="str">
        <f>IF($AB21&lt;=AR$2,IF($AC21&lt;AR$2,0,VLOOKUP($S21,REF!$K:$N,2,FALSE)),"")</f>
        <v/>
      </c>
      <c r="AS21" s="472" t="str">
        <f>IF($AB21&lt;=AS$2,IF($AC21&lt;AS$2,0,VLOOKUP($S21,REF!$K:$N,2,FALSE)),"")</f>
        <v/>
      </c>
      <c r="AT21" s="472" t="str">
        <f>IF($AB21&lt;=AT$2,IF($AC21&lt;AT$2,0,VLOOKUP($S21,REF!$K:$N,2,FALSE)),"")</f>
        <v/>
      </c>
      <c r="AU21" s="472" t="str">
        <f>IF($AB21&lt;=AU$2,IF($AC21&lt;AU$2,0,VLOOKUP($S21,REF!$K:$N,2,FALSE)),"")</f>
        <v/>
      </c>
      <c r="AV21" s="472" t="str">
        <f>IF($AB21&lt;=AV$2,IF($AC21&lt;AV$2,0,VLOOKUP($S21,REF!$K:$N,2,FALSE)),"")</f>
        <v/>
      </c>
      <c r="AW21" s="472" t="str">
        <f>IF($AB21&lt;=AW$2,IF($AC21&lt;AW$2,0,VLOOKUP($S21,REF!$K:$N,2,FALSE)),"")</f>
        <v/>
      </c>
      <c r="AX21" s="472" t="str">
        <f>IF($AB21&lt;=AX$2,IF($AC21&lt;AX$2,0,VLOOKUP($S21,REF!$K:$N,2,FALSE)),"")</f>
        <v/>
      </c>
      <c r="AY21" s="472" t="str">
        <f>IF($AB21&lt;=AY$2,IF($AC21&lt;AY$2,0,VLOOKUP($S21,REF!$K:$N,2,FALSE)),"")</f>
        <v/>
      </c>
      <c r="AZ21" s="472" t="str">
        <f>IF($AB21&lt;=AZ$2,IF($AC21&lt;AZ$2,0,VLOOKUP($S21,REF!$K:$N,2,FALSE)),"")</f>
        <v/>
      </c>
      <c r="BA21" s="472" t="str">
        <f>IF($AB21&lt;=BA$2,IF($AC21&lt;BA$2,0,VLOOKUP($S21,REF!$K:$N,2,FALSE)),"")</f>
        <v/>
      </c>
      <c r="BB21" s="905" t="str">
        <f>IF($AB21&lt;=BB$2,IF($AC21&lt;BB$2,0,VLOOKUP($S21,REF!$K:$N,2,FALSE)),"")</f>
        <v/>
      </c>
      <c r="BC21" s="905" t="str">
        <f>IF($AB21&lt;=BC$2,IF($AC21&lt;BC$2,0,VLOOKUP($S21,REF!$K:$N,2,FALSE)),"")</f>
        <v/>
      </c>
      <c r="BD21" s="905" t="str">
        <f>IF($AB21&lt;=BD$2,IF($AC21&lt;BD$2,0,VLOOKUP($S21,REF!$K:$N,2,FALSE)),"")</f>
        <v/>
      </c>
      <c r="BE21" s="905" t="str">
        <f>IF($AB21&lt;=BE$2,IF($AC21&lt;BE$2,0,VLOOKUP($S21,REF!$K:$N,2,FALSE)),"")</f>
        <v/>
      </c>
      <c r="BF21" s="905" t="str">
        <f>IF($AB21&lt;=BF$2,IF($AC21&lt;BF$2,0,VLOOKUP($S21,REF!$K:$N,2,FALSE)),"")</f>
        <v/>
      </c>
      <c r="BG21" s="905" t="str">
        <f>IF($AB21&lt;=BG$2,IF($AC21&lt;BG$2,0,VLOOKUP($S21,REF!$K:$N,2,FALSE)),"")</f>
        <v/>
      </c>
      <c r="BH21" s="905" t="str">
        <f>IF($AB21&lt;=BH$2,IF($AC21&lt;BH$2,0,VLOOKUP($S21,REF!$K:$N,2,FALSE)),"")</f>
        <v/>
      </c>
      <c r="BI21" s="905" t="str">
        <f>IF($AB21&lt;=BI$2,IF($AC21&lt;BI$2,0,VLOOKUP($S21,REF!$K:$N,2,FALSE)),"")</f>
        <v/>
      </c>
      <c r="BJ21" s="905" t="str">
        <f>IF($AB21&lt;=BJ$2,IF($AC21&lt;BJ$2,0,VLOOKUP($S21,REF!$K:$N,2,FALSE)),"")</f>
        <v/>
      </c>
      <c r="BK21" s="905" t="str">
        <f>IF($AB21&lt;=BK$2,IF($AC21&lt;BK$2,0,VLOOKUP($S21,REF!$K:$N,2,FALSE)),"")</f>
        <v/>
      </c>
      <c r="BL21" s="905" t="str">
        <f>IF($AB21&lt;=BL$2,IF($AC21&lt;BL$2,0,VLOOKUP($S21,REF!$K:$N,2,FALSE)),"")</f>
        <v/>
      </c>
      <c r="BM21" s="905" t="str">
        <f>IF($AB21&lt;=BM$2,IF($AC21&lt;BM$2,0,VLOOKUP($S21,REF!$K:$N,2,FALSE)),"")</f>
        <v/>
      </c>
      <c r="BN21" s="905" t="str">
        <f>IF($AB21&lt;=BN$2,IF($AC21&lt;BN$2,0,VLOOKUP($S21,REF!$K:$N,2,FALSE)),"")</f>
        <v/>
      </c>
      <c r="BO21" s="905" t="str">
        <f>IF($AB21&lt;=BO$2,IF($AC21&lt;BO$2,0,VLOOKUP($S21,REF!$K:$N,2,FALSE)),"")</f>
        <v/>
      </c>
      <c r="BP21" s="905" t="str">
        <f>IF($AB21&lt;=BP$2,IF($AC21&lt;BP$2,0,VLOOKUP($S21,REF!$K:$N,2,FALSE)),"")</f>
        <v/>
      </c>
      <c r="BQ21" s="905" t="str">
        <f>IF($AB21&lt;=BQ$2,IF($AC21&lt;BQ$2,0,VLOOKUP($S21,REF!$K:$N,2,FALSE)),"")</f>
        <v/>
      </c>
      <c r="BR21" s="905" t="str">
        <f>IF($AB21&lt;=BR$2,IF($AC21&lt;BR$2,0,VLOOKUP($S21,REF!$K:$N,2,FALSE)),"")</f>
        <v/>
      </c>
      <c r="BS21" s="905" t="str">
        <f>IF($AB21&lt;=BS$2,IF($AC21&lt;BS$2,0,VLOOKUP($S21,REF!$K:$N,2,FALSE)),"")</f>
        <v/>
      </c>
      <c r="BT21" s="905" t="str">
        <f>IF($AB21&lt;=BT$2,IF($AC21&lt;BT$2,0,VLOOKUP($S21,REF!$K:$N,2,FALSE)),"")</f>
        <v/>
      </c>
      <c r="BU21" s="905" t="str">
        <f>IF($AB21&lt;=BU$2,IF($AC21&lt;BU$2,0,VLOOKUP($S21,REF!$K:$N,2,FALSE)),"")</f>
        <v/>
      </c>
      <c r="BV21" s="905" t="str">
        <f>IF($AB21&lt;=BV$2,IF($AC21&lt;BV$2,0,VLOOKUP($S21,REF!$K:$N,2,FALSE)),"")</f>
        <v/>
      </c>
      <c r="BW21" s="905" t="str">
        <f>IF($AB21&lt;=BW$2,IF($AC21&lt;BW$2,0,VLOOKUP($S21,REF!$K:$N,2,FALSE)),"")</f>
        <v/>
      </c>
      <c r="BX21" s="905" t="str">
        <f>IF($AB21&lt;=BX$2,IF($AC21&lt;BX$2,0,VLOOKUP($S21,REF!$K:$N,2,FALSE)),"")</f>
        <v/>
      </c>
      <c r="BY21" s="905" t="str">
        <f>IF($AB21&lt;=BY$2,IF($AC21&lt;BY$2,0,VLOOKUP($S21,REF!$K:$N,2,FALSE)),"")</f>
        <v/>
      </c>
      <c r="BZ21" s="905" t="str">
        <f>IF($AB21&lt;=BZ$2,IF($AC21&lt;BZ$2,0,VLOOKUP($S21,REF!$K:$N,2,FALSE)),"")</f>
        <v/>
      </c>
      <c r="CA21" s="905" t="str">
        <f>IF($AB21&lt;=CA$2,IF($AC21&lt;CA$2,0,VLOOKUP($S21,REF!$K:$N,2,FALSE)),"")</f>
        <v/>
      </c>
      <c r="CB21" s="905" t="str">
        <f>IF($AB21&lt;=CB$2,IF($AC21&lt;CB$2,0,VLOOKUP($S21,REF!$K:$N,2,FALSE)),"")</f>
        <v/>
      </c>
      <c r="CC21" s="905" t="str">
        <f>IF($AB21&lt;=CC$2,IF($AC21&lt;CC$2,0,VLOOKUP($S21,REF!$K:$N,2,FALSE)),"")</f>
        <v/>
      </c>
      <c r="CD21" s="905" t="str">
        <f>IF($AB21&lt;=CD$2,IF($AC21&lt;CD$2,0,VLOOKUP($S21,REF!$K:$N,2,FALSE)),"")</f>
        <v/>
      </c>
      <c r="CE21" s="905">
        <f>IF($AB21&lt;=CE$2,IF($AC21&lt;CE$2,0,VLOOKUP($S21,REF!$K:$N,2,FALSE)),"")</f>
        <v>1.0009999999999999</v>
      </c>
      <c r="CF21" s="905">
        <f>IF($AB21&lt;=CF$2,IF($AC21&lt;CF$2,0,VLOOKUP($S21,REF!$K:$N,2,FALSE)),"")</f>
        <v>1.0009999999999999</v>
      </c>
      <c r="CG21" s="905">
        <f>IF($AB21&lt;=CG$2,IF($AC21&lt;CG$2,0,VLOOKUP($S21,REF!$K:$N,2,FALSE)),"")</f>
        <v>1.0009999999999999</v>
      </c>
      <c r="CH21" s="905">
        <f>IF($AB21&lt;=CH$2,IF($AC21&lt;CH$2,0,VLOOKUP($S21,REF!$K:$N,2,FALSE)),"")</f>
        <v>1.0009999999999999</v>
      </c>
      <c r="CI21" s="905">
        <f>IF($AB21&lt;=CI$2,IF($AC21&lt;CI$2,0,VLOOKUP($S21,REF!$K:$N,2,FALSE)),"")</f>
        <v>1.0009999999999999</v>
      </c>
      <c r="CJ21" s="905">
        <f>IF($AB21&lt;=CJ$2,IF($AC21&lt;CJ$2,0,VLOOKUP($S21,REF!$K:$N,2,FALSE)),"")</f>
        <v>1.0009999999999999</v>
      </c>
      <c r="CK21" s="905">
        <f>IF($AB21&lt;=CK$2,IF($AC21&lt;CK$2,0,VLOOKUP($S21,REF!$K:$N,2,FALSE)),"")</f>
        <v>1.0009999999999999</v>
      </c>
      <c r="CL21" s="905">
        <f>IF($AB21&lt;=CL$2,IF($AC21&lt;CL$2,0,VLOOKUP($S21,REF!$K:$N,2,FALSE)),"")</f>
        <v>1.0009999999999999</v>
      </c>
      <c r="CM21" s="905">
        <f>IF($AB21&lt;=CM$2,IF($AC21&lt;CM$2,0,VLOOKUP($S21,REF!$K:$N,2,FALSE)),"")</f>
        <v>1.0009999999999999</v>
      </c>
      <c r="CN21" s="905">
        <f>IF($AB21&lt;=CN$2,IF($AC21&lt;CN$2,0,VLOOKUP($S21,REF!$K:$N,2,FALSE)),"")</f>
        <v>1.0009999999999999</v>
      </c>
      <c r="CO21" s="905">
        <f>IF($AB21&lt;=CO$2,IF($AC21&lt;CO$2,0,VLOOKUP($S21,REF!$K:$N,2,FALSE)),"")</f>
        <v>1.0009999999999999</v>
      </c>
      <c r="CP21" s="905">
        <f>IF($AB21&lt;=CP$2,IF($AC21&lt;CP$2,0,VLOOKUP($S21,REF!$K:$N,2,FALSE)),"")</f>
        <v>1.0009999999999999</v>
      </c>
      <c r="CQ21" s="905">
        <f>IF($AB21&lt;=CQ$2,IF($AC21&lt;CQ$2,0,VLOOKUP($S21,REF!$K:$N,2,FALSE)),"")</f>
        <v>1.0009999999999999</v>
      </c>
      <c r="CR21" s="905">
        <f>IF($AB21&lt;=CR$2,IF($AC21&lt;CR$2,0,VLOOKUP($S21,REF!$K:$N,2,FALSE)),"")</f>
        <v>1.0009999999999999</v>
      </c>
      <c r="CS21" s="905">
        <f>IF($AB21&lt;=CS$2,IF($AC21&lt;CS$2,0,VLOOKUP($S21,REF!$K:$N,2,FALSE)),"")</f>
        <v>1.0009999999999999</v>
      </c>
      <c r="CT21" s="905">
        <f>IF($AB21&lt;=CT$2,IF($AC21&lt;CT$2,0,VLOOKUP($S21,REF!$K:$N,2,FALSE)),"")</f>
        <v>1.0009999999999999</v>
      </c>
      <c r="CU21" s="905">
        <f>IF($AB21&lt;=CU$2,IF($AC21&lt;CU$2,0,VLOOKUP($S21,REF!$K:$N,2,FALSE)),"")</f>
        <v>1.0009999999999999</v>
      </c>
      <c r="CV21" s="905">
        <f>IF($AB21&lt;=CV$2,IF($AC21&lt;CV$2,0,VLOOKUP($S21,REF!$K:$N,2,FALSE)),"")</f>
        <v>0</v>
      </c>
      <c r="CW21" s="905">
        <f>IF($AB21&lt;=CW$2,IF($AC21&lt;CW$2,0,VLOOKUP($S21,REF!$K:$N,2,FALSE)),"")</f>
        <v>0</v>
      </c>
      <c r="CX21" s="905">
        <f>IF($AB21&lt;=CX$2,IF($AC21&lt;CX$2,0,VLOOKUP($S21,REF!$K:$N,2,FALSE)),"")</f>
        <v>0</v>
      </c>
      <c r="CY21" s="905">
        <f>IF($AB21&lt;=CY$2,IF($AC21&lt;CY$2,0,VLOOKUP($S21,REF!$K:$N,2,FALSE)),"")</f>
        <v>0</v>
      </c>
      <c r="CZ21" s="905">
        <f>IF($AB21&lt;=CZ$2,IF($AC21&lt;CZ$2,0,VLOOKUP($S21,REF!$K:$N,2,FALSE)),"")</f>
        <v>0</v>
      </c>
      <c r="DA21" s="905">
        <f>IF($AB21&lt;=DA$2,IF($AC21&lt;DA$2,0,VLOOKUP($S21,REF!$K:$N,2,FALSE)),"")</f>
        <v>0</v>
      </c>
      <c r="DB21" s="905">
        <f>IF($AB21&lt;=DB$2,IF($AC21&lt;DB$2,0,VLOOKUP($S21,REF!$K:$N,2,FALSE)),"")</f>
        <v>0</v>
      </c>
      <c r="DC21" s="905">
        <f>IF($AB21&lt;=DC$2,IF($AC21&lt;DC$2,0,VLOOKUP($S21,REF!$K:$N,2,FALSE)),"")</f>
        <v>0</v>
      </c>
      <c r="DD21" s="905">
        <f>IF($AB21&lt;=DD$2,IF($AC21&lt;DD$2,0,VLOOKUP($S21,REF!$K:$N,2,FALSE)),"")</f>
        <v>0</v>
      </c>
      <c r="DE21" s="905">
        <f>IF($AB21&lt;=DE$2,IF($AC21&lt;DE$2,0,VLOOKUP($S21,REF!$K:$N,2,FALSE)),"")</f>
        <v>0</v>
      </c>
      <c r="DF21" s="905">
        <f>IF($AB21&lt;=DF$2,IF($AC21&lt;DF$2,0,VLOOKUP($S21,REF!$K:$N,2,FALSE)),"")</f>
        <v>0</v>
      </c>
      <c r="DG21" s="905">
        <f>IF($AB21&lt;=DG$2,IF($AC21&lt;DG$2,0,VLOOKUP($S21,REF!$K:$N,2,FALSE)),"")</f>
        <v>0</v>
      </c>
      <c r="DH21" s="905">
        <f>IF($AB21&lt;=DH$2,IF($AC21&lt;DH$2,0,VLOOKUP($S21,REF!$K:$N,2,FALSE)),"")</f>
        <v>0</v>
      </c>
      <c r="DI21" s="905">
        <f>IF($AB21&lt;=DI$2,IF($AC21&lt;DI$2,0,VLOOKUP($S21,REF!$K:$N,2,FALSE)),"")</f>
        <v>0</v>
      </c>
      <c r="DJ21" s="905">
        <f>IF($AB21&lt;=DJ$2,IF($AC21&lt;DJ$2,0,VLOOKUP($S21,REF!$K:$N,2,FALSE)),"")</f>
        <v>0</v>
      </c>
      <c r="DK21" s="905">
        <f>IF($AB21&lt;=DK$2,IF($AC21&lt;DK$2,0,VLOOKUP($S21,REF!$K:$N,2,FALSE)),"")</f>
        <v>0</v>
      </c>
      <c r="DL21" s="905">
        <f>IF($AB21&lt;=DL$2,IF($AC21&lt;DL$2,0,VLOOKUP($S21,REF!$K:$N,2,FALSE)),"")</f>
        <v>0</v>
      </c>
      <c r="DM21" s="905">
        <f>IF($AB21&lt;=DM$2,IF($AC21&lt;DM$2,0,VLOOKUP($S21,REF!$K:$N,2,FALSE)),"")</f>
        <v>0</v>
      </c>
      <c r="DN21" s="905">
        <f>IF($AB21&lt;=DN$2,IF($AC21&lt;DN$2,0,VLOOKUP($S21,REF!$K:$N,2,FALSE)),"")</f>
        <v>0</v>
      </c>
      <c r="DO21" s="905">
        <f>IF($AB21&lt;=DO$2,IF($AC21&lt;DO$2,0,VLOOKUP($S21,REF!$K:$N,2,FALSE)),"")</f>
        <v>0</v>
      </c>
      <c r="DP21" s="905">
        <f>IF($AB21&lt;=DP$2,IF($AC21&lt;DP$2,0,VLOOKUP($S21,REF!$K:$N,2,FALSE)),"")</f>
        <v>0</v>
      </c>
      <c r="DQ21" s="905">
        <f>IF($AB21&lt;=DQ$2,IF($AC21&lt;DQ$2,0,VLOOKUP($S21,REF!$K:$N,2,FALSE)),"")</f>
        <v>0</v>
      </c>
      <c r="DR21" s="905">
        <f>IF($AB21&lt;=DR$2,IF($AC21&lt;DR$2,0,VLOOKUP($S21,REF!$K:$N,2,FALSE)),"")</f>
        <v>0</v>
      </c>
      <c r="DS21" s="905">
        <f>IF($AB21&lt;=DS$2,IF($AC21&lt;DS$2,0,VLOOKUP($S21,REF!$K:$N,2,FALSE)),"")</f>
        <v>0</v>
      </c>
      <c r="DT21" s="905">
        <f>IF($AB21&lt;=DT$2,IF($AC21&lt;DT$2,0,VLOOKUP($S21,REF!$K:$N,2,FALSE)),"")</f>
        <v>0</v>
      </c>
      <c r="DU21" s="905">
        <f>IF($AB21&lt;=DU$2,IF($AC21&lt;DU$2,0,VLOOKUP($S21,REF!$K:$N,2,FALSE)),"")</f>
        <v>0</v>
      </c>
      <c r="DV21" s="905">
        <f>IF($AB21&lt;=DV$2,IF($AC21&lt;DV$2,0,VLOOKUP($S21,REF!$K:$N,2,FALSE)),"")</f>
        <v>0</v>
      </c>
      <c r="DW21" s="905">
        <f>IF($AB21&lt;=DW$2,IF($AC21&lt;DW$2,0,VLOOKUP($S21,REF!$K:$N,2,FALSE)),"")</f>
        <v>0</v>
      </c>
      <c r="DX21" s="905">
        <f>IF($AB21&lt;=DX$2,IF($AC21&lt;DX$2,0,VLOOKUP($S21,REF!$K:$N,2,FALSE)),"")</f>
        <v>0</v>
      </c>
      <c r="DY21" s="905">
        <f>IF($AB21&lt;=DY$2,IF($AC21&lt;DY$2,0,VLOOKUP($S21,REF!$K:$N,2,FALSE)),"")</f>
        <v>0</v>
      </c>
      <c r="DZ21" s="905" t="str">
        <f>IF($AB21&lt;=DZ$2,IF($AC21&lt;DZ$2,0,VLOOKUP($S21,REF!$K:$N,2,FALSE)),"")</f>
        <v/>
      </c>
      <c r="EA21" s="910"/>
      <c r="EB21" s="910"/>
      <c r="EC21" s="910"/>
      <c r="ED21" s="910"/>
      <c r="EE21" s="910"/>
      <c r="EF21" s="910"/>
      <c r="EG21" s="910"/>
      <c r="EH21" s="910"/>
      <c r="EI21" s="910"/>
      <c r="EJ21" s="910"/>
      <c r="EK21" s="910"/>
      <c r="EL21" s="910"/>
      <c r="EM21" s="910"/>
      <c r="EN21" s="910"/>
      <c r="EO21" s="910"/>
      <c r="EP21" s="910"/>
      <c r="EQ21" s="910"/>
      <c r="ER21" s="910"/>
      <c r="ES21" s="910"/>
      <c r="ET21" s="910"/>
      <c r="EU21" s="910"/>
      <c r="EV21" s="910"/>
      <c r="EW21" s="910"/>
      <c r="EX21" s="910"/>
      <c r="EY21" s="910"/>
      <c r="EZ21" s="910"/>
      <c r="FA21" s="910"/>
      <c r="FB21" s="910"/>
      <c r="FC21" s="910"/>
      <c r="FD21" s="910"/>
      <c r="FE21" s="910"/>
      <c r="FF21" s="910"/>
      <c r="FG21" s="910"/>
      <c r="FH21" s="910"/>
      <c r="FI21" s="910"/>
      <c r="FJ21" s="910"/>
      <c r="FK21" s="910"/>
      <c r="FL21" s="910"/>
      <c r="FM21" s="910"/>
      <c r="FN21" s="910"/>
      <c r="FO21" s="910"/>
      <c r="FP21" s="910"/>
      <c r="FQ21" s="910"/>
      <c r="FR21" s="910"/>
      <c r="FS21" s="910"/>
      <c r="FT21" s="910"/>
      <c r="FU21" s="910"/>
      <c r="FV21" s="910"/>
      <c r="FW21" s="910"/>
      <c r="FX21" s="910"/>
      <c r="FY21" s="910"/>
      <c r="FZ21" s="910"/>
      <c r="GA21" s="910"/>
      <c r="GB21" s="910"/>
      <c r="GC21" s="910"/>
      <c r="GD21" s="910"/>
      <c r="GE21" s="910"/>
      <c r="GF21" s="910"/>
      <c r="GG21" s="910"/>
      <c r="GH21" s="910"/>
      <c r="GI21" s="910"/>
      <c r="GJ21" s="910"/>
      <c r="GK21" s="910"/>
      <c r="GL21" s="910"/>
      <c r="GM21" s="910"/>
      <c r="GN21" s="910"/>
      <c r="GO21" s="910"/>
      <c r="GP21" s="910"/>
      <c r="GQ21" s="910"/>
      <c r="GR21" s="910"/>
      <c r="GS21" s="910"/>
      <c r="GT21" s="910"/>
      <c r="GU21" s="910"/>
      <c r="GV21" s="910"/>
      <c r="GW21" s="910"/>
      <c r="GX21" s="910"/>
      <c r="GY21" s="910"/>
      <c r="GZ21" s="910"/>
      <c r="HA21" s="910"/>
      <c r="HB21" s="910"/>
      <c r="HC21" s="910"/>
      <c r="HD21" s="910"/>
      <c r="HE21" s="910"/>
      <c r="HF21" s="910"/>
      <c r="HG21" s="910"/>
      <c r="HH21" s="910"/>
      <c r="HI21" s="910"/>
      <c r="HJ21" s="910"/>
      <c r="HK21" s="910"/>
      <c r="HL21" s="910"/>
      <c r="HM21" s="910"/>
      <c r="HN21" s="910"/>
      <c r="HO21" s="910"/>
      <c r="HP21" s="910"/>
      <c r="HQ21" s="910"/>
      <c r="HR21" s="910"/>
      <c r="HS21" s="910"/>
      <c r="HT21" s="910"/>
      <c r="HU21" s="910"/>
      <c r="HV21" s="910"/>
      <c r="HW21" s="910"/>
      <c r="HX21" s="910"/>
      <c r="HY21" s="910"/>
      <c r="HZ21" s="910"/>
      <c r="IA21" s="910"/>
      <c r="IB21" s="910"/>
      <c r="IC21" s="910"/>
      <c r="ID21" s="910"/>
      <c r="IE21" s="910"/>
      <c r="IF21" s="910"/>
      <c r="IG21" s="910"/>
      <c r="IH21" s="910"/>
      <c r="II21" s="910"/>
      <c r="IJ21" s="910"/>
      <c r="IK21" s="910"/>
      <c r="IL21" s="910"/>
      <c r="IM21" s="910"/>
      <c r="IN21" s="910"/>
      <c r="IO21" s="910"/>
      <c r="IP21" s="910"/>
      <c r="IQ21" s="910"/>
      <c r="IR21" s="910"/>
      <c r="IS21" s="910"/>
      <c r="IT21" s="910"/>
      <c r="IU21" s="910"/>
      <c r="IV21" s="910"/>
      <c r="IW21" s="910"/>
      <c r="IX21" s="910"/>
      <c r="IY21" s="910"/>
      <c r="IZ21" s="910"/>
      <c r="JA21" s="910"/>
      <c r="JB21" s="910"/>
      <c r="JC21" s="910"/>
      <c r="JD21" s="910"/>
      <c r="JE21" s="910"/>
      <c r="JF21" s="910"/>
      <c r="JG21" s="910"/>
      <c r="JH21" s="910"/>
      <c r="JI21" s="910"/>
      <c r="JJ21" s="910"/>
      <c r="JK21" s="910"/>
      <c r="JL21" s="910"/>
      <c r="JM21" s="910"/>
      <c r="JN21" s="910"/>
      <c r="JO21" s="910"/>
      <c r="JP21" s="910"/>
      <c r="JQ21" s="910"/>
      <c r="JR21" s="910"/>
      <c r="JS21" s="910"/>
      <c r="JT21" s="910"/>
      <c r="JU21" s="910"/>
      <c r="JV21" s="910"/>
      <c r="JW21" s="910"/>
      <c r="JX21" s="910"/>
    </row>
    <row r="22" spans="1:284" s="709" customFormat="1" ht="24" customHeight="1">
      <c r="A22" s="972">
        <f>VLOOKUP(B22,REF!$U$1:$W$8,2,FALSE)</f>
        <v>3</v>
      </c>
      <c r="B22" s="1192" t="s">
        <v>277</v>
      </c>
      <c r="C22" s="1193" t="s">
        <v>667</v>
      </c>
      <c r="D22" s="1297">
        <v>17</v>
      </c>
      <c r="E22" s="971"/>
      <c r="F22" s="1218">
        <v>0</v>
      </c>
      <c r="G22" s="1219"/>
      <c r="H22" s="870"/>
      <c r="I22" s="764" t="s">
        <v>281</v>
      </c>
      <c r="J22" s="945" t="s">
        <v>62</v>
      </c>
      <c r="K22" s="939" t="s">
        <v>1000</v>
      </c>
      <c r="L22" s="864" t="s">
        <v>777</v>
      </c>
      <c r="M22" s="710" t="s">
        <v>776</v>
      </c>
      <c r="N22" s="1305"/>
      <c r="O22" s="1222"/>
      <c r="P22" s="860"/>
      <c r="Q22" s="930" t="s">
        <v>848</v>
      </c>
      <c r="R22" s="1025">
        <v>16</v>
      </c>
      <c r="S22" s="1179">
        <v>2</v>
      </c>
      <c r="T22" s="1180" t="str">
        <f>VLOOKUP(S22,REF!$K$1:$N$11,4,FALSE)</f>
        <v>Norberto Acevedo </v>
      </c>
      <c r="U22" s="1015"/>
      <c r="V22" s="979"/>
      <c r="W22" s="976"/>
      <c r="X22" s="979"/>
      <c r="Y22" s="976"/>
      <c r="Z22" s="980"/>
      <c r="AA22" s="952">
        <f>IFERROR((AC22-AB22)/7,"")</f>
        <v>16</v>
      </c>
      <c r="AB22" s="1283">
        <v>41946</v>
      </c>
      <c r="AC22" s="1283">
        <f t="shared" si="7"/>
        <v>42058</v>
      </c>
      <c r="AD22" s="952"/>
      <c r="AE22" s="953"/>
      <c r="AF22" s="1032"/>
      <c r="AG22" s="1230" t="s">
        <v>1026</v>
      </c>
      <c r="AH22" s="472" t="str">
        <f>IF($AB22&lt;=AH$2,IF($AC22&lt;AH$2,0,VLOOKUP($S22,REF!$K:$N,2,FALSE)),"")</f>
        <v/>
      </c>
      <c r="AI22" s="472" t="str">
        <f>IF($AB22&lt;=AI$2,IF($AC22&lt;AI$2,0,VLOOKUP($S22,REF!$K:$N,2,FALSE)),"")</f>
        <v/>
      </c>
      <c r="AJ22" s="472" t="str">
        <f>IF($AB22&lt;=AJ$2,IF($AC22&lt;AJ$2,0,VLOOKUP($S22,REF!$K:$N,2,FALSE)),"")</f>
        <v/>
      </c>
      <c r="AK22" s="472" t="str">
        <f>IF($AB22&lt;=AK$2,IF($AC22&lt;AK$2,0,VLOOKUP($S22,REF!$K:$N,2,FALSE)),"")</f>
        <v/>
      </c>
      <c r="AL22" s="472" t="str">
        <f>IF($AB22&lt;=AL$2,IF($AC22&lt;AL$2,0,VLOOKUP($S22,REF!$K:$N,2,FALSE)),"")</f>
        <v/>
      </c>
      <c r="AM22" s="472" t="str">
        <f>IF($AB22&lt;=AM$2,IF($AC22&lt;AM$2,0,VLOOKUP($S22,REF!$K:$N,2,FALSE)),"")</f>
        <v/>
      </c>
      <c r="AN22" s="472" t="str">
        <f>IF($AB22&lt;=AN$2,IF($AC22&lt;AN$2,0,VLOOKUP($S22,REF!$K:$N,2,FALSE)),"")</f>
        <v/>
      </c>
      <c r="AO22" s="472" t="str">
        <f>IF($AB22&lt;=AO$2,IF($AC22&lt;AO$2,0,VLOOKUP($S22,REF!$K:$N,2,FALSE)),"")</f>
        <v/>
      </c>
      <c r="AP22" s="472" t="str">
        <f>IF($AB22&lt;=AP$2,IF($AC22&lt;AP$2,0,VLOOKUP($S22,REF!$K:$N,2,FALSE)),"")</f>
        <v/>
      </c>
      <c r="AQ22" s="472" t="str">
        <f>IF($AB22&lt;=AQ$2,IF($AC22&lt;AQ$2,0,VLOOKUP($S22,REF!$K:$N,2,FALSE)),"")</f>
        <v/>
      </c>
      <c r="AR22" s="472" t="str">
        <f>IF($AB22&lt;=AR$2,IF($AC22&lt;AR$2,0,VLOOKUP($S22,REF!$K:$N,2,FALSE)),"")</f>
        <v/>
      </c>
      <c r="AS22" s="472" t="str">
        <f>IF($AB22&lt;=AS$2,IF($AC22&lt;AS$2,0,VLOOKUP($S22,REF!$K:$N,2,FALSE)),"")</f>
        <v/>
      </c>
      <c r="AT22" s="472" t="str">
        <f>IF($AB22&lt;=AT$2,IF($AC22&lt;AT$2,0,VLOOKUP($S22,REF!$K:$N,2,FALSE)),"")</f>
        <v/>
      </c>
      <c r="AU22" s="472" t="str">
        <f>IF($AB22&lt;=AU$2,IF($AC22&lt;AU$2,0,VLOOKUP($S22,REF!$K:$N,2,FALSE)),"")</f>
        <v/>
      </c>
      <c r="AV22" s="472" t="str">
        <f>IF($AB22&lt;=AV$2,IF($AC22&lt;AV$2,0,VLOOKUP($S22,REF!$K:$N,2,FALSE)),"")</f>
        <v/>
      </c>
      <c r="AW22" s="472" t="str">
        <f>IF($AB22&lt;=AW$2,IF($AC22&lt;AW$2,0,VLOOKUP($S22,REF!$K:$N,2,FALSE)),"")</f>
        <v/>
      </c>
      <c r="AX22" s="472" t="str">
        <f>IF($AB22&lt;=AX$2,IF($AC22&lt;AX$2,0,VLOOKUP($S22,REF!$K:$N,2,FALSE)),"")</f>
        <v/>
      </c>
      <c r="AY22" s="472" t="str">
        <f>IF($AB22&lt;=AY$2,IF($AC22&lt;AY$2,0,VLOOKUP($S22,REF!$K:$N,2,FALSE)),"")</f>
        <v/>
      </c>
      <c r="AZ22" s="472" t="str">
        <f>IF($AB22&lt;=AZ$2,IF($AC22&lt;AZ$2,0,VLOOKUP($S22,REF!$K:$N,2,FALSE)),"")</f>
        <v/>
      </c>
      <c r="BA22" s="472" t="str">
        <f>IF($AB22&lt;=BA$2,IF($AC22&lt;BA$2,0,VLOOKUP($S22,REF!$K:$N,2,FALSE)),"")</f>
        <v/>
      </c>
      <c r="BB22" s="905" t="str">
        <f>IF($AB22&lt;=BB$2,IF($AC22&lt;BB$2,0,VLOOKUP($S22,REF!$K:$N,2,FALSE)),"")</f>
        <v/>
      </c>
      <c r="BC22" s="905" t="str">
        <f>IF($AB22&lt;=BC$2,IF($AC22&lt;BC$2,0,VLOOKUP($S22,REF!$K:$N,2,FALSE)),"")</f>
        <v/>
      </c>
      <c r="BD22" s="905" t="str">
        <f>IF($AB22&lt;=BD$2,IF($AC22&lt;BD$2,0,VLOOKUP($S22,REF!$K:$N,2,FALSE)),"")</f>
        <v/>
      </c>
      <c r="BE22" s="905" t="str">
        <f>IF($AB22&lt;=BE$2,IF($AC22&lt;BE$2,0,VLOOKUP($S22,REF!$K:$N,2,FALSE)),"")</f>
        <v/>
      </c>
      <c r="BF22" s="905" t="str">
        <f>IF($AB22&lt;=BF$2,IF($AC22&lt;BF$2,0,VLOOKUP($S22,REF!$K:$N,2,FALSE)),"")</f>
        <v/>
      </c>
      <c r="BG22" s="905" t="str">
        <f>IF($AB22&lt;=BG$2,IF($AC22&lt;BG$2,0,VLOOKUP($S22,REF!$K:$N,2,FALSE)),"")</f>
        <v/>
      </c>
      <c r="BH22" s="905" t="str">
        <f>IF($AB22&lt;=BH$2,IF($AC22&lt;BH$2,0,VLOOKUP($S22,REF!$K:$N,2,FALSE)),"")</f>
        <v/>
      </c>
      <c r="BI22" s="905" t="str">
        <f>IF($AB22&lt;=BI$2,IF($AC22&lt;BI$2,0,VLOOKUP($S22,REF!$K:$N,2,FALSE)),"")</f>
        <v/>
      </c>
      <c r="BJ22" s="905" t="str">
        <f>IF($AB22&lt;=BJ$2,IF($AC22&lt;BJ$2,0,VLOOKUP($S22,REF!$K:$N,2,FALSE)),"")</f>
        <v/>
      </c>
      <c r="BK22" s="905" t="str">
        <f>IF($AB22&lt;=BK$2,IF($AC22&lt;BK$2,0,VLOOKUP($S22,REF!$K:$N,2,FALSE)),"")</f>
        <v/>
      </c>
      <c r="BL22" s="905" t="str">
        <f>IF($AB22&lt;=BL$2,IF($AC22&lt;BL$2,0,VLOOKUP($S22,REF!$K:$N,2,FALSE)),"")</f>
        <v/>
      </c>
      <c r="BM22" s="905" t="str">
        <f>IF($AB22&lt;=BM$2,IF($AC22&lt;BM$2,0,VLOOKUP($S22,REF!$K:$N,2,FALSE)),"")</f>
        <v/>
      </c>
      <c r="BN22" s="905" t="str">
        <f>IF($AB22&lt;=BN$2,IF($AC22&lt;BN$2,0,VLOOKUP($S22,REF!$K:$N,2,FALSE)),"")</f>
        <v/>
      </c>
      <c r="BO22" s="905" t="str">
        <f>IF($AB22&lt;=BO$2,IF($AC22&lt;BO$2,0,VLOOKUP($S22,REF!$K:$N,2,FALSE)),"")</f>
        <v/>
      </c>
      <c r="BP22" s="905" t="str">
        <f>IF($AB22&lt;=BP$2,IF($AC22&lt;BP$2,0,VLOOKUP($S22,REF!$K:$N,2,FALSE)),"")</f>
        <v/>
      </c>
      <c r="BQ22" s="905" t="str">
        <f>IF($AB22&lt;=BQ$2,IF($AC22&lt;BQ$2,0,VLOOKUP($S22,REF!$K:$N,2,FALSE)),"")</f>
        <v/>
      </c>
      <c r="BR22" s="905" t="str">
        <f>IF($AB22&lt;=BR$2,IF($AC22&lt;BR$2,0,VLOOKUP($S22,REF!$K:$N,2,FALSE)),"")</f>
        <v/>
      </c>
      <c r="BS22" s="905" t="str">
        <f>IF($AB22&lt;=BS$2,IF($AC22&lt;BS$2,0,VLOOKUP($S22,REF!$K:$N,2,FALSE)),"")</f>
        <v/>
      </c>
      <c r="BT22" s="905" t="str">
        <f>IF($AB22&lt;=BT$2,IF($AC22&lt;BT$2,0,VLOOKUP($S22,REF!$K:$N,2,FALSE)),"")</f>
        <v/>
      </c>
      <c r="BU22" s="905" t="str">
        <f>IF($AB22&lt;=BU$2,IF($AC22&lt;BU$2,0,VLOOKUP($S22,REF!$K:$N,2,FALSE)),"")</f>
        <v/>
      </c>
      <c r="BV22" s="905" t="str">
        <f>IF($AB22&lt;=BV$2,IF($AC22&lt;BV$2,0,VLOOKUP($S22,REF!$K:$N,2,FALSE)),"")</f>
        <v/>
      </c>
      <c r="BW22" s="905" t="str">
        <f>IF($AB22&lt;=BW$2,IF($AC22&lt;BW$2,0,VLOOKUP($S22,REF!$K:$N,2,FALSE)),"")</f>
        <v/>
      </c>
      <c r="BX22" s="905" t="str">
        <f>IF($AB22&lt;=BX$2,IF($AC22&lt;BX$2,0,VLOOKUP($S22,REF!$K:$N,2,FALSE)),"")</f>
        <v/>
      </c>
      <c r="BY22" s="905" t="str">
        <f>IF($AB22&lt;=BY$2,IF($AC22&lt;BY$2,0,VLOOKUP($S22,REF!$K:$N,2,FALSE)),"")</f>
        <v/>
      </c>
      <c r="BZ22" s="905" t="str">
        <f>IF($AB22&lt;=BZ$2,IF($AC22&lt;BZ$2,0,VLOOKUP($S22,REF!$K:$N,2,FALSE)),"")</f>
        <v/>
      </c>
      <c r="CA22" s="905" t="str">
        <f>IF($AB22&lt;=CA$2,IF($AC22&lt;CA$2,0,VLOOKUP($S22,REF!$K:$N,2,FALSE)),"")</f>
        <v/>
      </c>
      <c r="CB22" s="905" t="str">
        <f>IF($AB22&lt;=CB$2,IF($AC22&lt;CB$2,0,VLOOKUP($S22,REF!$K:$N,2,FALSE)),"")</f>
        <v/>
      </c>
      <c r="CC22" s="905" t="str">
        <f>IF($AB22&lt;=CC$2,IF($AC22&lt;CC$2,0,VLOOKUP($S22,REF!$K:$N,2,FALSE)),"")</f>
        <v/>
      </c>
      <c r="CD22" s="905" t="str">
        <f>IF($AB22&lt;=CD$2,IF($AC22&lt;CD$2,0,VLOOKUP($S22,REF!$K:$N,2,FALSE)),"")</f>
        <v/>
      </c>
      <c r="CE22" s="905">
        <f>IF($AB22&lt;=CE$2,IF($AC22&lt;CE$2,0,VLOOKUP($S22,REF!$K:$N,2,FALSE)),"")</f>
        <v>1.002</v>
      </c>
      <c r="CF22" s="905">
        <f>IF($AB22&lt;=CF$2,IF($AC22&lt;CF$2,0,VLOOKUP($S22,REF!$K:$N,2,FALSE)),"")</f>
        <v>1.002</v>
      </c>
      <c r="CG22" s="905">
        <f>IF($AB22&lt;=CG$2,IF($AC22&lt;CG$2,0,VLOOKUP($S22,REF!$K:$N,2,FALSE)),"")</f>
        <v>1.002</v>
      </c>
      <c r="CH22" s="905">
        <f>IF($AB22&lt;=CH$2,IF($AC22&lt;CH$2,0,VLOOKUP($S22,REF!$K:$N,2,FALSE)),"")</f>
        <v>1.002</v>
      </c>
      <c r="CI22" s="905">
        <f>IF($AB22&lt;=CI$2,IF($AC22&lt;CI$2,0,VLOOKUP($S22,REF!$K:$N,2,FALSE)),"")</f>
        <v>1.002</v>
      </c>
      <c r="CJ22" s="905">
        <f>IF($AB22&lt;=CJ$2,IF($AC22&lt;CJ$2,0,VLOOKUP($S22,REF!$K:$N,2,FALSE)),"")</f>
        <v>1.002</v>
      </c>
      <c r="CK22" s="905">
        <f>IF($AB22&lt;=CK$2,IF($AC22&lt;CK$2,0,VLOOKUP($S22,REF!$K:$N,2,FALSE)),"")</f>
        <v>1.002</v>
      </c>
      <c r="CL22" s="905">
        <f>IF($AB22&lt;=CL$2,IF($AC22&lt;CL$2,0,VLOOKUP($S22,REF!$K:$N,2,FALSE)),"")</f>
        <v>1.002</v>
      </c>
      <c r="CM22" s="905">
        <f>IF($AB22&lt;=CM$2,IF($AC22&lt;CM$2,0,VLOOKUP($S22,REF!$K:$N,2,FALSE)),"")</f>
        <v>1.002</v>
      </c>
      <c r="CN22" s="905">
        <f>IF($AB22&lt;=CN$2,IF($AC22&lt;CN$2,0,VLOOKUP($S22,REF!$K:$N,2,FALSE)),"")</f>
        <v>1.002</v>
      </c>
      <c r="CO22" s="905">
        <f>IF($AB22&lt;=CO$2,IF($AC22&lt;CO$2,0,VLOOKUP($S22,REF!$K:$N,2,FALSE)),"")</f>
        <v>1.002</v>
      </c>
      <c r="CP22" s="905">
        <f>IF($AB22&lt;=CP$2,IF($AC22&lt;CP$2,0,VLOOKUP($S22,REF!$K:$N,2,FALSE)),"")</f>
        <v>1.002</v>
      </c>
      <c r="CQ22" s="905">
        <f>IF($AB22&lt;=CQ$2,IF($AC22&lt;CQ$2,0,VLOOKUP($S22,REF!$K:$N,2,FALSE)),"")</f>
        <v>1.002</v>
      </c>
      <c r="CR22" s="905">
        <f>IF($AB22&lt;=CR$2,IF($AC22&lt;CR$2,0,VLOOKUP($S22,REF!$K:$N,2,FALSE)),"")</f>
        <v>1.002</v>
      </c>
      <c r="CS22" s="905">
        <f>IF($AB22&lt;=CS$2,IF($AC22&lt;CS$2,0,VLOOKUP($S22,REF!$K:$N,2,FALSE)),"")</f>
        <v>1.002</v>
      </c>
      <c r="CT22" s="905">
        <f>IF($AB22&lt;=CT$2,IF($AC22&lt;CT$2,0,VLOOKUP($S22,REF!$K:$N,2,FALSE)),"")</f>
        <v>1.002</v>
      </c>
      <c r="CU22" s="905">
        <f>IF($AB22&lt;=CU$2,IF($AC22&lt;CU$2,0,VLOOKUP($S22,REF!$K:$N,2,FALSE)),"")</f>
        <v>1.002</v>
      </c>
      <c r="CV22" s="905">
        <f>IF($AB22&lt;=CV$2,IF($AC22&lt;CV$2,0,VLOOKUP($S22,REF!$K:$N,2,FALSE)),"")</f>
        <v>0</v>
      </c>
      <c r="CW22" s="905">
        <f>IF($AB22&lt;=CW$2,IF($AC22&lt;CW$2,0,VLOOKUP($S22,REF!$K:$N,2,FALSE)),"")</f>
        <v>0</v>
      </c>
      <c r="CX22" s="905">
        <f>IF($AB22&lt;=CX$2,IF($AC22&lt;CX$2,0,VLOOKUP($S22,REF!$K:$N,2,FALSE)),"")</f>
        <v>0</v>
      </c>
      <c r="CY22" s="905">
        <f>IF($AB22&lt;=CY$2,IF($AC22&lt;CY$2,0,VLOOKUP($S22,REF!$K:$N,2,FALSE)),"")</f>
        <v>0</v>
      </c>
      <c r="CZ22" s="905">
        <f>IF($AB22&lt;=CZ$2,IF($AC22&lt;CZ$2,0,VLOOKUP($S22,REF!$K:$N,2,FALSE)),"")</f>
        <v>0</v>
      </c>
      <c r="DA22" s="905">
        <f>IF($AB22&lt;=DA$2,IF($AC22&lt;DA$2,0,VLOOKUP($S22,REF!$K:$N,2,FALSE)),"")</f>
        <v>0</v>
      </c>
      <c r="DB22" s="905">
        <f>IF($AB22&lt;=DB$2,IF($AC22&lt;DB$2,0,VLOOKUP($S22,REF!$K:$N,2,FALSE)),"")</f>
        <v>0</v>
      </c>
      <c r="DC22" s="905">
        <f>IF($AB22&lt;=DC$2,IF($AC22&lt;DC$2,0,VLOOKUP($S22,REF!$K:$N,2,FALSE)),"")</f>
        <v>0</v>
      </c>
      <c r="DD22" s="905">
        <f>IF($AB22&lt;=DD$2,IF($AC22&lt;DD$2,0,VLOOKUP($S22,REF!$K:$N,2,FALSE)),"")</f>
        <v>0</v>
      </c>
      <c r="DE22" s="905">
        <f>IF($AB22&lt;=DE$2,IF($AC22&lt;DE$2,0,VLOOKUP($S22,REF!$K:$N,2,FALSE)),"")</f>
        <v>0</v>
      </c>
      <c r="DF22" s="905">
        <f>IF($AB22&lt;=DF$2,IF($AC22&lt;DF$2,0,VLOOKUP($S22,REF!$K:$N,2,FALSE)),"")</f>
        <v>0</v>
      </c>
      <c r="DG22" s="905">
        <f>IF($AB22&lt;=DG$2,IF($AC22&lt;DG$2,0,VLOOKUP($S22,REF!$K:$N,2,FALSE)),"")</f>
        <v>0</v>
      </c>
      <c r="DH22" s="905">
        <f>IF($AB22&lt;=DH$2,IF($AC22&lt;DH$2,0,VLOOKUP($S22,REF!$K:$N,2,FALSE)),"")</f>
        <v>0</v>
      </c>
      <c r="DI22" s="905">
        <f>IF($AB22&lt;=DI$2,IF($AC22&lt;DI$2,0,VLOOKUP($S22,REF!$K:$N,2,FALSE)),"")</f>
        <v>0</v>
      </c>
      <c r="DJ22" s="905">
        <f>IF($AB22&lt;=DJ$2,IF($AC22&lt;DJ$2,0,VLOOKUP($S22,REF!$K:$N,2,FALSE)),"")</f>
        <v>0</v>
      </c>
      <c r="DK22" s="905">
        <f>IF($AB22&lt;=DK$2,IF($AC22&lt;DK$2,0,VLOOKUP($S22,REF!$K:$N,2,FALSE)),"")</f>
        <v>0</v>
      </c>
      <c r="DL22" s="905">
        <f>IF($AB22&lt;=DL$2,IF($AC22&lt;DL$2,0,VLOOKUP($S22,REF!$K:$N,2,FALSE)),"")</f>
        <v>0</v>
      </c>
      <c r="DM22" s="905">
        <f>IF($AB22&lt;=DM$2,IF($AC22&lt;DM$2,0,VLOOKUP($S22,REF!$K:$N,2,FALSE)),"")</f>
        <v>0</v>
      </c>
      <c r="DN22" s="905">
        <f>IF($AB22&lt;=DN$2,IF($AC22&lt;DN$2,0,VLOOKUP($S22,REF!$K:$N,2,FALSE)),"")</f>
        <v>0</v>
      </c>
      <c r="DO22" s="905">
        <f>IF($AB22&lt;=DO$2,IF($AC22&lt;DO$2,0,VLOOKUP($S22,REF!$K:$N,2,FALSE)),"")</f>
        <v>0</v>
      </c>
      <c r="DP22" s="905">
        <f>IF($AB22&lt;=DP$2,IF($AC22&lt;DP$2,0,VLOOKUP($S22,REF!$K:$N,2,FALSE)),"")</f>
        <v>0</v>
      </c>
      <c r="DQ22" s="905">
        <f>IF($AB22&lt;=DQ$2,IF($AC22&lt;DQ$2,0,VLOOKUP($S22,REF!$K:$N,2,FALSE)),"")</f>
        <v>0</v>
      </c>
      <c r="DR22" s="905">
        <f>IF($AB22&lt;=DR$2,IF($AC22&lt;DR$2,0,VLOOKUP($S22,REF!$K:$N,2,FALSE)),"")</f>
        <v>0</v>
      </c>
      <c r="DS22" s="905">
        <f>IF($AB22&lt;=DS$2,IF($AC22&lt;DS$2,0,VLOOKUP($S22,REF!$K:$N,2,FALSE)),"")</f>
        <v>0</v>
      </c>
      <c r="DT22" s="905">
        <f>IF($AB22&lt;=DT$2,IF($AC22&lt;DT$2,0,VLOOKUP($S22,REF!$K:$N,2,FALSE)),"")</f>
        <v>0</v>
      </c>
      <c r="DU22" s="905">
        <f>IF($AB22&lt;=DU$2,IF($AC22&lt;DU$2,0,VLOOKUP($S22,REF!$K:$N,2,FALSE)),"")</f>
        <v>0</v>
      </c>
      <c r="DV22" s="905">
        <f>IF($AB22&lt;=DV$2,IF($AC22&lt;DV$2,0,VLOOKUP($S22,REF!$K:$N,2,FALSE)),"")</f>
        <v>0</v>
      </c>
      <c r="DW22" s="905">
        <f>IF($AB22&lt;=DW$2,IF($AC22&lt;DW$2,0,VLOOKUP($S22,REF!$K:$N,2,FALSE)),"")</f>
        <v>0</v>
      </c>
      <c r="DX22" s="905">
        <f>IF($AB22&lt;=DX$2,IF($AC22&lt;DX$2,0,VLOOKUP($S22,REF!$K:$N,2,FALSE)),"")</f>
        <v>0</v>
      </c>
      <c r="DY22" s="905">
        <f>IF($AB22&lt;=DY$2,IF($AC22&lt;DY$2,0,VLOOKUP($S22,REF!$K:$N,2,FALSE)),"")</f>
        <v>0</v>
      </c>
      <c r="DZ22" s="905"/>
      <c r="EA22" s="908"/>
      <c r="EB22" s="908"/>
      <c r="EC22" s="908"/>
      <c r="ED22" s="908"/>
      <c r="EE22" s="908"/>
      <c r="EF22" s="908"/>
      <c r="EG22" s="908"/>
      <c r="EH22" s="908"/>
      <c r="EI22" s="908"/>
      <c r="EJ22" s="908"/>
      <c r="EK22" s="908"/>
      <c r="EL22" s="908"/>
      <c r="EM22" s="908"/>
      <c r="EN22" s="908"/>
      <c r="EO22" s="908"/>
      <c r="EP22" s="908"/>
      <c r="EQ22" s="908"/>
      <c r="ER22" s="908"/>
      <c r="ES22" s="908"/>
      <c r="ET22" s="908"/>
      <c r="EU22" s="908"/>
      <c r="EV22" s="908"/>
      <c r="EW22" s="908"/>
      <c r="EX22" s="908"/>
      <c r="EY22" s="908"/>
      <c r="EZ22" s="908"/>
      <c r="FA22" s="908"/>
      <c r="FB22" s="908"/>
      <c r="FC22" s="908"/>
      <c r="FD22" s="908"/>
      <c r="FE22" s="908"/>
      <c r="FF22" s="908"/>
      <c r="FG22" s="908"/>
      <c r="FH22" s="908"/>
      <c r="FI22" s="908"/>
      <c r="FJ22" s="908"/>
      <c r="FK22" s="908"/>
      <c r="FL22" s="908"/>
      <c r="FM22" s="908"/>
      <c r="FN22" s="908"/>
      <c r="FO22" s="908"/>
      <c r="FP22" s="908"/>
      <c r="FQ22" s="908"/>
      <c r="FR22" s="908"/>
      <c r="FS22" s="908"/>
      <c r="FT22" s="908"/>
      <c r="FU22" s="908"/>
      <c r="FV22" s="908"/>
      <c r="FW22" s="908"/>
      <c r="FX22" s="908"/>
      <c r="FY22" s="908"/>
      <c r="FZ22" s="908"/>
      <c r="GA22" s="908"/>
      <c r="GB22" s="908"/>
      <c r="GC22" s="908"/>
      <c r="GD22" s="908"/>
      <c r="GE22" s="908"/>
      <c r="GF22" s="908"/>
      <c r="GG22" s="908"/>
      <c r="GH22" s="908"/>
      <c r="GI22" s="908"/>
      <c r="GJ22" s="908"/>
      <c r="GK22" s="908"/>
      <c r="GL22" s="908"/>
      <c r="GM22" s="908"/>
      <c r="GN22" s="908"/>
      <c r="GO22" s="908"/>
      <c r="GP22" s="908"/>
      <c r="GQ22" s="908"/>
      <c r="GR22" s="908"/>
      <c r="GS22" s="908"/>
      <c r="GT22" s="908"/>
      <c r="GU22" s="908"/>
      <c r="GV22" s="908"/>
      <c r="GW22" s="908"/>
      <c r="GX22" s="908"/>
      <c r="GY22" s="908"/>
      <c r="GZ22" s="908"/>
      <c r="HA22" s="908"/>
      <c r="HB22" s="908"/>
      <c r="HC22" s="908"/>
      <c r="HD22" s="908"/>
      <c r="HE22" s="908"/>
      <c r="HF22" s="908"/>
      <c r="HG22" s="908"/>
      <c r="HH22" s="908"/>
      <c r="HI22" s="908"/>
      <c r="HJ22" s="908"/>
      <c r="HK22" s="908"/>
      <c r="HL22" s="908"/>
      <c r="HM22" s="908"/>
      <c r="HN22" s="908"/>
      <c r="HO22" s="908"/>
      <c r="HP22" s="908"/>
      <c r="HQ22" s="908"/>
      <c r="HR22" s="908"/>
      <c r="HS22" s="908"/>
      <c r="HT22" s="908"/>
      <c r="HU22" s="908"/>
      <c r="HV22" s="908"/>
      <c r="HW22" s="908"/>
      <c r="HX22" s="908"/>
      <c r="HY22" s="908"/>
      <c r="HZ22" s="908"/>
      <c r="IA22" s="908"/>
      <c r="IB22" s="908"/>
      <c r="IC22" s="908"/>
      <c r="ID22" s="908"/>
      <c r="IE22" s="908"/>
      <c r="IF22" s="908"/>
      <c r="IG22" s="908"/>
      <c r="IH22" s="908"/>
      <c r="II22" s="908"/>
      <c r="IJ22" s="908"/>
      <c r="IK22" s="908"/>
      <c r="IL22" s="908"/>
      <c r="IM22" s="908"/>
      <c r="IN22" s="908"/>
      <c r="IO22" s="908"/>
      <c r="IP22" s="908"/>
      <c r="IQ22" s="908"/>
      <c r="IR22" s="908"/>
      <c r="IS22" s="908"/>
      <c r="IT22" s="908"/>
      <c r="IU22" s="908"/>
      <c r="IV22" s="908"/>
      <c r="IW22" s="908"/>
      <c r="IX22" s="908"/>
      <c r="IY22" s="908"/>
      <c r="IZ22" s="908"/>
      <c r="JA22" s="908"/>
      <c r="JB22" s="908"/>
      <c r="JC22" s="908"/>
      <c r="JD22" s="908"/>
      <c r="JE22" s="908"/>
      <c r="JF22" s="908"/>
      <c r="JG22" s="908"/>
      <c r="JH22" s="908"/>
      <c r="JI22" s="908"/>
      <c r="JJ22" s="908"/>
      <c r="JK22" s="908"/>
      <c r="JL22" s="908"/>
      <c r="JM22" s="908"/>
      <c r="JN22" s="908"/>
      <c r="JO22" s="908"/>
      <c r="JP22" s="908"/>
      <c r="JQ22" s="908"/>
      <c r="JR22" s="908"/>
      <c r="JS22" s="908"/>
      <c r="JT22" s="908"/>
      <c r="JU22" s="908"/>
      <c r="JV22" s="908"/>
      <c r="JW22" s="908"/>
      <c r="JX22" s="908"/>
    </row>
    <row r="23" spans="1:284" s="709" customFormat="1" ht="24" customHeight="1">
      <c r="A23" s="972">
        <f>VLOOKUP(B23,REF!$U$1:$W$8,2,FALSE)</f>
        <v>3</v>
      </c>
      <c r="B23" s="1192" t="s">
        <v>277</v>
      </c>
      <c r="C23" s="1193" t="s">
        <v>667</v>
      </c>
      <c r="D23" s="1297">
        <v>18</v>
      </c>
      <c r="E23" s="971"/>
      <c r="F23" s="1218">
        <v>0</v>
      </c>
      <c r="G23" s="1219"/>
      <c r="H23" s="870"/>
      <c r="I23" s="764" t="s">
        <v>281</v>
      </c>
      <c r="J23" s="945" t="s">
        <v>843</v>
      </c>
      <c r="K23" s="939" t="s">
        <v>1001</v>
      </c>
      <c r="L23" s="864"/>
      <c r="M23" s="730"/>
      <c r="N23" s="1305"/>
      <c r="O23" s="1222"/>
      <c r="P23" s="861" t="s">
        <v>783</v>
      </c>
      <c r="Q23" s="930" t="s">
        <v>848</v>
      </c>
      <c r="R23" s="1025">
        <v>8</v>
      </c>
      <c r="S23" s="1179">
        <v>1</v>
      </c>
      <c r="T23" s="1180" t="str">
        <f>VLOOKUP(S23,REF!$K$1:$N$11,4,FALSE)</f>
        <v>Elvio Beautemps</v>
      </c>
      <c r="U23" s="1015"/>
      <c r="V23" s="979"/>
      <c r="W23" s="976"/>
      <c r="X23" s="979"/>
      <c r="Y23" s="976"/>
      <c r="Z23" s="980"/>
      <c r="AA23" s="952">
        <f>IFERROR((AC23-AB23)/7,"")</f>
        <v>8</v>
      </c>
      <c r="AB23" s="1283">
        <v>41946</v>
      </c>
      <c r="AC23" s="1283">
        <f t="shared" si="7"/>
        <v>42002</v>
      </c>
      <c r="AD23" s="952"/>
      <c r="AE23" s="953"/>
      <c r="AF23" s="1033"/>
      <c r="AG23" s="1234" t="s">
        <v>1023</v>
      </c>
      <c r="AH23" s="472"/>
      <c r="AI23" s="472"/>
      <c r="AJ23" s="472"/>
      <c r="AK23" s="472"/>
      <c r="AL23" s="472"/>
      <c r="AM23" s="472"/>
      <c r="AN23" s="472"/>
      <c r="AO23" s="472"/>
      <c r="AP23" s="472"/>
      <c r="AQ23" s="472"/>
      <c r="AR23" s="472"/>
      <c r="AS23" s="472"/>
      <c r="AT23" s="472"/>
      <c r="AU23" s="472"/>
      <c r="AV23" s="472"/>
      <c r="AW23" s="472"/>
      <c r="AX23" s="472"/>
      <c r="AY23" s="472"/>
      <c r="AZ23" s="472"/>
      <c r="BA23" s="472"/>
      <c r="BB23" s="905"/>
      <c r="BC23" s="905"/>
      <c r="BD23" s="905"/>
      <c r="BE23" s="905"/>
      <c r="BF23" s="905"/>
      <c r="BG23" s="905"/>
      <c r="BH23" s="905" t="str">
        <f>IF($AB23&lt;=BH$2,IF($AC23&lt;BH$2,0,VLOOKUP($S23,REF!$K:$N,2,FALSE)),"")</f>
        <v/>
      </c>
      <c r="BI23" s="905" t="str">
        <f>IF($AB23&lt;=BI$2,IF($AC23&lt;BI$2,0,VLOOKUP($S23,REF!$K:$N,2,FALSE)),"")</f>
        <v/>
      </c>
      <c r="BJ23" s="905" t="str">
        <f>IF($AB23&lt;=BJ$2,IF($AC23&lt;BJ$2,0,VLOOKUP($S23,REF!$K:$N,2,FALSE)),"")</f>
        <v/>
      </c>
      <c r="BK23" s="905" t="str">
        <f>IF($AB23&lt;=BK$2,IF($AC23&lt;BK$2,0,VLOOKUP($S23,REF!$K:$N,2,FALSE)),"")</f>
        <v/>
      </c>
      <c r="BL23" s="905" t="str">
        <f>IF($AB23&lt;=BL$2,IF($AC23&lt;BL$2,0,VLOOKUP($S23,REF!$K:$N,2,FALSE)),"")</f>
        <v/>
      </c>
      <c r="BM23" s="905" t="str">
        <f>IF($AB23&lt;=BM$2,IF($AC23&lt;BM$2,0,VLOOKUP($S23,REF!$K:$N,2,FALSE)),"")</f>
        <v/>
      </c>
      <c r="BN23" s="905" t="str">
        <f>IF($AB23&lt;=BN$2,IF($AC23&lt;BN$2,0,VLOOKUP($S23,REF!$K:$N,2,FALSE)),"")</f>
        <v/>
      </c>
      <c r="BO23" s="905" t="str">
        <f>IF($AB23&lt;=BO$2,IF($AC23&lt;BO$2,0,VLOOKUP($S23,REF!$K:$N,2,FALSE)),"")</f>
        <v/>
      </c>
      <c r="BP23" s="905" t="str">
        <f>IF($AB23&lt;=BP$2,IF($AC23&lt;BP$2,0,VLOOKUP($S23,REF!$K:$N,2,FALSE)),"")</f>
        <v/>
      </c>
      <c r="BQ23" s="905" t="str">
        <f>IF($AB23&lt;=BQ$2,IF($AC23&lt;BQ$2,0,VLOOKUP($S23,REF!$K:$N,2,FALSE)),"")</f>
        <v/>
      </c>
      <c r="BR23" s="905" t="str">
        <f>IF($AB23&lt;=BR$2,IF($AC23&lt;BR$2,0,VLOOKUP($S23,REF!$K:$N,2,FALSE)),"")</f>
        <v/>
      </c>
      <c r="BS23" s="905" t="str">
        <f>IF($AB23&lt;=BS$2,IF($AC23&lt;BS$2,0,VLOOKUP($S23,REF!$K:$N,2,FALSE)),"")</f>
        <v/>
      </c>
      <c r="BT23" s="905" t="str">
        <f>IF($AB23&lt;=BT$2,IF($AC23&lt;BT$2,0,VLOOKUP($S23,REF!$K:$N,2,FALSE)),"")</f>
        <v/>
      </c>
      <c r="BU23" s="905" t="str">
        <f>IF($AB23&lt;=BU$2,IF($AC23&lt;BU$2,0,VLOOKUP($S23,REF!$K:$N,2,FALSE)),"")</f>
        <v/>
      </c>
      <c r="BV23" s="905" t="str">
        <f>IF($AB23&lt;=BV$2,IF($AC23&lt;BV$2,0,VLOOKUP($S23,REF!$K:$N,2,FALSE)),"")</f>
        <v/>
      </c>
      <c r="BW23" s="905" t="str">
        <f>IF($AB23&lt;=BW$2,IF($AC23&lt;BW$2,0,VLOOKUP($S23,REF!$K:$N,2,FALSE)),"")</f>
        <v/>
      </c>
      <c r="BX23" s="905" t="str">
        <f>IF($AB23&lt;=BX$2,IF($AC23&lt;BX$2,0,VLOOKUP($S23,REF!$K:$N,2,FALSE)),"")</f>
        <v/>
      </c>
      <c r="BY23" s="905" t="str">
        <f>IF($AB23&lt;=BY$2,IF($AC23&lt;BY$2,0,VLOOKUP($S23,REF!$K:$N,2,FALSE)),"")</f>
        <v/>
      </c>
      <c r="BZ23" s="905" t="str">
        <f>IF($AB23&lt;=BZ$2,IF($AC23&lt;BZ$2,0,VLOOKUP($S23,REF!$K:$N,2,FALSE)),"")</f>
        <v/>
      </c>
      <c r="CA23" s="905" t="str">
        <f>IF($AB23&lt;=CA$2,IF($AC23&lt;CA$2,0,VLOOKUP($S23,REF!$K:$N,2,FALSE)),"")</f>
        <v/>
      </c>
      <c r="CB23" s="905" t="str">
        <f>IF($AB23&lt;=CB$2,IF($AC23&lt;CB$2,0,VLOOKUP($S23,REF!$K:$N,2,FALSE)),"")</f>
        <v/>
      </c>
      <c r="CC23" s="905" t="str">
        <f>IF($AB23&lt;=CC$2,IF($AC23&lt;CC$2,0,VLOOKUP($S23,REF!$K:$N,2,FALSE)),"")</f>
        <v/>
      </c>
      <c r="CD23" s="905" t="str">
        <f>IF($AB23&lt;=CD$2,IF($AC23&lt;CD$2,0,VLOOKUP($S23,REF!$K:$N,2,FALSE)),"")</f>
        <v/>
      </c>
      <c r="CE23" s="905">
        <f>IF($AB23&lt;=CE$2,IF($AC23&lt;CE$2,0,VLOOKUP($S23,REF!$K:$N,2,FALSE)),"")</f>
        <v>1.0009999999999999</v>
      </c>
      <c r="CF23" s="905">
        <f>IF($AB23&lt;=CF$2,IF($AC23&lt;CF$2,0,VLOOKUP($S23,REF!$K:$N,2,FALSE)),"")</f>
        <v>1.0009999999999999</v>
      </c>
      <c r="CG23" s="905">
        <f>IF($AB23&lt;=CG$2,IF($AC23&lt;CG$2,0,VLOOKUP($S23,REF!$K:$N,2,FALSE)),"")</f>
        <v>1.0009999999999999</v>
      </c>
      <c r="CH23" s="905">
        <f>IF($AB23&lt;=CH$2,IF($AC23&lt;CH$2,0,VLOOKUP($S23,REF!$K:$N,2,FALSE)),"")</f>
        <v>1.0009999999999999</v>
      </c>
      <c r="CI23" s="905">
        <f>IF($AB23&lt;=CI$2,IF($AC23&lt;CI$2,0,VLOOKUP($S23,REF!$K:$N,2,FALSE)),"")</f>
        <v>1.0009999999999999</v>
      </c>
      <c r="CJ23" s="905">
        <f>IF($AB23&lt;=CJ$2,IF($AC23&lt;CJ$2,0,VLOOKUP($S23,REF!$K:$N,2,FALSE)),"")</f>
        <v>1.0009999999999999</v>
      </c>
      <c r="CK23" s="905">
        <f>IF($AB23&lt;=CK$2,IF($AC23&lt;CK$2,0,VLOOKUP($S23,REF!$K:$N,2,FALSE)),"")</f>
        <v>1.0009999999999999</v>
      </c>
      <c r="CL23" s="905">
        <f>IF($AB23&lt;=CL$2,IF($AC23&lt;CL$2,0,VLOOKUP($S23,REF!$K:$N,2,FALSE)),"")</f>
        <v>1.0009999999999999</v>
      </c>
      <c r="CM23" s="905">
        <f>IF($AB23&lt;=CM$2,IF($AC23&lt;CM$2,0,VLOOKUP($S23,REF!$K:$N,2,FALSE)),"")</f>
        <v>1.0009999999999999</v>
      </c>
      <c r="CN23" s="905">
        <f>IF($AB23&lt;=CN$2,IF($AC23&lt;CN$2,0,VLOOKUP($S23,REF!$K:$N,2,FALSE)),"")</f>
        <v>0</v>
      </c>
      <c r="CO23" s="905">
        <f>IF($AB23&lt;=CO$2,IF($AC23&lt;CO$2,0,VLOOKUP($S23,REF!$K:$N,2,FALSE)),"")</f>
        <v>0</v>
      </c>
      <c r="CP23" s="905">
        <f>IF($AB23&lt;=CP$2,IF($AC23&lt;CP$2,0,VLOOKUP($S23,REF!$K:$N,2,FALSE)),"")</f>
        <v>0</v>
      </c>
      <c r="CQ23" s="905">
        <f>IF($AB23&lt;=CQ$2,IF($AC23&lt;CQ$2,0,VLOOKUP($S23,REF!$K:$N,2,FALSE)),"")</f>
        <v>0</v>
      </c>
      <c r="CR23" s="905">
        <f>IF($AB23&lt;=CR$2,IF($AC23&lt;CR$2,0,VLOOKUP($S23,REF!$K:$N,2,FALSE)),"")</f>
        <v>0</v>
      </c>
      <c r="CS23" s="905">
        <f>IF($AB23&lt;=CS$2,IF($AC23&lt;CS$2,0,VLOOKUP($S23,REF!$K:$N,2,FALSE)),"")</f>
        <v>0</v>
      </c>
      <c r="CT23" s="905">
        <f>IF($AB23&lt;=CT$2,IF($AC23&lt;CT$2,0,VLOOKUP($S23,REF!$K:$N,2,FALSE)),"")</f>
        <v>0</v>
      </c>
      <c r="CU23" s="905">
        <f>IF($AB23&lt;=CU$2,IF($AC23&lt;CU$2,0,VLOOKUP($S23,REF!$K:$N,2,FALSE)),"")</f>
        <v>0</v>
      </c>
      <c r="CV23" s="905">
        <f>IF($AB23&lt;=CV$2,IF($AC23&lt;CV$2,0,VLOOKUP($S23,REF!$K:$N,2,FALSE)),"")</f>
        <v>0</v>
      </c>
      <c r="CW23" s="905">
        <f>IF($AB23&lt;=CW$2,IF($AC23&lt;CW$2,0,VLOOKUP($S23,REF!$K:$N,2,FALSE)),"")</f>
        <v>0</v>
      </c>
      <c r="CX23" s="905">
        <f>IF($AB23&lt;=CX$2,IF($AC23&lt;CX$2,0,VLOOKUP($S23,REF!$K:$N,2,FALSE)),"")</f>
        <v>0</v>
      </c>
      <c r="CY23" s="905">
        <f>IF($AB23&lt;=CY$2,IF($AC23&lt;CY$2,0,VLOOKUP($S23,REF!$K:$N,2,FALSE)),"")</f>
        <v>0</v>
      </c>
      <c r="CZ23" s="905">
        <f>IF($AB23&lt;=CZ$2,IF($AC23&lt;CZ$2,0,VLOOKUP($S23,REF!$K:$N,2,FALSE)),"")</f>
        <v>0</v>
      </c>
      <c r="DA23" s="905">
        <f>IF($AB23&lt;=DA$2,IF($AC23&lt;DA$2,0,VLOOKUP($S23,REF!$K:$N,2,FALSE)),"")</f>
        <v>0</v>
      </c>
      <c r="DB23" s="905">
        <f>IF($AB23&lt;=DB$2,IF($AC23&lt;DB$2,0,VLOOKUP($S23,REF!$K:$N,2,FALSE)),"")</f>
        <v>0</v>
      </c>
      <c r="DC23" s="905">
        <f>IF($AB23&lt;=DC$2,IF($AC23&lt;DC$2,0,VLOOKUP($S23,REF!$K:$N,2,FALSE)),"")</f>
        <v>0</v>
      </c>
      <c r="DD23" s="905">
        <f>IF($AB23&lt;=DD$2,IF($AC23&lt;DD$2,0,VLOOKUP($S23,REF!$K:$N,2,FALSE)),"")</f>
        <v>0</v>
      </c>
      <c r="DE23" s="905">
        <f>IF($AB23&lt;=DE$2,IF($AC23&lt;DE$2,0,VLOOKUP($S23,REF!$K:$N,2,FALSE)),"")</f>
        <v>0</v>
      </c>
      <c r="DF23" s="905">
        <f>IF($AB23&lt;=DF$2,IF($AC23&lt;DF$2,0,VLOOKUP($S23,REF!$K:$N,2,FALSE)),"")</f>
        <v>0</v>
      </c>
      <c r="DG23" s="905">
        <f>IF($AB23&lt;=DG$2,IF($AC23&lt;DG$2,0,VLOOKUP($S23,REF!$K:$N,2,FALSE)),"")</f>
        <v>0</v>
      </c>
      <c r="DH23" s="905">
        <f>IF($AB23&lt;=DH$2,IF($AC23&lt;DH$2,0,VLOOKUP($S23,REF!$K:$N,2,FALSE)),"")</f>
        <v>0</v>
      </c>
      <c r="DI23" s="905">
        <f>IF($AB23&lt;=DI$2,IF($AC23&lt;DI$2,0,VLOOKUP($S23,REF!$K:$N,2,FALSE)),"")</f>
        <v>0</v>
      </c>
      <c r="DJ23" s="905">
        <f>IF($AB23&lt;=DJ$2,IF($AC23&lt;DJ$2,0,VLOOKUP($S23,REF!$K:$N,2,FALSE)),"")</f>
        <v>0</v>
      </c>
      <c r="DK23" s="905">
        <f>IF($AB23&lt;=DK$2,IF($AC23&lt;DK$2,0,VLOOKUP($S23,REF!$K:$N,2,FALSE)),"")</f>
        <v>0</v>
      </c>
      <c r="DL23" s="905">
        <f>IF($AB23&lt;=DL$2,IF($AC23&lt;DL$2,0,VLOOKUP($S23,REF!$K:$N,2,FALSE)),"")</f>
        <v>0</v>
      </c>
      <c r="DM23" s="905">
        <f>IF($AB23&lt;=DM$2,IF($AC23&lt;DM$2,0,VLOOKUP($S23,REF!$K:$N,2,FALSE)),"")</f>
        <v>0</v>
      </c>
      <c r="DN23" s="905">
        <f>IF($AB23&lt;=DN$2,IF($AC23&lt;DN$2,0,VLOOKUP($S23,REF!$K:$N,2,FALSE)),"")</f>
        <v>0</v>
      </c>
      <c r="DO23" s="905">
        <f>IF($AB23&lt;=DO$2,IF($AC23&lt;DO$2,0,VLOOKUP($S23,REF!$K:$N,2,FALSE)),"")</f>
        <v>0</v>
      </c>
      <c r="DP23" s="905">
        <f>IF($AB23&lt;=DP$2,IF($AC23&lt;DP$2,0,VLOOKUP($S23,REF!$K:$N,2,FALSE)),"")</f>
        <v>0</v>
      </c>
      <c r="DQ23" s="905">
        <f>IF($AB23&lt;=DQ$2,IF($AC23&lt;DQ$2,0,VLOOKUP($S23,REF!$K:$N,2,FALSE)),"")</f>
        <v>0</v>
      </c>
      <c r="DR23" s="905">
        <f>IF($AB23&lt;=DR$2,IF($AC23&lt;DR$2,0,VLOOKUP($S23,REF!$K:$N,2,FALSE)),"")</f>
        <v>0</v>
      </c>
      <c r="DS23" s="905">
        <f>IF($AB23&lt;=DS$2,IF($AC23&lt;DS$2,0,VLOOKUP($S23,REF!$K:$N,2,FALSE)),"")</f>
        <v>0</v>
      </c>
      <c r="DT23" s="905">
        <f>IF($AB23&lt;=DT$2,IF($AC23&lt;DT$2,0,VLOOKUP($S23,REF!$K:$N,2,FALSE)),"")</f>
        <v>0</v>
      </c>
      <c r="DU23" s="905">
        <f>IF($AB23&lt;=DU$2,IF($AC23&lt;DU$2,0,VLOOKUP($S23,REF!$K:$N,2,FALSE)),"")</f>
        <v>0</v>
      </c>
      <c r="DV23" s="905">
        <f>IF($AB23&lt;=DV$2,IF($AC23&lt;DV$2,0,VLOOKUP($S23,REF!$K:$N,2,FALSE)),"")</f>
        <v>0</v>
      </c>
      <c r="DW23" s="905">
        <f>IF($AB23&lt;=DW$2,IF($AC23&lt;DW$2,0,VLOOKUP($S23,REF!$K:$N,2,FALSE)),"")</f>
        <v>0</v>
      </c>
      <c r="DX23" s="905">
        <f>IF($AB23&lt;=DX$2,IF($AC23&lt;DX$2,0,VLOOKUP($S23,REF!$K:$N,2,FALSE)),"")</f>
        <v>0</v>
      </c>
      <c r="DY23" s="905">
        <f>IF($AB23&lt;=DY$2,IF($AC23&lt;DY$2,0,VLOOKUP($S23,REF!$K:$N,2,FALSE)),"")</f>
        <v>0</v>
      </c>
      <c r="DZ23" s="905" t="str">
        <f>IF($AB23&lt;=DZ$2,IF($AC23&lt;DZ$2,0,VLOOKUP($S23,REF!$K:$N,2,FALSE)),"")</f>
        <v/>
      </c>
      <c r="EA23" s="908"/>
      <c r="EB23" s="908"/>
      <c r="EC23" s="908"/>
      <c r="ED23" s="908"/>
      <c r="EE23" s="908"/>
      <c r="EF23" s="908"/>
      <c r="EG23" s="908"/>
      <c r="EH23" s="908"/>
      <c r="EI23" s="908"/>
      <c r="EJ23" s="908"/>
      <c r="EK23" s="908"/>
      <c r="EL23" s="908"/>
      <c r="EM23" s="908"/>
      <c r="EN23" s="908"/>
      <c r="EO23" s="908"/>
      <c r="EP23" s="908"/>
      <c r="EQ23" s="908"/>
      <c r="ER23" s="908"/>
      <c r="ES23" s="908"/>
      <c r="ET23" s="908"/>
      <c r="EU23" s="908"/>
      <c r="EV23" s="908"/>
      <c r="EW23" s="908"/>
      <c r="EX23" s="908"/>
      <c r="EY23" s="908"/>
      <c r="EZ23" s="908"/>
      <c r="FA23" s="908"/>
      <c r="FB23" s="908"/>
      <c r="FC23" s="908"/>
      <c r="FD23" s="908"/>
      <c r="FE23" s="908"/>
      <c r="FF23" s="908"/>
      <c r="FG23" s="908"/>
      <c r="FH23" s="908"/>
      <c r="FI23" s="908"/>
      <c r="FJ23" s="908"/>
      <c r="FK23" s="908"/>
      <c r="FL23" s="908"/>
      <c r="FM23" s="908"/>
      <c r="FN23" s="908"/>
      <c r="FO23" s="908"/>
      <c r="FP23" s="908"/>
      <c r="FQ23" s="908"/>
      <c r="FR23" s="908"/>
      <c r="FS23" s="908"/>
      <c r="FT23" s="908"/>
      <c r="FU23" s="908"/>
      <c r="FV23" s="908"/>
      <c r="FW23" s="908"/>
      <c r="FX23" s="908"/>
      <c r="FY23" s="908"/>
      <c r="FZ23" s="908"/>
      <c r="GA23" s="908"/>
      <c r="GB23" s="908"/>
      <c r="GC23" s="908"/>
      <c r="GD23" s="908"/>
      <c r="GE23" s="908"/>
      <c r="GF23" s="908"/>
      <c r="GG23" s="908"/>
      <c r="GH23" s="908"/>
      <c r="GI23" s="908"/>
      <c r="GJ23" s="908"/>
      <c r="GK23" s="908"/>
      <c r="GL23" s="908"/>
      <c r="GM23" s="908"/>
      <c r="GN23" s="908"/>
      <c r="GO23" s="908"/>
      <c r="GP23" s="908"/>
      <c r="GQ23" s="908"/>
      <c r="GR23" s="908"/>
      <c r="GS23" s="908"/>
      <c r="GT23" s="908"/>
      <c r="GU23" s="908"/>
      <c r="GV23" s="908"/>
      <c r="GW23" s="908"/>
      <c r="GX23" s="908"/>
      <c r="GY23" s="908"/>
      <c r="GZ23" s="908"/>
      <c r="HA23" s="908"/>
      <c r="HB23" s="908"/>
      <c r="HC23" s="908"/>
      <c r="HD23" s="908"/>
      <c r="HE23" s="908"/>
      <c r="HF23" s="908"/>
      <c r="HG23" s="908"/>
      <c r="HH23" s="908"/>
      <c r="HI23" s="908"/>
      <c r="HJ23" s="908"/>
      <c r="HK23" s="908"/>
      <c r="HL23" s="908"/>
      <c r="HM23" s="908"/>
      <c r="HN23" s="908"/>
      <c r="HO23" s="908"/>
      <c r="HP23" s="908"/>
      <c r="HQ23" s="908"/>
      <c r="HR23" s="908"/>
      <c r="HS23" s="908"/>
      <c r="HT23" s="908"/>
      <c r="HU23" s="908"/>
      <c r="HV23" s="908"/>
      <c r="HW23" s="908"/>
      <c r="HX23" s="908"/>
      <c r="HY23" s="908"/>
      <c r="HZ23" s="908"/>
      <c r="IA23" s="908"/>
      <c r="IB23" s="908"/>
      <c r="IC23" s="908"/>
      <c r="ID23" s="908"/>
      <c r="IE23" s="908"/>
      <c r="IF23" s="908"/>
      <c r="IG23" s="908"/>
      <c r="IH23" s="908"/>
      <c r="II23" s="908"/>
      <c r="IJ23" s="908"/>
      <c r="IK23" s="908"/>
      <c r="IL23" s="908"/>
      <c r="IM23" s="908"/>
      <c r="IN23" s="908"/>
      <c r="IO23" s="908"/>
      <c r="IP23" s="908"/>
      <c r="IQ23" s="908"/>
      <c r="IR23" s="908"/>
      <c r="IS23" s="908"/>
      <c r="IT23" s="908"/>
      <c r="IU23" s="908"/>
      <c r="IV23" s="908"/>
      <c r="IW23" s="908"/>
      <c r="IX23" s="908"/>
      <c r="IY23" s="908"/>
      <c r="IZ23" s="908"/>
      <c r="JA23" s="908"/>
      <c r="JB23" s="908"/>
      <c r="JC23" s="908"/>
      <c r="JD23" s="908"/>
      <c r="JE23" s="908"/>
      <c r="JF23" s="908"/>
      <c r="JG23" s="908"/>
      <c r="JH23" s="908"/>
      <c r="JI23" s="908"/>
      <c r="JJ23" s="908"/>
      <c r="JK23" s="908"/>
      <c r="JL23" s="908"/>
      <c r="JM23" s="908"/>
      <c r="JN23" s="908"/>
      <c r="JO23" s="908"/>
      <c r="JP23" s="908"/>
      <c r="JQ23" s="908"/>
      <c r="JR23" s="908"/>
      <c r="JS23" s="908"/>
      <c r="JT23" s="908"/>
      <c r="JU23" s="908"/>
      <c r="JV23" s="908"/>
      <c r="JW23" s="908"/>
      <c r="JX23" s="908"/>
    </row>
    <row r="24" spans="1:284" s="709" customFormat="1" ht="24" customHeight="1">
      <c r="A24" s="972">
        <f>VLOOKUP(B24,REF!$U$1:$W$8,2,FALSE)</f>
        <v>5</v>
      </c>
      <c r="B24" s="1192" t="s">
        <v>278</v>
      </c>
      <c r="C24" s="1193" t="s">
        <v>666</v>
      </c>
      <c r="D24" s="1297" t="s">
        <v>141</v>
      </c>
      <c r="E24" s="1227"/>
      <c r="F24" s="1218">
        <v>0</v>
      </c>
      <c r="G24" s="1219" t="s">
        <v>1055</v>
      </c>
      <c r="H24" s="1228" t="s">
        <v>752</v>
      </c>
      <c r="I24" s="764" t="s">
        <v>281</v>
      </c>
      <c r="J24" s="945" t="s">
        <v>844</v>
      </c>
      <c r="K24" s="939" t="s">
        <v>1030</v>
      </c>
      <c r="L24" s="864" t="s">
        <v>757</v>
      </c>
      <c r="M24" s="710" t="s">
        <v>845</v>
      </c>
      <c r="N24" s="1305" t="s">
        <v>1027</v>
      </c>
      <c r="O24" s="1222"/>
      <c r="P24" s="860" t="s">
        <v>391</v>
      </c>
      <c r="Q24" s="930" t="s">
        <v>848</v>
      </c>
      <c r="R24" s="1025">
        <v>7</v>
      </c>
      <c r="S24" s="1179">
        <v>2</v>
      </c>
      <c r="T24" s="1180" t="str">
        <f>VLOOKUP(S24,REF!$K$1:$N$11,4,FALSE)</f>
        <v>Norberto Acevedo </v>
      </c>
      <c r="U24" s="1015"/>
      <c r="V24" s="904" t="s">
        <v>1025</v>
      </c>
      <c r="W24" s="976">
        <v>41883</v>
      </c>
      <c r="X24" s="904" t="s">
        <v>1024</v>
      </c>
      <c r="Y24" s="976">
        <v>41883</v>
      </c>
      <c r="Z24" s="955"/>
      <c r="AA24" s="952">
        <v>7</v>
      </c>
      <c r="AB24" s="1283">
        <v>41946</v>
      </c>
      <c r="AC24" s="1283">
        <f t="shared" si="7"/>
        <v>41995</v>
      </c>
      <c r="AD24" s="952"/>
      <c r="AE24" s="953"/>
      <c r="AF24" s="1032" t="s">
        <v>833</v>
      </c>
      <c r="AG24" s="1230" t="s">
        <v>1031</v>
      </c>
      <c r="AH24" s="472" t="str">
        <f>IF($AB24&lt;=AH$2,IF($AC24&lt;AH$2,0,VLOOKUP($S24,REF!$K:$N,2,FALSE)),"")</f>
        <v/>
      </c>
      <c r="AI24" s="472" t="str">
        <f>IF($AB24&lt;=AI$2,IF($AC24&lt;AI$2,0,VLOOKUP($S24,REF!$K:$N,2,FALSE)),"")</f>
        <v/>
      </c>
      <c r="AJ24" s="472" t="str">
        <f>IF($AB24&lt;=AJ$2,IF($AC24&lt;AJ$2,0,VLOOKUP($S24,REF!$K:$N,2,FALSE)),"")</f>
        <v/>
      </c>
      <c r="AK24" s="472" t="str">
        <f>IF($AB24&lt;=AK$2,IF($AC24&lt;AK$2,0,VLOOKUP($S24,REF!$K:$N,2,FALSE)),"")</f>
        <v/>
      </c>
      <c r="AL24" s="472" t="str">
        <f>IF($AB24&lt;=AL$2,IF($AC24&lt;AL$2,0,VLOOKUP($S24,REF!$K:$N,2,FALSE)),"")</f>
        <v/>
      </c>
      <c r="AM24" s="472" t="str">
        <f>IF($AB24&lt;=AM$2,IF($AC24&lt;AM$2,0,VLOOKUP($S24,REF!$K:$N,2,FALSE)),"")</f>
        <v/>
      </c>
      <c r="AN24" s="472" t="str">
        <f>IF($AB24&lt;=AN$2,IF($AC24&lt;AN$2,0,VLOOKUP($S24,REF!$K:$N,2,FALSE)),"")</f>
        <v/>
      </c>
      <c r="AO24" s="472" t="str">
        <f>IF($AB24&lt;=AO$2,IF($AC24&lt;AO$2,0,VLOOKUP($S24,REF!$K:$N,2,FALSE)),"")</f>
        <v/>
      </c>
      <c r="AP24" s="472" t="str">
        <f>IF($AB24&lt;=AP$2,IF($AC24&lt;AP$2,0,VLOOKUP($S24,REF!$K:$N,2,FALSE)),"")</f>
        <v/>
      </c>
      <c r="AQ24" s="472" t="str">
        <f>IF($AB24&lt;=AQ$2,IF($AC24&lt;AQ$2,0,VLOOKUP($S24,REF!$K:$N,2,FALSE)),"")</f>
        <v/>
      </c>
      <c r="AR24" s="472" t="str">
        <f>IF($AB24&lt;=AR$2,IF($AC24&lt;AR$2,0,VLOOKUP($S24,REF!$K:$N,2,FALSE)),"")</f>
        <v/>
      </c>
      <c r="AS24" s="472" t="str">
        <f>IF($AB24&lt;=AS$2,IF($AC24&lt;AS$2,0,VLOOKUP($S24,REF!$K:$N,2,FALSE)),"")</f>
        <v/>
      </c>
      <c r="AT24" s="472" t="str">
        <f>IF($AB24&lt;=AT$2,IF($AC24&lt;AT$2,0,VLOOKUP($S24,REF!$K:$N,2,FALSE)),"")</f>
        <v/>
      </c>
      <c r="AU24" s="472" t="str">
        <f>IF($AB24&lt;=AU$2,IF($AC24&lt;AU$2,0,VLOOKUP($S24,REF!$K:$N,2,FALSE)),"")</f>
        <v/>
      </c>
      <c r="AV24" s="472" t="str">
        <f>IF($AB24&lt;=AV$2,IF($AC24&lt;AV$2,0,VLOOKUP($S24,REF!$K:$N,2,FALSE)),"")</f>
        <v/>
      </c>
      <c r="AW24" s="472" t="str">
        <f>IF($AB24&lt;=AW$2,IF($AC24&lt;AW$2,0,VLOOKUP($S24,REF!$K:$N,2,FALSE)),"")</f>
        <v/>
      </c>
      <c r="AX24" s="472" t="str">
        <f>IF($AB24&lt;=AX$2,IF($AC24&lt;AX$2,0,VLOOKUP($S24,REF!$K:$N,2,FALSE)),"")</f>
        <v/>
      </c>
      <c r="AY24" s="472" t="str">
        <f>IF($AB24&lt;=AY$2,IF($AC24&lt;AY$2,0,VLOOKUP($S24,REF!$K:$N,2,FALSE)),"")</f>
        <v/>
      </c>
      <c r="AZ24" s="472" t="str">
        <f>IF($AB24&lt;=AZ$2,IF($AC24&lt;AZ$2,0,VLOOKUP($S24,REF!$K:$N,2,FALSE)),"")</f>
        <v/>
      </c>
      <c r="BA24" s="472" t="str">
        <f>IF($AB24&lt;=BA$2,IF($AC24&lt;BA$2,0,VLOOKUP($S24,REF!$K:$N,2,FALSE)),"")</f>
        <v/>
      </c>
      <c r="BB24" s="905" t="str">
        <f>IF($AB24&lt;=BB$2,IF($AC24&lt;BB$2,0,VLOOKUP($S24,REF!$K:$N,2,FALSE)),"")</f>
        <v/>
      </c>
      <c r="BC24" s="905" t="str">
        <f>IF($AB24&lt;=BC$2,IF($AC24&lt;BC$2,0,VLOOKUP($S24,REF!$K:$N,2,FALSE)),"")</f>
        <v/>
      </c>
      <c r="BD24" s="905" t="str">
        <f>IF($AB24&lt;=BD$2,IF($AC24&lt;BD$2,0,VLOOKUP($S24,REF!$K:$N,2,FALSE)),"")</f>
        <v/>
      </c>
      <c r="BE24" s="905" t="str">
        <f>IF($AB24&lt;=BE$2,IF($AC24&lt;BE$2,0,VLOOKUP($S24,REF!$K:$N,2,FALSE)),"")</f>
        <v/>
      </c>
      <c r="BF24" s="905" t="str">
        <f>IF($AB24&lt;=BF$2,IF($AC24&lt;BF$2,0,VLOOKUP($S24,REF!$K:$N,2,FALSE)),"")</f>
        <v/>
      </c>
      <c r="BG24" s="905" t="str">
        <f>IF($AB24&lt;=BG$2,IF($AC24&lt;BG$2,0,VLOOKUP($S24,REF!$K:$N,2,FALSE)),"")</f>
        <v/>
      </c>
      <c r="BH24" s="905" t="str">
        <f>IF($AB24&lt;=BH$2,IF($AC24&lt;BH$2,0,VLOOKUP($S24,REF!$K:$N,2,FALSE)),"")</f>
        <v/>
      </c>
      <c r="BI24" s="905" t="str">
        <f>IF($AB24&lt;=BI$2,IF($AC24&lt;BI$2,0,VLOOKUP($S24,REF!$K:$N,2,FALSE)),"")</f>
        <v/>
      </c>
      <c r="BJ24" s="905" t="str">
        <f>IF($AB24&lt;=BJ$2,IF($AC24&lt;BJ$2,0,VLOOKUP($S24,REF!$K:$N,2,FALSE)),"")</f>
        <v/>
      </c>
      <c r="BK24" s="905" t="str">
        <f>IF($AB24&lt;=BK$2,IF($AC24&lt;BK$2,0,VLOOKUP($S24,REF!$K:$N,2,FALSE)),"")</f>
        <v/>
      </c>
      <c r="BL24" s="905" t="str">
        <f>IF($AB24&lt;=BL$2,IF($AC24&lt;BL$2,0,VLOOKUP($S24,REF!$K:$N,2,FALSE)),"")</f>
        <v/>
      </c>
      <c r="BM24" s="905" t="str">
        <f>IF($AB24&lt;=BM$2,IF($AC24&lt;BM$2,0,VLOOKUP($S24,REF!$K:$N,2,FALSE)),"")</f>
        <v/>
      </c>
      <c r="BN24" s="905" t="str">
        <f>IF($AB24&lt;=BN$2,IF($AC24&lt;BN$2,0,VLOOKUP($S24,REF!$K:$N,2,FALSE)),"")</f>
        <v/>
      </c>
      <c r="BO24" s="905" t="str">
        <f>IF($AB24&lt;=BO$2,IF($AC24&lt;BO$2,0,VLOOKUP($S24,REF!$K:$N,2,FALSE)),"")</f>
        <v/>
      </c>
      <c r="BP24" s="905" t="str">
        <f>IF($AB24&lt;=BP$2,IF($AC24&lt;BP$2,0,VLOOKUP($S24,REF!$K:$N,2,FALSE)),"")</f>
        <v/>
      </c>
      <c r="BQ24" s="905" t="str">
        <f>IF($AB24&lt;=BQ$2,IF($AC24&lt;BQ$2,0,VLOOKUP($S24,REF!$K:$N,2,FALSE)),"")</f>
        <v/>
      </c>
      <c r="BR24" s="905" t="str">
        <f>IF($AB24&lt;=BR$2,IF($AC24&lt;BR$2,0,VLOOKUP($S24,REF!$K:$N,2,FALSE)),"")</f>
        <v/>
      </c>
      <c r="BS24" s="905" t="str">
        <f>IF($AB24&lt;=BS$2,IF($AC24&lt;BS$2,0,VLOOKUP($S24,REF!$K:$N,2,FALSE)),"")</f>
        <v/>
      </c>
      <c r="BT24" s="905" t="str">
        <f>IF($AB24&lt;=BT$2,IF($AC24&lt;BT$2,0,VLOOKUP($S24,REF!$K:$N,2,FALSE)),"")</f>
        <v/>
      </c>
      <c r="BU24" s="905" t="str">
        <f>IF($AB24&lt;=BU$2,IF($AC24&lt;BU$2,0,VLOOKUP($S24,REF!$K:$N,2,FALSE)),"")</f>
        <v/>
      </c>
      <c r="BV24" s="905" t="str">
        <f>IF($AB24&lt;=BV$2,IF($AC24&lt;BV$2,0,VLOOKUP($S24,REF!$K:$N,2,FALSE)),"")</f>
        <v/>
      </c>
      <c r="BW24" s="905" t="str">
        <f>IF($AB24&lt;=BW$2,IF($AC24&lt;BW$2,0,VLOOKUP($S24,REF!$K:$N,2,FALSE)),"")</f>
        <v/>
      </c>
      <c r="BX24" s="905" t="str">
        <f>IF($AB24&lt;=BX$2,IF($AC24&lt;BX$2,0,VLOOKUP($S24,REF!$K:$N,2,FALSE)),"")</f>
        <v/>
      </c>
      <c r="BY24" s="905" t="str">
        <f>IF($AB24&lt;=BY$2,IF($AC24&lt;BY$2,0,VLOOKUP($S24,REF!$K:$N,2,FALSE)),"")</f>
        <v/>
      </c>
      <c r="BZ24" s="905" t="str">
        <f>IF($AB24&lt;=BZ$2,IF($AC24&lt;BZ$2,0,VLOOKUP($S24,REF!$K:$N,2,FALSE)),"")</f>
        <v/>
      </c>
      <c r="CA24" s="905" t="str">
        <f>IF($AB24&lt;=CA$2,IF($AC24&lt;CA$2,0,VLOOKUP($S24,REF!$K:$N,2,FALSE)),"")</f>
        <v/>
      </c>
      <c r="CB24" s="905" t="str">
        <f>IF($AB24&lt;=CB$2,IF($AC24&lt;CB$2,0,VLOOKUP($S24,REF!$K:$N,2,FALSE)),"")</f>
        <v/>
      </c>
      <c r="CC24" s="905" t="str">
        <f>IF($AB24&lt;=CC$2,IF($AC24&lt;CC$2,0,VLOOKUP($S24,REF!$K:$N,2,FALSE)),"")</f>
        <v/>
      </c>
      <c r="CD24" s="905" t="str">
        <f>IF($AB24&lt;=CD$2,IF($AC24&lt;CD$2,0,VLOOKUP($S24,REF!$K:$N,2,FALSE)),"")</f>
        <v/>
      </c>
      <c r="CE24" s="905">
        <f>IF($AB24&lt;=CE$2,IF($AC24&lt;CE$2,0,VLOOKUP($S24,REF!$K:$N,2,FALSE)),"")</f>
        <v>1.002</v>
      </c>
      <c r="CF24" s="905">
        <f>IF($AB24&lt;=CF$2,IF($AC24&lt;CF$2,0,VLOOKUP($S24,REF!$K:$N,2,FALSE)),"")</f>
        <v>1.002</v>
      </c>
      <c r="CG24" s="905">
        <f>IF($AB24&lt;=CG$2,IF($AC24&lt;CG$2,0,VLOOKUP($S24,REF!$K:$N,2,FALSE)),"")</f>
        <v>1.002</v>
      </c>
      <c r="CH24" s="905">
        <f>IF($AB24&lt;=CH$2,IF($AC24&lt;CH$2,0,VLOOKUP($S24,REF!$K:$N,2,FALSE)),"")</f>
        <v>1.002</v>
      </c>
      <c r="CI24" s="905">
        <f>IF($AB24&lt;=CI$2,IF($AC24&lt;CI$2,0,VLOOKUP($S24,REF!$K:$N,2,FALSE)),"")</f>
        <v>1.002</v>
      </c>
      <c r="CJ24" s="905">
        <f>IF($AB24&lt;=CJ$2,IF($AC24&lt;CJ$2,0,VLOOKUP($S24,REF!$K:$N,2,FALSE)),"")</f>
        <v>1.002</v>
      </c>
      <c r="CK24" s="905">
        <f>IF($AB24&lt;=CK$2,IF($AC24&lt;CK$2,0,VLOOKUP($S24,REF!$K:$N,2,FALSE)),"")</f>
        <v>1.002</v>
      </c>
      <c r="CL24" s="905">
        <f>IF($AB24&lt;=CL$2,IF($AC24&lt;CL$2,0,VLOOKUP($S24,REF!$K:$N,2,FALSE)),"")</f>
        <v>1.002</v>
      </c>
      <c r="CM24" s="905">
        <f>IF($AB24&lt;=CM$2,IF($AC24&lt;CM$2,0,VLOOKUP($S24,REF!$K:$N,2,FALSE)),"")</f>
        <v>0</v>
      </c>
      <c r="CN24" s="905">
        <f>IF($AB24&lt;=CN$2,IF($AC24&lt;CN$2,0,VLOOKUP($S24,REF!$K:$N,2,FALSE)),"")</f>
        <v>0</v>
      </c>
      <c r="CO24" s="905">
        <f>IF($AB24&lt;=CO$2,IF($AC24&lt;CO$2,0,VLOOKUP($S24,REF!$K:$N,2,FALSE)),"")</f>
        <v>0</v>
      </c>
      <c r="CP24" s="905">
        <f>IF($AB24&lt;=CP$2,IF($AC24&lt;CP$2,0,VLOOKUP($S24,REF!$K:$N,2,FALSE)),"")</f>
        <v>0</v>
      </c>
      <c r="CQ24" s="905">
        <f>IF($AB24&lt;=CQ$2,IF($AC24&lt;CQ$2,0,VLOOKUP($S24,REF!$K:$N,2,FALSE)),"")</f>
        <v>0</v>
      </c>
      <c r="CR24" s="905">
        <f>IF($AB24&lt;=CR$2,IF($AC24&lt;CR$2,0,VLOOKUP($S24,REF!$K:$N,2,FALSE)),"")</f>
        <v>0</v>
      </c>
      <c r="CS24" s="905">
        <f>IF($AB24&lt;=CS$2,IF($AC24&lt;CS$2,0,VLOOKUP($S24,REF!$K:$N,2,FALSE)),"")</f>
        <v>0</v>
      </c>
      <c r="CT24" s="905">
        <f>IF($AB24&lt;=CT$2,IF($AC24&lt;CT$2,0,VLOOKUP($S24,REF!$K:$N,2,FALSE)),"")</f>
        <v>0</v>
      </c>
      <c r="CU24" s="905">
        <f>IF($AB24&lt;=CU$2,IF($AC24&lt;CU$2,0,VLOOKUP($S24,REF!$K:$N,2,FALSE)),"")</f>
        <v>0</v>
      </c>
      <c r="CV24" s="905">
        <f>IF($AB24&lt;=CV$2,IF($AC24&lt;CV$2,0,VLOOKUP($S24,REF!$K:$N,2,FALSE)),"")</f>
        <v>0</v>
      </c>
      <c r="CW24" s="905">
        <f>IF($AB24&lt;=CW$2,IF($AC24&lt;CW$2,0,VLOOKUP($S24,REF!$K:$N,2,FALSE)),"")</f>
        <v>0</v>
      </c>
      <c r="CX24" s="905">
        <f>IF($AB24&lt;=CX$2,IF($AC24&lt;CX$2,0,VLOOKUP($S24,REF!$K:$N,2,FALSE)),"")</f>
        <v>0</v>
      </c>
      <c r="CY24" s="905">
        <f>IF($AB24&lt;=CY$2,IF($AC24&lt;CY$2,0,VLOOKUP($S24,REF!$K:$N,2,FALSE)),"")</f>
        <v>0</v>
      </c>
      <c r="CZ24" s="905">
        <f>IF($AB24&lt;=CZ$2,IF($AC24&lt;CZ$2,0,VLOOKUP($S24,REF!$K:$N,2,FALSE)),"")</f>
        <v>0</v>
      </c>
      <c r="DA24" s="905">
        <f>IF($AB24&lt;=DA$2,IF($AC24&lt;DA$2,0,VLOOKUP($S24,REF!$K:$N,2,FALSE)),"")</f>
        <v>0</v>
      </c>
      <c r="DB24" s="905">
        <f>IF($AB24&lt;=DB$2,IF($AC24&lt;DB$2,0,VLOOKUP($S24,REF!$K:$N,2,FALSE)),"")</f>
        <v>0</v>
      </c>
      <c r="DC24" s="905">
        <f>IF($AB24&lt;=DC$2,IF($AC24&lt;DC$2,0,VLOOKUP($S24,REF!$K:$N,2,FALSE)),"")</f>
        <v>0</v>
      </c>
      <c r="DD24" s="905">
        <f>IF($AB24&lt;=DD$2,IF($AC24&lt;DD$2,0,VLOOKUP($S24,REF!$K:$N,2,FALSE)),"")</f>
        <v>0</v>
      </c>
      <c r="DE24" s="905">
        <f>IF($AB24&lt;=DE$2,IF($AC24&lt;DE$2,0,VLOOKUP($S24,REF!$K:$N,2,FALSE)),"")</f>
        <v>0</v>
      </c>
      <c r="DF24" s="905">
        <f>IF($AB24&lt;=DF$2,IF($AC24&lt;DF$2,0,VLOOKUP($S24,REF!$K:$N,2,FALSE)),"")</f>
        <v>0</v>
      </c>
      <c r="DG24" s="905">
        <f>IF($AB24&lt;=DG$2,IF($AC24&lt;DG$2,0,VLOOKUP($S24,REF!$K:$N,2,FALSE)),"")</f>
        <v>0</v>
      </c>
      <c r="DH24" s="905">
        <f>IF($AB24&lt;=DH$2,IF($AC24&lt;DH$2,0,VLOOKUP($S24,REF!$K:$N,2,FALSE)),"")</f>
        <v>0</v>
      </c>
      <c r="DI24" s="905">
        <f>IF($AB24&lt;=DI$2,IF($AC24&lt;DI$2,0,VLOOKUP($S24,REF!$K:$N,2,FALSE)),"")</f>
        <v>0</v>
      </c>
      <c r="DJ24" s="905">
        <f>IF($AB24&lt;=DJ$2,IF($AC24&lt;DJ$2,0,VLOOKUP($S24,REF!$K:$N,2,FALSE)),"")</f>
        <v>0</v>
      </c>
      <c r="DK24" s="905">
        <f>IF($AB24&lt;=DK$2,IF($AC24&lt;DK$2,0,VLOOKUP($S24,REF!$K:$N,2,FALSE)),"")</f>
        <v>0</v>
      </c>
      <c r="DL24" s="905">
        <f>IF($AB24&lt;=DL$2,IF($AC24&lt;DL$2,0,VLOOKUP($S24,REF!$K:$N,2,FALSE)),"")</f>
        <v>0</v>
      </c>
      <c r="DM24" s="905">
        <f>IF($AB24&lt;=DM$2,IF($AC24&lt;DM$2,0,VLOOKUP($S24,REF!$K:$N,2,FALSE)),"")</f>
        <v>0</v>
      </c>
      <c r="DN24" s="905">
        <f>IF($AB24&lt;=DN$2,IF($AC24&lt;DN$2,0,VLOOKUP($S24,REF!$K:$N,2,FALSE)),"")</f>
        <v>0</v>
      </c>
      <c r="DO24" s="905">
        <f>IF($AB24&lt;=DO$2,IF($AC24&lt;DO$2,0,VLOOKUP($S24,REF!$K:$N,2,FALSE)),"")</f>
        <v>0</v>
      </c>
      <c r="DP24" s="905">
        <f>IF($AB24&lt;=DP$2,IF($AC24&lt;DP$2,0,VLOOKUP($S24,REF!$K:$N,2,FALSE)),"")</f>
        <v>0</v>
      </c>
      <c r="DQ24" s="905">
        <f>IF($AB24&lt;=DQ$2,IF($AC24&lt;DQ$2,0,VLOOKUP($S24,REF!$K:$N,2,FALSE)),"")</f>
        <v>0</v>
      </c>
      <c r="DR24" s="905">
        <f>IF($AB24&lt;=DR$2,IF($AC24&lt;DR$2,0,VLOOKUP($S24,REF!$K:$N,2,FALSE)),"")</f>
        <v>0</v>
      </c>
      <c r="DS24" s="905">
        <f>IF($AB24&lt;=DS$2,IF($AC24&lt;DS$2,0,VLOOKUP($S24,REF!$K:$N,2,FALSE)),"")</f>
        <v>0</v>
      </c>
      <c r="DT24" s="905">
        <f>IF($AB24&lt;=DT$2,IF($AC24&lt;DT$2,0,VLOOKUP($S24,REF!$K:$N,2,FALSE)),"")</f>
        <v>0</v>
      </c>
      <c r="DU24" s="905">
        <f>IF($AB24&lt;=DU$2,IF($AC24&lt;DU$2,0,VLOOKUP($S24,REF!$K:$N,2,FALSE)),"")</f>
        <v>0</v>
      </c>
      <c r="DV24" s="905">
        <f>IF($AB24&lt;=DV$2,IF($AC24&lt;DV$2,0,VLOOKUP($S24,REF!$K:$N,2,FALSE)),"")</f>
        <v>0</v>
      </c>
      <c r="DW24" s="905">
        <f>IF($AB24&lt;=DW$2,IF($AC24&lt;DW$2,0,VLOOKUP($S24,REF!$K:$N,2,FALSE)),"")</f>
        <v>0</v>
      </c>
      <c r="DX24" s="905">
        <f>IF($AB24&lt;=DX$2,IF($AC24&lt;DX$2,0,VLOOKUP($S24,REF!$K:$N,2,FALSE)),"")</f>
        <v>0</v>
      </c>
      <c r="DY24" s="905">
        <f>IF($AB24&lt;=DY$2,IF($AC24&lt;DY$2,0,VLOOKUP($S24,REF!$K:$N,2,FALSE)),"")</f>
        <v>0</v>
      </c>
      <c r="DZ24" s="905" t="str">
        <f>IF($AB24&lt;=DZ$2,IF($AC24&lt;DZ$2,0,VLOOKUP($S24,REF!$K:$N,2,FALSE)),"")</f>
        <v/>
      </c>
      <c r="EA24" s="908"/>
      <c r="EB24" s="908"/>
      <c r="EC24" s="908"/>
      <c r="ED24" s="908"/>
      <c r="EE24" s="908"/>
      <c r="EF24" s="908"/>
      <c r="EG24" s="908"/>
      <c r="EH24" s="908"/>
      <c r="EI24" s="908"/>
      <c r="EJ24" s="908"/>
      <c r="EK24" s="908"/>
      <c r="EL24" s="908"/>
      <c r="EM24" s="908"/>
      <c r="EN24" s="908"/>
      <c r="EO24" s="908"/>
      <c r="EP24" s="908"/>
      <c r="EQ24" s="908"/>
      <c r="ER24" s="908"/>
      <c r="ES24" s="908"/>
      <c r="ET24" s="908"/>
      <c r="EU24" s="908"/>
      <c r="EV24" s="908"/>
      <c r="EW24" s="908"/>
      <c r="EX24" s="908"/>
      <c r="EY24" s="908"/>
      <c r="EZ24" s="908"/>
      <c r="FA24" s="908"/>
      <c r="FB24" s="908"/>
      <c r="FC24" s="908"/>
      <c r="FD24" s="908"/>
      <c r="FE24" s="908"/>
      <c r="FF24" s="908"/>
      <c r="FG24" s="908"/>
      <c r="FH24" s="908"/>
      <c r="FI24" s="908"/>
      <c r="FJ24" s="908"/>
      <c r="FK24" s="908"/>
      <c r="FL24" s="908"/>
      <c r="FM24" s="908"/>
      <c r="FN24" s="908"/>
      <c r="FO24" s="908"/>
      <c r="FP24" s="908"/>
      <c r="FQ24" s="908"/>
      <c r="FR24" s="908"/>
      <c r="FS24" s="908"/>
      <c r="FT24" s="908"/>
      <c r="FU24" s="908"/>
      <c r="FV24" s="908"/>
      <c r="FW24" s="908"/>
      <c r="FX24" s="908"/>
      <c r="FY24" s="908"/>
      <c r="FZ24" s="908"/>
      <c r="GA24" s="908"/>
      <c r="GB24" s="908"/>
      <c r="GC24" s="908"/>
      <c r="GD24" s="908"/>
      <c r="GE24" s="908"/>
      <c r="GF24" s="908"/>
      <c r="GG24" s="908"/>
      <c r="GH24" s="908"/>
      <c r="GI24" s="908"/>
      <c r="GJ24" s="908"/>
      <c r="GK24" s="908"/>
      <c r="GL24" s="908"/>
      <c r="GM24" s="908"/>
      <c r="GN24" s="908"/>
      <c r="GO24" s="908"/>
      <c r="GP24" s="908"/>
      <c r="GQ24" s="908"/>
      <c r="GR24" s="908"/>
      <c r="GS24" s="908"/>
      <c r="GT24" s="908"/>
      <c r="GU24" s="908"/>
      <c r="GV24" s="908"/>
      <c r="GW24" s="908"/>
      <c r="GX24" s="908"/>
      <c r="GY24" s="908"/>
      <c r="GZ24" s="908"/>
      <c r="HA24" s="908"/>
      <c r="HB24" s="908"/>
      <c r="HC24" s="908"/>
      <c r="HD24" s="908"/>
      <c r="HE24" s="908"/>
      <c r="HF24" s="908"/>
      <c r="HG24" s="908"/>
      <c r="HH24" s="908"/>
      <c r="HI24" s="908"/>
      <c r="HJ24" s="908"/>
      <c r="HK24" s="908"/>
      <c r="HL24" s="908"/>
      <c r="HM24" s="908"/>
      <c r="HN24" s="908"/>
      <c r="HO24" s="908"/>
      <c r="HP24" s="908"/>
      <c r="HQ24" s="908"/>
      <c r="HR24" s="908"/>
      <c r="HS24" s="908"/>
      <c r="HT24" s="908"/>
      <c r="HU24" s="908"/>
      <c r="HV24" s="908"/>
      <c r="HW24" s="908"/>
      <c r="HX24" s="908"/>
      <c r="HY24" s="908"/>
      <c r="HZ24" s="908"/>
      <c r="IA24" s="908"/>
      <c r="IB24" s="908"/>
      <c r="IC24" s="908"/>
      <c r="ID24" s="908"/>
      <c r="IE24" s="908"/>
      <c r="IF24" s="908"/>
      <c r="IG24" s="908"/>
      <c r="IH24" s="908"/>
      <c r="II24" s="908"/>
      <c r="IJ24" s="908"/>
      <c r="IK24" s="908"/>
      <c r="IL24" s="908"/>
      <c r="IM24" s="908"/>
      <c r="IN24" s="908"/>
      <c r="IO24" s="908"/>
      <c r="IP24" s="908"/>
      <c r="IQ24" s="908"/>
      <c r="IR24" s="908"/>
      <c r="IS24" s="908"/>
      <c r="IT24" s="908"/>
      <c r="IU24" s="908"/>
      <c r="IV24" s="908"/>
      <c r="IW24" s="908"/>
      <c r="IX24" s="908"/>
      <c r="IY24" s="908"/>
      <c r="IZ24" s="908"/>
      <c r="JA24" s="908"/>
      <c r="JB24" s="908"/>
      <c r="JC24" s="908"/>
      <c r="JD24" s="908"/>
      <c r="JE24" s="908"/>
      <c r="JF24" s="908"/>
      <c r="JG24" s="908"/>
      <c r="JH24" s="908"/>
      <c r="JI24" s="908"/>
      <c r="JJ24" s="908"/>
      <c r="JK24" s="908"/>
      <c r="JL24" s="908"/>
      <c r="JM24" s="908"/>
      <c r="JN24" s="908"/>
      <c r="JO24" s="908"/>
      <c r="JP24" s="908"/>
      <c r="JQ24" s="908"/>
      <c r="JR24" s="908"/>
      <c r="JS24" s="908"/>
      <c r="JT24" s="908"/>
      <c r="JU24" s="908"/>
      <c r="JV24" s="908"/>
      <c r="JW24" s="908"/>
      <c r="JX24" s="908"/>
    </row>
    <row r="25" spans="1:284" s="709" customFormat="1" ht="24" customHeight="1">
      <c r="A25" s="972">
        <f>VLOOKUP(B25,REF!$U$1:$W$8,2,FALSE)</f>
        <v>5</v>
      </c>
      <c r="B25" s="1192" t="s">
        <v>278</v>
      </c>
      <c r="C25" s="1193" t="s">
        <v>666</v>
      </c>
      <c r="D25" s="1297" t="s">
        <v>141</v>
      </c>
      <c r="E25" s="971"/>
      <c r="F25" s="1218">
        <v>0</v>
      </c>
      <c r="G25" s="1219"/>
      <c r="H25" s="870"/>
      <c r="I25" s="764" t="s">
        <v>281</v>
      </c>
      <c r="J25" s="945" t="s">
        <v>836</v>
      </c>
      <c r="K25" s="939" t="s">
        <v>1011</v>
      </c>
      <c r="L25" s="864" t="s">
        <v>778</v>
      </c>
      <c r="M25" s="706"/>
      <c r="N25" s="1305"/>
      <c r="O25" s="1222"/>
      <c r="P25" s="860"/>
      <c r="Q25" s="930" t="s">
        <v>848</v>
      </c>
      <c r="R25" s="1025">
        <v>12</v>
      </c>
      <c r="S25" s="1179">
        <v>1</v>
      </c>
      <c r="T25" s="1180" t="str">
        <f>VLOOKUP(S25,REF!$K$1:$N$11,4,FALSE)</f>
        <v>Elvio Beautemps</v>
      </c>
      <c r="U25" s="1015" t="s">
        <v>992</v>
      </c>
      <c r="V25" s="979" t="s">
        <v>991</v>
      </c>
      <c r="W25" s="976">
        <v>41918</v>
      </c>
      <c r="X25" s="979" t="s">
        <v>232</v>
      </c>
      <c r="Y25" s="976">
        <v>41918</v>
      </c>
      <c r="Z25" s="980" t="s">
        <v>281</v>
      </c>
      <c r="AA25" s="952">
        <f t="shared" ref="AA25:AA49" si="8">IFERROR((AC25-AB25)/7,"")</f>
        <v>12</v>
      </c>
      <c r="AB25" s="1283">
        <v>41946</v>
      </c>
      <c r="AC25" s="1283">
        <f t="shared" si="7"/>
        <v>42030</v>
      </c>
      <c r="AD25" s="952"/>
      <c r="AE25" s="953"/>
      <c r="AF25" s="1032" t="s">
        <v>141</v>
      </c>
      <c r="AG25" s="1230" t="s">
        <v>1032</v>
      </c>
      <c r="AH25" s="472" t="str">
        <f>IF($AB25&lt;=AH$2,IF($AC25&lt;AH$2,0,VLOOKUP($S25,REF!$K:$N,2,FALSE)),"")</f>
        <v/>
      </c>
      <c r="AI25" s="472" t="str">
        <f>IF($AB25&lt;=AI$2,IF($AC25&lt;AI$2,0,VLOOKUP($S25,REF!$K:$N,2,FALSE)),"")</f>
        <v/>
      </c>
      <c r="AJ25" s="472" t="str">
        <f>IF($AB25&lt;=AJ$2,IF($AC25&lt;AJ$2,0,VLOOKUP($S25,REF!$K:$N,2,FALSE)),"")</f>
        <v/>
      </c>
      <c r="AK25" s="472" t="str">
        <f>IF($AB25&lt;=AK$2,IF($AC25&lt;AK$2,0,VLOOKUP($S25,REF!$K:$N,2,FALSE)),"")</f>
        <v/>
      </c>
      <c r="AL25" s="472" t="str">
        <f>IF($AB25&lt;=AL$2,IF($AC25&lt;AL$2,0,VLOOKUP($S25,REF!$K:$N,2,FALSE)),"")</f>
        <v/>
      </c>
      <c r="AM25" s="472" t="str">
        <f>IF($AB25&lt;=AM$2,IF($AC25&lt;AM$2,0,VLOOKUP($S25,REF!$K:$N,2,FALSE)),"")</f>
        <v/>
      </c>
      <c r="AN25" s="472" t="str">
        <f>IF($AB25&lt;=AN$2,IF($AC25&lt;AN$2,0,VLOOKUP($S25,REF!$K:$N,2,FALSE)),"")</f>
        <v/>
      </c>
      <c r="AO25" s="472" t="str">
        <f>IF($AB25&lt;=AO$2,IF($AC25&lt;AO$2,0,VLOOKUP($S25,REF!$K:$N,2,FALSE)),"")</f>
        <v/>
      </c>
      <c r="AP25" s="472" t="str">
        <f>IF($AB25&lt;=AP$2,IF($AC25&lt;AP$2,0,VLOOKUP($S25,REF!$K:$N,2,FALSE)),"")</f>
        <v/>
      </c>
      <c r="AQ25" s="472" t="str">
        <f>IF($AB25&lt;=AQ$2,IF($AC25&lt;AQ$2,0,VLOOKUP($S25,REF!$K:$N,2,FALSE)),"")</f>
        <v/>
      </c>
      <c r="AR25" s="472" t="str">
        <f>IF($AB25&lt;=AR$2,IF($AC25&lt;AR$2,0,VLOOKUP($S25,REF!$K:$N,2,FALSE)),"")</f>
        <v/>
      </c>
      <c r="AS25" s="472" t="str">
        <f>IF($AB25&lt;=AS$2,IF($AC25&lt;AS$2,0,VLOOKUP($S25,REF!$K:$N,2,FALSE)),"")</f>
        <v/>
      </c>
      <c r="AT25" s="472" t="str">
        <f>IF($AB25&lt;=AT$2,IF($AC25&lt;AT$2,0,VLOOKUP($S25,REF!$K:$N,2,FALSE)),"")</f>
        <v/>
      </c>
      <c r="AU25" s="472" t="str">
        <f>IF($AB25&lt;=AU$2,IF($AC25&lt;AU$2,0,VLOOKUP($S25,REF!$K:$N,2,FALSE)),"")</f>
        <v/>
      </c>
      <c r="AV25" s="472" t="str">
        <f>IF($AB25&lt;=AV$2,IF($AC25&lt;AV$2,0,VLOOKUP($S25,REF!$K:$N,2,FALSE)),"")</f>
        <v/>
      </c>
      <c r="AW25" s="472" t="str">
        <f>IF($AB25&lt;=AW$2,IF($AC25&lt;AW$2,0,VLOOKUP($S25,REF!$K:$N,2,FALSE)),"")</f>
        <v/>
      </c>
      <c r="AX25" s="472" t="str">
        <f>IF($AB25&lt;=AX$2,IF($AC25&lt;AX$2,0,VLOOKUP($S25,REF!$K:$N,2,FALSE)),"")</f>
        <v/>
      </c>
      <c r="AY25" s="472" t="str">
        <f>IF($AB25&lt;=AY$2,IF($AC25&lt;AY$2,0,VLOOKUP($S25,REF!$K:$N,2,FALSE)),"")</f>
        <v/>
      </c>
      <c r="AZ25" s="472" t="str">
        <f>IF($AB25&lt;=AZ$2,IF($AC25&lt;AZ$2,0,VLOOKUP($S25,REF!$K:$N,2,FALSE)),"")</f>
        <v/>
      </c>
      <c r="BA25" s="472" t="str">
        <f>IF($AB25&lt;=BA$2,IF($AC25&lt;BA$2,0,VLOOKUP($S25,REF!$K:$N,2,FALSE)),"")</f>
        <v/>
      </c>
      <c r="BB25" s="905" t="str">
        <f>IF($AB25&lt;=BB$2,IF($AC25&lt;BB$2,0,VLOOKUP($S25,REF!$K:$N,2,FALSE)),"")</f>
        <v/>
      </c>
      <c r="BC25" s="905" t="str">
        <f>IF($AB25&lt;=BC$2,IF($AC25&lt;BC$2,0,VLOOKUP($S25,REF!$K:$N,2,FALSE)),"")</f>
        <v/>
      </c>
      <c r="BD25" s="905" t="str">
        <f>IF($AB25&lt;=BD$2,IF($AC25&lt;BD$2,0,VLOOKUP($S25,REF!$K:$N,2,FALSE)),"")</f>
        <v/>
      </c>
      <c r="BE25" s="905" t="str">
        <f>IF($AB25&lt;=BE$2,IF($AC25&lt;BE$2,0,VLOOKUP($S25,REF!$K:$N,2,FALSE)),"")</f>
        <v/>
      </c>
      <c r="BF25" s="905" t="str">
        <f>IF($AB25&lt;=BF$2,IF($AC25&lt;BF$2,0,VLOOKUP($S25,REF!$K:$N,2,FALSE)),"")</f>
        <v/>
      </c>
      <c r="BG25" s="905" t="str">
        <f>IF($AB25&lt;=BG$2,IF($AC25&lt;BG$2,0,VLOOKUP($S25,REF!$K:$N,2,FALSE)),"")</f>
        <v/>
      </c>
      <c r="BH25" s="905" t="str">
        <f>IF($AB25&lt;=BH$2,IF($AC25&lt;BH$2,0,VLOOKUP($S25,REF!$K:$N,2,FALSE)),"")</f>
        <v/>
      </c>
      <c r="BI25" s="905" t="str">
        <f>IF($AB25&lt;=BI$2,IF($AC25&lt;BI$2,0,VLOOKUP($S25,REF!$K:$N,2,FALSE)),"")</f>
        <v/>
      </c>
      <c r="BJ25" s="905" t="str">
        <f>IF($AB25&lt;=BJ$2,IF($AC25&lt;BJ$2,0,VLOOKUP($S25,REF!$K:$N,2,FALSE)),"")</f>
        <v/>
      </c>
      <c r="BK25" s="905" t="str">
        <f>IF($AB25&lt;=BK$2,IF($AC25&lt;BK$2,0,VLOOKUP($S25,REF!$K:$N,2,FALSE)),"")</f>
        <v/>
      </c>
      <c r="BL25" s="905" t="str">
        <f>IF($AB25&lt;=BL$2,IF($AC25&lt;BL$2,0,VLOOKUP($S25,REF!$K:$N,2,FALSE)),"")</f>
        <v/>
      </c>
      <c r="BM25" s="905" t="str">
        <f>IF($AB25&lt;=BM$2,IF($AC25&lt;BM$2,0,VLOOKUP($S25,REF!$K:$N,2,FALSE)),"")</f>
        <v/>
      </c>
      <c r="BN25" s="905" t="str">
        <f>IF($AB25&lt;=BN$2,IF($AC25&lt;BN$2,0,VLOOKUP($S25,REF!$K:$N,2,FALSE)),"")</f>
        <v/>
      </c>
      <c r="BO25" s="905" t="str">
        <f>IF($AB25&lt;=BO$2,IF($AC25&lt;BO$2,0,VLOOKUP($S25,REF!$K:$N,2,FALSE)),"")</f>
        <v/>
      </c>
      <c r="BP25" s="905" t="str">
        <f>IF($AB25&lt;=BP$2,IF($AC25&lt;BP$2,0,VLOOKUP($S25,REF!$K:$N,2,FALSE)),"")</f>
        <v/>
      </c>
      <c r="BQ25" s="905" t="str">
        <f>IF($AB25&lt;=BQ$2,IF($AC25&lt;BQ$2,0,VLOOKUP($S25,REF!$K:$N,2,FALSE)),"")</f>
        <v/>
      </c>
      <c r="BR25" s="905" t="str">
        <f>IF($AB25&lt;=BR$2,IF($AC25&lt;BR$2,0,VLOOKUP($S25,REF!$K:$N,2,FALSE)),"")</f>
        <v/>
      </c>
      <c r="BS25" s="905" t="str">
        <f>IF($AB25&lt;=BS$2,IF($AC25&lt;BS$2,0,VLOOKUP($S25,REF!$K:$N,2,FALSE)),"")</f>
        <v/>
      </c>
      <c r="BT25" s="905" t="str">
        <f>IF($AB25&lt;=BT$2,IF($AC25&lt;BT$2,0,VLOOKUP($S25,REF!$K:$N,2,FALSE)),"")</f>
        <v/>
      </c>
      <c r="BU25" s="905" t="str">
        <f>IF($AB25&lt;=BU$2,IF($AC25&lt;BU$2,0,VLOOKUP($S25,REF!$K:$N,2,FALSE)),"")</f>
        <v/>
      </c>
      <c r="BV25" s="905" t="str">
        <f>IF($AB25&lt;=BV$2,IF($AC25&lt;BV$2,0,VLOOKUP($S25,REF!$K:$N,2,FALSE)),"")</f>
        <v/>
      </c>
      <c r="BW25" s="905" t="str">
        <f>IF($AB25&lt;=BW$2,IF($AC25&lt;BW$2,0,VLOOKUP($S25,REF!$K:$N,2,FALSE)),"")</f>
        <v/>
      </c>
      <c r="BX25" s="905" t="str">
        <f>IF($AB25&lt;=BX$2,IF($AC25&lt;BX$2,0,VLOOKUP($S25,REF!$K:$N,2,FALSE)),"")</f>
        <v/>
      </c>
      <c r="BY25" s="905" t="str">
        <f>IF($AB25&lt;=BY$2,IF($AC25&lt;BY$2,0,VLOOKUP($S25,REF!$K:$N,2,FALSE)),"")</f>
        <v/>
      </c>
      <c r="BZ25" s="905" t="str">
        <f>IF($AB25&lt;=BZ$2,IF($AC25&lt;BZ$2,0,VLOOKUP($S25,REF!$K:$N,2,FALSE)),"")</f>
        <v/>
      </c>
      <c r="CA25" s="905" t="str">
        <f>IF($AB25&lt;=CA$2,IF($AC25&lt;CA$2,0,VLOOKUP($S25,REF!$K:$N,2,FALSE)),"")</f>
        <v/>
      </c>
      <c r="CB25" s="905" t="str">
        <f>IF($AB25&lt;=CB$2,IF($AC25&lt;CB$2,0,VLOOKUP($S25,REF!$K:$N,2,FALSE)),"")</f>
        <v/>
      </c>
      <c r="CC25" s="905" t="str">
        <f>IF($AB25&lt;=CC$2,IF($AC25&lt;CC$2,0,VLOOKUP($S25,REF!$K:$N,2,FALSE)),"")</f>
        <v/>
      </c>
      <c r="CD25" s="905" t="str">
        <f>IF($AB25&lt;=CD$2,IF($AC25&lt;CD$2,0,VLOOKUP($S25,REF!$K:$N,2,FALSE)),"")</f>
        <v/>
      </c>
      <c r="CE25" s="905">
        <f>IF($AB25&lt;=CE$2,IF($AC25&lt;CE$2,0,VLOOKUP($S25,REF!$K:$N,2,FALSE)),"")</f>
        <v>1.0009999999999999</v>
      </c>
      <c r="CF25" s="905">
        <f>IF($AB25&lt;=CF$2,IF($AC25&lt;CF$2,0,VLOOKUP($S25,REF!$K:$N,2,FALSE)),"")</f>
        <v>1.0009999999999999</v>
      </c>
      <c r="CG25" s="905">
        <f>IF($AB25&lt;=CG$2,IF($AC25&lt;CG$2,0,VLOOKUP($S25,REF!$K:$N,2,FALSE)),"")</f>
        <v>1.0009999999999999</v>
      </c>
      <c r="CH25" s="905">
        <f>IF($AB25&lt;=CH$2,IF($AC25&lt;CH$2,0,VLOOKUP($S25,REF!$K:$N,2,FALSE)),"")</f>
        <v>1.0009999999999999</v>
      </c>
      <c r="CI25" s="905">
        <f>IF($AB25&lt;=CI$2,IF($AC25&lt;CI$2,0,VLOOKUP($S25,REF!$K:$N,2,FALSE)),"")</f>
        <v>1.0009999999999999</v>
      </c>
      <c r="CJ25" s="905">
        <f>IF($AB25&lt;=CJ$2,IF($AC25&lt;CJ$2,0,VLOOKUP($S25,REF!$K:$N,2,FALSE)),"")</f>
        <v>1.0009999999999999</v>
      </c>
      <c r="CK25" s="905">
        <f>IF($AB25&lt;=CK$2,IF($AC25&lt;CK$2,0,VLOOKUP($S25,REF!$K:$N,2,FALSE)),"")</f>
        <v>1.0009999999999999</v>
      </c>
      <c r="CL25" s="905">
        <f>IF($AB25&lt;=CL$2,IF($AC25&lt;CL$2,0,VLOOKUP($S25,REF!$K:$N,2,FALSE)),"")</f>
        <v>1.0009999999999999</v>
      </c>
      <c r="CM25" s="905">
        <f>IF($AB25&lt;=CM$2,IF($AC25&lt;CM$2,0,VLOOKUP($S25,REF!$K:$N,2,FALSE)),"")</f>
        <v>1.0009999999999999</v>
      </c>
      <c r="CN25" s="905">
        <f>IF($AB25&lt;=CN$2,IF($AC25&lt;CN$2,0,VLOOKUP($S25,REF!$K:$N,2,FALSE)),"")</f>
        <v>1.0009999999999999</v>
      </c>
      <c r="CO25" s="905">
        <f>IF($AB25&lt;=CO$2,IF($AC25&lt;CO$2,0,VLOOKUP($S25,REF!$K:$N,2,FALSE)),"")</f>
        <v>1.0009999999999999</v>
      </c>
      <c r="CP25" s="905">
        <f>IF($AB25&lt;=CP$2,IF($AC25&lt;CP$2,0,VLOOKUP($S25,REF!$K:$N,2,FALSE)),"")</f>
        <v>1.0009999999999999</v>
      </c>
      <c r="CQ25" s="905">
        <f>IF($AB25&lt;=CQ$2,IF($AC25&lt;CQ$2,0,VLOOKUP($S25,REF!$K:$N,2,FALSE)),"")</f>
        <v>1.0009999999999999</v>
      </c>
      <c r="CR25" s="905">
        <f>IF($AB25&lt;=CR$2,IF($AC25&lt;CR$2,0,VLOOKUP($S25,REF!$K:$N,2,FALSE)),"")</f>
        <v>0</v>
      </c>
      <c r="CS25" s="905">
        <f>IF($AB25&lt;=CS$2,IF($AC25&lt;CS$2,0,VLOOKUP($S25,REF!$K:$N,2,FALSE)),"")</f>
        <v>0</v>
      </c>
      <c r="CT25" s="905">
        <f>IF($AB25&lt;=CT$2,IF($AC25&lt;CT$2,0,VLOOKUP($S25,REF!$K:$N,2,FALSE)),"")</f>
        <v>0</v>
      </c>
      <c r="CU25" s="905">
        <f>IF($AB25&lt;=CU$2,IF($AC25&lt;CU$2,0,VLOOKUP($S25,REF!$K:$N,2,FALSE)),"")</f>
        <v>0</v>
      </c>
      <c r="CV25" s="905">
        <f>IF($AB25&lt;=CV$2,IF($AC25&lt;CV$2,0,VLOOKUP($S25,REF!$K:$N,2,FALSE)),"")</f>
        <v>0</v>
      </c>
      <c r="CW25" s="905">
        <f>IF($AB25&lt;=CW$2,IF($AC25&lt;CW$2,0,VLOOKUP($S25,REF!$K:$N,2,FALSE)),"")</f>
        <v>0</v>
      </c>
      <c r="CX25" s="905">
        <f>IF($AB25&lt;=CX$2,IF($AC25&lt;CX$2,0,VLOOKUP($S25,REF!$K:$N,2,FALSE)),"")</f>
        <v>0</v>
      </c>
      <c r="CY25" s="905">
        <f>IF($AB25&lt;=CY$2,IF($AC25&lt;CY$2,0,VLOOKUP($S25,REF!$K:$N,2,FALSE)),"")</f>
        <v>0</v>
      </c>
      <c r="CZ25" s="905">
        <f>IF($AB25&lt;=CZ$2,IF($AC25&lt;CZ$2,0,VLOOKUP($S25,REF!$K:$N,2,FALSE)),"")</f>
        <v>0</v>
      </c>
      <c r="DA25" s="905">
        <f>IF($AB25&lt;=DA$2,IF($AC25&lt;DA$2,0,VLOOKUP($S25,REF!$K:$N,2,FALSE)),"")</f>
        <v>0</v>
      </c>
      <c r="DB25" s="905">
        <f>IF($AB25&lt;=DB$2,IF($AC25&lt;DB$2,0,VLOOKUP($S25,REF!$K:$N,2,FALSE)),"")</f>
        <v>0</v>
      </c>
      <c r="DC25" s="905">
        <f>IF($AB25&lt;=DC$2,IF($AC25&lt;DC$2,0,VLOOKUP($S25,REF!$K:$N,2,FALSE)),"")</f>
        <v>0</v>
      </c>
      <c r="DD25" s="905">
        <f>IF($AB25&lt;=DD$2,IF($AC25&lt;DD$2,0,VLOOKUP($S25,REF!$K:$N,2,FALSE)),"")</f>
        <v>0</v>
      </c>
      <c r="DE25" s="905">
        <f>IF($AB25&lt;=DE$2,IF($AC25&lt;DE$2,0,VLOOKUP($S25,REF!$K:$N,2,FALSE)),"")</f>
        <v>0</v>
      </c>
      <c r="DF25" s="905">
        <f>IF($AB25&lt;=DF$2,IF($AC25&lt;DF$2,0,VLOOKUP($S25,REF!$K:$N,2,FALSE)),"")</f>
        <v>0</v>
      </c>
      <c r="DG25" s="905">
        <f>IF($AB25&lt;=DG$2,IF($AC25&lt;DG$2,0,VLOOKUP($S25,REF!$K:$N,2,FALSE)),"")</f>
        <v>0</v>
      </c>
      <c r="DH25" s="905">
        <f>IF($AB25&lt;=DH$2,IF($AC25&lt;DH$2,0,VLOOKUP($S25,REF!$K:$N,2,FALSE)),"")</f>
        <v>0</v>
      </c>
      <c r="DI25" s="905">
        <f>IF($AB25&lt;=DI$2,IF($AC25&lt;DI$2,0,VLOOKUP($S25,REF!$K:$N,2,FALSE)),"")</f>
        <v>0</v>
      </c>
      <c r="DJ25" s="905">
        <f>IF($AB25&lt;=DJ$2,IF($AC25&lt;DJ$2,0,VLOOKUP($S25,REF!$K:$N,2,FALSE)),"")</f>
        <v>0</v>
      </c>
      <c r="DK25" s="905">
        <f>IF($AB25&lt;=DK$2,IF($AC25&lt;DK$2,0,VLOOKUP($S25,REF!$K:$N,2,FALSE)),"")</f>
        <v>0</v>
      </c>
      <c r="DL25" s="905">
        <f>IF($AB25&lt;=DL$2,IF($AC25&lt;DL$2,0,VLOOKUP($S25,REF!$K:$N,2,FALSE)),"")</f>
        <v>0</v>
      </c>
      <c r="DM25" s="905">
        <f>IF($AB25&lt;=DM$2,IF($AC25&lt;DM$2,0,VLOOKUP($S25,REF!$K:$N,2,FALSE)),"")</f>
        <v>0</v>
      </c>
      <c r="DN25" s="905">
        <f>IF($AB25&lt;=DN$2,IF($AC25&lt;DN$2,0,VLOOKUP($S25,REF!$K:$N,2,FALSE)),"")</f>
        <v>0</v>
      </c>
      <c r="DO25" s="905">
        <f>IF($AB25&lt;=DO$2,IF($AC25&lt;DO$2,0,VLOOKUP($S25,REF!$K:$N,2,FALSE)),"")</f>
        <v>0</v>
      </c>
      <c r="DP25" s="905">
        <f>IF($AB25&lt;=DP$2,IF($AC25&lt;DP$2,0,VLOOKUP($S25,REF!$K:$N,2,FALSE)),"")</f>
        <v>0</v>
      </c>
      <c r="DQ25" s="905">
        <f>IF($AB25&lt;=DQ$2,IF($AC25&lt;DQ$2,0,VLOOKUP($S25,REF!$K:$N,2,FALSE)),"")</f>
        <v>0</v>
      </c>
      <c r="DR25" s="905">
        <f>IF($AB25&lt;=DR$2,IF($AC25&lt;DR$2,0,VLOOKUP($S25,REF!$K:$N,2,FALSE)),"")</f>
        <v>0</v>
      </c>
      <c r="DS25" s="905">
        <f>IF($AB25&lt;=DS$2,IF($AC25&lt;DS$2,0,VLOOKUP($S25,REF!$K:$N,2,FALSE)),"")</f>
        <v>0</v>
      </c>
      <c r="DT25" s="905">
        <f>IF($AB25&lt;=DT$2,IF($AC25&lt;DT$2,0,VLOOKUP($S25,REF!$K:$N,2,FALSE)),"")</f>
        <v>0</v>
      </c>
      <c r="DU25" s="905">
        <f>IF($AB25&lt;=DU$2,IF($AC25&lt;DU$2,0,VLOOKUP($S25,REF!$K:$N,2,FALSE)),"")</f>
        <v>0</v>
      </c>
      <c r="DV25" s="905">
        <f>IF($AB25&lt;=DV$2,IF($AC25&lt;DV$2,0,VLOOKUP($S25,REF!$K:$N,2,FALSE)),"")</f>
        <v>0</v>
      </c>
      <c r="DW25" s="905">
        <f>IF($AB25&lt;=DW$2,IF($AC25&lt;DW$2,0,VLOOKUP($S25,REF!$K:$N,2,FALSE)),"")</f>
        <v>0</v>
      </c>
      <c r="DX25" s="905">
        <f>IF($AB25&lt;=DX$2,IF($AC25&lt;DX$2,0,VLOOKUP($S25,REF!$K:$N,2,FALSE)),"")</f>
        <v>0</v>
      </c>
      <c r="DY25" s="905">
        <f>IF($AB25&lt;=DY$2,IF($AC25&lt;DY$2,0,VLOOKUP($S25,REF!$K:$N,2,FALSE)),"")</f>
        <v>0</v>
      </c>
      <c r="DZ25" s="905" t="str">
        <f>IF($AB25&lt;=DZ$2,IF($AC25&lt;DZ$2,0,VLOOKUP($S25,REF!$K:$N,2,FALSE)),"")</f>
        <v/>
      </c>
      <c r="EA25" s="908"/>
      <c r="EB25" s="908"/>
      <c r="EC25" s="908"/>
      <c r="ED25" s="908"/>
      <c r="EE25" s="908"/>
      <c r="EF25" s="908"/>
      <c r="EG25" s="908"/>
      <c r="EH25" s="908"/>
      <c r="EI25" s="908"/>
      <c r="EJ25" s="908"/>
      <c r="EK25" s="908"/>
      <c r="EL25" s="908"/>
      <c r="EM25" s="908"/>
      <c r="EN25" s="908"/>
      <c r="EO25" s="908"/>
      <c r="EP25" s="908"/>
      <c r="EQ25" s="908"/>
      <c r="ER25" s="908"/>
      <c r="ES25" s="908"/>
      <c r="ET25" s="908"/>
      <c r="EU25" s="908"/>
      <c r="EV25" s="908"/>
      <c r="EW25" s="908"/>
      <c r="EX25" s="908"/>
      <c r="EY25" s="908"/>
      <c r="EZ25" s="908"/>
      <c r="FA25" s="908"/>
      <c r="FB25" s="908"/>
      <c r="FC25" s="908"/>
      <c r="FD25" s="908"/>
      <c r="FE25" s="908"/>
      <c r="FF25" s="908"/>
      <c r="FG25" s="908"/>
      <c r="FH25" s="908"/>
      <c r="FI25" s="908"/>
      <c r="FJ25" s="908"/>
      <c r="FK25" s="908"/>
      <c r="FL25" s="908"/>
      <c r="FM25" s="908"/>
      <c r="FN25" s="908"/>
      <c r="FO25" s="908"/>
      <c r="FP25" s="908"/>
      <c r="FQ25" s="908"/>
      <c r="FR25" s="908"/>
      <c r="FS25" s="908"/>
      <c r="FT25" s="908"/>
      <c r="FU25" s="908"/>
      <c r="FV25" s="908"/>
      <c r="FW25" s="908"/>
      <c r="FX25" s="908"/>
      <c r="FY25" s="908"/>
      <c r="FZ25" s="908"/>
      <c r="GA25" s="908"/>
      <c r="GB25" s="908"/>
      <c r="GC25" s="908"/>
      <c r="GD25" s="908"/>
      <c r="GE25" s="908"/>
      <c r="GF25" s="908"/>
      <c r="GG25" s="908"/>
      <c r="GH25" s="908"/>
      <c r="GI25" s="908"/>
      <c r="GJ25" s="908"/>
      <c r="GK25" s="908"/>
      <c r="GL25" s="908"/>
      <c r="GM25" s="908"/>
      <c r="GN25" s="908"/>
      <c r="GO25" s="908"/>
      <c r="GP25" s="908"/>
      <c r="GQ25" s="908"/>
      <c r="GR25" s="908"/>
      <c r="GS25" s="908"/>
      <c r="GT25" s="908"/>
      <c r="GU25" s="908"/>
      <c r="GV25" s="908"/>
      <c r="GW25" s="908"/>
      <c r="GX25" s="908"/>
      <c r="GY25" s="908"/>
      <c r="GZ25" s="908"/>
      <c r="HA25" s="908"/>
      <c r="HB25" s="908"/>
      <c r="HC25" s="908"/>
      <c r="HD25" s="908"/>
      <c r="HE25" s="908"/>
      <c r="HF25" s="908"/>
      <c r="HG25" s="908"/>
      <c r="HH25" s="908"/>
      <c r="HI25" s="908"/>
      <c r="HJ25" s="908"/>
      <c r="HK25" s="908"/>
      <c r="HL25" s="908"/>
      <c r="HM25" s="908"/>
      <c r="HN25" s="908"/>
      <c r="HO25" s="908"/>
      <c r="HP25" s="908"/>
      <c r="HQ25" s="908"/>
      <c r="HR25" s="908"/>
      <c r="HS25" s="908"/>
      <c r="HT25" s="908"/>
      <c r="HU25" s="908"/>
      <c r="HV25" s="908"/>
      <c r="HW25" s="908"/>
      <c r="HX25" s="908"/>
      <c r="HY25" s="908"/>
      <c r="HZ25" s="908"/>
      <c r="IA25" s="908"/>
      <c r="IB25" s="908"/>
      <c r="IC25" s="908"/>
      <c r="ID25" s="908"/>
      <c r="IE25" s="908"/>
      <c r="IF25" s="908"/>
      <c r="IG25" s="908"/>
      <c r="IH25" s="908"/>
      <c r="II25" s="908"/>
      <c r="IJ25" s="908"/>
      <c r="IK25" s="908"/>
      <c r="IL25" s="908"/>
      <c r="IM25" s="908"/>
      <c r="IN25" s="908"/>
      <c r="IO25" s="908"/>
      <c r="IP25" s="908"/>
      <c r="IQ25" s="908"/>
      <c r="IR25" s="908"/>
      <c r="IS25" s="908"/>
      <c r="IT25" s="908"/>
      <c r="IU25" s="908"/>
      <c r="IV25" s="908"/>
      <c r="IW25" s="908"/>
      <c r="IX25" s="908"/>
      <c r="IY25" s="908"/>
      <c r="IZ25" s="908"/>
      <c r="JA25" s="908"/>
      <c r="JB25" s="908"/>
      <c r="JC25" s="908"/>
      <c r="JD25" s="908"/>
      <c r="JE25" s="908"/>
      <c r="JF25" s="908"/>
      <c r="JG25" s="908"/>
      <c r="JH25" s="908"/>
      <c r="JI25" s="908"/>
      <c r="JJ25" s="908"/>
      <c r="JK25" s="908"/>
      <c r="JL25" s="908"/>
      <c r="JM25" s="908"/>
      <c r="JN25" s="908"/>
      <c r="JO25" s="908"/>
      <c r="JP25" s="908"/>
      <c r="JQ25" s="908"/>
      <c r="JR25" s="908"/>
      <c r="JS25" s="908"/>
      <c r="JT25" s="908"/>
      <c r="JU25" s="908"/>
      <c r="JV25" s="908"/>
      <c r="JW25" s="908"/>
      <c r="JX25" s="908"/>
    </row>
    <row r="26" spans="1:284" s="709" customFormat="1" ht="24" customHeight="1">
      <c r="A26" s="972">
        <f>VLOOKUP(B26,REF!$U$1:$W$8,2,FALSE)</f>
        <v>5</v>
      </c>
      <c r="B26" s="1192" t="s">
        <v>278</v>
      </c>
      <c r="C26" s="1193" t="s">
        <v>667</v>
      </c>
      <c r="D26" s="1297" t="s">
        <v>141</v>
      </c>
      <c r="E26" s="971"/>
      <c r="F26" s="1218">
        <v>0</v>
      </c>
      <c r="G26" s="1219"/>
      <c r="H26" s="870" t="s">
        <v>768</v>
      </c>
      <c r="I26" s="764" t="s">
        <v>281</v>
      </c>
      <c r="J26" s="945" t="s">
        <v>33</v>
      </c>
      <c r="K26" s="939" t="s">
        <v>1002</v>
      </c>
      <c r="L26" s="864" t="s">
        <v>443</v>
      </c>
      <c r="M26" s="706" t="s">
        <v>166</v>
      </c>
      <c r="N26" s="1305"/>
      <c r="O26" s="1222"/>
      <c r="P26" s="860" t="s">
        <v>165</v>
      </c>
      <c r="Q26" s="930" t="s">
        <v>848</v>
      </c>
      <c r="R26" s="1025">
        <v>9</v>
      </c>
      <c r="S26" s="1179"/>
      <c r="T26" s="1180" t="str">
        <f>VLOOKUP(S26,REF!$K$1:$N$11,4,FALSE)</f>
        <v>SALES</v>
      </c>
      <c r="U26" s="1016"/>
      <c r="V26" s="979" t="s">
        <v>222</v>
      </c>
      <c r="W26" s="983"/>
      <c r="X26" s="979"/>
      <c r="Y26" s="983"/>
      <c r="Z26" s="980"/>
      <c r="AA26" s="952">
        <f t="shared" si="8"/>
        <v>9</v>
      </c>
      <c r="AB26" s="1283">
        <v>41946</v>
      </c>
      <c r="AC26" s="1283">
        <f t="shared" si="7"/>
        <v>42009</v>
      </c>
      <c r="AD26" s="952"/>
      <c r="AE26" s="953"/>
      <c r="AF26" s="1033"/>
      <c r="AG26" s="1233" t="s">
        <v>817</v>
      </c>
      <c r="AH26" s="472" t="str">
        <f>IF($AB26&lt;=AH$2,IF($AC26&lt;AH$2,0,VLOOKUP($S26,REF!$K:$N,2,FALSE)),"")</f>
        <v/>
      </c>
      <c r="AI26" s="472" t="str">
        <f>IF($AB26&lt;=AI$2,IF($AC26&lt;AI$2,0,VLOOKUP($S26,REF!$K:$N,2,FALSE)),"")</f>
        <v/>
      </c>
      <c r="AJ26" s="472" t="str">
        <f>IF($AB26&lt;=AJ$2,IF($AC26&lt;AJ$2,0,VLOOKUP($S26,REF!$K:$N,2,FALSE)),"")</f>
        <v/>
      </c>
      <c r="AK26" s="472" t="str">
        <f>IF($AB26&lt;=AK$2,IF($AC26&lt;AK$2,0,VLOOKUP($S26,REF!$K:$N,2,FALSE)),"")</f>
        <v/>
      </c>
      <c r="AL26" s="472" t="str">
        <f>IF($AB26&lt;=AL$2,IF($AC26&lt;AL$2,0,VLOOKUP($S26,REF!$K:$N,2,FALSE)),"")</f>
        <v/>
      </c>
      <c r="AM26" s="472" t="str">
        <f>IF($AB26&lt;=AM$2,IF($AC26&lt;AM$2,0,VLOOKUP($S26,REF!$K:$N,2,FALSE)),"")</f>
        <v/>
      </c>
      <c r="AN26" s="472" t="str">
        <f>IF($AB26&lt;=AN$2,IF($AC26&lt;AN$2,0,VLOOKUP($S26,REF!$K:$N,2,FALSE)),"")</f>
        <v/>
      </c>
      <c r="AO26" s="472" t="str">
        <f>IF($AB26&lt;=AO$2,IF($AC26&lt;AO$2,0,VLOOKUP($S26,REF!$K:$N,2,FALSE)),"")</f>
        <v/>
      </c>
      <c r="AP26" s="472" t="str">
        <f>IF($AB26&lt;=AP$2,IF($AC26&lt;AP$2,0,VLOOKUP($S26,REF!$K:$N,2,FALSE)),"")</f>
        <v/>
      </c>
      <c r="AQ26" s="472" t="str">
        <f>IF($AB26&lt;=AQ$2,IF($AC26&lt;AQ$2,0,VLOOKUP($S26,REF!$K:$N,2,FALSE)),"")</f>
        <v/>
      </c>
      <c r="AR26" s="472" t="str">
        <f>IF($AB26&lt;=AR$2,IF($AC26&lt;AR$2,0,VLOOKUP($S26,REF!$K:$N,2,FALSE)),"")</f>
        <v/>
      </c>
      <c r="AS26" s="472" t="str">
        <f>IF($AB26&lt;=AS$2,IF($AC26&lt;AS$2,0,VLOOKUP($S26,REF!$K:$N,2,FALSE)),"")</f>
        <v/>
      </c>
      <c r="AT26" s="472" t="str">
        <f>IF($AB26&lt;=AT$2,IF($AC26&lt;AT$2,0,VLOOKUP($S26,REF!$K:$N,2,FALSE)),"")</f>
        <v/>
      </c>
      <c r="AU26" s="472" t="str">
        <f>IF($AB26&lt;=AU$2,IF($AC26&lt;AU$2,0,VLOOKUP($S26,REF!$K:$N,2,FALSE)),"")</f>
        <v/>
      </c>
      <c r="AV26" s="472" t="str">
        <f>IF($AB26&lt;=AV$2,IF($AC26&lt;AV$2,0,VLOOKUP($S26,REF!$K:$N,2,FALSE)),"")</f>
        <v/>
      </c>
      <c r="AW26" s="472" t="str">
        <f>IF($AB26&lt;=AW$2,IF($AC26&lt;AW$2,0,VLOOKUP($S26,REF!$K:$N,2,FALSE)),"")</f>
        <v/>
      </c>
      <c r="AX26" s="472" t="str">
        <f>IF($AB26&lt;=AX$2,IF($AC26&lt;AX$2,0,VLOOKUP($S26,REF!$K:$N,2,FALSE)),"")</f>
        <v/>
      </c>
      <c r="AY26" s="472" t="str">
        <f>IF($AB26&lt;=AY$2,IF($AC26&lt;AY$2,0,VLOOKUP($S26,REF!$K:$N,2,FALSE)),"")</f>
        <v/>
      </c>
      <c r="AZ26" s="472" t="str">
        <f>IF($AB26&lt;=AZ$2,IF($AC26&lt;AZ$2,0,VLOOKUP($S26,REF!$K:$N,2,FALSE)),"")</f>
        <v/>
      </c>
      <c r="BA26" s="472" t="str">
        <f>IF($AB26&lt;=BA$2,IF($AC26&lt;BA$2,0,VLOOKUP($S26,REF!$K:$N,2,FALSE)),"")</f>
        <v/>
      </c>
      <c r="BB26" s="905" t="str">
        <f>IF($AB26&lt;=BB$2,IF($AC26&lt;BB$2,0,VLOOKUP($S26,REF!$K:$N,2,FALSE)),"")</f>
        <v/>
      </c>
      <c r="BC26" s="905" t="str">
        <f>IF($AB26&lt;=BC$2,IF($AC26&lt;BC$2,0,VLOOKUP($S26,REF!$K:$N,2,FALSE)),"")</f>
        <v/>
      </c>
      <c r="BD26" s="905" t="str">
        <f>IF($AB26&lt;=BD$2,IF($AC26&lt;BD$2,0,VLOOKUP($S26,REF!$K:$N,2,FALSE)),"")</f>
        <v/>
      </c>
      <c r="BE26" s="905" t="str">
        <f>IF($AB26&lt;=BE$2,IF($AC26&lt;BE$2,0,VLOOKUP($S26,REF!$K:$N,2,FALSE)),"")</f>
        <v/>
      </c>
      <c r="BF26" s="905" t="str">
        <f>IF($AB26&lt;=BF$2,IF($AC26&lt;BF$2,0,VLOOKUP($S26,REF!$K:$N,2,FALSE)),"")</f>
        <v/>
      </c>
      <c r="BG26" s="905" t="str">
        <f>IF($AB26&lt;=BG$2,IF($AC26&lt;BG$2,0,VLOOKUP($S26,REF!$K:$N,2,FALSE)),"")</f>
        <v/>
      </c>
      <c r="BH26" s="905" t="str">
        <f>IF($AB26&lt;=BH$2,IF($AC26&lt;BH$2,0,VLOOKUP($S26,REF!$K:$N,2,FALSE)),"")</f>
        <v/>
      </c>
      <c r="BI26" s="905" t="str">
        <f>IF($AB26&lt;=BI$2,IF($AC26&lt;BI$2,0,VLOOKUP($S26,REF!$K:$N,2,FALSE)),"")</f>
        <v/>
      </c>
      <c r="BJ26" s="905" t="str">
        <f>IF($AB26&lt;=BJ$2,IF($AC26&lt;BJ$2,0,VLOOKUP($S26,REF!$K:$N,2,FALSE)),"")</f>
        <v/>
      </c>
      <c r="BK26" s="905" t="str">
        <f>IF($AB26&lt;=BK$2,IF($AC26&lt;BK$2,0,VLOOKUP($S26,REF!$K:$N,2,FALSE)),"")</f>
        <v/>
      </c>
      <c r="BL26" s="905" t="str">
        <f>IF($AB26&lt;=BL$2,IF($AC26&lt;BL$2,0,VLOOKUP($S26,REF!$K:$N,2,FALSE)),"")</f>
        <v/>
      </c>
      <c r="BM26" s="905" t="str">
        <f>IF($AB26&lt;=BM$2,IF($AC26&lt;BM$2,0,VLOOKUP($S26,REF!$K:$N,2,FALSE)),"")</f>
        <v/>
      </c>
      <c r="BN26" s="905" t="str">
        <f>IF($AB26&lt;=BN$2,IF($AC26&lt;BN$2,0,VLOOKUP($S26,REF!$K:$N,2,FALSE)),"")</f>
        <v/>
      </c>
      <c r="BO26" s="905" t="str">
        <f>IF($AB26&lt;=BO$2,IF($AC26&lt;BO$2,0,VLOOKUP($S26,REF!$K:$N,2,FALSE)),"")</f>
        <v/>
      </c>
      <c r="BP26" s="905" t="str">
        <f>IF($AB26&lt;=BP$2,IF($AC26&lt;BP$2,0,VLOOKUP($S26,REF!$K:$N,2,FALSE)),"")</f>
        <v/>
      </c>
      <c r="BQ26" s="905" t="str">
        <f>IF($AB26&lt;=BQ$2,IF($AC26&lt;BQ$2,0,VLOOKUP($S26,REF!$K:$N,2,FALSE)),"")</f>
        <v/>
      </c>
      <c r="BR26" s="905" t="str">
        <f>IF($AB26&lt;=BR$2,IF($AC26&lt;BR$2,0,VLOOKUP($S26,REF!$K:$N,2,FALSE)),"")</f>
        <v/>
      </c>
      <c r="BS26" s="905" t="str">
        <f>IF($AB26&lt;=BS$2,IF($AC26&lt;BS$2,0,VLOOKUP($S26,REF!$K:$N,2,FALSE)),"")</f>
        <v/>
      </c>
      <c r="BT26" s="905" t="str">
        <f>IF($AB26&lt;=BT$2,IF($AC26&lt;BT$2,0,VLOOKUP($S26,REF!$K:$N,2,FALSE)),"")</f>
        <v/>
      </c>
      <c r="BU26" s="905" t="str">
        <f>IF($AB26&lt;=BU$2,IF($AC26&lt;BU$2,0,VLOOKUP($S26,REF!$K:$N,2,FALSE)),"")</f>
        <v/>
      </c>
      <c r="BV26" s="905" t="str">
        <f>IF($AB26&lt;=BV$2,IF($AC26&lt;BV$2,0,VLOOKUP($S26,REF!$K:$N,2,FALSE)),"")</f>
        <v/>
      </c>
      <c r="BW26" s="905" t="str">
        <f>IF($AB26&lt;=BW$2,IF($AC26&lt;BW$2,0,VLOOKUP($S26,REF!$K:$N,2,FALSE)),"")</f>
        <v/>
      </c>
      <c r="BX26" s="905" t="str">
        <f>IF($AB26&lt;=BX$2,IF($AC26&lt;BX$2,0,VLOOKUP($S26,REF!$K:$N,2,FALSE)),"")</f>
        <v/>
      </c>
      <c r="BY26" s="905" t="str">
        <f>IF($AB26&lt;=BY$2,IF($AC26&lt;BY$2,0,VLOOKUP($S26,REF!$K:$N,2,FALSE)),"")</f>
        <v/>
      </c>
      <c r="BZ26" s="905" t="str">
        <f>IF($AB26&lt;=BZ$2,IF($AC26&lt;BZ$2,0,VLOOKUP($S26,REF!$K:$N,2,FALSE)),"")</f>
        <v/>
      </c>
      <c r="CA26" s="905" t="str">
        <f>IF($AB26&lt;=CA$2,IF($AC26&lt;CA$2,0,VLOOKUP($S26,REF!$K:$N,2,FALSE)),"")</f>
        <v/>
      </c>
      <c r="CB26" s="905" t="str">
        <f>IF($AB26&lt;=CB$2,IF($AC26&lt;CB$2,0,VLOOKUP($S26,REF!$K:$N,2,FALSE)),"")</f>
        <v/>
      </c>
      <c r="CC26" s="905" t="str">
        <f>IF($AB26&lt;=CC$2,IF($AC26&lt;CC$2,0,VLOOKUP($S26,REF!$K:$N,2,FALSE)),"")</f>
        <v/>
      </c>
      <c r="CD26" s="905" t="str">
        <f>IF($AB26&lt;=CD$2,IF($AC26&lt;CD$2,0,VLOOKUP($S26,REF!$K:$N,2,FALSE)),"")</f>
        <v/>
      </c>
      <c r="CE26" s="905">
        <f>IF($AB26&lt;=CE$2,IF($AC26&lt;CE$2,0,VLOOKUP($S26,REF!$K:$N,2,FALSE)),"")</f>
        <v>1.0001</v>
      </c>
      <c r="CF26" s="905">
        <f>IF($AB26&lt;=CF$2,IF($AC26&lt;CF$2,0,VLOOKUP($S26,REF!$K:$N,2,FALSE)),"")</f>
        <v>1.0001</v>
      </c>
      <c r="CG26" s="905">
        <f>IF($AB26&lt;=CG$2,IF($AC26&lt;CG$2,0,VLOOKUP($S26,REF!$K:$N,2,FALSE)),"")</f>
        <v>1.0001</v>
      </c>
      <c r="CH26" s="905">
        <f>IF($AB26&lt;=CH$2,IF($AC26&lt;CH$2,0,VLOOKUP($S26,REF!$K:$N,2,FALSE)),"")</f>
        <v>1.0001</v>
      </c>
      <c r="CI26" s="905">
        <f>IF($AB26&lt;=CI$2,IF($AC26&lt;CI$2,0,VLOOKUP($S26,REF!$K:$N,2,FALSE)),"")</f>
        <v>1.0001</v>
      </c>
      <c r="CJ26" s="905">
        <f>IF($AB26&lt;=CJ$2,IF($AC26&lt;CJ$2,0,VLOOKUP($S26,REF!$K:$N,2,FALSE)),"")</f>
        <v>1.0001</v>
      </c>
      <c r="CK26" s="905">
        <f>IF($AB26&lt;=CK$2,IF($AC26&lt;CK$2,0,VLOOKUP($S26,REF!$K:$N,2,FALSE)),"")</f>
        <v>1.0001</v>
      </c>
      <c r="CL26" s="905">
        <f>IF($AB26&lt;=CL$2,IF($AC26&lt;CL$2,0,VLOOKUP($S26,REF!$K:$N,2,FALSE)),"")</f>
        <v>1.0001</v>
      </c>
      <c r="CM26" s="905">
        <f>IF($AB26&lt;=CM$2,IF($AC26&lt;CM$2,0,VLOOKUP($S26,REF!$K:$N,2,FALSE)),"")</f>
        <v>1.0001</v>
      </c>
      <c r="CN26" s="905">
        <f>IF($AB26&lt;=CN$2,IF($AC26&lt;CN$2,0,VLOOKUP($S26,REF!$K:$N,2,FALSE)),"")</f>
        <v>1.0001</v>
      </c>
      <c r="CO26" s="905">
        <f>IF($AB26&lt;=CO$2,IF($AC26&lt;CO$2,0,VLOOKUP($S26,REF!$K:$N,2,FALSE)),"")</f>
        <v>0</v>
      </c>
      <c r="CP26" s="905">
        <f>IF($AB26&lt;=CP$2,IF($AC26&lt;CP$2,0,VLOOKUP($S26,REF!$K:$N,2,FALSE)),"")</f>
        <v>0</v>
      </c>
      <c r="CQ26" s="905">
        <f>IF($AB26&lt;=CQ$2,IF($AC26&lt;CQ$2,0,VLOOKUP($S26,REF!$K:$N,2,FALSE)),"")</f>
        <v>0</v>
      </c>
      <c r="CR26" s="905">
        <f>IF($AB26&lt;=CR$2,IF($AC26&lt;CR$2,0,VLOOKUP($S26,REF!$K:$N,2,FALSE)),"")</f>
        <v>0</v>
      </c>
      <c r="CS26" s="905">
        <f>IF($AB26&lt;=CS$2,IF($AC26&lt;CS$2,0,VLOOKUP($S26,REF!$K:$N,2,FALSE)),"")</f>
        <v>0</v>
      </c>
      <c r="CT26" s="905">
        <f>IF($AB26&lt;=CT$2,IF($AC26&lt;CT$2,0,VLOOKUP($S26,REF!$K:$N,2,FALSE)),"")</f>
        <v>0</v>
      </c>
      <c r="CU26" s="905">
        <f>IF($AB26&lt;=CU$2,IF($AC26&lt;CU$2,0,VLOOKUP($S26,REF!$K:$N,2,FALSE)),"")</f>
        <v>0</v>
      </c>
      <c r="CV26" s="905">
        <f>IF($AB26&lt;=CV$2,IF($AC26&lt;CV$2,0,VLOOKUP($S26,REF!$K:$N,2,FALSE)),"")</f>
        <v>0</v>
      </c>
      <c r="CW26" s="905">
        <f>IF($AB26&lt;=CW$2,IF($AC26&lt;CW$2,0,VLOOKUP($S26,REF!$K:$N,2,FALSE)),"")</f>
        <v>0</v>
      </c>
      <c r="CX26" s="905">
        <f>IF($AB26&lt;=CX$2,IF($AC26&lt;CX$2,0,VLOOKUP($S26,REF!$K:$N,2,FALSE)),"")</f>
        <v>0</v>
      </c>
      <c r="CY26" s="905">
        <f>IF($AB26&lt;=CY$2,IF($AC26&lt;CY$2,0,VLOOKUP($S26,REF!$K:$N,2,FALSE)),"")</f>
        <v>0</v>
      </c>
      <c r="CZ26" s="905">
        <f>IF($AB26&lt;=CZ$2,IF($AC26&lt;CZ$2,0,VLOOKUP($S26,REF!$K:$N,2,FALSE)),"")</f>
        <v>0</v>
      </c>
      <c r="DA26" s="905">
        <f>IF($AB26&lt;=DA$2,IF($AC26&lt;DA$2,0,VLOOKUP($S26,REF!$K:$N,2,FALSE)),"")</f>
        <v>0</v>
      </c>
      <c r="DB26" s="905">
        <f>IF($AB26&lt;=DB$2,IF($AC26&lt;DB$2,0,VLOOKUP($S26,REF!$K:$N,2,FALSE)),"")</f>
        <v>0</v>
      </c>
      <c r="DC26" s="905">
        <f>IF($AB26&lt;=DC$2,IF($AC26&lt;DC$2,0,VLOOKUP($S26,REF!$K:$N,2,FALSE)),"")</f>
        <v>0</v>
      </c>
      <c r="DD26" s="905">
        <f>IF($AB26&lt;=DD$2,IF($AC26&lt;DD$2,0,VLOOKUP($S26,REF!$K:$N,2,FALSE)),"")</f>
        <v>0</v>
      </c>
      <c r="DE26" s="905">
        <f>IF($AB26&lt;=DE$2,IF($AC26&lt;DE$2,0,VLOOKUP($S26,REF!$K:$N,2,FALSE)),"")</f>
        <v>0</v>
      </c>
      <c r="DF26" s="905">
        <f>IF($AB26&lt;=DF$2,IF($AC26&lt;DF$2,0,VLOOKUP($S26,REF!$K:$N,2,FALSE)),"")</f>
        <v>0</v>
      </c>
      <c r="DG26" s="905">
        <f>IF($AB26&lt;=DG$2,IF($AC26&lt;DG$2,0,VLOOKUP($S26,REF!$K:$N,2,FALSE)),"")</f>
        <v>0</v>
      </c>
      <c r="DH26" s="905">
        <f>IF($AB26&lt;=DH$2,IF($AC26&lt;DH$2,0,VLOOKUP($S26,REF!$K:$N,2,FALSE)),"")</f>
        <v>0</v>
      </c>
      <c r="DI26" s="905">
        <f>IF($AB26&lt;=DI$2,IF($AC26&lt;DI$2,0,VLOOKUP($S26,REF!$K:$N,2,FALSE)),"")</f>
        <v>0</v>
      </c>
      <c r="DJ26" s="905">
        <f>IF($AB26&lt;=DJ$2,IF($AC26&lt;DJ$2,0,VLOOKUP($S26,REF!$K:$N,2,FALSE)),"")</f>
        <v>0</v>
      </c>
      <c r="DK26" s="905">
        <f>IF($AB26&lt;=DK$2,IF($AC26&lt;DK$2,0,VLOOKUP($S26,REF!$K:$N,2,FALSE)),"")</f>
        <v>0</v>
      </c>
      <c r="DL26" s="905">
        <f>IF($AB26&lt;=DL$2,IF($AC26&lt;DL$2,0,VLOOKUP($S26,REF!$K:$N,2,FALSE)),"")</f>
        <v>0</v>
      </c>
      <c r="DM26" s="905">
        <f>IF($AB26&lt;=DM$2,IF($AC26&lt;DM$2,0,VLOOKUP($S26,REF!$K:$N,2,FALSE)),"")</f>
        <v>0</v>
      </c>
      <c r="DN26" s="905">
        <f>IF($AB26&lt;=DN$2,IF($AC26&lt;DN$2,0,VLOOKUP($S26,REF!$K:$N,2,FALSE)),"")</f>
        <v>0</v>
      </c>
      <c r="DO26" s="905">
        <f>IF($AB26&lt;=DO$2,IF($AC26&lt;DO$2,0,VLOOKUP($S26,REF!$K:$N,2,FALSE)),"")</f>
        <v>0</v>
      </c>
      <c r="DP26" s="905">
        <f>IF($AB26&lt;=DP$2,IF($AC26&lt;DP$2,0,VLOOKUP($S26,REF!$K:$N,2,FALSE)),"")</f>
        <v>0</v>
      </c>
      <c r="DQ26" s="905">
        <f>IF($AB26&lt;=DQ$2,IF($AC26&lt;DQ$2,0,VLOOKUP($S26,REF!$K:$N,2,FALSE)),"")</f>
        <v>0</v>
      </c>
      <c r="DR26" s="905">
        <f>IF($AB26&lt;=DR$2,IF($AC26&lt;DR$2,0,VLOOKUP($S26,REF!$K:$N,2,FALSE)),"")</f>
        <v>0</v>
      </c>
      <c r="DS26" s="905">
        <f>IF($AB26&lt;=DS$2,IF($AC26&lt;DS$2,0,VLOOKUP($S26,REF!$K:$N,2,FALSE)),"")</f>
        <v>0</v>
      </c>
      <c r="DT26" s="905">
        <f>IF($AB26&lt;=DT$2,IF($AC26&lt;DT$2,0,VLOOKUP($S26,REF!$K:$N,2,FALSE)),"")</f>
        <v>0</v>
      </c>
      <c r="DU26" s="905">
        <f>IF($AB26&lt;=DU$2,IF($AC26&lt;DU$2,0,VLOOKUP($S26,REF!$K:$N,2,FALSE)),"")</f>
        <v>0</v>
      </c>
      <c r="DV26" s="905">
        <f>IF($AB26&lt;=DV$2,IF($AC26&lt;DV$2,0,VLOOKUP($S26,REF!$K:$N,2,FALSE)),"")</f>
        <v>0</v>
      </c>
      <c r="DW26" s="905">
        <f>IF($AB26&lt;=DW$2,IF($AC26&lt;DW$2,0,VLOOKUP($S26,REF!$K:$N,2,FALSE)),"")</f>
        <v>0</v>
      </c>
      <c r="DX26" s="905">
        <f>IF($AB26&lt;=DX$2,IF($AC26&lt;DX$2,0,VLOOKUP($S26,REF!$K:$N,2,FALSE)),"")</f>
        <v>0</v>
      </c>
      <c r="DY26" s="905">
        <f>IF($AB26&lt;=DY$2,IF($AC26&lt;DY$2,0,VLOOKUP($S26,REF!$K:$N,2,FALSE)),"")</f>
        <v>0</v>
      </c>
      <c r="DZ26" s="905" t="str">
        <f>IF($AB26&lt;=DZ$2,IF($AC26&lt;DZ$2,0,VLOOKUP($S26,REF!$K:$N,2,FALSE)),"")</f>
        <v/>
      </c>
      <c r="EA26" s="908"/>
      <c r="EB26" s="908"/>
      <c r="EC26" s="908"/>
      <c r="ED26" s="908"/>
      <c r="EE26" s="908"/>
      <c r="EF26" s="908"/>
      <c r="EG26" s="908"/>
      <c r="EH26" s="908"/>
      <c r="EI26" s="908"/>
      <c r="EJ26" s="908"/>
      <c r="EK26" s="908"/>
      <c r="EL26" s="908"/>
      <c r="EM26" s="908"/>
      <c r="EN26" s="908"/>
      <c r="EO26" s="908"/>
      <c r="EP26" s="908"/>
      <c r="EQ26" s="908"/>
      <c r="ER26" s="908"/>
      <c r="ES26" s="908"/>
      <c r="ET26" s="908"/>
      <c r="EU26" s="908"/>
      <c r="EV26" s="908"/>
      <c r="EW26" s="908"/>
      <c r="EX26" s="908"/>
      <c r="EY26" s="908"/>
      <c r="EZ26" s="908"/>
      <c r="FA26" s="908"/>
      <c r="FB26" s="908"/>
      <c r="FC26" s="908"/>
      <c r="FD26" s="908"/>
      <c r="FE26" s="908"/>
      <c r="FF26" s="908"/>
      <c r="FG26" s="908"/>
      <c r="FH26" s="908"/>
      <c r="FI26" s="908"/>
      <c r="FJ26" s="908"/>
      <c r="FK26" s="908"/>
      <c r="FL26" s="908"/>
      <c r="FM26" s="908"/>
      <c r="FN26" s="908"/>
      <c r="FO26" s="908"/>
      <c r="FP26" s="908"/>
      <c r="FQ26" s="908"/>
      <c r="FR26" s="908"/>
      <c r="FS26" s="908"/>
      <c r="FT26" s="908"/>
      <c r="FU26" s="908"/>
      <c r="FV26" s="908"/>
      <c r="FW26" s="908"/>
      <c r="FX26" s="908"/>
      <c r="FY26" s="908"/>
      <c r="FZ26" s="908"/>
      <c r="GA26" s="908"/>
      <c r="GB26" s="908"/>
      <c r="GC26" s="908"/>
      <c r="GD26" s="908"/>
      <c r="GE26" s="908"/>
      <c r="GF26" s="908"/>
      <c r="GG26" s="908"/>
      <c r="GH26" s="908"/>
      <c r="GI26" s="908"/>
      <c r="GJ26" s="908"/>
      <c r="GK26" s="908"/>
      <c r="GL26" s="908"/>
      <c r="GM26" s="908"/>
      <c r="GN26" s="908"/>
      <c r="GO26" s="908"/>
      <c r="GP26" s="908"/>
      <c r="GQ26" s="908"/>
      <c r="GR26" s="908"/>
      <c r="GS26" s="908"/>
      <c r="GT26" s="908"/>
      <c r="GU26" s="908"/>
      <c r="GV26" s="908"/>
      <c r="GW26" s="908"/>
      <c r="GX26" s="908"/>
      <c r="GY26" s="908"/>
      <c r="GZ26" s="908"/>
      <c r="HA26" s="908"/>
      <c r="HB26" s="908"/>
      <c r="HC26" s="908"/>
      <c r="HD26" s="908"/>
      <c r="HE26" s="908"/>
      <c r="HF26" s="908"/>
      <c r="HG26" s="908"/>
      <c r="HH26" s="908"/>
      <c r="HI26" s="908"/>
      <c r="HJ26" s="908"/>
      <c r="HK26" s="908"/>
      <c r="HL26" s="908"/>
      <c r="HM26" s="908"/>
      <c r="HN26" s="908"/>
      <c r="HO26" s="908"/>
      <c r="HP26" s="908"/>
      <c r="HQ26" s="908"/>
      <c r="HR26" s="908"/>
      <c r="HS26" s="908"/>
      <c r="HT26" s="908"/>
      <c r="HU26" s="908"/>
      <c r="HV26" s="908"/>
      <c r="HW26" s="908"/>
      <c r="HX26" s="908"/>
      <c r="HY26" s="908"/>
      <c r="HZ26" s="908"/>
      <c r="IA26" s="908"/>
      <c r="IB26" s="908"/>
      <c r="IC26" s="908"/>
      <c r="ID26" s="908"/>
      <c r="IE26" s="908"/>
      <c r="IF26" s="908"/>
      <c r="IG26" s="908"/>
      <c r="IH26" s="908"/>
      <c r="II26" s="908"/>
      <c r="IJ26" s="908"/>
      <c r="IK26" s="908"/>
      <c r="IL26" s="908"/>
      <c r="IM26" s="908"/>
      <c r="IN26" s="908"/>
      <c r="IO26" s="908"/>
      <c r="IP26" s="908"/>
      <c r="IQ26" s="908"/>
      <c r="IR26" s="908"/>
      <c r="IS26" s="908"/>
      <c r="IT26" s="908"/>
      <c r="IU26" s="908"/>
      <c r="IV26" s="908"/>
      <c r="IW26" s="908"/>
      <c r="IX26" s="908"/>
      <c r="IY26" s="908"/>
      <c r="IZ26" s="908"/>
      <c r="JA26" s="908"/>
      <c r="JB26" s="908"/>
      <c r="JC26" s="908"/>
      <c r="JD26" s="908"/>
      <c r="JE26" s="908"/>
      <c r="JF26" s="908"/>
      <c r="JG26" s="908"/>
      <c r="JH26" s="908"/>
      <c r="JI26" s="908"/>
      <c r="JJ26" s="908"/>
      <c r="JK26" s="908"/>
      <c r="JL26" s="908"/>
      <c r="JM26" s="908"/>
      <c r="JN26" s="908"/>
      <c r="JO26" s="908"/>
      <c r="JP26" s="908"/>
      <c r="JQ26" s="908"/>
      <c r="JR26" s="908"/>
      <c r="JS26" s="908"/>
      <c r="JT26" s="908"/>
      <c r="JU26" s="908"/>
      <c r="JV26" s="908"/>
      <c r="JW26" s="908"/>
      <c r="JX26" s="908"/>
    </row>
    <row r="27" spans="1:284" s="709" customFormat="1" ht="24" customHeight="1">
      <c r="A27" s="972">
        <f>VLOOKUP(B27,REF!$U$1:$W$8,2,FALSE)</f>
        <v>5</v>
      </c>
      <c r="B27" s="1192" t="s">
        <v>278</v>
      </c>
      <c r="C27" s="1193"/>
      <c r="D27" s="1297" t="s">
        <v>141</v>
      </c>
      <c r="E27" s="971"/>
      <c r="F27" s="1218">
        <v>0</v>
      </c>
      <c r="G27" s="1219" t="s">
        <v>1055</v>
      </c>
      <c r="H27" s="870" t="s">
        <v>768</v>
      </c>
      <c r="I27" s="764" t="s">
        <v>281</v>
      </c>
      <c r="J27" s="945" t="s">
        <v>59</v>
      </c>
      <c r="K27" s="939" t="s">
        <v>1004</v>
      </c>
      <c r="L27" s="715" t="s">
        <v>761</v>
      </c>
      <c r="M27" s="706" t="s">
        <v>760</v>
      </c>
      <c r="N27" s="1304" t="s">
        <v>281</v>
      </c>
      <c r="O27" s="710"/>
      <c r="P27" s="860" t="s">
        <v>815</v>
      </c>
      <c r="Q27" s="930">
        <v>41934</v>
      </c>
      <c r="R27" s="1025">
        <v>10</v>
      </c>
      <c r="S27" s="1179">
        <v>2</v>
      </c>
      <c r="T27" s="1180" t="str">
        <f>VLOOKUP(S27,REF!$K$1:$N$11,4,FALSE)</f>
        <v>Norberto Acevedo </v>
      </c>
      <c r="U27" s="1015">
        <v>41876</v>
      </c>
      <c r="V27" s="979" t="s">
        <v>222</v>
      </c>
      <c r="W27" s="983">
        <v>41876</v>
      </c>
      <c r="X27" s="979" t="s">
        <v>234</v>
      </c>
      <c r="Y27" s="983">
        <v>41876</v>
      </c>
      <c r="Z27" s="980"/>
      <c r="AA27" s="952">
        <f t="shared" si="8"/>
        <v>10</v>
      </c>
      <c r="AB27" s="1283">
        <v>41946</v>
      </c>
      <c r="AC27" s="1283">
        <f t="shared" si="7"/>
        <v>42016</v>
      </c>
      <c r="AD27" s="952"/>
      <c r="AE27" s="953"/>
      <c r="AF27" s="1033" t="s">
        <v>830</v>
      </c>
      <c r="AG27" s="1233" t="s">
        <v>1033</v>
      </c>
      <c r="AH27" s="472" t="str">
        <f>IF($AB27&lt;=AH$2,IF($AC27&lt;AH$2,0,VLOOKUP($S27,REF!$K:$N,2,FALSE)),"")</f>
        <v/>
      </c>
      <c r="AI27" s="472" t="str">
        <f>IF($AB27&lt;=AI$2,IF($AC27&lt;AI$2,0,VLOOKUP($S27,REF!$K:$N,2,FALSE)),"")</f>
        <v/>
      </c>
      <c r="AJ27" s="472" t="str">
        <f>IF($AB27&lt;=AJ$2,IF($AC27&lt;AJ$2,0,VLOOKUP($S27,REF!$K:$N,2,FALSE)),"")</f>
        <v/>
      </c>
      <c r="AK27" s="472" t="str">
        <f>IF($AB27&lt;=AK$2,IF($AC27&lt;AK$2,0,VLOOKUP($S27,REF!$K:$N,2,FALSE)),"")</f>
        <v/>
      </c>
      <c r="AL27" s="472" t="str">
        <f>IF($AB27&lt;=AL$2,IF($AC27&lt;AL$2,0,VLOOKUP($S27,REF!$K:$N,2,FALSE)),"")</f>
        <v/>
      </c>
      <c r="AM27" s="472" t="str">
        <f>IF($AB27&lt;=AM$2,IF($AC27&lt;AM$2,0,VLOOKUP($S27,REF!$K:$N,2,FALSE)),"")</f>
        <v/>
      </c>
      <c r="AN27" s="472" t="str">
        <f>IF($AB27&lt;=AN$2,IF($AC27&lt;AN$2,0,VLOOKUP($S27,REF!$K:$N,2,FALSE)),"")</f>
        <v/>
      </c>
      <c r="AO27" s="472" t="str">
        <f>IF($AB27&lt;=AO$2,IF($AC27&lt;AO$2,0,VLOOKUP($S27,REF!$K:$N,2,FALSE)),"")</f>
        <v/>
      </c>
      <c r="AP27" s="472" t="str">
        <f>IF($AB27&lt;=AP$2,IF($AC27&lt;AP$2,0,VLOOKUP($S27,REF!$K:$N,2,FALSE)),"")</f>
        <v/>
      </c>
      <c r="AQ27" s="472" t="str">
        <f>IF($AB27&lt;=AQ$2,IF($AC27&lt;AQ$2,0,VLOOKUP($S27,REF!$K:$N,2,FALSE)),"")</f>
        <v/>
      </c>
      <c r="AR27" s="472" t="str">
        <f>IF($AB27&lt;=AR$2,IF($AC27&lt;AR$2,0,VLOOKUP($S27,REF!$K:$N,2,FALSE)),"")</f>
        <v/>
      </c>
      <c r="AS27" s="472" t="str">
        <f>IF($AB27&lt;=AS$2,IF($AC27&lt;AS$2,0,VLOOKUP($S27,REF!$K:$N,2,FALSE)),"")</f>
        <v/>
      </c>
      <c r="AT27" s="472" t="str">
        <f>IF($AB27&lt;=AT$2,IF($AC27&lt;AT$2,0,VLOOKUP($S27,REF!$K:$N,2,FALSE)),"")</f>
        <v/>
      </c>
      <c r="AU27" s="472" t="str">
        <f>IF($AB27&lt;=AU$2,IF($AC27&lt;AU$2,0,VLOOKUP($S27,REF!$K:$N,2,FALSE)),"")</f>
        <v/>
      </c>
      <c r="AV27" s="472" t="str">
        <f>IF($AB27&lt;=AV$2,IF($AC27&lt;AV$2,0,VLOOKUP($S27,REF!$K:$N,2,FALSE)),"")</f>
        <v/>
      </c>
      <c r="AW27" s="472" t="str">
        <f>IF($AB27&lt;=AW$2,IF($AC27&lt;AW$2,0,VLOOKUP($S27,REF!$K:$N,2,FALSE)),"")</f>
        <v/>
      </c>
      <c r="AX27" s="472" t="str">
        <f>IF($AB27&lt;=AX$2,IF($AC27&lt;AX$2,0,VLOOKUP($S27,REF!$K:$N,2,FALSE)),"")</f>
        <v/>
      </c>
      <c r="AY27" s="472" t="str">
        <f>IF($AB27&lt;=AY$2,IF($AC27&lt;AY$2,0,VLOOKUP($S27,REF!$K:$N,2,FALSE)),"")</f>
        <v/>
      </c>
      <c r="AZ27" s="472" t="str">
        <f>IF($AB27&lt;=AZ$2,IF($AC27&lt;AZ$2,0,VLOOKUP($S27,REF!$K:$N,2,FALSE)),"")</f>
        <v/>
      </c>
      <c r="BA27" s="472" t="str">
        <f>IF($AB27&lt;=BA$2,IF($AC27&lt;BA$2,0,VLOOKUP($S27,REF!$K:$N,2,FALSE)),"")</f>
        <v/>
      </c>
      <c r="BB27" s="905" t="str">
        <f>IF($AB27&lt;=BB$2,IF($AC27&lt;BB$2,0,VLOOKUP($S27,REF!$K:$N,2,FALSE)),"")</f>
        <v/>
      </c>
      <c r="BC27" s="905" t="str">
        <f>IF($AB27&lt;=BC$2,IF($AC27&lt;BC$2,0,VLOOKUP($S27,REF!$K:$N,2,FALSE)),"")</f>
        <v/>
      </c>
      <c r="BD27" s="914" t="str">
        <f>IF($AB27&lt;=BD$2,IF($AC27&lt;BD$2,0,VLOOKUP($S27,REF!$K:$N,2,FALSE)),"")</f>
        <v/>
      </c>
      <c r="BE27" s="914" t="str">
        <f>IF($AB27&lt;=BE$2,IF($AC27&lt;BE$2,0,VLOOKUP($S27,REF!$K:$N,2,FALSE)),"")</f>
        <v/>
      </c>
      <c r="BF27" s="914" t="str">
        <f>IF($AB27&lt;=BF$2,IF($AC27&lt;BF$2,0,VLOOKUP($S27,REF!$K:$N,2,FALSE)),"")</f>
        <v/>
      </c>
      <c r="BG27" s="914" t="str">
        <f>IF($AB27&lt;=BG$2,IF($AC27&lt;BG$2,0,VLOOKUP($S27,REF!$K:$N,2,FALSE)),"")</f>
        <v/>
      </c>
      <c r="BH27" s="922" t="str">
        <f>IF($AB27&lt;=BH$2,IF($AC27&lt;BH$2,0,VLOOKUP($S27,REF!$K:$N,2,FALSE)),"")</f>
        <v/>
      </c>
      <c r="BI27" s="922" t="str">
        <f>IF($AB27&lt;=BI$2,IF($AC27&lt;BI$2,0,VLOOKUP($S27,REF!$K:$N,2,FALSE)),"")</f>
        <v/>
      </c>
      <c r="BJ27" s="922" t="str">
        <f>IF($AB27&lt;=BJ$2,IF($AC27&lt;BJ$2,0,VLOOKUP($S27,REF!$K:$N,2,FALSE)),"")</f>
        <v/>
      </c>
      <c r="BK27" s="905" t="str">
        <f>IF($AB27&lt;=BK$2,IF($AC27&lt;BK$2,0,VLOOKUP($S27,REF!$K:$N,2,FALSE)),"")</f>
        <v/>
      </c>
      <c r="BL27" s="905" t="str">
        <f>IF($AB27&lt;=BL$2,IF($AC27&lt;BL$2,0,VLOOKUP($S27,REF!$K:$N,2,FALSE)),"")</f>
        <v/>
      </c>
      <c r="BM27" s="905" t="str">
        <f>IF($AB27&lt;=BM$2,IF($AC27&lt;BM$2,0,VLOOKUP($S27,REF!$K:$N,2,FALSE)),"")</f>
        <v/>
      </c>
      <c r="BN27" s="905" t="str">
        <f>IF($AB27&lt;=BN$2,IF($AC27&lt;BN$2,0,VLOOKUP($S27,REF!$K:$N,2,FALSE)),"")</f>
        <v/>
      </c>
      <c r="BO27" s="905" t="str">
        <f>IF($AB27&lt;=BO$2,IF($AC27&lt;BO$2,0,VLOOKUP($S27,REF!$K:$N,2,FALSE)),"")</f>
        <v/>
      </c>
      <c r="BP27" s="905" t="str">
        <f>IF($AB27&lt;=BP$2,IF($AC27&lt;BP$2,0,VLOOKUP($S27,REF!$K:$N,2,FALSE)),"")</f>
        <v/>
      </c>
      <c r="BQ27" s="905" t="str">
        <f>IF($AB27&lt;=BQ$2,IF($AC27&lt;BQ$2,0,VLOOKUP($S27,REF!$K:$N,2,FALSE)),"")</f>
        <v/>
      </c>
      <c r="BR27" s="905" t="str">
        <f>IF($AB27&lt;=BR$2,IF($AC27&lt;BR$2,0,VLOOKUP($S27,REF!$K:$N,2,FALSE)),"")</f>
        <v/>
      </c>
      <c r="BS27" s="905" t="str">
        <f>IF($AB27&lt;=BS$2,IF($AC27&lt;BS$2,0,VLOOKUP($S27,REF!$K:$N,2,FALSE)),"")</f>
        <v/>
      </c>
      <c r="BT27" s="905" t="str">
        <f>IF($AB27&lt;=BT$2,IF($AC27&lt;BT$2,0,VLOOKUP($S27,REF!$K:$N,2,FALSE)),"")</f>
        <v/>
      </c>
      <c r="BU27" s="905" t="str">
        <f>IF($AB27&lt;=BU$2,IF($AC27&lt;BU$2,0,VLOOKUP($S27,REF!$K:$N,2,FALSE)),"")</f>
        <v/>
      </c>
      <c r="BV27" s="905" t="str">
        <f>IF($AB27&lt;=BV$2,IF($AC27&lt;BV$2,0,VLOOKUP($S27,REF!$K:$N,2,FALSE)),"")</f>
        <v/>
      </c>
      <c r="BW27" s="905" t="str">
        <f>IF($AB27&lt;=BW$2,IF($AC27&lt;BW$2,0,VLOOKUP($S27,REF!$K:$N,2,FALSE)),"")</f>
        <v/>
      </c>
      <c r="BX27" s="905" t="str">
        <f>IF($AB27&lt;=BX$2,IF($AC27&lt;BX$2,0,VLOOKUP($S27,REF!$K:$N,2,FALSE)),"")</f>
        <v/>
      </c>
      <c r="BY27" s="905" t="str">
        <f>IF($AB27&lt;=BY$2,IF($AC27&lt;BY$2,0,VLOOKUP($S27,REF!$K:$N,2,FALSE)),"")</f>
        <v/>
      </c>
      <c r="BZ27" s="905" t="str">
        <f>IF($AB27&lt;=BZ$2,IF($AC27&lt;BZ$2,0,VLOOKUP($S27,REF!$K:$N,2,FALSE)),"")</f>
        <v/>
      </c>
      <c r="CA27" s="905" t="str">
        <f>IF($AB27&lt;=CA$2,IF($AC27&lt;CA$2,0,VLOOKUP($S27,REF!$K:$N,2,FALSE)),"")</f>
        <v/>
      </c>
      <c r="CB27" s="905" t="str">
        <f>IF($AB27&lt;=CB$2,IF($AC27&lt;CB$2,0,VLOOKUP($S27,REF!$K:$N,2,FALSE)),"")</f>
        <v/>
      </c>
      <c r="CC27" s="905" t="str">
        <f>IF($AB27&lt;=CC$2,IF($AC27&lt;CC$2,0,VLOOKUP($S27,REF!$K:$N,2,FALSE)),"")</f>
        <v/>
      </c>
      <c r="CD27" s="905" t="str">
        <f>IF($AB27&lt;=CD$2,IF($AC27&lt;CD$2,0,VLOOKUP($S27,REF!$K:$N,2,FALSE)),"")</f>
        <v/>
      </c>
      <c r="CE27" s="905">
        <f>IF($AB27&lt;=CE$2,IF($AC27&lt;CE$2,0,VLOOKUP($S27,REF!$K:$N,2,FALSE)),"")</f>
        <v>1.002</v>
      </c>
      <c r="CF27" s="905">
        <f>IF($AB27&lt;=CF$2,IF($AC27&lt;CF$2,0,VLOOKUP($S27,REF!$K:$N,2,FALSE)),"")</f>
        <v>1.002</v>
      </c>
      <c r="CG27" s="905">
        <f>IF($AB27&lt;=CG$2,IF($AC27&lt;CG$2,0,VLOOKUP($S27,REF!$K:$N,2,FALSE)),"")</f>
        <v>1.002</v>
      </c>
      <c r="CH27" s="905">
        <f>IF($AB27&lt;=CH$2,IF($AC27&lt;CH$2,0,VLOOKUP($S27,REF!$K:$N,2,FALSE)),"")</f>
        <v>1.002</v>
      </c>
      <c r="CI27" s="905">
        <f>IF($AB27&lt;=CI$2,IF($AC27&lt;CI$2,0,VLOOKUP($S27,REF!$K:$N,2,FALSE)),"")</f>
        <v>1.002</v>
      </c>
      <c r="CJ27" s="905">
        <f>IF($AB27&lt;=CJ$2,IF($AC27&lt;CJ$2,0,VLOOKUP($S27,REF!$K:$N,2,FALSE)),"")</f>
        <v>1.002</v>
      </c>
      <c r="CK27" s="905">
        <f>IF($AB27&lt;=CK$2,IF($AC27&lt;CK$2,0,VLOOKUP($S27,REF!$K:$N,2,FALSE)),"")</f>
        <v>1.002</v>
      </c>
      <c r="CL27" s="905">
        <f>IF($AB27&lt;=CL$2,IF($AC27&lt;CL$2,0,VLOOKUP($S27,REF!$K:$N,2,FALSE)),"")</f>
        <v>1.002</v>
      </c>
      <c r="CM27" s="905">
        <f>IF($AB27&lt;=CM$2,IF($AC27&lt;CM$2,0,VLOOKUP($S27,REF!$K:$N,2,FALSE)),"")</f>
        <v>1.002</v>
      </c>
      <c r="CN27" s="905">
        <f>IF($AB27&lt;=CN$2,IF($AC27&lt;CN$2,0,VLOOKUP($S27,REF!$K:$N,2,FALSE)),"")</f>
        <v>1.002</v>
      </c>
      <c r="CO27" s="905">
        <f>IF($AB27&lt;=CO$2,IF($AC27&lt;CO$2,0,VLOOKUP($S27,REF!$K:$N,2,FALSE)),"")</f>
        <v>1.002</v>
      </c>
      <c r="CP27" s="905">
        <f>IF($AB27&lt;=CP$2,IF($AC27&lt;CP$2,0,VLOOKUP($S27,REF!$K:$N,2,FALSE)),"")</f>
        <v>0</v>
      </c>
      <c r="CQ27" s="905">
        <f>IF($AB27&lt;=CQ$2,IF($AC27&lt;CQ$2,0,VLOOKUP($S27,REF!$K:$N,2,FALSE)),"")</f>
        <v>0</v>
      </c>
      <c r="CR27" s="905">
        <f>IF($AB27&lt;=CR$2,IF($AC27&lt;CR$2,0,VLOOKUP($S27,REF!$K:$N,2,FALSE)),"")</f>
        <v>0</v>
      </c>
      <c r="CS27" s="905">
        <f>IF($AB27&lt;=CS$2,IF($AC27&lt;CS$2,0,VLOOKUP($S27,REF!$K:$N,2,FALSE)),"")</f>
        <v>0</v>
      </c>
      <c r="CT27" s="905">
        <f>IF($AB27&lt;=CT$2,IF($AC27&lt;CT$2,0,VLOOKUP($S27,REF!$K:$N,2,FALSE)),"")</f>
        <v>0</v>
      </c>
      <c r="CU27" s="905">
        <f>IF($AB27&lt;=CU$2,IF($AC27&lt;CU$2,0,VLOOKUP($S27,REF!$K:$N,2,FALSE)),"")</f>
        <v>0</v>
      </c>
      <c r="CV27" s="905">
        <f>IF($AB27&lt;=CV$2,IF($AC27&lt;CV$2,0,VLOOKUP($S27,REF!$K:$N,2,FALSE)),"")</f>
        <v>0</v>
      </c>
      <c r="CW27" s="905">
        <f>IF($AB27&lt;=CW$2,IF($AC27&lt;CW$2,0,VLOOKUP($S27,REF!$K:$N,2,FALSE)),"")</f>
        <v>0</v>
      </c>
      <c r="CX27" s="905">
        <f>IF($AB27&lt;=CX$2,IF($AC27&lt;CX$2,0,VLOOKUP($S27,REF!$K:$N,2,FALSE)),"")</f>
        <v>0</v>
      </c>
      <c r="CY27" s="905">
        <f>IF($AB27&lt;=CY$2,IF($AC27&lt;CY$2,0,VLOOKUP($S27,REF!$K:$N,2,FALSE)),"")</f>
        <v>0</v>
      </c>
      <c r="CZ27" s="905">
        <f>IF($AB27&lt;=CZ$2,IF($AC27&lt;CZ$2,0,VLOOKUP($S27,REF!$K:$N,2,FALSE)),"")</f>
        <v>0</v>
      </c>
      <c r="DA27" s="905">
        <f>IF($AB27&lt;=DA$2,IF($AC27&lt;DA$2,0,VLOOKUP($S27,REF!$K:$N,2,FALSE)),"")</f>
        <v>0</v>
      </c>
      <c r="DB27" s="905">
        <f>IF($AB27&lt;=DB$2,IF($AC27&lt;DB$2,0,VLOOKUP($S27,REF!$K:$N,2,FALSE)),"")</f>
        <v>0</v>
      </c>
      <c r="DC27" s="905">
        <f>IF($AB27&lt;=DC$2,IF($AC27&lt;DC$2,0,VLOOKUP($S27,REF!$K:$N,2,FALSE)),"")</f>
        <v>0</v>
      </c>
      <c r="DD27" s="905">
        <f>IF($AB27&lt;=DD$2,IF($AC27&lt;DD$2,0,VLOOKUP($S27,REF!$K:$N,2,FALSE)),"")</f>
        <v>0</v>
      </c>
      <c r="DE27" s="905">
        <f>IF($AB27&lt;=DE$2,IF($AC27&lt;DE$2,0,VLOOKUP($S27,REF!$K:$N,2,FALSE)),"")</f>
        <v>0</v>
      </c>
      <c r="DF27" s="905">
        <f>IF($AB27&lt;=DF$2,IF($AC27&lt;DF$2,0,VLOOKUP($S27,REF!$K:$N,2,FALSE)),"")</f>
        <v>0</v>
      </c>
      <c r="DG27" s="905">
        <f>IF($AB27&lt;=DG$2,IF($AC27&lt;DG$2,0,VLOOKUP($S27,REF!$K:$N,2,FALSE)),"")</f>
        <v>0</v>
      </c>
      <c r="DH27" s="905">
        <f>IF($AB27&lt;=DH$2,IF($AC27&lt;DH$2,0,VLOOKUP($S27,REF!$K:$N,2,FALSE)),"")</f>
        <v>0</v>
      </c>
      <c r="DI27" s="905">
        <f>IF($AB27&lt;=DI$2,IF($AC27&lt;DI$2,0,VLOOKUP($S27,REF!$K:$N,2,FALSE)),"")</f>
        <v>0</v>
      </c>
      <c r="DJ27" s="905">
        <f>IF($AB27&lt;=DJ$2,IF($AC27&lt;DJ$2,0,VLOOKUP($S27,REF!$K:$N,2,FALSE)),"")</f>
        <v>0</v>
      </c>
      <c r="DK27" s="905">
        <f>IF($AB27&lt;=DK$2,IF($AC27&lt;DK$2,0,VLOOKUP($S27,REF!$K:$N,2,FALSE)),"")</f>
        <v>0</v>
      </c>
      <c r="DL27" s="905">
        <f>IF($AB27&lt;=DL$2,IF($AC27&lt;DL$2,0,VLOOKUP($S27,REF!$K:$N,2,FALSE)),"")</f>
        <v>0</v>
      </c>
      <c r="DM27" s="905">
        <f>IF($AB27&lt;=DM$2,IF($AC27&lt;DM$2,0,VLOOKUP($S27,REF!$K:$N,2,FALSE)),"")</f>
        <v>0</v>
      </c>
      <c r="DN27" s="905">
        <f>IF($AB27&lt;=DN$2,IF($AC27&lt;DN$2,0,VLOOKUP($S27,REF!$K:$N,2,FALSE)),"")</f>
        <v>0</v>
      </c>
      <c r="DO27" s="905">
        <f>IF($AB27&lt;=DO$2,IF($AC27&lt;DO$2,0,VLOOKUP($S27,REF!$K:$N,2,FALSE)),"")</f>
        <v>0</v>
      </c>
      <c r="DP27" s="905">
        <f>IF($AB27&lt;=DP$2,IF($AC27&lt;DP$2,0,VLOOKUP($S27,REF!$K:$N,2,FALSE)),"")</f>
        <v>0</v>
      </c>
      <c r="DQ27" s="905">
        <f>IF($AB27&lt;=DQ$2,IF($AC27&lt;DQ$2,0,VLOOKUP($S27,REF!$K:$N,2,FALSE)),"")</f>
        <v>0</v>
      </c>
      <c r="DR27" s="905">
        <f>IF($AB27&lt;=DR$2,IF($AC27&lt;DR$2,0,VLOOKUP($S27,REF!$K:$N,2,FALSE)),"")</f>
        <v>0</v>
      </c>
      <c r="DS27" s="905">
        <f>IF($AB27&lt;=DS$2,IF($AC27&lt;DS$2,0,VLOOKUP($S27,REF!$K:$N,2,FALSE)),"")</f>
        <v>0</v>
      </c>
      <c r="DT27" s="905">
        <f>IF($AB27&lt;=DT$2,IF($AC27&lt;DT$2,0,VLOOKUP($S27,REF!$K:$N,2,FALSE)),"")</f>
        <v>0</v>
      </c>
      <c r="DU27" s="905">
        <f>IF($AB27&lt;=DU$2,IF($AC27&lt;DU$2,0,VLOOKUP($S27,REF!$K:$N,2,FALSE)),"")</f>
        <v>0</v>
      </c>
      <c r="DV27" s="905">
        <f>IF($AB27&lt;=DV$2,IF($AC27&lt;DV$2,0,VLOOKUP($S27,REF!$K:$N,2,FALSE)),"")</f>
        <v>0</v>
      </c>
      <c r="DW27" s="905">
        <f>IF($AB27&lt;=DW$2,IF($AC27&lt;DW$2,0,VLOOKUP($S27,REF!$K:$N,2,FALSE)),"")</f>
        <v>0</v>
      </c>
      <c r="DX27" s="905">
        <f>IF($AB27&lt;=DX$2,IF($AC27&lt;DX$2,0,VLOOKUP($S27,REF!$K:$N,2,FALSE)),"")</f>
        <v>0</v>
      </c>
      <c r="DY27" s="905">
        <f>IF($AB27&lt;=DY$2,IF($AC27&lt;DY$2,0,VLOOKUP($S27,REF!$K:$N,2,FALSE)),"")</f>
        <v>0</v>
      </c>
      <c r="DZ27" s="905" t="str">
        <f>IF($AB27&lt;=DZ$2,IF($AC27&lt;DZ$2,0,VLOOKUP($S27,REF!$K:$N,2,FALSE)),"")</f>
        <v/>
      </c>
      <c r="EA27" s="908"/>
      <c r="EB27" s="908"/>
      <c r="EC27" s="908"/>
      <c r="ED27" s="908"/>
      <c r="EE27" s="908"/>
      <c r="EF27" s="908"/>
      <c r="EG27" s="908"/>
      <c r="EH27" s="908"/>
      <c r="EI27" s="908"/>
      <c r="EJ27" s="908"/>
      <c r="EK27" s="908"/>
      <c r="EL27" s="908"/>
      <c r="EM27" s="908"/>
      <c r="EN27" s="908"/>
      <c r="EO27" s="908"/>
      <c r="EP27" s="908"/>
      <c r="EQ27" s="908"/>
      <c r="ER27" s="908"/>
      <c r="ES27" s="908"/>
      <c r="ET27" s="908"/>
      <c r="EU27" s="908"/>
      <c r="EV27" s="908"/>
      <c r="EW27" s="908"/>
      <c r="EX27" s="908"/>
      <c r="EY27" s="908"/>
      <c r="EZ27" s="908"/>
      <c r="FA27" s="908"/>
      <c r="FB27" s="908"/>
      <c r="FC27" s="908"/>
      <c r="FD27" s="908"/>
      <c r="FE27" s="908"/>
      <c r="FF27" s="908"/>
      <c r="FG27" s="908"/>
      <c r="FH27" s="908"/>
      <c r="FI27" s="908"/>
      <c r="FJ27" s="908"/>
      <c r="FK27" s="908"/>
      <c r="FL27" s="908"/>
      <c r="FM27" s="908"/>
      <c r="FN27" s="908"/>
      <c r="FO27" s="908"/>
      <c r="FP27" s="908"/>
      <c r="FQ27" s="908"/>
      <c r="FR27" s="908"/>
      <c r="FS27" s="908"/>
      <c r="FT27" s="908"/>
      <c r="FU27" s="908"/>
      <c r="FV27" s="908"/>
      <c r="FW27" s="908"/>
      <c r="FX27" s="908"/>
      <c r="FY27" s="908"/>
      <c r="FZ27" s="908"/>
      <c r="GA27" s="908"/>
      <c r="GB27" s="908"/>
      <c r="GC27" s="908"/>
      <c r="GD27" s="908"/>
      <c r="GE27" s="908"/>
      <c r="GF27" s="908"/>
      <c r="GG27" s="908"/>
      <c r="GH27" s="908"/>
      <c r="GI27" s="908"/>
      <c r="GJ27" s="908"/>
      <c r="GK27" s="908"/>
      <c r="GL27" s="908"/>
      <c r="GM27" s="908"/>
      <c r="GN27" s="908"/>
      <c r="GO27" s="908"/>
      <c r="GP27" s="908"/>
      <c r="GQ27" s="908"/>
      <c r="GR27" s="908"/>
      <c r="GS27" s="908"/>
      <c r="GT27" s="908"/>
      <c r="GU27" s="908"/>
      <c r="GV27" s="908"/>
      <c r="GW27" s="908"/>
      <c r="GX27" s="908"/>
      <c r="GY27" s="908"/>
      <c r="GZ27" s="908"/>
      <c r="HA27" s="908"/>
      <c r="HB27" s="908"/>
      <c r="HC27" s="908"/>
      <c r="HD27" s="908"/>
      <c r="HE27" s="908"/>
      <c r="HF27" s="908"/>
      <c r="HG27" s="908"/>
      <c r="HH27" s="908"/>
      <c r="HI27" s="908"/>
      <c r="HJ27" s="908"/>
      <c r="HK27" s="908"/>
      <c r="HL27" s="908"/>
      <c r="HM27" s="908"/>
      <c r="HN27" s="908"/>
      <c r="HO27" s="908"/>
      <c r="HP27" s="908"/>
      <c r="HQ27" s="908"/>
      <c r="HR27" s="908"/>
      <c r="HS27" s="908"/>
      <c r="HT27" s="908"/>
      <c r="HU27" s="908"/>
      <c r="HV27" s="908"/>
      <c r="HW27" s="908"/>
      <c r="HX27" s="908"/>
      <c r="HY27" s="908"/>
      <c r="HZ27" s="908"/>
      <c r="IA27" s="908"/>
      <c r="IB27" s="908"/>
      <c r="IC27" s="908"/>
      <c r="ID27" s="908"/>
      <c r="IE27" s="908"/>
      <c r="IF27" s="908"/>
      <c r="IG27" s="908"/>
      <c r="IH27" s="908"/>
      <c r="II27" s="908"/>
      <c r="IJ27" s="908"/>
      <c r="IK27" s="908"/>
      <c r="IL27" s="908"/>
      <c r="IM27" s="908"/>
      <c r="IN27" s="908"/>
      <c r="IO27" s="908"/>
      <c r="IP27" s="908"/>
      <c r="IQ27" s="908"/>
      <c r="IR27" s="908"/>
      <c r="IS27" s="908"/>
      <c r="IT27" s="908"/>
      <c r="IU27" s="908"/>
      <c r="IV27" s="908"/>
      <c r="IW27" s="908"/>
      <c r="IX27" s="908"/>
      <c r="IY27" s="908"/>
      <c r="IZ27" s="908"/>
      <c r="JA27" s="908"/>
      <c r="JB27" s="908"/>
      <c r="JC27" s="908"/>
      <c r="JD27" s="908"/>
      <c r="JE27" s="908"/>
      <c r="JF27" s="908"/>
      <c r="JG27" s="908"/>
      <c r="JH27" s="908"/>
      <c r="JI27" s="908"/>
      <c r="JJ27" s="908"/>
      <c r="JK27" s="908"/>
      <c r="JL27" s="908"/>
      <c r="JM27" s="908"/>
      <c r="JN27" s="908"/>
      <c r="JO27" s="908"/>
      <c r="JP27" s="908"/>
      <c r="JQ27" s="908"/>
      <c r="JR27" s="908"/>
      <c r="JS27" s="908"/>
      <c r="JT27" s="908"/>
      <c r="JU27" s="908"/>
      <c r="JV27" s="908"/>
      <c r="JW27" s="908"/>
      <c r="JX27" s="908"/>
    </row>
    <row r="28" spans="1:284" s="709" customFormat="1" ht="24" customHeight="1">
      <c r="A28" s="972">
        <f>VLOOKUP(B28,REF!$U$1:$W$8,2,FALSE)</f>
        <v>5</v>
      </c>
      <c r="B28" s="1192" t="s">
        <v>278</v>
      </c>
      <c r="C28" s="1193"/>
      <c r="D28" s="1297" t="s">
        <v>141</v>
      </c>
      <c r="E28" s="971"/>
      <c r="F28" s="1218">
        <v>0</v>
      </c>
      <c r="G28" s="1219" t="s">
        <v>1056</v>
      </c>
      <c r="H28" s="1228" t="s">
        <v>768</v>
      </c>
      <c r="I28" s="764" t="s">
        <v>281</v>
      </c>
      <c r="J28" s="945" t="s">
        <v>59</v>
      </c>
      <c r="K28" s="940" t="s">
        <v>1005</v>
      </c>
      <c r="L28" s="864" t="s">
        <v>761</v>
      </c>
      <c r="M28" s="706" t="s">
        <v>846</v>
      </c>
      <c r="N28" s="1304" t="s">
        <v>281</v>
      </c>
      <c r="O28" s="1225"/>
      <c r="P28" s="861"/>
      <c r="Q28" s="930">
        <v>41935</v>
      </c>
      <c r="R28" s="1025">
        <v>10</v>
      </c>
      <c r="S28" s="1179">
        <v>2</v>
      </c>
      <c r="T28" s="1180" t="str">
        <f>VLOOKUP(S28,REF!$K$1:$N$11,4,FALSE)</f>
        <v>Norberto Acevedo </v>
      </c>
      <c r="U28" s="1015">
        <v>41876</v>
      </c>
      <c r="V28" s="979" t="s">
        <v>222</v>
      </c>
      <c r="W28" s="983">
        <v>41876</v>
      </c>
      <c r="X28" s="979" t="s">
        <v>234</v>
      </c>
      <c r="Y28" s="983">
        <v>41876</v>
      </c>
      <c r="Z28" s="980"/>
      <c r="AA28" s="952">
        <f t="shared" si="8"/>
        <v>10</v>
      </c>
      <c r="AB28" s="1283">
        <v>41946</v>
      </c>
      <c r="AC28" s="1283">
        <f t="shared" si="7"/>
        <v>42016</v>
      </c>
      <c r="AD28" s="952"/>
      <c r="AE28" s="953"/>
      <c r="AF28" s="1033" t="s">
        <v>830</v>
      </c>
      <c r="AG28" s="1233" t="s">
        <v>1033</v>
      </c>
      <c r="AH28" s="915" t="str">
        <f>IF($AB28&lt;=AH$2,IF($AC28&lt;AH$2,0,VLOOKUP($S28,REF!$K:$N,2,FALSE)),"")</f>
        <v/>
      </c>
      <c r="AI28" s="915" t="str">
        <f>IF($AB28&lt;=AI$2,IF($AC28&lt;AI$2,0,VLOOKUP($S28,REF!$K:$N,2,FALSE)),"")</f>
        <v/>
      </c>
      <c r="AJ28" s="915" t="str">
        <f>IF($AB28&lt;=AJ$2,IF($AC28&lt;AJ$2,0,VLOOKUP($S28,REF!$K:$N,2,FALSE)),"")</f>
        <v/>
      </c>
      <c r="AK28" s="915" t="str">
        <f>IF($AB28&lt;=AK$2,IF($AC28&lt;AK$2,0,VLOOKUP($S28,REF!$K:$N,2,FALSE)),"")</f>
        <v/>
      </c>
      <c r="AL28" s="915" t="str">
        <f>IF($AB28&lt;=AL$2,IF($AC28&lt;AL$2,0,VLOOKUP($S28,REF!$K:$N,2,FALSE)),"")</f>
        <v/>
      </c>
      <c r="AM28" s="915" t="str">
        <f>IF($AB28&lt;=AM$2,IF($AC28&lt;AM$2,0,VLOOKUP($S28,REF!$K:$N,2,FALSE)),"")</f>
        <v/>
      </c>
      <c r="AN28" s="915" t="str">
        <f>IF($AB28&lt;=AN$2,IF($AC28&lt;AN$2,0,VLOOKUP($S28,REF!$K:$N,2,FALSE)),"")</f>
        <v/>
      </c>
      <c r="AO28" s="915" t="str">
        <f>IF($AB28&lt;=AO$2,IF($AC28&lt;AO$2,0,VLOOKUP($S28,REF!$K:$N,2,FALSE)),"")</f>
        <v/>
      </c>
      <c r="AP28" s="915" t="str">
        <f>IF($AB28&lt;=AP$2,IF($AC28&lt;AP$2,0,VLOOKUP($S28,REF!$K:$N,2,FALSE)),"")</f>
        <v/>
      </c>
      <c r="AQ28" s="915" t="str">
        <f>IF($AB28&lt;=AQ$2,IF($AC28&lt;AQ$2,0,VLOOKUP($S28,REF!$K:$N,2,FALSE)),"")</f>
        <v/>
      </c>
      <c r="AR28" s="915" t="str">
        <f>IF($AB28&lt;=AR$2,IF($AC28&lt;AR$2,0,VLOOKUP($S28,REF!$K:$N,2,FALSE)),"")</f>
        <v/>
      </c>
      <c r="AS28" s="915" t="str">
        <f>IF($AB28&lt;=AS$2,IF($AC28&lt;AS$2,0,VLOOKUP($S28,REF!$K:$N,2,FALSE)),"")</f>
        <v/>
      </c>
      <c r="AT28" s="915" t="str">
        <f>IF($AB28&lt;=AT$2,IF($AC28&lt;AT$2,0,VLOOKUP($S28,REF!$K:$N,2,FALSE)),"")</f>
        <v/>
      </c>
      <c r="AU28" s="915" t="str">
        <f>IF($AB28&lt;=AU$2,IF($AC28&lt;AU$2,0,VLOOKUP($S28,REF!$K:$N,2,FALSE)),"")</f>
        <v/>
      </c>
      <c r="AV28" s="915" t="str">
        <f>IF($AB28&lt;=AV$2,IF($AC28&lt;AV$2,0,VLOOKUP($S28,REF!$K:$N,2,FALSE)),"")</f>
        <v/>
      </c>
      <c r="AW28" s="915" t="str">
        <f>IF($AB28&lt;=AW$2,IF($AC28&lt;AW$2,0,VLOOKUP($S28,REF!$K:$N,2,FALSE)),"")</f>
        <v/>
      </c>
      <c r="AX28" s="915" t="str">
        <f>IF($AB28&lt;=AX$2,IF($AC28&lt;AX$2,0,VLOOKUP($S28,REF!$K:$N,2,FALSE)),"")</f>
        <v/>
      </c>
      <c r="AY28" s="915" t="str">
        <f>IF($AB28&lt;=AY$2,IF($AC28&lt;AY$2,0,VLOOKUP($S28,REF!$K:$N,2,FALSE)),"")</f>
        <v/>
      </c>
      <c r="AZ28" s="915" t="str">
        <f>IF($AB28&lt;=AZ$2,IF($AC28&lt;AZ$2,0,VLOOKUP($S28,REF!$K:$N,2,FALSE)),"")</f>
        <v/>
      </c>
      <c r="BA28" s="915" t="str">
        <f>IF($AB28&lt;=BA$2,IF($AC28&lt;BA$2,0,VLOOKUP($S28,REF!$K:$N,2,FALSE)),"")</f>
        <v/>
      </c>
      <c r="BB28" s="905" t="str">
        <f>IF($AB28&lt;=BB$2,IF($AC28&lt;BB$2,0,VLOOKUP($S28,REF!$K:$N,2,FALSE)),"")</f>
        <v/>
      </c>
      <c r="BC28" s="905" t="str">
        <f>IF($AB28&lt;=BC$2,IF($AC28&lt;BC$2,0,VLOOKUP($S28,REF!$K:$N,2,FALSE)),"")</f>
        <v/>
      </c>
      <c r="BD28" s="905" t="str">
        <f>IF($AB28&lt;=BD$2,IF($AC28&lt;BD$2,0,VLOOKUP($S28,REF!$K:$N,2,FALSE)),"")</f>
        <v/>
      </c>
      <c r="BE28" s="905" t="str">
        <f>IF($AB28&lt;=BE$2,IF($AC28&lt;BE$2,0,VLOOKUP($S28,REF!$K:$N,2,FALSE)),"")</f>
        <v/>
      </c>
      <c r="BF28" s="914" t="str">
        <f>IF($AB28&lt;=BF$2,IF($AC28&lt;BF$2,0,VLOOKUP($S28,REF!$K:$N,2,FALSE)),"")</f>
        <v/>
      </c>
      <c r="BG28" s="914" t="str">
        <f>IF($AB28&lt;=BG$2,IF($AC28&lt;BG$2,0,VLOOKUP($S28,REF!$K:$N,2,FALSE)),"")</f>
        <v/>
      </c>
      <c r="BH28" s="922" t="str">
        <f>IF($AB28&lt;=BH$2,IF($AC28&lt;BH$2,0,VLOOKUP($S28,REF!$K:$N,2,FALSE)),"")</f>
        <v/>
      </c>
      <c r="BI28" s="922" t="str">
        <f>IF($AB28&lt;=BI$2,IF($AC28&lt;BI$2,0,VLOOKUP($S28,REF!$K:$N,2,FALSE)),"")</f>
        <v/>
      </c>
      <c r="BJ28" s="922" t="str">
        <f>IF($AB28&lt;=BJ$2,IF($AC28&lt;BJ$2,0,VLOOKUP($S28,REF!$K:$N,2,FALSE)),"")</f>
        <v/>
      </c>
      <c r="BK28" s="905" t="str">
        <f>IF($AB28&lt;=BK$2,IF($AC28&lt;BK$2,0,VLOOKUP($S28,REF!$K:$N,2,FALSE)),"")</f>
        <v/>
      </c>
      <c r="BL28" s="905" t="str">
        <f>IF($AB28&lt;=BL$2,IF($AC28&lt;BL$2,0,VLOOKUP($S28,REF!$K:$N,2,FALSE)),"")</f>
        <v/>
      </c>
      <c r="BM28" s="905" t="str">
        <f>IF($AB28&lt;=BM$2,IF($AC28&lt;BM$2,0,VLOOKUP($S28,REF!$K:$N,2,FALSE)),"")</f>
        <v/>
      </c>
      <c r="BN28" s="905" t="str">
        <f>IF($AB28&lt;=BN$2,IF($AC28&lt;BN$2,0,VLOOKUP($S28,REF!$K:$N,2,FALSE)),"")</f>
        <v/>
      </c>
      <c r="BO28" s="905" t="str">
        <f>IF($AB28&lt;=BO$2,IF($AC28&lt;BO$2,0,VLOOKUP($S28,REF!$K:$N,2,FALSE)),"")</f>
        <v/>
      </c>
      <c r="BP28" s="905" t="str">
        <f>IF($AB28&lt;=BP$2,IF($AC28&lt;BP$2,0,VLOOKUP($S28,REF!$K:$N,2,FALSE)),"")</f>
        <v/>
      </c>
      <c r="BQ28" s="905" t="str">
        <f>IF($AB28&lt;=BQ$2,IF($AC28&lt;BQ$2,0,VLOOKUP($S28,REF!$K:$N,2,FALSE)),"")</f>
        <v/>
      </c>
      <c r="BR28" s="905" t="str">
        <f>IF($AB28&lt;=BR$2,IF($AC28&lt;BR$2,0,VLOOKUP($S28,REF!$K:$N,2,FALSE)),"")</f>
        <v/>
      </c>
      <c r="BS28" s="905" t="str">
        <f>IF($AB28&lt;=BS$2,IF($AC28&lt;BS$2,0,VLOOKUP($S28,REF!$K:$N,2,FALSE)),"")</f>
        <v/>
      </c>
      <c r="BT28" s="905" t="str">
        <f>IF($AB28&lt;=BT$2,IF($AC28&lt;BT$2,0,VLOOKUP($S28,REF!$K:$N,2,FALSE)),"")</f>
        <v/>
      </c>
      <c r="BU28" s="905" t="str">
        <f>IF($AB28&lt;=BU$2,IF($AC28&lt;BU$2,0,VLOOKUP($S28,REF!$K:$N,2,FALSE)),"")</f>
        <v/>
      </c>
      <c r="BV28" s="905" t="str">
        <f>IF($AB28&lt;=BV$2,IF($AC28&lt;BV$2,0,VLOOKUP($S28,REF!$K:$N,2,FALSE)),"")</f>
        <v/>
      </c>
      <c r="BW28" s="905" t="str">
        <f>IF($AB28&lt;=BW$2,IF($AC28&lt;BW$2,0,VLOOKUP($S28,REF!$K:$N,2,FALSE)),"")</f>
        <v/>
      </c>
      <c r="BX28" s="905" t="str">
        <f>IF($AB28&lt;=BX$2,IF($AC28&lt;BX$2,0,VLOOKUP($S28,REF!$K:$N,2,FALSE)),"")</f>
        <v/>
      </c>
      <c r="BY28" s="905" t="str">
        <f>IF($AB28&lt;=BY$2,IF($AC28&lt;BY$2,0,VLOOKUP($S28,REF!$K:$N,2,FALSE)),"")</f>
        <v/>
      </c>
      <c r="BZ28" s="905" t="str">
        <f>IF($AB28&lt;=BZ$2,IF($AC28&lt;BZ$2,0,VLOOKUP($S28,REF!$K:$N,2,FALSE)),"")</f>
        <v/>
      </c>
      <c r="CA28" s="905" t="str">
        <f>IF($AB28&lt;=CA$2,IF($AC28&lt;CA$2,0,VLOOKUP($S28,REF!$K:$N,2,FALSE)),"")</f>
        <v/>
      </c>
      <c r="CB28" s="905" t="str">
        <f>IF($AB28&lt;=CB$2,IF($AC28&lt;CB$2,0,VLOOKUP($S28,REF!$K:$N,2,FALSE)),"")</f>
        <v/>
      </c>
      <c r="CC28" s="905" t="str">
        <f>IF($AB28&lt;=CC$2,IF($AC28&lt;CC$2,0,VLOOKUP($S28,REF!$K:$N,2,FALSE)),"")</f>
        <v/>
      </c>
      <c r="CD28" s="905" t="str">
        <f>IF($AB28&lt;=CD$2,IF($AC28&lt;CD$2,0,VLOOKUP($S28,REF!$K:$N,2,FALSE)),"")</f>
        <v/>
      </c>
      <c r="CE28" s="905">
        <f>IF($AB28&lt;=CE$2,IF($AC28&lt;CE$2,0,VLOOKUP($S28,REF!$K:$N,2,FALSE)),"")</f>
        <v>1.002</v>
      </c>
      <c r="CF28" s="905">
        <f>IF($AB28&lt;=CF$2,IF($AC28&lt;CF$2,0,VLOOKUP($S28,REF!$K:$N,2,FALSE)),"")</f>
        <v>1.002</v>
      </c>
      <c r="CG28" s="905">
        <f>IF($AB28&lt;=CG$2,IF($AC28&lt;CG$2,0,VLOOKUP($S28,REF!$K:$N,2,FALSE)),"")</f>
        <v>1.002</v>
      </c>
      <c r="CH28" s="905">
        <f>IF($AB28&lt;=CH$2,IF($AC28&lt;CH$2,0,VLOOKUP($S28,REF!$K:$N,2,FALSE)),"")</f>
        <v>1.002</v>
      </c>
      <c r="CI28" s="905">
        <f>IF($AB28&lt;=CI$2,IF($AC28&lt;CI$2,0,VLOOKUP($S28,REF!$K:$N,2,FALSE)),"")</f>
        <v>1.002</v>
      </c>
      <c r="CJ28" s="905">
        <f>IF($AB28&lt;=CJ$2,IF($AC28&lt;CJ$2,0,VLOOKUP($S28,REF!$K:$N,2,FALSE)),"")</f>
        <v>1.002</v>
      </c>
      <c r="CK28" s="905">
        <f>IF($AB28&lt;=CK$2,IF($AC28&lt;CK$2,0,VLOOKUP($S28,REF!$K:$N,2,FALSE)),"")</f>
        <v>1.002</v>
      </c>
      <c r="CL28" s="905">
        <f>IF($AB28&lt;=CL$2,IF($AC28&lt;CL$2,0,VLOOKUP($S28,REF!$K:$N,2,FALSE)),"")</f>
        <v>1.002</v>
      </c>
      <c r="CM28" s="905">
        <f>IF($AB28&lt;=CM$2,IF($AC28&lt;CM$2,0,VLOOKUP($S28,REF!$K:$N,2,FALSE)),"")</f>
        <v>1.002</v>
      </c>
      <c r="CN28" s="905">
        <f>IF($AB28&lt;=CN$2,IF($AC28&lt;CN$2,0,VLOOKUP($S28,REF!$K:$N,2,FALSE)),"")</f>
        <v>1.002</v>
      </c>
      <c r="CO28" s="905">
        <f>IF($AB28&lt;=CO$2,IF($AC28&lt;CO$2,0,VLOOKUP($S28,REF!$K:$N,2,FALSE)),"")</f>
        <v>1.002</v>
      </c>
      <c r="CP28" s="905">
        <f>IF($AB28&lt;=CP$2,IF($AC28&lt;CP$2,0,VLOOKUP($S28,REF!$K:$N,2,FALSE)),"")</f>
        <v>0</v>
      </c>
      <c r="CQ28" s="905">
        <f>IF($AB28&lt;=CQ$2,IF($AC28&lt;CQ$2,0,VLOOKUP($S28,REF!$K:$N,2,FALSE)),"")</f>
        <v>0</v>
      </c>
      <c r="CR28" s="905">
        <f>IF($AB28&lt;=CR$2,IF($AC28&lt;CR$2,0,VLOOKUP($S28,REF!$K:$N,2,FALSE)),"")</f>
        <v>0</v>
      </c>
      <c r="CS28" s="905">
        <f>IF($AB28&lt;=CS$2,IF($AC28&lt;CS$2,0,VLOOKUP($S28,REF!$K:$N,2,FALSE)),"")</f>
        <v>0</v>
      </c>
      <c r="CT28" s="905">
        <f>IF($AB28&lt;=CT$2,IF($AC28&lt;CT$2,0,VLOOKUP($S28,REF!$K:$N,2,FALSE)),"")</f>
        <v>0</v>
      </c>
      <c r="CU28" s="905">
        <f>IF($AB28&lt;=CU$2,IF($AC28&lt;CU$2,0,VLOOKUP($S28,REF!$K:$N,2,FALSE)),"")</f>
        <v>0</v>
      </c>
      <c r="CV28" s="905">
        <f>IF($AB28&lt;=CV$2,IF($AC28&lt;CV$2,0,VLOOKUP($S28,REF!$K:$N,2,FALSE)),"")</f>
        <v>0</v>
      </c>
      <c r="CW28" s="905">
        <f>IF($AB28&lt;=CW$2,IF($AC28&lt;CW$2,0,VLOOKUP($S28,REF!$K:$N,2,FALSE)),"")</f>
        <v>0</v>
      </c>
      <c r="CX28" s="905">
        <f>IF($AB28&lt;=CX$2,IF($AC28&lt;CX$2,0,VLOOKUP($S28,REF!$K:$N,2,FALSE)),"")</f>
        <v>0</v>
      </c>
      <c r="CY28" s="905">
        <f>IF($AB28&lt;=CY$2,IF($AC28&lt;CY$2,0,VLOOKUP($S28,REF!$K:$N,2,FALSE)),"")</f>
        <v>0</v>
      </c>
      <c r="CZ28" s="905">
        <f>IF($AB28&lt;=CZ$2,IF($AC28&lt;CZ$2,0,VLOOKUP($S28,REF!$K:$N,2,FALSE)),"")</f>
        <v>0</v>
      </c>
      <c r="DA28" s="905">
        <f>IF($AB28&lt;=DA$2,IF($AC28&lt;DA$2,0,VLOOKUP($S28,REF!$K:$N,2,FALSE)),"")</f>
        <v>0</v>
      </c>
      <c r="DB28" s="905">
        <f>IF($AB28&lt;=DB$2,IF($AC28&lt;DB$2,0,VLOOKUP($S28,REF!$K:$N,2,FALSE)),"")</f>
        <v>0</v>
      </c>
      <c r="DC28" s="905">
        <f>IF($AB28&lt;=DC$2,IF($AC28&lt;DC$2,0,VLOOKUP($S28,REF!$K:$N,2,FALSE)),"")</f>
        <v>0</v>
      </c>
      <c r="DD28" s="905">
        <f>IF($AB28&lt;=DD$2,IF($AC28&lt;DD$2,0,VLOOKUP($S28,REF!$K:$N,2,FALSE)),"")</f>
        <v>0</v>
      </c>
      <c r="DE28" s="905">
        <f>IF($AB28&lt;=DE$2,IF($AC28&lt;DE$2,0,VLOOKUP($S28,REF!$K:$N,2,FALSE)),"")</f>
        <v>0</v>
      </c>
      <c r="DF28" s="905">
        <f>IF($AB28&lt;=DF$2,IF($AC28&lt;DF$2,0,VLOOKUP($S28,REF!$K:$N,2,FALSE)),"")</f>
        <v>0</v>
      </c>
      <c r="DG28" s="905">
        <f>IF($AB28&lt;=DG$2,IF($AC28&lt;DG$2,0,VLOOKUP($S28,REF!$K:$N,2,FALSE)),"")</f>
        <v>0</v>
      </c>
      <c r="DH28" s="905">
        <f>IF($AB28&lt;=DH$2,IF($AC28&lt;DH$2,0,VLOOKUP($S28,REF!$K:$N,2,FALSE)),"")</f>
        <v>0</v>
      </c>
      <c r="DI28" s="905">
        <f>IF($AB28&lt;=DI$2,IF($AC28&lt;DI$2,0,VLOOKUP($S28,REF!$K:$N,2,FALSE)),"")</f>
        <v>0</v>
      </c>
      <c r="DJ28" s="905">
        <f>IF($AB28&lt;=DJ$2,IF($AC28&lt;DJ$2,0,VLOOKUP($S28,REF!$K:$N,2,FALSE)),"")</f>
        <v>0</v>
      </c>
      <c r="DK28" s="905">
        <f>IF($AB28&lt;=DK$2,IF($AC28&lt;DK$2,0,VLOOKUP($S28,REF!$K:$N,2,FALSE)),"")</f>
        <v>0</v>
      </c>
      <c r="DL28" s="905">
        <f>IF($AB28&lt;=DL$2,IF($AC28&lt;DL$2,0,VLOOKUP($S28,REF!$K:$N,2,FALSE)),"")</f>
        <v>0</v>
      </c>
      <c r="DM28" s="905">
        <f>IF($AB28&lt;=DM$2,IF($AC28&lt;DM$2,0,VLOOKUP($S28,REF!$K:$N,2,FALSE)),"")</f>
        <v>0</v>
      </c>
      <c r="DN28" s="905">
        <f>IF($AB28&lt;=DN$2,IF($AC28&lt;DN$2,0,VLOOKUP($S28,REF!$K:$N,2,FALSE)),"")</f>
        <v>0</v>
      </c>
      <c r="DO28" s="905">
        <f>IF($AB28&lt;=DO$2,IF($AC28&lt;DO$2,0,VLOOKUP($S28,REF!$K:$N,2,FALSE)),"")</f>
        <v>0</v>
      </c>
      <c r="DP28" s="905">
        <f>IF($AB28&lt;=DP$2,IF($AC28&lt;DP$2,0,VLOOKUP($S28,REF!$K:$N,2,FALSE)),"")</f>
        <v>0</v>
      </c>
      <c r="DQ28" s="905">
        <f>IF($AB28&lt;=DQ$2,IF($AC28&lt;DQ$2,0,VLOOKUP($S28,REF!$K:$N,2,FALSE)),"")</f>
        <v>0</v>
      </c>
      <c r="DR28" s="905">
        <f>IF($AB28&lt;=DR$2,IF($AC28&lt;DR$2,0,VLOOKUP($S28,REF!$K:$N,2,FALSE)),"")</f>
        <v>0</v>
      </c>
      <c r="DS28" s="905">
        <f>IF($AB28&lt;=DS$2,IF($AC28&lt;DS$2,0,VLOOKUP($S28,REF!$K:$N,2,FALSE)),"")</f>
        <v>0</v>
      </c>
      <c r="DT28" s="905">
        <f>IF($AB28&lt;=DT$2,IF($AC28&lt;DT$2,0,VLOOKUP($S28,REF!$K:$N,2,FALSE)),"")</f>
        <v>0</v>
      </c>
      <c r="DU28" s="905">
        <f>IF($AB28&lt;=DU$2,IF($AC28&lt;DU$2,0,VLOOKUP($S28,REF!$K:$N,2,FALSE)),"")</f>
        <v>0</v>
      </c>
      <c r="DV28" s="905">
        <f>IF($AB28&lt;=DV$2,IF($AC28&lt;DV$2,0,VLOOKUP($S28,REF!$K:$N,2,FALSE)),"")</f>
        <v>0</v>
      </c>
      <c r="DW28" s="905">
        <f>IF($AB28&lt;=DW$2,IF($AC28&lt;DW$2,0,VLOOKUP($S28,REF!$K:$N,2,FALSE)),"")</f>
        <v>0</v>
      </c>
      <c r="DX28" s="905">
        <f>IF($AB28&lt;=DX$2,IF($AC28&lt;DX$2,0,VLOOKUP($S28,REF!$K:$N,2,FALSE)),"")</f>
        <v>0</v>
      </c>
      <c r="DY28" s="905">
        <f>IF($AB28&lt;=DY$2,IF($AC28&lt;DY$2,0,VLOOKUP($S28,REF!$K:$N,2,FALSE)),"")</f>
        <v>0</v>
      </c>
      <c r="DZ28" s="905" t="str">
        <f>IF($AB28&lt;=DZ$2,IF($AC28&lt;DZ$2,0,VLOOKUP($S28,REF!$K:$N,2,FALSE)),"")</f>
        <v/>
      </c>
      <c r="EA28" s="908"/>
      <c r="EB28" s="908"/>
      <c r="EC28" s="908"/>
      <c r="ED28" s="908"/>
      <c r="EE28" s="908"/>
      <c r="EF28" s="908"/>
      <c r="EG28" s="908"/>
      <c r="EH28" s="908"/>
      <c r="EI28" s="908"/>
      <c r="EJ28" s="908"/>
      <c r="EK28" s="908"/>
      <c r="EL28" s="908"/>
      <c r="EM28" s="908"/>
      <c r="EN28" s="908"/>
      <c r="EO28" s="908"/>
      <c r="EP28" s="908"/>
      <c r="EQ28" s="908"/>
      <c r="ER28" s="908"/>
      <c r="ES28" s="908"/>
      <c r="ET28" s="908"/>
      <c r="EU28" s="908"/>
      <c r="EV28" s="908"/>
      <c r="EW28" s="908"/>
      <c r="EX28" s="908"/>
      <c r="EY28" s="908"/>
      <c r="EZ28" s="908"/>
      <c r="FA28" s="908"/>
      <c r="FB28" s="908"/>
      <c r="FC28" s="908"/>
      <c r="FD28" s="908"/>
      <c r="FE28" s="908"/>
      <c r="FF28" s="908"/>
      <c r="FG28" s="908"/>
      <c r="FH28" s="908"/>
      <c r="FI28" s="908"/>
      <c r="FJ28" s="908"/>
      <c r="FK28" s="908"/>
      <c r="FL28" s="908"/>
      <c r="FM28" s="908"/>
      <c r="FN28" s="908"/>
      <c r="FO28" s="908"/>
      <c r="FP28" s="908"/>
      <c r="FQ28" s="908"/>
      <c r="FR28" s="908"/>
      <c r="FS28" s="908"/>
      <c r="FT28" s="908"/>
      <c r="FU28" s="908"/>
      <c r="FV28" s="908"/>
      <c r="FW28" s="908"/>
      <c r="FX28" s="908"/>
      <c r="FY28" s="908"/>
      <c r="FZ28" s="908"/>
      <c r="GA28" s="908"/>
      <c r="GB28" s="908"/>
      <c r="GC28" s="908"/>
      <c r="GD28" s="908"/>
      <c r="GE28" s="908"/>
      <c r="GF28" s="908"/>
      <c r="GG28" s="908"/>
      <c r="GH28" s="908"/>
      <c r="GI28" s="908"/>
      <c r="GJ28" s="908"/>
      <c r="GK28" s="908"/>
      <c r="GL28" s="908"/>
      <c r="GM28" s="908"/>
      <c r="GN28" s="908"/>
      <c r="GO28" s="908"/>
      <c r="GP28" s="908"/>
      <c r="GQ28" s="908"/>
      <c r="GR28" s="908"/>
      <c r="GS28" s="908"/>
      <c r="GT28" s="908"/>
      <c r="GU28" s="908"/>
      <c r="GV28" s="908"/>
      <c r="GW28" s="908"/>
      <c r="GX28" s="908"/>
      <c r="GY28" s="908"/>
      <c r="GZ28" s="908"/>
      <c r="HA28" s="908"/>
      <c r="HB28" s="908"/>
      <c r="HC28" s="908"/>
      <c r="HD28" s="908"/>
      <c r="HE28" s="908"/>
      <c r="HF28" s="908"/>
      <c r="HG28" s="908"/>
      <c r="HH28" s="908"/>
      <c r="HI28" s="908"/>
      <c r="HJ28" s="908"/>
      <c r="HK28" s="908"/>
      <c r="HL28" s="908"/>
      <c r="HM28" s="908"/>
      <c r="HN28" s="908"/>
      <c r="HO28" s="908"/>
      <c r="HP28" s="908"/>
      <c r="HQ28" s="908"/>
      <c r="HR28" s="908"/>
      <c r="HS28" s="908"/>
      <c r="HT28" s="908"/>
      <c r="HU28" s="908"/>
      <c r="HV28" s="908"/>
      <c r="HW28" s="908"/>
      <c r="HX28" s="908"/>
      <c r="HY28" s="908"/>
      <c r="HZ28" s="908"/>
      <c r="IA28" s="908"/>
      <c r="IB28" s="908"/>
      <c r="IC28" s="908"/>
      <c r="ID28" s="908"/>
      <c r="IE28" s="908"/>
      <c r="IF28" s="908"/>
      <c r="IG28" s="908"/>
      <c r="IH28" s="908"/>
      <c r="II28" s="908"/>
      <c r="IJ28" s="908"/>
      <c r="IK28" s="908"/>
      <c r="IL28" s="908"/>
      <c r="IM28" s="908"/>
      <c r="IN28" s="908"/>
      <c r="IO28" s="908"/>
      <c r="IP28" s="908"/>
      <c r="IQ28" s="908"/>
      <c r="IR28" s="908"/>
      <c r="IS28" s="908"/>
      <c r="IT28" s="908"/>
      <c r="IU28" s="908"/>
      <c r="IV28" s="908"/>
      <c r="IW28" s="908"/>
      <c r="IX28" s="908"/>
      <c r="IY28" s="908"/>
      <c r="IZ28" s="908"/>
      <c r="JA28" s="908"/>
      <c r="JB28" s="908"/>
      <c r="JC28" s="908"/>
      <c r="JD28" s="908"/>
      <c r="JE28" s="908"/>
      <c r="JF28" s="908"/>
      <c r="JG28" s="908"/>
      <c r="JH28" s="908"/>
      <c r="JI28" s="908"/>
      <c r="JJ28" s="908"/>
      <c r="JK28" s="908"/>
      <c r="JL28" s="908"/>
      <c r="JM28" s="908"/>
      <c r="JN28" s="908"/>
      <c r="JO28" s="908"/>
      <c r="JP28" s="908"/>
      <c r="JQ28" s="908"/>
      <c r="JR28" s="908"/>
      <c r="JS28" s="908"/>
      <c r="JT28" s="908"/>
      <c r="JU28" s="908"/>
      <c r="JV28" s="908"/>
      <c r="JW28" s="908"/>
      <c r="JX28" s="908"/>
    </row>
    <row r="29" spans="1:284" s="709" customFormat="1" ht="24" customHeight="1">
      <c r="A29" s="972">
        <f>VLOOKUP(B29,REF!$U$1:$W$8,2,FALSE)</f>
        <v>6</v>
      </c>
      <c r="B29" s="1192" t="s">
        <v>279</v>
      </c>
      <c r="C29" s="1193"/>
      <c r="D29" s="1297" t="s">
        <v>769</v>
      </c>
      <c r="E29" s="971"/>
      <c r="F29" s="1218">
        <v>0</v>
      </c>
      <c r="G29" s="1219" t="s">
        <v>1055</v>
      </c>
      <c r="H29" s="1275" t="s">
        <v>749</v>
      </c>
      <c r="I29" s="764" t="s">
        <v>281</v>
      </c>
      <c r="J29" s="945" t="s">
        <v>210</v>
      </c>
      <c r="K29" s="937" t="s">
        <v>814</v>
      </c>
      <c r="L29" s="864" t="s">
        <v>167</v>
      </c>
      <c r="M29" s="706" t="s">
        <v>168</v>
      </c>
      <c r="N29" s="1304" t="s">
        <v>281</v>
      </c>
      <c r="O29" s="1225"/>
      <c r="P29" s="860" t="s">
        <v>165</v>
      </c>
      <c r="Q29" s="930">
        <v>41752</v>
      </c>
      <c r="R29" s="1025">
        <v>10</v>
      </c>
      <c r="S29" s="1179">
        <v>1</v>
      </c>
      <c r="T29" s="1180" t="str">
        <f>VLOOKUP(S29,REF!$K$1:$N$11,4,FALSE)</f>
        <v>Elvio Beautemps</v>
      </c>
      <c r="U29" s="1015" t="s">
        <v>141</v>
      </c>
      <c r="V29" s="979" t="s">
        <v>222</v>
      </c>
      <c r="W29" s="983" t="s">
        <v>762</v>
      </c>
      <c r="X29" s="979" t="s">
        <v>234</v>
      </c>
      <c r="Y29" s="983" t="s">
        <v>762</v>
      </c>
      <c r="Z29" s="980"/>
      <c r="AA29" s="952">
        <f t="shared" si="8"/>
        <v>18</v>
      </c>
      <c r="AB29" s="1284">
        <v>41687</v>
      </c>
      <c r="AC29" s="1283">
        <v>41813</v>
      </c>
      <c r="AD29" s="952"/>
      <c r="AE29" s="953">
        <v>1</v>
      </c>
      <c r="AF29" s="1033"/>
      <c r="AG29" s="1234" t="s">
        <v>785</v>
      </c>
      <c r="AH29" s="472" t="str">
        <f>IF($AB29&lt;=AH$2,IF($AC29&lt;AH$2,0,VLOOKUP($S29,REF!$K:$N,2,FALSE)),"")</f>
        <v/>
      </c>
      <c r="AI29" s="472" t="str">
        <f>IF($AB29&lt;=AI$2,IF($AC29&lt;AI$2,0,VLOOKUP($S29,REF!$K:$N,2,FALSE)),"")</f>
        <v/>
      </c>
      <c r="AJ29" s="472" t="str">
        <f>IF($AB29&lt;=AJ$2,IF($AC29&lt;AJ$2,0,VLOOKUP($S29,REF!$K:$N,2,FALSE)),"")</f>
        <v/>
      </c>
      <c r="AK29" s="472" t="str">
        <f>IF($AB29&lt;=AK$2,IF($AC29&lt;AK$2,0,VLOOKUP($S29,REF!$K:$N,2,FALSE)),"")</f>
        <v/>
      </c>
      <c r="AL29" s="472" t="str">
        <f>IF($AB29&lt;=AL$2,IF($AC29&lt;AL$2,0,VLOOKUP($S29,REF!$K:$N,2,FALSE)),"")</f>
        <v/>
      </c>
      <c r="AM29" s="472" t="str">
        <f>IF($AB29&lt;=AM$2,IF($AC29&lt;AM$2,0,VLOOKUP($S29,REF!$K:$N,2,FALSE)),"")</f>
        <v/>
      </c>
      <c r="AN29" s="472" t="str">
        <f>IF($AB29&lt;=AN$2,IF($AC29&lt;AN$2,0,VLOOKUP($S29,REF!$K:$N,2,FALSE)),"")</f>
        <v/>
      </c>
      <c r="AO29" s="472" t="str">
        <f>IF($AB29&lt;=AO$2,IF($AC29&lt;AO$2,0,VLOOKUP($S29,REF!$K:$N,2,FALSE)),"")</f>
        <v/>
      </c>
      <c r="AP29" s="472" t="str">
        <f>IF($AB29&lt;=AP$2,IF($AC29&lt;AP$2,0,VLOOKUP($S29,REF!$K:$N,2,FALSE)),"")</f>
        <v/>
      </c>
      <c r="AQ29" s="472" t="str">
        <f>IF($AB29&lt;=AQ$2,IF($AC29&lt;AQ$2,0,VLOOKUP($S29,REF!$K:$N,2,FALSE)),"")</f>
        <v/>
      </c>
      <c r="AR29" s="472" t="str">
        <f>IF($AB29&lt;=AR$2,IF($AC29&lt;AR$2,0,VLOOKUP($S29,REF!$K:$N,2,FALSE)),"")</f>
        <v/>
      </c>
      <c r="AS29" s="472" t="str">
        <f>IF($AB29&lt;=AS$2,IF($AC29&lt;AS$2,0,VLOOKUP($S29,REF!$K:$N,2,FALSE)),"")</f>
        <v/>
      </c>
      <c r="AT29" s="472">
        <f>IF($AB29&lt;=AT$2,IF($AC29&lt;AT$2,0,VLOOKUP($S29,REF!$K:$N,2,FALSE)),"")</f>
        <v>1.0009999999999999</v>
      </c>
      <c r="AU29" s="472">
        <f>IF($AB29&lt;=AU$2,IF($AC29&lt;AU$2,0,VLOOKUP($S29,REF!$K:$N,2,FALSE)),"")</f>
        <v>1.0009999999999999</v>
      </c>
      <c r="AV29" s="472">
        <f>IF($AB29&lt;=AV$2,IF($AC29&lt;AV$2,0,VLOOKUP($S29,REF!$K:$N,2,FALSE)),"")</f>
        <v>1.0009999999999999</v>
      </c>
      <c r="AW29" s="472">
        <f>IF($AB29&lt;=AW$2,IF($AC29&lt;AW$2,0,VLOOKUP($S29,REF!$K:$N,2,FALSE)),"")</f>
        <v>1.0009999999999999</v>
      </c>
      <c r="AX29" s="472">
        <f>IF($AB29&lt;=AX$2,IF($AC29&lt;AX$2,0,VLOOKUP($S29,REF!$K:$N,2,FALSE)),"")</f>
        <v>1.0009999999999999</v>
      </c>
      <c r="AY29" s="472">
        <f>IF($AB29&lt;=AY$2,IF($AC29&lt;AY$2,0,VLOOKUP($S29,REF!$K:$N,2,FALSE)),"")</f>
        <v>1.0009999999999999</v>
      </c>
      <c r="AZ29" s="472">
        <f>IF($AB29&lt;=AZ$2,IF($AC29&lt;AZ$2,0,VLOOKUP($S29,REF!$K:$N,2,FALSE)),"")</f>
        <v>1.0009999999999999</v>
      </c>
      <c r="BA29" s="472">
        <f>IF($AB29&lt;=BA$2,IF($AC29&lt;BA$2,0,VLOOKUP($S29,REF!$K:$N,2,FALSE)),"")</f>
        <v>1.0009999999999999</v>
      </c>
      <c r="BB29" s="905">
        <f>IF($AB29&lt;=BB$2,IF($AC29&lt;BB$2,0,VLOOKUP($S29,REF!$K:$N,2,FALSE)),"")</f>
        <v>1.0009999999999999</v>
      </c>
      <c r="BC29" s="905">
        <f>IF($AB29&lt;=BC$2,IF($AC29&lt;BC$2,0,VLOOKUP($S29,REF!$K:$N,2,FALSE)),"")</f>
        <v>1.0009999999999999</v>
      </c>
      <c r="BD29" s="905">
        <f>IF($AB29&lt;=BD$2,IF($AC29&lt;BD$2,0,VLOOKUP($S29,REF!$K:$N,2,FALSE)),"")</f>
        <v>1.0009999999999999</v>
      </c>
      <c r="BE29" s="905">
        <f>IF($AB29&lt;=BE$2,IF($AC29&lt;BE$2,0,VLOOKUP($S29,REF!$K:$N,2,FALSE)),"")</f>
        <v>1.0009999999999999</v>
      </c>
      <c r="BF29" s="905">
        <f>IF($AB29&lt;=BF$2,IF($AC29&lt;BF$2,0,VLOOKUP($S29,REF!$K:$N,2,FALSE)),"")</f>
        <v>1.0009999999999999</v>
      </c>
      <c r="BG29" s="905">
        <f>IF($AB29&lt;=BG$2,IF($AC29&lt;BG$2,0,VLOOKUP($S29,REF!$K:$N,2,FALSE)),"")</f>
        <v>1.0009999999999999</v>
      </c>
      <c r="BH29" s="905">
        <f>IF($AB29&lt;=BH$2,IF($AC29&lt;BH$2,0,VLOOKUP($S29,REF!$K:$N,2,FALSE)),"")</f>
        <v>1.0009999999999999</v>
      </c>
      <c r="BI29" s="905">
        <f>IF($AB29&lt;=BI$2,IF($AC29&lt;BI$2,0,VLOOKUP($S29,REF!$K:$N,2,FALSE)),"")</f>
        <v>1.0009999999999999</v>
      </c>
      <c r="BJ29" s="905">
        <f>IF($AB29&lt;=BJ$2,IF($AC29&lt;BJ$2,0,VLOOKUP($S29,REF!$K:$N,2,FALSE)),"")</f>
        <v>1.0009999999999999</v>
      </c>
      <c r="BK29" s="905">
        <f>IF($AB29&lt;=BK$2,IF($AC29&lt;BK$2,0,VLOOKUP($S29,REF!$K:$N,2,FALSE)),"")</f>
        <v>1.0009999999999999</v>
      </c>
      <c r="BL29" s="905">
        <f>IF($AB29&lt;=BL$2,IF($AC29&lt;BL$2,0,VLOOKUP($S29,REF!$K:$N,2,FALSE)),"")</f>
        <v>1.0009999999999999</v>
      </c>
      <c r="BM29" s="905">
        <f>IF($AB29&lt;=BM$2,IF($AC29&lt;BM$2,0,VLOOKUP($S29,REF!$K:$N,2,FALSE)),"")</f>
        <v>0</v>
      </c>
      <c r="BN29" s="905">
        <f>IF($AB29&lt;=BN$2,IF($AC29&lt;BN$2,0,VLOOKUP($S29,REF!$K:$N,2,FALSE)),"")</f>
        <v>0</v>
      </c>
      <c r="BO29" s="905">
        <f>IF($AB29&lt;=BO$2,IF($AC29&lt;BO$2,0,VLOOKUP($S29,REF!$K:$N,2,FALSE)),"")</f>
        <v>0</v>
      </c>
      <c r="BP29" s="905">
        <f>IF($AB29&lt;=BP$2,IF($AC29&lt;BP$2,0,VLOOKUP($S29,REF!$K:$N,2,FALSE)),"")</f>
        <v>0</v>
      </c>
      <c r="BQ29" s="905">
        <f>IF($AB29&lt;=BQ$2,IF($AC29&lt;BQ$2,0,VLOOKUP($S29,REF!$K:$N,2,FALSE)),"")</f>
        <v>0</v>
      </c>
      <c r="BR29" s="905">
        <f>IF($AB29&lt;=BR$2,IF($AC29&lt;BR$2,0,VLOOKUP($S29,REF!$K:$N,2,FALSE)),"")</f>
        <v>0</v>
      </c>
      <c r="BS29" s="905">
        <f>IF($AB29&lt;=BS$2,IF($AC29&lt;BS$2,0,VLOOKUP($S29,REF!$K:$N,2,FALSE)),"")</f>
        <v>0</v>
      </c>
      <c r="BT29" s="905">
        <f>IF($AB29&lt;=BT$2,IF($AC29&lt;BT$2,0,VLOOKUP($S29,REF!$K:$N,2,FALSE)),"")</f>
        <v>0</v>
      </c>
      <c r="BU29" s="905">
        <f>IF($AB29&lt;=BU$2,IF($AC29&lt;BU$2,0,VLOOKUP($S29,REF!$K:$N,2,FALSE)),"")</f>
        <v>0</v>
      </c>
      <c r="BV29" s="905">
        <f>IF($AB29&lt;=BV$2,IF($AC29&lt;BV$2,0,VLOOKUP($S29,REF!$K:$N,2,FALSE)),"")</f>
        <v>0</v>
      </c>
      <c r="BW29" s="905">
        <f>IF($AB29&lt;=BW$2,IF($AC29&lt;BW$2,0,VLOOKUP($S29,REF!$K:$N,2,FALSE)),"")</f>
        <v>0</v>
      </c>
      <c r="BX29" s="905">
        <f>IF($AB29&lt;=BX$2,IF($AC29&lt;BX$2,0,VLOOKUP($S29,REF!$K:$N,2,FALSE)),"")</f>
        <v>0</v>
      </c>
      <c r="BY29" s="905">
        <f>IF($AB29&lt;=BY$2,IF($AC29&lt;BY$2,0,VLOOKUP($S29,REF!$K:$N,2,FALSE)),"")</f>
        <v>0</v>
      </c>
      <c r="BZ29" s="905">
        <f>IF($AB29&lt;=BZ$2,IF($AC29&lt;BZ$2,0,VLOOKUP($S29,REF!$K:$N,2,FALSE)),"")</f>
        <v>0</v>
      </c>
      <c r="CA29" s="905">
        <f>IF($AB29&lt;=CA$2,IF($AC29&lt;CA$2,0,VLOOKUP($S29,REF!$K:$N,2,FALSE)),"")</f>
        <v>0</v>
      </c>
      <c r="CB29" s="905">
        <f>IF($AB29&lt;=CB$2,IF($AC29&lt;CB$2,0,VLOOKUP($S29,REF!$K:$N,2,FALSE)),"")</f>
        <v>0</v>
      </c>
      <c r="CC29" s="905">
        <f>IF($AB29&lt;=CC$2,IF($AC29&lt;CC$2,0,VLOOKUP($S29,REF!$K:$N,2,FALSE)),"")</f>
        <v>0</v>
      </c>
      <c r="CD29" s="905">
        <f>IF($AB29&lt;=CD$2,IF($AC29&lt;CD$2,0,VLOOKUP($S29,REF!$K:$N,2,FALSE)),"")</f>
        <v>0</v>
      </c>
      <c r="CE29" s="905">
        <f>IF($AB29&lt;=CE$2,IF($AC29&lt;CE$2,0,VLOOKUP($S29,REF!$K:$N,2,FALSE)),"")</f>
        <v>0</v>
      </c>
      <c r="CF29" s="905">
        <f>IF($AB29&lt;=CF$2,IF($AC29&lt;CF$2,0,VLOOKUP($S29,REF!$K:$N,2,FALSE)),"")</f>
        <v>0</v>
      </c>
      <c r="CG29" s="905">
        <f>IF($AB29&lt;=CG$2,IF($AC29&lt;CG$2,0,VLOOKUP($S29,REF!$K:$N,2,FALSE)),"")</f>
        <v>0</v>
      </c>
      <c r="CH29" s="905">
        <f>IF($AB29&lt;=CH$2,IF($AC29&lt;CH$2,0,VLOOKUP($S29,REF!$K:$N,2,FALSE)),"")</f>
        <v>0</v>
      </c>
      <c r="CI29" s="905">
        <f>IF($AB29&lt;=CI$2,IF($AC29&lt;CI$2,0,VLOOKUP($S29,REF!$K:$N,2,FALSE)),"")</f>
        <v>0</v>
      </c>
      <c r="CJ29" s="905">
        <f>IF($AB29&lt;=CJ$2,IF($AC29&lt;CJ$2,0,VLOOKUP($S29,REF!$K:$N,2,FALSE)),"")</f>
        <v>0</v>
      </c>
      <c r="CK29" s="905">
        <f>IF($AB29&lt;=CK$2,IF($AC29&lt;CK$2,0,VLOOKUP($S29,REF!$K:$N,2,FALSE)),"")</f>
        <v>0</v>
      </c>
      <c r="CL29" s="905">
        <f>IF($AB29&lt;=CL$2,IF($AC29&lt;CL$2,0,VLOOKUP($S29,REF!$K:$N,2,FALSE)),"")</f>
        <v>0</v>
      </c>
      <c r="CM29" s="905">
        <f>IF($AB29&lt;=CM$2,IF($AC29&lt;CM$2,0,VLOOKUP($S29,REF!$K:$N,2,FALSE)),"")</f>
        <v>0</v>
      </c>
      <c r="CN29" s="905">
        <f>IF($AB29&lt;=CN$2,IF($AC29&lt;CN$2,0,VLOOKUP($S29,REF!$K:$N,2,FALSE)),"")</f>
        <v>0</v>
      </c>
      <c r="CO29" s="905">
        <f>IF($AB29&lt;=CO$2,IF($AC29&lt;CO$2,0,VLOOKUP($S29,REF!$K:$N,2,FALSE)),"")</f>
        <v>0</v>
      </c>
      <c r="CP29" s="905">
        <f>IF($AB29&lt;=CP$2,IF($AC29&lt;CP$2,0,VLOOKUP($S29,REF!$K:$N,2,FALSE)),"")</f>
        <v>0</v>
      </c>
      <c r="CQ29" s="905">
        <f>IF($AB29&lt;=CQ$2,IF($AC29&lt;CQ$2,0,VLOOKUP($S29,REF!$K:$N,2,FALSE)),"")</f>
        <v>0</v>
      </c>
      <c r="CR29" s="905">
        <f>IF($AB29&lt;=CR$2,IF($AC29&lt;CR$2,0,VLOOKUP($S29,REF!$K:$N,2,FALSE)),"")</f>
        <v>0</v>
      </c>
      <c r="CS29" s="905">
        <f>IF($AB29&lt;=CS$2,IF($AC29&lt;CS$2,0,VLOOKUP($S29,REF!$K:$N,2,FALSE)),"")</f>
        <v>0</v>
      </c>
      <c r="CT29" s="905">
        <f>IF($AB29&lt;=CT$2,IF($AC29&lt;CT$2,0,VLOOKUP($S29,REF!$K:$N,2,FALSE)),"")</f>
        <v>0</v>
      </c>
      <c r="CU29" s="905">
        <f>IF($AB29&lt;=CU$2,IF($AC29&lt;CU$2,0,VLOOKUP($S29,REF!$K:$N,2,FALSE)),"")</f>
        <v>0</v>
      </c>
      <c r="CV29" s="905">
        <f>IF($AB29&lt;=CV$2,IF($AC29&lt;CV$2,0,VLOOKUP($S29,REF!$K:$N,2,FALSE)),"")</f>
        <v>0</v>
      </c>
      <c r="CW29" s="905">
        <f>IF($AB29&lt;=CW$2,IF($AC29&lt;CW$2,0,VLOOKUP($S29,REF!$K:$N,2,FALSE)),"")</f>
        <v>0</v>
      </c>
      <c r="CX29" s="905">
        <f>IF($AB29&lt;=CX$2,IF($AC29&lt;CX$2,0,VLOOKUP($S29,REF!$K:$N,2,FALSE)),"")</f>
        <v>0</v>
      </c>
      <c r="CY29" s="905">
        <f>IF($AB29&lt;=CY$2,IF($AC29&lt;CY$2,0,VLOOKUP($S29,REF!$K:$N,2,FALSE)),"")</f>
        <v>0</v>
      </c>
      <c r="CZ29" s="905">
        <f>IF($AB29&lt;=CZ$2,IF($AC29&lt;CZ$2,0,VLOOKUP($S29,REF!$K:$N,2,FALSE)),"")</f>
        <v>0</v>
      </c>
      <c r="DA29" s="905">
        <f>IF($AB29&lt;=DA$2,IF($AC29&lt;DA$2,0,VLOOKUP($S29,REF!$K:$N,2,FALSE)),"")</f>
        <v>0</v>
      </c>
      <c r="DB29" s="905">
        <f>IF($AB29&lt;=DB$2,IF($AC29&lt;DB$2,0,VLOOKUP($S29,REF!$K:$N,2,FALSE)),"")</f>
        <v>0</v>
      </c>
      <c r="DC29" s="905">
        <f>IF($AB29&lt;=DC$2,IF($AC29&lt;DC$2,0,VLOOKUP($S29,REF!$K:$N,2,FALSE)),"")</f>
        <v>0</v>
      </c>
      <c r="DD29" s="905">
        <f>IF($AB29&lt;=DD$2,IF($AC29&lt;DD$2,0,VLOOKUP($S29,REF!$K:$N,2,FALSE)),"")</f>
        <v>0</v>
      </c>
      <c r="DE29" s="905">
        <f>IF($AB29&lt;=DE$2,IF($AC29&lt;DE$2,0,VLOOKUP($S29,REF!$K:$N,2,FALSE)),"")</f>
        <v>0</v>
      </c>
      <c r="DF29" s="905">
        <f>IF($AB29&lt;=DF$2,IF($AC29&lt;DF$2,0,VLOOKUP($S29,REF!$K:$N,2,FALSE)),"")</f>
        <v>0</v>
      </c>
      <c r="DG29" s="905">
        <f>IF($AB29&lt;=DG$2,IF($AC29&lt;DG$2,0,VLOOKUP($S29,REF!$K:$N,2,FALSE)),"")</f>
        <v>0</v>
      </c>
      <c r="DH29" s="905">
        <f>IF($AB29&lt;=DH$2,IF($AC29&lt;DH$2,0,VLOOKUP($S29,REF!$K:$N,2,FALSE)),"")</f>
        <v>0</v>
      </c>
      <c r="DI29" s="905">
        <f>IF($AB29&lt;=DI$2,IF($AC29&lt;DI$2,0,VLOOKUP($S29,REF!$K:$N,2,FALSE)),"")</f>
        <v>0</v>
      </c>
      <c r="DJ29" s="905">
        <f>IF($AB29&lt;=DJ$2,IF($AC29&lt;DJ$2,0,VLOOKUP($S29,REF!$K:$N,2,FALSE)),"")</f>
        <v>0</v>
      </c>
      <c r="DK29" s="905">
        <f>IF($AB29&lt;=DK$2,IF($AC29&lt;DK$2,0,VLOOKUP($S29,REF!$K:$N,2,FALSE)),"")</f>
        <v>0</v>
      </c>
      <c r="DL29" s="905">
        <f>IF($AB29&lt;=DL$2,IF($AC29&lt;DL$2,0,VLOOKUP($S29,REF!$K:$N,2,FALSE)),"")</f>
        <v>0</v>
      </c>
      <c r="DM29" s="905">
        <f>IF($AB29&lt;=DM$2,IF($AC29&lt;DM$2,0,VLOOKUP($S29,REF!$K:$N,2,FALSE)),"")</f>
        <v>0</v>
      </c>
      <c r="DN29" s="905">
        <f>IF($AB29&lt;=DN$2,IF($AC29&lt;DN$2,0,VLOOKUP($S29,REF!$K:$N,2,FALSE)),"")</f>
        <v>0</v>
      </c>
      <c r="DO29" s="905">
        <f>IF($AB29&lt;=DO$2,IF($AC29&lt;DO$2,0,VLOOKUP($S29,REF!$K:$N,2,FALSE)),"")</f>
        <v>0</v>
      </c>
      <c r="DP29" s="905">
        <f>IF($AB29&lt;=DP$2,IF($AC29&lt;DP$2,0,VLOOKUP($S29,REF!$K:$N,2,FALSE)),"")</f>
        <v>0</v>
      </c>
      <c r="DQ29" s="905">
        <f>IF($AB29&lt;=DQ$2,IF($AC29&lt;DQ$2,0,VLOOKUP($S29,REF!$K:$N,2,FALSE)),"")</f>
        <v>0</v>
      </c>
      <c r="DR29" s="905">
        <f>IF($AB29&lt;=DR$2,IF($AC29&lt;DR$2,0,VLOOKUP($S29,REF!$K:$N,2,FALSE)),"")</f>
        <v>0</v>
      </c>
      <c r="DS29" s="905">
        <f>IF($AB29&lt;=DS$2,IF($AC29&lt;DS$2,0,VLOOKUP($S29,REF!$K:$N,2,FALSE)),"")</f>
        <v>0</v>
      </c>
      <c r="DT29" s="905">
        <f>IF($AB29&lt;=DT$2,IF($AC29&lt;DT$2,0,VLOOKUP($S29,REF!$K:$N,2,FALSE)),"")</f>
        <v>0</v>
      </c>
      <c r="DU29" s="905">
        <f>IF($AB29&lt;=DU$2,IF($AC29&lt;DU$2,0,VLOOKUP($S29,REF!$K:$N,2,FALSE)),"")</f>
        <v>0</v>
      </c>
      <c r="DV29" s="905">
        <f>IF($AB29&lt;=DV$2,IF($AC29&lt;DV$2,0,VLOOKUP($S29,REF!$K:$N,2,FALSE)),"")</f>
        <v>0</v>
      </c>
      <c r="DW29" s="905">
        <f>IF($AB29&lt;=DW$2,IF($AC29&lt;DW$2,0,VLOOKUP($S29,REF!$K:$N,2,FALSE)),"")</f>
        <v>0</v>
      </c>
      <c r="DX29" s="905">
        <f>IF($AB29&lt;=DX$2,IF($AC29&lt;DX$2,0,VLOOKUP($S29,REF!$K:$N,2,FALSE)),"")</f>
        <v>0</v>
      </c>
      <c r="DY29" s="905">
        <f>IF($AB29&lt;=DY$2,IF($AC29&lt;DY$2,0,VLOOKUP($S29,REF!$K:$N,2,FALSE)),"")</f>
        <v>0</v>
      </c>
      <c r="DZ29" s="905" t="str">
        <f>IF($AB29&lt;=DZ$2,IF($AC29&lt;DZ$2,0,VLOOKUP($S29,REF!$K:$N,2,FALSE)),"")</f>
        <v/>
      </c>
      <c r="EA29" s="908"/>
      <c r="EB29" s="908"/>
      <c r="EC29" s="908"/>
      <c r="ED29" s="908"/>
      <c r="EE29" s="908"/>
      <c r="EF29" s="908"/>
      <c r="EG29" s="908"/>
      <c r="EH29" s="908"/>
      <c r="EI29" s="908"/>
      <c r="EJ29" s="908"/>
      <c r="EK29" s="908"/>
      <c r="EL29" s="908"/>
      <c r="EM29" s="908"/>
      <c r="EN29" s="908"/>
      <c r="EO29" s="908"/>
      <c r="EP29" s="908"/>
      <c r="EQ29" s="908"/>
      <c r="ER29" s="908"/>
      <c r="ES29" s="908"/>
      <c r="ET29" s="908"/>
      <c r="EU29" s="908"/>
      <c r="EV29" s="908"/>
      <c r="EW29" s="908"/>
      <c r="EX29" s="908"/>
      <c r="EY29" s="908"/>
      <c r="EZ29" s="908"/>
      <c r="FA29" s="908"/>
      <c r="FB29" s="908"/>
      <c r="FC29" s="908"/>
      <c r="FD29" s="908"/>
      <c r="FE29" s="908"/>
      <c r="FF29" s="908"/>
      <c r="FG29" s="908"/>
      <c r="FH29" s="908"/>
      <c r="FI29" s="908"/>
      <c r="FJ29" s="908"/>
      <c r="FK29" s="908"/>
      <c r="FL29" s="908"/>
      <c r="FM29" s="908"/>
      <c r="FN29" s="908"/>
      <c r="FO29" s="908"/>
      <c r="FP29" s="908"/>
      <c r="FQ29" s="908"/>
      <c r="FR29" s="908"/>
      <c r="FS29" s="908"/>
      <c r="FT29" s="908"/>
      <c r="FU29" s="908"/>
      <c r="FV29" s="908"/>
      <c r="FW29" s="908"/>
      <c r="FX29" s="908"/>
      <c r="FY29" s="908"/>
      <c r="FZ29" s="908"/>
      <c r="GA29" s="908"/>
      <c r="GB29" s="908"/>
      <c r="GC29" s="908"/>
      <c r="GD29" s="908"/>
      <c r="GE29" s="908"/>
      <c r="GF29" s="908"/>
      <c r="GG29" s="908"/>
      <c r="GH29" s="908"/>
      <c r="GI29" s="908"/>
      <c r="GJ29" s="908"/>
      <c r="GK29" s="908"/>
      <c r="GL29" s="908"/>
      <c r="GM29" s="908"/>
      <c r="GN29" s="908"/>
      <c r="GO29" s="908"/>
      <c r="GP29" s="908"/>
      <c r="GQ29" s="908"/>
      <c r="GR29" s="908"/>
      <c r="GS29" s="908"/>
      <c r="GT29" s="908"/>
      <c r="GU29" s="908"/>
      <c r="GV29" s="908"/>
      <c r="GW29" s="908"/>
      <c r="GX29" s="908"/>
      <c r="GY29" s="908"/>
      <c r="GZ29" s="908"/>
      <c r="HA29" s="908"/>
      <c r="HB29" s="908"/>
      <c r="HC29" s="908"/>
      <c r="HD29" s="908"/>
      <c r="HE29" s="908"/>
      <c r="HF29" s="908"/>
      <c r="HG29" s="908"/>
      <c r="HH29" s="908"/>
      <c r="HI29" s="908"/>
      <c r="HJ29" s="908"/>
      <c r="HK29" s="908"/>
      <c r="HL29" s="908"/>
      <c r="HM29" s="908"/>
      <c r="HN29" s="908"/>
      <c r="HO29" s="908"/>
      <c r="HP29" s="908"/>
      <c r="HQ29" s="908"/>
      <c r="HR29" s="908"/>
      <c r="HS29" s="908"/>
      <c r="HT29" s="908"/>
      <c r="HU29" s="908"/>
      <c r="HV29" s="908"/>
      <c r="HW29" s="908"/>
      <c r="HX29" s="908"/>
      <c r="HY29" s="908"/>
      <c r="HZ29" s="908"/>
      <c r="IA29" s="908"/>
      <c r="IB29" s="908"/>
      <c r="IC29" s="908"/>
      <c r="ID29" s="908"/>
      <c r="IE29" s="908"/>
      <c r="IF29" s="908"/>
      <c r="IG29" s="908"/>
      <c r="IH29" s="908"/>
      <c r="II29" s="908"/>
      <c r="IJ29" s="908"/>
      <c r="IK29" s="908"/>
      <c r="IL29" s="908"/>
      <c r="IM29" s="908"/>
      <c r="IN29" s="908"/>
      <c r="IO29" s="908"/>
      <c r="IP29" s="908"/>
      <c r="IQ29" s="908"/>
      <c r="IR29" s="908"/>
      <c r="IS29" s="908"/>
      <c r="IT29" s="908"/>
      <c r="IU29" s="908"/>
      <c r="IV29" s="908"/>
      <c r="IW29" s="908"/>
      <c r="IX29" s="908"/>
      <c r="IY29" s="908"/>
      <c r="IZ29" s="908"/>
      <c r="JA29" s="908"/>
      <c r="JB29" s="908"/>
      <c r="JC29" s="908"/>
      <c r="JD29" s="908"/>
      <c r="JE29" s="908"/>
      <c r="JF29" s="908"/>
      <c r="JG29" s="908"/>
      <c r="JH29" s="908"/>
      <c r="JI29" s="908"/>
      <c r="JJ29" s="908"/>
      <c r="JK29" s="908"/>
      <c r="JL29" s="908"/>
      <c r="JM29" s="908"/>
      <c r="JN29" s="908"/>
      <c r="JO29" s="908"/>
      <c r="JP29" s="908"/>
      <c r="JQ29" s="908"/>
      <c r="JR29" s="908"/>
      <c r="JS29" s="908"/>
      <c r="JT29" s="908"/>
      <c r="JU29" s="908"/>
      <c r="JV29" s="908"/>
      <c r="JW29" s="908"/>
      <c r="JX29" s="908"/>
    </row>
    <row r="30" spans="1:284" s="709" customFormat="1" ht="24" customHeight="1">
      <c r="A30" s="972">
        <f>VLOOKUP(B30,REF!$U$1:$W$8,2,FALSE)</f>
        <v>6</v>
      </c>
      <c r="B30" s="1192" t="s">
        <v>279</v>
      </c>
      <c r="C30" s="1193"/>
      <c r="D30" s="1297" t="s">
        <v>769</v>
      </c>
      <c r="E30" s="970"/>
      <c r="F30" s="1218">
        <v>0</v>
      </c>
      <c r="G30" s="1219" t="s">
        <v>1056</v>
      </c>
      <c r="H30" s="870" t="s">
        <v>749</v>
      </c>
      <c r="I30" s="764" t="s">
        <v>281</v>
      </c>
      <c r="J30" s="945" t="s">
        <v>210</v>
      </c>
      <c r="K30" s="937" t="s">
        <v>813</v>
      </c>
      <c r="L30" s="864" t="s">
        <v>668</v>
      </c>
      <c r="M30" s="706" t="s">
        <v>739</v>
      </c>
      <c r="N30" s="1304" t="s">
        <v>281</v>
      </c>
      <c r="O30" s="1225"/>
      <c r="P30" s="860" t="s">
        <v>165</v>
      </c>
      <c r="Q30" s="930">
        <v>41752</v>
      </c>
      <c r="R30" s="1025">
        <v>8</v>
      </c>
      <c r="S30" s="1179">
        <v>1</v>
      </c>
      <c r="T30" s="1180" t="str">
        <f>VLOOKUP(S30,REF!$K$1:$N$11,4,FALSE)</f>
        <v>Elvio Beautemps</v>
      </c>
      <c r="U30" s="1015" t="s">
        <v>141</v>
      </c>
      <c r="V30" s="1157" t="s">
        <v>222</v>
      </c>
      <c r="W30" s="1158" t="s">
        <v>762</v>
      </c>
      <c r="X30" s="1157" t="s">
        <v>234</v>
      </c>
      <c r="Y30" s="1158" t="s">
        <v>762</v>
      </c>
      <c r="Z30" s="1159"/>
      <c r="AA30" s="952">
        <f t="shared" si="8"/>
        <v>18</v>
      </c>
      <c r="AB30" s="1284">
        <v>41687</v>
      </c>
      <c r="AC30" s="1283">
        <v>41813</v>
      </c>
      <c r="AD30" s="952"/>
      <c r="AE30" s="953">
        <v>1</v>
      </c>
      <c r="AF30" s="1033"/>
      <c r="AG30" s="1234" t="s">
        <v>785</v>
      </c>
      <c r="AH30" s="472" t="str">
        <f>IF($AB30&lt;=AH$2,IF($AC30&lt;AH$2,0,VLOOKUP($S30,REF!$K:$N,2,FALSE)),"")</f>
        <v/>
      </c>
      <c r="AI30" s="472" t="str">
        <f>IF($AB30&lt;=AI$2,IF($AC30&lt;AI$2,0,VLOOKUP($S30,REF!$K:$N,2,FALSE)),"")</f>
        <v/>
      </c>
      <c r="AJ30" s="472" t="str">
        <f>IF($AB30&lt;=AJ$2,IF($AC30&lt;AJ$2,0,VLOOKUP($S30,REF!$K:$N,2,FALSE)),"")</f>
        <v/>
      </c>
      <c r="AK30" s="472" t="str">
        <f>IF($AB30&lt;=AK$2,IF($AC30&lt;AK$2,0,VLOOKUP($S30,REF!$K:$N,2,FALSE)),"")</f>
        <v/>
      </c>
      <c r="AL30" s="472" t="str">
        <f>IF($AB30&lt;=AL$2,IF($AC30&lt;AL$2,0,VLOOKUP($S30,REF!$K:$N,2,FALSE)),"")</f>
        <v/>
      </c>
      <c r="AM30" s="472" t="str">
        <f>IF($AB30&lt;=AM$2,IF($AC30&lt;AM$2,0,VLOOKUP($S30,REF!$K:$N,2,FALSE)),"")</f>
        <v/>
      </c>
      <c r="AN30" s="472" t="str">
        <f>IF($AB30&lt;=AN$2,IF($AC30&lt;AN$2,0,VLOOKUP($S30,REF!$K:$N,2,FALSE)),"")</f>
        <v/>
      </c>
      <c r="AO30" s="472" t="str">
        <f>IF($AB30&lt;=AO$2,IF($AC30&lt;AO$2,0,VLOOKUP($S30,REF!$K:$N,2,FALSE)),"")</f>
        <v/>
      </c>
      <c r="AP30" s="472" t="str">
        <f>IF($AB30&lt;=AP$2,IF($AC30&lt;AP$2,0,VLOOKUP($S30,REF!$K:$N,2,FALSE)),"")</f>
        <v/>
      </c>
      <c r="AQ30" s="472" t="str">
        <f>IF($AB30&lt;=AQ$2,IF($AC30&lt;AQ$2,0,VLOOKUP($S30,REF!$K:$N,2,FALSE)),"")</f>
        <v/>
      </c>
      <c r="AR30" s="472" t="str">
        <f>IF($AB30&lt;=AR$2,IF($AC30&lt;AR$2,0,VLOOKUP($S30,REF!$K:$N,2,FALSE)),"")</f>
        <v/>
      </c>
      <c r="AS30" s="472" t="str">
        <f>IF($AB30&lt;=AS$2,IF($AC30&lt;AS$2,0,VLOOKUP($S30,REF!$K:$N,2,FALSE)),"")</f>
        <v/>
      </c>
      <c r="AT30" s="472">
        <f>IF($AB30&lt;=AT$2,IF($AC30&lt;AT$2,0,VLOOKUP($S30,REF!$K:$N,2,FALSE)),"")</f>
        <v>1.0009999999999999</v>
      </c>
      <c r="AU30" s="472">
        <f>IF($AB30&lt;=AU$2,IF($AC30&lt;AU$2,0,VLOOKUP($S30,REF!$K:$N,2,FALSE)),"")</f>
        <v>1.0009999999999999</v>
      </c>
      <c r="AV30" s="472">
        <f>IF($AB30&lt;=AV$2,IF($AC30&lt;AV$2,0,VLOOKUP($S30,REF!$K:$N,2,FALSE)),"")</f>
        <v>1.0009999999999999</v>
      </c>
      <c r="AW30" s="472">
        <f>IF($AB30&lt;=AW$2,IF($AC30&lt;AW$2,0,VLOOKUP($S30,REF!$K:$N,2,FALSE)),"")</f>
        <v>1.0009999999999999</v>
      </c>
      <c r="AX30" s="472">
        <f>IF($AB30&lt;=AX$2,IF($AC30&lt;AX$2,0,VLOOKUP($S30,REF!$K:$N,2,FALSE)),"")</f>
        <v>1.0009999999999999</v>
      </c>
      <c r="AY30" s="472">
        <f>IF($AB30&lt;=AY$2,IF($AC30&lt;AY$2,0,VLOOKUP($S30,REF!$K:$N,2,FALSE)),"")</f>
        <v>1.0009999999999999</v>
      </c>
      <c r="AZ30" s="472">
        <f>IF($AB30&lt;=AZ$2,IF($AC30&lt;AZ$2,0,VLOOKUP($S30,REF!$K:$N,2,FALSE)),"")</f>
        <v>1.0009999999999999</v>
      </c>
      <c r="BA30" s="472">
        <f>IF($AB30&lt;=BA$2,IF($AC30&lt;BA$2,0,VLOOKUP($S30,REF!$K:$N,2,FALSE)),"")</f>
        <v>1.0009999999999999</v>
      </c>
      <c r="BB30" s="905">
        <f>IF($AB30&lt;=BB$2,IF($AC30&lt;BB$2,0,VLOOKUP($S30,REF!$K:$N,2,FALSE)),"")</f>
        <v>1.0009999999999999</v>
      </c>
      <c r="BC30" s="905">
        <f>IF($AB30&lt;=BC$2,IF($AC30&lt;BC$2,0,VLOOKUP($S30,REF!$K:$N,2,FALSE)),"")</f>
        <v>1.0009999999999999</v>
      </c>
      <c r="BD30" s="905">
        <f>IF($AB30&lt;=BD$2,IF($AC30&lt;BD$2,0,VLOOKUP($S30,REF!$K:$N,2,FALSE)),"")</f>
        <v>1.0009999999999999</v>
      </c>
      <c r="BE30" s="905">
        <f>IF($AB30&lt;=BE$2,IF($AC30&lt;BE$2,0,VLOOKUP($S30,REF!$K:$N,2,FALSE)),"")</f>
        <v>1.0009999999999999</v>
      </c>
      <c r="BF30" s="905">
        <f>IF($AB30&lt;=BF$2,IF($AC30&lt;BF$2,0,VLOOKUP($S30,REF!$K:$N,2,FALSE)),"")</f>
        <v>1.0009999999999999</v>
      </c>
      <c r="BG30" s="905">
        <f>IF($AB30&lt;=BG$2,IF($AC30&lt;BG$2,0,VLOOKUP($S30,REF!$K:$N,2,FALSE)),"")</f>
        <v>1.0009999999999999</v>
      </c>
      <c r="BH30" s="905">
        <f>IF($AB30&lt;=BH$2,IF($AC30&lt;BH$2,0,VLOOKUP($S30,REF!$K:$N,2,FALSE)),"")</f>
        <v>1.0009999999999999</v>
      </c>
      <c r="BI30" s="905">
        <f>IF($AB30&lt;=BI$2,IF($AC30&lt;BI$2,0,VLOOKUP($S30,REF!$K:$N,2,FALSE)),"")</f>
        <v>1.0009999999999999</v>
      </c>
      <c r="BJ30" s="905">
        <f>IF($AB30&lt;=BJ$2,IF($AC30&lt;BJ$2,0,VLOOKUP($S30,REF!$K:$N,2,FALSE)),"")</f>
        <v>1.0009999999999999</v>
      </c>
      <c r="BK30" s="905">
        <f>IF($AB30&lt;=BK$2,IF($AC30&lt;BK$2,0,VLOOKUP($S30,REF!$K:$N,2,FALSE)),"")</f>
        <v>1.0009999999999999</v>
      </c>
      <c r="BL30" s="905">
        <f>IF($AB30&lt;=BL$2,IF($AC30&lt;BL$2,0,VLOOKUP($S30,REF!$K:$N,2,FALSE)),"")</f>
        <v>1.0009999999999999</v>
      </c>
      <c r="BM30" s="905">
        <f>IF($AB30&lt;=BM$2,IF($AC30&lt;BM$2,0,VLOOKUP($S30,REF!$K:$N,2,FALSE)),"")</f>
        <v>0</v>
      </c>
      <c r="BN30" s="905">
        <f>IF($AB30&lt;=BN$2,IF($AC30&lt;BN$2,0,VLOOKUP($S30,REF!$K:$N,2,FALSE)),"")</f>
        <v>0</v>
      </c>
      <c r="BO30" s="905">
        <f>IF($AB30&lt;=BO$2,IF($AC30&lt;BO$2,0,VLOOKUP($S30,REF!$K:$N,2,FALSE)),"")</f>
        <v>0</v>
      </c>
      <c r="BP30" s="905">
        <f>IF($AB30&lt;=BP$2,IF($AC30&lt;BP$2,0,VLOOKUP($S30,REF!$K:$N,2,FALSE)),"")</f>
        <v>0</v>
      </c>
      <c r="BQ30" s="905">
        <f>IF($AB30&lt;=BQ$2,IF($AC30&lt;BQ$2,0,VLOOKUP($S30,REF!$K:$N,2,FALSE)),"")</f>
        <v>0</v>
      </c>
      <c r="BR30" s="905">
        <f>IF($AB30&lt;=BR$2,IF($AC30&lt;BR$2,0,VLOOKUP($S30,REF!$K:$N,2,FALSE)),"")</f>
        <v>0</v>
      </c>
      <c r="BS30" s="905">
        <f>IF($AB30&lt;=BS$2,IF($AC30&lt;BS$2,0,VLOOKUP($S30,REF!$K:$N,2,FALSE)),"")</f>
        <v>0</v>
      </c>
      <c r="BT30" s="905">
        <f>IF($AB30&lt;=BT$2,IF($AC30&lt;BT$2,0,VLOOKUP($S30,REF!$K:$N,2,FALSE)),"")</f>
        <v>0</v>
      </c>
      <c r="BU30" s="905">
        <f>IF($AB30&lt;=BU$2,IF($AC30&lt;BU$2,0,VLOOKUP($S30,REF!$K:$N,2,FALSE)),"")</f>
        <v>0</v>
      </c>
      <c r="BV30" s="905">
        <f>IF($AB30&lt;=BV$2,IF($AC30&lt;BV$2,0,VLOOKUP($S30,REF!$K:$N,2,FALSE)),"")</f>
        <v>0</v>
      </c>
      <c r="BW30" s="905">
        <f>IF($AB30&lt;=BW$2,IF($AC30&lt;BW$2,0,VLOOKUP($S30,REF!$K:$N,2,FALSE)),"")</f>
        <v>0</v>
      </c>
      <c r="BX30" s="905">
        <f>IF($AB30&lt;=BX$2,IF($AC30&lt;BX$2,0,VLOOKUP($S30,REF!$K:$N,2,FALSE)),"")</f>
        <v>0</v>
      </c>
      <c r="BY30" s="905">
        <f>IF($AB30&lt;=BY$2,IF($AC30&lt;BY$2,0,VLOOKUP($S30,REF!$K:$N,2,FALSE)),"")</f>
        <v>0</v>
      </c>
      <c r="BZ30" s="905">
        <f>IF($AB30&lt;=BZ$2,IF($AC30&lt;BZ$2,0,VLOOKUP($S30,REF!$K:$N,2,FALSE)),"")</f>
        <v>0</v>
      </c>
      <c r="CA30" s="905">
        <f>IF($AB30&lt;=CA$2,IF($AC30&lt;CA$2,0,VLOOKUP($S30,REF!$K:$N,2,FALSE)),"")</f>
        <v>0</v>
      </c>
      <c r="CB30" s="905">
        <f>IF($AB30&lt;=CB$2,IF($AC30&lt;CB$2,0,VLOOKUP($S30,REF!$K:$N,2,FALSE)),"")</f>
        <v>0</v>
      </c>
      <c r="CC30" s="905">
        <f>IF($AB30&lt;=CC$2,IF($AC30&lt;CC$2,0,VLOOKUP($S30,REF!$K:$N,2,FALSE)),"")</f>
        <v>0</v>
      </c>
      <c r="CD30" s="905">
        <f>IF($AB30&lt;=CD$2,IF($AC30&lt;CD$2,0,VLOOKUP($S30,REF!$K:$N,2,FALSE)),"")</f>
        <v>0</v>
      </c>
      <c r="CE30" s="905">
        <f>IF($AB30&lt;=CE$2,IF($AC30&lt;CE$2,0,VLOOKUP($S30,REF!$K:$N,2,FALSE)),"")</f>
        <v>0</v>
      </c>
      <c r="CF30" s="905">
        <f>IF($AB30&lt;=CF$2,IF($AC30&lt;CF$2,0,VLOOKUP($S30,REF!$K:$N,2,FALSE)),"")</f>
        <v>0</v>
      </c>
      <c r="CG30" s="905">
        <f>IF($AB30&lt;=CG$2,IF($AC30&lt;CG$2,0,VLOOKUP($S30,REF!$K:$N,2,FALSE)),"")</f>
        <v>0</v>
      </c>
      <c r="CH30" s="905">
        <f>IF($AB30&lt;=CH$2,IF($AC30&lt;CH$2,0,VLOOKUP($S30,REF!$K:$N,2,FALSE)),"")</f>
        <v>0</v>
      </c>
      <c r="CI30" s="905">
        <f>IF($AB30&lt;=CI$2,IF($AC30&lt;CI$2,0,VLOOKUP($S30,REF!$K:$N,2,FALSE)),"")</f>
        <v>0</v>
      </c>
      <c r="CJ30" s="905">
        <f>IF($AB30&lt;=CJ$2,IF($AC30&lt;CJ$2,0,VLOOKUP($S30,REF!$K:$N,2,FALSE)),"")</f>
        <v>0</v>
      </c>
      <c r="CK30" s="905">
        <f>IF($AB30&lt;=CK$2,IF($AC30&lt;CK$2,0,VLOOKUP($S30,REF!$K:$N,2,FALSE)),"")</f>
        <v>0</v>
      </c>
      <c r="CL30" s="905">
        <f>IF($AB30&lt;=CL$2,IF($AC30&lt;CL$2,0,VLOOKUP($S30,REF!$K:$N,2,FALSE)),"")</f>
        <v>0</v>
      </c>
      <c r="CM30" s="905">
        <f>IF($AB30&lt;=CM$2,IF($AC30&lt;CM$2,0,VLOOKUP($S30,REF!$K:$N,2,FALSE)),"")</f>
        <v>0</v>
      </c>
      <c r="CN30" s="905">
        <f>IF($AB30&lt;=CN$2,IF($AC30&lt;CN$2,0,VLOOKUP($S30,REF!$K:$N,2,FALSE)),"")</f>
        <v>0</v>
      </c>
      <c r="CO30" s="905">
        <f>IF($AB30&lt;=CO$2,IF($AC30&lt;CO$2,0,VLOOKUP($S30,REF!$K:$N,2,FALSE)),"")</f>
        <v>0</v>
      </c>
      <c r="CP30" s="905">
        <f>IF($AB30&lt;=CP$2,IF($AC30&lt;CP$2,0,VLOOKUP($S30,REF!$K:$N,2,FALSE)),"")</f>
        <v>0</v>
      </c>
      <c r="CQ30" s="905">
        <f>IF($AB30&lt;=CQ$2,IF($AC30&lt;CQ$2,0,VLOOKUP($S30,REF!$K:$N,2,FALSE)),"")</f>
        <v>0</v>
      </c>
      <c r="CR30" s="905">
        <f>IF($AB30&lt;=CR$2,IF($AC30&lt;CR$2,0,VLOOKUP($S30,REF!$K:$N,2,FALSE)),"")</f>
        <v>0</v>
      </c>
      <c r="CS30" s="905">
        <f>IF($AB30&lt;=CS$2,IF($AC30&lt;CS$2,0,VLOOKUP($S30,REF!$K:$N,2,FALSE)),"")</f>
        <v>0</v>
      </c>
      <c r="CT30" s="905">
        <f>IF($AB30&lt;=CT$2,IF($AC30&lt;CT$2,0,VLOOKUP($S30,REF!$K:$N,2,FALSE)),"")</f>
        <v>0</v>
      </c>
      <c r="CU30" s="905">
        <f>IF($AB30&lt;=CU$2,IF($AC30&lt;CU$2,0,VLOOKUP($S30,REF!$K:$N,2,FALSE)),"")</f>
        <v>0</v>
      </c>
      <c r="CV30" s="905">
        <f>IF($AB30&lt;=CV$2,IF($AC30&lt;CV$2,0,VLOOKUP($S30,REF!$K:$N,2,FALSE)),"")</f>
        <v>0</v>
      </c>
      <c r="CW30" s="905">
        <f>IF($AB30&lt;=CW$2,IF($AC30&lt;CW$2,0,VLOOKUP($S30,REF!$K:$N,2,FALSE)),"")</f>
        <v>0</v>
      </c>
      <c r="CX30" s="905">
        <f>IF($AB30&lt;=CX$2,IF($AC30&lt;CX$2,0,VLOOKUP($S30,REF!$K:$N,2,FALSE)),"")</f>
        <v>0</v>
      </c>
      <c r="CY30" s="905">
        <f>IF($AB30&lt;=CY$2,IF($AC30&lt;CY$2,0,VLOOKUP($S30,REF!$K:$N,2,FALSE)),"")</f>
        <v>0</v>
      </c>
      <c r="CZ30" s="905">
        <f>IF($AB30&lt;=CZ$2,IF($AC30&lt;CZ$2,0,VLOOKUP($S30,REF!$K:$N,2,FALSE)),"")</f>
        <v>0</v>
      </c>
      <c r="DA30" s="905">
        <f>IF($AB30&lt;=DA$2,IF($AC30&lt;DA$2,0,VLOOKUP($S30,REF!$K:$N,2,FALSE)),"")</f>
        <v>0</v>
      </c>
      <c r="DB30" s="905">
        <f>IF($AB30&lt;=DB$2,IF($AC30&lt;DB$2,0,VLOOKUP($S30,REF!$K:$N,2,FALSE)),"")</f>
        <v>0</v>
      </c>
      <c r="DC30" s="905">
        <f>IF($AB30&lt;=DC$2,IF($AC30&lt;DC$2,0,VLOOKUP($S30,REF!$K:$N,2,FALSE)),"")</f>
        <v>0</v>
      </c>
      <c r="DD30" s="905">
        <f>IF($AB30&lt;=DD$2,IF($AC30&lt;DD$2,0,VLOOKUP($S30,REF!$K:$N,2,FALSE)),"")</f>
        <v>0</v>
      </c>
      <c r="DE30" s="905">
        <f>IF($AB30&lt;=DE$2,IF($AC30&lt;DE$2,0,VLOOKUP($S30,REF!$K:$N,2,FALSE)),"")</f>
        <v>0</v>
      </c>
      <c r="DF30" s="905">
        <f>IF($AB30&lt;=DF$2,IF($AC30&lt;DF$2,0,VLOOKUP($S30,REF!$K:$N,2,FALSE)),"")</f>
        <v>0</v>
      </c>
      <c r="DG30" s="905">
        <f>IF($AB30&lt;=DG$2,IF($AC30&lt;DG$2,0,VLOOKUP($S30,REF!$K:$N,2,FALSE)),"")</f>
        <v>0</v>
      </c>
      <c r="DH30" s="905">
        <f>IF($AB30&lt;=DH$2,IF($AC30&lt;DH$2,0,VLOOKUP($S30,REF!$K:$N,2,FALSE)),"")</f>
        <v>0</v>
      </c>
      <c r="DI30" s="905">
        <f>IF($AB30&lt;=DI$2,IF($AC30&lt;DI$2,0,VLOOKUP($S30,REF!$K:$N,2,FALSE)),"")</f>
        <v>0</v>
      </c>
      <c r="DJ30" s="905">
        <f>IF($AB30&lt;=DJ$2,IF($AC30&lt;DJ$2,0,VLOOKUP($S30,REF!$K:$N,2,FALSE)),"")</f>
        <v>0</v>
      </c>
      <c r="DK30" s="905">
        <f>IF($AB30&lt;=DK$2,IF($AC30&lt;DK$2,0,VLOOKUP($S30,REF!$K:$N,2,FALSE)),"")</f>
        <v>0</v>
      </c>
      <c r="DL30" s="905">
        <f>IF($AB30&lt;=DL$2,IF($AC30&lt;DL$2,0,VLOOKUP($S30,REF!$K:$N,2,FALSE)),"")</f>
        <v>0</v>
      </c>
      <c r="DM30" s="905">
        <f>IF($AB30&lt;=DM$2,IF($AC30&lt;DM$2,0,VLOOKUP($S30,REF!$K:$N,2,FALSE)),"")</f>
        <v>0</v>
      </c>
      <c r="DN30" s="905">
        <f>IF($AB30&lt;=DN$2,IF($AC30&lt;DN$2,0,VLOOKUP($S30,REF!$K:$N,2,FALSE)),"")</f>
        <v>0</v>
      </c>
      <c r="DO30" s="905">
        <f>IF($AB30&lt;=DO$2,IF($AC30&lt;DO$2,0,VLOOKUP($S30,REF!$K:$N,2,FALSE)),"")</f>
        <v>0</v>
      </c>
      <c r="DP30" s="905">
        <f>IF($AB30&lt;=DP$2,IF($AC30&lt;DP$2,0,VLOOKUP($S30,REF!$K:$N,2,FALSE)),"")</f>
        <v>0</v>
      </c>
      <c r="DQ30" s="905">
        <f>IF($AB30&lt;=DQ$2,IF($AC30&lt;DQ$2,0,VLOOKUP($S30,REF!$K:$N,2,FALSE)),"")</f>
        <v>0</v>
      </c>
      <c r="DR30" s="905">
        <f>IF($AB30&lt;=DR$2,IF($AC30&lt;DR$2,0,VLOOKUP($S30,REF!$K:$N,2,FALSE)),"")</f>
        <v>0</v>
      </c>
      <c r="DS30" s="905">
        <f>IF($AB30&lt;=DS$2,IF($AC30&lt;DS$2,0,VLOOKUP($S30,REF!$K:$N,2,FALSE)),"")</f>
        <v>0</v>
      </c>
      <c r="DT30" s="905">
        <f>IF($AB30&lt;=DT$2,IF($AC30&lt;DT$2,0,VLOOKUP($S30,REF!$K:$N,2,FALSE)),"")</f>
        <v>0</v>
      </c>
      <c r="DU30" s="905">
        <f>IF($AB30&lt;=DU$2,IF($AC30&lt;DU$2,0,VLOOKUP($S30,REF!$K:$N,2,FALSE)),"")</f>
        <v>0</v>
      </c>
      <c r="DV30" s="905">
        <f>IF($AB30&lt;=DV$2,IF($AC30&lt;DV$2,0,VLOOKUP($S30,REF!$K:$N,2,FALSE)),"")</f>
        <v>0</v>
      </c>
      <c r="DW30" s="905">
        <f>IF($AB30&lt;=DW$2,IF($AC30&lt;DW$2,0,VLOOKUP($S30,REF!$K:$N,2,FALSE)),"")</f>
        <v>0</v>
      </c>
      <c r="DX30" s="905">
        <f>IF($AB30&lt;=DX$2,IF($AC30&lt;DX$2,0,VLOOKUP($S30,REF!$K:$N,2,FALSE)),"")</f>
        <v>0</v>
      </c>
      <c r="DY30" s="905">
        <f>IF($AB30&lt;=DY$2,IF($AC30&lt;DY$2,0,VLOOKUP($S30,REF!$K:$N,2,FALSE)),"")</f>
        <v>0</v>
      </c>
      <c r="DZ30" s="905" t="str">
        <f>IF($AB30&lt;=DZ$2,IF($AC30&lt;DZ$2,0,VLOOKUP($S30,REF!$K:$N,2,FALSE)),"")</f>
        <v/>
      </c>
      <c r="EA30" s="908"/>
      <c r="EB30" s="908"/>
      <c r="EC30" s="908"/>
      <c r="ED30" s="908"/>
      <c r="EE30" s="908"/>
      <c r="EF30" s="908"/>
      <c r="EG30" s="908"/>
      <c r="EH30" s="908"/>
      <c r="EI30" s="908"/>
      <c r="EJ30" s="908"/>
      <c r="EK30" s="908"/>
      <c r="EL30" s="908"/>
      <c r="EM30" s="908"/>
      <c r="EN30" s="908"/>
      <c r="EO30" s="908"/>
      <c r="EP30" s="908"/>
      <c r="EQ30" s="908"/>
      <c r="ER30" s="908"/>
      <c r="ES30" s="908"/>
      <c r="ET30" s="908"/>
      <c r="EU30" s="908"/>
      <c r="EV30" s="908"/>
      <c r="EW30" s="908"/>
      <c r="EX30" s="908"/>
      <c r="EY30" s="908"/>
      <c r="EZ30" s="908"/>
      <c r="FA30" s="908"/>
      <c r="FB30" s="908"/>
      <c r="FC30" s="908"/>
      <c r="FD30" s="908"/>
      <c r="FE30" s="908"/>
      <c r="FF30" s="908"/>
      <c r="FG30" s="908"/>
      <c r="FH30" s="908"/>
      <c r="FI30" s="908"/>
      <c r="FJ30" s="908"/>
      <c r="FK30" s="908"/>
      <c r="FL30" s="908"/>
      <c r="FM30" s="908"/>
      <c r="FN30" s="908"/>
      <c r="FO30" s="908"/>
      <c r="FP30" s="908"/>
      <c r="FQ30" s="908"/>
      <c r="FR30" s="908"/>
      <c r="FS30" s="908"/>
      <c r="FT30" s="908"/>
      <c r="FU30" s="908"/>
      <c r="FV30" s="908"/>
      <c r="FW30" s="908"/>
      <c r="FX30" s="908"/>
      <c r="FY30" s="908"/>
      <c r="FZ30" s="908"/>
      <c r="GA30" s="908"/>
      <c r="GB30" s="908"/>
      <c r="GC30" s="908"/>
      <c r="GD30" s="908"/>
      <c r="GE30" s="908"/>
      <c r="GF30" s="908"/>
      <c r="GG30" s="908"/>
      <c r="GH30" s="908"/>
      <c r="GI30" s="908"/>
      <c r="GJ30" s="908"/>
      <c r="GK30" s="908"/>
      <c r="GL30" s="908"/>
      <c r="GM30" s="908"/>
      <c r="GN30" s="908"/>
      <c r="GO30" s="908"/>
      <c r="GP30" s="908"/>
      <c r="GQ30" s="908"/>
      <c r="GR30" s="908"/>
      <c r="GS30" s="908"/>
      <c r="GT30" s="908"/>
      <c r="GU30" s="908"/>
      <c r="GV30" s="908"/>
      <c r="GW30" s="908"/>
      <c r="GX30" s="908"/>
      <c r="GY30" s="908"/>
      <c r="GZ30" s="908"/>
      <c r="HA30" s="908"/>
      <c r="HB30" s="908"/>
      <c r="HC30" s="908"/>
      <c r="HD30" s="908"/>
      <c r="HE30" s="908"/>
      <c r="HF30" s="908"/>
      <c r="HG30" s="908"/>
      <c r="HH30" s="908"/>
      <c r="HI30" s="908"/>
      <c r="HJ30" s="908"/>
      <c r="HK30" s="908"/>
      <c r="HL30" s="908"/>
      <c r="HM30" s="908"/>
      <c r="HN30" s="908"/>
      <c r="HO30" s="908"/>
      <c r="HP30" s="908"/>
      <c r="HQ30" s="908"/>
      <c r="HR30" s="908"/>
      <c r="HS30" s="908"/>
      <c r="HT30" s="908"/>
      <c r="HU30" s="908"/>
      <c r="HV30" s="908"/>
      <c r="HW30" s="908"/>
      <c r="HX30" s="908"/>
      <c r="HY30" s="908"/>
      <c r="HZ30" s="908"/>
      <c r="IA30" s="908"/>
      <c r="IB30" s="908"/>
      <c r="IC30" s="908"/>
      <c r="ID30" s="908"/>
      <c r="IE30" s="908"/>
      <c r="IF30" s="908"/>
      <c r="IG30" s="908"/>
      <c r="IH30" s="908"/>
      <c r="II30" s="908"/>
      <c r="IJ30" s="908"/>
      <c r="IK30" s="908"/>
      <c r="IL30" s="908"/>
      <c r="IM30" s="908"/>
      <c r="IN30" s="908"/>
      <c r="IO30" s="908"/>
      <c r="IP30" s="908"/>
      <c r="IQ30" s="908"/>
      <c r="IR30" s="908"/>
      <c r="IS30" s="908"/>
      <c r="IT30" s="908"/>
      <c r="IU30" s="908"/>
      <c r="IV30" s="908"/>
      <c r="IW30" s="908"/>
      <c r="IX30" s="908"/>
      <c r="IY30" s="908"/>
      <c r="IZ30" s="908"/>
      <c r="JA30" s="908"/>
      <c r="JB30" s="908"/>
      <c r="JC30" s="908"/>
      <c r="JD30" s="908"/>
      <c r="JE30" s="908"/>
      <c r="JF30" s="908"/>
      <c r="JG30" s="908"/>
      <c r="JH30" s="908"/>
      <c r="JI30" s="908"/>
      <c r="JJ30" s="908"/>
      <c r="JK30" s="908"/>
      <c r="JL30" s="908"/>
      <c r="JM30" s="908"/>
      <c r="JN30" s="908"/>
      <c r="JO30" s="908"/>
      <c r="JP30" s="908"/>
      <c r="JQ30" s="908"/>
      <c r="JR30" s="908"/>
      <c r="JS30" s="908"/>
      <c r="JT30" s="908"/>
      <c r="JU30" s="908"/>
      <c r="JV30" s="908"/>
      <c r="JW30" s="908"/>
      <c r="JX30" s="908"/>
    </row>
    <row r="31" spans="1:284" s="709" customFormat="1" ht="24" customHeight="1">
      <c r="A31" s="972">
        <f>VLOOKUP(B31,REF!$U$1:$W$8,2,FALSE)</f>
        <v>6</v>
      </c>
      <c r="B31" s="1192" t="s">
        <v>279</v>
      </c>
      <c r="C31" s="1193"/>
      <c r="D31" s="1297" t="s">
        <v>769</v>
      </c>
      <c r="E31" s="971"/>
      <c r="F31" s="1218">
        <v>0</v>
      </c>
      <c r="G31" s="1219"/>
      <c r="H31" s="870" t="s">
        <v>745</v>
      </c>
      <c r="I31" s="715" t="s">
        <v>281</v>
      </c>
      <c r="J31" s="945" t="s">
        <v>153</v>
      </c>
      <c r="K31" s="938" t="s">
        <v>812</v>
      </c>
      <c r="L31" s="866" t="s">
        <v>569</v>
      </c>
      <c r="M31" s="706"/>
      <c r="N31" s="1304" t="s">
        <v>281</v>
      </c>
      <c r="O31" s="1225"/>
      <c r="P31" s="860"/>
      <c r="Q31" s="930"/>
      <c r="R31" s="1025">
        <v>28</v>
      </c>
      <c r="S31" s="1179">
        <v>1</v>
      </c>
      <c r="T31" s="1180" t="str">
        <f>VLOOKUP(S31,REF!$K$1:$N$11,4,FALSE)</f>
        <v>Elvio Beautemps</v>
      </c>
      <c r="U31" s="1018"/>
      <c r="V31" s="979" t="s">
        <v>763</v>
      </c>
      <c r="W31" s="983" t="s">
        <v>758</v>
      </c>
      <c r="X31" s="979" t="s">
        <v>280</v>
      </c>
      <c r="Y31" s="983"/>
      <c r="Z31" s="980"/>
      <c r="AA31" s="952">
        <f t="shared" si="8"/>
        <v>45.142857142857146</v>
      </c>
      <c r="AB31" s="1284">
        <v>41494</v>
      </c>
      <c r="AC31" s="1283">
        <v>41810</v>
      </c>
      <c r="AD31" s="952"/>
      <c r="AE31" s="953">
        <v>0.99</v>
      </c>
      <c r="AF31" s="1033"/>
      <c r="AG31" s="1234" t="s">
        <v>785</v>
      </c>
      <c r="AH31" s="472">
        <f>IF($AB31&lt;=AH$2,IF($AC31&lt;AH$2,0,VLOOKUP($S31,REF!$K:$N,2,FALSE)),"")</f>
        <v>1.0009999999999999</v>
      </c>
      <c r="AI31" s="472">
        <f>IF($AB31&lt;=AI$2,IF($AC31&lt;AI$2,0,VLOOKUP($S31,REF!$K:$N,2,FALSE)),"")</f>
        <v>1.0009999999999999</v>
      </c>
      <c r="AJ31" s="472">
        <f>IF($AB31&lt;=AJ$2,IF($AC31&lt;AJ$2,0,VLOOKUP($S31,REF!$K:$N,2,FALSE)),"")</f>
        <v>1.0009999999999999</v>
      </c>
      <c r="AK31" s="472">
        <f>IF($AB31&lt;=AK$2,IF($AC31&lt;AK$2,0,VLOOKUP($S31,REF!$K:$N,2,FALSE)),"")</f>
        <v>1.0009999999999999</v>
      </c>
      <c r="AL31" s="472">
        <f>IF($AB31&lt;=AL$2,IF($AC31&lt;AL$2,0,VLOOKUP($S31,REF!$K:$N,2,FALSE)),"")</f>
        <v>1.0009999999999999</v>
      </c>
      <c r="AM31" s="472">
        <f>IF($AB31&lt;=AM$2,IF($AC31&lt;AM$2,0,VLOOKUP($S31,REF!$K:$N,2,FALSE)),"")</f>
        <v>1.0009999999999999</v>
      </c>
      <c r="AN31" s="472">
        <f>IF($AB31&lt;=AN$2,IF($AC31&lt;AN$2,0,VLOOKUP($S31,REF!$K:$N,2,FALSE)),"")</f>
        <v>1.0009999999999999</v>
      </c>
      <c r="AO31" s="472">
        <f>IF($AB31&lt;=AO$2,IF($AC31&lt;AO$2,0,VLOOKUP($S31,REF!$K:$N,2,FALSE)),"")</f>
        <v>1.0009999999999999</v>
      </c>
      <c r="AP31" s="472">
        <f>IF($AB31&lt;=AP$2,IF($AC31&lt;AP$2,0,VLOOKUP($S31,REF!$K:$N,2,FALSE)),"")</f>
        <v>1.0009999999999999</v>
      </c>
      <c r="AQ31" s="472">
        <f>IF($AB31&lt;=AQ$2,IF($AC31&lt;AQ$2,0,VLOOKUP($S31,REF!$K:$N,2,FALSE)),"")</f>
        <v>1.0009999999999999</v>
      </c>
      <c r="AR31" s="472">
        <f>IF($AB31&lt;=AR$2,IF($AC31&lt;AR$2,0,VLOOKUP($S31,REF!$K:$N,2,FALSE)),"")</f>
        <v>1.0009999999999999</v>
      </c>
      <c r="AS31" s="472">
        <f>IF($AB31&lt;=AS$2,IF($AC31&lt;AS$2,0,VLOOKUP($S31,REF!$K:$N,2,FALSE)),"")</f>
        <v>1.0009999999999999</v>
      </c>
      <c r="AT31" s="472">
        <f>IF($AB31&lt;=AT$2,IF($AC31&lt;AT$2,0,VLOOKUP($S31,REF!$K:$N,2,FALSE)),"")</f>
        <v>1.0009999999999999</v>
      </c>
      <c r="AU31" s="472">
        <f>IF($AB31&lt;=AU$2,IF($AC31&lt;AU$2,0,VLOOKUP($S31,REF!$K:$N,2,FALSE)),"")</f>
        <v>1.0009999999999999</v>
      </c>
      <c r="AV31" s="472">
        <f>IF($AB31&lt;=AV$2,IF($AC31&lt;AV$2,0,VLOOKUP($S31,REF!$K:$N,2,FALSE)),"")</f>
        <v>1.0009999999999999</v>
      </c>
      <c r="AW31" s="472">
        <f>IF($AB31&lt;=AW$2,IF($AC31&lt;AW$2,0,VLOOKUP($S31,REF!$K:$N,2,FALSE)),"")</f>
        <v>1.0009999999999999</v>
      </c>
      <c r="AX31" s="472">
        <f>IF($AB31&lt;=AX$2,IF($AC31&lt;AX$2,0,VLOOKUP($S31,REF!$K:$N,2,FALSE)),"")</f>
        <v>1.0009999999999999</v>
      </c>
      <c r="AY31" s="472">
        <f>IF($AB31&lt;=AY$2,IF($AC31&lt;AY$2,0,VLOOKUP($S31,REF!$K:$N,2,FALSE)),"")</f>
        <v>1.0009999999999999</v>
      </c>
      <c r="AZ31" s="472">
        <f>IF($AB31&lt;=AZ$2,IF($AC31&lt;AZ$2,0,VLOOKUP($S31,REF!$K:$N,2,FALSE)),"")</f>
        <v>1.0009999999999999</v>
      </c>
      <c r="BA31" s="472">
        <f>IF($AB31&lt;=BA$2,IF($AC31&lt;BA$2,0,VLOOKUP($S31,REF!$K:$N,2,FALSE)),"")</f>
        <v>1.0009999999999999</v>
      </c>
      <c r="BB31" s="905">
        <f>IF($AB31&lt;=BB$2,IF($AC31&lt;BB$2,0,VLOOKUP($S31,REF!$K:$N,2,FALSE)),"")</f>
        <v>1.0009999999999999</v>
      </c>
      <c r="BC31" s="905">
        <f>IF($AB31&lt;=BC$2,IF($AC31&lt;BC$2,0,VLOOKUP($S31,REF!$K:$N,2,FALSE)),"")</f>
        <v>1.0009999999999999</v>
      </c>
      <c r="BD31" s="905">
        <f>IF($AB31&lt;=BD$2,IF($AC31&lt;BD$2,0,VLOOKUP($S31,REF!$K:$N,2,FALSE)),"")</f>
        <v>1.0009999999999999</v>
      </c>
      <c r="BE31" s="905">
        <f>IF($AB31&lt;=BE$2,IF($AC31&lt;BE$2,0,VLOOKUP($S31,REF!$K:$N,2,FALSE)),"")</f>
        <v>1.0009999999999999</v>
      </c>
      <c r="BF31" s="905">
        <f>IF($AB31&lt;=BF$2,IF($AC31&lt;BF$2,0,VLOOKUP($S31,REF!$K:$N,2,FALSE)),"")</f>
        <v>1.0009999999999999</v>
      </c>
      <c r="BG31" s="905">
        <f>IF($AB31&lt;=BG$2,IF($AC31&lt;BG$2,0,VLOOKUP($S31,REF!$K:$N,2,FALSE)),"")</f>
        <v>1.0009999999999999</v>
      </c>
      <c r="BH31" s="905">
        <f>IF($AB31&lt;=BH$2,IF($AC31&lt;BH$2,0,VLOOKUP($S31,REF!$K:$N,2,FALSE)),"")</f>
        <v>1.0009999999999999</v>
      </c>
      <c r="BI31" s="905">
        <f>IF($AB31&lt;=BI$2,IF($AC31&lt;BI$2,0,VLOOKUP($S31,REF!$K:$N,2,FALSE)),"")</f>
        <v>1.0009999999999999</v>
      </c>
      <c r="BJ31" s="905">
        <f>IF($AB31&lt;=BJ$2,IF($AC31&lt;BJ$2,0,VLOOKUP($S31,REF!$K:$N,2,FALSE)),"")</f>
        <v>1.0009999999999999</v>
      </c>
      <c r="BK31" s="905">
        <f>IF($AB31&lt;=BK$2,IF($AC31&lt;BK$2,0,VLOOKUP($S31,REF!$K:$N,2,FALSE)),"")</f>
        <v>1.0009999999999999</v>
      </c>
      <c r="BL31" s="905">
        <f>IF($AB31&lt;=BL$2,IF($AC31&lt;BL$2,0,VLOOKUP($S31,REF!$K:$N,2,FALSE)),"")</f>
        <v>0</v>
      </c>
      <c r="BM31" s="905">
        <f>IF($AB31&lt;=BM$2,IF($AC31&lt;BM$2,0,VLOOKUP($S31,REF!$K:$N,2,FALSE)),"")</f>
        <v>0</v>
      </c>
      <c r="BN31" s="905">
        <f>IF($AB31&lt;=BN$2,IF($AC31&lt;BN$2,0,VLOOKUP($S31,REF!$K:$N,2,FALSE)),"")</f>
        <v>0</v>
      </c>
      <c r="BO31" s="905">
        <f>IF($AB31&lt;=BO$2,IF($AC31&lt;BO$2,0,VLOOKUP($S31,REF!$K:$N,2,FALSE)),"")</f>
        <v>0</v>
      </c>
      <c r="BP31" s="905">
        <f>IF($AB31&lt;=BP$2,IF($AC31&lt;BP$2,0,VLOOKUP($S31,REF!$K:$N,2,FALSE)),"")</f>
        <v>0</v>
      </c>
      <c r="BQ31" s="905">
        <f>IF($AB31&lt;=BQ$2,IF($AC31&lt;BQ$2,0,VLOOKUP($S31,REF!$K:$N,2,FALSE)),"")</f>
        <v>0</v>
      </c>
      <c r="BR31" s="905">
        <f>IF($AB31&lt;=BR$2,IF($AC31&lt;BR$2,0,VLOOKUP($S31,REF!$K:$N,2,FALSE)),"")</f>
        <v>0</v>
      </c>
      <c r="BS31" s="905">
        <f>IF($AB31&lt;=BS$2,IF($AC31&lt;BS$2,0,VLOOKUP($S31,REF!$K:$N,2,FALSE)),"")</f>
        <v>0</v>
      </c>
      <c r="BT31" s="905">
        <f>IF($AB31&lt;=BT$2,IF($AC31&lt;BT$2,0,VLOOKUP($S31,REF!$K:$N,2,FALSE)),"")</f>
        <v>0</v>
      </c>
      <c r="BU31" s="905">
        <f>IF($AB31&lt;=BU$2,IF($AC31&lt;BU$2,0,VLOOKUP($S31,REF!$K:$N,2,FALSE)),"")</f>
        <v>0</v>
      </c>
      <c r="BV31" s="905">
        <f>IF($AB31&lt;=BV$2,IF($AC31&lt;BV$2,0,VLOOKUP($S31,REF!$K:$N,2,FALSE)),"")</f>
        <v>0</v>
      </c>
      <c r="BW31" s="905">
        <f>IF($AB31&lt;=BW$2,IF($AC31&lt;BW$2,0,VLOOKUP($S31,REF!$K:$N,2,FALSE)),"")</f>
        <v>0</v>
      </c>
      <c r="BX31" s="905">
        <f>IF($AB31&lt;=BX$2,IF($AC31&lt;BX$2,0,VLOOKUP($S31,REF!$K:$N,2,FALSE)),"")</f>
        <v>0</v>
      </c>
      <c r="BY31" s="905">
        <f>IF($AB31&lt;=BY$2,IF($AC31&lt;BY$2,0,VLOOKUP($S31,REF!$K:$N,2,FALSE)),"")</f>
        <v>0</v>
      </c>
      <c r="BZ31" s="905">
        <f>IF($AB31&lt;=BZ$2,IF($AC31&lt;BZ$2,0,VLOOKUP($S31,REF!$K:$N,2,FALSE)),"")</f>
        <v>0</v>
      </c>
      <c r="CA31" s="905">
        <f>IF($AB31&lt;=CA$2,IF($AC31&lt;CA$2,0,VLOOKUP($S31,REF!$K:$N,2,FALSE)),"")</f>
        <v>0</v>
      </c>
      <c r="CB31" s="905">
        <f>IF($AB31&lt;=CB$2,IF($AC31&lt;CB$2,0,VLOOKUP($S31,REF!$K:$N,2,FALSE)),"")</f>
        <v>0</v>
      </c>
      <c r="CC31" s="905">
        <f>IF($AB31&lt;=CC$2,IF($AC31&lt;CC$2,0,VLOOKUP($S31,REF!$K:$N,2,FALSE)),"")</f>
        <v>0</v>
      </c>
      <c r="CD31" s="905">
        <f>IF($AB31&lt;=CD$2,IF($AC31&lt;CD$2,0,VLOOKUP($S31,REF!$K:$N,2,FALSE)),"")</f>
        <v>0</v>
      </c>
      <c r="CE31" s="905">
        <f>IF($AB31&lt;=CE$2,IF($AC31&lt;CE$2,0,VLOOKUP($S31,REF!$K:$N,2,FALSE)),"")</f>
        <v>0</v>
      </c>
      <c r="CF31" s="905">
        <f>IF($AB31&lt;=CF$2,IF($AC31&lt;CF$2,0,VLOOKUP($S31,REF!$K:$N,2,FALSE)),"")</f>
        <v>0</v>
      </c>
      <c r="CG31" s="905">
        <f>IF($AB31&lt;=CG$2,IF($AC31&lt;CG$2,0,VLOOKUP($S31,REF!$K:$N,2,FALSE)),"")</f>
        <v>0</v>
      </c>
      <c r="CH31" s="905">
        <f>IF($AB31&lt;=CH$2,IF($AC31&lt;CH$2,0,VLOOKUP($S31,REF!$K:$N,2,FALSE)),"")</f>
        <v>0</v>
      </c>
      <c r="CI31" s="905">
        <f>IF($AB31&lt;=CI$2,IF($AC31&lt;CI$2,0,VLOOKUP($S31,REF!$K:$N,2,FALSE)),"")</f>
        <v>0</v>
      </c>
      <c r="CJ31" s="905">
        <f>IF($AB31&lt;=CJ$2,IF($AC31&lt;CJ$2,0,VLOOKUP($S31,REF!$K:$N,2,FALSE)),"")</f>
        <v>0</v>
      </c>
      <c r="CK31" s="905">
        <f>IF($AB31&lt;=CK$2,IF($AC31&lt;CK$2,0,VLOOKUP($S31,REF!$K:$N,2,FALSE)),"")</f>
        <v>0</v>
      </c>
      <c r="CL31" s="905">
        <f>IF($AB31&lt;=CL$2,IF($AC31&lt;CL$2,0,VLOOKUP($S31,REF!$K:$N,2,FALSE)),"")</f>
        <v>0</v>
      </c>
      <c r="CM31" s="905">
        <f>IF($AB31&lt;=CM$2,IF($AC31&lt;CM$2,0,VLOOKUP($S31,REF!$K:$N,2,FALSE)),"")</f>
        <v>0</v>
      </c>
      <c r="CN31" s="905">
        <f>IF($AB31&lt;=CN$2,IF($AC31&lt;CN$2,0,VLOOKUP($S31,REF!$K:$N,2,FALSE)),"")</f>
        <v>0</v>
      </c>
      <c r="CO31" s="905">
        <f>IF($AB31&lt;=CO$2,IF($AC31&lt;CO$2,0,VLOOKUP($S31,REF!$K:$N,2,FALSE)),"")</f>
        <v>0</v>
      </c>
      <c r="CP31" s="905">
        <f>IF($AB31&lt;=CP$2,IF($AC31&lt;CP$2,0,VLOOKUP($S31,REF!$K:$N,2,FALSE)),"")</f>
        <v>0</v>
      </c>
      <c r="CQ31" s="905">
        <f>IF($AB31&lt;=CQ$2,IF($AC31&lt;CQ$2,0,VLOOKUP($S31,REF!$K:$N,2,FALSE)),"")</f>
        <v>0</v>
      </c>
      <c r="CR31" s="905">
        <f>IF($AB31&lt;=CR$2,IF($AC31&lt;CR$2,0,VLOOKUP($S31,REF!$K:$N,2,FALSE)),"")</f>
        <v>0</v>
      </c>
      <c r="CS31" s="905">
        <f>IF($AB31&lt;=CS$2,IF($AC31&lt;CS$2,0,VLOOKUP($S31,REF!$K:$N,2,FALSE)),"")</f>
        <v>0</v>
      </c>
      <c r="CT31" s="905">
        <f>IF($AB31&lt;=CT$2,IF($AC31&lt;CT$2,0,VLOOKUP($S31,REF!$K:$N,2,FALSE)),"")</f>
        <v>0</v>
      </c>
      <c r="CU31" s="905">
        <f>IF($AB31&lt;=CU$2,IF($AC31&lt;CU$2,0,VLOOKUP($S31,REF!$K:$N,2,FALSE)),"")</f>
        <v>0</v>
      </c>
      <c r="CV31" s="905">
        <f>IF($AB31&lt;=CV$2,IF($AC31&lt;CV$2,0,VLOOKUP($S31,REF!$K:$N,2,FALSE)),"")</f>
        <v>0</v>
      </c>
      <c r="CW31" s="905">
        <f>IF($AB31&lt;=CW$2,IF($AC31&lt;CW$2,0,VLOOKUP($S31,REF!$K:$N,2,FALSE)),"")</f>
        <v>0</v>
      </c>
      <c r="CX31" s="905">
        <f>IF($AB31&lt;=CX$2,IF($AC31&lt;CX$2,0,VLOOKUP($S31,REF!$K:$N,2,FALSE)),"")</f>
        <v>0</v>
      </c>
      <c r="CY31" s="905">
        <f>IF($AB31&lt;=CY$2,IF($AC31&lt;CY$2,0,VLOOKUP($S31,REF!$K:$N,2,FALSE)),"")</f>
        <v>0</v>
      </c>
      <c r="CZ31" s="905">
        <f>IF($AB31&lt;=CZ$2,IF($AC31&lt;CZ$2,0,VLOOKUP($S31,REF!$K:$N,2,FALSE)),"")</f>
        <v>0</v>
      </c>
      <c r="DA31" s="905">
        <f>IF($AB31&lt;=DA$2,IF($AC31&lt;DA$2,0,VLOOKUP($S31,REF!$K:$N,2,FALSE)),"")</f>
        <v>0</v>
      </c>
      <c r="DB31" s="905">
        <f>IF($AB31&lt;=DB$2,IF($AC31&lt;DB$2,0,VLOOKUP($S31,REF!$K:$N,2,FALSE)),"")</f>
        <v>0</v>
      </c>
      <c r="DC31" s="905">
        <f>IF($AB31&lt;=DC$2,IF($AC31&lt;DC$2,0,VLOOKUP($S31,REF!$K:$N,2,FALSE)),"")</f>
        <v>0</v>
      </c>
      <c r="DD31" s="905">
        <f>IF($AB31&lt;=DD$2,IF($AC31&lt;DD$2,0,VLOOKUP($S31,REF!$K:$N,2,FALSE)),"")</f>
        <v>0</v>
      </c>
      <c r="DE31" s="905">
        <f>IF($AB31&lt;=DE$2,IF($AC31&lt;DE$2,0,VLOOKUP($S31,REF!$K:$N,2,FALSE)),"")</f>
        <v>0</v>
      </c>
      <c r="DF31" s="905">
        <f>IF($AB31&lt;=DF$2,IF($AC31&lt;DF$2,0,VLOOKUP($S31,REF!$K:$N,2,FALSE)),"")</f>
        <v>0</v>
      </c>
      <c r="DG31" s="905">
        <f>IF($AB31&lt;=DG$2,IF($AC31&lt;DG$2,0,VLOOKUP($S31,REF!$K:$N,2,FALSE)),"")</f>
        <v>0</v>
      </c>
      <c r="DH31" s="905">
        <f>IF($AB31&lt;=DH$2,IF($AC31&lt;DH$2,0,VLOOKUP($S31,REF!$K:$N,2,FALSE)),"")</f>
        <v>0</v>
      </c>
      <c r="DI31" s="905">
        <f>IF($AB31&lt;=DI$2,IF($AC31&lt;DI$2,0,VLOOKUP($S31,REF!$K:$N,2,FALSE)),"")</f>
        <v>0</v>
      </c>
      <c r="DJ31" s="905">
        <f>IF($AB31&lt;=DJ$2,IF($AC31&lt;DJ$2,0,VLOOKUP($S31,REF!$K:$N,2,FALSE)),"")</f>
        <v>0</v>
      </c>
      <c r="DK31" s="905">
        <f>IF($AB31&lt;=DK$2,IF($AC31&lt;DK$2,0,VLOOKUP($S31,REF!$K:$N,2,FALSE)),"")</f>
        <v>0</v>
      </c>
      <c r="DL31" s="905">
        <f>IF($AB31&lt;=DL$2,IF($AC31&lt;DL$2,0,VLOOKUP($S31,REF!$K:$N,2,FALSE)),"")</f>
        <v>0</v>
      </c>
      <c r="DM31" s="905">
        <f>IF($AB31&lt;=DM$2,IF($AC31&lt;DM$2,0,VLOOKUP($S31,REF!$K:$N,2,FALSE)),"")</f>
        <v>0</v>
      </c>
      <c r="DN31" s="905">
        <f>IF($AB31&lt;=DN$2,IF($AC31&lt;DN$2,0,VLOOKUP($S31,REF!$K:$N,2,FALSE)),"")</f>
        <v>0</v>
      </c>
      <c r="DO31" s="905">
        <f>IF($AB31&lt;=DO$2,IF($AC31&lt;DO$2,0,VLOOKUP($S31,REF!$K:$N,2,FALSE)),"")</f>
        <v>0</v>
      </c>
      <c r="DP31" s="905">
        <f>IF($AB31&lt;=DP$2,IF($AC31&lt;DP$2,0,VLOOKUP($S31,REF!$K:$N,2,FALSE)),"")</f>
        <v>0</v>
      </c>
      <c r="DQ31" s="905">
        <f>IF($AB31&lt;=DQ$2,IF($AC31&lt;DQ$2,0,VLOOKUP($S31,REF!$K:$N,2,FALSE)),"")</f>
        <v>0</v>
      </c>
      <c r="DR31" s="905">
        <f>IF($AB31&lt;=DR$2,IF($AC31&lt;DR$2,0,VLOOKUP($S31,REF!$K:$N,2,FALSE)),"")</f>
        <v>0</v>
      </c>
      <c r="DS31" s="905">
        <f>IF($AB31&lt;=DS$2,IF($AC31&lt;DS$2,0,VLOOKUP($S31,REF!$K:$N,2,FALSE)),"")</f>
        <v>0</v>
      </c>
      <c r="DT31" s="905">
        <f>IF($AB31&lt;=DT$2,IF($AC31&lt;DT$2,0,VLOOKUP($S31,REF!$K:$N,2,FALSE)),"")</f>
        <v>0</v>
      </c>
      <c r="DU31" s="905">
        <f>IF($AB31&lt;=DU$2,IF($AC31&lt;DU$2,0,VLOOKUP($S31,REF!$K:$N,2,FALSE)),"")</f>
        <v>0</v>
      </c>
      <c r="DV31" s="905">
        <f>IF($AB31&lt;=DV$2,IF($AC31&lt;DV$2,0,VLOOKUP($S31,REF!$K:$N,2,FALSE)),"")</f>
        <v>0</v>
      </c>
      <c r="DW31" s="905">
        <f>IF($AB31&lt;=DW$2,IF($AC31&lt;DW$2,0,VLOOKUP($S31,REF!$K:$N,2,FALSE)),"")</f>
        <v>0</v>
      </c>
      <c r="DX31" s="905">
        <f>IF($AB31&lt;=DX$2,IF($AC31&lt;DX$2,0,VLOOKUP($S31,REF!$K:$N,2,FALSE)),"")</f>
        <v>0</v>
      </c>
      <c r="DY31" s="905">
        <f>IF($AB31&lt;=DY$2,IF($AC31&lt;DY$2,0,VLOOKUP($S31,REF!$K:$N,2,FALSE)),"")</f>
        <v>0</v>
      </c>
      <c r="DZ31" s="905" t="str">
        <f>IF($AB31&lt;=DZ$2,IF($AC31&lt;DZ$2,0,VLOOKUP($S31,REF!$K:$N,2,FALSE)),"")</f>
        <v/>
      </c>
      <c r="EA31" s="908"/>
      <c r="EB31" s="908"/>
      <c r="EC31" s="908"/>
      <c r="ED31" s="908"/>
      <c r="EE31" s="908"/>
      <c r="EF31" s="908"/>
      <c r="EG31" s="908"/>
      <c r="EH31" s="908"/>
      <c r="EI31" s="908"/>
      <c r="EJ31" s="908"/>
      <c r="EK31" s="908"/>
      <c r="EL31" s="908"/>
      <c r="EM31" s="908"/>
      <c r="EN31" s="908"/>
      <c r="EO31" s="908"/>
      <c r="EP31" s="908"/>
      <c r="EQ31" s="908"/>
      <c r="ER31" s="908"/>
      <c r="ES31" s="908"/>
      <c r="ET31" s="908"/>
      <c r="EU31" s="908"/>
      <c r="EV31" s="908"/>
      <c r="EW31" s="908"/>
      <c r="EX31" s="908"/>
      <c r="EY31" s="908"/>
      <c r="EZ31" s="908"/>
      <c r="FA31" s="908"/>
      <c r="FB31" s="908"/>
      <c r="FC31" s="908"/>
      <c r="FD31" s="908"/>
      <c r="FE31" s="908"/>
      <c r="FF31" s="908"/>
      <c r="FG31" s="908"/>
      <c r="FH31" s="908"/>
      <c r="FI31" s="908"/>
      <c r="FJ31" s="908"/>
      <c r="FK31" s="908"/>
      <c r="FL31" s="908"/>
      <c r="FM31" s="908"/>
      <c r="FN31" s="908"/>
      <c r="FO31" s="908"/>
      <c r="FP31" s="908"/>
      <c r="FQ31" s="908"/>
      <c r="FR31" s="908"/>
      <c r="FS31" s="908"/>
      <c r="FT31" s="908"/>
      <c r="FU31" s="908"/>
      <c r="FV31" s="908"/>
      <c r="FW31" s="908"/>
      <c r="FX31" s="908"/>
      <c r="FY31" s="908"/>
      <c r="FZ31" s="908"/>
      <c r="GA31" s="908"/>
      <c r="GB31" s="908"/>
      <c r="GC31" s="908"/>
      <c r="GD31" s="908"/>
      <c r="GE31" s="908"/>
      <c r="GF31" s="908"/>
      <c r="GG31" s="908"/>
      <c r="GH31" s="908"/>
      <c r="GI31" s="908"/>
      <c r="GJ31" s="908"/>
      <c r="GK31" s="908"/>
      <c r="GL31" s="908"/>
      <c r="GM31" s="908"/>
      <c r="GN31" s="908"/>
      <c r="GO31" s="908"/>
      <c r="GP31" s="908"/>
      <c r="GQ31" s="908"/>
      <c r="GR31" s="908"/>
      <c r="GS31" s="908"/>
      <c r="GT31" s="908"/>
      <c r="GU31" s="908"/>
      <c r="GV31" s="908"/>
      <c r="GW31" s="908"/>
      <c r="GX31" s="908"/>
      <c r="GY31" s="908"/>
      <c r="GZ31" s="908"/>
      <c r="HA31" s="908"/>
      <c r="HB31" s="908"/>
      <c r="HC31" s="908"/>
      <c r="HD31" s="908"/>
      <c r="HE31" s="908"/>
      <c r="HF31" s="908"/>
      <c r="HG31" s="908"/>
      <c r="HH31" s="908"/>
      <c r="HI31" s="908"/>
      <c r="HJ31" s="908"/>
      <c r="HK31" s="908"/>
      <c r="HL31" s="908"/>
      <c r="HM31" s="908"/>
      <c r="HN31" s="908"/>
      <c r="HO31" s="908"/>
      <c r="HP31" s="908"/>
      <c r="HQ31" s="908"/>
      <c r="HR31" s="908"/>
      <c r="HS31" s="908"/>
      <c r="HT31" s="908"/>
      <c r="HU31" s="908"/>
      <c r="HV31" s="908"/>
      <c r="HW31" s="908"/>
      <c r="HX31" s="908"/>
      <c r="HY31" s="908"/>
      <c r="HZ31" s="908"/>
      <c r="IA31" s="908"/>
      <c r="IB31" s="908"/>
      <c r="IC31" s="908"/>
      <c r="ID31" s="908"/>
      <c r="IE31" s="908"/>
      <c r="IF31" s="908"/>
      <c r="IG31" s="908"/>
      <c r="IH31" s="908"/>
      <c r="II31" s="908"/>
      <c r="IJ31" s="908"/>
      <c r="IK31" s="908"/>
      <c r="IL31" s="908"/>
      <c r="IM31" s="908"/>
      <c r="IN31" s="908"/>
      <c r="IO31" s="908"/>
      <c r="IP31" s="908"/>
      <c r="IQ31" s="908"/>
      <c r="IR31" s="908"/>
      <c r="IS31" s="908"/>
      <c r="IT31" s="908"/>
      <c r="IU31" s="908"/>
      <c r="IV31" s="908"/>
      <c r="IW31" s="908"/>
      <c r="IX31" s="908"/>
      <c r="IY31" s="908"/>
      <c r="IZ31" s="908"/>
      <c r="JA31" s="908"/>
      <c r="JB31" s="908"/>
      <c r="JC31" s="908"/>
      <c r="JD31" s="908"/>
      <c r="JE31" s="908"/>
      <c r="JF31" s="908"/>
      <c r="JG31" s="908"/>
      <c r="JH31" s="908"/>
      <c r="JI31" s="908"/>
      <c r="JJ31" s="908"/>
      <c r="JK31" s="908"/>
      <c r="JL31" s="908"/>
      <c r="JM31" s="908"/>
      <c r="JN31" s="908"/>
      <c r="JO31" s="908"/>
      <c r="JP31" s="908"/>
      <c r="JQ31" s="908"/>
      <c r="JR31" s="908"/>
      <c r="JS31" s="908"/>
      <c r="JT31" s="908"/>
      <c r="JU31" s="908"/>
      <c r="JV31" s="908"/>
      <c r="JW31" s="908"/>
      <c r="JX31" s="908"/>
    </row>
    <row r="32" spans="1:284" s="709" customFormat="1" ht="24" customHeight="1">
      <c r="A32" s="972">
        <f>VLOOKUP(B32,REF!$U$1:$W$8,2,FALSE)</f>
        <v>6</v>
      </c>
      <c r="B32" s="1192" t="s">
        <v>279</v>
      </c>
      <c r="C32" s="1193"/>
      <c r="D32" s="1297" t="s">
        <v>769</v>
      </c>
      <c r="E32" s="971"/>
      <c r="F32" s="1218">
        <v>0</v>
      </c>
      <c r="G32" s="1219"/>
      <c r="H32" s="870" t="s">
        <v>679</v>
      </c>
      <c r="I32" s="764" t="s">
        <v>281</v>
      </c>
      <c r="J32" s="945" t="s">
        <v>807</v>
      </c>
      <c r="K32" s="939" t="s">
        <v>808</v>
      </c>
      <c r="L32" s="864" t="s">
        <v>646</v>
      </c>
      <c r="M32" s="706"/>
      <c r="N32" s="1304" t="s">
        <v>281</v>
      </c>
      <c r="O32" s="1225"/>
      <c r="P32" s="860"/>
      <c r="Q32" s="930"/>
      <c r="R32" s="1025">
        <v>2</v>
      </c>
      <c r="S32" s="1179">
        <v>5</v>
      </c>
      <c r="T32" s="1180" t="s">
        <v>343</v>
      </c>
      <c r="U32" s="1017"/>
      <c r="V32" s="904" t="s">
        <v>225</v>
      </c>
      <c r="W32" s="954"/>
      <c r="X32" s="904"/>
      <c r="Y32" s="954"/>
      <c r="Z32" s="955"/>
      <c r="AA32" s="952">
        <f t="shared" si="8"/>
        <v>3</v>
      </c>
      <c r="AB32" s="1284">
        <v>41799</v>
      </c>
      <c r="AC32" s="1283">
        <v>41820</v>
      </c>
      <c r="AD32" s="952"/>
      <c r="AE32" s="953">
        <v>1</v>
      </c>
      <c r="AF32" s="1033"/>
      <c r="AG32" s="1234" t="s">
        <v>786</v>
      </c>
      <c r="AH32" s="472" t="str">
        <f>IF($AB32&lt;=AH$2,IF($AC32&lt;AH$2,0,VLOOKUP($S32,REF!$K:$N,2,FALSE)),"")</f>
        <v/>
      </c>
      <c r="AI32" s="472" t="str">
        <f>IF($AB32&lt;=AI$2,IF($AC32&lt;AI$2,0,VLOOKUP($S32,REF!$K:$N,2,FALSE)),"")</f>
        <v/>
      </c>
      <c r="AJ32" s="472" t="str">
        <f>IF($AB32&lt;=AJ$2,IF($AC32&lt;AJ$2,0,VLOOKUP($S32,REF!$K:$N,2,FALSE)),"")</f>
        <v/>
      </c>
      <c r="AK32" s="472" t="str">
        <f>IF($AB32&lt;=AK$2,IF($AC32&lt;AK$2,0,VLOOKUP($S32,REF!$K:$N,2,FALSE)),"")</f>
        <v/>
      </c>
      <c r="AL32" s="472" t="str">
        <f>IF($AB32&lt;=AL$2,IF($AC32&lt;AL$2,0,VLOOKUP($S32,REF!$K:$N,2,FALSE)),"")</f>
        <v/>
      </c>
      <c r="AM32" s="472" t="str">
        <f>IF($AB32&lt;=AM$2,IF($AC32&lt;AM$2,0,VLOOKUP($S32,REF!$K:$N,2,FALSE)),"")</f>
        <v/>
      </c>
      <c r="AN32" s="472" t="str">
        <f>IF($AB32&lt;=AN$2,IF($AC32&lt;AN$2,0,VLOOKUP($S32,REF!$K:$N,2,FALSE)),"")</f>
        <v/>
      </c>
      <c r="AO32" s="472" t="str">
        <f>IF($AB32&lt;=AO$2,IF($AC32&lt;AO$2,0,VLOOKUP($S32,REF!$K:$N,2,FALSE)),"")</f>
        <v/>
      </c>
      <c r="AP32" s="472" t="str">
        <f>IF($AB32&lt;=AP$2,IF($AC32&lt;AP$2,0,VLOOKUP($S32,REF!$K:$N,2,FALSE)),"")</f>
        <v/>
      </c>
      <c r="AQ32" s="472" t="str">
        <f>IF($AB32&lt;=AQ$2,IF($AC32&lt;AQ$2,0,VLOOKUP($S32,REF!$K:$N,2,FALSE)),"")</f>
        <v/>
      </c>
      <c r="AR32" s="472" t="str">
        <f>IF($AB32&lt;=AR$2,IF($AC32&lt;AR$2,0,VLOOKUP($S32,REF!$K:$N,2,FALSE)),"")</f>
        <v/>
      </c>
      <c r="AS32" s="472" t="str">
        <f>IF($AB32&lt;=AS$2,IF($AC32&lt;AS$2,0,VLOOKUP($S32,REF!$K:$N,2,FALSE)),"")</f>
        <v/>
      </c>
      <c r="AT32" s="472" t="str">
        <f>IF($AB32&lt;=AT$2,IF($AC32&lt;AT$2,0,VLOOKUP($S32,REF!$K:$N,2,FALSE)),"")</f>
        <v/>
      </c>
      <c r="AU32" s="472" t="str">
        <f>IF($AB32&lt;=AU$2,IF($AC32&lt;AU$2,0,VLOOKUP($S32,REF!$K:$N,2,FALSE)),"")</f>
        <v/>
      </c>
      <c r="AV32" s="472" t="str">
        <f>IF($AB32&lt;=AV$2,IF($AC32&lt;AV$2,0,VLOOKUP($S32,REF!$K:$N,2,FALSE)),"")</f>
        <v/>
      </c>
      <c r="AW32" s="472" t="str">
        <f>IF($AB32&lt;=AW$2,IF($AC32&lt;AW$2,0,VLOOKUP($S32,REF!$K:$N,2,FALSE)),"")</f>
        <v/>
      </c>
      <c r="AX32" s="472" t="str">
        <f>IF($AB32&lt;=AX$2,IF($AC32&lt;AX$2,0,VLOOKUP($S32,REF!$K:$N,2,FALSE)),"")</f>
        <v/>
      </c>
      <c r="AY32" s="472" t="str">
        <f>IF($AB32&lt;=AY$2,IF($AC32&lt;AY$2,0,VLOOKUP($S32,REF!$K:$N,2,FALSE)),"")</f>
        <v/>
      </c>
      <c r="AZ32" s="472" t="str">
        <f>IF($AB32&lt;=AZ$2,IF($AC32&lt;AZ$2,0,VLOOKUP($S32,REF!$K:$N,2,FALSE)),"")</f>
        <v/>
      </c>
      <c r="BA32" s="472" t="str">
        <f>IF($AB32&lt;=BA$2,IF($AC32&lt;BA$2,0,VLOOKUP($S32,REF!$K:$N,2,FALSE)),"")</f>
        <v/>
      </c>
      <c r="BB32" s="905" t="str">
        <f>IF($AB32&lt;=BB$2,IF($AC32&lt;BB$2,0,VLOOKUP($S32,REF!$K:$N,2,FALSE)),"")</f>
        <v/>
      </c>
      <c r="BC32" s="905" t="str">
        <f>IF($AB32&lt;=BC$2,IF($AC32&lt;BC$2,0,VLOOKUP($S32,REF!$K:$N,2,FALSE)),"")</f>
        <v/>
      </c>
      <c r="BD32" s="905" t="str">
        <f>IF($AB32&lt;=BD$2,IF($AC32&lt;BD$2,0,VLOOKUP($S32,REF!$K:$N,2,FALSE)),"")</f>
        <v/>
      </c>
      <c r="BE32" s="905" t="str">
        <f>IF($AB32&lt;=BE$2,IF($AC32&lt;BE$2,0,VLOOKUP($S32,REF!$K:$N,2,FALSE)),"")</f>
        <v/>
      </c>
      <c r="BF32" s="905" t="str">
        <f>IF($AB32&lt;=BF$2,IF($AC32&lt;BF$2,0,VLOOKUP($S32,REF!$K:$N,2,FALSE)),"")</f>
        <v/>
      </c>
      <c r="BG32" s="905" t="str">
        <f>IF($AB32&lt;=BG$2,IF($AC32&lt;BG$2,0,VLOOKUP($S32,REF!$K:$N,2,FALSE)),"")</f>
        <v/>
      </c>
      <c r="BH32" s="905" t="str">
        <f>IF($AB32&lt;=BH$2,IF($AC32&lt;BH$2,0,VLOOKUP($S32,REF!$K:$N,2,FALSE)),"")</f>
        <v/>
      </c>
      <c r="BI32" s="905" t="str">
        <f>IF($AB32&lt;=BI$2,IF($AC32&lt;BI$2,0,VLOOKUP($S32,REF!$K:$N,2,FALSE)),"")</f>
        <v/>
      </c>
      <c r="BJ32" s="905">
        <f>IF($AB32&lt;=BJ$2,IF($AC32&lt;BJ$2,0,VLOOKUP($S32,REF!$K:$N,2,FALSE)),"")</f>
        <v>1.0049999999999999</v>
      </c>
      <c r="BK32" s="905">
        <f>IF($AB32&lt;=BK$2,IF($AC32&lt;BK$2,0,VLOOKUP($S32,REF!$K:$N,2,FALSE)),"")</f>
        <v>1.0049999999999999</v>
      </c>
      <c r="BL32" s="905">
        <f>IF($AB32&lt;=BL$2,IF($AC32&lt;BL$2,0,VLOOKUP($S32,REF!$K:$N,2,FALSE)),"")</f>
        <v>1.0049999999999999</v>
      </c>
      <c r="BM32" s="905">
        <f>IF($AB32&lt;=BM$2,IF($AC32&lt;BM$2,0,VLOOKUP($S32,REF!$K:$N,2,FALSE)),"")</f>
        <v>1.0049999999999999</v>
      </c>
      <c r="BN32" s="905">
        <f>IF($AB32&lt;=BN$2,IF($AC32&lt;BN$2,0,VLOOKUP($S32,REF!$K:$N,2,FALSE)),"")</f>
        <v>0</v>
      </c>
      <c r="BO32" s="905">
        <f>IF($AB32&lt;=BO$2,IF($AC32&lt;BO$2,0,VLOOKUP($S32,REF!$K:$N,2,FALSE)),"")</f>
        <v>0</v>
      </c>
      <c r="BP32" s="905">
        <f>IF($AB32&lt;=BP$2,IF($AC32&lt;BP$2,0,VLOOKUP($S32,REF!$K:$N,2,FALSE)),"")</f>
        <v>0</v>
      </c>
      <c r="BQ32" s="905">
        <f>IF($AB32&lt;=BQ$2,IF($AC32&lt;BQ$2,0,VLOOKUP($S32,REF!$K:$N,2,FALSE)),"")</f>
        <v>0</v>
      </c>
      <c r="BR32" s="905">
        <f>IF($AB32&lt;=BR$2,IF($AC32&lt;BR$2,0,VLOOKUP($S32,REF!$K:$N,2,FALSE)),"")</f>
        <v>0</v>
      </c>
      <c r="BS32" s="905">
        <f>IF($AB32&lt;=BS$2,IF($AC32&lt;BS$2,0,VLOOKUP($S32,REF!$K:$N,2,FALSE)),"")</f>
        <v>0</v>
      </c>
      <c r="BT32" s="905">
        <f>IF($AB32&lt;=BT$2,IF($AC32&lt;BT$2,0,VLOOKUP($S32,REF!$K:$N,2,FALSE)),"")</f>
        <v>0</v>
      </c>
      <c r="BU32" s="905">
        <f>IF($AB32&lt;=BU$2,IF($AC32&lt;BU$2,0,VLOOKUP($S32,REF!$K:$N,2,FALSE)),"")</f>
        <v>0</v>
      </c>
      <c r="BV32" s="905">
        <f>IF($AB32&lt;=BV$2,IF($AC32&lt;BV$2,0,VLOOKUP($S32,REF!$K:$N,2,FALSE)),"")</f>
        <v>0</v>
      </c>
      <c r="BW32" s="905">
        <f>IF($AB32&lt;=BW$2,IF($AC32&lt;BW$2,0,VLOOKUP($S32,REF!$K:$N,2,FALSE)),"")</f>
        <v>0</v>
      </c>
      <c r="BX32" s="905">
        <f>IF($AB32&lt;=BX$2,IF($AC32&lt;BX$2,0,VLOOKUP($S32,REF!$K:$N,2,FALSE)),"")</f>
        <v>0</v>
      </c>
      <c r="BY32" s="905">
        <f>IF($AB32&lt;=BY$2,IF($AC32&lt;BY$2,0,VLOOKUP($S32,REF!$K:$N,2,FALSE)),"")</f>
        <v>0</v>
      </c>
      <c r="BZ32" s="905">
        <f>IF($AB32&lt;=BZ$2,IF($AC32&lt;BZ$2,0,VLOOKUP($S32,REF!$K:$N,2,FALSE)),"")</f>
        <v>0</v>
      </c>
      <c r="CA32" s="905">
        <f>IF($AB32&lt;=CA$2,IF($AC32&lt;CA$2,0,VLOOKUP($S32,REF!$K:$N,2,FALSE)),"")</f>
        <v>0</v>
      </c>
      <c r="CB32" s="905">
        <f>IF($AB32&lt;=CB$2,IF($AC32&lt;CB$2,0,VLOOKUP($S32,REF!$K:$N,2,FALSE)),"")</f>
        <v>0</v>
      </c>
      <c r="CC32" s="905">
        <f>IF($AB32&lt;=CC$2,IF($AC32&lt;CC$2,0,VLOOKUP($S32,REF!$K:$N,2,FALSE)),"")</f>
        <v>0</v>
      </c>
      <c r="CD32" s="905">
        <f>IF($AB32&lt;=CD$2,IF($AC32&lt;CD$2,0,VLOOKUP($S32,REF!$K:$N,2,FALSE)),"")</f>
        <v>0</v>
      </c>
      <c r="CE32" s="905">
        <f>IF($AB32&lt;=CE$2,IF($AC32&lt;CE$2,0,VLOOKUP($S32,REF!$K:$N,2,FALSE)),"")</f>
        <v>0</v>
      </c>
      <c r="CF32" s="905">
        <f>IF($AB32&lt;=CF$2,IF($AC32&lt;CF$2,0,VLOOKUP($S32,REF!$K:$N,2,FALSE)),"")</f>
        <v>0</v>
      </c>
      <c r="CG32" s="905">
        <f>IF($AB32&lt;=CG$2,IF($AC32&lt;CG$2,0,VLOOKUP($S32,REF!$K:$N,2,FALSE)),"")</f>
        <v>0</v>
      </c>
      <c r="CH32" s="905">
        <f>IF($AB32&lt;=CH$2,IF($AC32&lt;CH$2,0,VLOOKUP($S32,REF!$K:$N,2,FALSE)),"")</f>
        <v>0</v>
      </c>
      <c r="CI32" s="905">
        <f>IF($AB32&lt;=CI$2,IF($AC32&lt;CI$2,0,VLOOKUP($S32,REF!$K:$N,2,FALSE)),"")</f>
        <v>0</v>
      </c>
      <c r="CJ32" s="905">
        <f>IF($AB32&lt;=CJ$2,IF($AC32&lt;CJ$2,0,VLOOKUP($S32,REF!$K:$N,2,FALSE)),"")</f>
        <v>0</v>
      </c>
      <c r="CK32" s="905">
        <f>IF($AB32&lt;=CK$2,IF($AC32&lt;CK$2,0,VLOOKUP($S32,REF!$K:$N,2,FALSE)),"")</f>
        <v>0</v>
      </c>
      <c r="CL32" s="905">
        <f>IF($AB32&lt;=CL$2,IF($AC32&lt;CL$2,0,VLOOKUP($S32,REF!$K:$N,2,FALSE)),"")</f>
        <v>0</v>
      </c>
      <c r="CM32" s="905">
        <f>IF($AB32&lt;=CM$2,IF($AC32&lt;CM$2,0,VLOOKUP($S32,REF!$K:$N,2,FALSE)),"")</f>
        <v>0</v>
      </c>
      <c r="CN32" s="905">
        <f>IF($AB32&lt;=CN$2,IF($AC32&lt;CN$2,0,VLOOKUP($S32,REF!$K:$N,2,FALSE)),"")</f>
        <v>0</v>
      </c>
      <c r="CO32" s="905">
        <f>IF($AB32&lt;=CO$2,IF($AC32&lt;CO$2,0,VLOOKUP($S32,REF!$K:$N,2,FALSE)),"")</f>
        <v>0</v>
      </c>
      <c r="CP32" s="905">
        <f>IF($AB32&lt;=CP$2,IF($AC32&lt;CP$2,0,VLOOKUP($S32,REF!$K:$N,2,FALSE)),"")</f>
        <v>0</v>
      </c>
      <c r="CQ32" s="905">
        <f>IF($AB32&lt;=CQ$2,IF($AC32&lt;CQ$2,0,VLOOKUP($S32,REF!$K:$N,2,FALSE)),"")</f>
        <v>0</v>
      </c>
      <c r="CR32" s="905">
        <f>IF($AB32&lt;=CR$2,IF($AC32&lt;CR$2,0,VLOOKUP($S32,REF!$K:$N,2,FALSE)),"")</f>
        <v>0</v>
      </c>
      <c r="CS32" s="905">
        <f>IF($AB32&lt;=CS$2,IF($AC32&lt;CS$2,0,VLOOKUP($S32,REF!$K:$N,2,FALSE)),"")</f>
        <v>0</v>
      </c>
      <c r="CT32" s="905">
        <f>IF($AB32&lt;=CT$2,IF($AC32&lt;CT$2,0,VLOOKUP($S32,REF!$K:$N,2,FALSE)),"")</f>
        <v>0</v>
      </c>
      <c r="CU32" s="905">
        <f>IF($AB32&lt;=CU$2,IF($AC32&lt;CU$2,0,VLOOKUP($S32,REF!$K:$N,2,FALSE)),"")</f>
        <v>0</v>
      </c>
      <c r="CV32" s="905">
        <f>IF($AB32&lt;=CV$2,IF($AC32&lt;CV$2,0,VLOOKUP($S32,REF!$K:$N,2,FALSE)),"")</f>
        <v>0</v>
      </c>
      <c r="CW32" s="905">
        <f>IF($AB32&lt;=CW$2,IF($AC32&lt;CW$2,0,VLOOKUP($S32,REF!$K:$N,2,FALSE)),"")</f>
        <v>0</v>
      </c>
      <c r="CX32" s="905">
        <f>IF($AB32&lt;=CX$2,IF($AC32&lt;CX$2,0,VLOOKUP($S32,REF!$K:$N,2,FALSE)),"")</f>
        <v>0</v>
      </c>
      <c r="CY32" s="905">
        <f>IF($AB32&lt;=CY$2,IF($AC32&lt;CY$2,0,VLOOKUP($S32,REF!$K:$N,2,FALSE)),"")</f>
        <v>0</v>
      </c>
      <c r="CZ32" s="905">
        <f>IF($AB32&lt;=CZ$2,IF($AC32&lt;CZ$2,0,VLOOKUP($S32,REF!$K:$N,2,FALSE)),"")</f>
        <v>0</v>
      </c>
      <c r="DA32" s="905">
        <f>IF($AB32&lt;=DA$2,IF($AC32&lt;DA$2,0,VLOOKUP($S32,REF!$K:$N,2,FALSE)),"")</f>
        <v>0</v>
      </c>
      <c r="DB32" s="905">
        <f>IF($AB32&lt;=DB$2,IF($AC32&lt;DB$2,0,VLOOKUP($S32,REF!$K:$N,2,FALSE)),"")</f>
        <v>0</v>
      </c>
      <c r="DC32" s="905">
        <f>IF($AB32&lt;=DC$2,IF($AC32&lt;DC$2,0,VLOOKUP($S32,REF!$K:$N,2,FALSE)),"")</f>
        <v>0</v>
      </c>
      <c r="DD32" s="905">
        <f>IF($AB32&lt;=DD$2,IF($AC32&lt;DD$2,0,VLOOKUP($S32,REF!$K:$N,2,FALSE)),"")</f>
        <v>0</v>
      </c>
      <c r="DE32" s="905">
        <f>IF($AB32&lt;=DE$2,IF($AC32&lt;DE$2,0,VLOOKUP($S32,REF!$K:$N,2,FALSE)),"")</f>
        <v>0</v>
      </c>
      <c r="DF32" s="905">
        <f>IF($AB32&lt;=DF$2,IF($AC32&lt;DF$2,0,VLOOKUP($S32,REF!$K:$N,2,FALSE)),"")</f>
        <v>0</v>
      </c>
      <c r="DG32" s="905">
        <f>IF($AB32&lt;=DG$2,IF($AC32&lt;DG$2,0,VLOOKUP($S32,REF!$K:$N,2,FALSE)),"")</f>
        <v>0</v>
      </c>
      <c r="DH32" s="905">
        <f>IF($AB32&lt;=DH$2,IF($AC32&lt;DH$2,0,VLOOKUP($S32,REF!$K:$N,2,FALSE)),"")</f>
        <v>0</v>
      </c>
      <c r="DI32" s="905">
        <f>IF($AB32&lt;=DI$2,IF($AC32&lt;DI$2,0,VLOOKUP($S32,REF!$K:$N,2,FALSE)),"")</f>
        <v>0</v>
      </c>
      <c r="DJ32" s="905">
        <f>IF($AB32&lt;=DJ$2,IF($AC32&lt;DJ$2,0,VLOOKUP($S32,REF!$K:$N,2,FALSE)),"")</f>
        <v>0</v>
      </c>
      <c r="DK32" s="905">
        <f>IF($AB32&lt;=DK$2,IF($AC32&lt;DK$2,0,VLOOKUP($S32,REF!$K:$N,2,FALSE)),"")</f>
        <v>0</v>
      </c>
      <c r="DL32" s="905">
        <f>IF($AB32&lt;=DL$2,IF($AC32&lt;DL$2,0,VLOOKUP($S32,REF!$K:$N,2,FALSE)),"")</f>
        <v>0</v>
      </c>
      <c r="DM32" s="905">
        <f>IF($AB32&lt;=DM$2,IF($AC32&lt;DM$2,0,VLOOKUP($S32,REF!$K:$N,2,FALSE)),"")</f>
        <v>0</v>
      </c>
      <c r="DN32" s="905">
        <f>IF($AB32&lt;=DN$2,IF($AC32&lt;DN$2,0,VLOOKUP($S32,REF!$K:$N,2,FALSE)),"")</f>
        <v>0</v>
      </c>
      <c r="DO32" s="905">
        <f>IF($AB32&lt;=DO$2,IF($AC32&lt;DO$2,0,VLOOKUP($S32,REF!$K:$N,2,FALSE)),"")</f>
        <v>0</v>
      </c>
      <c r="DP32" s="905">
        <f>IF($AB32&lt;=DP$2,IF($AC32&lt;DP$2,0,VLOOKUP($S32,REF!$K:$N,2,FALSE)),"")</f>
        <v>0</v>
      </c>
      <c r="DQ32" s="905">
        <f>IF($AB32&lt;=DQ$2,IF($AC32&lt;DQ$2,0,VLOOKUP($S32,REF!$K:$N,2,FALSE)),"")</f>
        <v>0</v>
      </c>
      <c r="DR32" s="905">
        <f>IF($AB32&lt;=DR$2,IF($AC32&lt;DR$2,0,VLOOKUP($S32,REF!$K:$N,2,FALSE)),"")</f>
        <v>0</v>
      </c>
      <c r="DS32" s="905">
        <f>IF($AB32&lt;=DS$2,IF($AC32&lt;DS$2,0,VLOOKUP($S32,REF!$K:$N,2,FALSE)),"")</f>
        <v>0</v>
      </c>
      <c r="DT32" s="905">
        <f>IF($AB32&lt;=DT$2,IF($AC32&lt;DT$2,0,VLOOKUP($S32,REF!$K:$N,2,FALSE)),"")</f>
        <v>0</v>
      </c>
      <c r="DU32" s="905">
        <f>IF($AB32&lt;=DU$2,IF($AC32&lt;DU$2,0,VLOOKUP($S32,REF!$K:$N,2,FALSE)),"")</f>
        <v>0</v>
      </c>
      <c r="DV32" s="905">
        <f>IF($AB32&lt;=DV$2,IF($AC32&lt;DV$2,0,VLOOKUP($S32,REF!$K:$N,2,FALSE)),"")</f>
        <v>0</v>
      </c>
      <c r="DW32" s="905">
        <f>IF($AB32&lt;=DW$2,IF($AC32&lt;DW$2,0,VLOOKUP($S32,REF!$K:$N,2,FALSE)),"")</f>
        <v>0</v>
      </c>
      <c r="DX32" s="905">
        <f>IF($AB32&lt;=DX$2,IF($AC32&lt;DX$2,0,VLOOKUP($S32,REF!$K:$N,2,FALSE)),"")</f>
        <v>0</v>
      </c>
      <c r="DY32" s="905">
        <f>IF($AB32&lt;=DY$2,IF($AC32&lt;DY$2,0,VLOOKUP($S32,REF!$K:$N,2,FALSE)),"")</f>
        <v>0</v>
      </c>
      <c r="DZ32" s="905" t="str">
        <f>IF($AB32&lt;=DZ$2,IF($AC32&lt;DZ$2,0,VLOOKUP($S32,REF!$K:$N,2,FALSE)),"")</f>
        <v/>
      </c>
      <c r="EA32" s="908"/>
      <c r="EB32" s="908"/>
      <c r="EC32" s="908"/>
      <c r="ED32" s="908"/>
      <c r="EE32" s="908"/>
      <c r="EF32" s="908"/>
      <c r="EG32" s="908"/>
      <c r="EH32" s="908"/>
      <c r="EI32" s="908"/>
      <c r="EJ32" s="908"/>
      <c r="EK32" s="908"/>
      <c r="EL32" s="908"/>
      <c r="EM32" s="908"/>
      <c r="EN32" s="908"/>
      <c r="EO32" s="908"/>
      <c r="EP32" s="908"/>
      <c r="EQ32" s="908"/>
      <c r="ER32" s="908"/>
      <c r="ES32" s="908"/>
      <c r="ET32" s="908"/>
      <c r="EU32" s="908"/>
      <c r="EV32" s="908"/>
      <c r="EW32" s="908"/>
      <c r="EX32" s="908"/>
      <c r="EY32" s="908"/>
      <c r="EZ32" s="908"/>
      <c r="FA32" s="908"/>
      <c r="FB32" s="908"/>
      <c r="FC32" s="908"/>
      <c r="FD32" s="908"/>
      <c r="FE32" s="908"/>
      <c r="FF32" s="908"/>
      <c r="FG32" s="908"/>
      <c r="FH32" s="908"/>
      <c r="FI32" s="908"/>
      <c r="FJ32" s="908"/>
      <c r="FK32" s="908"/>
      <c r="FL32" s="908"/>
      <c r="FM32" s="908"/>
      <c r="FN32" s="908"/>
      <c r="FO32" s="908"/>
      <c r="FP32" s="908"/>
      <c r="FQ32" s="908"/>
      <c r="FR32" s="908"/>
      <c r="FS32" s="908"/>
      <c r="FT32" s="908"/>
      <c r="FU32" s="908"/>
      <c r="FV32" s="908"/>
      <c r="FW32" s="908"/>
      <c r="FX32" s="908"/>
      <c r="FY32" s="908"/>
      <c r="FZ32" s="908"/>
      <c r="GA32" s="908"/>
      <c r="GB32" s="908"/>
      <c r="GC32" s="908"/>
      <c r="GD32" s="908"/>
      <c r="GE32" s="908"/>
      <c r="GF32" s="908"/>
      <c r="GG32" s="908"/>
      <c r="GH32" s="908"/>
      <c r="GI32" s="908"/>
      <c r="GJ32" s="908"/>
      <c r="GK32" s="908"/>
      <c r="GL32" s="908"/>
      <c r="GM32" s="908"/>
      <c r="GN32" s="908"/>
      <c r="GO32" s="908"/>
      <c r="GP32" s="908"/>
      <c r="GQ32" s="908"/>
      <c r="GR32" s="908"/>
      <c r="GS32" s="908"/>
      <c r="GT32" s="908"/>
      <c r="GU32" s="908"/>
      <c r="GV32" s="908"/>
      <c r="GW32" s="908"/>
      <c r="GX32" s="908"/>
      <c r="GY32" s="908"/>
      <c r="GZ32" s="908"/>
      <c r="HA32" s="908"/>
      <c r="HB32" s="908"/>
      <c r="HC32" s="908"/>
      <c r="HD32" s="908"/>
      <c r="HE32" s="908"/>
      <c r="HF32" s="908"/>
      <c r="HG32" s="908"/>
      <c r="HH32" s="908"/>
      <c r="HI32" s="908"/>
      <c r="HJ32" s="908"/>
      <c r="HK32" s="908"/>
      <c r="HL32" s="908"/>
      <c r="HM32" s="908"/>
      <c r="HN32" s="908"/>
      <c r="HO32" s="908"/>
      <c r="HP32" s="908"/>
      <c r="HQ32" s="908"/>
      <c r="HR32" s="908"/>
      <c r="HS32" s="908"/>
      <c r="HT32" s="908"/>
      <c r="HU32" s="908"/>
      <c r="HV32" s="908"/>
      <c r="HW32" s="908"/>
      <c r="HX32" s="908"/>
      <c r="HY32" s="908"/>
      <c r="HZ32" s="908"/>
      <c r="IA32" s="908"/>
      <c r="IB32" s="908"/>
      <c r="IC32" s="908"/>
      <c r="ID32" s="908"/>
      <c r="IE32" s="908"/>
      <c r="IF32" s="908"/>
      <c r="IG32" s="908"/>
      <c r="IH32" s="908"/>
      <c r="II32" s="908"/>
      <c r="IJ32" s="908"/>
      <c r="IK32" s="908"/>
      <c r="IL32" s="908"/>
      <c r="IM32" s="908"/>
      <c r="IN32" s="908"/>
      <c r="IO32" s="908"/>
      <c r="IP32" s="908"/>
      <c r="IQ32" s="908"/>
      <c r="IR32" s="908"/>
      <c r="IS32" s="908"/>
      <c r="IT32" s="908"/>
      <c r="IU32" s="908"/>
      <c r="IV32" s="908"/>
      <c r="IW32" s="908"/>
      <c r="IX32" s="908"/>
      <c r="IY32" s="908"/>
      <c r="IZ32" s="908"/>
      <c r="JA32" s="908"/>
      <c r="JB32" s="908"/>
      <c r="JC32" s="908"/>
      <c r="JD32" s="908"/>
      <c r="JE32" s="908"/>
      <c r="JF32" s="908"/>
      <c r="JG32" s="908"/>
      <c r="JH32" s="908"/>
      <c r="JI32" s="908"/>
      <c r="JJ32" s="908"/>
      <c r="JK32" s="908"/>
      <c r="JL32" s="908"/>
      <c r="JM32" s="908"/>
      <c r="JN32" s="908"/>
      <c r="JO32" s="908"/>
      <c r="JP32" s="908"/>
      <c r="JQ32" s="908"/>
      <c r="JR32" s="908"/>
      <c r="JS32" s="908"/>
      <c r="JT32" s="908"/>
      <c r="JU32" s="908"/>
      <c r="JV32" s="908"/>
      <c r="JW32" s="908"/>
      <c r="JX32" s="908"/>
    </row>
    <row r="33" spans="1:284" s="709" customFormat="1" ht="24" customHeight="1">
      <c r="A33" s="972">
        <f>VLOOKUP(B33,REF!$U$1:$W$8,2,FALSE)</f>
        <v>6</v>
      </c>
      <c r="B33" s="1192" t="s">
        <v>279</v>
      </c>
      <c r="C33" s="1193"/>
      <c r="D33" s="1297" t="s">
        <v>769</v>
      </c>
      <c r="E33" s="971"/>
      <c r="F33" s="1218">
        <v>0</v>
      </c>
      <c r="G33" s="1219"/>
      <c r="H33" s="870" t="s">
        <v>744</v>
      </c>
      <c r="I33" s="764" t="s">
        <v>281</v>
      </c>
      <c r="J33" s="945" t="s">
        <v>153</v>
      </c>
      <c r="K33" s="938" t="s">
        <v>811</v>
      </c>
      <c r="L33" s="866" t="s">
        <v>506</v>
      </c>
      <c r="M33" s="706"/>
      <c r="N33" s="1304" t="s">
        <v>281</v>
      </c>
      <c r="O33" s="1225"/>
      <c r="P33" s="860"/>
      <c r="Q33" s="930"/>
      <c r="R33" s="1025">
        <v>26</v>
      </c>
      <c r="S33" s="1179">
        <v>3</v>
      </c>
      <c r="T33" s="1180" t="s">
        <v>196</v>
      </c>
      <c r="U33" s="1018"/>
      <c r="V33" s="979" t="s">
        <v>751</v>
      </c>
      <c r="W33" s="983"/>
      <c r="X33" s="979" t="s">
        <v>280</v>
      </c>
      <c r="Y33" s="983"/>
      <c r="Z33" s="980"/>
      <c r="AA33" s="952">
        <f t="shared" si="8"/>
        <v>33.714285714285715</v>
      </c>
      <c r="AB33" s="1284">
        <v>41572</v>
      </c>
      <c r="AC33" s="1283">
        <v>41808</v>
      </c>
      <c r="AD33" s="952"/>
      <c r="AE33" s="953">
        <v>1</v>
      </c>
      <c r="AF33" s="1033"/>
      <c r="AG33" s="1234" t="s">
        <v>785</v>
      </c>
      <c r="AH33" s="472">
        <f>IF($AB33&lt;=AH$2,IF($AC33&lt;AH$2,0,VLOOKUP($S33,REF!$K:$N,2,FALSE)),"")</f>
        <v>1.0029999999999999</v>
      </c>
      <c r="AI33" s="472">
        <f>IF($AB33&lt;=AI$2,IF($AC33&lt;AI$2,0,VLOOKUP($S33,REF!$K:$N,2,FALSE)),"")</f>
        <v>1.0029999999999999</v>
      </c>
      <c r="AJ33" s="472">
        <f>IF($AB33&lt;=AJ$2,IF($AC33&lt;AJ$2,0,VLOOKUP($S33,REF!$K:$N,2,FALSE)),"")</f>
        <v>1.0029999999999999</v>
      </c>
      <c r="AK33" s="472">
        <f>IF($AB33&lt;=AK$2,IF($AC33&lt;AK$2,0,VLOOKUP($S33,REF!$K:$N,2,FALSE)),"")</f>
        <v>1.0029999999999999</v>
      </c>
      <c r="AL33" s="472">
        <f>IF($AB33&lt;=AL$2,IF($AC33&lt;AL$2,0,VLOOKUP($S33,REF!$K:$N,2,FALSE)),"")</f>
        <v>1.0029999999999999</v>
      </c>
      <c r="AM33" s="472">
        <f>IF($AB33&lt;=AM$2,IF($AC33&lt;AM$2,0,VLOOKUP($S33,REF!$K:$N,2,FALSE)),"")</f>
        <v>1.0029999999999999</v>
      </c>
      <c r="AN33" s="472">
        <f>IF($AB33&lt;=AN$2,IF($AC33&lt;AN$2,0,VLOOKUP($S33,REF!$K:$N,2,FALSE)),"")</f>
        <v>1.0029999999999999</v>
      </c>
      <c r="AO33" s="472">
        <f>IF($AB33&lt;=AO$2,IF($AC33&lt;AO$2,0,VLOOKUP($S33,REF!$K:$N,2,FALSE)),"")</f>
        <v>1.0029999999999999</v>
      </c>
      <c r="AP33" s="472">
        <f>IF($AB33&lt;=AP$2,IF($AC33&lt;AP$2,0,VLOOKUP($S33,REF!$K:$N,2,FALSE)),"")</f>
        <v>1.0029999999999999</v>
      </c>
      <c r="AQ33" s="472">
        <f>IF($AB33&lt;=AQ$2,IF($AC33&lt;AQ$2,0,VLOOKUP($S33,REF!$K:$N,2,FALSE)),"")</f>
        <v>1.0029999999999999</v>
      </c>
      <c r="AR33" s="472">
        <f>IF($AB33&lt;=AR$2,IF($AC33&lt;AR$2,0,VLOOKUP($S33,REF!$K:$N,2,FALSE)),"")</f>
        <v>1.0029999999999999</v>
      </c>
      <c r="AS33" s="472">
        <f>IF($AB33&lt;=AS$2,IF($AC33&lt;AS$2,0,VLOOKUP($S33,REF!$K:$N,2,FALSE)),"")</f>
        <v>1.0029999999999999</v>
      </c>
      <c r="AT33" s="472">
        <f>IF($AB33&lt;=AT$2,IF($AC33&lt;AT$2,0,VLOOKUP($S33,REF!$K:$N,2,FALSE)),"")</f>
        <v>1.0029999999999999</v>
      </c>
      <c r="AU33" s="472">
        <f>IF($AB33&lt;=AU$2,IF($AC33&lt;AU$2,0,VLOOKUP($S33,REF!$K:$N,2,FALSE)),"")</f>
        <v>1.0029999999999999</v>
      </c>
      <c r="AV33" s="472">
        <f>IF($AB33&lt;=AV$2,IF($AC33&lt;AV$2,0,VLOOKUP($S33,REF!$K:$N,2,FALSE)),"")</f>
        <v>1.0029999999999999</v>
      </c>
      <c r="AW33" s="472">
        <f>IF($AB33&lt;=AW$2,IF($AC33&lt;AW$2,0,VLOOKUP($S33,REF!$K:$N,2,FALSE)),"")</f>
        <v>1.0029999999999999</v>
      </c>
      <c r="AX33" s="472">
        <f>IF($AB33&lt;=AX$2,IF($AC33&lt;AX$2,0,VLOOKUP($S33,REF!$K:$N,2,FALSE)),"")</f>
        <v>1.0029999999999999</v>
      </c>
      <c r="AY33" s="472">
        <f>IF($AB33&lt;=AY$2,IF($AC33&lt;AY$2,0,VLOOKUP($S33,REF!$K:$N,2,FALSE)),"")</f>
        <v>1.0029999999999999</v>
      </c>
      <c r="AZ33" s="472">
        <f>IF($AB33&lt;=AZ$2,IF($AC33&lt;AZ$2,0,VLOOKUP($S33,REF!$K:$N,2,FALSE)),"")</f>
        <v>1.0029999999999999</v>
      </c>
      <c r="BA33" s="472">
        <f>IF($AB33&lt;=BA$2,IF($AC33&lt;BA$2,0,VLOOKUP($S33,REF!$K:$N,2,FALSE)),"")</f>
        <v>1.0029999999999999</v>
      </c>
      <c r="BB33" s="905">
        <f>IF($AB33&lt;=BB$2,IF($AC33&lt;BB$2,0,VLOOKUP($S33,REF!$K:$N,2,FALSE)),"")</f>
        <v>1.0029999999999999</v>
      </c>
      <c r="BC33" s="905">
        <f>IF($AB33&lt;=BC$2,IF($AC33&lt;BC$2,0,VLOOKUP($S33,REF!$K:$N,2,FALSE)),"")</f>
        <v>1.0029999999999999</v>
      </c>
      <c r="BD33" s="905">
        <f>IF($AB33&lt;=BD$2,IF($AC33&lt;BD$2,0,VLOOKUP($S33,REF!$K:$N,2,FALSE)),"")</f>
        <v>1.0029999999999999</v>
      </c>
      <c r="BE33" s="905">
        <f>IF($AB33&lt;=BE$2,IF($AC33&lt;BE$2,0,VLOOKUP($S33,REF!$K:$N,2,FALSE)),"")</f>
        <v>1.0029999999999999</v>
      </c>
      <c r="BF33" s="905">
        <f>IF($AB33&lt;=BF$2,IF($AC33&lt;BF$2,0,VLOOKUP($S33,REF!$K:$N,2,FALSE)),"")</f>
        <v>1.0029999999999999</v>
      </c>
      <c r="BG33" s="905">
        <f>IF($AB33&lt;=BG$2,IF($AC33&lt;BG$2,0,VLOOKUP($S33,REF!$K:$N,2,FALSE)),"")</f>
        <v>1.0029999999999999</v>
      </c>
      <c r="BH33" s="905">
        <f>IF($AB33&lt;=BH$2,IF($AC33&lt;BH$2,0,VLOOKUP($S33,REF!$K:$N,2,FALSE)),"")</f>
        <v>1.0029999999999999</v>
      </c>
      <c r="BI33" s="905">
        <f>IF($AB33&lt;=BI$2,IF($AC33&lt;BI$2,0,VLOOKUP($S33,REF!$K:$N,2,FALSE)),"")</f>
        <v>1.0029999999999999</v>
      </c>
      <c r="BJ33" s="905">
        <f>IF($AB33&lt;=BJ$2,IF($AC33&lt;BJ$2,0,VLOOKUP($S33,REF!$K:$N,2,FALSE)),"")</f>
        <v>1.0029999999999999</v>
      </c>
      <c r="BK33" s="905">
        <f>IF($AB33&lt;=BK$2,IF($AC33&lt;BK$2,0,VLOOKUP($S33,REF!$K:$N,2,FALSE)),"")</f>
        <v>1.0029999999999999</v>
      </c>
      <c r="BL33" s="905">
        <f>IF($AB33&lt;=BL$2,IF($AC33&lt;BL$2,0,VLOOKUP($S33,REF!$K:$N,2,FALSE)),"")</f>
        <v>0</v>
      </c>
      <c r="BM33" s="905">
        <f>IF($AB33&lt;=BM$2,IF($AC33&lt;BM$2,0,VLOOKUP($S33,REF!$K:$N,2,FALSE)),"")</f>
        <v>0</v>
      </c>
      <c r="BN33" s="905">
        <f>IF($AB33&lt;=BN$2,IF($AC33&lt;BN$2,0,VLOOKUP($S33,REF!$K:$N,2,FALSE)),"")</f>
        <v>0</v>
      </c>
      <c r="BO33" s="905">
        <f>IF($AB33&lt;=BO$2,IF($AC33&lt;BO$2,0,VLOOKUP($S33,REF!$K:$N,2,FALSE)),"")</f>
        <v>0</v>
      </c>
      <c r="BP33" s="905">
        <f>IF($AB33&lt;=BP$2,IF($AC33&lt;BP$2,0,VLOOKUP($S33,REF!$K:$N,2,FALSE)),"")</f>
        <v>0</v>
      </c>
      <c r="BQ33" s="905">
        <f>IF($AB33&lt;=BQ$2,IF($AC33&lt;BQ$2,0,VLOOKUP($S33,REF!$K:$N,2,FALSE)),"")</f>
        <v>0</v>
      </c>
      <c r="BR33" s="905">
        <f>IF($AB33&lt;=BR$2,IF($AC33&lt;BR$2,0,VLOOKUP($S33,REF!$K:$N,2,FALSE)),"")</f>
        <v>0</v>
      </c>
      <c r="BS33" s="905">
        <f>IF($AB33&lt;=BS$2,IF($AC33&lt;BS$2,0,VLOOKUP($S33,REF!$K:$N,2,FALSE)),"")</f>
        <v>0</v>
      </c>
      <c r="BT33" s="905">
        <f>IF($AB33&lt;=BT$2,IF($AC33&lt;BT$2,0,VLOOKUP($S33,REF!$K:$N,2,FALSE)),"")</f>
        <v>0</v>
      </c>
      <c r="BU33" s="905">
        <f>IF($AB33&lt;=BU$2,IF($AC33&lt;BU$2,0,VLOOKUP($S33,REF!$K:$N,2,FALSE)),"")</f>
        <v>0</v>
      </c>
      <c r="BV33" s="905">
        <f>IF($AB33&lt;=BV$2,IF($AC33&lt;BV$2,0,VLOOKUP($S33,REF!$K:$N,2,FALSE)),"")</f>
        <v>0</v>
      </c>
      <c r="BW33" s="905">
        <f>IF($AB33&lt;=BW$2,IF($AC33&lt;BW$2,0,VLOOKUP($S33,REF!$K:$N,2,FALSE)),"")</f>
        <v>0</v>
      </c>
      <c r="BX33" s="905">
        <f>IF($AB33&lt;=BX$2,IF($AC33&lt;BX$2,0,VLOOKUP($S33,REF!$K:$N,2,FALSE)),"")</f>
        <v>0</v>
      </c>
      <c r="BY33" s="905">
        <f>IF($AB33&lt;=BY$2,IF($AC33&lt;BY$2,0,VLOOKUP($S33,REF!$K:$N,2,FALSE)),"")</f>
        <v>0</v>
      </c>
      <c r="BZ33" s="905">
        <f>IF($AB33&lt;=BZ$2,IF($AC33&lt;BZ$2,0,VLOOKUP($S33,REF!$K:$N,2,FALSE)),"")</f>
        <v>0</v>
      </c>
      <c r="CA33" s="905">
        <f>IF($AB33&lt;=CA$2,IF($AC33&lt;CA$2,0,VLOOKUP($S33,REF!$K:$N,2,FALSE)),"")</f>
        <v>0</v>
      </c>
      <c r="CB33" s="905">
        <f>IF($AB33&lt;=CB$2,IF($AC33&lt;CB$2,0,VLOOKUP($S33,REF!$K:$N,2,FALSE)),"")</f>
        <v>0</v>
      </c>
      <c r="CC33" s="905">
        <f>IF($AB33&lt;=CC$2,IF($AC33&lt;CC$2,0,VLOOKUP($S33,REF!$K:$N,2,FALSE)),"")</f>
        <v>0</v>
      </c>
      <c r="CD33" s="905">
        <f>IF($AB33&lt;=CD$2,IF($AC33&lt;CD$2,0,VLOOKUP($S33,REF!$K:$N,2,FALSE)),"")</f>
        <v>0</v>
      </c>
      <c r="CE33" s="905">
        <f>IF($AB33&lt;=CE$2,IF($AC33&lt;CE$2,0,VLOOKUP($S33,REF!$K:$N,2,FALSE)),"")</f>
        <v>0</v>
      </c>
      <c r="CF33" s="905">
        <f>IF($AB33&lt;=CF$2,IF($AC33&lt;CF$2,0,VLOOKUP($S33,REF!$K:$N,2,FALSE)),"")</f>
        <v>0</v>
      </c>
      <c r="CG33" s="905">
        <f>IF($AB33&lt;=CG$2,IF($AC33&lt;CG$2,0,VLOOKUP($S33,REF!$K:$N,2,FALSE)),"")</f>
        <v>0</v>
      </c>
      <c r="CH33" s="905">
        <f>IF($AB33&lt;=CH$2,IF($AC33&lt;CH$2,0,VLOOKUP($S33,REF!$K:$N,2,FALSE)),"")</f>
        <v>0</v>
      </c>
      <c r="CI33" s="905">
        <f>IF($AB33&lt;=CI$2,IF($AC33&lt;CI$2,0,VLOOKUP($S33,REF!$K:$N,2,FALSE)),"")</f>
        <v>0</v>
      </c>
      <c r="CJ33" s="905">
        <f>IF($AB33&lt;=CJ$2,IF($AC33&lt;CJ$2,0,VLOOKUP($S33,REF!$K:$N,2,FALSE)),"")</f>
        <v>0</v>
      </c>
      <c r="CK33" s="905">
        <f>IF($AB33&lt;=CK$2,IF($AC33&lt;CK$2,0,VLOOKUP($S33,REF!$K:$N,2,FALSE)),"")</f>
        <v>0</v>
      </c>
      <c r="CL33" s="905">
        <f>IF($AB33&lt;=CL$2,IF($AC33&lt;CL$2,0,VLOOKUP($S33,REF!$K:$N,2,FALSE)),"")</f>
        <v>0</v>
      </c>
      <c r="CM33" s="905">
        <f>IF($AB33&lt;=CM$2,IF($AC33&lt;CM$2,0,VLOOKUP($S33,REF!$K:$N,2,FALSE)),"")</f>
        <v>0</v>
      </c>
      <c r="CN33" s="905">
        <f>IF($AB33&lt;=CN$2,IF($AC33&lt;CN$2,0,VLOOKUP($S33,REF!$K:$N,2,FALSE)),"")</f>
        <v>0</v>
      </c>
      <c r="CO33" s="905">
        <f>IF($AB33&lt;=CO$2,IF($AC33&lt;CO$2,0,VLOOKUP($S33,REF!$K:$N,2,FALSE)),"")</f>
        <v>0</v>
      </c>
      <c r="CP33" s="905">
        <f>IF($AB33&lt;=CP$2,IF($AC33&lt;CP$2,0,VLOOKUP($S33,REF!$K:$N,2,FALSE)),"")</f>
        <v>0</v>
      </c>
      <c r="CQ33" s="905">
        <f>IF($AB33&lt;=CQ$2,IF($AC33&lt;CQ$2,0,VLOOKUP($S33,REF!$K:$N,2,FALSE)),"")</f>
        <v>0</v>
      </c>
      <c r="CR33" s="905">
        <f>IF($AB33&lt;=CR$2,IF($AC33&lt;CR$2,0,VLOOKUP($S33,REF!$K:$N,2,FALSE)),"")</f>
        <v>0</v>
      </c>
      <c r="CS33" s="905">
        <f>IF($AB33&lt;=CS$2,IF($AC33&lt;CS$2,0,VLOOKUP($S33,REF!$K:$N,2,FALSE)),"")</f>
        <v>0</v>
      </c>
      <c r="CT33" s="905">
        <f>IF($AB33&lt;=CT$2,IF($AC33&lt;CT$2,0,VLOOKUP($S33,REF!$K:$N,2,FALSE)),"")</f>
        <v>0</v>
      </c>
      <c r="CU33" s="905">
        <f>IF($AB33&lt;=CU$2,IF($AC33&lt;CU$2,0,VLOOKUP($S33,REF!$K:$N,2,FALSE)),"")</f>
        <v>0</v>
      </c>
      <c r="CV33" s="905">
        <f>IF($AB33&lt;=CV$2,IF($AC33&lt;CV$2,0,VLOOKUP($S33,REF!$K:$N,2,FALSE)),"")</f>
        <v>0</v>
      </c>
      <c r="CW33" s="905">
        <f>IF($AB33&lt;=CW$2,IF($AC33&lt;CW$2,0,VLOOKUP($S33,REF!$K:$N,2,FALSE)),"")</f>
        <v>0</v>
      </c>
      <c r="CX33" s="905">
        <f>IF($AB33&lt;=CX$2,IF($AC33&lt;CX$2,0,VLOOKUP($S33,REF!$K:$N,2,FALSE)),"")</f>
        <v>0</v>
      </c>
      <c r="CY33" s="905">
        <f>IF($AB33&lt;=CY$2,IF($AC33&lt;CY$2,0,VLOOKUP($S33,REF!$K:$N,2,FALSE)),"")</f>
        <v>0</v>
      </c>
      <c r="CZ33" s="905">
        <f>IF($AB33&lt;=CZ$2,IF($AC33&lt;CZ$2,0,VLOOKUP($S33,REF!$K:$N,2,FALSE)),"")</f>
        <v>0</v>
      </c>
      <c r="DA33" s="905">
        <f>IF($AB33&lt;=DA$2,IF($AC33&lt;DA$2,0,VLOOKUP($S33,REF!$K:$N,2,FALSE)),"")</f>
        <v>0</v>
      </c>
      <c r="DB33" s="905">
        <f>IF($AB33&lt;=DB$2,IF($AC33&lt;DB$2,0,VLOOKUP($S33,REF!$K:$N,2,FALSE)),"")</f>
        <v>0</v>
      </c>
      <c r="DC33" s="905">
        <f>IF($AB33&lt;=DC$2,IF($AC33&lt;DC$2,0,VLOOKUP($S33,REF!$K:$N,2,FALSE)),"")</f>
        <v>0</v>
      </c>
      <c r="DD33" s="905">
        <f>IF($AB33&lt;=DD$2,IF($AC33&lt;DD$2,0,VLOOKUP($S33,REF!$K:$N,2,FALSE)),"")</f>
        <v>0</v>
      </c>
      <c r="DE33" s="905">
        <f>IF($AB33&lt;=DE$2,IF($AC33&lt;DE$2,0,VLOOKUP($S33,REF!$K:$N,2,FALSE)),"")</f>
        <v>0</v>
      </c>
      <c r="DF33" s="905">
        <f>IF($AB33&lt;=DF$2,IF($AC33&lt;DF$2,0,VLOOKUP($S33,REF!$K:$N,2,FALSE)),"")</f>
        <v>0</v>
      </c>
      <c r="DG33" s="905">
        <f>IF($AB33&lt;=DG$2,IF($AC33&lt;DG$2,0,VLOOKUP($S33,REF!$K:$N,2,FALSE)),"")</f>
        <v>0</v>
      </c>
      <c r="DH33" s="905">
        <f>IF($AB33&lt;=DH$2,IF($AC33&lt;DH$2,0,VLOOKUP($S33,REF!$K:$N,2,FALSE)),"")</f>
        <v>0</v>
      </c>
      <c r="DI33" s="905">
        <f>IF($AB33&lt;=DI$2,IF($AC33&lt;DI$2,0,VLOOKUP($S33,REF!$K:$N,2,FALSE)),"")</f>
        <v>0</v>
      </c>
      <c r="DJ33" s="905">
        <f>IF($AB33&lt;=DJ$2,IF($AC33&lt;DJ$2,0,VLOOKUP($S33,REF!$K:$N,2,FALSE)),"")</f>
        <v>0</v>
      </c>
      <c r="DK33" s="905">
        <f>IF($AB33&lt;=DK$2,IF($AC33&lt;DK$2,0,VLOOKUP($S33,REF!$K:$N,2,FALSE)),"")</f>
        <v>0</v>
      </c>
      <c r="DL33" s="905">
        <f>IF($AB33&lt;=DL$2,IF($AC33&lt;DL$2,0,VLOOKUP($S33,REF!$K:$N,2,FALSE)),"")</f>
        <v>0</v>
      </c>
      <c r="DM33" s="905">
        <f>IF($AB33&lt;=DM$2,IF($AC33&lt;DM$2,0,VLOOKUP($S33,REF!$K:$N,2,FALSE)),"")</f>
        <v>0</v>
      </c>
      <c r="DN33" s="905">
        <f>IF($AB33&lt;=DN$2,IF($AC33&lt;DN$2,0,VLOOKUP($S33,REF!$K:$N,2,FALSE)),"")</f>
        <v>0</v>
      </c>
      <c r="DO33" s="905">
        <f>IF($AB33&lt;=DO$2,IF($AC33&lt;DO$2,0,VLOOKUP($S33,REF!$K:$N,2,FALSE)),"")</f>
        <v>0</v>
      </c>
      <c r="DP33" s="905">
        <f>IF($AB33&lt;=DP$2,IF($AC33&lt;DP$2,0,VLOOKUP($S33,REF!$K:$N,2,FALSE)),"")</f>
        <v>0</v>
      </c>
      <c r="DQ33" s="905">
        <f>IF($AB33&lt;=DQ$2,IF($AC33&lt;DQ$2,0,VLOOKUP($S33,REF!$K:$N,2,FALSE)),"")</f>
        <v>0</v>
      </c>
      <c r="DR33" s="905">
        <f>IF($AB33&lt;=DR$2,IF($AC33&lt;DR$2,0,VLOOKUP($S33,REF!$K:$N,2,FALSE)),"")</f>
        <v>0</v>
      </c>
      <c r="DS33" s="905">
        <f>IF($AB33&lt;=DS$2,IF($AC33&lt;DS$2,0,VLOOKUP($S33,REF!$K:$N,2,FALSE)),"")</f>
        <v>0</v>
      </c>
      <c r="DT33" s="905">
        <f>IF($AB33&lt;=DT$2,IF($AC33&lt;DT$2,0,VLOOKUP($S33,REF!$K:$N,2,FALSE)),"")</f>
        <v>0</v>
      </c>
      <c r="DU33" s="905">
        <f>IF($AB33&lt;=DU$2,IF($AC33&lt;DU$2,0,VLOOKUP($S33,REF!$K:$N,2,FALSE)),"")</f>
        <v>0</v>
      </c>
      <c r="DV33" s="905">
        <f>IF($AB33&lt;=DV$2,IF($AC33&lt;DV$2,0,VLOOKUP($S33,REF!$K:$N,2,FALSE)),"")</f>
        <v>0</v>
      </c>
      <c r="DW33" s="905">
        <f>IF($AB33&lt;=DW$2,IF($AC33&lt;DW$2,0,VLOOKUP($S33,REF!$K:$N,2,FALSE)),"")</f>
        <v>0</v>
      </c>
      <c r="DX33" s="905">
        <f>IF($AB33&lt;=DX$2,IF($AC33&lt;DX$2,0,VLOOKUP($S33,REF!$K:$N,2,FALSE)),"")</f>
        <v>0</v>
      </c>
      <c r="DY33" s="905">
        <f>IF($AB33&lt;=DY$2,IF($AC33&lt;DY$2,0,VLOOKUP($S33,REF!$K:$N,2,FALSE)),"")</f>
        <v>0</v>
      </c>
      <c r="DZ33" s="905" t="str">
        <f>IF($AB33&lt;=DZ$2,IF($AC33&lt;DZ$2,0,VLOOKUP($S33,REF!$K:$N,2,FALSE)),"")</f>
        <v/>
      </c>
      <c r="EA33" s="908"/>
      <c r="EB33" s="908"/>
      <c r="EC33" s="908"/>
      <c r="ED33" s="908"/>
      <c r="EE33" s="908"/>
      <c r="EF33" s="908"/>
      <c r="EG33" s="908"/>
      <c r="EH33" s="908"/>
      <c r="EI33" s="908"/>
      <c r="EJ33" s="908"/>
      <c r="EK33" s="908"/>
      <c r="EL33" s="908"/>
      <c r="EM33" s="908"/>
      <c r="EN33" s="908"/>
      <c r="EO33" s="908"/>
      <c r="EP33" s="908"/>
      <c r="EQ33" s="908"/>
      <c r="ER33" s="908"/>
      <c r="ES33" s="908"/>
      <c r="ET33" s="908"/>
      <c r="EU33" s="908"/>
      <c r="EV33" s="908"/>
      <c r="EW33" s="908"/>
      <c r="EX33" s="908"/>
      <c r="EY33" s="908"/>
      <c r="EZ33" s="908"/>
      <c r="FA33" s="908"/>
      <c r="FB33" s="908"/>
      <c r="FC33" s="908"/>
      <c r="FD33" s="908"/>
      <c r="FE33" s="908"/>
      <c r="FF33" s="908"/>
      <c r="FG33" s="908"/>
      <c r="FH33" s="908"/>
      <c r="FI33" s="908"/>
      <c r="FJ33" s="908"/>
      <c r="FK33" s="908"/>
      <c r="FL33" s="908"/>
      <c r="FM33" s="908"/>
      <c r="FN33" s="908"/>
      <c r="FO33" s="908"/>
      <c r="FP33" s="908"/>
      <c r="FQ33" s="908"/>
      <c r="FR33" s="908"/>
      <c r="FS33" s="908"/>
      <c r="FT33" s="908"/>
      <c r="FU33" s="908"/>
      <c r="FV33" s="908"/>
      <c r="FW33" s="908"/>
      <c r="FX33" s="908"/>
      <c r="FY33" s="908"/>
      <c r="FZ33" s="908"/>
      <c r="GA33" s="908"/>
      <c r="GB33" s="908"/>
      <c r="GC33" s="908"/>
      <c r="GD33" s="908"/>
      <c r="GE33" s="908"/>
      <c r="GF33" s="908"/>
      <c r="GG33" s="908"/>
      <c r="GH33" s="908"/>
      <c r="GI33" s="908"/>
      <c r="GJ33" s="908"/>
      <c r="GK33" s="908"/>
      <c r="GL33" s="908"/>
      <c r="GM33" s="908"/>
      <c r="GN33" s="908"/>
      <c r="GO33" s="908"/>
      <c r="GP33" s="908"/>
      <c r="GQ33" s="908"/>
      <c r="GR33" s="908"/>
      <c r="GS33" s="908"/>
      <c r="GT33" s="908"/>
      <c r="GU33" s="908"/>
      <c r="GV33" s="908"/>
      <c r="GW33" s="908"/>
      <c r="GX33" s="908"/>
      <c r="GY33" s="908"/>
      <c r="GZ33" s="908"/>
      <c r="HA33" s="908"/>
      <c r="HB33" s="908"/>
      <c r="HC33" s="908"/>
      <c r="HD33" s="908"/>
      <c r="HE33" s="908"/>
      <c r="HF33" s="908"/>
      <c r="HG33" s="908"/>
      <c r="HH33" s="908"/>
      <c r="HI33" s="908"/>
      <c r="HJ33" s="908"/>
      <c r="HK33" s="908"/>
      <c r="HL33" s="908"/>
      <c r="HM33" s="908"/>
      <c r="HN33" s="908"/>
      <c r="HO33" s="908"/>
      <c r="HP33" s="908"/>
      <c r="HQ33" s="908"/>
      <c r="HR33" s="908"/>
      <c r="HS33" s="908"/>
      <c r="HT33" s="908"/>
      <c r="HU33" s="908"/>
      <c r="HV33" s="908"/>
      <c r="HW33" s="908"/>
      <c r="HX33" s="908"/>
      <c r="HY33" s="908"/>
      <c r="HZ33" s="908"/>
      <c r="IA33" s="908"/>
      <c r="IB33" s="908"/>
      <c r="IC33" s="908"/>
      <c r="ID33" s="908"/>
      <c r="IE33" s="908"/>
      <c r="IF33" s="908"/>
      <c r="IG33" s="908"/>
      <c r="IH33" s="908"/>
      <c r="II33" s="908"/>
      <c r="IJ33" s="908"/>
      <c r="IK33" s="908"/>
      <c r="IL33" s="908"/>
      <c r="IM33" s="908"/>
      <c r="IN33" s="908"/>
      <c r="IO33" s="908"/>
      <c r="IP33" s="908"/>
      <c r="IQ33" s="908"/>
      <c r="IR33" s="908"/>
      <c r="IS33" s="908"/>
      <c r="IT33" s="908"/>
      <c r="IU33" s="908"/>
      <c r="IV33" s="908"/>
      <c r="IW33" s="908"/>
      <c r="IX33" s="908"/>
      <c r="IY33" s="908"/>
      <c r="IZ33" s="908"/>
      <c r="JA33" s="908"/>
      <c r="JB33" s="908"/>
      <c r="JC33" s="908"/>
      <c r="JD33" s="908"/>
      <c r="JE33" s="908"/>
      <c r="JF33" s="908"/>
      <c r="JG33" s="908"/>
      <c r="JH33" s="908"/>
      <c r="JI33" s="908"/>
      <c r="JJ33" s="908"/>
      <c r="JK33" s="908"/>
      <c r="JL33" s="908"/>
      <c r="JM33" s="908"/>
      <c r="JN33" s="908"/>
      <c r="JO33" s="908"/>
      <c r="JP33" s="908"/>
      <c r="JQ33" s="908"/>
      <c r="JR33" s="908"/>
      <c r="JS33" s="908"/>
      <c r="JT33" s="908"/>
      <c r="JU33" s="908"/>
      <c r="JV33" s="908"/>
      <c r="JW33" s="908"/>
      <c r="JX33" s="908"/>
    </row>
    <row r="34" spans="1:284" s="709" customFormat="1" ht="24" customHeight="1">
      <c r="A34" s="972">
        <f>VLOOKUP(B34,REF!$U$1:$W$8,2,FALSE)</f>
        <v>6</v>
      </c>
      <c r="B34" s="1192" t="s">
        <v>279</v>
      </c>
      <c r="C34" s="1193"/>
      <c r="D34" s="1297" t="s">
        <v>769</v>
      </c>
      <c r="E34" s="971"/>
      <c r="F34" s="1218">
        <v>0</v>
      </c>
      <c r="G34" s="1219" t="s">
        <v>1055</v>
      </c>
      <c r="H34" s="870" t="s">
        <v>746</v>
      </c>
      <c r="I34" s="764" t="s">
        <v>281</v>
      </c>
      <c r="J34" s="945" t="s">
        <v>59</v>
      </c>
      <c r="K34" s="938" t="s">
        <v>810</v>
      </c>
      <c r="L34" s="867" t="s">
        <v>449</v>
      </c>
      <c r="M34" s="706" t="s">
        <v>446</v>
      </c>
      <c r="N34" s="1304" t="s">
        <v>281</v>
      </c>
      <c r="O34" s="1225"/>
      <c r="P34" s="860" t="s">
        <v>146</v>
      </c>
      <c r="Q34" s="930">
        <v>41730</v>
      </c>
      <c r="R34" s="1025">
        <v>4</v>
      </c>
      <c r="S34" s="1179">
        <v>1</v>
      </c>
      <c r="T34" s="1180" t="str">
        <f>VLOOKUP(S34,REF!$K$1:$N$11,4,FALSE)</f>
        <v>Elvio Beautemps</v>
      </c>
      <c r="U34" s="1018" t="s">
        <v>141</v>
      </c>
      <c r="V34" s="979" t="s">
        <v>225</v>
      </c>
      <c r="W34" s="983" t="s">
        <v>766</v>
      </c>
      <c r="X34" s="979" t="s">
        <v>765</v>
      </c>
      <c r="Y34" s="983" t="s">
        <v>766</v>
      </c>
      <c r="Z34" s="980"/>
      <c r="AA34" s="952">
        <f t="shared" si="8"/>
        <v>4</v>
      </c>
      <c r="AB34" s="1284">
        <v>41778</v>
      </c>
      <c r="AC34" s="1283">
        <f>$AB34+($R34*7)</f>
        <v>41806</v>
      </c>
      <c r="AD34" s="952"/>
      <c r="AE34" s="953">
        <v>1</v>
      </c>
      <c r="AF34" s="1033"/>
      <c r="AG34" s="1234" t="s">
        <v>785</v>
      </c>
      <c r="AH34" s="472" t="str">
        <f>IF($AB34&lt;=AH$2,IF($AC34&lt;AH$2,0,VLOOKUP($S34,REF!$K:$N,2,FALSE)),"")</f>
        <v/>
      </c>
      <c r="AI34" s="472" t="str">
        <f>IF($AB34&lt;=AI$2,IF($AC34&lt;AI$2,0,VLOOKUP($S34,REF!$K:$N,2,FALSE)),"")</f>
        <v/>
      </c>
      <c r="AJ34" s="472" t="str">
        <f>IF($AB34&lt;=AJ$2,IF($AC34&lt;AJ$2,0,VLOOKUP($S34,REF!$K:$N,2,FALSE)),"")</f>
        <v/>
      </c>
      <c r="AK34" s="472" t="str">
        <f>IF($AB34&lt;=AK$2,IF($AC34&lt;AK$2,0,VLOOKUP($S34,REF!$K:$N,2,FALSE)),"")</f>
        <v/>
      </c>
      <c r="AL34" s="472" t="str">
        <f>IF($AB34&lt;=AL$2,IF($AC34&lt;AL$2,0,VLOOKUP($S34,REF!$K:$N,2,FALSE)),"")</f>
        <v/>
      </c>
      <c r="AM34" s="472" t="str">
        <f>IF($AB34&lt;=AM$2,IF($AC34&lt;AM$2,0,VLOOKUP($S34,REF!$K:$N,2,FALSE)),"")</f>
        <v/>
      </c>
      <c r="AN34" s="472" t="str">
        <f>IF($AB34&lt;=AN$2,IF($AC34&lt;AN$2,0,VLOOKUP($S34,REF!$K:$N,2,FALSE)),"")</f>
        <v/>
      </c>
      <c r="AO34" s="472" t="str">
        <f>IF($AB34&lt;=AO$2,IF($AC34&lt;AO$2,0,VLOOKUP($S34,REF!$K:$N,2,FALSE)),"")</f>
        <v/>
      </c>
      <c r="AP34" s="472" t="str">
        <f>IF($AB34&lt;=AP$2,IF($AC34&lt;AP$2,0,VLOOKUP($S34,REF!$K:$N,2,FALSE)),"")</f>
        <v/>
      </c>
      <c r="AQ34" s="472" t="str">
        <f>IF($AB34&lt;=AQ$2,IF($AC34&lt;AQ$2,0,VLOOKUP($S34,REF!$K:$N,2,FALSE)),"")</f>
        <v/>
      </c>
      <c r="AR34" s="472" t="str">
        <f>IF($AB34&lt;=AR$2,IF($AC34&lt;AR$2,0,VLOOKUP($S34,REF!$K:$N,2,FALSE)),"")</f>
        <v/>
      </c>
      <c r="AS34" s="472" t="str">
        <f>IF($AB34&lt;=AS$2,IF($AC34&lt;AS$2,0,VLOOKUP($S34,REF!$K:$N,2,FALSE)),"")</f>
        <v/>
      </c>
      <c r="AT34" s="472" t="str">
        <f>IF($AB34&lt;=AT$2,IF($AC34&lt;AT$2,0,VLOOKUP($S34,REF!$K:$N,2,FALSE)),"")</f>
        <v/>
      </c>
      <c r="AU34" s="472" t="str">
        <f>IF($AB34&lt;=AU$2,IF($AC34&lt;AU$2,0,VLOOKUP($S34,REF!$K:$N,2,FALSE)),"")</f>
        <v/>
      </c>
      <c r="AV34" s="472" t="str">
        <f>IF($AB34&lt;=AV$2,IF($AC34&lt;AV$2,0,VLOOKUP($S34,REF!$K:$N,2,FALSE)),"")</f>
        <v/>
      </c>
      <c r="AW34" s="472" t="str">
        <f>IF($AB34&lt;=AW$2,IF($AC34&lt;AW$2,0,VLOOKUP($S34,REF!$K:$N,2,FALSE)),"")</f>
        <v/>
      </c>
      <c r="AX34" s="472" t="str">
        <f>IF($AB34&lt;=AX$2,IF($AC34&lt;AX$2,0,VLOOKUP($S34,REF!$K:$N,2,FALSE)),"")</f>
        <v/>
      </c>
      <c r="AY34" s="472" t="str">
        <f>IF($AB34&lt;=AY$2,IF($AC34&lt;AY$2,0,VLOOKUP($S34,REF!$K:$N,2,FALSE)),"")</f>
        <v/>
      </c>
      <c r="AZ34" s="472" t="str">
        <f>IF($AB34&lt;=AZ$2,IF($AC34&lt;AZ$2,0,VLOOKUP($S34,REF!$K:$N,2,FALSE)),"")</f>
        <v/>
      </c>
      <c r="BA34" s="472" t="str">
        <f>IF($AB34&lt;=BA$2,IF($AC34&lt;BA$2,0,VLOOKUP($S34,REF!$K:$N,2,FALSE)),"")</f>
        <v/>
      </c>
      <c r="BB34" s="905" t="str">
        <f>IF($AB34&lt;=BB$2,IF($AC34&lt;BB$2,0,VLOOKUP($S34,REF!$K:$N,2,FALSE)),"")</f>
        <v/>
      </c>
      <c r="BC34" s="905" t="str">
        <f>IF($AB34&lt;=BC$2,IF($AC34&lt;BC$2,0,VLOOKUP($S34,REF!$K:$N,2,FALSE)),"")</f>
        <v/>
      </c>
      <c r="BD34" s="905" t="str">
        <f>IF($AB34&lt;=BD$2,IF($AC34&lt;BD$2,0,VLOOKUP($S34,REF!$K:$N,2,FALSE)),"")</f>
        <v/>
      </c>
      <c r="BE34" s="905" t="str">
        <f>IF($AB34&lt;=BE$2,IF($AC34&lt;BE$2,0,VLOOKUP($S34,REF!$K:$N,2,FALSE)),"")</f>
        <v/>
      </c>
      <c r="BF34" s="905" t="str">
        <f>IF($AB34&lt;=BF$2,IF($AC34&lt;BF$2,0,VLOOKUP($S34,REF!$K:$N,2,FALSE)),"")</f>
        <v/>
      </c>
      <c r="BG34" s="905">
        <f>IF($AB34&lt;=BG$2,IF($AC34&lt;BG$2,0,VLOOKUP($S34,REF!$K:$N,2,FALSE)),"")</f>
        <v>1.0009999999999999</v>
      </c>
      <c r="BH34" s="905">
        <f>IF($AB34&lt;=BH$2,IF($AC34&lt;BH$2,0,VLOOKUP($S34,REF!$K:$N,2,FALSE)),"")</f>
        <v>1.0009999999999999</v>
      </c>
      <c r="BI34" s="905">
        <f>IF($AB34&lt;=BI$2,IF($AC34&lt;BI$2,0,VLOOKUP($S34,REF!$K:$N,2,FALSE)),"")</f>
        <v>1.0009999999999999</v>
      </c>
      <c r="BJ34" s="905">
        <f>IF($AB34&lt;=BJ$2,IF($AC34&lt;BJ$2,0,VLOOKUP($S34,REF!$K:$N,2,FALSE)),"")</f>
        <v>1.0009999999999999</v>
      </c>
      <c r="BK34" s="905">
        <f>IF($AB34&lt;=BK$2,IF($AC34&lt;BK$2,0,VLOOKUP($S34,REF!$K:$N,2,FALSE)),"")</f>
        <v>1.0009999999999999</v>
      </c>
      <c r="BL34" s="905">
        <f>IF($AB34&lt;=BL$2,IF($AC34&lt;BL$2,0,VLOOKUP($S34,REF!$K:$N,2,FALSE)),"")</f>
        <v>0</v>
      </c>
      <c r="BM34" s="905">
        <f>IF($AB34&lt;=BM$2,IF($AC34&lt;BM$2,0,VLOOKUP($S34,REF!$K:$N,2,FALSE)),"")</f>
        <v>0</v>
      </c>
      <c r="BN34" s="905">
        <f>IF($AB34&lt;=BN$2,IF($AC34&lt;BN$2,0,VLOOKUP($S34,REF!$K:$N,2,FALSE)),"")</f>
        <v>0</v>
      </c>
      <c r="BO34" s="905">
        <f>IF($AB34&lt;=BO$2,IF($AC34&lt;BO$2,0,VLOOKUP($S34,REF!$K:$N,2,FALSE)),"")</f>
        <v>0</v>
      </c>
      <c r="BP34" s="905">
        <f>IF($AB34&lt;=BP$2,IF($AC34&lt;BP$2,0,VLOOKUP($S34,REF!$K:$N,2,FALSE)),"")</f>
        <v>0</v>
      </c>
      <c r="BQ34" s="905">
        <f>IF($AB34&lt;=BQ$2,IF($AC34&lt;BQ$2,0,VLOOKUP($S34,REF!$K:$N,2,FALSE)),"")</f>
        <v>0</v>
      </c>
      <c r="BR34" s="905">
        <f>IF($AB34&lt;=BR$2,IF($AC34&lt;BR$2,0,VLOOKUP($S34,REF!$K:$N,2,FALSE)),"")</f>
        <v>0</v>
      </c>
      <c r="BS34" s="905">
        <f>IF($AB34&lt;=BS$2,IF($AC34&lt;BS$2,0,VLOOKUP($S34,REF!$K:$N,2,FALSE)),"")</f>
        <v>0</v>
      </c>
      <c r="BT34" s="905">
        <f>IF($AB34&lt;=BT$2,IF($AC34&lt;BT$2,0,VLOOKUP($S34,REF!$K:$N,2,FALSE)),"")</f>
        <v>0</v>
      </c>
      <c r="BU34" s="905">
        <f>IF($AB34&lt;=BU$2,IF($AC34&lt;BU$2,0,VLOOKUP($S34,REF!$K:$N,2,FALSE)),"")</f>
        <v>0</v>
      </c>
      <c r="BV34" s="905">
        <f>IF($AB34&lt;=BV$2,IF($AC34&lt;BV$2,0,VLOOKUP($S34,REF!$K:$N,2,FALSE)),"")</f>
        <v>0</v>
      </c>
      <c r="BW34" s="905">
        <f>IF($AB34&lt;=BW$2,IF($AC34&lt;BW$2,0,VLOOKUP($S34,REF!$K:$N,2,FALSE)),"")</f>
        <v>0</v>
      </c>
      <c r="BX34" s="905">
        <f>IF($AB34&lt;=BX$2,IF($AC34&lt;BX$2,0,VLOOKUP($S34,REF!$K:$N,2,FALSE)),"")</f>
        <v>0</v>
      </c>
      <c r="BY34" s="905">
        <f>IF($AB34&lt;=BY$2,IF($AC34&lt;BY$2,0,VLOOKUP($S34,REF!$K:$N,2,FALSE)),"")</f>
        <v>0</v>
      </c>
      <c r="BZ34" s="905">
        <f>IF($AB34&lt;=BZ$2,IF($AC34&lt;BZ$2,0,VLOOKUP($S34,REF!$K:$N,2,FALSE)),"")</f>
        <v>0</v>
      </c>
      <c r="CA34" s="905">
        <f>IF($AB34&lt;=CA$2,IF($AC34&lt;CA$2,0,VLOOKUP($S34,REF!$K:$N,2,FALSE)),"")</f>
        <v>0</v>
      </c>
      <c r="CB34" s="905">
        <f>IF($AB34&lt;=CB$2,IF($AC34&lt;CB$2,0,VLOOKUP($S34,REF!$K:$N,2,FALSE)),"")</f>
        <v>0</v>
      </c>
      <c r="CC34" s="905">
        <f>IF($AB34&lt;=CC$2,IF($AC34&lt;CC$2,0,VLOOKUP($S34,REF!$K:$N,2,FALSE)),"")</f>
        <v>0</v>
      </c>
      <c r="CD34" s="905">
        <f>IF($AB34&lt;=CD$2,IF($AC34&lt;CD$2,0,VLOOKUP($S34,REF!$K:$N,2,FALSE)),"")</f>
        <v>0</v>
      </c>
      <c r="CE34" s="905">
        <f>IF($AB34&lt;=CE$2,IF($AC34&lt;CE$2,0,VLOOKUP($S34,REF!$K:$N,2,FALSE)),"")</f>
        <v>0</v>
      </c>
      <c r="CF34" s="905">
        <f>IF($AB34&lt;=CF$2,IF($AC34&lt;CF$2,0,VLOOKUP($S34,REF!$K:$N,2,FALSE)),"")</f>
        <v>0</v>
      </c>
      <c r="CG34" s="905">
        <f>IF($AB34&lt;=CG$2,IF($AC34&lt;CG$2,0,VLOOKUP($S34,REF!$K:$N,2,FALSE)),"")</f>
        <v>0</v>
      </c>
      <c r="CH34" s="905">
        <f>IF($AB34&lt;=CH$2,IF($AC34&lt;CH$2,0,VLOOKUP($S34,REF!$K:$N,2,FALSE)),"")</f>
        <v>0</v>
      </c>
      <c r="CI34" s="905">
        <f>IF($AB34&lt;=CI$2,IF($AC34&lt;CI$2,0,VLOOKUP($S34,REF!$K:$N,2,FALSE)),"")</f>
        <v>0</v>
      </c>
      <c r="CJ34" s="905">
        <f>IF($AB34&lt;=CJ$2,IF($AC34&lt;CJ$2,0,VLOOKUP($S34,REF!$K:$N,2,FALSE)),"")</f>
        <v>0</v>
      </c>
      <c r="CK34" s="905">
        <f>IF($AB34&lt;=CK$2,IF($AC34&lt;CK$2,0,VLOOKUP($S34,REF!$K:$N,2,FALSE)),"")</f>
        <v>0</v>
      </c>
      <c r="CL34" s="905">
        <f>IF($AB34&lt;=CL$2,IF($AC34&lt;CL$2,0,VLOOKUP($S34,REF!$K:$N,2,FALSE)),"")</f>
        <v>0</v>
      </c>
      <c r="CM34" s="905">
        <f>IF($AB34&lt;=CM$2,IF($AC34&lt;CM$2,0,VLOOKUP($S34,REF!$K:$N,2,FALSE)),"")</f>
        <v>0</v>
      </c>
      <c r="CN34" s="905">
        <f>IF($AB34&lt;=CN$2,IF($AC34&lt;CN$2,0,VLOOKUP($S34,REF!$K:$N,2,FALSE)),"")</f>
        <v>0</v>
      </c>
      <c r="CO34" s="905">
        <f>IF($AB34&lt;=CO$2,IF($AC34&lt;CO$2,0,VLOOKUP($S34,REF!$K:$N,2,FALSE)),"")</f>
        <v>0</v>
      </c>
      <c r="CP34" s="905">
        <f>IF($AB34&lt;=CP$2,IF($AC34&lt;CP$2,0,VLOOKUP($S34,REF!$K:$N,2,FALSE)),"")</f>
        <v>0</v>
      </c>
      <c r="CQ34" s="905">
        <f>IF($AB34&lt;=CQ$2,IF($AC34&lt;CQ$2,0,VLOOKUP($S34,REF!$K:$N,2,FALSE)),"")</f>
        <v>0</v>
      </c>
      <c r="CR34" s="905">
        <f>IF($AB34&lt;=CR$2,IF($AC34&lt;CR$2,0,VLOOKUP($S34,REF!$K:$N,2,FALSE)),"")</f>
        <v>0</v>
      </c>
      <c r="CS34" s="905">
        <f>IF($AB34&lt;=CS$2,IF($AC34&lt;CS$2,0,VLOOKUP($S34,REF!$K:$N,2,FALSE)),"")</f>
        <v>0</v>
      </c>
      <c r="CT34" s="905">
        <f>IF($AB34&lt;=CT$2,IF($AC34&lt;CT$2,0,VLOOKUP($S34,REF!$K:$N,2,FALSE)),"")</f>
        <v>0</v>
      </c>
      <c r="CU34" s="905">
        <f>IF($AB34&lt;=CU$2,IF($AC34&lt;CU$2,0,VLOOKUP($S34,REF!$K:$N,2,FALSE)),"")</f>
        <v>0</v>
      </c>
      <c r="CV34" s="905">
        <f>IF($AB34&lt;=CV$2,IF($AC34&lt;CV$2,0,VLOOKUP($S34,REF!$K:$N,2,FALSE)),"")</f>
        <v>0</v>
      </c>
      <c r="CW34" s="905">
        <f>IF($AB34&lt;=CW$2,IF($AC34&lt;CW$2,0,VLOOKUP($S34,REF!$K:$N,2,FALSE)),"")</f>
        <v>0</v>
      </c>
      <c r="CX34" s="905">
        <f>IF($AB34&lt;=CX$2,IF($AC34&lt;CX$2,0,VLOOKUP($S34,REF!$K:$N,2,FALSE)),"")</f>
        <v>0</v>
      </c>
      <c r="CY34" s="905">
        <f>IF($AB34&lt;=CY$2,IF($AC34&lt;CY$2,0,VLOOKUP($S34,REF!$K:$N,2,FALSE)),"")</f>
        <v>0</v>
      </c>
      <c r="CZ34" s="905">
        <f>IF($AB34&lt;=CZ$2,IF($AC34&lt;CZ$2,0,VLOOKUP($S34,REF!$K:$N,2,FALSE)),"")</f>
        <v>0</v>
      </c>
      <c r="DA34" s="905">
        <f>IF($AB34&lt;=DA$2,IF($AC34&lt;DA$2,0,VLOOKUP($S34,REF!$K:$N,2,FALSE)),"")</f>
        <v>0</v>
      </c>
      <c r="DB34" s="905">
        <f>IF($AB34&lt;=DB$2,IF($AC34&lt;DB$2,0,VLOOKUP($S34,REF!$K:$N,2,FALSE)),"")</f>
        <v>0</v>
      </c>
      <c r="DC34" s="905">
        <f>IF($AB34&lt;=DC$2,IF($AC34&lt;DC$2,0,VLOOKUP($S34,REF!$K:$N,2,FALSE)),"")</f>
        <v>0</v>
      </c>
      <c r="DD34" s="905">
        <f>IF($AB34&lt;=DD$2,IF($AC34&lt;DD$2,0,VLOOKUP($S34,REF!$K:$N,2,FALSE)),"")</f>
        <v>0</v>
      </c>
      <c r="DE34" s="905">
        <f>IF($AB34&lt;=DE$2,IF($AC34&lt;DE$2,0,VLOOKUP($S34,REF!$K:$N,2,FALSE)),"")</f>
        <v>0</v>
      </c>
      <c r="DF34" s="905">
        <f>IF($AB34&lt;=DF$2,IF($AC34&lt;DF$2,0,VLOOKUP($S34,REF!$K:$N,2,FALSE)),"")</f>
        <v>0</v>
      </c>
      <c r="DG34" s="905">
        <f>IF($AB34&lt;=DG$2,IF($AC34&lt;DG$2,0,VLOOKUP($S34,REF!$K:$N,2,FALSE)),"")</f>
        <v>0</v>
      </c>
      <c r="DH34" s="905">
        <f>IF($AB34&lt;=DH$2,IF($AC34&lt;DH$2,0,VLOOKUP($S34,REF!$K:$N,2,FALSE)),"")</f>
        <v>0</v>
      </c>
      <c r="DI34" s="905">
        <f>IF($AB34&lt;=DI$2,IF($AC34&lt;DI$2,0,VLOOKUP($S34,REF!$K:$N,2,FALSE)),"")</f>
        <v>0</v>
      </c>
      <c r="DJ34" s="905">
        <f>IF($AB34&lt;=DJ$2,IF($AC34&lt;DJ$2,0,VLOOKUP($S34,REF!$K:$N,2,FALSE)),"")</f>
        <v>0</v>
      </c>
      <c r="DK34" s="905">
        <f>IF($AB34&lt;=DK$2,IF($AC34&lt;DK$2,0,VLOOKUP($S34,REF!$K:$N,2,FALSE)),"")</f>
        <v>0</v>
      </c>
      <c r="DL34" s="905">
        <f>IF($AB34&lt;=DL$2,IF($AC34&lt;DL$2,0,VLOOKUP($S34,REF!$K:$N,2,FALSE)),"")</f>
        <v>0</v>
      </c>
      <c r="DM34" s="905">
        <f>IF($AB34&lt;=DM$2,IF($AC34&lt;DM$2,0,VLOOKUP($S34,REF!$K:$N,2,FALSE)),"")</f>
        <v>0</v>
      </c>
      <c r="DN34" s="905">
        <f>IF($AB34&lt;=DN$2,IF($AC34&lt;DN$2,0,VLOOKUP($S34,REF!$K:$N,2,FALSE)),"")</f>
        <v>0</v>
      </c>
      <c r="DO34" s="905">
        <f>IF($AB34&lt;=DO$2,IF($AC34&lt;DO$2,0,VLOOKUP($S34,REF!$K:$N,2,FALSE)),"")</f>
        <v>0</v>
      </c>
      <c r="DP34" s="905">
        <f>IF($AB34&lt;=DP$2,IF($AC34&lt;DP$2,0,VLOOKUP($S34,REF!$K:$N,2,FALSE)),"")</f>
        <v>0</v>
      </c>
      <c r="DQ34" s="905">
        <f>IF($AB34&lt;=DQ$2,IF($AC34&lt;DQ$2,0,VLOOKUP($S34,REF!$K:$N,2,FALSE)),"")</f>
        <v>0</v>
      </c>
      <c r="DR34" s="905">
        <f>IF($AB34&lt;=DR$2,IF($AC34&lt;DR$2,0,VLOOKUP($S34,REF!$K:$N,2,FALSE)),"")</f>
        <v>0</v>
      </c>
      <c r="DS34" s="905">
        <f>IF($AB34&lt;=DS$2,IF($AC34&lt;DS$2,0,VLOOKUP($S34,REF!$K:$N,2,FALSE)),"")</f>
        <v>0</v>
      </c>
      <c r="DT34" s="905">
        <f>IF($AB34&lt;=DT$2,IF($AC34&lt;DT$2,0,VLOOKUP($S34,REF!$K:$N,2,FALSE)),"")</f>
        <v>0</v>
      </c>
      <c r="DU34" s="905">
        <f>IF($AB34&lt;=DU$2,IF($AC34&lt;DU$2,0,VLOOKUP($S34,REF!$K:$N,2,FALSE)),"")</f>
        <v>0</v>
      </c>
      <c r="DV34" s="905">
        <f>IF($AB34&lt;=DV$2,IF($AC34&lt;DV$2,0,VLOOKUP($S34,REF!$K:$N,2,FALSE)),"")</f>
        <v>0</v>
      </c>
      <c r="DW34" s="905">
        <f>IF($AB34&lt;=DW$2,IF($AC34&lt;DW$2,0,VLOOKUP($S34,REF!$K:$N,2,FALSE)),"")</f>
        <v>0</v>
      </c>
      <c r="DX34" s="905">
        <f>IF($AB34&lt;=DX$2,IF($AC34&lt;DX$2,0,VLOOKUP($S34,REF!$K:$N,2,FALSE)),"")</f>
        <v>0</v>
      </c>
      <c r="DY34" s="905">
        <f>IF($AB34&lt;=DY$2,IF($AC34&lt;DY$2,0,VLOOKUP($S34,REF!$K:$N,2,FALSE)),"")</f>
        <v>0</v>
      </c>
      <c r="DZ34" s="905" t="str">
        <f>IF($AB34&lt;=DZ$2,IF($AC34&lt;DZ$2,0,VLOOKUP($S34,REF!$K:$N,2,FALSE)),"")</f>
        <v/>
      </c>
      <c r="EA34" s="908"/>
      <c r="EB34" s="908"/>
      <c r="EC34" s="908"/>
      <c r="ED34" s="908"/>
      <c r="EE34" s="908"/>
      <c r="EF34" s="908"/>
      <c r="EG34" s="908"/>
      <c r="EH34" s="908"/>
      <c r="EI34" s="908"/>
      <c r="EJ34" s="908"/>
      <c r="EK34" s="908"/>
      <c r="EL34" s="908"/>
      <c r="EM34" s="908"/>
      <c r="EN34" s="908"/>
      <c r="EO34" s="908"/>
      <c r="EP34" s="908"/>
      <c r="EQ34" s="908"/>
      <c r="ER34" s="908"/>
      <c r="ES34" s="908"/>
      <c r="ET34" s="908"/>
      <c r="EU34" s="908"/>
      <c r="EV34" s="908"/>
      <c r="EW34" s="908"/>
      <c r="EX34" s="908"/>
      <c r="EY34" s="908"/>
      <c r="EZ34" s="908"/>
      <c r="FA34" s="908"/>
      <c r="FB34" s="908"/>
      <c r="FC34" s="908"/>
      <c r="FD34" s="908"/>
      <c r="FE34" s="908"/>
      <c r="FF34" s="908"/>
      <c r="FG34" s="908"/>
      <c r="FH34" s="908"/>
      <c r="FI34" s="908"/>
      <c r="FJ34" s="908"/>
      <c r="FK34" s="908"/>
      <c r="FL34" s="908"/>
      <c r="FM34" s="908"/>
      <c r="FN34" s="908"/>
      <c r="FO34" s="908"/>
      <c r="FP34" s="908"/>
      <c r="FQ34" s="908"/>
      <c r="FR34" s="908"/>
      <c r="FS34" s="908"/>
      <c r="FT34" s="908"/>
      <c r="FU34" s="908"/>
      <c r="FV34" s="908"/>
      <c r="FW34" s="908"/>
      <c r="FX34" s="908"/>
      <c r="FY34" s="908"/>
      <c r="FZ34" s="908"/>
      <c r="GA34" s="908"/>
      <c r="GB34" s="908"/>
      <c r="GC34" s="908"/>
      <c r="GD34" s="908"/>
      <c r="GE34" s="908"/>
      <c r="GF34" s="908"/>
      <c r="GG34" s="908"/>
      <c r="GH34" s="908"/>
      <c r="GI34" s="908"/>
      <c r="GJ34" s="908"/>
      <c r="GK34" s="908"/>
      <c r="GL34" s="908"/>
      <c r="GM34" s="908"/>
      <c r="GN34" s="908"/>
      <c r="GO34" s="908"/>
      <c r="GP34" s="908"/>
      <c r="GQ34" s="908"/>
      <c r="GR34" s="908"/>
      <c r="GS34" s="908"/>
      <c r="GT34" s="908"/>
      <c r="GU34" s="908"/>
      <c r="GV34" s="908"/>
      <c r="GW34" s="908"/>
      <c r="GX34" s="908"/>
      <c r="GY34" s="908"/>
      <c r="GZ34" s="908"/>
      <c r="HA34" s="908"/>
      <c r="HB34" s="908"/>
      <c r="HC34" s="908"/>
      <c r="HD34" s="908"/>
      <c r="HE34" s="908"/>
      <c r="HF34" s="908"/>
      <c r="HG34" s="908"/>
      <c r="HH34" s="908"/>
      <c r="HI34" s="908"/>
      <c r="HJ34" s="908"/>
      <c r="HK34" s="908"/>
      <c r="HL34" s="908"/>
      <c r="HM34" s="908"/>
      <c r="HN34" s="908"/>
      <c r="HO34" s="908"/>
      <c r="HP34" s="908"/>
      <c r="HQ34" s="908"/>
      <c r="HR34" s="908"/>
      <c r="HS34" s="908"/>
      <c r="HT34" s="908"/>
      <c r="HU34" s="908"/>
      <c r="HV34" s="908"/>
      <c r="HW34" s="908"/>
      <c r="HX34" s="908"/>
      <c r="HY34" s="908"/>
      <c r="HZ34" s="908"/>
      <c r="IA34" s="908"/>
      <c r="IB34" s="908"/>
      <c r="IC34" s="908"/>
      <c r="ID34" s="908"/>
      <c r="IE34" s="908"/>
      <c r="IF34" s="908"/>
      <c r="IG34" s="908"/>
      <c r="IH34" s="908"/>
      <c r="II34" s="908"/>
      <c r="IJ34" s="908"/>
      <c r="IK34" s="908"/>
      <c r="IL34" s="908"/>
      <c r="IM34" s="908"/>
      <c r="IN34" s="908"/>
      <c r="IO34" s="908"/>
      <c r="IP34" s="908"/>
      <c r="IQ34" s="908"/>
      <c r="IR34" s="908"/>
      <c r="IS34" s="908"/>
      <c r="IT34" s="908"/>
      <c r="IU34" s="908"/>
      <c r="IV34" s="908"/>
      <c r="IW34" s="908"/>
      <c r="IX34" s="908"/>
      <c r="IY34" s="908"/>
      <c r="IZ34" s="908"/>
      <c r="JA34" s="908"/>
      <c r="JB34" s="908"/>
      <c r="JC34" s="908"/>
      <c r="JD34" s="908"/>
      <c r="JE34" s="908"/>
      <c r="JF34" s="908"/>
      <c r="JG34" s="908"/>
      <c r="JH34" s="908"/>
      <c r="JI34" s="908"/>
      <c r="JJ34" s="908"/>
      <c r="JK34" s="908"/>
      <c r="JL34" s="908"/>
      <c r="JM34" s="908"/>
      <c r="JN34" s="908"/>
      <c r="JO34" s="908"/>
      <c r="JP34" s="908"/>
      <c r="JQ34" s="908"/>
      <c r="JR34" s="908"/>
      <c r="JS34" s="908"/>
      <c r="JT34" s="908"/>
      <c r="JU34" s="908"/>
      <c r="JV34" s="908"/>
      <c r="JW34" s="908"/>
      <c r="JX34" s="908"/>
    </row>
    <row r="35" spans="1:284" s="709" customFormat="1" ht="24" customHeight="1">
      <c r="A35" s="972">
        <f>VLOOKUP(B35,REF!$U$1:$W$8,2,FALSE)</f>
        <v>6</v>
      </c>
      <c r="B35" s="1192" t="s">
        <v>279</v>
      </c>
      <c r="C35" s="1193"/>
      <c r="D35" s="1297" t="s">
        <v>769</v>
      </c>
      <c r="E35" s="971"/>
      <c r="F35" s="1218">
        <v>0</v>
      </c>
      <c r="G35" s="1219" t="s">
        <v>1056</v>
      </c>
      <c r="H35" s="870" t="s">
        <v>678</v>
      </c>
      <c r="I35" s="764" t="s">
        <v>281</v>
      </c>
      <c r="J35" s="945" t="s">
        <v>59</v>
      </c>
      <c r="K35" s="939" t="s">
        <v>809</v>
      </c>
      <c r="L35" s="864" t="s">
        <v>459</v>
      </c>
      <c r="M35" s="706" t="s">
        <v>456</v>
      </c>
      <c r="N35" s="1304" t="s">
        <v>281</v>
      </c>
      <c r="O35" s="1225"/>
      <c r="P35" s="860" t="s">
        <v>146</v>
      </c>
      <c r="Q35" s="930">
        <v>41736</v>
      </c>
      <c r="R35" s="1025">
        <v>4</v>
      </c>
      <c r="S35" s="1179">
        <v>1</v>
      </c>
      <c r="T35" s="1180" t="str">
        <f>VLOOKUP(S35,REF!$K$1:$N$11,4,FALSE)</f>
        <v>Elvio Beautemps</v>
      </c>
      <c r="U35" s="1018" t="s">
        <v>141</v>
      </c>
      <c r="V35" s="979" t="s">
        <v>225</v>
      </c>
      <c r="W35" s="983" t="s">
        <v>766</v>
      </c>
      <c r="X35" s="979" t="s">
        <v>765</v>
      </c>
      <c r="Y35" s="983" t="s">
        <v>766</v>
      </c>
      <c r="Z35" s="980"/>
      <c r="AA35" s="952">
        <f t="shared" si="8"/>
        <v>4</v>
      </c>
      <c r="AB35" s="1284">
        <v>41778</v>
      </c>
      <c r="AC35" s="1283">
        <f>$AB35+($R35*7)</f>
        <v>41806</v>
      </c>
      <c r="AD35" s="952"/>
      <c r="AE35" s="953">
        <v>1</v>
      </c>
      <c r="AF35" s="1033"/>
      <c r="AG35" s="1234" t="s">
        <v>785</v>
      </c>
      <c r="AH35" s="472" t="str">
        <f>IF($AB35&lt;=AH$2,IF($AC35&lt;AH$2,0,VLOOKUP($S35,REF!$K:$N,2,FALSE)),"")</f>
        <v/>
      </c>
      <c r="AI35" s="472" t="str">
        <f>IF($AB35&lt;=AI$2,IF($AC35&lt;AI$2,0,VLOOKUP($S35,REF!$K:$N,2,FALSE)),"")</f>
        <v/>
      </c>
      <c r="AJ35" s="472" t="str">
        <f>IF($AB35&lt;=AJ$2,IF($AC35&lt;AJ$2,0,VLOOKUP($S35,REF!$K:$N,2,FALSE)),"")</f>
        <v/>
      </c>
      <c r="AK35" s="472" t="str">
        <f>IF($AB35&lt;=AK$2,IF($AC35&lt;AK$2,0,VLOOKUP($S35,REF!$K:$N,2,FALSE)),"")</f>
        <v/>
      </c>
      <c r="AL35" s="472" t="str">
        <f>IF($AB35&lt;=AL$2,IF($AC35&lt;AL$2,0,VLOOKUP($S35,REF!$K:$N,2,FALSE)),"")</f>
        <v/>
      </c>
      <c r="AM35" s="472" t="str">
        <f>IF($AB35&lt;=AM$2,IF($AC35&lt;AM$2,0,VLOOKUP($S35,REF!$K:$N,2,FALSE)),"")</f>
        <v/>
      </c>
      <c r="AN35" s="472" t="str">
        <f>IF($AB35&lt;=AN$2,IF($AC35&lt;AN$2,0,VLOOKUP($S35,REF!$K:$N,2,FALSE)),"")</f>
        <v/>
      </c>
      <c r="AO35" s="472" t="str">
        <f>IF($AB35&lt;=AO$2,IF($AC35&lt;AO$2,0,VLOOKUP($S35,REF!$K:$N,2,FALSE)),"")</f>
        <v/>
      </c>
      <c r="AP35" s="472" t="str">
        <f>IF($AB35&lt;=AP$2,IF($AC35&lt;AP$2,0,VLOOKUP($S35,REF!$K:$N,2,FALSE)),"")</f>
        <v/>
      </c>
      <c r="AQ35" s="472" t="str">
        <f>IF($AB35&lt;=AQ$2,IF($AC35&lt;AQ$2,0,VLOOKUP($S35,REF!$K:$N,2,FALSE)),"")</f>
        <v/>
      </c>
      <c r="AR35" s="472" t="str">
        <f>IF($AB35&lt;=AR$2,IF($AC35&lt;AR$2,0,VLOOKUP($S35,REF!$K:$N,2,FALSE)),"")</f>
        <v/>
      </c>
      <c r="AS35" s="472" t="str">
        <f>IF($AB35&lt;=AS$2,IF($AC35&lt;AS$2,0,VLOOKUP($S35,REF!$K:$N,2,FALSE)),"")</f>
        <v/>
      </c>
      <c r="AT35" s="472" t="str">
        <f>IF($AB35&lt;=AT$2,IF($AC35&lt;AT$2,0,VLOOKUP($S35,REF!$K:$N,2,FALSE)),"")</f>
        <v/>
      </c>
      <c r="AU35" s="472" t="str">
        <f>IF($AB35&lt;=AU$2,IF($AC35&lt;AU$2,0,VLOOKUP($S35,REF!$K:$N,2,FALSE)),"")</f>
        <v/>
      </c>
      <c r="AV35" s="472" t="str">
        <f>IF($AB35&lt;=AV$2,IF($AC35&lt;AV$2,0,VLOOKUP($S35,REF!$K:$N,2,FALSE)),"")</f>
        <v/>
      </c>
      <c r="AW35" s="472" t="str">
        <f>IF($AB35&lt;=AW$2,IF($AC35&lt;AW$2,0,VLOOKUP($S35,REF!$K:$N,2,FALSE)),"")</f>
        <v/>
      </c>
      <c r="AX35" s="472" t="str">
        <f>IF($AB35&lt;=AX$2,IF($AC35&lt;AX$2,0,VLOOKUP($S35,REF!$K:$N,2,FALSE)),"")</f>
        <v/>
      </c>
      <c r="AY35" s="472" t="str">
        <f>IF($AB35&lt;=AY$2,IF($AC35&lt;AY$2,0,VLOOKUP($S35,REF!$K:$N,2,FALSE)),"")</f>
        <v/>
      </c>
      <c r="AZ35" s="472" t="str">
        <f>IF($AB35&lt;=AZ$2,IF($AC35&lt;AZ$2,0,VLOOKUP($S35,REF!$K:$N,2,FALSE)),"")</f>
        <v/>
      </c>
      <c r="BA35" s="472" t="str">
        <f>IF($AB35&lt;=BA$2,IF($AC35&lt;BA$2,0,VLOOKUP($S35,REF!$K:$N,2,FALSE)),"")</f>
        <v/>
      </c>
      <c r="BB35" s="905" t="str">
        <f>IF($AB35&lt;=BB$2,IF($AC35&lt;BB$2,0,VLOOKUP($S35,REF!$K:$N,2,FALSE)),"")</f>
        <v/>
      </c>
      <c r="BC35" s="905" t="str">
        <f>IF($AB35&lt;=BC$2,IF($AC35&lt;BC$2,0,VLOOKUP($S35,REF!$K:$N,2,FALSE)),"")</f>
        <v/>
      </c>
      <c r="BD35" s="905" t="str">
        <f>IF($AB35&lt;=BD$2,IF($AC35&lt;BD$2,0,VLOOKUP($S35,REF!$K:$N,2,FALSE)),"")</f>
        <v/>
      </c>
      <c r="BE35" s="905" t="str">
        <f>IF($AB35&lt;=BE$2,IF($AC35&lt;BE$2,0,VLOOKUP($S35,REF!$K:$N,2,FALSE)),"")</f>
        <v/>
      </c>
      <c r="BF35" s="905" t="str">
        <f>IF($AB35&lt;=BF$2,IF($AC35&lt;BF$2,0,VLOOKUP($S35,REF!$K:$N,2,FALSE)),"")</f>
        <v/>
      </c>
      <c r="BG35" s="905">
        <f>IF($AB35&lt;=BG$2,IF($AC35&lt;BG$2,0,VLOOKUP($S35,REF!$K:$N,2,FALSE)),"")</f>
        <v>1.0009999999999999</v>
      </c>
      <c r="BH35" s="905">
        <f>IF($AB35&lt;=BH$2,IF($AC35&lt;BH$2,0,VLOOKUP($S35,REF!$K:$N,2,FALSE)),"")</f>
        <v>1.0009999999999999</v>
      </c>
      <c r="BI35" s="905">
        <f>IF($AB35&lt;=BI$2,IF($AC35&lt;BI$2,0,VLOOKUP($S35,REF!$K:$N,2,FALSE)),"")</f>
        <v>1.0009999999999999</v>
      </c>
      <c r="BJ35" s="905">
        <f>IF($AB35&lt;=BJ$2,IF($AC35&lt;BJ$2,0,VLOOKUP($S35,REF!$K:$N,2,FALSE)),"")</f>
        <v>1.0009999999999999</v>
      </c>
      <c r="BK35" s="905">
        <f>IF($AB35&lt;=BK$2,IF($AC35&lt;BK$2,0,VLOOKUP($S35,REF!$K:$N,2,FALSE)),"")</f>
        <v>1.0009999999999999</v>
      </c>
      <c r="BL35" s="905">
        <f>IF($AB35&lt;=BL$2,IF($AC35&lt;BL$2,0,VLOOKUP($S35,REF!$K:$N,2,FALSE)),"")</f>
        <v>0</v>
      </c>
      <c r="BM35" s="905">
        <f>IF($AB35&lt;=BM$2,IF($AC35&lt;BM$2,0,VLOOKUP($S35,REF!$K:$N,2,FALSE)),"")</f>
        <v>0</v>
      </c>
      <c r="BN35" s="905">
        <f>IF($AB35&lt;=BN$2,IF($AC35&lt;BN$2,0,VLOOKUP($S35,REF!$K:$N,2,FALSE)),"")</f>
        <v>0</v>
      </c>
      <c r="BO35" s="905">
        <f>IF($AB35&lt;=BO$2,IF($AC35&lt;BO$2,0,VLOOKUP($S35,REF!$K:$N,2,FALSE)),"")</f>
        <v>0</v>
      </c>
      <c r="BP35" s="905">
        <f>IF($AB35&lt;=BP$2,IF($AC35&lt;BP$2,0,VLOOKUP($S35,REF!$K:$N,2,FALSE)),"")</f>
        <v>0</v>
      </c>
      <c r="BQ35" s="905">
        <f>IF($AB35&lt;=BQ$2,IF($AC35&lt;BQ$2,0,VLOOKUP($S35,REF!$K:$N,2,FALSE)),"")</f>
        <v>0</v>
      </c>
      <c r="BR35" s="905">
        <f>IF($AB35&lt;=BR$2,IF($AC35&lt;BR$2,0,VLOOKUP($S35,REF!$K:$N,2,FALSE)),"")</f>
        <v>0</v>
      </c>
      <c r="BS35" s="905">
        <f>IF($AB35&lt;=BS$2,IF($AC35&lt;BS$2,0,VLOOKUP($S35,REF!$K:$N,2,FALSE)),"")</f>
        <v>0</v>
      </c>
      <c r="BT35" s="905">
        <f>IF($AB35&lt;=BT$2,IF($AC35&lt;BT$2,0,VLOOKUP($S35,REF!$K:$N,2,FALSE)),"")</f>
        <v>0</v>
      </c>
      <c r="BU35" s="905">
        <f>IF($AB35&lt;=BU$2,IF($AC35&lt;BU$2,0,VLOOKUP($S35,REF!$K:$N,2,FALSE)),"")</f>
        <v>0</v>
      </c>
      <c r="BV35" s="905">
        <f>IF($AB35&lt;=BV$2,IF($AC35&lt;BV$2,0,VLOOKUP($S35,REF!$K:$N,2,FALSE)),"")</f>
        <v>0</v>
      </c>
      <c r="BW35" s="905">
        <f>IF($AB35&lt;=BW$2,IF($AC35&lt;BW$2,0,VLOOKUP($S35,REF!$K:$N,2,FALSE)),"")</f>
        <v>0</v>
      </c>
      <c r="BX35" s="905">
        <f>IF($AB35&lt;=BX$2,IF($AC35&lt;BX$2,0,VLOOKUP($S35,REF!$K:$N,2,FALSE)),"")</f>
        <v>0</v>
      </c>
      <c r="BY35" s="905">
        <f>IF($AB35&lt;=BY$2,IF($AC35&lt;BY$2,0,VLOOKUP($S35,REF!$K:$N,2,FALSE)),"")</f>
        <v>0</v>
      </c>
      <c r="BZ35" s="905">
        <f>IF($AB35&lt;=BZ$2,IF($AC35&lt;BZ$2,0,VLOOKUP($S35,REF!$K:$N,2,FALSE)),"")</f>
        <v>0</v>
      </c>
      <c r="CA35" s="905">
        <f>IF($AB35&lt;=CA$2,IF($AC35&lt;CA$2,0,VLOOKUP($S35,REF!$K:$N,2,FALSE)),"")</f>
        <v>0</v>
      </c>
      <c r="CB35" s="905">
        <f>IF($AB35&lt;=CB$2,IF($AC35&lt;CB$2,0,VLOOKUP($S35,REF!$K:$N,2,FALSE)),"")</f>
        <v>0</v>
      </c>
      <c r="CC35" s="905">
        <f>IF($AB35&lt;=CC$2,IF($AC35&lt;CC$2,0,VLOOKUP($S35,REF!$K:$N,2,FALSE)),"")</f>
        <v>0</v>
      </c>
      <c r="CD35" s="905">
        <f>IF($AB35&lt;=CD$2,IF($AC35&lt;CD$2,0,VLOOKUP($S35,REF!$K:$N,2,FALSE)),"")</f>
        <v>0</v>
      </c>
      <c r="CE35" s="905">
        <f>IF($AB35&lt;=CE$2,IF($AC35&lt;CE$2,0,VLOOKUP($S35,REF!$K:$N,2,FALSE)),"")</f>
        <v>0</v>
      </c>
      <c r="CF35" s="905">
        <f>IF($AB35&lt;=CF$2,IF($AC35&lt;CF$2,0,VLOOKUP($S35,REF!$K:$N,2,FALSE)),"")</f>
        <v>0</v>
      </c>
      <c r="CG35" s="905">
        <f>IF($AB35&lt;=CG$2,IF($AC35&lt;CG$2,0,VLOOKUP($S35,REF!$K:$N,2,FALSE)),"")</f>
        <v>0</v>
      </c>
      <c r="CH35" s="905">
        <f>IF($AB35&lt;=CH$2,IF($AC35&lt;CH$2,0,VLOOKUP($S35,REF!$K:$N,2,FALSE)),"")</f>
        <v>0</v>
      </c>
      <c r="CI35" s="905">
        <f>IF($AB35&lt;=CI$2,IF($AC35&lt;CI$2,0,VLOOKUP($S35,REF!$K:$N,2,FALSE)),"")</f>
        <v>0</v>
      </c>
      <c r="CJ35" s="905">
        <f>IF($AB35&lt;=CJ$2,IF($AC35&lt;CJ$2,0,VLOOKUP($S35,REF!$K:$N,2,FALSE)),"")</f>
        <v>0</v>
      </c>
      <c r="CK35" s="905">
        <f>IF($AB35&lt;=CK$2,IF($AC35&lt;CK$2,0,VLOOKUP($S35,REF!$K:$N,2,FALSE)),"")</f>
        <v>0</v>
      </c>
      <c r="CL35" s="905">
        <f>IF($AB35&lt;=CL$2,IF($AC35&lt;CL$2,0,VLOOKUP($S35,REF!$K:$N,2,FALSE)),"")</f>
        <v>0</v>
      </c>
      <c r="CM35" s="905">
        <f>IF($AB35&lt;=CM$2,IF($AC35&lt;CM$2,0,VLOOKUP($S35,REF!$K:$N,2,FALSE)),"")</f>
        <v>0</v>
      </c>
      <c r="CN35" s="905">
        <f>IF($AB35&lt;=CN$2,IF($AC35&lt;CN$2,0,VLOOKUP($S35,REF!$K:$N,2,FALSE)),"")</f>
        <v>0</v>
      </c>
      <c r="CO35" s="905">
        <f>IF($AB35&lt;=CO$2,IF($AC35&lt;CO$2,0,VLOOKUP($S35,REF!$K:$N,2,FALSE)),"")</f>
        <v>0</v>
      </c>
      <c r="CP35" s="905">
        <f>IF($AB35&lt;=CP$2,IF($AC35&lt;CP$2,0,VLOOKUP($S35,REF!$K:$N,2,FALSE)),"")</f>
        <v>0</v>
      </c>
      <c r="CQ35" s="905">
        <f>IF($AB35&lt;=CQ$2,IF($AC35&lt;CQ$2,0,VLOOKUP($S35,REF!$K:$N,2,FALSE)),"")</f>
        <v>0</v>
      </c>
      <c r="CR35" s="905">
        <f>IF($AB35&lt;=CR$2,IF($AC35&lt;CR$2,0,VLOOKUP($S35,REF!$K:$N,2,FALSE)),"")</f>
        <v>0</v>
      </c>
      <c r="CS35" s="905">
        <f>IF($AB35&lt;=CS$2,IF($AC35&lt;CS$2,0,VLOOKUP($S35,REF!$K:$N,2,FALSE)),"")</f>
        <v>0</v>
      </c>
      <c r="CT35" s="905">
        <f>IF($AB35&lt;=CT$2,IF($AC35&lt;CT$2,0,VLOOKUP($S35,REF!$K:$N,2,FALSE)),"")</f>
        <v>0</v>
      </c>
      <c r="CU35" s="905">
        <f>IF($AB35&lt;=CU$2,IF($AC35&lt;CU$2,0,VLOOKUP($S35,REF!$K:$N,2,FALSE)),"")</f>
        <v>0</v>
      </c>
      <c r="CV35" s="905">
        <f>IF($AB35&lt;=CV$2,IF($AC35&lt;CV$2,0,VLOOKUP($S35,REF!$K:$N,2,FALSE)),"")</f>
        <v>0</v>
      </c>
      <c r="CW35" s="905">
        <f>IF($AB35&lt;=CW$2,IF($AC35&lt;CW$2,0,VLOOKUP($S35,REF!$K:$N,2,FALSE)),"")</f>
        <v>0</v>
      </c>
      <c r="CX35" s="905">
        <f>IF($AB35&lt;=CX$2,IF($AC35&lt;CX$2,0,VLOOKUP($S35,REF!$K:$N,2,FALSE)),"")</f>
        <v>0</v>
      </c>
      <c r="CY35" s="905">
        <f>IF($AB35&lt;=CY$2,IF($AC35&lt;CY$2,0,VLOOKUP($S35,REF!$K:$N,2,FALSE)),"")</f>
        <v>0</v>
      </c>
      <c r="CZ35" s="905">
        <f>IF($AB35&lt;=CZ$2,IF($AC35&lt;CZ$2,0,VLOOKUP($S35,REF!$K:$N,2,FALSE)),"")</f>
        <v>0</v>
      </c>
      <c r="DA35" s="905">
        <f>IF($AB35&lt;=DA$2,IF($AC35&lt;DA$2,0,VLOOKUP($S35,REF!$K:$N,2,FALSE)),"")</f>
        <v>0</v>
      </c>
      <c r="DB35" s="905">
        <f>IF($AB35&lt;=DB$2,IF($AC35&lt;DB$2,0,VLOOKUP($S35,REF!$K:$N,2,FALSE)),"")</f>
        <v>0</v>
      </c>
      <c r="DC35" s="905">
        <f>IF($AB35&lt;=DC$2,IF($AC35&lt;DC$2,0,VLOOKUP($S35,REF!$K:$N,2,FALSE)),"")</f>
        <v>0</v>
      </c>
      <c r="DD35" s="905">
        <f>IF($AB35&lt;=DD$2,IF($AC35&lt;DD$2,0,VLOOKUP($S35,REF!$K:$N,2,FALSE)),"")</f>
        <v>0</v>
      </c>
      <c r="DE35" s="905">
        <f>IF($AB35&lt;=DE$2,IF($AC35&lt;DE$2,0,VLOOKUP($S35,REF!$K:$N,2,FALSE)),"")</f>
        <v>0</v>
      </c>
      <c r="DF35" s="905">
        <f>IF($AB35&lt;=DF$2,IF($AC35&lt;DF$2,0,VLOOKUP($S35,REF!$K:$N,2,FALSE)),"")</f>
        <v>0</v>
      </c>
      <c r="DG35" s="905">
        <f>IF($AB35&lt;=DG$2,IF($AC35&lt;DG$2,0,VLOOKUP($S35,REF!$K:$N,2,FALSE)),"")</f>
        <v>0</v>
      </c>
      <c r="DH35" s="905">
        <f>IF($AB35&lt;=DH$2,IF($AC35&lt;DH$2,0,VLOOKUP($S35,REF!$K:$N,2,FALSE)),"")</f>
        <v>0</v>
      </c>
      <c r="DI35" s="905">
        <f>IF($AB35&lt;=DI$2,IF($AC35&lt;DI$2,0,VLOOKUP($S35,REF!$K:$N,2,FALSE)),"")</f>
        <v>0</v>
      </c>
      <c r="DJ35" s="905">
        <f>IF($AB35&lt;=DJ$2,IF($AC35&lt;DJ$2,0,VLOOKUP($S35,REF!$K:$N,2,FALSE)),"")</f>
        <v>0</v>
      </c>
      <c r="DK35" s="905">
        <f>IF($AB35&lt;=DK$2,IF($AC35&lt;DK$2,0,VLOOKUP($S35,REF!$K:$N,2,FALSE)),"")</f>
        <v>0</v>
      </c>
      <c r="DL35" s="905">
        <f>IF($AB35&lt;=DL$2,IF($AC35&lt;DL$2,0,VLOOKUP($S35,REF!$K:$N,2,FALSE)),"")</f>
        <v>0</v>
      </c>
      <c r="DM35" s="905">
        <f>IF($AB35&lt;=DM$2,IF($AC35&lt;DM$2,0,VLOOKUP($S35,REF!$K:$N,2,FALSE)),"")</f>
        <v>0</v>
      </c>
      <c r="DN35" s="905">
        <f>IF($AB35&lt;=DN$2,IF($AC35&lt;DN$2,0,VLOOKUP($S35,REF!$K:$N,2,FALSE)),"")</f>
        <v>0</v>
      </c>
      <c r="DO35" s="905">
        <f>IF($AB35&lt;=DO$2,IF($AC35&lt;DO$2,0,VLOOKUP($S35,REF!$K:$N,2,FALSE)),"")</f>
        <v>0</v>
      </c>
      <c r="DP35" s="905">
        <f>IF($AB35&lt;=DP$2,IF($AC35&lt;DP$2,0,VLOOKUP($S35,REF!$K:$N,2,FALSE)),"")</f>
        <v>0</v>
      </c>
      <c r="DQ35" s="905">
        <f>IF($AB35&lt;=DQ$2,IF($AC35&lt;DQ$2,0,VLOOKUP($S35,REF!$K:$N,2,FALSE)),"")</f>
        <v>0</v>
      </c>
      <c r="DR35" s="905">
        <f>IF($AB35&lt;=DR$2,IF($AC35&lt;DR$2,0,VLOOKUP($S35,REF!$K:$N,2,FALSE)),"")</f>
        <v>0</v>
      </c>
      <c r="DS35" s="905">
        <f>IF($AB35&lt;=DS$2,IF($AC35&lt;DS$2,0,VLOOKUP($S35,REF!$K:$N,2,FALSE)),"")</f>
        <v>0</v>
      </c>
      <c r="DT35" s="905">
        <f>IF($AB35&lt;=DT$2,IF($AC35&lt;DT$2,0,VLOOKUP($S35,REF!$K:$N,2,FALSE)),"")</f>
        <v>0</v>
      </c>
      <c r="DU35" s="905">
        <f>IF($AB35&lt;=DU$2,IF($AC35&lt;DU$2,0,VLOOKUP($S35,REF!$K:$N,2,FALSE)),"")</f>
        <v>0</v>
      </c>
      <c r="DV35" s="905">
        <f>IF($AB35&lt;=DV$2,IF($AC35&lt;DV$2,0,VLOOKUP($S35,REF!$K:$N,2,FALSE)),"")</f>
        <v>0</v>
      </c>
      <c r="DW35" s="905">
        <f>IF($AB35&lt;=DW$2,IF($AC35&lt;DW$2,0,VLOOKUP($S35,REF!$K:$N,2,FALSE)),"")</f>
        <v>0</v>
      </c>
      <c r="DX35" s="905">
        <f>IF($AB35&lt;=DX$2,IF($AC35&lt;DX$2,0,VLOOKUP($S35,REF!$K:$N,2,FALSE)),"")</f>
        <v>0</v>
      </c>
      <c r="DY35" s="905">
        <f>IF($AB35&lt;=DY$2,IF($AC35&lt;DY$2,0,VLOOKUP($S35,REF!$K:$N,2,FALSE)),"")</f>
        <v>0</v>
      </c>
      <c r="DZ35" s="905" t="str">
        <f>IF($AB35&lt;=DZ$2,IF($AC35&lt;DZ$2,0,VLOOKUP($S35,REF!$K:$N,2,FALSE)),"")</f>
        <v/>
      </c>
      <c r="EA35" s="908"/>
      <c r="EB35" s="908"/>
      <c r="EC35" s="908"/>
      <c r="ED35" s="908"/>
      <c r="EE35" s="908"/>
      <c r="EF35" s="908"/>
      <c r="EG35" s="908"/>
      <c r="EH35" s="908"/>
      <c r="EI35" s="908"/>
      <c r="EJ35" s="908"/>
      <c r="EK35" s="908"/>
      <c r="EL35" s="908"/>
      <c r="EM35" s="908"/>
      <c r="EN35" s="908"/>
      <c r="EO35" s="908"/>
      <c r="EP35" s="908"/>
      <c r="EQ35" s="908"/>
      <c r="ER35" s="908"/>
      <c r="ES35" s="908"/>
      <c r="ET35" s="908"/>
      <c r="EU35" s="908"/>
      <c r="EV35" s="908"/>
      <c r="EW35" s="908"/>
      <c r="EX35" s="908"/>
      <c r="EY35" s="908"/>
      <c r="EZ35" s="908"/>
      <c r="FA35" s="908"/>
      <c r="FB35" s="908"/>
      <c r="FC35" s="908"/>
      <c r="FD35" s="908"/>
      <c r="FE35" s="908"/>
      <c r="FF35" s="908"/>
      <c r="FG35" s="908"/>
      <c r="FH35" s="908"/>
      <c r="FI35" s="908"/>
      <c r="FJ35" s="908"/>
      <c r="FK35" s="908"/>
      <c r="FL35" s="908"/>
      <c r="FM35" s="908"/>
      <c r="FN35" s="908"/>
      <c r="FO35" s="908"/>
      <c r="FP35" s="908"/>
      <c r="FQ35" s="908"/>
      <c r="FR35" s="908"/>
      <c r="FS35" s="908"/>
      <c r="FT35" s="908"/>
      <c r="FU35" s="908"/>
      <c r="FV35" s="908"/>
      <c r="FW35" s="908"/>
      <c r="FX35" s="908"/>
      <c r="FY35" s="908"/>
      <c r="FZ35" s="908"/>
      <c r="GA35" s="908"/>
      <c r="GB35" s="908"/>
      <c r="GC35" s="908"/>
      <c r="GD35" s="908"/>
      <c r="GE35" s="908"/>
      <c r="GF35" s="908"/>
      <c r="GG35" s="908"/>
      <c r="GH35" s="908"/>
      <c r="GI35" s="908"/>
      <c r="GJ35" s="908"/>
      <c r="GK35" s="908"/>
      <c r="GL35" s="908"/>
      <c r="GM35" s="908"/>
      <c r="GN35" s="908"/>
      <c r="GO35" s="908"/>
      <c r="GP35" s="908"/>
      <c r="GQ35" s="908"/>
      <c r="GR35" s="908"/>
      <c r="GS35" s="908"/>
      <c r="GT35" s="908"/>
      <c r="GU35" s="908"/>
      <c r="GV35" s="908"/>
      <c r="GW35" s="908"/>
      <c r="GX35" s="908"/>
      <c r="GY35" s="908"/>
      <c r="GZ35" s="908"/>
      <c r="HA35" s="908"/>
      <c r="HB35" s="908"/>
      <c r="HC35" s="908"/>
      <c r="HD35" s="908"/>
      <c r="HE35" s="908"/>
      <c r="HF35" s="908"/>
      <c r="HG35" s="908"/>
      <c r="HH35" s="908"/>
      <c r="HI35" s="908"/>
      <c r="HJ35" s="908"/>
      <c r="HK35" s="908"/>
      <c r="HL35" s="908"/>
      <c r="HM35" s="908"/>
      <c r="HN35" s="908"/>
      <c r="HO35" s="908"/>
      <c r="HP35" s="908"/>
      <c r="HQ35" s="908"/>
      <c r="HR35" s="908"/>
      <c r="HS35" s="908"/>
      <c r="HT35" s="908"/>
      <c r="HU35" s="908"/>
      <c r="HV35" s="908"/>
      <c r="HW35" s="908"/>
      <c r="HX35" s="908"/>
      <c r="HY35" s="908"/>
      <c r="HZ35" s="908"/>
      <c r="IA35" s="908"/>
      <c r="IB35" s="908"/>
      <c r="IC35" s="908"/>
      <c r="ID35" s="908"/>
      <c r="IE35" s="908"/>
      <c r="IF35" s="908"/>
      <c r="IG35" s="908"/>
      <c r="IH35" s="908"/>
      <c r="II35" s="908"/>
      <c r="IJ35" s="908"/>
      <c r="IK35" s="908"/>
      <c r="IL35" s="908"/>
      <c r="IM35" s="908"/>
      <c r="IN35" s="908"/>
      <c r="IO35" s="908"/>
      <c r="IP35" s="908"/>
      <c r="IQ35" s="908"/>
      <c r="IR35" s="908"/>
      <c r="IS35" s="908"/>
      <c r="IT35" s="908"/>
      <c r="IU35" s="908"/>
      <c r="IV35" s="908"/>
      <c r="IW35" s="908"/>
      <c r="IX35" s="908"/>
      <c r="IY35" s="908"/>
      <c r="IZ35" s="908"/>
      <c r="JA35" s="908"/>
      <c r="JB35" s="908"/>
      <c r="JC35" s="908"/>
      <c r="JD35" s="908"/>
      <c r="JE35" s="908"/>
      <c r="JF35" s="908"/>
      <c r="JG35" s="908"/>
      <c r="JH35" s="908"/>
      <c r="JI35" s="908"/>
      <c r="JJ35" s="908"/>
      <c r="JK35" s="908"/>
      <c r="JL35" s="908"/>
      <c r="JM35" s="908"/>
      <c r="JN35" s="908"/>
      <c r="JO35" s="908"/>
      <c r="JP35" s="908"/>
      <c r="JQ35" s="908"/>
      <c r="JR35" s="908"/>
      <c r="JS35" s="908"/>
      <c r="JT35" s="908"/>
      <c r="JU35" s="908"/>
      <c r="JV35" s="908"/>
      <c r="JW35" s="908"/>
      <c r="JX35" s="908"/>
    </row>
    <row r="36" spans="1:284" s="707" customFormat="1" ht="24" customHeight="1">
      <c r="A36" s="972">
        <f>VLOOKUP(B36,REF!$U$1:$W$8,2,FALSE)</f>
        <v>6</v>
      </c>
      <c r="B36" s="1192" t="s">
        <v>279</v>
      </c>
      <c r="C36" s="1193"/>
      <c r="D36" s="1297" t="s">
        <v>769</v>
      </c>
      <c r="E36" s="971"/>
      <c r="F36" s="1218">
        <v>0</v>
      </c>
      <c r="G36" s="1219"/>
      <c r="H36" s="870" t="s">
        <v>743</v>
      </c>
      <c r="I36" s="764" t="s">
        <v>281</v>
      </c>
      <c r="J36" s="945" t="s">
        <v>59</v>
      </c>
      <c r="K36" s="938" t="s">
        <v>148</v>
      </c>
      <c r="L36" s="866" t="s">
        <v>506</v>
      </c>
      <c r="M36" s="706"/>
      <c r="N36" s="1304" t="s">
        <v>281</v>
      </c>
      <c r="O36" s="1225"/>
      <c r="P36" s="860"/>
      <c r="Q36" s="930"/>
      <c r="R36" s="1025">
        <v>16</v>
      </c>
      <c r="S36" s="1179">
        <v>3</v>
      </c>
      <c r="T36" s="1180" t="s">
        <v>196</v>
      </c>
      <c r="U36" s="1017"/>
      <c r="V36" s="904" t="s">
        <v>764</v>
      </c>
      <c r="W36" s="954"/>
      <c r="X36" s="904" t="s">
        <v>280</v>
      </c>
      <c r="Y36" s="954"/>
      <c r="Z36" s="955"/>
      <c r="AA36" s="952">
        <f t="shared" si="8"/>
        <v>17.571428571428573</v>
      </c>
      <c r="AB36" s="1284">
        <v>41645</v>
      </c>
      <c r="AC36" s="1283">
        <v>41768</v>
      </c>
      <c r="AD36" s="952"/>
      <c r="AE36" s="953">
        <v>1</v>
      </c>
      <c r="AF36" s="1033"/>
      <c r="AG36" s="1234" t="s">
        <v>785</v>
      </c>
      <c r="AH36" s="472" t="str">
        <f>IF($AB36&lt;=AH$2,IF($AC36&lt;AH$2,0,VLOOKUP($S36,REF!$K:$N,2,FALSE)),"")</f>
        <v/>
      </c>
      <c r="AI36" s="472" t="str">
        <f>IF($AB36&lt;=AI$2,IF($AC36&lt;AI$2,0,VLOOKUP($S36,REF!$K:$N,2,FALSE)),"")</f>
        <v/>
      </c>
      <c r="AJ36" s="472" t="str">
        <f>IF($AB36&lt;=AJ$2,IF($AC36&lt;AJ$2,0,VLOOKUP($S36,REF!$K:$N,2,FALSE)),"")</f>
        <v/>
      </c>
      <c r="AK36" s="472" t="str">
        <f>IF($AB36&lt;=AK$2,IF($AC36&lt;AK$2,0,VLOOKUP($S36,REF!$K:$N,2,FALSE)),"")</f>
        <v/>
      </c>
      <c r="AL36" s="472" t="str">
        <f>IF($AB36&lt;=AL$2,IF($AC36&lt;AL$2,0,VLOOKUP($S36,REF!$K:$N,2,FALSE)),"")</f>
        <v/>
      </c>
      <c r="AM36" s="472" t="str">
        <f>IF($AB36&lt;=AM$2,IF($AC36&lt;AM$2,0,VLOOKUP($S36,REF!$K:$N,2,FALSE)),"")</f>
        <v/>
      </c>
      <c r="AN36" s="472">
        <f>IF($AB36&lt;=AN$2,IF($AC36&lt;AN$2,0,VLOOKUP($S36,REF!$K:$N,2,FALSE)),"")</f>
        <v>1.0029999999999999</v>
      </c>
      <c r="AO36" s="472">
        <f>IF($AB36&lt;=AO$2,IF($AC36&lt;AO$2,0,VLOOKUP($S36,REF!$K:$N,2,FALSE)),"")</f>
        <v>1.0029999999999999</v>
      </c>
      <c r="AP36" s="472">
        <f>IF($AB36&lt;=AP$2,IF($AC36&lt;AP$2,0,VLOOKUP($S36,REF!$K:$N,2,FALSE)),"")</f>
        <v>1.0029999999999999</v>
      </c>
      <c r="AQ36" s="472">
        <f>IF($AB36&lt;=AQ$2,IF($AC36&lt;AQ$2,0,VLOOKUP($S36,REF!$K:$N,2,FALSE)),"")</f>
        <v>1.0029999999999999</v>
      </c>
      <c r="AR36" s="472">
        <f>IF($AB36&lt;=AR$2,IF($AC36&lt;AR$2,0,VLOOKUP($S36,REF!$K:$N,2,FALSE)),"")</f>
        <v>1.0029999999999999</v>
      </c>
      <c r="AS36" s="472">
        <f>IF($AB36&lt;=AS$2,IF($AC36&lt;AS$2,0,VLOOKUP($S36,REF!$K:$N,2,FALSE)),"")</f>
        <v>1.0029999999999999</v>
      </c>
      <c r="AT36" s="472">
        <f>IF($AB36&lt;=AT$2,IF($AC36&lt;AT$2,0,VLOOKUP($S36,REF!$K:$N,2,FALSE)),"")</f>
        <v>1.0029999999999999</v>
      </c>
      <c r="AU36" s="472">
        <f>IF($AB36&lt;=AU$2,IF($AC36&lt;AU$2,0,VLOOKUP($S36,REF!$K:$N,2,FALSE)),"")</f>
        <v>1.0029999999999999</v>
      </c>
      <c r="AV36" s="472">
        <f>IF($AB36&lt;=AV$2,IF($AC36&lt;AV$2,0,VLOOKUP($S36,REF!$K:$N,2,FALSE)),"")</f>
        <v>1.0029999999999999</v>
      </c>
      <c r="AW36" s="472">
        <f>IF($AB36&lt;=AW$2,IF($AC36&lt;AW$2,0,VLOOKUP($S36,REF!$K:$N,2,FALSE)),"")</f>
        <v>1.0029999999999999</v>
      </c>
      <c r="AX36" s="472">
        <f>IF($AB36&lt;=AX$2,IF($AC36&lt;AX$2,0,VLOOKUP($S36,REF!$K:$N,2,FALSE)),"")</f>
        <v>1.0029999999999999</v>
      </c>
      <c r="AY36" s="472">
        <f>IF($AB36&lt;=AY$2,IF($AC36&lt;AY$2,0,VLOOKUP($S36,REF!$K:$N,2,FALSE)),"")</f>
        <v>1.0029999999999999</v>
      </c>
      <c r="AZ36" s="472">
        <f>IF($AB36&lt;=AZ$2,IF($AC36&lt;AZ$2,0,VLOOKUP($S36,REF!$K:$N,2,FALSE)),"")</f>
        <v>1.0029999999999999</v>
      </c>
      <c r="BA36" s="472">
        <f>IF($AB36&lt;=BA$2,IF($AC36&lt;BA$2,0,VLOOKUP($S36,REF!$K:$N,2,FALSE)),"")</f>
        <v>1.0029999999999999</v>
      </c>
      <c r="BB36" s="905">
        <f>IF($AB36&lt;=BB$2,IF($AC36&lt;BB$2,0,VLOOKUP($S36,REF!$K:$N,2,FALSE)),"")</f>
        <v>1.0029999999999999</v>
      </c>
      <c r="BC36" s="905">
        <f>IF($AB36&lt;=BC$2,IF($AC36&lt;BC$2,0,VLOOKUP($S36,REF!$K:$N,2,FALSE)),"")</f>
        <v>1.0029999999999999</v>
      </c>
      <c r="BD36" s="905">
        <f>IF($AB36&lt;=BD$2,IF($AC36&lt;BD$2,0,VLOOKUP($S36,REF!$K:$N,2,FALSE)),"")</f>
        <v>1.0029999999999999</v>
      </c>
      <c r="BE36" s="905">
        <f>IF($AB36&lt;=BE$2,IF($AC36&lt;BE$2,0,VLOOKUP($S36,REF!$K:$N,2,FALSE)),"")</f>
        <v>1.0029999999999999</v>
      </c>
      <c r="BF36" s="905">
        <f>IF($AB36&lt;=BF$2,IF($AC36&lt;BF$2,0,VLOOKUP($S36,REF!$K:$N,2,FALSE)),"")</f>
        <v>0</v>
      </c>
      <c r="BG36" s="905">
        <f>IF($AB36&lt;=BG$2,IF($AC36&lt;BG$2,0,VLOOKUP($S36,REF!$K:$N,2,FALSE)),"")</f>
        <v>0</v>
      </c>
      <c r="BH36" s="905">
        <f>IF($AB36&lt;=BH$2,IF($AC36&lt;BH$2,0,VLOOKUP($S36,REF!$K:$N,2,FALSE)),"")</f>
        <v>0</v>
      </c>
      <c r="BI36" s="905">
        <f>IF($AB36&lt;=BI$2,IF($AC36&lt;BI$2,0,VLOOKUP($S36,REF!$K:$N,2,FALSE)),"")</f>
        <v>0</v>
      </c>
      <c r="BJ36" s="905">
        <f>IF($AB36&lt;=BJ$2,IF($AC36&lt;BJ$2,0,VLOOKUP($S36,REF!$K:$N,2,FALSE)),"")</f>
        <v>0</v>
      </c>
      <c r="BK36" s="905">
        <f>IF($AB36&lt;=BK$2,IF($AC36&lt;BK$2,0,VLOOKUP($S36,REF!$K:$N,2,FALSE)),"")</f>
        <v>0</v>
      </c>
      <c r="BL36" s="905">
        <f>IF($AB36&lt;=BL$2,IF($AC36&lt;BL$2,0,VLOOKUP($S36,REF!$K:$N,2,FALSE)),"")</f>
        <v>0</v>
      </c>
      <c r="BM36" s="905">
        <f>IF($AB36&lt;=BM$2,IF($AC36&lt;BM$2,0,VLOOKUP($S36,REF!$K:$N,2,FALSE)),"")</f>
        <v>0</v>
      </c>
      <c r="BN36" s="905">
        <f>IF($AB36&lt;=BN$2,IF($AC36&lt;BN$2,0,VLOOKUP($S36,REF!$K:$N,2,FALSE)),"")</f>
        <v>0</v>
      </c>
      <c r="BO36" s="905">
        <f>IF($AB36&lt;=BO$2,IF($AC36&lt;BO$2,0,VLOOKUP($S36,REF!$K:$N,2,FALSE)),"")</f>
        <v>0</v>
      </c>
      <c r="BP36" s="905">
        <f>IF($AB36&lt;=BP$2,IF($AC36&lt;BP$2,0,VLOOKUP($S36,REF!$K:$N,2,FALSE)),"")</f>
        <v>0</v>
      </c>
      <c r="BQ36" s="905">
        <f>IF($AB36&lt;=BQ$2,IF($AC36&lt;BQ$2,0,VLOOKUP($S36,REF!$K:$N,2,FALSE)),"")</f>
        <v>0</v>
      </c>
      <c r="BR36" s="905">
        <f>IF($AB36&lt;=BR$2,IF($AC36&lt;BR$2,0,VLOOKUP($S36,REF!$K:$N,2,FALSE)),"")</f>
        <v>0</v>
      </c>
      <c r="BS36" s="905">
        <f>IF($AB36&lt;=BS$2,IF($AC36&lt;BS$2,0,VLOOKUP($S36,REF!$K:$N,2,FALSE)),"")</f>
        <v>0</v>
      </c>
      <c r="BT36" s="905">
        <f>IF($AB36&lt;=BT$2,IF($AC36&lt;BT$2,0,VLOOKUP($S36,REF!$K:$N,2,FALSE)),"")</f>
        <v>0</v>
      </c>
      <c r="BU36" s="905">
        <f>IF($AB36&lt;=BU$2,IF($AC36&lt;BU$2,0,VLOOKUP($S36,REF!$K:$N,2,FALSE)),"")</f>
        <v>0</v>
      </c>
      <c r="BV36" s="905">
        <f>IF($AB36&lt;=BV$2,IF($AC36&lt;BV$2,0,VLOOKUP($S36,REF!$K:$N,2,FALSE)),"")</f>
        <v>0</v>
      </c>
      <c r="BW36" s="905">
        <f>IF($AB36&lt;=BW$2,IF($AC36&lt;BW$2,0,VLOOKUP($S36,REF!$K:$N,2,FALSE)),"")</f>
        <v>0</v>
      </c>
      <c r="BX36" s="905">
        <f>IF($AB36&lt;=BX$2,IF($AC36&lt;BX$2,0,VLOOKUP($S36,REF!$K:$N,2,FALSE)),"")</f>
        <v>0</v>
      </c>
      <c r="BY36" s="905">
        <f>IF($AB36&lt;=BY$2,IF($AC36&lt;BY$2,0,VLOOKUP($S36,REF!$K:$N,2,FALSE)),"")</f>
        <v>0</v>
      </c>
      <c r="BZ36" s="905">
        <f>IF($AB36&lt;=BZ$2,IF($AC36&lt;BZ$2,0,VLOOKUP($S36,REF!$K:$N,2,FALSE)),"")</f>
        <v>0</v>
      </c>
      <c r="CA36" s="905">
        <f>IF($AB36&lt;=CA$2,IF($AC36&lt;CA$2,0,VLOOKUP($S36,REF!$K:$N,2,FALSE)),"")</f>
        <v>0</v>
      </c>
      <c r="CB36" s="905">
        <f>IF($AB36&lt;=CB$2,IF($AC36&lt;CB$2,0,VLOOKUP($S36,REF!$K:$N,2,FALSE)),"")</f>
        <v>0</v>
      </c>
      <c r="CC36" s="905">
        <f>IF($AB36&lt;=CC$2,IF($AC36&lt;CC$2,0,VLOOKUP($S36,REF!$K:$N,2,FALSE)),"")</f>
        <v>0</v>
      </c>
      <c r="CD36" s="905">
        <f>IF($AB36&lt;=CD$2,IF($AC36&lt;CD$2,0,VLOOKUP($S36,REF!$K:$N,2,FALSE)),"")</f>
        <v>0</v>
      </c>
      <c r="CE36" s="905">
        <f>IF($AB36&lt;=CE$2,IF($AC36&lt;CE$2,0,VLOOKUP($S36,REF!$K:$N,2,FALSE)),"")</f>
        <v>0</v>
      </c>
      <c r="CF36" s="905">
        <f>IF($AB36&lt;=CF$2,IF($AC36&lt;CF$2,0,VLOOKUP($S36,REF!$K:$N,2,FALSE)),"")</f>
        <v>0</v>
      </c>
      <c r="CG36" s="905">
        <f>IF($AB36&lt;=CG$2,IF($AC36&lt;CG$2,0,VLOOKUP($S36,REF!$K:$N,2,FALSE)),"")</f>
        <v>0</v>
      </c>
      <c r="CH36" s="905">
        <f>IF($AB36&lt;=CH$2,IF($AC36&lt;CH$2,0,VLOOKUP($S36,REF!$K:$N,2,FALSE)),"")</f>
        <v>0</v>
      </c>
      <c r="CI36" s="905">
        <f>IF($AB36&lt;=CI$2,IF($AC36&lt;CI$2,0,VLOOKUP($S36,REF!$K:$N,2,FALSE)),"")</f>
        <v>0</v>
      </c>
      <c r="CJ36" s="905">
        <f>IF($AB36&lt;=CJ$2,IF($AC36&lt;CJ$2,0,VLOOKUP($S36,REF!$K:$N,2,FALSE)),"")</f>
        <v>0</v>
      </c>
      <c r="CK36" s="905">
        <f>IF($AB36&lt;=CK$2,IF($AC36&lt;CK$2,0,VLOOKUP($S36,REF!$K:$N,2,FALSE)),"")</f>
        <v>0</v>
      </c>
      <c r="CL36" s="905">
        <f>IF($AB36&lt;=CL$2,IF($AC36&lt;CL$2,0,VLOOKUP($S36,REF!$K:$N,2,FALSE)),"")</f>
        <v>0</v>
      </c>
      <c r="CM36" s="905">
        <f>IF($AB36&lt;=CM$2,IF($AC36&lt;CM$2,0,VLOOKUP($S36,REF!$K:$N,2,FALSE)),"")</f>
        <v>0</v>
      </c>
      <c r="CN36" s="905">
        <f>IF($AB36&lt;=CN$2,IF($AC36&lt;CN$2,0,VLOOKUP($S36,REF!$K:$N,2,FALSE)),"")</f>
        <v>0</v>
      </c>
      <c r="CO36" s="905">
        <f>IF($AB36&lt;=CO$2,IF($AC36&lt;CO$2,0,VLOOKUP($S36,REF!$K:$N,2,FALSE)),"")</f>
        <v>0</v>
      </c>
      <c r="CP36" s="905">
        <f>IF($AB36&lt;=CP$2,IF($AC36&lt;CP$2,0,VLOOKUP($S36,REF!$K:$N,2,FALSE)),"")</f>
        <v>0</v>
      </c>
      <c r="CQ36" s="905">
        <f>IF($AB36&lt;=CQ$2,IF($AC36&lt;CQ$2,0,VLOOKUP($S36,REF!$K:$N,2,FALSE)),"")</f>
        <v>0</v>
      </c>
      <c r="CR36" s="905">
        <f>IF($AB36&lt;=CR$2,IF($AC36&lt;CR$2,0,VLOOKUP($S36,REF!$K:$N,2,FALSE)),"")</f>
        <v>0</v>
      </c>
      <c r="CS36" s="905">
        <f>IF($AB36&lt;=CS$2,IF($AC36&lt;CS$2,0,VLOOKUP($S36,REF!$K:$N,2,FALSE)),"")</f>
        <v>0</v>
      </c>
      <c r="CT36" s="905">
        <f>IF($AB36&lt;=CT$2,IF($AC36&lt;CT$2,0,VLOOKUP($S36,REF!$K:$N,2,FALSE)),"")</f>
        <v>0</v>
      </c>
      <c r="CU36" s="905">
        <f>IF($AB36&lt;=CU$2,IF($AC36&lt;CU$2,0,VLOOKUP($S36,REF!$K:$N,2,FALSE)),"")</f>
        <v>0</v>
      </c>
      <c r="CV36" s="905">
        <f>IF($AB36&lt;=CV$2,IF($AC36&lt;CV$2,0,VLOOKUP($S36,REF!$K:$N,2,FALSE)),"")</f>
        <v>0</v>
      </c>
      <c r="CW36" s="905">
        <f>IF($AB36&lt;=CW$2,IF($AC36&lt;CW$2,0,VLOOKUP($S36,REF!$K:$N,2,FALSE)),"")</f>
        <v>0</v>
      </c>
      <c r="CX36" s="905">
        <f>IF($AB36&lt;=CX$2,IF($AC36&lt;CX$2,0,VLOOKUP($S36,REF!$K:$N,2,FALSE)),"")</f>
        <v>0</v>
      </c>
      <c r="CY36" s="905">
        <f>IF($AB36&lt;=CY$2,IF($AC36&lt;CY$2,0,VLOOKUP($S36,REF!$K:$N,2,FALSE)),"")</f>
        <v>0</v>
      </c>
      <c r="CZ36" s="905">
        <f>IF($AB36&lt;=CZ$2,IF($AC36&lt;CZ$2,0,VLOOKUP($S36,REF!$K:$N,2,FALSE)),"")</f>
        <v>0</v>
      </c>
      <c r="DA36" s="905">
        <f>IF($AB36&lt;=DA$2,IF($AC36&lt;DA$2,0,VLOOKUP($S36,REF!$K:$N,2,FALSE)),"")</f>
        <v>0</v>
      </c>
      <c r="DB36" s="905">
        <f>IF($AB36&lt;=DB$2,IF($AC36&lt;DB$2,0,VLOOKUP($S36,REF!$K:$N,2,FALSE)),"")</f>
        <v>0</v>
      </c>
      <c r="DC36" s="905">
        <f>IF($AB36&lt;=DC$2,IF($AC36&lt;DC$2,0,VLOOKUP($S36,REF!$K:$N,2,FALSE)),"")</f>
        <v>0</v>
      </c>
      <c r="DD36" s="905">
        <f>IF($AB36&lt;=DD$2,IF($AC36&lt;DD$2,0,VLOOKUP($S36,REF!$K:$N,2,FALSE)),"")</f>
        <v>0</v>
      </c>
      <c r="DE36" s="905">
        <f>IF($AB36&lt;=DE$2,IF($AC36&lt;DE$2,0,VLOOKUP($S36,REF!$K:$N,2,FALSE)),"")</f>
        <v>0</v>
      </c>
      <c r="DF36" s="905">
        <f>IF($AB36&lt;=DF$2,IF($AC36&lt;DF$2,0,VLOOKUP($S36,REF!$K:$N,2,FALSE)),"")</f>
        <v>0</v>
      </c>
      <c r="DG36" s="905">
        <f>IF($AB36&lt;=DG$2,IF($AC36&lt;DG$2,0,VLOOKUP($S36,REF!$K:$N,2,FALSE)),"")</f>
        <v>0</v>
      </c>
      <c r="DH36" s="905">
        <f>IF($AB36&lt;=DH$2,IF($AC36&lt;DH$2,0,VLOOKUP($S36,REF!$K:$N,2,FALSE)),"")</f>
        <v>0</v>
      </c>
      <c r="DI36" s="905">
        <f>IF($AB36&lt;=DI$2,IF($AC36&lt;DI$2,0,VLOOKUP($S36,REF!$K:$N,2,FALSE)),"")</f>
        <v>0</v>
      </c>
      <c r="DJ36" s="905">
        <f>IF($AB36&lt;=DJ$2,IF($AC36&lt;DJ$2,0,VLOOKUP($S36,REF!$K:$N,2,FALSE)),"")</f>
        <v>0</v>
      </c>
      <c r="DK36" s="905">
        <f>IF($AB36&lt;=DK$2,IF($AC36&lt;DK$2,0,VLOOKUP($S36,REF!$K:$N,2,FALSE)),"")</f>
        <v>0</v>
      </c>
      <c r="DL36" s="905">
        <f>IF($AB36&lt;=DL$2,IF($AC36&lt;DL$2,0,VLOOKUP($S36,REF!$K:$N,2,FALSE)),"")</f>
        <v>0</v>
      </c>
      <c r="DM36" s="905">
        <f>IF($AB36&lt;=DM$2,IF($AC36&lt;DM$2,0,VLOOKUP($S36,REF!$K:$N,2,FALSE)),"")</f>
        <v>0</v>
      </c>
      <c r="DN36" s="905">
        <f>IF($AB36&lt;=DN$2,IF($AC36&lt;DN$2,0,VLOOKUP($S36,REF!$K:$N,2,FALSE)),"")</f>
        <v>0</v>
      </c>
      <c r="DO36" s="905">
        <f>IF($AB36&lt;=DO$2,IF($AC36&lt;DO$2,0,VLOOKUP($S36,REF!$K:$N,2,FALSE)),"")</f>
        <v>0</v>
      </c>
      <c r="DP36" s="905">
        <f>IF($AB36&lt;=DP$2,IF($AC36&lt;DP$2,0,VLOOKUP($S36,REF!$K:$N,2,FALSE)),"")</f>
        <v>0</v>
      </c>
      <c r="DQ36" s="905">
        <f>IF($AB36&lt;=DQ$2,IF($AC36&lt;DQ$2,0,VLOOKUP($S36,REF!$K:$N,2,FALSE)),"")</f>
        <v>0</v>
      </c>
      <c r="DR36" s="905">
        <f>IF($AB36&lt;=DR$2,IF($AC36&lt;DR$2,0,VLOOKUP($S36,REF!$K:$N,2,FALSE)),"")</f>
        <v>0</v>
      </c>
      <c r="DS36" s="905">
        <f>IF($AB36&lt;=DS$2,IF($AC36&lt;DS$2,0,VLOOKUP($S36,REF!$K:$N,2,FALSE)),"")</f>
        <v>0</v>
      </c>
      <c r="DT36" s="905">
        <f>IF($AB36&lt;=DT$2,IF($AC36&lt;DT$2,0,VLOOKUP($S36,REF!$K:$N,2,FALSE)),"")</f>
        <v>0</v>
      </c>
      <c r="DU36" s="905">
        <f>IF($AB36&lt;=DU$2,IF($AC36&lt;DU$2,0,VLOOKUP($S36,REF!$K:$N,2,FALSE)),"")</f>
        <v>0</v>
      </c>
      <c r="DV36" s="905">
        <f>IF($AB36&lt;=DV$2,IF($AC36&lt;DV$2,0,VLOOKUP($S36,REF!$K:$N,2,FALSE)),"")</f>
        <v>0</v>
      </c>
      <c r="DW36" s="905">
        <f>IF($AB36&lt;=DW$2,IF($AC36&lt;DW$2,0,VLOOKUP($S36,REF!$K:$N,2,FALSE)),"")</f>
        <v>0</v>
      </c>
      <c r="DX36" s="905">
        <f>IF($AB36&lt;=DX$2,IF($AC36&lt;DX$2,0,VLOOKUP($S36,REF!$K:$N,2,FALSE)),"")</f>
        <v>0</v>
      </c>
      <c r="DY36" s="905">
        <f>IF($AB36&lt;=DY$2,IF($AC36&lt;DY$2,0,VLOOKUP($S36,REF!$K:$N,2,FALSE)),"")</f>
        <v>0</v>
      </c>
      <c r="DZ36" s="905" t="str">
        <f>IF($AB36&lt;=DZ$2,IF($AC36&lt;DZ$2,0,VLOOKUP($S36,REF!$K:$N,2,FALSE)),"")</f>
        <v/>
      </c>
      <c r="EA36" s="906"/>
      <c r="EB36" s="906"/>
      <c r="EC36" s="906"/>
      <c r="ED36" s="906"/>
      <c r="EE36" s="906"/>
      <c r="EF36" s="906"/>
      <c r="EG36" s="906"/>
      <c r="EH36" s="906"/>
      <c r="EI36" s="906"/>
      <c r="EJ36" s="906"/>
      <c r="EK36" s="906"/>
      <c r="EL36" s="906"/>
      <c r="EM36" s="906"/>
      <c r="EN36" s="906"/>
      <c r="EO36" s="906"/>
      <c r="EP36" s="906"/>
      <c r="EQ36" s="906"/>
      <c r="ER36" s="906"/>
      <c r="ES36" s="906"/>
      <c r="ET36" s="906"/>
      <c r="EU36" s="906"/>
      <c r="EV36" s="906"/>
      <c r="EW36" s="906"/>
      <c r="EX36" s="906"/>
      <c r="EY36" s="906"/>
      <c r="EZ36" s="906"/>
      <c r="FA36" s="906"/>
      <c r="FB36" s="906"/>
      <c r="FC36" s="906"/>
      <c r="FD36" s="906"/>
      <c r="FE36" s="906"/>
      <c r="FF36" s="906"/>
      <c r="FG36" s="906"/>
      <c r="FH36" s="906"/>
      <c r="FI36" s="906"/>
      <c r="FJ36" s="906"/>
      <c r="FK36" s="906"/>
      <c r="FL36" s="906"/>
      <c r="FM36" s="906"/>
      <c r="FN36" s="906"/>
      <c r="FO36" s="906"/>
      <c r="FP36" s="906"/>
      <c r="FQ36" s="906"/>
      <c r="FR36" s="906"/>
      <c r="FS36" s="906"/>
      <c r="FT36" s="906"/>
      <c r="FU36" s="906"/>
      <c r="FV36" s="906"/>
      <c r="FW36" s="906"/>
      <c r="FX36" s="906"/>
      <c r="FY36" s="906"/>
      <c r="FZ36" s="906"/>
      <c r="GA36" s="906"/>
      <c r="GB36" s="906"/>
      <c r="GC36" s="906"/>
      <c r="GD36" s="906"/>
      <c r="GE36" s="906"/>
      <c r="GF36" s="906"/>
      <c r="GG36" s="906"/>
      <c r="GH36" s="906"/>
      <c r="GI36" s="906"/>
      <c r="GJ36" s="906"/>
      <c r="GK36" s="906"/>
      <c r="GL36" s="906"/>
      <c r="GM36" s="906"/>
      <c r="GN36" s="906"/>
      <c r="GO36" s="906"/>
      <c r="GP36" s="906"/>
      <c r="GQ36" s="906"/>
      <c r="GR36" s="906"/>
      <c r="GS36" s="906"/>
      <c r="GT36" s="906"/>
      <c r="GU36" s="906"/>
      <c r="GV36" s="906"/>
      <c r="GW36" s="906"/>
      <c r="GX36" s="906"/>
      <c r="GY36" s="906"/>
      <c r="GZ36" s="906"/>
      <c r="HA36" s="906"/>
      <c r="HB36" s="906"/>
      <c r="HC36" s="906"/>
      <c r="HD36" s="906"/>
      <c r="HE36" s="906"/>
      <c r="HF36" s="906"/>
      <c r="HG36" s="906"/>
      <c r="HH36" s="906"/>
      <c r="HI36" s="906"/>
      <c r="HJ36" s="906"/>
      <c r="HK36" s="906"/>
      <c r="HL36" s="906"/>
      <c r="HM36" s="906"/>
      <c r="HN36" s="906"/>
      <c r="HO36" s="906"/>
      <c r="HP36" s="906"/>
      <c r="HQ36" s="906"/>
      <c r="HR36" s="906"/>
      <c r="HS36" s="906"/>
      <c r="HT36" s="906"/>
      <c r="HU36" s="906"/>
      <c r="HV36" s="906"/>
      <c r="HW36" s="906"/>
      <c r="HX36" s="906"/>
      <c r="HY36" s="906"/>
      <c r="HZ36" s="906"/>
      <c r="IA36" s="906"/>
      <c r="IB36" s="906"/>
      <c r="IC36" s="906"/>
      <c r="ID36" s="906"/>
      <c r="IE36" s="906"/>
      <c r="IF36" s="906"/>
      <c r="IG36" s="906"/>
      <c r="IH36" s="906"/>
      <c r="II36" s="906"/>
      <c r="IJ36" s="906"/>
      <c r="IK36" s="906"/>
      <c r="IL36" s="906"/>
      <c r="IM36" s="906"/>
      <c r="IN36" s="906"/>
      <c r="IO36" s="906"/>
      <c r="IP36" s="906"/>
      <c r="IQ36" s="906"/>
      <c r="IR36" s="906"/>
      <c r="IS36" s="906"/>
      <c r="IT36" s="906"/>
      <c r="IU36" s="906"/>
      <c r="IV36" s="906"/>
      <c r="IW36" s="906"/>
      <c r="IX36" s="906"/>
      <c r="IY36" s="906"/>
      <c r="IZ36" s="906"/>
      <c r="JA36" s="906"/>
      <c r="JB36" s="906"/>
      <c r="JC36" s="906"/>
      <c r="JD36" s="906"/>
      <c r="JE36" s="906"/>
      <c r="JF36" s="906"/>
      <c r="JG36" s="906"/>
      <c r="JH36" s="906"/>
      <c r="JI36" s="906"/>
      <c r="JJ36" s="906"/>
      <c r="JK36" s="906"/>
      <c r="JL36" s="906"/>
      <c r="JM36" s="906"/>
      <c r="JN36" s="906"/>
      <c r="JO36" s="906"/>
      <c r="JP36" s="906"/>
      <c r="JQ36" s="906"/>
      <c r="JR36" s="906"/>
      <c r="JS36" s="906"/>
      <c r="JT36" s="906"/>
      <c r="JU36" s="906"/>
      <c r="JV36" s="906"/>
      <c r="JW36" s="906"/>
      <c r="JX36" s="906"/>
    </row>
    <row r="37" spans="1:284" s="709" customFormat="1" ht="24" customHeight="1">
      <c r="A37" s="972">
        <f>VLOOKUP(B37,REF!$U$1:$W$8,2,FALSE)</f>
        <v>6</v>
      </c>
      <c r="B37" s="1192" t="s">
        <v>279</v>
      </c>
      <c r="C37" s="1193"/>
      <c r="D37" s="1297" t="s">
        <v>769</v>
      </c>
      <c r="E37" s="971"/>
      <c r="F37" s="1218">
        <v>0</v>
      </c>
      <c r="G37" s="1219" t="s">
        <v>1057</v>
      </c>
      <c r="H37" s="870" t="s">
        <v>770</v>
      </c>
      <c r="I37" s="764" t="s">
        <v>281</v>
      </c>
      <c r="J37" s="945" t="s">
        <v>4</v>
      </c>
      <c r="K37" s="937" t="s">
        <v>642</v>
      </c>
      <c r="L37" s="864" t="s">
        <v>175</v>
      </c>
      <c r="M37" s="1291" t="s">
        <v>176</v>
      </c>
      <c r="N37" s="1304" t="s">
        <v>281</v>
      </c>
      <c r="O37" s="1225"/>
      <c r="P37" s="860" t="s">
        <v>165</v>
      </c>
      <c r="Q37" s="930">
        <v>41729</v>
      </c>
      <c r="R37" s="1025">
        <v>6</v>
      </c>
      <c r="S37" s="1179">
        <v>1</v>
      </c>
      <c r="T37" s="1180" t="str">
        <f>VLOOKUP(S37,REF!$K$1:$N$11,4,FALSE)</f>
        <v>Elvio Beautemps</v>
      </c>
      <c r="U37" s="1017" t="s">
        <v>141</v>
      </c>
      <c r="V37" s="954" t="s">
        <v>141</v>
      </c>
      <c r="W37" s="954" t="s">
        <v>141</v>
      </c>
      <c r="X37" s="954" t="s">
        <v>141</v>
      </c>
      <c r="Y37" s="954" t="s">
        <v>141</v>
      </c>
      <c r="Z37" s="955"/>
      <c r="AA37" s="952">
        <f t="shared" si="8"/>
        <v>9.5714285714285712</v>
      </c>
      <c r="AB37" s="1284">
        <v>41687</v>
      </c>
      <c r="AC37" s="1283">
        <v>41754</v>
      </c>
      <c r="AD37" s="952"/>
      <c r="AE37" s="953">
        <v>1</v>
      </c>
      <c r="AF37" s="1033"/>
      <c r="AG37" s="1234" t="s">
        <v>785</v>
      </c>
      <c r="AH37" s="472" t="str">
        <f>IF($AB37&lt;=AH$2,IF($AC37&lt;AH$2,0,VLOOKUP($S37,REF!$K:$N,2,FALSE)),"")</f>
        <v/>
      </c>
      <c r="AI37" s="472" t="str">
        <f>IF($AB37&lt;=AI$2,IF($AC37&lt;AI$2,0,VLOOKUP($S37,REF!$K:$N,2,FALSE)),"")</f>
        <v/>
      </c>
      <c r="AJ37" s="472" t="str">
        <f>IF($AB37&lt;=AJ$2,IF($AC37&lt;AJ$2,0,VLOOKUP($S37,REF!$K:$N,2,FALSE)),"")</f>
        <v/>
      </c>
      <c r="AK37" s="472" t="str">
        <f>IF($AB37&lt;=AK$2,IF($AC37&lt;AK$2,0,VLOOKUP($S37,REF!$K:$N,2,FALSE)),"")</f>
        <v/>
      </c>
      <c r="AL37" s="472" t="str">
        <f>IF($AB37&lt;=AL$2,IF($AC37&lt;AL$2,0,VLOOKUP($S37,REF!$K:$N,2,FALSE)),"")</f>
        <v/>
      </c>
      <c r="AM37" s="472" t="str">
        <f>IF($AB37&lt;=AM$2,IF($AC37&lt;AM$2,0,VLOOKUP($S37,REF!$K:$N,2,FALSE)),"")</f>
        <v/>
      </c>
      <c r="AN37" s="472" t="str">
        <f>IF($AB37&lt;=AN$2,IF($AC37&lt;AN$2,0,VLOOKUP($S37,REF!$K:$N,2,FALSE)),"")</f>
        <v/>
      </c>
      <c r="AO37" s="472" t="str">
        <f>IF($AB37&lt;=AO$2,IF($AC37&lt;AO$2,0,VLOOKUP($S37,REF!$K:$N,2,FALSE)),"")</f>
        <v/>
      </c>
      <c r="AP37" s="472" t="str">
        <f>IF($AB37&lt;=AP$2,IF($AC37&lt;AP$2,0,VLOOKUP($S37,REF!$K:$N,2,FALSE)),"")</f>
        <v/>
      </c>
      <c r="AQ37" s="472" t="str">
        <f>IF($AB37&lt;=AQ$2,IF($AC37&lt;AQ$2,0,VLOOKUP($S37,REF!$K:$N,2,FALSE)),"")</f>
        <v/>
      </c>
      <c r="AR37" s="472" t="str">
        <f>IF($AB37&lt;=AR$2,IF($AC37&lt;AR$2,0,VLOOKUP($S37,REF!$K:$N,2,FALSE)),"")</f>
        <v/>
      </c>
      <c r="AS37" s="472" t="str">
        <f>IF($AB37&lt;=AS$2,IF($AC37&lt;AS$2,0,VLOOKUP($S37,REF!$K:$N,2,FALSE)),"")</f>
        <v/>
      </c>
      <c r="AT37" s="472">
        <f>IF($AB37&lt;=AT$2,IF($AC37&lt;AT$2,0,VLOOKUP($S37,REF!$K:$N,2,FALSE)),"")</f>
        <v>1.0009999999999999</v>
      </c>
      <c r="AU37" s="472">
        <f>IF($AB37&lt;=AU$2,IF($AC37&lt;AU$2,0,VLOOKUP($S37,REF!$K:$N,2,FALSE)),"")</f>
        <v>1.0009999999999999</v>
      </c>
      <c r="AV37" s="472">
        <f>IF($AB37&lt;=AV$2,IF($AC37&lt;AV$2,0,VLOOKUP($S37,REF!$K:$N,2,FALSE)),"")</f>
        <v>1.0009999999999999</v>
      </c>
      <c r="AW37" s="472">
        <f>IF($AB37&lt;=AW$2,IF($AC37&lt;AW$2,0,VLOOKUP($S37,REF!$K:$N,2,FALSE)),"")</f>
        <v>1.0009999999999999</v>
      </c>
      <c r="AX37" s="472">
        <f>IF($AB37&lt;=AX$2,IF($AC37&lt;AX$2,0,VLOOKUP($S37,REF!$K:$N,2,FALSE)),"")</f>
        <v>1.0009999999999999</v>
      </c>
      <c r="AY37" s="472">
        <f>IF($AB37&lt;=AY$2,IF($AC37&lt;AY$2,0,VLOOKUP($S37,REF!$K:$N,2,FALSE)),"")</f>
        <v>1.0009999999999999</v>
      </c>
      <c r="AZ37" s="472">
        <f>IF($AB37&lt;=AZ$2,IF($AC37&lt;AZ$2,0,VLOOKUP($S37,REF!$K:$N,2,FALSE)),"")</f>
        <v>1.0009999999999999</v>
      </c>
      <c r="BA37" s="472">
        <f>IF($AB37&lt;=BA$2,IF($AC37&lt;BA$2,0,VLOOKUP($S37,REF!$K:$N,2,FALSE)),"")</f>
        <v>1.0009999999999999</v>
      </c>
      <c r="BB37" s="905">
        <f>IF($AB37&lt;=BB$2,IF($AC37&lt;BB$2,0,VLOOKUP($S37,REF!$K:$N,2,FALSE)),"")</f>
        <v>1.0009999999999999</v>
      </c>
      <c r="BC37" s="905">
        <f>IF($AB37&lt;=BC$2,IF($AC37&lt;BC$2,0,VLOOKUP($S37,REF!$K:$N,2,FALSE)),"")</f>
        <v>1.0009999999999999</v>
      </c>
      <c r="BD37" s="905">
        <f>IF($AB37&lt;=BD$2,IF($AC37&lt;BD$2,0,VLOOKUP($S37,REF!$K:$N,2,FALSE)),"")</f>
        <v>0</v>
      </c>
      <c r="BE37" s="905">
        <f>IF($AB37&lt;=BE$2,IF($AC37&lt;BE$2,0,VLOOKUP($S37,REF!$K:$N,2,FALSE)),"")</f>
        <v>0</v>
      </c>
      <c r="BF37" s="905">
        <f>IF($AB37&lt;=BF$2,IF($AC37&lt;BF$2,0,VLOOKUP($S37,REF!$K:$N,2,FALSE)),"")</f>
        <v>0</v>
      </c>
      <c r="BG37" s="905">
        <f>IF($AB37&lt;=BG$2,IF($AC37&lt;BG$2,0,VLOOKUP($S37,REF!$K:$N,2,FALSE)),"")</f>
        <v>0</v>
      </c>
      <c r="BH37" s="905">
        <f>IF($AB37&lt;=BH$2,IF($AC37&lt;BH$2,0,VLOOKUP($S37,REF!$K:$N,2,FALSE)),"")</f>
        <v>0</v>
      </c>
      <c r="BI37" s="905">
        <f>IF($AB37&lt;=BI$2,IF($AC37&lt;BI$2,0,VLOOKUP($S37,REF!$K:$N,2,FALSE)),"")</f>
        <v>0</v>
      </c>
      <c r="BJ37" s="905">
        <f>IF($AB37&lt;=BJ$2,IF($AC37&lt;BJ$2,0,VLOOKUP($S37,REF!$K:$N,2,FALSE)),"")</f>
        <v>0</v>
      </c>
      <c r="BK37" s="905">
        <f>IF($AB37&lt;=BK$2,IF($AC37&lt;BK$2,0,VLOOKUP($S37,REF!$K:$N,2,FALSE)),"")</f>
        <v>0</v>
      </c>
      <c r="BL37" s="905">
        <f>IF($AB37&lt;=BL$2,IF($AC37&lt;BL$2,0,VLOOKUP($S37,REF!$K:$N,2,FALSE)),"")</f>
        <v>0</v>
      </c>
      <c r="BM37" s="905">
        <f>IF($AB37&lt;=BM$2,IF($AC37&lt;BM$2,0,VLOOKUP($S37,REF!$K:$N,2,FALSE)),"")</f>
        <v>0</v>
      </c>
      <c r="BN37" s="905">
        <f>IF($AB37&lt;=BN$2,IF($AC37&lt;BN$2,0,VLOOKUP($S37,REF!$K:$N,2,FALSE)),"")</f>
        <v>0</v>
      </c>
      <c r="BO37" s="905">
        <f>IF($AB37&lt;=BO$2,IF($AC37&lt;BO$2,0,VLOOKUP($S37,REF!$K:$N,2,FALSE)),"")</f>
        <v>0</v>
      </c>
      <c r="BP37" s="905">
        <f>IF($AB37&lt;=BP$2,IF($AC37&lt;BP$2,0,VLOOKUP($S37,REF!$K:$N,2,FALSE)),"")</f>
        <v>0</v>
      </c>
      <c r="BQ37" s="905">
        <f>IF($AB37&lt;=BQ$2,IF($AC37&lt;BQ$2,0,VLOOKUP($S37,REF!$K:$N,2,FALSE)),"")</f>
        <v>0</v>
      </c>
      <c r="BR37" s="905">
        <f>IF($AB37&lt;=BR$2,IF($AC37&lt;BR$2,0,VLOOKUP($S37,REF!$K:$N,2,FALSE)),"")</f>
        <v>0</v>
      </c>
      <c r="BS37" s="905">
        <f>IF($AB37&lt;=BS$2,IF($AC37&lt;BS$2,0,VLOOKUP($S37,REF!$K:$N,2,FALSE)),"")</f>
        <v>0</v>
      </c>
      <c r="BT37" s="905">
        <f>IF($AB37&lt;=BT$2,IF($AC37&lt;BT$2,0,VLOOKUP($S37,REF!$K:$N,2,FALSE)),"")</f>
        <v>0</v>
      </c>
      <c r="BU37" s="905">
        <f>IF($AB37&lt;=BU$2,IF($AC37&lt;BU$2,0,VLOOKUP($S37,REF!$K:$N,2,FALSE)),"")</f>
        <v>0</v>
      </c>
      <c r="BV37" s="905">
        <f>IF($AB37&lt;=BV$2,IF($AC37&lt;BV$2,0,VLOOKUP($S37,REF!$K:$N,2,FALSE)),"")</f>
        <v>0</v>
      </c>
      <c r="BW37" s="905">
        <f>IF($AB37&lt;=BW$2,IF($AC37&lt;BW$2,0,VLOOKUP($S37,REF!$K:$N,2,FALSE)),"")</f>
        <v>0</v>
      </c>
      <c r="BX37" s="905">
        <f>IF($AB37&lt;=BX$2,IF($AC37&lt;BX$2,0,VLOOKUP($S37,REF!$K:$N,2,FALSE)),"")</f>
        <v>0</v>
      </c>
      <c r="BY37" s="905">
        <f>IF($AB37&lt;=BY$2,IF($AC37&lt;BY$2,0,VLOOKUP($S37,REF!$K:$N,2,FALSE)),"")</f>
        <v>0</v>
      </c>
      <c r="BZ37" s="905">
        <f>IF($AB37&lt;=BZ$2,IF($AC37&lt;BZ$2,0,VLOOKUP($S37,REF!$K:$N,2,FALSE)),"")</f>
        <v>0</v>
      </c>
      <c r="CA37" s="905">
        <f>IF($AB37&lt;=CA$2,IF($AC37&lt;CA$2,0,VLOOKUP($S37,REF!$K:$N,2,FALSE)),"")</f>
        <v>0</v>
      </c>
      <c r="CB37" s="905">
        <f>IF($AB37&lt;=CB$2,IF($AC37&lt;CB$2,0,VLOOKUP($S37,REF!$K:$N,2,FALSE)),"")</f>
        <v>0</v>
      </c>
      <c r="CC37" s="905">
        <f>IF($AB37&lt;=CC$2,IF($AC37&lt;CC$2,0,VLOOKUP($S37,REF!$K:$N,2,FALSE)),"")</f>
        <v>0</v>
      </c>
      <c r="CD37" s="905">
        <f>IF($AB37&lt;=CD$2,IF($AC37&lt;CD$2,0,VLOOKUP($S37,REF!$K:$N,2,FALSE)),"")</f>
        <v>0</v>
      </c>
      <c r="CE37" s="905">
        <f>IF($AB37&lt;=CE$2,IF($AC37&lt;CE$2,0,VLOOKUP($S37,REF!$K:$N,2,FALSE)),"")</f>
        <v>0</v>
      </c>
      <c r="CF37" s="905">
        <f>IF($AB37&lt;=CF$2,IF($AC37&lt;CF$2,0,VLOOKUP($S37,REF!$K:$N,2,FALSE)),"")</f>
        <v>0</v>
      </c>
      <c r="CG37" s="905">
        <f>IF($AB37&lt;=CG$2,IF($AC37&lt;CG$2,0,VLOOKUP($S37,REF!$K:$N,2,FALSE)),"")</f>
        <v>0</v>
      </c>
      <c r="CH37" s="905">
        <f>IF($AB37&lt;=CH$2,IF($AC37&lt;CH$2,0,VLOOKUP($S37,REF!$K:$N,2,FALSE)),"")</f>
        <v>0</v>
      </c>
      <c r="CI37" s="905">
        <f>IF($AB37&lt;=CI$2,IF($AC37&lt;CI$2,0,VLOOKUP($S37,REF!$K:$N,2,FALSE)),"")</f>
        <v>0</v>
      </c>
      <c r="CJ37" s="905">
        <f>IF($AB37&lt;=CJ$2,IF($AC37&lt;CJ$2,0,VLOOKUP($S37,REF!$K:$N,2,FALSE)),"")</f>
        <v>0</v>
      </c>
      <c r="CK37" s="905">
        <f>IF($AB37&lt;=CK$2,IF($AC37&lt;CK$2,0,VLOOKUP($S37,REF!$K:$N,2,FALSE)),"")</f>
        <v>0</v>
      </c>
      <c r="CL37" s="905">
        <f>IF($AB37&lt;=CL$2,IF($AC37&lt;CL$2,0,VLOOKUP($S37,REF!$K:$N,2,FALSE)),"")</f>
        <v>0</v>
      </c>
      <c r="CM37" s="905">
        <f>IF($AB37&lt;=CM$2,IF($AC37&lt;CM$2,0,VLOOKUP($S37,REF!$K:$N,2,FALSE)),"")</f>
        <v>0</v>
      </c>
      <c r="CN37" s="905">
        <f>IF($AB37&lt;=CN$2,IF($AC37&lt;CN$2,0,VLOOKUP($S37,REF!$K:$N,2,FALSE)),"")</f>
        <v>0</v>
      </c>
      <c r="CO37" s="905">
        <f>IF($AB37&lt;=CO$2,IF($AC37&lt;CO$2,0,VLOOKUP($S37,REF!$K:$N,2,FALSE)),"")</f>
        <v>0</v>
      </c>
      <c r="CP37" s="905">
        <f>IF($AB37&lt;=CP$2,IF($AC37&lt;CP$2,0,VLOOKUP($S37,REF!$K:$N,2,FALSE)),"")</f>
        <v>0</v>
      </c>
      <c r="CQ37" s="905">
        <f>IF($AB37&lt;=CQ$2,IF($AC37&lt;CQ$2,0,VLOOKUP($S37,REF!$K:$N,2,FALSE)),"")</f>
        <v>0</v>
      </c>
      <c r="CR37" s="905">
        <f>IF($AB37&lt;=CR$2,IF($AC37&lt;CR$2,0,VLOOKUP($S37,REF!$K:$N,2,FALSE)),"")</f>
        <v>0</v>
      </c>
      <c r="CS37" s="905">
        <f>IF($AB37&lt;=CS$2,IF($AC37&lt;CS$2,0,VLOOKUP($S37,REF!$K:$N,2,FALSE)),"")</f>
        <v>0</v>
      </c>
      <c r="CT37" s="905">
        <f>IF($AB37&lt;=CT$2,IF($AC37&lt;CT$2,0,VLOOKUP($S37,REF!$K:$N,2,FALSE)),"")</f>
        <v>0</v>
      </c>
      <c r="CU37" s="905">
        <f>IF($AB37&lt;=CU$2,IF($AC37&lt;CU$2,0,VLOOKUP($S37,REF!$K:$N,2,FALSE)),"")</f>
        <v>0</v>
      </c>
      <c r="CV37" s="905">
        <f>IF($AB37&lt;=CV$2,IF($AC37&lt;CV$2,0,VLOOKUP($S37,REF!$K:$N,2,FALSE)),"")</f>
        <v>0</v>
      </c>
      <c r="CW37" s="905">
        <f>IF($AB37&lt;=CW$2,IF($AC37&lt;CW$2,0,VLOOKUP($S37,REF!$K:$N,2,FALSE)),"")</f>
        <v>0</v>
      </c>
      <c r="CX37" s="905">
        <f>IF($AB37&lt;=CX$2,IF($AC37&lt;CX$2,0,VLOOKUP($S37,REF!$K:$N,2,FALSE)),"")</f>
        <v>0</v>
      </c>
      <c r="CY37" s="905">
        <f>IF($AB37&lt;=CY$2,IF($AC37&lt;CY$2,0,VLOOKUP($S37,REF!$K:$N,2,FALSE)),"")</f>
        <v>0</v>
      </c>
      <c r="CZ37" s="905">
        <f>IF($AB37&lt;=CZ$2,IF($AC37&lt;CZ$2,0,VLOOKUP($S37,REF!$K:$N,2,FALSE)),"")</f>
        <v>0</v>
      </c>
      <c r="DA37" s="905">
        <f>IF($AB37&lt;=DA$2,IF($AC37&lt;DA$2,0,VLOOKUP($S37,REF!$K:$N,2,FALSE)),"")</f>
        <v>0</v>
      </c>
      <c r="DB37" s="905">
        <f>IF($AB37&lt;=DB$2,IF($AC37&lt;DB$2,0,VLOOKUP($S37,REF!$K:$N,2,FALSE)),"")</f>
        <v>0</v>
      </c>
      <c r="DC37" s="905">
        <f>IF($AB37&lt;=DC$2,IF($AC37&lt;DC$2,0,VLOOKUP($S37,REF!$K:$N,2,FALSE)),"")</f>
        <v>0</v>
      </c>
      <c r="DD37" s="905">
        <f>IF($AB37&lt;=DD$2,IF($AC37&lt;DD$2,0,VLOOKUP($S37,REF!$K:$N,2,FALSE)),"")</f>
        <v>0</v>
      </c>
      <c r="DE37" s="905">
        <f>IF($AB37&lt;=DE$2,IF($AC37&lt;DE$2,0,VLOOKUP($S37,REF!$K:$N,2,FALSE)),"")</f>
        <v>0</v>
      </c>
      <c r="DF37" s="905">
        <f>IF($AB37&lt;=DF$2,IF($AC37&lt;DF$2,0,VLOOKUP($S37,REF!$K:$N,2,FALSE)),"")</f>
        <v>0</v>
      </c>
      <c r="DG37" s="905">
        <f>IF($AB37&lt;=DG$2,IF($AC37&lt;DG$2,0,VLOOKUP($S37,REF!$K:$N,2,FALSE)),"")</f>
        <v>0</v>
      </c>
      <c r="DH37" s="905">
        <f>IF($AB37&lt;=DH$2,IF($AC37&lt;DH$2,0,VLOOKUP($S37,REF!$K:$N,2,FALSE)),"")</f>
        <v>0</v>
      </c>
      <c r="DI37" s="905">
        <f>IF($AB37&lt;=DI$2,IF($AC37&lt;DI$2,0,VLOOKUP($S37,REF!$K:$N,2,FALSE)),"")</f>
        <v>0</v>
      </c>
      <c r="DJ37" s="905">
        <f>IF($AB37&lt;=DJ$2,IF($AC37&lt;DJ$2,0,VLOOKUP($S37,REF!$K:$N,2,FALSE)),"")</f>
        <v>0</v>
      </c>
      <c r="DK37" s="905">
        <f>IF($AB37&lt;=DK$2,IF($AC37&lt;DK$2,0,VLOOKUP($S37,REF!$K:$N,2,FALSE)),"")</f>
        <v>0</v>
      </c>
      <c r="DL37" s="905">
        <f>IF($AB37&lt;=DL$2,IF($AC37&lt;DL$2,0,VLOOKUP($S37,REF!$K:$N,2,FALSE)),"")</f>
        <v>0</v>
      </c>
      <c r="DM37" s="905">
        <f>IF($AB37&lt;=DM$2,IF($AC37&lt;DM$2,0,VLOOKUP($S37,REF!$K:$N,2,FALSE)),"")</f>
        <v>0</v>
      </c>
      <c r="DN37" s="905">
        <f>IF($AB37&lt;=DN$2,IF($AC37&lt;DN$2,0,VLOOKUP($S37,REF!$K:$N,2,FALSE)),"")</f>
        <v>0</v>
      </c>
      <c r="DO37" s="905">
        <f>IF($AB37&lt;=DO$2,IF($AC37&lt;DO$2,0,VLOOKUP($S37,REF!$K:$N,2,FALSE)),"")</f>
        <v>0</v>
      </c>
      <c r="DP37" s="905">
        <f>IF($AB37&lt;=DP$2,IF($AC37&lt;DP$2,0,VLOOKUP($S37,REF!$K:$N,2,FALSE)),"")</f>
        <v>0</v>
      </c>
      <c r="DQ37" s="905">
        <f>IF($AB37&lt;=DQ$2,IF($AC37&lt;DQ$2,0,VLOOKUP($S37,REF!$K:$N,2,FALSE)),"")</f>
        <v>0</v>
      </c>
      <c r="DR37" s="905">
        <f>IF($AB37&lt;=DR$2,IF($AC37&lt;DR$2,0,VLOOKUP($S37,REF!$K:$N,2,FALSE)),"")</f>
        <v>0</v>
      </c>
      <c r="DS37" s="905">
        <f>IF($AB37&lt;=DS$2,IF($AC37&lt;DS$2,0,VLOOKUP($S37,REF!$K:$N,2,FALSE)),"")</f>
        <v>0</v>
      </c>
      <c r="DT37" s="905">
        <f>IF($AB37&lt;=DT$2,IF($AC37&lt;DT$2,0,VLOOKUP($S37,REF!$K:$N,2,FALSE)),"")</f>
        <v>0</v>
      </c>
      <c r="DU37" s="905">
        <f>IF($AB37&lt;=DU$2,IF($AC37&lt;DU$2,0,VLOOKUP($S37,REF!$K:$N,2,FALSE)),"")</f>
        <v>0</v>
      </c>
      <c r="DV37" s="905">
        <f>IF($AB37&lt;=DV$2,IF($AC37&lt;DV$2,0,VLOOKUP($S37,REF!$K:$N,2,FALSE)),"")</f>
        <v>0</v>
      </c>
      <c r="DW37" s="905">
        <f>IF($AB37&lt;=DW$2,IF($AC37&lt;DW$2,0,VLOOKUP($S37,REF!$K:$N,2,FALSE)),"")</f>
        <v>0</v>
      </c>
      <c r="DX37" s="905">
        <f>IF($AB37&lt;=DX$2,IF($AC37&lt;DX$2,0,VLOOKUP($S37,REF!$K:$N,2,FALSE)),"")</f>
        <v>0</v>
      </c>
      <c r="DY37" s="905">
        <f>IF($AB37&lt;=DY$2,IF($AC37&lt;DY$2,0,VLOOKUP($S37,REF!$K:$N,2,FALSE)),"")</f>
        <v>0</v>
      </c>
      <c r="DZ37" s="905" t="str">
        <f>IF($AB37&lt;=DZ$2,IF($AC37&lt;DZ$2,0,VLOOKUP($S37,REF!$K:$N,2,FALSE)),"")</f>
        <v/>
      </c>
      <c r="EA37" s="908"/>
      <c r="EB37" s="908"/>
      <c r="EC37" s="908"/>
      <c r="ED37" s="908"/>
      <c r="EE37" s="908"/>
      <c r="EF37" s="908"/>
      <c r="EG37" s="908"/>
      <c r="EH37" s="908"/>
      <c r="EI37" s="908"/>
      <c r="EJ37" s="908"/>
      <c r="EK37" s="908"/>
      <c r="EL37" s="908"/>
      <c r="EM37" s="908"/>
      <c r="EN37" s="908"/>
      <c r="EO37" s="908"/>
      <c r="EP37" s="908"/>
      <c r="EQ37" s="908"/>
      <c r="ER37" s="908"/>
      <c r="ES37" s="908"/>
      <c r="ET37" s="908"/>
      <c r="EU37" s="908"/>
      <c r="EV37" s="908"/>
      <c r="EW37" s="908"/>
      <c r="EX37" s="908"/>
      <c r="EY37" s="908"/>
      <c r="EZ37" s="908"/>
      <c r="FA37" s="908"/>
      <c r="FB37" s="908"/>
      <c r="FC37" s="908"/>
      <c r="FD37" s="908"/>
      <c r="FE37" s="908"/>
      <c r="FF37" s="908"/>
      <c r="FG37" s="908"/>
      <c r="FH37" s="908"/>
      <c r="FI37" s="908"/>
      <c r="FJ37" s="908"/>
      <c r="FK37" s="908"/>
      <c r="FL37" s="908"/>
      <c r="FM37" s="908"/>
      <c r="FN37" s="908"/>
      <c r="FO37" s="908"/>
      <c r="FP37" s="908"/>
      <c r="FQ37" s="908"/>
      <c r="FR37" s="908"/>
      <c r="FS37" s="908"/>
      <c r="FT37" s="908"/>
      <c r="FU37" s="908"/>
      <c r="FV37" s="908"/>
      <c r="FW37" s="908"/>
      <c r="FX37" s="908"/>
      <c r="FY37" s="908"/>
      <c r="FZ37" s="908"/>
      <c r="GA37" s="908"/>
      <c r="GB37" s="908"/>
      <c r="GC37" s="908"/>
      <c r="GD37" s="908"/>
      <c r="GE37" s="908"/>
      <c r="GF37" s="908"/>
      <c r="GG37" s="908"/>
      <c r="GH37" s="908"/>
      <c r="GI37" s="908"/>
      <c r="GJ37" s="908"/>
      <c r="GK37" s="908"/>
      <c r="GL37" s="908"/>
      <c r="GM37" s="908"/>
      <c r="GN37" s="908"/>
      <c r="GO37" s="908"/>
      <c r="GP37" s="908"/>
      <c r="GQ37" s="908"/>
      <c r="GR37" s="908"/>
      <c r="GS37" s="908"/>
      <c r="GT37" s="908"/>
      <c r="GU37" s="908"/>
      <c r="GV37" s="908"/>
      <c r="GW37" s="908"/>
      <c r="GX37" s="908"/>
      <c r="GY37" s="908"/>
      <c r="GZ37" s="908"/>
      <c r="HA37" s="908"/>
      <c r="HB37" s="908"/>
      <c r="HC37" s="908"/>
      <c r="HD37" s="908"/>
      <c r="HE37" s="908"/>
      <c r="HF37" s="908"/>
      <c r="HG37" s="908"/>
      <c r="HH37" s="908"/>
      <c r="HI37" s="908"/>
      <c r="HJ37" s="908"/>
      <c r="HK37" s="908"/>
      <c r="HL37" s="908"/>
      <c r="HM37" s="908"/>
      <c r="HN37" s="908"/>
      <c r="HO37" s="908"/>
      <c r="HP37" s="908"/>
      <c r="HQ37" s="908"/>
      <c r="HR37" s="908"/>
      <c r="HS37" s="908"/>
      <c r="HT37" s="908"/>
      <c r="HU37" s="908"/>
      <c r="HV37" s="908"/>
      <c r="HW37" s="908"/>
      <c r="HX37" s="908"/>
      <c r="HY37" s="908"/>
      <c r="HZ37" s="908"/>
      <c r="IA37" s="908"/>
      <c r="IB37" s="908"/>
      <c r="IC37" s="908"/>
      <c r="ID37" s="908"/>
      <c r="IE37" s="908"/>
      <c r="IF37" s="908"/>
      <c r="IG37" s="908"/>
      <c r="IH37" s="908"/>
      <c r="II37" s="908"/>
      <c r="IJ37" s="908"/>
      <c r="IK37" s="908"/>
      <c r="IL37" s="908"/>
      <c r="IM37" s="908"/>
      <c r="IN37" s="908"/>
      <c r="IO37" s="908"/>
      <c r="IP37" s="908"/>
      <c r="IQ37" s="908"/>
      <c r="IR37" s="908"/>
      <c r="IS37" s="908"/>
      <c r="IT37" s="908"/>
      <c r="IU37" s="908"/>
      <c r="IV37" s="908"/>
      <c r="IW37" s="908"/>
      <c r="IX37" s="908"/>
      <c r="IY37" s="908"/>
      <c r="IZ37" s="908"/>
      <c r="JA37" s="908"/>
      <c r="JB37" s="908"/>
      <c r="JC37" s="908"/>
      <c r="JD37" s="908"/>
      <c r="JE37" s="908"/>
      <c r="JF37" s="908"/>
      <c r="JG37" s="908"/>
      <c r="JH37" s="908"/>
      <c r="JI37" s="908"/>
      <c r="JJ37" s="908"/>
      <c r="JK37" s="908"/>
      <c r="JL37" s="908"/>
      <c r="JM37" s="908"/>
      <c r="JN37" s="908"/>
      <c r="JO37" s="908"/>
      <c r="JP37" s="908"/>
      <c r="JQ37" s="908"/>
      <c r="JR37" s="908"/>
      <c r="JS37" s="908"/>
      <c r="JT37" s="908"/>
      <c r="JU37" s="908"/>
      <c r="JV37" s="908"/>
      <c r="JW37" s="908"/>
      <c r="JX37" s="908"/>
    </row>
    <row r="38" spans="1:284" s="709" customFormat="1" ht="24" customHeight="1">
      <c r="A38" s="972">
        <f>VLOOKUP(B38,REF!$U$1:$W$8,2,FALSE)</f>
        <v>6</v>
      </c>
      <c r="B38" s="1192" t="s">
        <v>279</v>
      </c>
      <c r="C38" s="1193"/>
      <c r="D38" s="1297" t="s">
        <v>769</v>
      </c>
      <c r="E38" s="971"/>
      <c r="F38" s="1218">
        <v>0</v>
      </c>
      <c r="G38" s="1219"/>
      <c r="H38" s="870" t="s">
        <v>680</v>
      </c>
      <c r="I38" s="764" t="s">
        <v>281</v>
      </c>
      <c r="J38" s="945" t="s">
        <v>59</v>
      </c>
      <c r="K38" s="942" t="s">
        <v>144</v>
      </c>
      <c r="L38" s="866" t="s">
        <v>530</v>
      </c>
      <c r="M38" s="830"/>
      <c r="N38" s="1304" t="s">
        <v>281</v>
      </c>
      <c r="O38" s="1225"/>
      <c r="P38" s="860"/>
      <c r="Q38" s="930">
        <v>41647</v>
      </c>
      <c r="R38" s="1025">
        <v>2</v>
      </c>
      <c r="S38" s="1179">
        <v>1</v>
      </c>
      <c r="T38" s="1180" t="str">
        <f>VLOOKUP(S38,REF!$K$1:$N$11,4,FALSE)</f>
        <v>Elvio Beautemps</v>
      </c>
      <c r="U38" s="1019"/>
      <c r="V38" s="904" t="s">
        <v>747</v>
      </c>
      <c r="W38" s="956"/>
      <c r="X38" s="904" t="s">
        <v>280</v>
      </c>
      <c r="Y38" s="956"/>
      <c r="Z38" s="955"/>
      <c r="AA38" s="952">
        <f t="shared" si="8"/>
        <v>2.4285714285714284</v>
      </c>
      <c r="AB38" s="1283">
        <v>41709</v>
      </c>
      <c r="AC38" s="1283">
        <v>41726</v>
      </c>
      <c r="AD38" s="952"/>
      <c r="AE38" s="953">
        <v>1</v>
      </c>
      <c r="AF38" s="1033"/>
      <c r="AG38" s="1234" t="s">
        <v>785</v>
      </c>
      <c r="AH38" s="472" t="str">
        <f>IF($AB38&lt;=AH$2,IF($AC38&lt;AH$2,0,VLOOKUP($S38,REF!$K:$N,2,FALSE)),"")</f>
        <v/>
      </c>
      <c r="AI38" s="472" t="str">
        <f>IF($AB38&lt;=AI$2,IF($AC38&lt;AI$2,0,VLOOKUP($S38,REF!$K:$N,2,FALSE)),"")</f>
        <v/>
      </c>
      <c r="AJ38" s="472" t="str">
        <f>IF($AB38&lt;=AJ$2,IF($AC38&lt;AJ$2,0,VLOOKUP($S38,REF!$K:$N,2,FALSE)),"")</f>
        <v/>
      </c>
      <c r="AK38" s="472" t="str">
        <f>IF($AB38&lt;=AK$2,IF($AC38&lt;AK$2,0,VLOOKUP($S38,REF!$K:$N,2,FALSE)),"")</f>
        <v/>
      </c>
      <c r="AL38" s="472" t="str">
        <f>IF($AB38&lt;=AL$2,IF($AC38&lt;AL$2,0,VLOOKUP($S38,REF!$K:$N,2,FALSE)),"")</f>
        <v/>
      </c>
      <c r="AM38" s="472" t="str">
        <f>IF($AB38&lt;=AM$2,IF($AC38&lt;AM$2,0,VLOOKUP($S38,REF!$K:$N,2,FALSE)),"")</f>
        <v/>
      </c>
      <c r="AN38" s="472" t="str">
        <f>IF($AB38&lt;=AN$2,IF($AC38&lt;AN$2,0,VLOOKUP($S38,REF!$K:$N,2,FALSE)),"")</f>
        <v/>
      </c>
      <c r="AO38" s="472" t="str">
        <f>IF($AB38&lt;=AO$2,IF($AC38&lt;AO$2,0,VLOOKUP($S38,REF!$K:$N,2,FALSE)),"")</f>
        <v/>
      </c>
      <c r="AP38" s="472" t="str">
        <f>IF($AB38&lt;=AP$2,IF($AC38&lt;AP$2,0,VLOOKUP($S38,REF!$K:$N,2,FALSE)),"")</f>
        <v/>
      </c>
      <c r="AQ38" s="472" t="str">
        <f>IF($AB38&lt;=AQ$2,IF($AC38&lt;AQ$2,0,VLOOKUP($S38,REF!$K:$N,2,FALSE)),"")</f>
        <v/>
      </c>
      <c r="AR38" s="472" t="str">
        <f>IF($AB38&lt;=AR$2,IF($AC38&lt;AR$2,0,VLOOKUP($S38,REF!$K:$N,2,FALSE)),"")</f>
        <v/>
      </c>
      <c r="AS38" s="472" t="str">
        <f>IF($AB38&lt;=AS$2,IF($AC38&lt;AS$2,0,VLOOKUP($S38,REF!$K:$N,2,FALSE)),"")</f>
        <v/>
      </c>
      <c r="AT38" s="472" t="str">
        <f>IF($AB38&lt;=AT$2,IF($AC38&lt;AT$2,0,VLOOKUP($S38,REF!$K:$N,2,FALSE)),"")</f>
        <v/>
      </c>
      <c r="AU38" s="472" t="str">
        <f>IF($AB38&lt;=AU$2,IF($AC38&lt;AU$2,0,VLOOKUP($S38,REF!$K:$N,2,FALSE)),"")</f>
        <v/>
      </c>
      <c r="AV38" s="472" t="str">
        <f>IF($AB38&lt;=AV$2,IF($AC38&lt;AV$2,0,VLOOKUP($S38,REF!$K:$N,2,FALSE)),"")</f>
        <v/>
      </c>
      <c r="AW38" s="472" t="str">
        <f>IF($AB38&lt;=AW$2,IF($AC38&lt;AW$2,0,VLOOKUP($S38,REF!$K:$N,2,FALSE)),"")</f>
        <v/>
      </c>
      <c r="AX38" s="472">
        <f>IF($AB38&lt;=AX$2,IF($AC38&lt;AX$2,0,VLOOKUP($S38,REF!$K:$N,2,FALSE)),"")</f>
        <v>1.0009999999999999</v>
      </c>
      <c r="AY38" s="472">
        <f>IF($AB38&lt;=AY$2,IF($AC38&lt;AY$2,0,VLOOKUP($S38,REF!$K:$N,2,FALSE)),"")</f>
        <v>1.0009999999999999</v>
      </c>
      <c r="AZ38" s="472">
        <f>IF($AB38&lt;=AZ$2,IF($AC38&lt;AZ$2,0,VLOOKUP($S38,REF!$K:$N,2,FALSE)),"")</f>
        <v>0</v>
      </c>
      <c r="BA38" s="472">
        <f>IF($AB38&lt;=BA$2,IF($AC38&lt;BA$2,0,VLOOKUP($S38,REF!$K:$N,2,FALSE)),"")</f>
        <v>0</v>
      </c>
      <c r="BB38" s="905">
        <f>IF($AB38&lt;=BB$2,IF($AC38&lt;BB$2,0,VLOOKUP($S38,REF!$K:$N,2,FALSE)),"")</f>
        <v>0</v>
      </c>
      <c r="BC38" s="905">
        <f>IF($AB38&lt;=BC$2,IF($AC38&lt;BC$2,0,VLOOKUP($S38,REF!$K:$N,2,FALSE)),"")</f>
        <v>0</v>
      </c>
      <c r="BD38" s="905">
        <f>IF($AB38&lt;=BD$2,IF($AC38&lt;BD$2,0,VLOOKUP($S38,REF!$K:$N,2,FALSE)),"")</f>
        <v>0</v>
      </c>
      <c r="BE38" s="905">
        <f>IF($AB38&lt;=BE$2,IF($AC38&lt;BE$2,0,VLOOKUP($S38,REF!$K:$N,2,FALSE)),"")</f>
        <v>0</v>
      </c>
      <c r="BF38" s="905">
        <f>IF($AB38&lt;=BF$2,IF($AC38&lt;BF$2,0,VLOOKUP($S38,REF!$K:$N,2,FALSE)),"")</f>
        <v>0</v>
      </c>
      <c r="BG38" s="905">
        <f>IF($AB38&lt;=BG$2,IF($AC38&lt;BG$2,0,VLOOKUP($S38,REF!$K:$N,2,FALSE)),"")</f>
        <v>0</v>
      </c>
      <c r="BH38" s="905">
        <f>IF($AB38&lt;=BH$2,IF($AC38&lt;BH$2,0,VLOOKUP($S38,REF!$K:$N,2,FALSE)),"")</f>
        <v>0</v>
      </c>
      <c r="BI38" s="905">
        <f>IF($AB38&lt;=BI$2,IF($AC38&lt;BI$2,0,VLOOKUP($S38,REF!$K:$N,2,FALSE)),"")</f>
        <v>0</v>
      </c>
      <c r="BJ38" s="905">
        <f>IF($AB38&lt;=BJ$2,IF($AC38&lt;BJ$2,0,VLOOKUP($S38,REF!$K:$N,2,FALSE)),"")</f>
        <v>0</v>
      </c>
      <c r="BK38" s="905">
        <f>IF($AB38&lt;=BK$2,IF($AC38&lt;BK$2,0,VLOOKUP($S38,REF!$K:$N,2,FALSE)),"")</f>
        <v>0</v>
      </c>
      <c r="BL38" s="905">
        <f>IF($AB38&lt;=BL$2,IF($AC38&lt;BL$2,0,VLOOKUP($S38,REF!$K:$N,2,FALSE)),"")</f>
        <v>0</v>
      </c>
      <c r="BM38" s="905">
        <f>IF($AB38&lt;=BM$2,IF($AC38&lt;BM$2,0,VLOOKUP($S38,REF!$K:$N,2,FALSE)),"")</f>
        <v>0</v>
      </c>
      <c r="BN38" s="905">
        <f>IF($AB38&lt;=BN$2,IF($AC38&lt;BN$2,0,VLOOKUP($S38,REF!$K:$N,2,FALSE)),"")</f>
        <v>0</v>
      </c>
      <c r="BO38" s="905">
        <f>IF($AB38&lt;=BO$2,IF($AC38&lt;BO$2,0,VLOOKUP($S38,REF!$K:$N,2,FALSE)),"")</f>
        <v>0</v>
      </c>
      <c r="BP38" s="905">
        <f>IF($AB38&lt;=BP$2,IF($AC38&lt;BP$2,0,VLOOKUP($S38,REF!$K:$N,2,FALSE)),"")</f>
        <v>0</v>
      </c>
      <c r="BQ38" s="905">
        <f>IF($AB38&lt;=BQ$2,IF($AC38&lt;BQ$2,0,VLOOKUP($S38,REF!$K:$N,2,FALSE)),"")</f>
        <v>0</v>
      </c>
      <c r="BR38" s="905">
        <f>IF($AB38&lt;=BR$2,IF($AC38&lt;BR$2,0,VLOOKUP($S38,REF!$K:$N,2,FALSE)),"")</f>
        <v>0</v>
      </c>
      <c r="BS38" s="905">
        <f>IF($AB38&lt;=BS$2,IF($AC38&lt;BS$2,0,VLOOKUP($S38,REF!$K:$N,2,FALSE)),"")</f>
        <v>0</v>
      </c>
      <c r="BT38" s="905">
        <f>IF($AB38&lt;=BT$2,IF($AC38&lt;BT$2,0,VLOOKUP($S38,REF!$K:$N,2,FALSE)),"")</f>
        <v>0</v>
      </c>
      <c r="BU38" s="905">
        <f>IF($AB38&lt;=BU$2,IF($AC38&lt;BU$2,0,VLOOKUP($S38,REF!$K:$N,2,FALSE)),"")</f>
        <v>0</v>
      </c>
      <c r="BV38" s="905">
        <f>IF($AB38&lt;=BV$2,IF($AC38&lt;BV$2,0,VLOOKUP($S38,REF!$K:$N,2,FALSE)),"")</f>
        <v>0</v>
      </c>
      <c r="BW38" s="905">
        <f>IF($AB38&lt;=BW$2,IF($AC38&lt;BW$2,0,VLOOKUP($S38,REF!$K:$N,2,FALSE)),"")</f>
        <v>0</v>
      </c>
      <c r="BX38" s="905">
        <f>IF($AB38&lt;=BX$2,IF($AC38&lt;BX$2,0,VLOOKUP($S38,REF!$K:$N,2,FALSE)),"")</f>
        <v>0</v>
      </c>
      <c r="BY38" s="905">
        <f>IF($AB38&lt;=BY$2,IF($AC38&lt;BY$2,0,VLOOKUP($S38,REF!$K:$N,2,FALSE)),"")</f>
        <v>0</v>
      </c>
      <c r="BZ38" s="905">
        <f>IF($AB38&lt;=BZ$2,IF($AC38&lt;BZ$2,0,VLOOKUP($S38,REF!$K:$N,2,FALSE)),"")</f>
        <v>0</v>
      </c>
      <c r="CA38" s="905">
        <f>IF($AB38&lt;=CA$2,IF($AC38&lt;CA$2,0,VLOOKUP($S38,REF!$K:$N,2,FALSE)),"")</f>
        <v>0</v>
      </c>
      <c r="CB38" s="905">
        <f>IF($AB38&lt;=CB$2,IF($AC38&lt;CB$2,0,VLOOKUP($S38,REF!$K:$N,2,FALSE)),"")</f>
        <v>0</v>
      </c>
      <c r="CC38" s="905">
        <f>IF($AB38&lt;=CC$2,IF($AC38&lt;CC$2,0,VLOOKUP($S38,REF!$K:$N,2,FALSE)),"")</f>
        <v>0</v>
      </c>
      <c r="CD38" s="905">
        <f>IF($AB38&lt;=CD$2,IF($AC38&lt;CD$2,0,VLOOKUP($S38,REF!$K:$N,2,FALSE)),"")</f>
        <v>0</v>
      </c>
      <c r="CE38" s="905">
        <f>IF($AB38&lt;=CE$2,IF($AC38&lt;CE$2,0,VLOOKUP($S38,REF!$K:$N,2,FALSE)),"")</f>
        <v>0</v>
      </c>
      <c r="CF38" s="905">
        <f>IF($AB38&lt;=CF$2,IF($AC38&lt;CF$2,0,VLOOKUP($S38,REF!$K:$N,2,FALSE)),"")</f>
        <v>0</v>
      </c>
      <c r="CG38" s="905">
        <f>IF($AB38&lt;=CG$2,IF($AC38&lt;CG$2,0,VLOOKUP($S38,REF!$K:$N,2,FALSE)),"")</f>
        <v>0</v>
      </c>
      <c r="CH38" s="905">
        <f>IF($AB38&lt;=CH$2,IF($AC38&lt;CH$2,0,VLOOKUP($S38,REF!$K:$N,2,FALSE)),"")</f>
        <v>0</v>
      </c>
      <c r="CI38" s="905">
        <f>IF($AB38&lt;=CI$2,IF($AC38&lt;CI$2,0,VLOOKUP($S38,REF!$K:$N,2,FALSE)),"")</f>
        <v>0</v>
      </c>
      <c r="CJ38" s="905">
        <f>IF($AB38&lt;=CJ$2,IF($AC38&lt;CJ$2,0,VLOOKUP($S38,REF!$K:$N,2,FALSE)),"")</f>
        <v>0</v>
      </c>
      <c r="CK38" s="905">
        <f>IF($AB38&lt;=CK$2,IF($AC38&lt;CK$2,0,VLOOKUP($S38,REF!$K:$N,2,FALSE)),"")</f>
        <v>0</v>
      </c>
      <c r="CL38" s="905">
        <f>IF($AB38&lt;=CL$2,IF($AC38&lt;CL$2,0,VLOOKUP($S38,REF!$K:$N,2,FALSE)),"")</f>
        <v>0</v>
      </c>
      <c r="CM38" s="905">
        <f>IF($AB38&lt;=CM$2,IF($AC38&lt;CM$2,0,VLOOKUP($S38,REF!$K:$N,2,FALSE)),"")</f>
        <v>0</v>
      </c>
      <c r="CN38" s="905">
        <f>IF($AB38&lt;=CN$2,IF($AC38&lt;CN$2,0,VLOOKUP($S38,REF!$K:$N,2,FALSE)),"")</f>
        <v>0</v>
      </c>
      <c r="CO38" s="905">
        <f>IF($AB38&lt;=CO$2,IF($AC38&lt;CO$2,0,VLOOKUP($S38,REF!$K:$N,2,FALSE)),"")</f>
        <v>0</v>
      </c>
      <c r="CP38" s="905">
        <f>IF($AB38&lt;=CP$2,IF($AC38&lt;CP$2,0,VLOOKUP($S38,REF!$K:$N,2,FALSE)),"")</f>
        <v>0</v>
      </c>
      <c r="CQ38" s="905">
        <f>IF($AB38&lt;=CQ$2,IF($AC38&lt;CQ$2,0,VLOOKUP($S38,REF!$K:$N,2,FALSE)),"")</f>
        <v>0</v>
      </c>
      <c r="CR38" s="905">
        <f>IF($AB38&lt;=CR$2,IF($AC38&lt;CR$2,0,VLOOKUP($S38,REF!$K:$N,2,FALSE)),"")</f>
        <v>0</v>
      </c>
      <c r="CS38" s="905">
        <f>IF($AB38&lt;=CS$2,IF($AC38&lt;CS$2,0,VLOOKUP($S38,REF!$K:$N,2,FALSE)),"")</f>
        <v>0</v>
      </c>
      <c r="CT38" s="905">
        <f>IF($AB38&lt;=CT$2,IF($AC38&lt;CT$2,0,VLOOKUP($S38,REF!$K:$N,2,FALSE)),"")</f>
        <v>0</v>
      </c>
      <c r="CU38" s="905">
        <f>IF($AB38&lt;=CU$2,IF($AC38&lt;CU$2,0,VLOOKUP($S38,REF!$K:$N,2,FALSE)),"")</f>
        <v>0</v>
      </c>
      <c r="CV38" s="905">
        <f>IF($AB38&lt;=CV$2,IF($AC38&lt;CV$2,0,VLOOKUP($S38,REF!$K:$N,2,FALSE)),"")</f>
        <v>0</v>
      </c>
      <c r="CW38" s="905">
        <f>IF($AB38&lt;=CW$2,IF($AC38&lt;CW$2,0,VLOOKUP($S38,REF!$K:$N,2,FALSE)),"")</f>
        <v>0</v>
      </c>
      <c r="CX38" s="905">
        <f>IF($AB38&lt;=CX$2,IF($AC38&lt;CX$2,0,VLOOKUP($S38,REF!$K:$N,2,FALSE)),"")</f>
        <v>0</v>
      </c>
      <c r="CY38" s="905">
        <f>IF($AB38&lt;=CY$2,IF($AC38&lt;CY$2,0,VLOOKUP($S38,REF!$K:$N,2,FALSE)),"")</f>
        <v>0</v>
      </c>
      <c r="CZ38" s="905">
        <f>IF($AB38&lt;=CZ$2,IF($AC38&lt;CZ$2,0,VLOOKUP($S38,REF!$K:$N,2,FALSE)),"")</f>
        <v>0</v>
      </c>
      <c r="DA38" s="905">
        <f>IF($AB38&lt;=DA$2,IF($AC38&lt;DA$2,0,VLOOKUP($S38,REF!$K:$N,2,FALSE)),"")</f>
        <v>0</v>
      </c>
      <c r="DB38" s="905">
        <f>IF($AB38&lt;=DB$2,IF($AC38&lt;DB$2,0,VLOOKUP($S38,REF!$K:$N,2,FALSE)),"")</f>
        <v>0</v>
      </c>
      <c r="DC38" s="905">
        <f>IF($AB38&lt;=DC$2,IF($AC38&lt;DC$2,0,VLOOKUP($S38,REF!$K:$N,2,FALSE)),"")</f>
        <v>0</v>
      </c>
      <c r="DD38" s="905">
        <f>IF($AB38&lt;=DD$2,IF($AC38&lt;DD$2,0,VLOOKUP($S38,REF!$K:$N,2,FALSE)),"")</f>
        <v>0</v>
      </c>
      <c r="DE38" s="905">
        <f>IF($AB38&lt;=DE$2,IF($AC38&lt;DE$2,0,VLOOKUP($S38,REF!$K:$N,2,FALSE)),"")</f>
        <v>0</v>
      </c>
      <c r="DF38" s="905">
        <f>IF($AB38&lt;=DF$2,IF($AC38&lt;DF$2,0,VLOOKUP($S38,REF!$K:$N,2,FALSE)),"")</f>
        <v>0</v>
      </c>
      <c r="DG38" s="905">
        <f>IF($AB38&lt;=DG$2,IF($AC38&lt;DG$2,0,VLOOKUP($S38,REF!$K:$N,2,FALSE)),"")</f>
        <v>0</v>
      </c>
      <c r="DH38" s="905">
        <f>IF($AB38&lt;=DH$2,IF($AC38&lt;DH$2,0,VLOOKUP($S38,REF!$K:$N,2,FALSE)),"")</f>
        <v>0</v>
      </c>
      <c r="DI38" s="905">
        <f>IF($AB38&lt;=DI$2,IF($AC38&lt;DI$2,0,VLOOKUP($S38,REF!$K:$N,2,FALSE)),"")</f>
        <v>0</v>
      </c>
      <c r="DJ38" s="905">
        <f>IF($AB38&lt;=DJ$2,IF($AC38&lt;DJ$2,0,VLOOKUP($S38,REF!$K:$N,2,FALSE)),"")</f>
        <v>0</v>
      </c>
      <c r="DK38" s="905">
        <f>IF($AB38&lt;=DK$2,IF($AC38&lt;DK$2,0,VLOOKUP($S38,REF!$K:$N,2,FALSE)),"")</f>
        <v>0</v>
      </c>
      <c r="DL38" s="905">
        <f>IF($AB38&lt;=DL$2,IF($AC38&lt;DL$2,0,VLOOKUP($S38,REF!$K:$N,2,FALSE)),"")</f>
        <v>0</v>
      </c>
      <c r="DM38" s="905">
        <f>IF($AB38&lt;=DM$2,IF($AC38&lt;DM$2,0,VLOOKUP($S38,REF!$K:$N,2,FALSE)),"")</f>
        <v>0</v>
      </c>
      <c r="DN38" s="905">
        <f>IF($AB38&lt;=DN$2,IF($AC38&lt;DN$2,0,VLOOKUP($S38,REF!$K:$N,2,FALSE)),"")</f>
        <v>0</v>
      </c>
      <c r="DO38" s="905">
        <f>IF($AB38&lt;=DO$2,IF($AC38&lt;DO$2,0,VLOOKUP($S38,REF!$K:$N,2,FALSE)),"")</f>
        <v>0</v>
      </c>
      <c r="DP38" s="905">
        <f>IF($AB38&lt;=DP$2,IF($AC38&lt;DP$2,0,VLOOKUP($S38,REF!$K:$N,2,FALSE)),"")</f>
        <v>0</v>
      </c>
      <c r="DQ38" s="905">
        <f>IF($AB38&lt;=DQ$2,IF($AC38&lt;DQ$2,0,VLOOKUP($S38,REF!$K:$N,2,FALSE)),"")</f>
        <v>0</v>
      </c>
      <c r="DR38" s="905">
        <f>IF($AB38&lt;=DR$2,IF($AC38&lt;DR$2,0,VLOOKUP($S38,REF!$K:$N,2,FALSE)),"")</f>
        <v>0</v>
      </c>
      <c r="DS38" s="905">
        <f>IF($AB38&lt;=DS$2,IF($AC38&lt;DS$2,0,VLOOKUP($S38,REF!$K:$N,2,FALSE)),"")</f>
        <v>0</v>
      </c>
      <c r="DT38" s="905">
        <f>IF($AB38&lt;=DT$2,IF($AC38&lt;DT$2,0,VLOOKUP($S38,REF!$K:$N,2,FALSE)),"")</f>
        <v>0</v>
      </c>
      <c r="DU38" s="905">
        <f>IF($AB38&lt;=DU$2,IF($AC38&lt;DU$2,0,VLOOKUP($S38,REF!$K:$N,2,FALSE)),"")</f>
        <v>0</v>
      </c>
      <c r="DV38" s="905">
        <f>IF($AB38&lt;=DV$2,IF($AC38&lt;DV$2,0,VLOOKUP($S38,REF!$K:$N,2,FALSE)),"")</f>
        <v>0</v>
      </c>
      <c r="DW38" s="905">
        <f>IF($AB38&lt;=DW$2,IF($AC38&lt;DW$2,0,VLOOKUP($S38,REF!$K:$N,2,FALSE)),"")</f>
        <v>0</v>
      </c>
      <c r="DX38" s="905">
        <f>IF($AB38&lt;=DX$2,IF($AC38&lt;DX$2,0,VLOOKUP($S38,REF!$K:$N,2,FALSE)),"")</f>
        <v>0</v>
      </c>
      <c r="DY38" s="905">
        <f>IF($AB38&lt;=DY$2,IF($AC38&lt;DY$2,0,VLOOKUP($S38,REF!$K:$N,2,FALSE)),"")</f>
        <v>0</v>
      </c>
      <c r="DZ38" s="905" t="str">
        <f>IF($AB38&lt;=DZ$2,IF($AC38&lt;DZ$2,0,VLOOKUP($S38,REF!$K:$N,2,FALSE)),"")</f>
        <v/>
      </c>
      <c r="EA38" s="908"/>
      <c r="EB38" s="908"/>
      <c r="EC38" s="908"/>
      <c r="ED38" s="908"/>
      <c r="EE38" s="908"/>
      <c r="EF38" s="908"/>
      <c r="EG38" s="908"/>
      <c r="EH38" s="908"/>
      <c r="EI38" s="908"/>
      <c r="EJ38" s="908"/>
      <c r="EK38" s="908"/>
      <c r="EL38" s="908"/>
      <c r="EM38" s="908"/>
      <c r="EN38" s="908"/>
      <c r="EO38" s="908"/>
      <c r="EP38" s="908"/>
      <c r="EQ38" s="908"/>
      <c r="ER38" s="908"/>
      <c r="ES38" s="908"/>
      <c r="ET38" s="908"/>
      <c r="EU38" s="908"/>
      <c r="EV38" s="908"/>
      <c r="EW38" s="908"/>
      <c r="EX38" s="908"/>
      <c r="EY38" s="908"/>
      <c r="EZ38" s="908"/>
      <c r="FA38" s="908"/>
      <c r="FB38" s="908"/>
      <c r="FC38" s="908"/>
      <c r="FD38" s="908"/>
      <c r="FE38" s="908"/>
      <c r="FF38" s="908"/>
      <c r="FG38" s="908"/>
      <c r="FH38" s="908"/>
      <c r="FI38" s="908"/>
      <c r="FJ38" s="908"/>
      <c r="FK38" s="908"/>
      <c r="FL38" s="908"/>
      <c r="FM38" s="908"/>
      <c r="FN38" s="908"/>
      <c r="FO38" s="908"/>
      <c r="FP38" s="908"/>
      <c r="FQ38" s="908"/>
      <c r="FR38" s="908"/>
      <c r="FS38" s="908"/>
      <c r="FT38" s="908"/>
      <c r="FU38" s="908"/>
      <c r="FV38" s="908"/>
      <c r="FW38" s="908"/>
      <c r="FX38" s="908"/>
      <c r="FY38" s="908"/>
      <c r="FZ38" s="908"/>
      <c r="GA38" s="908"/>
      <c r="GB38" s="908"/>
      <c r="GC38" s="908"/>
      <c r="GD38" s="908"/>
      <c r="GE38" s="908"/>
      <c r="GF38" s="908"/>
      <c r="GG38" s="908"/>
      <c r="GH38" s="908"/>
      <c r="GI38" s="908"/>
      <c r="GJ38" s="908"/>
      <c r="GK38" s="908"/>
      <c r="GL38" s="908"/>
      <c r="GM38" s="908"/>
      <c r="GN38" s="908"/>
      <c r="GO38" s="908"/>
      <c r="GP38" s="908"/>
      <c r="GQ38" s="908"/>
      <c r="GR38" s="908"/>
      <c r="GS38" s="908"/>
      <c r="GT38" s="908"/>
      <c r="GU38" s="908"/>
      <c r="GV38" s="908"/>
      <c r="GW38" s="908"/>
      <c r="GX38" s="908"/>
      <c r="GY38" s="908"/>
      <c r="GZ38" s="908"/>
      <c r="HA38" s="908"/>
      <c r="HB38" s="908"/>
      <c r="HC38" s="908"/>
      <c r="HD38" s="908"/>
      <c r="HE38" s="908"/>
      <c r="HF38" s="908"/>
      <c r="HG38" s="908"/>
      <c r="HH38" s="908"/>
      <c r="HI38" s="908"/>
      <c r="HJ38" s="908"/>
      <c r="HK38" s="908"/>
      <c r="HL38" s="908"/>
      <c r="HM38" s="908"/>
      <c r="HN38" s="908"/>
      <c r="HO38" s="908"/>
      <c r="HP38" s="908"/>
      <c r="HQ38" s="908"/>
      <c r="HR38" s="908"/>
      <c r="HS38" s="908"/>
      <c r="HT38" s="908"/>
      <c r="HU38" s="908"/>
      <c r="HV38" s="908"/>
      <c r="HW38" s="908"/>
      <c r="HX38" s="908"/>
      <c r="HY38" s="908"/>
      <c r="HZ38" s="908"/>
      <c r="IA38" s="908"/>
      <c r="IB38" s="908"/>
      <c r="IC38" s="908"/>
      <c r="ID38" s="908"/>
      <c r="IE38" s="908"/>
      <c r="IF38" s="908"/>
      <c r="IG38" s="908"/>
      <c r="IH38" s="908"/>
      <c r="II38" s="908"/>
      <c r="IJ38" s="908"/>
      <c r="IK38" s="908"/>
      <c r="IL38" s="908"/>
      <c r="IM38" s="908"/>
      <c r="IN38" s="908"/>
      <c r="IO38" s="908"/>
      <c r="IP38" s="908"/>
      <c r="IQ38" s="908"/>
      <c r="IR38" s="908"/>
      <c r="IS38" s="908"/>
      <c r="IT38" s="908"/>
      <c r="IU38" s="908"/>
      <c r="IV38" s="908"/>
      <c r="IW38" s="908"/>
      <c r="IX38" s="908"/>
      <c r="IY38" s="908"/>
      <c r="IZ38" s="908"/>
      <c r="JA38" s="908"/>
      <c r="JB38" s="908"/>
      <c r="JC38" s="908"/>
      <c r="JD38" s="908"/>
      <c r="JE38" s="908"/>
      <c r="JF38" s="908"/>
      <c r="JG38" s="908"/>
      <c r="JH38" s="908"/>
      <c r="JI38" s="908"/>
      <c r="JJ38" s="908"/>
      <c r="JK38" s="908"/>
      <c r="JL38" s="908"/>
      <c r="JM38" s="908"/>
      <c r="JN38" s="908"/>
      <c r="JO38" s="908"/>
      <c r="JP38" s="908"/>
      <c r="JQ38" s="908"/>
      <c r="JR38" s="908"/>
      <c r="JS38" s="908"/>
      <c r="JT38" s="908"/>
      <c r="JU38" s="908"/>
      <c r="JV38" s="908"/>
      <c r="JW38" s="908"/>
      <c r="JX38" s="908"/>
    </row>
    <row r="39" spans="1:284" s="709" customFormat="1" ht="24" customHeight="1">
      <c r="A39" s="972">
        <f>VLOOKUP(B39,REF!$U$1:$W$8,2,FALSE)</f>
        <v>6</v>
      </c>
      <c r="B39" s="1192" t="s">
        <v>279</v>
      </c>
      <c r="C39" s="1193"/>
      <c r="D39" s="1297" t="s">
        <v>769</v>
      </c>
      <c r="E39" s="971"/>
      <c r="F39" s="1218">
        <v>0</v>
      </c>
      <c r="G39" s="1219" t="s">
        <v>1058</v>
      </c>
      <c r="H39" s="870" t="s">
        <v>738</v>
      </c>
      <c r="I39" s="764" t="s">
        <v>281</v>
      </c>
      <c r="J39" s="945" t="s">
        <v>4</v>
      </c>
      <c r="K39" s="937" t="s">
        <v>640</v>
      </c>
      <c r="L39" s="865" t="s">
        <v>169</v>
      </c>
      <c r="M39" s="706" t="s">
        <v>170</v>
      </c>
      <c r="N39" s="1304" t="s">
        <v>281</v>
      </c>
      <c r="O39" s="1225"/>
      <c r="P39" s="860" t="s">
        <v>165</v>
      </c>
      <c r="Q39" s="930">
        <v>41702</v>
      </c>
      <c r="R39" s="1025">
        <v>4</v>
      </c>
      <c r="S39" s="1179">
        <v>2</v>
      </c>
      <c r="T39" s="1180" t="s">
        <v>193</v>
      </c>
      <c r="U39" s="1019"/>
      <c r="V39" s="904"/>
      <c r="W39" s="956"/>
      <c r="X39" s="904"/>
      <c r="Y39" s="956"/>
      <c r="Z39" s="955"/>
      <c r="AA39" s="952">
        <f t="shared" si="8"/>
        <v>3.2857142857142856</v>
      </c>
      <c r="AB39" s="1283">
        <v>41687</v>
      </c>
      <c r="AC39" s="1283">
        <v>41710</v>
      </c>
      <c r="AD39" s="952"/>
      <c r="AE39" s="953">
        <v>1</v>
      </c>
      <c r="AF39" s="1033"/>
      <c r="AG39" s="1234" t="s">
        <v>785</v>
      </c>
      <c r="AH39" s="472" t="str">
        <f>IF($AB39&lt;=AH$2,IF($AC39&lt;AH$2,0,VLOOKUP($S39,REF!$K:$N,2,FALSE)),"")</f>
        <v/>
      </c>
      <c r="AI39" s="472" t="str">
        <f>IF($AB39&lt;=AI$2,IF($AC39&lt;AI$2,0,VLOOKUP($S39,REF!$K:$N,2,FALSE)),"")</f>
        <v/>
      </c>
      <c r="AJ39" s="472" t="str">
        <f>IF($AB39&lt;=AJ$2,IF($AC39&lt;AJ$2,0,VLOOKUP($S39,REF!$K:$N,2,FALSE)),"")</f>
        <v/>
      </c>
      <c r="AK39" s="472" t="str">
        <f>IF($AB39&lt;=AK$2,IF($AC39&lt;AK$2,0,VLOOKUP($S39,REF!$K:$N,2,FALSE)),"")</f>
        <v/>
      </c>
      <c r="AL39" s="472" t="str">
        <f>IF($AB39&lt;=AL$2,IF($AC39&lt;AL$2,0,VLOOKUP($S39,REF!$K:$N,2,FALSE)),"")</f>
        <v/>
      </c>
      <c r="AM39" s="472" t="str">
        <f>IF($AB39&lt;=AM$2,IF($AC39&lt;AM$2,0,VLOOKUP($S39,REF!$K:$N,2,FALSE)),"")</f>
        <v/>
      </c>
      <c r="AN39" s="472" t="str">
        <f>IF($AB39&lt;=AN$2,IF($AC39&lt;AN$2,0,VLOOKUP($S39,REF!$K:$N,2,FALSE)),"")</f>
        <v/>
      </c>
      <c r="AO39" s="472" t="str">
        <f>IF($AB39&lt;=AO$2,IF($AC39&lt;AO$2,0,VLOOKUP($S39,REF!$K:$N,2,FALSE)),"")</f>
        <v/>
      </c>
      <c r="AP39" s="472" t="str">
        <f>IF($AB39&lt;=AP$2,IF($AC39&lt;AP$2,0,VLOOKUP($S39,REF!$K:$N,2,FALSE)),"")</f>
        <v/>
      </c>
      <c r="AQ39" s="472" t="str">
        <f>IF($AB39&lt;=AQ$2,IF($AC39&lt;AQ$2,0,VLOOKUP($S39,REF!$K:$N,2,FALSE)),"")</f>
        <v/>
      </c>
      <c r="AR39" s="472" t="str">
        <f>IF($AB39&lt;=AR$2,IF($AC39&lt;AR$2,0,VLOOKUP($S39,REF!$K:$N,2,FALSE)),"")</f>
        <v/>
      </c>
      <c r="AS39" s="472" t="str">
        <f>IF($AB39&lt;=AS$2,IF($AC39&lt;AS$2,0,VLOOKUP($S39,REF!$K:$N,2,FALSE)),"")</f>
        <v/>
      </c>
      <c r="AT39" s="472">
        <f>IF($AB39&lt;=AT$2,IF($AC39&lt;AT$2,0,VLOOKUP($S39,REF!$K:$N,2,FALSE)),"")</f>
        <v>1.002</v>
      </c>
      <c r="AU39" s="472">
        <f>IF($AB39&lt;=AU$2,IF($AC39&lt;AU$2,0,VLOOKUP($S39,REF!$K:$N,2,FALSE)),"")</f>
        <v>1.002</v>
      </c>
      <c r="AV39" s="472">
        <f>IF($AB39&lt;=AV$2,IF($AC39&lt;AV$2,0,VLOOKUP($S39,REF!$K:$N,2,FALSE)),"")</f>
        <v>1.002</v>
      </c>
      <c r="AW39" s="472">
        <f>IF($AB39&lt;=AW$2,IF($AC39&lt;AW$2,0,VLOOKUP($S39,REF!$K:$N,2,FALSE)),"")</f>
        <v>1.002</v>
      </c>
      <c r="AX39" s="472">
        <f>IF($AB39&lt;=AX$2,IF($AC39&lt;AX$2,0,VLOOKUP($S39,REF!$K:$N,2,FALSE)),"")</f>
        <v>0</v>
      </c>
      <c r="AY39" s="472">
        <f>IF($AB39&lt;=AY$2,IF($AC39&lt;AY$2,0,VLOOKUP($S39,REF!$K:$N,2,FALSE)),"")</f>
        <v>0</v>
      </c>
      <c r="AZ39" s="472">
        <f>IF($AB39&lt;=AZ$2,IF($AC39&lt;AZ$2,0,VLOOKUP($S39,REF!$K:$N,2,FALSE)),"")</f>
        <v>0</v>
      </c>
      <c r="BA39" s="472">
        <f>IF($AB39&lt;=BA$2,IF($AC39&lt;BA$2,0,VLOOKUP($S39,REF!$K:$N,2,FALSE)),"")</f>
        <v>0</v>
      </c>
      <c r="BB39" s="905">
        <f>IF($AB39&lt;=BB$2,IF($AC39&lt;BB$2,0,VLOOKUP($S39,REF!$K:$N,2,FALSE)),"")</f>
        <v>0</v>
      </c>
      <c r="BC39" s="905">
        <f>IF($AB39&lt;=BC$2,IF($AC39&lt;BC$2,0,VLOOKUP($S39,REF!$K:$N,2,FALSE)),"")</f>
        <v>0</v>
      </c>
      <c r="BD39" s="905">
        <f>IF($AB39&lt;=BD$2,IF($AC39&lt;BD$2,0,VLOOKUP($S39,REF!$K:$N,2,FALSE)),"")</f>
        <v>0</v>
      </c>
      <c r="BE39" s="905">
        <f>IF($AB39&lt;=BE$2,IF($AC39&lt;BE$2,0,VLOOKUP($S39,REF!$K:$N,2,FALSE)),"")</f>
        <v>0</v>
      </c>
      <c r="BF39" s="905">
        <f>IF($AB39&lt;=BF$2,IF($AC39&lt;BF$2,0,VLOOKUP($S39,REF!$K:$N,2,FALSE)),"")</f>
        <v>0</v>
      </c>
      <c r="BG39" s="905">
        <f>IF($AB39&lt;=BG$2,IF($AC39&lt;BG$2,0,VLOOKUP($S39,REF!$K:$N,2,FALSE)),"")</f>
        <v>0</v>
      </c>
      <c r="BH39" s="905">
        <f>IF($AB39&lt;=BH$2,IF($AC39&lt;BH$2,0,VLOOKUP($S39,REF!$K:$N,2,FALSE)),"")</f>
        <v>0</v>
      </c>
      <c r="BI39" s="905">
        <f>IF($AB39&lt;=BI$2,IF($AC39&lt;BI$2,0,VLOOKUP($S39,REF!$K:$N,2,FALSE)),"")</f>
        <v>0</v>
      </c>
      <c r="BJ39" s="905">
        <f>IF($AB39&lt;=BJ$2,IF($AC39&lt;BJ$2,0,VLOOKUP($S39,REF!$K:$N,2,FALSE)),"")</f>
        <v>0</v>
      </c>
      <c r="BK39" s="905">
        <f>IF($AB39&lt;=BK$2,IF($AC39&lt;BK$2,0,VLOOKUP($S39,REF!$K:$N,2,FALSE)),"")</f>
        <v>0</v>
      </c>
      <c r="BL39" s="905">
        <f>IF($AB39&lt;=BL$2,IF($AC39&lt;BL$2,0,VLOOKUP($S39,REF!$K:$N,2,FALSE)),"")</f>
        <v>0</v>
      </c>
      <c r="BM39" s="905">
        <f>IF($AB39&lt;=BM$2,IF($AC39&lt;BM$2,0,VLOOKUP($S39,REF!$K:$N,2,FALSE)),"")</f>
        <v>0</v>
      </c>
      <c r="BN39" s="905">
        <f>IF($AB39&lt;=BN$2,IF($AC39&lt;BN$2,0,VLOOKUP($S39,REF!$K:$N,2,FALSE)),"")</f>
        <v>0</v>
      </c>
      <c r="BO39" s="905">
        <f>IF($AB39&lt;=BO$2,IF($AC39&lt;BO$2,0,VLOOKUP($S39,REF!$K:$N,2,FALSE)),"")</f>
        <v>0</v>
      </c>
      <c r="BP39" s="905">
        <f>IF($AB39&lt;=BP$2,IF($AC39&lt;BP$2,0,VLOOKUP($S39,REF!$K:$N,2,FALSE)),"")</f>
        <v>0</v>
      </c>
      <c r="BQ39" s="905">
        <f>IF($AB39&lt;=BQ$2,IF($AC39&lt;BQ$2,0,VLOOKUP($S39,REF!$K:$N,2,FALSE)),"")</f>
        <v>0</v>
      </c>
      <c r="BR39" s="905">
        <f>IF($AB39&lt;=BR$2,IF($AC39&lt;BR$2,0,VLOOKUP($S39,REF!$K:$N,2,FALSE)),"")</f>
        <v>0</v>
      </c>
      <c r="BS39" s="905">
        <f>IF($AB39&lt;=BS$2,IF($AC39&lt;BS$2,0,VLOOKUP($S39,REF!$K:$N,2,FALSE)),"")</f>
        <v>0</v>
      </c>
      <c r="BT39" s="905">
        <f>IF($AB39&lt;=BT$2,IF($AC39&lt;BT$2,0,VLOOKUP($S39,REF!$K:$N,2,FALSE)),"")</f>
        <v>0</v>
      </c>
      <c r="BU39" s="905">
        <f>IF($AB39&lt;=BU$2,IF($AC39&lt;BU$2,0,VLOOKUP($S39,REF!$K:$N,2,FALSE)),"")</f>
        <v>0</v>
      </c>
      <c r="BV39" s="905">
        <f>IF($AB39&lt;=BV$2,IF($AC39&lt;BV$2,0,VLOOKUP($S39,REF!$K:$N,2,FALSE)),"")</f>
        <v>0</v>
      </c>
      <c r="BW39" s="905">
        <f>IF($AB39&lt;=BW$2,IF($AC39&lt;BW$2,0,VLOOKUP($S39,REF!$K:$N,2,FALSE)),"")</f>
        <v>0</v>
      </c>
      <c r="BX39" s="905">
        <f>IF($AB39&lt;=BX$2,IF($AC39&lt;BX$2,0,VLOOKUP($S39,REF!$K:$N,2,FALSE)),"")</f>
        <v>0</v>
      </c>
      <c r="BY39" s="905">
        <f>IF($AB39&lt;=BY$2,IF($AC39&lt;BY$2,0,VLOOKUP($S39,REF!$K:$N,2,FALSE)),"")</f>
        <v>0</v>
      </c>
      <c r="BZ39" s="905">
        <f>IF($AB39&lt;=BZ$2,IF($AC39&lt;BZ$2,0,VLOOKUP($S39,REF!$K:$N,2,FALSE)),"")</f>
        <v>0</v>
      </c>
      <c r="CA39" s="905">
        <f>IF($AB39&lt;=CA$2,IF($AC39&lt;CA$2,0,VLOOKUP($S39,REF!$K:$N,2,FALSE)),"")</f>
        <v>0</v>
      </c>
      <c r="CB39" s="905">
        <f>IF($AB39&lt;=CB$2,IF($AC39&lt;CB$2,0,VLOOKUP($S39,REF!$K:$N,2,FALSE)),"")</f>
        <v>0</v>
      </c>
      <c r="CC39" s="905">
        <f>IF($AB39&lt;=CC$2,IF($AC39&lt;CC$2,0,VLOOKUP($S39,REF!$K:$N,2,FALSE)),"")</f>
        <v>0</v>
      </c>
      <c r="CD39" s="905">
        <f>IF($AB39&lt;=CD$2,IF($AC39&lt;CD$2,0,VLOOKUP($S39,REF!$K:$N,2,FALSE)),"")</f>
        <v>0</v>
      </c>
      <c r="CE39" s="905">
        <f>IF($AB39&lt;=CE$2,IF($AC39&lt;CE$2,0,VLOOKUP($S39,REF!$K:$N,2,FALSE)),"")</f>
        <v>0</v>
      </c>
      <c r="CF39" s="905">
        <f>IF($AB39&lt;=CF$2,IF($AC39&lt;CF$2,0,VLOOKUP($S39,REF!$K:$N,2,FALSE)),"")</f>
        <v>0</v>
      </c>
      <c r="CG39" s="905">
        <f>IF($AB39&lt;=CG$2,IF($AC39&lt;CG$2,0,VLOOKUP($S39,REF!$K:$N,2,FALSE)),"")</f>
        <v>0</v>
      </c>
      <c r="CH39" s="905">
        <f>IF($AB39&lt;=CH$2,IF($AC39&lt;CH$2,0,VLOOKUP($S39,REF!$K:$N,2,FALSE)),"")</f>
        <v>0</v>
      </c>
      <c r="CI39" s="905">
        <f>IF($AB39&lt;=CI$2,IF($AC39&lt;CI$2,0,VLOOKUP($S39,REF!$K:$N,2,FALSE)),"")</f>
        <v>0</v>
      </c>
      <c r="CJ39" s="905">
        <f>IF($AB39&lt;=CJ$2,IF($AC39&lt;CJ$2,0,VLOOKUP($S39,REF!$K:$N,2,FALSE)),"")</f>
        <v>0</v>
      </c>
      <c r="CK39" s="905">
        <f>IF($AB39&lt;=CK$2,IF($AC39&lt;CK$2,0,VLOOKUP($S39,REF!$K:$N,2,FALSE)),"")</f>
        <v>0</v>
      </c>
      <c r="CL39" s="905">
        <f>IF($AB39&lt;=CL$2,IF($AC39&lt;CL$2,0,VLOOKUP($S39,REF!$K:$N,2,FALSE)),"")</f>
        <v>0</v>
      </c>
      <c r="CM39" s="905">
        <f>IF($AB39&lt;=CM$2,IF($AC39&lt;CM$2,0,VLOOKUP($S39,REF!$K:$N,2,FALSE)),"")</f>
        <v>0</v>
      </c>
      <c r="CN39" s="905">
        <f>IF($AB39&lt;=CN$2,IF($AC39&lt;CN$2,0,VLOOKUP($S39,REF!$K:$N,2,FALSE)),"")</f>
        <v>0</v>
      </c>
      <c r="CO39" s="905">
        <f>IF($AB39&lt;=CO$2,IF($AC39&lt;CO$2,0,VLOOKUP($S39,REF!$K:$N,2,FALSE)),"")</f>
        <v>0</v>
      </c>
      <c r="CP39" s="905">
        <f>IF($AB39&lt;=CP$2,IF($AC39&lt;CP$2,0,VLOOKUP($S39,REF!$K:$N,2,FALSE)),"")</f>
        <v>0</v>
      </c>
      <c r="CQ39" s="905">
        <f>IF($AB39&lt;=CQ$2,IF($AC39&lt;CQ$2,0,VLOOKUP($S39,REF!$K:$N,2,FALSE)),"")</f>
        <v>0</v>
      </c>
      <c r="CR39" s="905">
        <f>IF($AB39&lt;=CR$2,IF($AC39&lt;CR$2,0,VLOOKUP($S39,REF!$K:$N,2,FALSE)),"")</f>
        <v>0</v>
      </c>
      <c r="CS39" s="905">
        <f>IF($AB39&lt;=CS$2,IF($AC39&lt;CS$2,0,VLOOKUP($S39,REF!$K:$N,2,FALSE)),"")</f>
        <v>0</v>
      </c>
      <c r="CT39" s="905">
        <f>IF($AB39&lt;=CT$2,IF($AC39&lt;CT$2,0,VLOOKUP($S39,REF!$K:$N,2,FALSE)),"")</f>
        <v>0</v>
      </c>
      <c r="CU39" s="905">
        <f>IF($AB39&lt;=CU$2,IF($AC39&lt;CU$2,0,VLOOKUP($S39,REF!$K:$N,2,FALSE)),"")</f>
        <v>0</v>
      </c>
      <c r="CV39" s="905">
        <f>IF($AB39&lt;=CV$2,IF($AC39&lt;CV$2,0,VLOOKUP($S39,REF!$K:$N,2,FALSE)),"")</f>
        <v>0</v>
      </c>
      <c r="CW39" s="905">
        <f>IF($AB39&lt;=CW$2,IF($AC39&lt;CW$2,0,VLOOKUP($S39,REF!$K:$N,2,FALSE)),"")</f>
        <v>0</v>
      </c>
      <c r="CX39" s="905">
        <f>IF($AB39&lt;=CX$2,IF($AC39&lt;CX$2,0,VLOOKUP($S39,REF!$K:$N,2,FALSE)),"")</f>
        <v>0</v>
      </c>
      <c r="CY39" s="905">
        <f>IF($AB39&lt;=CY$2,IF($AC39&lt;CY$2,0,VLOOKUP($S39,REF!$K:$N,2,FALSE)),"")</f>
        <v>0</v>
      </c>
      <c r="CZ39" s="905">
        <f>IF($AB39&lt;=CZ$2,IF($AC39&lt;CZ$2,0,VLOOKUP($S39,REF!$K:$N,2,FALSE)),"")</f>
        <v>0</v>
      </c>
      <c r="DA39" s="905">
        <f>IF($AB39&lt;=DA$2,IF($AC39&lt;DA$2,0,VLOOKUP($S39,REF!$K:$N,2,FALSE)),"")</f>
        <v>0</v>
      </c>
      <c r="DB39" s="905">
        <f>IF($AB39&lt;=DB$2,IF($AC39&lt;DB$2,0,VLOOKUP($S39,REF!$K:$N,2,FALSE)),"")</f>
        <v>0</v>
      </c>
      <c r="DC39" s="905">
        <f>IF($AB39&lt;=DC$2,IF($AC39&lt;DC$2,0,VLOOKUP($S39,REF!$K:$N,2,FALSE)),"")</f>
        <v>0</v>
      </c>
      <c r="DD39" s="905">
        <f>IF($AB39&lt;=DD$2,IF($AC39&lt;DD$2,0,VLOOKUP($S39,REF!$K:$N,2,FALSE)),"")</f>
        <v>0</v>
      </c>
      <c r="DE39" s="905">
        <f>IF($AB39&lt;=DE$2,IF($AC39&lt;DE$2,0,VLOOKUP($S39,REF!$K:$N,2,FALSE)),"")</f>
        <v>0</v>
      </c>
      <c r="DF39" s="905">
        <f>IF($AB39&lt;=DF$2,IF($AC39&lt;DF$2,0,VLOOKUP($S39,REF!$K:$N,2,FALSE)),"")</f>
        <v>0</v>
      </c>
      <c r="DG39" s="905">
        <f>IF($AB39&lt;=DG$2,IF($AC39&lt;DG$2,0,VLOOKUP($S39,REF!$K:$N,2,FALSE)),"")</f>
        <v>0</v>
      </c>
      <c r="DH39" s="905">
        <f>IF($AB39&lt;=DH$2,IF($AC39&lt;DH$2,0,VLOOKUP($S39,REF!$K:$N,2,FALSE)),"")</f>
        <v>0</v>
      </c>
      <c r="DI39" s="905">
        <f>IF($AB39&lt;=DI$2,IF($AC39&lt;DI$2,0,VLOOKUP($S39,REF!$K:$N,2,FALSE)),"")</f>
        <v>0</v>
      </c>
      <c r="DJ39" s="905">
        <f>IF($AB39&lt;=DJ$2,IF($AC39&lt;DJ$2,0,VLOOKUP($S39,REF!$K:$N,2,FALSE)),"")</f>
        <v>0</v>
      </c>
      <c r="DK39" s="905">
        <f>IF($AB39&lt;=DK$2,IF($AC39&lt;DK$2,0,VLOOKUP($S39,REF!$K:$N,2,FALSE)),"")</f>
        <v>0</v>
      </c>
      <c r="DL39" s="905">
        <f>IF($AB39&lt;=DL$2,IF($AC39&lt;DL$2,0,VLOOKUP($S39,REF!$K:$N,2,FALSE)),"")</f>
        <v>0</v>
      </c>
      <c r="DM39" s="905">
        <f>IF($AB39&lt;=DM$2,IF($AC39&lt;DM$2,0,VLOOKUP($S39,REF!$K:$N,2,FALSE)),"")</f>
        <v>0</v>
      </c>
      <c r="DN39" s="905">
        <f>IF($AB39&lt;=DN$2,IF($AC39&lt;DN$2,0,VLOOKUP($S39,REF!$K:$N,2,FALSE)),"")</f>
        <v>0</v>
      </c>
      <c r="DO39" s="905">
        <f>IF($AB39&lt;=DO$2,IF($AC39&lt;DO$2,0,VLOOKUP($S39,REF!$K:$N,2,FALSE)),"")</f>
        <v>0</v>
      </c>
      <c r="DP39" s="905">
        <f>IF($AB39&lt;=DP$2,IF($AC39&lt;DP$2,0,VLOOKUP($S39,REF!$K:$N,2,FALSE)),"")</f>
        <v>0</v>
      </c>
      <c r="DQ39" s="905">
        <f>IF($AB39&lt;=DQ$2,IF($AC39&lt;DQ$2,0,VLOOKUP($S39,REF!$K:$N,2,FALSE)),"")</f>
        <v>0</v>
      </c>
      <c r="DR39" s="905">
        <f>IF($AB39&lt;=DR$2,IF($AC39&lt;DR$2,0,VLOOKUP($S39,REF!$K:$N,2,FALSE)),"")</f>
        <v>0</v>
      </c>
      <c r="DS39" s="905">
        <f>IF($AB39&lt;=DS$2,IF($AC39&lt;DS$2,0,VLOOKUP($S39,REF!$K:$N,2,FALSE)),"")</f>
        <v>0</v>
      </c>
      <c r="DT39" s="905">
        <f>IF($AB39&lt;=DT$2,IF($AC39&lt;DT$2,0,VLOOKUP($S39,REF!$K:$N,2,FALSE)),"")</f>
        <v>0</v>
      </c>
      <c r="DU39" s="905">
        <f>IF($AB39&lt;=DU$2,IF($AC39&lt;DU$2,0,VLOOKUP($S39,REF!$K:$N,2,FALSE)),"")</f>
        <v>0</v>
      </c>
      <c r="DV39" s="905">
        <f>IF($AB39&lt;=DV$2,IF($AC39&lt;DV$2,0,VLOOKUP($S39,REF!$K:$N,2,FALSE)),"")</f>
        <v>0</v>
      </c>
      <c r="DW39" s="905">
        <f>IF($AB39&lt;=DW$2,IF($AC39&lt;DW$2,0,VLOOKUP($S39,REF!$K:$N,2,FALSE)),"")</f>
        <v>0</v>
      </c>
      <c r="DX39" s="905">
        <f>IF($AB39&lt;=DX$2,IF($AC39&lt;DX$2,0,VLOOKUP($S39,REF!$K:$N,2,FALSE)),"")</f>
        <v>0</v>
      </c>
      <c r="DY39" s="905">
        <f>IF($AB39&lt;=DY$2,IF($AC39&lt;DY$2,0,VLOOKUP($S39,REF!$K:$N,2,FALSE)),"")</f>
        <v>0</v>
      </c>
      <c r="DZ39" s="905" t="str">
        <f>IF($AB39&lt;=DZ$2,IF($AC39&lt;DZ$2,0,VLOOKUP($S39,REF!$K:$N,2,FALSE)),"")</f>
        <v/>
      </c>
      <c r="EA39" s="908"/>
      <c r="EB39" s="908"/>
      <c r="EC39" s="908"/>
      <c r="ED39" s="908"/>
      <c r="EE39" s="908"/>
      <c r="EF39" s="908"/>
      <c r="EG39" s="908"/>
      <c r="EH39" s="908"/>
      <c r="EI39" s="908"/>
      <c r="EJ39" s="908"/>
      <c r="EK39" s="908"/>
      <c r="EL39" s="908"/>
      <c r="EM39" s="908"/>
      <c r="EN39" s="908"/>
      <c r="EO39" s="908"/>
      <c r="EP39" s="908"/>
      <c r="EQ39" s="908"/>
      <c r="ER39" s="908"/>
      <c r="ES39" s="908"/>
      <c r="ET39" s="908"/>
      <c r="EU39" s="908"/>
      <c r="EV39" s="908"/>
      <c r="EW39" s="908"/>
      <c r="EX39" s="908"/>
      <c r="EY39" s="908"/>
      <c r="EZ39" s="908"/>
      <c r="FA39" s="908"/>
      <c r="FB39" s="908"/>
      <c r="FC39" s="908"/>
      <c r="FD39" s="908"/>
      <c r="FE39" s="908"/>
      <c r="FF39" s="908"/>
      <c r="FG39" s="908"/>
      <c r="FH39" s="908"/>
      <c r="FI39" s="908"/>
      <c r="FJ39" s="908"/>
      <c r="FK39" s="908"/>
      <c r="FL39" s="908"/>
      <c r="FM39" s="908"/>
      <c r="FN39" s="908"/>
      <c r="FO39" s="908"/>
      <c r="FP39" s="908"/>
      <c r="FQ39" s="908"/>
      <c r="FR39" s="908"/>
      <c r="FS39" s="908"/>
      <c r="FT39" s="908"/>
      <c r="FU39" s="908"/>
      <c r="FV39" s="908"/>
      <c r="FW39" s="908"/>
      <c r="FX39" s="908"/>
      <c r="FY39" s="908"/>
      <c r="FZ39" s="908"/>
      <c r="GA39" s="908"/>
      <c r="GB39" s="908"/>
      <c r="GC39" s="908"/>
      <c r="GD39" s="908"/>
      <c r="GE39" s="908"/>
      <c r="GF39" s="908"/>
      <c r="GG39" s="908"/>
      <c r="GH39" s="908"/>
      <c r="GI39" s="908"/>
      <c r="GJ39" s="908"/>
      <c r="GK39" s="908"/>
      <c r="GL39" s="908"/>
      <c r="GM39" s="908"/>
      <c r="GN39" s="908"/>
      <c r="GO39" s="908"/>
      <c r="GP39" s="908"/>
      <c r="GQ39" s="908"/>
      <c r="GR39" s="908"/>
      <c r="GS39" s="908"/>
      <c r="GT39" s="908"/>
      <c r="GU39" s="908"/>
      <c r="GV39" s="908"/>
      <c r="GW39" s="908"/>
      <c r="GX39" s="908"/>
      <c r="GY39" s="908"/>
      <c r="GZ39" s="908"/>
      <c r="HA39" s="908"/>
      <c r="HB39" s="908"/>
      <c r="HC39" s="908"/>
      <c r="HD39" s="908"/>
      <c r="HE39" s="908"/>
      <c r="HF39" s="908"/>
      <c r="HG39" s="908"/>
      <c r="HH39" s="908"/>
      <c r="HI39" s="908"/>
      <c r="HJ39" s="908"/>
      <c r="HK39" s="908"/>
      <c r="HL39" s="908"/>
      <c r="HM39" s="908"/>
      <c r="HN39" s="908"/>
      <c r="HO39" s="908"/>
      <c r="HP39" s="908"/>
      <c r="HQ39" s="908"/>
      <c r="HR39" s="908"/>
      <c r="HS39" s="908"/>
      <c r="HT39" s="908"/>
      <c r="HU39" s="908"/>
      <c r="HV39" s="908"/>
      <c r="HW39" s="908"/>
      <c r="HX39" s="908"/>
      <c r="HY39" s="908"/>
      <c r="HZ39" s="908"/>
      <c r="IA39" s="908"/>
      <c r="IB39" s="908"/>
      <c r="IC39" s="908"/>
      <c r="ID39" s="908"/>
      <c r="IE39" s="908"/>
      <c r="IF39" s="908"/>
      <c r="IG39" s="908"/>
      <c r="IH39" s="908"/>
      <c r="II39" s="908"/>
      <c r="IJ39" s="908"/>
      <c r="IK39" s="908"/>
      <c r="IL39" s="908"/>
      <c r="IM39" s="908"/>
      <c r="IN39" s="908"/>
      <c r="IO39" s="908"/>
      <c r="IP39" s="908"/>
      <c r="IQ39" s="908"/>
      <c r="IR39" s="908"/>
      <c r="IS39" s="908"/>
      <c r="IT39" s="908"/>
      <c r="IU39" s="908"/>
      <c r="IV39" s="908"/>
      <c r="IW39" s="908"/>
      <c r="IX39" s="908"/>
      <c r="IY39" s="908"/>
      <c r="IZ39" s="908"/>
      <c r="JA39" s="908"/>
      <c r="JB39" s="908"/>
      <c r="JC39" s="908"/>
      <c r="JD39" s="908"/>
      <c r="JE39" s="908"/>
      <c r="JF39" s="908"/>
      <c r="JG39" s="908"/>
      <c r="JH39" s="908"/>
      <c r="JI39" s="908"/>
      <c r="JJ39" s="908"/>
      <c r="JK39" s="908"/>
      <c r="JL39" s="908"/>
      <c r="JM39" s="908"/>
      <c r="JN39" s="908"/>
      <c r="JO39" s="908"/>
      <c r="JP39" s="908"/>
      <c r="JQ39" s="908"/>
      <c r="JR39" s="908"/>
      <c r="JS39" s="908"/>
      <c r="JT39" s="908"/>
      <c r="JU39" s="908"/>
      <c r="JV39" s="908"/>
      <c r="JW39" s="908"/>
      <c r="JX39" s="908"/>
    </row>
    <row r="40" spans="1:284" s="709" customFormat="1" ht="24" customHeight="1">
      <c r="A40" s="972">
        <f>VLOOKUP(B40,REF!$U$1:$W$8,2,FALSE)</f>
        <v>6</v>
      </c>
      <c r="B40" s="1192" t="s">
        <v>279</v>
      </c>
      <c r="C40" s="1193"/>
      <c r="D40" s="1297" t="s">
        <v>769</v>
      </c>
      <c r="E40" s="971"/>
      <c r="F40" s="1218">
        <v>0</v>
      </c>
      <c r="G40" s="1219" t="s">
        <v>1059</v>
      </c>
      <c r="H40" s="870" t="s">
        <v>676</v>
      </c>
      <c r="I40" s="764" t="s">
        <v>281</v>
      </c>
      <c r="J40" s="945" t="s">
        <v>4</v>
      </c>
      <c r="K40" s="937" t="s">
        <v>641</v>
      </c>
      <c r="L40" s="715" t="s">
        <v>173</v>
      </c>
      <c r="M40" s="706" t="s">
        <v>174</v>
      </c>
      <c r="N40" s="1304" t="s">
        <v>281</v>
      </c>
      <c r="O40" s="1225"/>
      <c r="P40" s="860" t="s">
        <v>165</v>
      </c>
      <c r="Q40" s="930">
        <v>41709</v>
      </c>
      <c r="R40" s="1025">
        <v>5</v>
      </c>
      <c r="S40" s="1179">
        <v>2</v>
      </c>
      <c r="T40" s="1180" t="s">
        <v>193</v>
      </c>
      <c r="U40" s="1019"/>
      <c r="V40" s="904"/>
      <c r="W40" s="956"/>
      <c r="X40" s="904"/>
      <c r="Y40" s="956"/>
      <c r="Z40" s="955"/>
      <c r="AA40" s="952">
        <f t="shared" si="8"/>
        <v>4.4285714285714288</v>
      </c>
      <c r="AB40" s="1283">
        <v>41687</v>
      </c>
      <c r="AC40" s="1283">
        <v>41718</v>
      </c>
      <c r="AD40" s="952"/>
      <c r="AE40" s="953">
        <v>1</v>
      </c>
      <c r="AF40" s="1033"/>
      <c r="AG40" s="1234" t="s">
        <v>785</v>
      </c>
      <c r="AH40" s="472" t="str">
        <f>IF($AB40&lt;=AH$2,IF($AC40&lt;AH$2,0,VLOOKUP($S40,REF!$K:$N,2,FALSE)),"")</f>
        <v/>
      </c>
      <c r="AI40" s="472" t="str">
        <f>IF($AB40&lt;=AI$2,IF($AC40&lt;AI$2,0,VLOOKUP($S40,REF!$K:$N,2,FALSE)),"")</f>
        <v/>
      </c>
      <c r="AJ40" s="472" t="str">
        <f>IF($AB40&lt;=AJ$2,IF($AC40&lt;AJ$2,0,VLOOKUP($S40,REF!$K:$N,2,FALSE)),"")</f>
        <v/>
      </c>
      <c r="AK40" s="472" t="str">
        <f>IF($AB40&lt;=AK$2,IF($AC40&lt;AK$2,0,VLOOKUP($S40,REF!$K:$N,2,FALSE)),"")</f>
        <v/>
      </c>
      <c r="AL40" s="472" t="str">
        <f>IF($AB40&lt;=AL$2,IF($AC40&lt;AL$2,0,VLOOKUP($S40,REF!$K:$N,2,FALSE)),"")</f>
        <v/>
      </c>
      <c r="AM40" s="472" t="str">
        <f>IF($AB40&lt;=AM$2,IF($AC40&lt;AM$2,0,VLOOKUP($S40,REF!$K:$N,2,FALSE)),"")</f>
        <v/>
      </c>
      <c r="AN40" s="472" t="str">
        <f>IF($AB40&lt;=AN$2,IF($AC40&lt;AN$2,0,VLOOKUP($S40,REF!$K:$N,2,FALSE)),"")</f>
        <v/>
      </c>
      <c r="AO40" s="472" t="str">
        <f>IF($AB40&lt;=AO$2,IF($AC40&lt;AO$2,0,VLOOKUP($S40,REF!$K:$N,2,FALSE)),"")</f>
        <v/>
      </c>
      <c r="AP40" s="472" t="str">
        <f>IF($AB40&lt;=AP$2,IF($AC40&lt;AP$2,0,VLOOKUP($S40,REF!$K:$N,2,FALSE)),"")</f>
        <v/>
      </c>
      <c r="AQ40" s="472" t="str">
        <f>IF($AB40&lt;=AQ$2,IF($AC40&lt;AQ$2,0,VLOOKUP($S40,REF!$K:$N,2,FALSE)),"")</f>
        <v/>
      </c>
      <c r="AR40" s="472" t="str">
        <f>IF($AB40&lt;=AR$2,IF($AC40&lt;AR$2,0,VLOOKUP($S40,REF!$K:$N,2,FALSE)),"")</f>
        <v/>
      </c>
      <c r="AS40" s="472" t="str">
        <f>IF($AB40&lt;=AS$2,IF($AC40&lt;AS$2,0,VLOOKUP($S40,REF!$K:$N,2,FALSE)),"")</f>
        <v/>
      </c>
      <c r="AT40" s="472">
        <f>IF($AB40&lt;=AT$2,IF($AC40&lt;AT$2,0,VLOOKUP($S40,REF!$K:$N,2,FALSE)),"")</f>
        <v>1.002</v>
      </c>
      <c r="AU40" s="472">
        <f>IF($AB40&lt;=AU$2,IF($AC40&lt;AU$2,0,VLOOKUP($S40,REF!$K:$N,2,FALSE)),"")</f>
        <v>1.002</v>
      </c>
      <c r="AV40" s="472">
        <f>IF($AB40&lt;=AV$2,IF($AC40&lt;AV$2,0,VLOOKUP($S40,REF!$K:$N,2,FALSE)),"")</f>
        <v>1.002</v>
      </c>
      <c r="AW40" s="472">
        <f>IF($AB40&lt;=AW$2,IF($AC40&lt;AW$2,0,VLOOKUP($S40,REF!$K:$N,2,FALSE)),"")</f>
        <v>1.002</v>
      </c>
      <c r="AX40" s="472">
        <f>IF($AB40&lt;=AX$2,IF($AC40&lt;AX$2,0,VLOOKUP($S40,REF!$K:$N,2,FALSE)),"")</f>
        <v>1.002</v>
      </c>
      <c r="AY40" s="472">
        <f>IF($AB40&lt;=AY$2,IF($AC40&lt;AY$2,0,VLOOKUP($S40,REF!$K:$N,2,FALSE)),"")</f>
        <v>0</v>
      </c>
      <c r="AZ40" s="472">
        <f>IF($AB40&lt;=AZ$2,IF($AC40&lt;AZ$2,0,VLOOKUP($S40,REF!$K:$N,2,FALSE)),"")</f>
        <v>0</v>
      </c>
      <c r="BA40" s="472">
        <f>IF($AB40&lt;=BA$2,IF($AC40&lt;BA$2,0,VLOOKUP($S40,REF!$K:$N,2,FALSE)),"")</f>
        <v>0</v>
      </c>
      <c r="BB40" s="905">
        <f>IF($AB40&lt;=BB$2,IF($AC40&lt;BB$2,0,VLOOKUP($S40,REF!$K:$N,2,FALSE)),"")</f>
        <v>0</v>
      </c>
      <c r="BC40" s="905">
        <f>IF($AB40&lt;=BC$2,IF($AC40&lt;BC$2,0,VLOOKUP($S40,REF!$K:$N,2,FALSE)),"")</f>
        <v>0</v>
      </c>
      <c r="BD40" s="905">
        <f>IF($AB40&lt;=BD$2,IF($AC40&lt;BD$2,0,VLOOKUP($S40,REF!$K:$N,2,FALSE)),"")</f>
        <v>0</v>
      </c>
      <c r="BE40" s="905">
        <f>IF($AB40&lt;=BE$2,IF($AC40&lt;BE$2,0,VLOOKUP($S40,REF!$K:$N,2,FALSE)),"")</f>
        <v>0</v>
      </c>
      <c r="BF40" s="905">
        <f>IF($AB40&lt;=BF$2,IF($AC40&lt;BF$2,0,VLOOKUP($S40,REF!$K:$N,2,FALSE)),"")</f>
        <v>0</v>
      </c>
      <c r="BG40" s="905">
        <f>IF($AB40&lt;=BG$2,IF($AC40&lt;BG$2,0,VLOOKUP($S40,REF!$K:$N,2,FALSE)),"")</f>
        <v>0</v>
      </c>
      <c r="BH40" s="905">
        <f>IF($AB40&lt;=BH$2,IF($AC40&lt;BH$2,0,VLOOKUP($S40,REF!$K:$N,2,FALSE)),"")</f>
        <v>0</v>
      </c>
      <c r="BI40" s="905">
        <f>IF($AB40&lt;=BI$2,IF($AC40&lt;BI$2,0,VLOOKUP($S40,REF!$K:$N,2,FALSE)),"")</f>
        <v>0</v>
      </c>
      <c r="BJ40" s="905">
        <f>IF($AB40&lt;=BJ$2,IF($AC40&lt;BJ$2,0,VLOOKUP($S40,REF!$K:$N,2,FALSE)),"")</f>
        <v>0</v>
      </c>
      <c r="BK40" s="905">
        <f>IF($AB40&lt;=BK$2,IF($AC40&lt;BK$2,0,VLOOKUP($S40,REF!$K:$N,2,FALSE)),"")</f>
        <v>0</v>
      </c>
      <c r="BL40" s="905">
        <f>IF($AB40&lt;=BL$2,IF($AC40&lt;BL$2,0,VLOOKUP($S40,REF!$K:$N,2,FALSE)),"")</f>
        <v>0</v>
      </c>
      <c r="BM40" s="905">
        <f>IF($AB40&lt;=BM$2,IF($AC40&lt;BM$2,0,VLOOKUP($S40,REF!$K:$N,2,FALSE)),"")</f>
        <v>0</v>
      </c>
      <c r="BN40" s="905">
        <f>IF($AB40&lt;=BN$2,IF($AC40&lt;BN$2,0,VLOOKUP($S40,REF!$K:$N,2,FALSE)),"")</f>
        <v>0</v>
      </c>
      <c r="BO40" s="905">
        <f>IF($AB40&lt;=BO$2,IF($AC40&lt;BO$2,0,VLOOKUP($S40,REF!$K:$N,2,FALSE)),"")</f>
        <v>0</v>
      </c>
      <c r="BP40" s="905">
        <f>IF($AB40&lt;=BP$2,IF($AC40&lt;BP$2,0,VLOOKUP($S40,REF!$K:$N,2,FALSE)),"")</f>
        <v>0</v>
      </c>
      <c r="BQ40" s="905">
        <f>IF($AB40&lt;=BQ$2,IF($AC40&lt;BQ$2,0,VLOOKUP($S40,REF!$K:$N,2,FALSE)),"")</f>
        <v>0</v>
      </c>
      <c r="BR40" s="905">
        <f>IF($AB40&lt;=BR$2,IF($AC40&lt;BR$2,0,VLOOKUP($S40,REF!$K:$N,2,FALSE)),"")</f>
        <v>0</v>
      </c>
      <c r="BS40" s="905">
        <f>IF($AB40&lt;=BS$2,IF($AC40&lt;BS$2,0,VLOOKUP($S40,REF!$K:$N,2,FALSE)),"")</f>
        <v>0</v>
      </c>
      <c r="BT40" s="905">
        <f>IF($AB40&lt;=BT$2,IF($AC40&lt;BT$2,0,VLOOKUP($S40,REF!$K:$N,2,FALSE)),"")</f>
        <v>0</v>
      </c>
      <c r="BU40" s="905">
        <f>IF($AB40&lt;=BU$2,IF($AC40&lt;BU$2,0,VLOOKUP($S40,REF!$K:$N,2,FALSE)),"")</f>
        <v>0</v>
      </c>
      <c r="BV40" s="905">
        <f>IF($AB40&lt;=BV$2,IF($AC40&lt;BV$2,0,VLOOKUP($S40,REF!$K:$N,2,FALSE)),"")</f>
        <v>0</v>
      </c>
      <c r="BW40" s="905">
        <f>IF($AB40&lt;=BW$2,IF($AC40&lt;BW$2,0,VLOOKUP($S40,REF!$K:$N,2,FALSE)),"")</f>
        <v>0</v>
      </c>
      <c r="BX40" s="905">
        <f>IF($AB40&lt;=BX$2,IF($AC40&lt;BX$2,0,VLOOKUP($S40,REF!$K:$N,2,FALSE)),"")</f>
        <v>0</v>
      </c>
      <c r="BY40" s="905">
        <f>IF($AB40&lt;=BY$2,IF($AC40&lt;BY$2,0,VLOOKUP($S40,REF!$K:$N,2,FALSE)),"")</f>
        <v>0</v>
      </c>
      <c r="BZ40" s="905">
        <f>IF($AB40&lt;=BZ$2,IF($AC40&lt;BZ$2,0,VLOOKUP($S40,REF!$K:$N,2,FALSE)),"")</f>
        <v>0</v>
      </c>
      <c r="CA40" s="905">
        <f>IF($AB40&lt;=CA$2,IF($AC40&lt;CA$2,0,VLOOKUP($S40,REF!$K:$N,2,FALSE)),"")</f>
        <v>0</v>
      </c>
      <c r="CB40" s="905">
        <f>IF($AB40&lt;=CB$2,IF($AC40&lt;CB$2,0,VLOOKUP($S40,REF!$K:$N,2,FALSE)),"")</f>
        <v>0</v>
      </c>
      <c r="CC40" s="905">
        <f>IF($AB40&lt;=CC$2,IF($AC40&lt;CC$2,0,VLOOKUP($S40,REF!$K:$N,2,FALSE)),"")</f>
        <v>0</v>
      </c>
      <c r="CD40" s="905">
        <f>IF($AB40&lt;=CD$2,IF($AC40&lt;CD$2,0,VLOOKUP($S40,REF!$K:$N,2,FALSE)),"")</f>
        <v>0</v>
      </c>
      <c r="CE40" s="905">
        <f>IF($AB40&lt;=CE$2,IF($AC40&lt;CE$2,0,VLOOKUP($S40,REF!$K:$N,2,FALSE)),"")</f>
        <v>0</v>
      </c>
      <c r="CF40" s="905">
        <f>IF($AB40&lt;=CF$2,IF($AC40&lt;CF$2,0,VLOOKUP($S40,REF!$K:$N,2,FALSE)),"")</f>
        <v>0</v>
      </c>
      <c r="CG40" s="905">
        <f>IF($AB40&lt;=CG$2,IF($AC40&lt;CG$2,0,VLOOKUP($S40,REF!$K:$N,2,FALSE)),"")</f>
        <v>0</v>
      </c>
      <c r="CH40" s="905">
        <f>IF($AB40&lt;=CH$2,IF($AC40&lt;CH$2,0,VLOOKUP($S40,REF!$K:$N,2,FALSE)),"")</f>
        <v>0</v>
      </c>
      <c r="CI40" s="905">
        <f>IF($AB40&lt;=CI$2,IF($AC40&lt;CI$2,0,VLOOKUP($S40,REF!$K:$N,2,FALSE)),"")</f>
        <v>0</v>
      </c>
      <c r="CJ40" s="905">
        <f>IF($AB40&lt;=CJ$2,IF($AC40&lt;CJ$2,0,VLOOKUP($S40,REF!$K:$N,2,FALSE)),"")</f>
        <v>0</v>
      </c>
      <c r="CK40" s="905">
        <f>IF($AB40&lt;=CK$2,IF($AC40&lt;CK$2,0,VLOOKUP($S40,REF!$K:$N,2,FALSE)),"")</f>
        <v>0</v>
      </c>
      <c r="CL40" s="905">
        <f>IF($AB40&lt;=CL$2,IF($AC40&lt;CL$2,0,VLOOKUP($S40,REF!$K:$N,2,FALSE)),"")</f>
        <v>0</v>
      </c>
      <c r="CM40" s="905">
        <f>IF($AB40&lt;=CM$2,IF($AC40&lt;CM$2,0,VLOOKUP($S40,REF!$K:$N,2,FALSE)),"")</f>
        <v>0</v>
      </c>
      <c r="CN40" s="905">
        <f>IF($AB40&lt;=CN$2,IF($AC40&lt;CN$2,0,VLOOKUP($S40,REF!$K:$N,2,FALSE)),"")</f>
        <v>0</v>
      </c>
      <c r="CO40" s="905">
        <f>IF($AB40&lt;=CO$2,IF($AC40&lt;CO$2,0,VLOOKUP($S40,REF!$K:$N,2,FALSE)),"")</f>
        <v>0</v>
      </c>
      <c r="CP40" s="905">
        <f>IF($AB40&lt;=CP$2,IF($AC40&lt;CP$2,0,VLOOKUP($S40,REF!$K:$N,2,FALSE)),"")</f>
        <v>0</v>
      </c>
      <c r="CQ40" s="905">
        <f>IF($AB40&lt;=CQ$2,IF($AC40&lt;CQ$2,0,VLOOKUP($S40,REF!$K:$N,2,FALSE)),"")</f>
        <v>0</v>
      </c>
      <c r="CR40" s="905">
        <f>IF($AB40&lt;=CR$2,IF($AC40&lt;CR$2,0,VLOOKUP($S40,REF!$K:$N,2,FALSE)),"")</f>
        <v>0</v>
      </c>
      <c r="CS40" s="905">
        <f>IF($AB40&lt;=CS$2,IF($AC40&lt;CS$2,0,VLOOKUP($S40,REF!$K:$N,2,FALSE)),"")</f>
        <v>0</v>
      </c>
      <c r="CT40" s="905">
        <f>IF($AB40&lt;=CT$2,IF($AC40&lt;CT$2,0,VLOOKUP($S40,REF!$K:$N,2,FALSE)),"")</f>
        <v>0</v>
      </c>
      <c r="CU40" s="905">
        <f>IF($AB40&lt;=CU$2,IF($AC40&lt;CU$2,0,VLOOKUP($S40,REF!$K:$N,2,FALSE)),"")</f>
        <v>0</v>
      </c>
      <c r="CV40" s="905">
        <f>IF($AB40&lt;=CV$2,IF($AC40&lt;CV$2,0,VLOOKUP($S40,REF!$K:$N,2,FALSE)),"")</f>
        <v>0</v>
      </c>
      <c r="CW40" s="905">
        <f>IF($AB40&lt;=CW$2,IF($AC40&lt;CW$2,0,VLOOKUP($S40,REF!$K:$N,2,FALSE)),"")</f>
        <v>0</v>
      </c>
      <c r="CX40" s="905">
        <f>IF($AB40&lt;=CX$2,IF($AC40&lt;CX$2,0,VLOOKUP($S40,REF!$K:$N,2,FALSE)),"")</f>
        <v>0</v>
      </c>
      <c r="CY40" s="905">
        <f>IF($AB40&lt;=CY$2,IF($AC40&lt;CY$2,0,VLOOKUP($S40,REF!$K:$N,2,FALSE)),"")</f>
        <v>0</v>
      </c>
      <c r="CZ40" s="905">
        <f>IF($AB40&lt;=CZ$2,IF($AC40&lt;CZ$2,0,VLOOKUP($S40,REF!$K:$N,2,FALSE)),"")</f>
        <v>0</v>
      </c>
      <c r="DA40" s="905">
        <f>IF($AB40&lt;=DA$2,IF($AC40&lt;DA$2,0,VLOOKUP($S40,REF!$K:$N,2,FALSE)),"")</f>
        <v>0</v>
      </c>
      <c r="DB40" s="905">
        <f>IF($AB40&lt;=DB$2,IF($AC40&lt;DB$2,0,VLOOKUP($S40,REF!$K:$N,2,FALSE)),"")</f>
        <v>0</v>
      </c>
      <c r="DC40" s="905">
        <f>IF($AB40&lt;=DC$2,IF($AC40&lt;DC$2,0,VLOOKUP($S40,REF!$K:$N,2,FALSE)),"")</f>
        <v>0</v>
      </c>
      <c r="DD40" s="905">
        <f>IF($AB40&lt;=DD$2,IF($AC40&lt;DD$2,0,VLOOKUP($S40,REF!$K:$N,2,FALSE)),"")</f>
        <v>0</v>
      </c>
      <c r="DE40" s="905">
        <f>IF($AB40&lt;=DE$2,IF($AC40&lt;DE$2,0,VLOOKUP($S40,REF!$K:$N,2,FALSE)),"")</f>
        <v>0</v>
      </c>
      <c r="DF40" s="905">
        <f>IF($AB40&lt;=DF$2,IF($AC40&lt;DF$2,0,VLOOKUP($S40,REF!$K:$N,2,FALSE)),"")</f>
        <v>0</v>
      </c>
      <c r="DG40" s="905">
        <f>IF($AB40&lt;=DG$2,IF($AC40&lt;DG$2,0,VLOOKUP($S40,REF!$K:$N,2,FALSE)),"")</f>
        <v>0</v>
      </c>
      <c r="DH40" s="905">
        <f>IF($AB40&lt;=DH$2,IF($AC40&lt;DH$2,0,VLOOKUP($S40,REF!$K:$N,2,FALSE)),"")</f>
        <v>0</v>
      </c>
      <c r="DI40" s="905">
        <f>IF($AB40&lt;=DI$2,IF($AC40&lt;DI$2,0,VLOOKUP($S40,REF!$K:$N,2,FALSE)),"")</f>
        <v>0</v>
      </c>
      <c r="DJ40" s="905">
        <f>IF($AB40&lt;=DJ$2,IF($AC40&lt;DJ$2,0,VLOOKUP($S40,REF!$K:$N,2,FALSE)),"")</f>
        <v>0</v>
      </c>
      <c r="DK40" s="905">
        <f>IF($AB40&lt;=DK$2,IF($AC40&lt;DK$2,0,VLOOKUP($S40,REF!$K:$N,2,FALSE)),"")</f>
        <v>0</v>
      </c>
      <c r="DL40" s="905">
        <f>IF($AB40&lt;=DL$2,IF($AC40&lt;DL$2,0,VLOOKUP($S40,REF!$K:$N,2,FALSE)),"")</f>
        <v>0</v>
      </c>
      <c r="DM40" s="905">
        <f>IF($AB40&lt;=DM$2,IF($AC40&lt;DM$2,0,VLOOKUP($S40,REF!$K:$N,2,FALSE)),"")</f>
        <v>0</v>
      </c>
      <c r="DN40" s="905">
        <f>IF($AB40&lt;=DN$2,IF($AC40&lt;DN$2,0,VLOOKUP($S40,REF!$K:$N,2,FALSE)),"")</f>
        <v>0</v>
      </c>
      <c r="DO40" s="905">
        <f>IF($AB40&lt;=DO$2,IF($AC40&lt;DO$2,0,VLOOKUP($S40,REF!$K:$N,2,FALSE)),"")</f>
        <v>0</v>
      </c>
      <c r="DP40" s="905">
        <f>IF($AB40&lt;=DP$2,IF($AC40&lt;DP$2,0,VLOOKUP($S40,REF!$K:$N,2,FALSE)),"")</f>
        <v>0</v>
      </c>
      <c r="DQ40" s="905">
        <f>IF($AB40&lt;=DQ$2,IF($AC40&lt;DQ$2,0,VLOOKUP($S40,REF!$K:$N,2,FALSE)),"")</f>
        <v>0</v>
      </c>
      <c r="DR40" s="905">
        <f>IF($AB40&lt;=DR$2,IF($AC40&lt;DR$2,0,VLOOKUP($S40,REF!$K:$N,2,FALSE)),"")</f>
        <v>0</v>
      </c>
      <c r="DS40" s="905">
        <f>IF($AB40&lt;=DS$2,IF($AC40&lt;DS$2,0,VLOOKUP($S40,REF!$K:$N,2,FALSE)),"")</f>
        <v>0</v>
      </c>
      <c r="DT40" s="905">
        <f>IF($AB40&lt;=DT$2,IF($AC40&lt;DT$2,0,VLOOKUP($S40,REF!$K:$N,2,FALSE)),"")</f>
        <v>0</v>
      </c>
      <c r="DU40" s="905">
        <f>IF($AB40&lt;=DU$2,IF($AC40&lt;DU$2,0,VLOOKUP($S40,REF!$K:$N,2,FALSE)),"")</f>
        <v>0</v>
      </c>
      <c r="DV40" s="905">
        <f>IF($AB40&lt;=DV$2,IF($AC40&lt;DV$2,0,VLOOKUP($S40,REF!$K:$N,2,FALSE)),"")</f>
        <v>0</v>
      </c>
      <c r="DW40" s="905">
        <f>IF($AB40&lt;=DW$2,IF($AC40&lt;DW$2,0,VLOOKUP($S40,REF!$K:$N,2,FALSE)),"")</f>
        <v>0</v>
      </c>
      <c r="DX40" s="905">
        <f>IF($AB40&lt;=DX$2,IF($AC40&lt;DX$2,0,VLOOKUP($S40,REF!$K:$N,2,FALSE)),"")</f>
        <v>0</v>
      </c>
      <c r="DY40" s="905">
        <f>IF($AB40&lt;=DY$2,IF($AC40&lt;DY$2,0,VLOOKUP($S40,REF!$K:$N,2,FALSE)),"")</f>
        <v>0</v>
      </c>
      <c r="DZ40" s="905" t="str">
        <f>IF($AB40&lt;=DZ$2,IF($AC40&lt;DZ$2,0,VLOOKUP($S40,REF!$K:$N,2,FALSE)),"")</f>
        <v/>
      </c>
      <c r="EA40" s="908"/>
      <c r="EB40" s="908"/>
      <c r="EC40" s="908"/>
      <c r="ED40" s="908"/>
      <c r="EE40" s="908"/>
      <c r="EF40" s="908"/>
      <c r="EG40" s="908"/>
      <c r="EH40" s="908"/>
      <c r="EI40" s="908"/>
      <c r="EJ40" s="908"/>
      <c r="EK40" s="908"/>
      <c r="EL40" s="908"/>
      <c r="EM40" s="908"/>
      <c r="EN40" s="908"/>
      <c r="EO40" s="908"/>
      <c r="EP40" s="908"/>
      <c r="EQ40" s="908"/>
      <c r="ER40" s="908"/>
      <c r="ES40" s="908"/>
      <c r="ET40" s="908"/>
      <c r="EU40" s="908"/>
      <c r="EV40" s="908"/>
      <c r="EW40" s="908"/>
      <c r="EX40" s="908"/>
      <c r="EY40" s="908"/>
      <c r="EZ40" s="908"/>
      <c r="FA40" s="908"/>
      <c r="FB40" s="908"/>
      <c r="FC40" s="908"/>
      <c r="FD40" s="908"/>
      <c r="FE40" s="908"/>
      <c r="FF40" s="908"/>
      <c r="FG40" s="908"/>
      <c r="FH40" s="908"/>
      <c r="FI40" s="908"/>
      <c r="FJ40" s="908"/>
      <c r="FK40" s="908"/>
      <c r="FL40" s="908"/>
      <c r="FM40" s="908"/>
      <c r="FN40" s="908"/>
      <c r="FO40" s="908"/>
      <c r="FP40" s="908"/>
      <c r="FQ40" s="908"/>
      <c r="FR40" s="908"/>
      <c r="FS40" s="908"/>
      <c r="FT40" s="908"/>
      <c r="FU40" s="908"/>
      <c r="FV40" s="908"/>
      <c r="FW40" s="908"/>
      <c r="FX40" s="908"/>
      <c r="FY40" s="908"/>
      <c r="FZ40" s="908"/>
      <c r="GA40" s="908"/>
      <c r="GB40" s="908"/>
      <c r="GC40" s="908"/>
      <c r="GD40" s="908"/>
      <c r="GE40" s="908"/>
      <c r="GF40" s="908"/>
      <c r="GG40" s="908"/>
      <c r="GH40" s="908"/>
      <c r="GI40" s="908"/>
      <c r="GJ40" s="908"/>
      <c r="GK40" s="908"/>
      <c r="GL40" s="908"/>
      <c r="GM40" s="908"/>
      <c r="GN40" s="908"/>
      <c r="GO40" s="908"/>
      <c r="GP40" s="908"/>
      <c r="GQ40" s="908"/>
      <c r="GR40" s="908"/>
      <c r="GS40" s="908"/>
      <c r="GT40" s="908"/>
      <c r="GU40" s="908"/>
      <c r="GV40" s="908"/>
      <c r="GW40" s="908"/>
      <c r="GX40" s="908"/>
      <c r="GY40" s="908"/>
      <c r="GZ40" s="908"/>
      <c r="HA40" s="908"/>
      <c r="HB40" s="908"/>
      <c r="HC40" s="908"/>
      <c r="HD40" s="908"/>
      <c r="HE40" s="908"/>
      <c r="HF40" s="908"/>
      <c r="HG40" s="908"/>
      <c r="HH40" s="908"/>
      <c r="HI40" s="908"/>
      <c r="HJ40" s="908"/>
      <c r="HK40" s="908"/>
      <c r="HL40" s="908"/>
      <c r="HM40" s="908"/>
      <c r="HN40" s="908"/>
      <c r="HO40" s="908"/>
      <c r="HP40" s="908"/>
      <c r="HQ40" s="908"/>
      <c r="HR40" s="908"/>
      <c r="HS40" s="908"/>
      <c r="HT40" s="908"/>
      <c r="HU40" s="908"/>
      <c r="HV40" s="908"/>
      <c r="HW40" s="908"/>
      <c r="HX40" s="908"/>
      <c r="HY40" s="908"/>
      <c r="HZ40" s="908"/>
      <c r="IA40" s="908"/>
      <c r="IB40" s="908"/>
      <c r="IC40" s="908"/>
      <c r="ID40" s="908"/>
      <c r="IE40" s="908"/>
      <c r="IF40" s="908"/>
      <c r="IG40" s="908"/>
      <c r="IH40" s="908"/>
      <c r="II40" s="908"/>
      <c r="IJ40" s="908"/>
      <c r="IK40" s="908"/>
      <c r="IL40" s="908"/>
      <c r="IM40" s="908"/>
      <c r="IN40" s="908"/>
      <c r="IO40" s="908"/>
      <c r="IP40" s="908"/>
      <c r="IQ40" s="908"/>
      <c r="IR40" s="908"/>
      <c r="IS40" s="908"/>
      <c r="IT40" s="908"/>
      <c r="IU40" s="908"/>
      <c r="IV40" s="908"/>
      <c r="IW40" s="908"/>
      <c r="IX40" s="908"/>
      <c r="IY40" s="908"/>
      <c r="IZ40" s="908"/>
      <c r="JA40" s="908"/>
      <c r="JB40" s="908"/>
      <c r="JC40" s="908"/>
      <c r="JD40" s="908"/>
      <c r="JE40" s="908"/>
      <c r="JF40" s="908"/>
      <c r="JG40" s="908"/>
      <c r="JH40" s="908"/>
      <c r="JI40" s="908"/>
      <c r="JJ40" s="908"/>
      <c r="JK40" s="908"/>
      <c r="JL40" s="908"/>
      <c r="JM40" s="908"/>
      <c r="JN40" s="908"/>
      <c r="JO40" s="908"/>
      <c r="JP40" s="908"/>
      <c r="JQ40" s="908"/>
      <c r="JR40" s="908"/>
      <c r="JS40" s="908"/>
      <c r="JT40" s="908"/>
      <c r="JU40" s="908"/>
      <c r="JV40" s="908"/>
      <c r="JW40" s="908"/>
      <c r="JX40" s="908"/>
    </row>
    <row r="41" spans="1:284" s="709" customFormat="1" ht="24" customHeight="1">
      <c r="A41" s="972">
        <f>VLOOKUP(B41,REF!$U$1:$W$8,2,FALSE)</f>
        <v>6</v>
      </c>
      <c r="B41" s="1192" t="s">
        <v>279</v>
      </c>
      <c r="C41" s="1193"/>
      <c r="D41" s="1297" t="s">
        <v>769</v>
      </c>
      <c r="E41" s="971"/>
      <c r="F41" s="1218">
        <v>0</v>
      </c>
      <c r="G41" s="1219"/>
      <c r="H41" s="870"/>
      <c r="I41" s="764" t="s">
        <v>281</v>
      </c>
      <c r="J41" s="945" t="s">
        <v>4</v>
      </c>
      <c r="K41" s="943" t="s">
        <v>150</v>
      </c>
      <c r="L41" s="869" t="s">
        <v>200</v>
      </c>
      <c r="M41" s="706" t="s">
        <v>199</v>
      </c>
      <c r="N41" s="1304" t="s">
        <v>281</v>
      </c>
      <c r="O41" s="1225"/>
      <c r="P41" s="860" t="s">
        <v>149</v>
      </c>
      <c r="Q41" s="930">
        <v>41687</v>
      </c>
      <c r="R41" s="1025">
        <v>16</v>
      </c>
      <c r="S41" s="1179">
        <v>1</v>
      </c>
      <c r="T41" s="1180" t="str">
        <f>VLOOKUP(S41,REF!$K$1:$N$11,4,FALSE)</f>
        <v>Elvio Beautemps</v>
      </c>
      <c r="U41" s="1019"/>
      <c r="V41" s="904"/>
      <c r="W41" s="956"/>
      <c r="X41" s="904"/>
      <c r="Y41" s="956"/>
      <c r="Z41" s="955"/>
      <c r="AA41" s="952">
        <f t="shared" si="8"/>
        <v>17.714285714285715</v>
      </c>
      <c r="AB41" s="1283">
        <f>IFERROR((Q41-1)-(R41*7),"")</f>
        <v>41574</v>
      </c>
      <c r="AC41" s="1283">
        <v>41698</v>
      </c>
      <c r="AD41" s="952"/>
      <c r="AE41" s="953">
        <v>1</v>
      </c>
      <c r="AF41" s="1033"/>
      <c r="AG41" s="1234" t="s">
        <v>785</v>
      </c>
      <c r="AH41" s="472">
        <f>IF($AB41&lt;=AH$2,IF($AC41&lt;AH$2,0,VLOOKUP($S41,REF!$K:$N,2,FALSE)),"")</f>
        <v>1.0009999999999999</v>
      </c>
      <c r="AI41" s="472">
        <f>IF($AB41&lt;=AI$2,IF($AC41&lt;AI$2,0,VLOOKUP($S41,REF!$K:$N,2,FALSE)),"")</f>
        <v>1.0009999999999999</v>
      </c>
      <c r="AJ41" s="472">
        <f>IF($AB41&lt;=AJ$2,IF($AC41&lt;AJ$2,0,VLOOKUP($S41,REF!$K:$N,2,FALSE)),"")</f>
        <v>1.0009999999999999</v>
      </c>
      <c r="AK41" s="472">
        <f>IF($AB41&lt;=AK$2,IF($AC41&lt;AK$2,0,VLOOKUP($S41,REF!$K:$N,2,FALSE)),"")</f>
        <v>1.0009999999999999</v>
      </c>
      <c r="AL41" s="472">
        <f>IF($AB41&lt;=AL$2,IF($AC41&lt;AL$2,0,VLOOKUP($S41,REF!$K:$N,2,FALSE)),"")</f>
        <v>1.0009999999999999</v>
      </c>
      <c r="AM41" s="472">
        <f>IF($AB41&lt;=AM$2,IF($AC41&lt;AM$2,0,VLOOKUP($S41,REF!$K:$N,2,FALSE)),"")</f>
        <v>1.0009999999999999</v>
      </c>
      <c r="AN41" s="472">
        <f>IF($AB41&lt;=AN$2,IF($AC41&lt;AN$2,0,VLOOKUP($S41,REF!$K:$N,2,FALSE)),"")</f>
        <v>1.0009999999999999</v>
      </c>
      <c r="AO41" s="472">
        <f>IF($AB41&lt;=AO$2,IF($AC41&lt;AO$2,0,VLOOKUP($S41,REF!$K:$N,2,FALSE)),"")</f>
        <v>1.0009999999999999</v>
      </c>
      <c r="AP41" s="472">
        <f>IF($AB41&lt;=AP$2,IF($AC41&lt;AP$2,0,VLOOKUP($S41,REF!$K:$N,2,FALSE)),"")</f>
        <v>1.0009999999999999</v>
      </c>
      <c r="AQ41" s="472">
        <f>IF($AB41&lt;=AQ$2,IF($AC41&lt;AQ$2,0,VLOOKUP($S41,REF!$K:$N,2,FALSE)),"")</f>
        <v>1.0009999999999999</v>
      </c>
      <c r="AR41" s="472">
        <f>IF($AB41&lt;=AR$2,IF($AC41&lt;AR$2,0,VLOOKUP($S41,REF!$K:$N,2,FALSE)),"")</f>
        <v>1.0009999999999999</v>
      </c>
      <c r="AS41" s="472">
        <f>IF($AB41&lt;=AS$2,IF($AC41&lt;AS$2,0,VLOOKUP($S41,REF!$K:$N,2,FALSE)),"")</f>
        <v>1.0009999999999999</v>
      </c>
      <c r="AT41" s="472">
        <f>IF($AB41&lt;=AT$2,IF($AC41&lt;AT$2,0,VLOOKUP($S41,REF!$K:$N,2,FALSE)),"")</f>
        <v>1.0009999999999999</v>
      </c>
      <c r="AU41" s="472">
        <f>IF($AB41&lt;=AU$2,IF($AC41&lt;AU$2,0,VLOOKUP($S41,REF!$K:$N,2,FALSE)),"")</f>
        <v>1.0009999999999999</v>
      </c>
      <c r="AV41" s="472">
        <f>IF($AB41&lt;=AV$2,IF($AC41&lt;AV$2,0,VLOOKUP($S41,REF!$K:$N,2,FALSE)),"")</f>
        <v>0</v>
      </c>
      <c r="AW41" s="472">
        <f>IF($AB41&lt;=AW$2,IF($AC41&lt;AW$2,0,VLOOKUP($S41,REF!$K:$N,2,FALSE)),"")</f>
        <v>0</v>
      </c>
      <c r="AX41" s="472">
        <f>IF($AB41&lt;=AX$2,IF($AC41&lt;AX$2,0,VLOOKUP($S41,REF!$K:$N,2,FALSE)),"")</f>
        <v>0</v>
      </c>
      <c r="AY41" s="472">
        <f>IF($AB41&lt;=AY$2,IF($AC41&lt;AY$2,0,VLOOKUP($S41,REF!$K:$N,2,FALSE)),"")</f>
        <v>0</v>
      </c>
      <c r="AZ41" s="472">
        <f>IF($AB41&lt;=AZ$2,IF($AC41&lt;AZ$2,0,VLOOKUP($S41,REF!$K:$N,2,FALSE)),"")</f>
        <v>0</v>
      </c>
      <c r="BA41" s="472">
        <f>IF($AB41&lt;=BA$2,IF($AC41&lt;BA$2,0,VLOOKUP($S41,REF!$K:$N,2,FALSE)),"")</f>
        <v>0</v>
      </c>
      <c r="BB41" s="905">
        <f>IF($AB41&lt;=BB$2,IF($AC41&lt;BB$2,0,VLOOKUP($S41,REF!$K:$N,2,FALSE)),"")</f>
        <v>0</v>
      </c>
      <c r="BC41" s="905">
        <f>IF($AB41&lt;=BC$2,IF($AC41&lt;BC$2,0,VLOOKUP($S41,REF!$K:$N,2,FALSE)),"")</f>
        <v>0</v>
      </c>
      <c r="BD41" s="905">
        <f>IF($AB41&lt;=BD$2,IF($AC41&lt;BD$2,0,VLOOKUP($S41,REF!$K:$N,2,FALSE)),"")</f>
        <v>0</v>
      </c>
      <c r="BE41" s="905">
        <f>IF($AB41&lt;=BE$2,IF($AC41&lt;BE$2,0,VLOOKUP($S41,REF!$K:$N,2,FALSE)),"")</f>
        <v>0</v>
      </c>
      <c r="BF41" s="905">
        <f>IF($AB41&lt;=BF$2,IF($AC41&lt;BF$2,0,VLOOKUP($S41,REF!$K:$N,2,FALSE)),"")</f>
        <v>0</v>
      </c>
      <c r="BG41" s="905">
        <f>IF($AB41&lt;=BG$2,IF($AC41&lt;BG$2,0,VLOOKUP($S41,REF!$K:$N,2,FALSE)),"")</f>
        <v>0</v>
      </c>
      <c r="BH41" s="905">
        <f>IF($AB41&lt;=BH$2,IF($AC41&lt;BH$2,0,VLOOKUP($S41,REF!$K:$N,2,FALSE)),"")</f>
        <v>0</v>
      </c>
      <c r="BI41" s="905">
        <f>IF($AB41&lt;=BI$2,IF($AC41&lt;BI$2,0,VLOOKUP($S41,REF!$K:$N,2,FALSE)),"")</f>
        <v>0</v>
      </c>
      <c r="BJ41" s="905">
        <f>IF($AB41&lt;=BJ$2,IF($AC41&lt;BJ$2,0,VLOOKUP($S41,REF!$K:$N,2,FALSE)),"")</f>
        <v>0</v>
      </c>
      <c r="BK41" s="905">
        <f>IF($AB41&lt;=BK$2,IF($AC41&lt;BK$2,0,VLOOKUP($S41,REF!$K:$N,2,FALSE)),"")</f>
        <v>0</v>
      </c>
      <c r="BL41" s="905">
        <f>IF($AB41&lt;=BL$2,IF($AC41&lt;BL$2,0,VLOOKUP($S41,REF!$K:$N,2,FALSE)),"")</f>
        <v>0</v>
      </c>
      <c r="BM41" s="905">
        <f>IF($AB41&lt;=BM$2,IF($AC41&lt;BM$2,0,VLOOKUP($S41,REF!$K:$N,2,FALSE)),"")</f>
        <v>0</v>
      </c>
      <c r="BN41" s="905">
        <f>IF($AB41&lt;=BN$2,IF($AC41&lt;BN$2,0,VLOOKUP($S41,REF!$K:$N,2,FALSE)),"")</f>
        <v>0</v>
      </c>
      <c r="BO41" s="905">
        <f>IF($AB41&lt;=BO$2,IF($AC41&lt;BO$2,0,VLOOKUP($S41,REF!$K:$N,2,FALSE)),"")</f>
        <v>0</v>
      </c>
      <c r="BP41" s="905">
        <f>IF($AB41&lt;=BP$2,IF($AC41&lt;BP$2,0,VLOOKUP($S41,REF!$K:$N,2,FALSE)),"")</f>
        <v>0</v>
      </c>
      <c r="BQ41" s="905">
        <f>IF($AB41&lt;=BQ$2,IF($AC41&lt;BQ$2,0,VLOOKUP($S41,REF!$K:$N,2,FALSE)),"")</f>
        <v>0</v>
      </c>
      <c r="BR41" s="905">
        <f>IF($AB41&lt;=BR$2,IF($AC41&lt;BR$2,0,VLOOKUP($S41,REF!$K:$N,2,FALSE)),"")</f>
        <v>0</v>
      </c>
      <c r="BS41" s="905">
        <f>IF($AB41&lt;=BS$2,IF($AC41&lt;BS$2,0,VLOOKUP($S41,REF!$K:$N,2,FALSE)),"")</f>
        <v>0</v>
      </c>
      <c r="BT41" s="905">
        <f>IF($AB41&lt;=BT$2,IF($AC41&lt;BT$2,0,VLOOKUP($S41,REF!$K:$N,2,FALSE)),"")</f>
        <v>0</v>
      </c>
      <c r="BU41" s="905">
        <f>IF($AB41&lt;=BU$2,IF($AC41&lt;BU$2,0,VLOOKUP($S41,REF!$K:$N,2,FALSE)),"")</f>
        <v>0</v>
      </c>
      <c r="BV41" s="905">
        <f>IF($AB41&lt;=BV$2,IF($AC41&lt;BV$2,0,VLOOKUP($S41,REF!$K:$N,2,FALSE)),"")</f>
        <v>0</v>
      </c>
      <c r="BW41" s="905">
        <f>IF($AB41&lt;=BW$2,IF($AC41&lt;BW$2,0,VLOOKUP($S41,REF!$K:$N,2,FALSE)),"")</f>
        <v>0</v>
      </c>
      <c r="BX41" s="905">
        <f>IF($AB41&lt;=BX$2,IF($AC41&lt;BX$2,0,VLOOKUP($S41,REF!$K:$N,2,FALSE)),"")</f>
        <v>0</v>
      </c>
      <c r="BY41" s="905">
        <f>IF($AB41&lt;=BY$2,IF($AC41&lt;BY$2,0,VLOOKUP($S41,REF!$K:$N,2,FALSE)),"")</f>
        <v>0</v>
      </c>
      <c r="BZ41" s="905">
        <f>IF($AB41&lt;=BZ$2,IF($AC41&lt;BZ$2,0,VLOOKUP($S41,REF!$K:$N,2,FALSE)),"")</f>
        <v>0</v>
      </c>
      <c r="CA41" s="905">
        <f>IF($AB41&lt;=CA$2,IF($AC41&lt;CA$2,0,VLOOKUP($S41,REF!$K:$N,2,FALSE)),"")</f>
        <v>0</v>
      </c>
      <c r="CB41" s="905">
        <f>IF($AB41&lt;=CB$2,IF($AC41&lt;CB$2,0,VLOOKUP($S41,REF!$K:$N,2,FALSE)),"")</f>
        <v>0</v>
      </c>
      <c r="CC41" s="905">
        <f>IF($AB41&lt;=CC$2,IF($AC41&lt;CC$2,0,VLOOKUP($S41,REF!$K:$N,2,FALSE)),"")</f>
        <v>0</v>
      </c>
      <c r="CD41" s="905">
        <f>IF($AB41&lt;=CD$2,IF($AC41&lt;CD$2,0,VLOOKUP($S41,REF!$K:$N,2,FALSE)),"")</f>
        <v>0</v>
      </c>
      <c r="CE41" s="905">
        <f>IF($AB41&lt;=CE$2,IF($AC41&lt;CE$2,0,VLOOKUP($S41,REF!$K:$N,2,FALSE)),"")</f>
        <v>0</v>
      </c>
      <c r="CF41" s="905">
        <f>IF($AB41&lt;=CF$2,IF($AC41&lt;CF$2,0,VLOOKUP($S41,REF!$K:$N,2,FALSE)),"")</f>
        <v>0</v>
      </c>
      <c r="CG41" s="905">
        <f>IF($AB41&lt;=CG$2,IF($AC41&lt;CG$2,0,VLOOKUP($S41,REF!$K:$N,2,FALSE)),"")</f>
        <v>0</v>
      </c>
      <c r="CH41" s="905">
        <f>IF($AB41&lt;=CH$2,IF($AC41&lt;CH$2,0,VLOOKUP($S41,REF!$K:$N,2,FALSE)),"")</f>
        <v>0</v>
      </c>
      <c r="CI41" s="905">
        <f>IF($AB41&lt;=CI$2,IF($AC41&lt;CI$2,0,VLOOKUP($S41,REF!$K:$N,2,FALSE)),"")</f>
        <v>0</v>
      </c>
      <c r="CJ41" s="905">
        <f>IF($AB41&lt;=CJ$2,IF($AC41&lt;CJ$2,0,VLOOKUP($S41,REF!$K:$N,2,FALSE)),"")</f>
        <v>0</v>
      </c>
      <c r="CK41" s="905">
        <f>IF($AB41&lt;=CK$2,IF($AC41&lt;CK$2,0,VLOOKUP($S41,REF!$K:$N,2,FALSE)),"")</f>
        <v>0</v>
      </c>
      <c r="CL41" s="905">
        <f>IF($AB41&lt;=CL$2,IF($AC41&lt;CL$2,0,VLOOKUP($S41,REF!$K:$N,2,FALSE)),"")</f>
        <v>0</v>
      </c>
      <c r="CM41" s="905">
        <f>IF($AB41&lt;=CM$2,IF($AC41&lt;CM$2,0,VLOOKUP($S41,REF!$K:$N,2,FALSE)),"")</f>
        <v>0</v>
      </c>
      <c r="CN41" s="905">
        <f>IF($AB41&lt;=CN$2,IF($AC41&lt;CN$2,0,VLOOKUP($S41,REF!$K:$N,2,FALSE)),"")</f>
        <v>0</v>
      </c>
      <c r="CO41" s="905">
        <f>IF($AB41&lt;=CO$2,IF($AC41&lt;CO$2,0,VLOOKUP($S41,REF!$K:$N,2,FALSE)),"")</f>
        <v>0</v>
      </c>
      <c r="CP41" s="905">
        <f>IF($AB41&lt;=CP$2,IF($AC41&lt;CP$2,0,VLOOKUP($S41,REF!$K:$N,2,FALSE)),"")</f>
        <v>0</v>
      </c>
      <c r="CQ41" s="905">
        <f>IF($AB41&lt;=CQ$2,IF($AC41&lt;CQ$2,0,VLOOKUP($S41,REF!$K:$N,2,FALSE)),"")</f>
        <v>0</v>
      </c>
      <c r="CR41" s="905">
        <f>IF($AB41&lt;=CR$2,IF($AC41&lt;CR$2,0,VLOOKUP($S41,REF!$K:$N,2,FALSE)),"")</f>
        <v>0</v>
      </c>
      <c r="CS41" s="905">
        <f>IF($AB41&lt;=CS$2,IF($AC41&lt;CS$2,0,VLOOKUP($S41,REF!$K:$N,2,FALSE)),"")</f>
        <v>0</v>
      </c>
      <c r="CT41" s="905">
        <f>IF($AB41&lt;=CT$2,IF($AC41&lt;CT$2,0,VLOOKUP($S41,REF!$K:$N,2,FALSE)),"")</f>
        <v>0</v>
      </c>
      <c r="CU41" s="905">
        <f>IF($AB41&lt;=CU$2,IF($AC41&lt;CU$2,0,VLOOKUP($S41,REF!$K:$N,2,FALSE)),"")</f>
        <v>0</v>
      </c>
      <c r="CV41" s="905">
        <f>IF($AB41&lt;=CV$2,IF($AC41&lt;CV$2,0,VLOOKUP($S41,REF!$K:$N,2,FALSE)),"")</f>
        <v>0</v>
      </c>
      <c r="CW41" s="905">
        <f>IF($AB41&lt;=CW$2,IF($AC41&lt;CW$2,0,VLOOKUP($S41,REF!$K:$N,2,FALSE)),"")</f>
        <v>0</v>
      </c>
      <c r="CX41" s="905">
        <f>IF($AB41&lt;=CX$2,IF($AC41&lt;CX$2,0,VLOOKUP($S41,REF!$K:$N,2,FALSE)),"")</f>
        <v>0</v>
      </c>
      <c r="CY41" s="905">
        <f>IF($AB41&lt;=CY$2,IF($AC41&lt;CY$2,0,VLOOKUP($S41,REF!$K:$N,2,FALSE)),"")</f>
        <v>0</v>
      </c>
      <c r="CZ41" s="905">
        <f>IF($AB41&lt;=CZ$2,IF($AC41&lt;CZ$2,0,VLOOKUP($S41,REF!$K:$N,2,FALSE)),"")</f>
        <v>0</v>
      </c>
      <c r="DA41" s="905">
        <f>IF($AB41&lt;=DA$2,IF($AC41&lt;DA$2,0,VLOOKUP($S41,REF!$K:$N,2,FALSE)),"")</f>
        <v>0</v>
      </c>
      <c r="DB41" s="905">
        <f>IF($AB41&lt;=DB$2,IF($AC41&lt;DB$2,0,VLOOKUP($S41,REF!$K:$N,2,FALSE)),"")</f>
        <v>0</v>
      </c>
      <c r="DC41" s="905">
        <f>IF($AB41&lt;=DC$2,IF($AC41&lt;DC$2,0,VLOOKUP($S41,REF!$K:$N,2,FALSE)),"")</f>
        <v>0</v>
      </c>
      <c r="DD41" s="905">
        <f>IF($AB41&lt;=DD$2,IF($AC41&lt;DD$2,0,VLOOKUP($S41,REF!$K:$N,2,FALSE)),"")</f>
        <v>0</v>
      </c>
      <c r="DE41" s="905">
        <f>IF($AB41&lt;=DE$2,IF($AC41&lt;DE$2,0,VLOOKUP($S41,REF!$K:$N,2,FALSE)),"")</f>
        <v>0</v>
      </c>
      <c r="DF41" s="905">
        <f>IF($AB41&lt;=DF$2,IF($AC41&lt;DF$2,0,VLOOKUP($S41,REF!$K:$N,2,FALSE)),"")</f>
        <v>0</v>
      </c>
      <c r="DG41" s="905">
        <f>IF($AB41&lt;=DG$2,IF($AC41&lt;DG$2,0,VLOOKUP($S41,REF!$K:$N,2,FALSE)),"")</f>
        <v>0</v>
      </c>
      <c r="DH41" s="905">
        <f>IF($AB41&lt;=DH$2,IF($AC41&lt;DH$2,0,VLOOKUP($S41,REF!$K:$N,2,FALSE)),"")</f>
        <v>0</v>
      </c>
      <c r="DI41" s="905">
        <f>IF($AB41&lt;=DI$2,IF($AC41&lt;DI$2,0,VLOOKUP($S41,REF!$K:$N,2,FALSE)),"")</f>
        <v>0</v>
      </c>
      <c r="DJ41" s="905">
        <f>IF($AB41&lt;=DJ$2,IF($AC41&lt;DJ$2,0,VLOOKUP($S41,REF!$K:$N,2,FALSE)),"")</f>
        <v>0</v>
      </c>
      <c r="DK41" s="905">
        <f>IF($AB41&lt;=DK$2,IF($AC41&lt;DK$2,0,VLOOKUP($S41,REF!$K:$N,2,FALSE)),"")</f>
        <v>0</v>
      </c>
      <c r="DL41" s="905">
        <f>IF($AB41&lt;=DL$2,IF($AC41&lt;DL$2,0,VLOOKUP($S41,REF!$K:$N,2,FALSE)),"")</f>
        <v>0</v>
      </c>
      <c r="DM41" s="905">
        <f>IF($AB41&lt;=DM$2,IF($AC41&lt;DM$2,0,VLOOKUP($S41,REF!$K:$N,2,FALSE)),"")</f>
        <v>0</v>
      </c>
      <c r="DN41" s="905">
        <f>IF($AB41&lt;=DN$2,IF($AC41&lt;DN$2,0,VLOOKUP($S41,REF!$K:$N,2,FALSE)),"")</f>
        <v>0</v>
      </c>
      <c r="DO41" s="905">
        <f>IF($AB41&lt;=DO$2,IF($AC41&lt;DO$2,0,VLOOKUP($S41,REF!$K:$N,2,FALSE)),"")</f>
        <v>0</v>
      </c>
      <c r="DP41" s="905">
        <f>IF($AB41&lt;=DP$2,IF($AC41&lt;DP$2,0,VLOOKUP($S41,REF!$K:$N,2,FALSE)),"")</f>
        <v>0</v>
      </c>
      <c r="DQ41" s="905">
        <f>IF($AB41&lt;=DQ$2,IF($AC41&lt;DQ$2,0,VLOOKUP($S41,REF!$K:$N,2,FALSE)),"")</f>
        <v>0</v>
      </c>
      <c r="DR41" s="905">
        <f>IF($AB41&lt;=DR$2,IF($AC41&lt;DR$2,0,VLOOKUP($S41,REF!$K:$N,2,FALSE)),"")</f>
        <v>0</v>
      </c>
      <c r="DS41" s="905">
        <f>IF($AB41&lt;=DS$2,IF($AC41&lt;DS$2,0,VLOOKUP($S41,REF!$K:$N,2,FALSE)),"")</f>
        <v>0</v>
      </c>
      <c r="DT41" s="905">
        <f>IF($AB41&lt;=DT$2,IF($AC41&lt;DT$2,0,VLOOKUP($S41,REF!$K:$N,2,FALSE)),"")</f>
        <v>0</v>
      </c>
      <c r="DU41" s="905">
        <f>IF($AB41&lt;=DU$2,IF($AC41&lt;DU$2,0,VLOOKUP($S41,REF!$K:$N,2,FALSE)),"")</f>
        <v>0</v>
      </c>
      <c r="DV41" s="905">
        <f>IF($AB41&lt;=DV$2,IF($AC41&lt;DV$2,0,VLOOKUP($S41,REF!$K:$N,2,FALSE)),"")</f>
        <v>0</v>
      </c>
      <c r="DW41" s="905">
        <f>IF($AB41&lt;=DW$2,IF($AC41&lt;DW$2,0,VLOOKUP($S41,REF!$K:$N,2,FALSE)),"")</f>
        <v>0</v>
      </c>
      <c r="DX41" s="905">
        <f>IF($AB41&lt;=DX$2,IF($AC41&lt;DX$2,0,VLOOKUP($S41,REF!$K:$N,2,FALSE)),"")</f>
        <v>0</v>
      </c>
      <c r="DY41" s="905">
        <f>IF($AB41&lt;=DY$2,IF($AC41&lt;DY$2,0,VLOOKUP($S41,REF!$K:$N,2,FALSE)),"")</f>
        <v>0</v>
      </c>
      <c r="DZ41" s="905" t="str">
        <f>IF($AB41&lt;=DZ$2,IF($AC41&lt;DZ$2,0,VLOOKUP($S41,REF!$K:$N,2,FALSE)),"")</f>
        <v/>
      </c>
      <c r="EA41" s="908"/>
      <c r="EB41" s="908"/>
      <c r="EC41" s="908"/>
      <c r="ED41" s="908"/>
      <c r="EE41" s="908"/>
      <c r="EF41" s="908"/>
      <c r="EG41" s="908"/>
      <c r="EH41" s="908"/>
      <c r="EI41" s="908"/>
      <c r="EJ41" s="908"/>
      <c r="EK41" s="908"/>
      <c r="EL41" s="908"/>
      <c r="EM41" s="908"/>
      <c r="EN41" s="908"/>
      <c r="EO41" s="908"/>
      <c r="EP41" s="908"/>
      <c r="EQ41" s="908"/>
      <c r="ER41" s="908"/>
      <c r="ES41" s="908"/>
      <c r="ET41" s="908"/>
      <c r="EU41" s="908"/>
      <c r="EV41" s="908"/>
      <c r="EW41" s="908"/>
      <c r="EX41" s="908"/>
      <c r="EY41" s="908"/>
      <c r="EZ41" s="908"/>
      <c r="FA41" s="908"/>
      <c r="FB41" s="908"/>
      <c r="FC41" s="908"/>
      <c r="FD41" s="908"/>
      <c r="FE41" s="908"/>
      <c r="FF41" s="908"/>
      <c r="FG41" s="908"/>
      <c r="FH41" s="908"/>
      <c r="FI41" s="908"/>
      <c r="FJ41" s="908"/>
      <c r="FK41" s="908"/>
      <c r="FL41" s="908"/>
      <c r="FM41" s="908"/>
      <c r="FN41" s="908"/>
      <c r="FO41" s="908"/>
      <c r="FP41" s="908"/>
      <c r="FQ41" s="908"/>
      <c r="FR41" s="908"/>
      <c r="FS41" s="908"/>
      <c r="FT41" s="908"/>
      <c r="FU41" s="908"/>
      <c r="FV41" s="908"/>
      <c r="FW41" s="908"/>
      <c r="FX41" s="908"/>
      <c r="FY41" s="908"/>
      <c r="FZ41" s="908"/>
      <c r="GA41" s="908"/>
      <c r="GB41" s="908"/>
      <c r="GC41" s="908"/>
      <c r="GD41" s="908"/>
      <c r="GE41" s="908"/>
      <c r="GF41" s="908"/>
      <c r="GG41" s="908"/>
      <c r="GH41" s="908"/>
      <c r="GI41" s="908"/>
      <c r="GJ41" s="908"/>
      <c r="GK41" s="908"/>
      <c r="GL41" s="908"/>
      <c r="GM41" s="908"/>
      <c r="GN41" s="908"/>
      <c r="GO41" s="908"/>
      <c r="GP41" s="908"/>
      <c r="GQ41" s="908"/>
      <c r="GR41" s="908"/>
      <c r="GS41" s="908"/>
      <c r="GT41" s="908"/>
      <c r="GU41" s="908"/>
      <c r="GV41" s="908"/>
      <c r="GW41" s="908"/>
      <c r="GX41" s="908"/>
      <c r="GY41" s="908"/>
      <c r="GZ41" s="908"/>
      <c r="HA41" s="908"/>
      <c r="HB41" s="908"/>
      <c r="HC41" s="908"/>
      <c r="HD41" s="908"/>
      <c r="HE41" s="908"/>
      <c r="HF41" s="908"/>
      <c r="HG41" s="908"/>
      <c r="HH41" s="908"/>
      <c r="HI41" s="908"/>
      <c r="HJ41" s="908"/>
      <c r="HK41" s="908"/>
      <c r="HL41" s="908"/>
      <c r="HM41" s="908"/>
      <c r="HN41" s="908"/>
      <c r="HO41" s="908"/>
      <c r="HP41" s="908"/>
      <c r="HQ41" s="908"/>
      <c r="HR41" s="908"/>
      <c r="HS41" s="908"/>
      <c r="HT41" s="908"/>
      <c r="HU41" s="908"/>
      <c r="HV41" s="908"/>
      <c r="HW41" s="908"/>
      <c r="HX41" s="908"/>
      <c r="HY41" s="908"/>
      <c r="HZ41" s="908"/>
      <c r="IA41" s="908"/>
      <c r="IB41" s="908"/>
      <c r="IC41" s="908"/>
      <c r="ID41" s="908"/>
      <c r="IE41" s="908"/>
      <c r="IF41" s="908"/>
      <c r="IG41" s="908"/>
      <c r="IH41" s="908"/>
      <c r="II41" s="908"/>
      <c r="IJ41" s="908"/>
      <c r="IK41" s="908"/>
      <c r="IL41" s="908"/>
      <c r="IM41" s="908"/>
      <c r="IN41" s="908"/>
      <c r="IO41" s="908"/>
      <c r="IP41" s="908"/>
      <c r="IQ41" s="908"/>
      <c r="IR41" s="908"/>
      <c r="IS41" s="908"/>
      <c r="IT41" s="908"/>
      <c r="IU41" s="908"/>
      <c r="IV41" s="908"/>
      <c r="IW41" s="908"/>
      <c r="IX41" s="908"/>
      <c r="IY41" s="908"/>
      <c r="IZ41" s="908"/>
      <c r="JA41" s="908"/>
      <c r="JB41" s="908"/>
      <c r="JC41" s="908"/>
      <c r="JD41" s="908"/>
      <c r="JE41" s="908"/>
      <c r="JF41" s="908"/>
      <c r="JG41" s="908"/>
      <c r="JH41" s="908"/>
      <c r="JI41" s="908"/>
      <c r="JJ41" s="908"/>
      <c r="JK41" s="908"/>
      <c r="JL41" s="908"/>
      <c r="JM41" s="908"/>
      <c r="JN41" s="908"/>
      <c r="JO41" s="908"/>
      <c r="JP41" s="908"/>
      <c r="JQ41" s="908"/>
      <c r="JR41" s="908"/>
      <c r="JS41" s="908"/>
      <c r="JT41" s="908"/>
      <c r="JU41" s="908"/>
      <c r="JV41" s="908"/>
      <c r="JW41" s="908"/>
      <c r="JX41" s="908"/>
    </row>
    <row r="42" spans="1:284" s="709" customFormat="1" ht="24" customHeight="1">
      <c r="A42" s="972">
        <f>VLOOKUP(B42,REF!$U$1:$W$8,2,FALSE)</f>
        <v>6</v>
      </c>
      <c r="B42" s="1192" t="s">
        <v>279</v>
      </c>
      <c r="C42" s="1193"/>
      <c r="D42" s="1297" t="s">
        <v>769</v>
      </c>
      <c r="E42" s="971"/>
      <c r="F42" s="1218">
        <v>0</v>
      </c>
      <c r="G42" s="1219" t="s">
        <v>1055</v>
      </c>
      <c r="H42" s="870"/>
      <c r="I42" s="764" t="s">
        <v>281</v>
      </c>
      <c r="J42" s="945" t="s">
        <v>32</v>
      </c>
      <c r="K42" s="939" t="s">
        <v>508</v>
      </c>
      <c r="L42" s="864" t="s">
        <v>509</v>
      </c>
      <c r="M42" s="710" t="s">
        <v>282</v>
      </c>
      <c r="N42" s="1304" t="s">
        <v>281</v>
      </c>
      <c r="O42" s="1225"/>
      <c r="P42" s="860" t="s">
        <v>198</v>
      </c>
      <c r="Q42" s="930">
        <v>41677</v>
      </c>
      <c r="R42" s="1025">
        <v>1.5</v>
      </c>
      <c r="S42" s="1179">
        <v>4</v>
      </c>
      <c r="T42" s="1181" t="s">
        <v>343</v>
      </c>
      <c r="U42" s="1020"/>
      <c r="V42" s="957"/>
      <c r="W42" s="984"/>
      <c r="X42" s="957"/>
      <c r="Y42" s="984"/>
      <c r="Z42" s="955"/>
      <c r="AA42" s="952">
        <f t="shared" si="8"/>
        <v>3.6428571428571428</v>
      </c>
      <c r="AB42" s="1283">
        <f>IFERROR((Q42-1)-(R42*7),"")</f>
        <v>41665.5</v>
      </c>
      <c r="AC42" s="1283">
        <v>41691</v>
      </c>
      <c r="AD42" s="952"/>
      <c r="AE42" s="953">
        <v>1</v>
      </c>
      <c r="AF42" s="1033"/>
      <c r="AG42" s="1234" t="s">
        <v>785</v>
      </c>
      <c r="AH42" s="472" t="str">
        <f>IF($AB42&lt;=AH$2,IF($AC42&lt;AH$2,0,VLOOKUP($S42,REF!$K:$N,2,FALSE)),"")</f>
        <v/>
      </c>
      <c r="AI42" s="472" t="str">
        <f>IF($AB42&lt;=AI$2,IF($AC42&lt;AI$2,0,VLOOKUP($S42,REF!$K:$N,2,FALSE)),"")</f>
        <v/>
      </c>
      <c r="AJ42" s="472" t="str">
        <f>IF($AB42&lt;=AJ$2,IF($AC42&lt;AJ$2,0,VLOOKUP($S42,REF!$K:$N,2,FALSE)),"")</f>
        <v/>
      </c>
      <c r="AK42" s="472" t="str">
        <f>IF($AB42&lt;=AK$2,IF($AC42&lt;AK$2,0,VLOOKUP($S42,REF!$K:$N,2,FALSE)),"")</f>
        <v/>
      </c>
      <c r="AL42" s="472" t="str">
        <f>IF($AB42&lt;=AL$2,IF($AC42&lt;AL$2,0,VLOOKUP($S42,REF!$K:$N,2,FALSE)),"")</f>
        <v/>
      </c>
      <c r="AM42" s="472" t="str">
        <f>IF($AB42&lt;=AM$2,IF($AC42&lt;AM$2,0,VLOOKUP($S42,REF!$K:$N,2,FALSE)),"")</f>
        <v/>
      </c>
      <c r="AN42" s="472" t="str">
        <f>IF($AB42&lt;=AN$2,IF($AC42&lt;AN$2,0,VLOOKUP($S42,REF!$K:$N,2,FALSE)),"")</f>
        <v/>
      </c>
      <c r="AO42" s="472" t="str">
        <f>IF($AB42&lt;=AO$2,IF($AC42&lt;AO$2,0,VLOOKUP($S42,REF!$K:$N,2,FALSE)),"")</f>
        <v/>
      </c>
      <c r="AP42" s="472" t="str">
        <f>IF($AB42&lt;=AP$2,IF($AC42&lt;AP$2,0,VLOOKUP($S42,REF!$K:$N,2,FALSE)),"")</f>
        <v/>
      </c>
      <c r="AQ42" s="472">
        <f>IF($AB42&lt;=AQ$2,IF($AC42&lt;AQ$2,0,VLOOKUP($S42,REF!$K:$N,2,FALSE)),"")</f>
        <v>1.004</v>
      </c>
      <c r="AR42" s="472">
        <f>IF($AB42&lt;=AR$2,IF($AC42&lt;AR$2,0,VLOOKUP($S42,REF!$K:$N,2,FALSE)),"")</f>
        <v>1.004</v>
      </c>
      <c r="AS42" s="472">
        <f>IF($AB42&lt;=AS$2,IF($AC42&lt;AS$2,0,VLOOKUP($S42,REF!$K:$N,2,FALSE)),"")</f>
        <v>1.004</v>
      </c>
      <c r="AT42" s="472">
        <f>IF($AB42&lt;=AT$2,IF($AC42&lt;AT$2,0,VLOOKUP($S42,REF!$K:$N,2,FALSE)),"")</f>
        <v>1.004</v>
      </c>
      <c r="AU42" s="472">
        <f>IF($AB42&lt;=AU$2,IF($AC42&lt;AU$2,0,VLOOKUP($S42,REF!$K:$N,2,FALSE)),"")</f>
        <v>0</v>
      </c>
      <c r="AV42" s="472">
        <f>IF($AB42&lt;=AV$2,IF($AC42&lt;AV$2,0,VLOOKUP($S42,REF!$K:$N,2,FALSE)),"")</f>
        <v>0</v>
      </c>
      <c r="AW42" s="472">
        <f>IF($AB42&lt;=AW$2,IF($AC42&lt;AW$2,0,VLOOKUP($S42,REF!$K:$N,2,FALSE)),"")</f>
        <v>0</v>
      </c>
      <c r="AX42" s="472">
        <f>IF($AB42&lt;=AX$2,IF($AC42&lt;AX$2,0,VLOOKUP($S42,REF!$K:$N,2,FALSE)),"")</f>
        <v>0</v>
      </c>
      <c r="AY42" s="472">
        <f>IF($AB42&lt;=AY$2,IF($AC42&lt;AY$2,0,VLOOKUP($S42,REF!$K:$N,2,FALSE)),"")</f>
        <v>0</v>
      </c>
      <c r="AZ42" s="472">
        <f>IF($AB42&lt;=AZ$2,IF($AC42&lt;AZ$2,0,VLOOKUP($S42,REF!$K:$N,2,FALSE)),"")</f>
        <v>0</v>
      </c>
      <c r="BA42" s="472">
        <f>IF($AB42&lt;=BA$2,IF($AC42&lt;BA$2,0,VLOOKUP($S42,REF!$K:$N,2,FALSE)),"")</f>
        <v>0</v>
      </c>
      <c r="BB42" s="905">
        <f>IF($AB42&lt;=BB$2,IF($AC42&lt;BB$2,0,VLOOKUP($S42,REF!$K:$N,2,FALSE)),"")</f>
        <v>0</v>
      </c>
      <c r="BC42" s="905">
        <f>IF($AB42&lt;=BC$2,IF($AC42&lt;BC$2,0,VLOOKUP($S42,REF!$K:$N,2,FALSE)),"")</f>
        <v>0</v>
      </c>
      <c r="BD42" s="905">
        <f>IF($AB42&lt;=BD$2,IF($AC42&lt;BD$2,0,VLOOKUP($S42,REF!$K:$N,2,FALSE)),"")</f>
        <v>0</v>
      </c>
      <c r="BE42" s="905">
        <f>IF($AB42&lt;=BE$2,IF($AC42&lt;BE$2,0,VLOOKUP($S42,REF!$K:$N,2,FALSE)),"")</f>
        <v>0</v>
      </c>
      <c r="BF42" s="905">
        <f>IF($AB42&lt;=BF$2,IF($AC42&lt;BF$2,0,VLOOKUP($S42,REF!$K:$N,2,FALSE)),"")</f>
        <v>0</v>
      </c>
      <c r="BG42" s="905">
        <f>IF($AB42&lt;=BG$2,IF($AC42&lt;BG$2,0,VLOOKUP($S42,REF!$K:$N,2,FALSE)),"")</f>
        <v>0</v>
      </c>
      <c r="BH42" s="905">
        <f>IF($AB42&lt;=BH$2,IF($AC42&lt;BH$2,0,VLOOKUP($S42,REF!$K:$N,2,FALSE)),"")</f>
        <v>0</v>
      </c>
      <c r="BI42" s="905">
        <f>IF($AB42&lt;=BI$2,IF($AC42&lt;BI$2,0,VLOOKUP($S42,REF!$K:$N,2,FALSE)),"")</f>
        <v>0</v>
      </c>
      <c r="BJ42" s="905">
        <f>IF($AB42&lt;=BJ$2,IF($AC42&lt;BJ$2,0,VLOOKUP($S42,REF!$K:$N,2,FALSE)),"")</f>
        <v>0</v>
      </c>
      <c r="BK42" s="905">
        <f>IF($AB42&lt;=BK$2,IF($AC42&lt;BK$2,0,VLOOKUP($S42,REF!$K:$N,2,FALSE)),"")</f>
        <v>0</v>
      </c>
      <c r="BL42" s="905">
        <f>IF($AB42&lt;=BL$2,IF($AC42&lt;BL$2,0,VLOOKUP($S42,REF!$K:$N,2,FALSE)),"")</f>
        <v>0</v>
      </c>
      <c r="BM42" s="905">
        <f>IF($AB42&lt;=BM$2,IF($AC42&lt;BM$2,0,VLOOKUP($S42,REF!$K:$N,2,FALSE)),"")</f>
        <v>0</v>
      </c>
      <c r="BN42" s="905">
        <f>IF($AB42&lt;=BN$2,IF($AC42&lt;BN$2,0,VLOOKUP($S42,REF!$K:$N,2,FALSE)),"")</f>
        <v>0</v>
      </c>
      <c r="BO42" s="905">
        <f>IF($AB42&lt;=BO$2,IF($AC42&lt;BO$2,0,VLOOKUP($S42,REF!$K:$N,2,FALSE)),"")</f>
        <v>0</v>
      </c>
      <c r="BP42" s="905">
        <f>IF($AB42&lt;=BP$2,IF($AC42&lt;BP$2,0,VLOOKUP($S42,REF!$K:$N,2,FALSE)),"")</f>
        <v>0</v>
      </c>
      <c r="BQ42" s="905">
        <f>IF($AB42&lt;=BQ$2,IF($AC42&lt;BQ$2,0,VLOOKUP($S42,REF!$K:$N,2,FALSE)),"")</f>
        <v>0</v>
      </c>
      <c r="BR42" s="905">
        <f>IF($AB42&lt;=BR$2,IF($AC42&lt;BR$2,0,VLOOKUP($S42,REF!$K:$N,2,FALSE)),"")</f>
        <v>0</v>
      </c>
      <c r="BS42" s="905">
        <f>IF($AB42&lt;=BS$2,IF($AC42&lt;BS$2,0,VLOOKUP($S42,REF!$K:$N,2,FALSE)),"")</f>
        <v>0</v>
      </c>
      <c r="BT42" s="905">
        <f>IF($AB42&lt;=BT$2,IF($AC42&lt;BT$2,0,VLOOKUP($S42,REF!$K:$N,2,FALSE)),"")</f>
        <v>0</v>
      </c>
      <c r="BU42" s="905">
        <f>IF($AB42&lt;=BU$2,IF($AC42&lt;BU$2,0,VLOOKUP($S42,REF!$K:$N,2,FALSE)),"")</f>
        <v>0</v>
      </c>
      <c r="BV42" s="905">
        <f>IF($AB42&lt;=BV$2,IF($AC42&lt;BV$2,0,VLOOKUP($S42,REF!$K:$N,2,FALSE)),"")</f>
        <v>0</v>
      </c>
      <c r="BW42" s="905">
        <f>IF($AB42&lt;=BW$2,IF($AC42&lt;BW$2,0,VLOOKUP($S42,REF!$K:$N,2,FALSE)),"")</f>
        <v>0</v>
      </c>
      <c r="BX42" s="905">
        <f>IF($AB42&lt;=BX$2,IF($AC42&lt;BX$2,0,VLOOKUP($S42,REF!$K:$N,2,FALSE)),"")</f>
        <v>0</v>
      </c>
      <c r="BY42" s="905">
        <f>IF($AB42&lt;=BY$2,IF($AC42&lt;BY$2,0,VLOOKUP($S42,REF!$K:$N,2,FALSE)),"")</f>
        <v>0</v>
      </c>
      <c r="BZ42" s="905">
        <f>IF($AB42&lt;=BZ$2,IF($AC42&lt;BZ$2,0,VLOOKUP($S42,REF!$K:$N,2,FALSE)),"")</f>
        <v>0</v>
      </c>
      <c r="CA42" s="905">
        <f>IF($AB42&lt;=CA$2,IF($AC42&lt;CA$2,0,VLOOKUP($S42,REF!$K:$N,2,FALSE)),"")</f>
        <v>0</v>
      </c>
      <c r="CB42" s="905">
        <f>IF($AB42&lt;=CB$2,IF($AC42&lt;CB$2,0,VLOOKUP($S42,REF!$K:$N,2,FALSE)),"")</f>
        <v>0</v>
      </c>
      <c r="CC42" s="905">
        <f>IF($AB42&lt;=CC$2,IF($AC42&lt;CC$2,0,VLOOKUP($S42,REF!$K:$N,2,FALSE)),"")</f>
        <v>0</v>
      </c>
      <c r="CD42" s="905">
        <f>IF($AB42&lt;=CD$2,IF($AC42&lt;CD$2,0,VLOOKUP($S42,REF!$K:$N,2,FALSE)),"")</f>
        <v>0</v>
      </c>
      <c r="CE42" s="905">
        <f>IF($AB42&lt;=CE$2,IF($AC42&lt;CE$2,0,VLOOKUP($S42,REF!$K:$N,2,FALSE)),"")</f>
        <v>0</v>
      </c>
      <c r="CF42" s="905">
        <f>IF($AB42&lt;=CF$2,IF($AC42&lt;CF$2,0,VLOOKUP($S42,REF!$K:$N,2,FALSE)),"")</f>
        <v>0</v>
      </c>
      <c r="CG42" s="905">
        <f>IF($AB42&lt;=CG$2,IF($AC42&lt;CG$2,0,VLOOKUP($S42,REF!$K:$N,2,FALSE)),"")</f>
        <v>0</v>
      </c>
      <c r="CH42" s="905">
        <f>IF($AB42&lt;=CH$2,IF($AC42&lt;CH$2,0,VLOOKUP($S42,REF!$K:$N,2,FALSE)),"")</f>
        <v>0</v>
      </c>
      <c r="CI42" s="905">
        <f>IF($AB42&lt;=CI$2,IF($AC42&lt;CI$2,0,VLOOKUP($S42,REF!$K:$N,2,FALSE)),"")</f>
        <v>0</v>
      </c>
      <c r="CJ42" s="905">
        <f>IF($AB42&lt;=CJ$2,IF($AC42&lt;CJ$2,0,VLOOKUP($S42,REF!$K:$N,2,FALSE)),"")</f>
        <v>0</v>
      </c>
      <c r="CK42" s="905">
        <f>IF($AB42&lt;=CK$2,IF($AC42&lt;CK$2,0,VLOOKUP($S42,REF!$K:$N,2,FALSE)),"")</f>
        <v>0</v>
      </c>
      <c r="CL42" s="905">
        <f>IF($AB42&lt;=CL$2,IF($AC42&lt;CL$2,0,VLOOKUP($S42,REF!$K:$N,2,FALSE)),"")</f>
        <v>0</v>
      </c>
      <c r="CM42" s="905">
        <f>IF($AB42&lt;=CM$2,IF($AC42&lt;CM$2,0,VLOOKUP($S42,REF!$K:$N,2,FALSE)),"")</f>
        <v>0</v>
      </c>
      <c r="CN42" s="905">
        <f>IF($AB42&lt;=CN$2,IF($AC42&lt;CN$2,0,VLOOKUP($S42,REF!$K:$N,2,FALSE)),"")</f>
        <v>0</v>
      </c>
      <c r="CO42" s="905">
        <f>IF($AB42&lt;=CO$2,IF($AC42&lt;CO$2,0,VLOOKUP($S42,REF!$K:$N,2,FALSE)),"")</f>
        <v>0</v>
      </c>
      <c r="CP42" s="905">
        <f>IF($AB42&lt;=CP$2,IF($AC42&lt;CP$2,0,VLOOKUP($S42,REF!$K:$N,2,FALSE)),"")</f>
        <v>0</v>
      </c>
      <c r="CQ42" s="905">
        <f>IF($AB42&lt;=CQ$2,IF($AC42&lt;CQ$2,0,VLOOKUP($S42,REF!$K:$N,2,FALSE)),"")</f>
        <v>0</v>
      </c>
      <c r="CR42" s="905">
        <f>IF($AB42&lt;=CR$2,IF($AC42&lt;CR$2,0,VLOOKUP($S42,REF!$K:$N,2,FALSE)),"")</f>
        <v>0</v>
      </c>
      <c r="CS42" s="905">
        <f>IF($AB42&lt;=CS$2,IF($AC42&lt;CS$2,0,VLOOKUP($S42,REF!$K:$N,2,FALSE)),"")</f>
        <v>0</v>
      </c>
      <c r="CT42" s="905">
        <f>IF($AB42&lt;=CT$2,IF($AC42&lt;CT$2,0,VLOOKUP($S42,REF!$K:$N,2,FALSE)),"")</f>
        <v>0</v>
      </c>
      <c r="CU42" s="905">
        <f>IF($AB42&lt;=CU$2,IF($AC42&lt;CU$2,0,VLOOKUP($S42,REF!$K:$N,2,FALSE)),"")</f>
        <v>0</v>
      </c>
      <c r="CV42" s="905">
        <f>IF($AB42&lt;=CV$2,IF($AC42&lt;CV$2,0,VLOOKUP($S42,REF!$K:$N,2,FALSE)),"")</f>
        <v>0</v>
      </c>
      <c r="CW42" s="905">
        <f>IF($AB42&lt;=CW$2,IF($AC42&lt;CW$2,0,VLOOKUP($S42,REF!$K:$N,2,FALSE)),"")</f>
        <v>0</v>
      </c>
      <c r="CX42" s="905">
        <f>IF($AB42&lt;=CX$2,IF($AC42&lt;CX$2,0,VLOOKUP($S42,REF!$K:$N,2,FALSE)),"")</f>
        <v>0</v>
      </c>
      <c r="CY42" s="905">
        <f>IF($AB42&lt;=CY$2,IF($AC42&lt;CY$2,0,VLOOKUP($S42,REF!$K:$N,2,FALSE)),"")</f>
        <v>0</v>
      </c>
      <c r="CZ42" s="905">
        <f>IF($AB42&lt;=CZ$2,IF($AC42&lt;CZ$2,0,VLOOKUP($S42,REF!$K:$N,2,FALSE)),"")</f>
        <v>0</v>
      </c>
      <c r="DA42" s="905">
        <f>IF($AB42&lt;=DA$2,IF($AC42&lt;DA$2,0,VLOOKUP($S42,REF!$K:$N,2,FALSE)),"")</f>
        <v>0</v>
      </c>
      <c r="DB42" s="905">
        <f>IF($AB42&lt;=DB$2,IF($AC42&lt;DB$2,0,VLOOKUP($S42,REF!$K:$N,2,FALSE)),"")</f>
        <v>0</v>
      </c>
      <c r="DC42" s="905">
        <f>IF($AB42&lt;=DC$2,IF($AC42&lt;DC$2,0,VLOOKUP($S42,REF!$K:$N,2,FALSE)),"")</f>
        <v>0</v>
      </c>
      <c r="DD42" s="905">
        <f>IF($AB42&lt;=DD$2,IF($AC42&lt;DD$2,0,VLOOKUP($S42,REF!$K:$N,2,FALSE)),"")</f>
        <v>0</v>
      </c>
      <c r="DE42" s="905">
        <f>IF($AB42&lt;=DE$2,IF($AC42&lt;DE$2,0,VLOOKUP($S42,REF!$K:$N,2,FALSE)),"")</f>
        <v>0</v>
      </c>
      <c r="DF42" s="905">
        <f>IF($AB42&lt;=DF$2,IF($AC42&lt;DF$2,0,VLOOKUP($S42,REF!$K:$N,2,FALSE)),"")</f>
        <v>0</v>
      </c>
      <c r="DG42" s="905">
        <f>IF($AB42&lt;=DG$2,IF($AC42&lt;DG$2,0,VLOOKUP($S42,REF!$K:$N,2,FALSE)),"")</f>
        <v>0</v>
      </c>
      <c r="DH42" s="905">
        <f>IF($AB42&lt;=DH$2,IF($AC42&lt;DH$2,0,VLOOKUP($S42,REF!$K:$N,2,FALSE)),"")</f>
        <v>0</v>
      </c>
      <c r="DI42" s="905">
        <f>IF($AB42&lt;=DI$2,IF($AC42&lt;DI$2,0,VLOOKUP($S42,REF!$K:$N,2,FALSE)),"")</f>
        <v>0</v>
      </c>
      <c r="DJ42" s="905">
        <f>IF($AB42&lt;=DJ$2,IF($AC42&lt;DJ$2,0,VLOOKUP($S42,REF!$K:$N,2,FALSE)),"")</f>
        <v>0</v>
      </c>
      <c r="DK42" s="905">
        <f>IF($AB42&lt;=DK$2,IF($AC42&lt;DK$2,0,VLOOKUP($S42,REF!$K:$N,2,FALSE)),"")</f>
        <v>0</v>
      </c>
      <c r="DL42" s="905">
        <f>IF($AB42&lt;=DL$2,IF($AC42&lt;DL$2,0,VLOOKUP($S42,REF!$K:$N,2,FALSE)),"")</f>
        <v>0</v>
      </c>
      <c r="DM42" s="905">
        <f>IF($AB42&lt;=DM$2,IF($AC42&lt;DM$2,0,VLOOKUP($S42,REF!$K:$N,2,FALSE)),"")</f>
        <v>0</v>
      </c>
      <c r="DN42" s="905">
        <f>IF($AB42&lt;=DN$2,IF($AC42&lt;DN$2,0,VLOOKUP($S42,REF!$K:$N,2,FALSE)),"")</f>
        <v>0</v>
      </c>
      <c r="DO42" s="905">
        <f>IF($AB42&lt;=DO$2,IF($AC42&lt;DO$2,0,VLOOKUP($S42,REF!$K:$N,2,FALSE)),"")</f>
        <v>0</v>
      </c>
      <c r="DP42" s="905">
        <f>IF($AB42&lt;=DP$2,IF($AC42&lt;DP$2,0,VLOOKUP($S42,REF!$K:$N,2,FALSE)),"")</f>
        <v>0</v>
      </c>
      <c r="DQ42" s="905">
        <f>IF($AB42&lt;=DQ$2,IF($AC42&lt;DQ$2,0,VLOOKUP($S42,REF!$K:$N,2,FALSE)),"")</f>
        <v>0</v>
      </c>
      <c r="DR42" s="905">
        <f>IF($AB42&lt;=DR$2,IF($AC42&lt;DR$2,0,VLOOKUP($S42,REF!$K:$N,2,FALSE)),"")</f>
        <v>0</v>
      </c>
      <c r="DS42" s="905">
        <f>IF($AB42&lt;=DS$2,IF($AC42&lt;DS$2,0,VLOOKUP($S42,REF!$K:$N,2,FALSE)),"")</f>
        <v>0</v>
      </c>
      <c r="DT42" s="905">
        <f>IF($AB42&lt;=DT$2,IF($AC42&lt;DT$2,0,VLOOKUP($S42,REF!$K:$N,2,FALSE)),"")</f>
        <v>0</v>
      </c>
      <c r="DU42" s="905">
        <f>IF($AB42&lt;=DU$2,IF($AC42&lt;DU$2,0,VLOOKUP($S42,REF!$K:$N,2,FALSE)),"")</f>
        <v>0</v>
      </c>
      <c r="DV42" s="905">
        <f>IF($AB42&lt;=DV$2,IF($AC42&lt;DV$2,0,VLOOKUP($S42,REF!$K:$N,2,FALSE)),"")</f>
        <v>0</v>
      </c>
      <c r="DW42" s="905">
        <f>IF($AB42&lt;=DW$2,IF($AC42&lt;DW$2,0,VLOOKUP($S42,REF!$K:$N,2,FALSE)),"")</f>
        <v>0</v>
      </c>
      <c r="DX42" s="905">
        <f>IF($AB42&lt;=DX$2,IF($AC42&lt;DX$2,0,VLOOKUP($S42,REF!$K:$N,2,FALSE)),"")</f>
        <v>0</v>
      </c>
      <c r="DY42" s="905">
        <f>IF($AB42&lt;=DY$2,IF($AC42&lt;DY$2,0,VLOOKUP($S42,REF!$K:$N,2,FALSE)),"")</f>
        <v>0</v>
      </c>
      <c r="DZ42" s="905" t="str">
        <f>IF($AB42&lt;=DZ$2,IF($AC42&lt;DZ$2,0,VLOOKUP($S42,REF!$K:$N,2,FALSE)),"")</f>
        <v/>
      </c>
      <c r="EA42" s="908"/>
      <c r="EB42" s="908"/>
      <c r="EC42" s="908"/>
      <c r="ED42" s="908"/>
      <c r="EE42" s="908"/>
      <c r="EF42" s="908"/>
      <c r="EG42" s="908"/>
      <c r="EH42" s="908"/>
      <c r="EI42" s="908"/>
      <c r="EJ42" s="908"/>
      <c r="EK42" s="908"/>
      <c r="EL42" s="908"/>
      <c r="EM42" s="908"/>
      <c r="EN42" s="908"/>
      <c r="EO42" s="908"/>
      <c r="EP42" s="908"/>
      <c r="EQ42" s="908"/>
      <c r="ER42" s="908"/>
      <c r="ES42" s="908"/>
      <c r="ET42" s="908"/>
      <c r="EU42" s="908"/>
      <c r="EV42" s="908"/>
      <c r="EW42" s="908"/>
      <c r="EX42" s="908"/>
      <c r="EY42" s="908"/>
      <c r="EZ42" s="908"/>
      <c r="FA42" s="908"/>
      <c r="FB42" s="908"/>
      <c r="FC42" s="908"/>
      <c r="FD42" s="908"/>
      <c r="FE42" s="908"/>
      <c r="FF42" s="908"/>
      <c r="FG42" s="908"/>
      <c r="FH42" s="908"/>
      <c r="FI42" s="908"/>
      <c r="FJ42" s="908"/>
      <c r="FK42" s="908"/>
      <c r="FL42" s="908"/>
      <c r="FM42" s="908"/>
      <c r="FN42" s="908"/>
      <c r="FO42" s="908"/>
      <c r="FP42" s="908"/>
      <c r="FQ42" s="908"/>
      <c r="FR42" s="908"/>
      <c r="FS42" s="908"/>
      <c r="FT42" s="908"/>
      <c r="FU42" s="908"/>
      <c r="FV42" s="908"/>
      <c r="FW42" s="908"/>
      <c r="FX42" s="908"/>
      <c r="FY42" s="908"/>
      <c r="FZ42" s="908"/>
      <c r="GA42" s="908"/>
      <c r="GB42" s="908"/>
      <c r="GC42" s="908"/>
      <c r="GD42" s="908"/>
      <c r="GE42" s="908"/>
      <c r="GF42" s="908"/>
      <c r="GG42" s="908"/>
      <c r="GH42" s="908"/>
      <c r="GI42" s="908"/>
      <c r="GJ42" s="908"/>
      <c r="GK42" s="908"/>
      <c r="GL42" s="908"/>
      <c r="GM42" s="908"/>
      <c r="GN42" s="908"/>
      <c r="GO42" s="908"/>
      <c r="GP42" s="908"/>
      <c r="GQ42" s="908"/>
      <c r="GR42" s="908"/>
      <c r="GS42" s="908"/>
      <c r="GT42" s="908"/>
      <c r="GU42" s="908"/>
      <c r="GV42" s="908"/>
      <c r="GW42" s="908"/>
      <c r="GX42" s="908"/>
      <c r="GY42" s="908"/>
      <c r="GZ42" s="908"/>
      <c r="HA42" s="908"/>
      <c r="HB42" s="908"/>
      <c r="HC42" s="908"/>
      <c r="HD42" s="908"/>
      <c r="HE42" s="908"/>
      <c r="HF42" s="908"/>
      <c r="HG42" s="908"/>
      <c r="HH42" s="908"/>
      <c r="HI42" s="908"/>
      <c r="HJ42" s="908"/>
      <c r="HK42" s="908"/>
      <c r="HL42" s="908"/>
      <c r="HM42" s="908"/>
      <c r="HN42" s="908"/>
      <c r="HO42" s="908"/>
      <c r="HP42" s="908"/>
      <c r="HQ42" s="908"/>
      <c r="HR42" s="908"/>
      <c r="HS42" s="908"/>
      <c r="HT42" s="908"/>
      <c r="HU42" s="908"/>
      <c r="HV42" s="908"/>
      <c r="HW42" s="908"/>
      <c r="HX42" s="908"/>
      <c r="HY42" s="908"/>
      <c r="HZ42" s="908"/>
      <c r="IA42" s="908"/>
      <c r="IB42" s="908"/>
      <c r="IC42" s="908"/>
      <c r="ID42" s="908"/>
      <c r="IE42" s="908"/>
      <c r="IF42" s="908"/>
      <c r="IG42" s="908"/>
      <c r="IH42" s="908"/>
      <c r="II42" s="908"/>
      <c r="IJ42" s="908"/>
      <c r="IK42" s="908"/>
      <c r="IL42" s="908"/>
      <c r="IM42" s="908"/>
      <c r="IN42" s="908"/>
      <c r="IO42" s="908"/>
      <c r="IP42" s="908"/>
      <c r="IQ42" s="908"/>
      <c r="IR42" s="908"/>
      <c r="IS42" s="908"/>
      <c r="IT42" s="908"/>
      <c r="IU42" s="908"/>
      <c r="IV42" s="908"/>
      <c r="IW42" s="908"/>
      <c r="IX42" s="908"/>
      <c r="IY42" s="908"/>
      <c r="IZ42" s="908"/>
      <c r="JA42" s="908"/>
      <c r="JB42" s="908"/>
      <c r="JC42" s="908"/>
      <c r="JD42" s="908"/>
      <c r="JE42" s="908"/>
      <c r="JF42" s="908"/>
      <c r="JG42" s="908"/>
      <c r="JH42" s="908"/>
      <c r="JI42" s="908"/>
      <c r="JJ42" s="908"/>
      <c r="JK42" s="908"/>
      <c r="JL42" s="908"/>
      <c r="JM42" s="908"/>
      <c r="JN42" s="908"/>
      <c r="JO42" s="908"/>
      <c r="JP42" s="908"/>
      <c r="JQ42" s="908"/>
      <c r="JR42" s="908"/>
      <c r="JS42" s="908"/>
      <c r="JT42" s="908"/>
      <c r="JU42" s="908"/>
      <c r="JV42" s="908"/>
      <c r="JW42" s="908"/>
      <c r="JX42" s="908"/>
    </row>
    <row r="43" spans="1:284" s="709" customFormat="1" ht="24" customHeight="1">
      <c r="A43" s="972">
        <f>VLOOKUP(B43,REF!$U$1:$W$8,2,FALSE)</f>
        <v>6</v>
      </c>
      <c r="B43" s="1192" t="s">
        <v>279</v>
      </c>
      <c r="C43" s="1193"/>
      <c r="D43" s="1297" t="s">
        <v>769</v>
      </c>
      <c r="E43" s="971"/>
      <c r="F43" s="1218">
        <v>0</v>
      </c>
      <c r="G43" s="1219"/>
      <c r="H43" s="870"/>
      <c r="I43" s="764" t="s">
        <v>281</v>
      </c>
      <c r="J43" s="944" t="s">
        <v>195</v>
      </c>
      <c r="K43" s="938" t="s">
        <v>144</v>
      </c>
      <c r="L43" s="866" t="s">
        <v>505</v>
      </c>
      <c r="M43" s="706"/>
      <c r="N43" s="1304" t="s">
        <v>281</v>
      </c>
      <c r="O43" s="1225"/>
      <c r="P43" s="860"/>
      <c r="Q43" s="930"/>
      <c r="R43" s="1025">
        <v>28</v>
      </c>
      <c r="S43" s="1179">
        <v>1</v>
      </c>
      <c r="T43" s="1180" t="str">
        <f>VLOOKUP(S43,REF!$K$1:$N$11,4,FALSE)</f>
        <v>Elvio Beautemps</v>
      </c>
      <c r="U43" s="1019"/>
      <c r="V43" s="904"/>
      <c r="W43" s="956"/>
      <c r="X43" s="904"/>
      <c r="Y43" s="956"/>
      <c r="Z43" s="955"/>
      <c r="AA43" s="952">
        <f t="shared" si="8"/>
        <v>28</v>
      </c>
      <c r="AB43" s="1283">
        <v>41501</v>
      </c>
      <c r="AC43" s="1283">
        <f>$AB43+($R43*7)</f>
        <v>41697</v>
      </c>
      <c r="AD43" s="952"/>
      <c r="AE43" s="953">
        <v>1</v>
      </c>
      <c r="AF43" s="1033"/>
      <c r="AG43" s="1234" t="s">
        <v>785</v>
      </c>
      <c r="AH43" s="472">
        <f>IF($AB43&lt;=AH$2,IF($AC43&lt;AH$2,0,VLOOKUP($S43,REF!$K:$N,2,FALSE)),"")</f>
        <v>1.0009999999999999</v>
      </c>
      <c r="AI43" s="472">
        <f>IF($AB43&lt;=AI$2,IF($AC43&lt;AI$2,0,VLOOKUP($S43,REF!$K:$N,2,FALSE)),"")</f>
        <v>1.0009999999999999</v>
      </c>
      <c r="AJ43" s="472">
        <f>IF($AB43&lt;=AJ$2,IF($AC43&lt;AJ$2,0,VLOOKUP($S43,REF!$K:$N,2,FALSE)),"")</f>
        <v>1.0009999999999999</v>
      </c>
      <c r="AK43" s="472">
        <f>IF($AB43&lt;=AK$2,IF($AC43&lt;AK$2,0,VLOOKUP($S43,REF!$K:$N,2,FALSE)),"")</f>
        <v>1.0009999999999999</v>
      </c>
      <c r="AL43" s="472">
        <f>IF($AB43&lt;=AL$2,IF($AC43&lt;AL$2,0,VLOOKUP($S43,REF!$K:$N,2,FALSE)),"")</f>
        <v>1.0009999999999999</v>
      </c>
      <c r="AM43" s="472">
        <f>IF($AB43&lt;=AM$2,IF($AC43&lt;AM$2,0,VLOOKUP($S43,REF!$K:$N,2,FALSE)),"")</f>
        <v>1.0009999999999999</v>
      </c>
      <c r="AN43" s="472">
        <f>IF($AB43&lt;=AN$2,IF($AC43&lt;AN$2,0,VLOOKUP($S43,REF!$K:$N,2,FALSE)),"")</f>
        <v>1.0009999999999999</v>
      </c>
      <c r="AO43" s="472">
        <f>IF($AB43&lt;=AO$2,IF($AC43&lt;AO$2,0,VLOOKUP($S43,REF!$K:$N,2,FALSE)),"")</f>
        <v>1.0009999999999999</v>
      </c>
      <c r="AP43" s="472">
        <f>IF($AB43&lt;=AP$2,IF($AC43&lt;AP$2,0,VLOOKUP($S43,REF!$K:$N,2,FALSE)),"")</f>
        <v>1.0009999999999999</v>
      </c>
      <c r="AQ43" s="472">
        <f>IF($AB43&lt;=AQ$2,IF($AC43&lt;AQ$2,0,VLOOKUP($S43,REF!$K:$N,2,FALSE)),"")</f>
        <v>1.0009999999999999</v>
      </c>
      <c r="AR43" s="472">
        <f>IF($AB43&lt;=AR$2,IF($AC43&lt;AR$2,0,VLOOKUP($S43,REF!$K:$N,2,FALSE)),"")</f>
        <v>1.0009999999999999</v>
      </c>
      <c r="AS43" s="472">
        <f>IF($AB43&lt;=AS$2,IF($AC43&lt;AS$2,0,VLOOKUP($S43,REF!$K:$N,2,FALSE)),"")</f>
        <v>1.0009999999999999</v>
      </c>
      <c r="AT43" s="472">
        <f>IF($AB43&lt;=AT$2,IF($AC43&lt;AT$2,0,VLOOKUP($S43,REF!$K:$N,2,FALSE)),"")</f>
        <v>1.0009999999999999</v>
      </c>
      <c r="AU43" s="472">
        <f>IF($AB43&lt;=AU$2,IF($AC43&lt;AU$2,0,VLOOKUP($S43,REF!$K:$N,2,FALSE)),"")</f>
        <v>1.0009999999999999</v>
      </c>
      <c r="AV43" s="472">
        <f>IF($AB43&lt;=AV$2,IF($AC43&lt;AV$2,0,VLOOKUP($S43,REF!$K:$N,2,FALSE)),"")</f>
        <v>0</v>
      </c>
      <c r="AW43" s="472">
        <f>IF($AB43&lt;=AW$2,IF($AC43&lt;AW$2,0,VLOOKUP($S43,REF!$K:$N,2,FALSE)),"")</f>
        <v>0</v>
      </c>
      <c r="AX43" s="472">
        <f>IF($AB43&lt;=AX$2,IF($AC43&lt;AX$2,0,VLOOKUP($S43,REF!$K:$N,2,FALSE)),"")</f>
        <v>0</v>
      </c>
      <c r="AY43" s="472">
        <f>IF($AB43&lt;=AY$2,IF($AC43&lt;AY$2,0,VLOOKUP($S43,REF!$K:$N,2,FALSE)),"")</f>
        <v>0</v>
      </c>
      <c r="AZ43" s="472">
        <f>IF($AB43&lt;=AZ$2,IF($AC43&lt;AZ$2,0,VLOOKUP($S43,REF!$K:$N,2,FALSE)),"")</f>
        <v>0</v>
      </c>
      <c r="BA43" s="472">
        <f>IF($AB43&lt;=BA$2,IF($AC43&lt;BA$2,0,VLOOKUP($S43,REF!$K:$N,2,FALSE)),"")</f>
        <v>0</v>
      </c>
      <c r="BB43" s="905">
        <f>IF($AB43&lt;=BB$2,IF($AC43&lt;BB$2,0,VLOOKUP($S43,REF!$K:$N,2,FALSE)),"")</f>
        <v>0</v>
      </c>
      <c r="BC43" s="905">
        <f>IF($AB43&lt;=BC$2,IF($AC43&lt;BC$2,0,VLOOKUP($S43,REF!$K:$N,2,FALSE)),"")</f>
        <v>0</v>
      </c>
      <c r="BD43" s="905">
        <f>IF($AB43&lt;=BD$2,IF($AC43&lt;BD$2,0,VLOOKUP($S43,REF!$K:$N,2,FALSE)),"")</f>
        <v>0</v>
      </c>
      <c r="BE43" s="905">
        <f>IF($AB43&lt;=BE$2,IF($AC43&lt;BE$2,0,VLOOKUP($S43,REF!$K:$N,2,FALSE)),"")</f>
        <v>0</v>
      </c>
      <c r="BF43" s="905">
        <f>IF($AB43&lt;=BF$2,IF($AC43&lt;BF$2,0,VLOOKUP($S43,REF!$K:$N,2,FALSE)),"")</f>
        <v>0</v>
      </c>
      <c r="BG43" s="905">
        <f>IF($AB43&lt;=BG$2,IF($AC43&lt;BG$2,0,VLOOKUP($S43,REF!$K:$N,2,FALSE)),"")</f>
        <v>0</v>
      </c>
      <c r="BH43" s="905">
        <f>IF($AB43&lt;=BH$2,IF($AC43&lt;BH$2,0,VLOOKUP($S43,REF!$K:$N,2,FALSE)),"")</f>
        <v>0</v>
      </c>
      <c r="BI43" s="905">
        <f>IF($AB43&lt;=BI$2,IF($AC43&lt;BI$2,0,VLOOKUP($S43,REF!$K:$N,2,FALSE)),"")</f>
        <v>0</v>
      </c>
      <c r="BJ43" s="905">
        <f>IF($AB43&lt;=BJ$2,IF($AC43&lt;BJ$2,0,VLOOKUP($S43,REF!$K:$N,2,FALSE)),"")</f>
        <v>0</v>
      </c>
      <c r="BK43" s="905">
        <f>IF($AB43&lt;=BK$2,IF($AC43&lt;BK$2,0,VLOOKUP($S43,REF!$K:$N,2,FALSE)),"")</f>
        <v>0</v>
      </c>
      <c r="BL43" s="905">
        <f>IF($AB43&lt;=BL$2,IF($AC43&lt;BL$2,0,VLOOKUP($S43,REF!$K:$N,2,FALSE)),"")</f>
        <v>0</v>
      </c>
      <c r="BM43" s="905">
        <f>IF($AB43&lt;=BM$2,IF($AC43&lt;BM$2,0,VLOOKUP($S43,REF!$K:$N,2,FALSE)),"")</f>
        <v>0</v>
      </c>
      <c r="BN43" s="905">
        <f>IF($AB43&lt;=BN$2,IF($AC43&lt;BN$2,0,VLOOKUP($S43,REF!$K:$N,2,FALSE)),"")</f>
        <v>0</v>
      </c>
      <c r="BO43" s="905">
        <f>IF($AB43&lt;=BO$2,IF($AC43&lt;BO$2,0,VLOOKUP($S43,REF!$K:$N,2,FALSE)),"")</f>
        <v>0</v>
      </c>
      <c r="BP43" s="905">
        <f>IF($AB43&lt;=BP$2,IF($AC43&lt;BP$2,0,VLOOKUP($S43,REF!$K:$N,2,FALSE)),"")</f>
        <v>0</v>
      </c>
      <c r="BQ43" s="905">
        <f>IF($AB43&lt;=BQ$2,IF($AC43&lt;BQ$2,0,VLOOKUP($S43,REF!$K:$N,2,FALSE)),"")</f>
        <v>0</v>
      </c>
      <c r="BR43" s="905">
        <f>IF($AB43&lt;=BR$2,IF($AC43&lt;BR$2,0,VLOOKUP($S43,REF!$K:$N,2,FALSE)),"")</f>
        <v>0</v>
      </c>
      <c r="BS43" s="905">
        <f>IF($AB43&lt;=BS$2,IF($AC43&lt;BS$2,0,VLOOKUP($S43,REF!$K:$N,2,FALSE)),"")</f>
        <v>0</v>
      </c>
      <c r="BT43" s="905">
        <f>IF($AB43&lt;=BT$2,IF($AC43&lt;BT$2,0,VLOOKUP($S43,REF!$K:$N,2,FALSE)),"")</f>
        <v>0</v>
      </c>
      <c r="BU43" s="905">
        <f>IF($AB43&lt;=BU$2,IF($AC43&lt;BU$2,0,VLOOKUP($S43,REF!$K:$N,2,FALSE)),"")</f>
        <v>0</v>
      </c>
      <c r="BV43" s="905">
        <f>IF($AB43&lt;=BV$2,IF($AC43&lt;BV$2,0,VLOOKUP($S43,REF!$K:$N,2,FALSE)),"")</f>
        <v>0</v>
      </c>
      <c r="BW43" s="905">
        <f>IF($AB43&lt;=BW$2,IF($AC43&lt;BW$2,0,VLOOKUP($S43,REF!$K:$N,2,FALSE)),"")</f>
        <v>0</v>
      </c>
      <c r="BX43" s="905">
        <f>IF($AB43&lt;=BX$2,IF($AC43&lt;BX$2,0,VLOOKUP($S43,REF!$K:$N,2,FALSE)),"")</f>
        <v>0</v>
      </c>
      <c r="BY43" s="905">
        <f>IF($AB43&lt;=BY$2,IF($AC43&lt;BY$2,0,VLOOKUP($S43,REF!$K:$N,2,FALSE)),"")</f>
        <v>0</v>
      </c>
      <c r="BZ43" s="905">
        <f>IF($AB43&lt;=BZ$2,IF($AC43&lt;BZ$2,0,VLOOKUP($S43,REF!$K:$N,2,FALSE)),"")</f>
        <v>0</v>
      </c>
      <c r="CA43" s="905">
        <f>IF($AB43&lt;=CA$2,IF($AC43&lt;CA$2,0,VLOOKUP($S43,REF!$K:$N,2,FALSE)),"")</f>
        <v>0</v>
      </c>
      <c r="CB43" s="905">
        <f>IF($AB43&lt;=CB$2,IF($AC43&lt;CB$2,0,VLOOKUP($S43,REF!$K:$N,2,FALSE)),"")</f>
        <v>0</v>
      </c>
      <c r="CC43" s="905">
        <f>IF($AB43&lt;=CC$2,IF($AC43&lt;CC$2,0,VLOOKUP($S43,REF!$K:$N,2,FALSE)),"")</f>
        <v>0</v>
      </c>
      <c r="CD43" s="905">
        <f>IF($AB43&lt;=CD$2,IF($AC43&lt;CD$2,0,VLOOKUP($S43,REF!$K:$N,2,FALSE)),"")</f>
        <v>0</v>
      </c>
      <c r="CE43" s="905">
        <f>IF($AB43&lt;=CE$2,IF($AC43&lt;CE$2,0,VLOOKUP($S43,REF!$K:$N,2,FALSE)),"")</f>
        <v>0</v>
      </c>
      <c r="CF43" s="905">
        <f>IF($AB43&lt;=CF$2,IF($AC43&lt;CF$2,0,VLOOKUP($S43,REF!$K:$N,2,FALSE)),"")</f>
        <v>0</v>
      </c>
      <c r="CG43" s="905">
        <f>IF($AB43&lt;=CG$2,IF($AC43&lt;CG$2,0,VLOOKUP($S43,REF!$K:$N,2,FALSE)),"")</f>
        <v>0</v>
      </c>
      <c r="CH43" s="905">
        <f>IF($AB43&lt;=CH$2,IF($AC43&lt;CH$2,0,VLOOKUP($S43,REF!$K:$N,2,FALSE)),"")</f>
        <v>0</v>
      </c>
      <c r="CI43" s="905">
        <f>IF($AB43&lt;=CI$2,IF($AC43&lt;CI$2,0,VLOOKUP($S43,REF!$K:$N,2,FALSE)),"")</f>
        <v>0</v>
      </c>
      <c r="CJ43" s="905">
        <f>IF($AB43&lt;=CJ$2,IF($AC43&lt;CJ$2,0,VLOOKUP($S43,REF!$K:$N,2,FALSE)),"")</f>
        <v>0</v>
      </c>
      <c r="CK43" s="905">
        <f>IF($AB43&lt;=CK$2,IF($AC43&lt;CK$2,0,VLOOKUP($S43,REF!$K:$N,2,FALSE)),"")</f>
        <v>0</v>
      </c>
      <c r="CL43" s="905">
        <f>IF($AB43&lt;=CL$2,IF($AC43&lt;CL$2,0,VLOOKUP($S43,REF!$K:$N,2,FALSE)),"")</f>
        <v>0</v>
      </c>
      <c r="CM43" s="905">
        <f>IF($AB43&lt;=CM$2,IF($AC43&lt;CM$2,0,VLOOKUP($S43,REF!$K:$N,2,FALSE)),"")</f>
        <v>0</v>
      </c>
      <c r="CN43" s="905">
        <f>IF($AB43&lt;=CN$2,IF($AC43&lt;CN$2,0,VLOOKUP($S43,REF!$K:$N,2,FALSE)),"")</f>
        <v>0</v>
      </c>
      <c r="CO43" s="905">
        <f>IF($AB43&lt;=CO$2,IF($AC43&lt;CO$2,0,VLOOKUP($S43,REF!$K:$N,2,FALSE)),"")</f>
        <v>0</v>
      </c>
      <c r="CP43" s="905">
        <f>IF($AB43&lt;=CP$2,IF($AC43&lt;CP$2,0,VLOOKUP($S43,REF!$K:$N,2,FALSE)),"")</f>
        <v>0</v>
      </c>
      <c r="CQ43" s="905">
        <f>IF($AB43&lt;=CQ$2,IF($AC43&lt;CQ$2,0,VLOOKUP($S43,REF!$K:$N,2,FALSE)),"")</f>
        <v>0</v>
      </c>
      <c r="CR43" s="905">
        <f>IF($AB43&lt;=CR$2,IF($AC43&lt;CR$2,0,VLOOKUP($S43,REF!$K:$N,2,FALSE)),"")</f>
        <v>0</v>
      </c>
      <c r="CS43" s="905">
        <f>IF($AB43&lt;=CS$2,IF($AC43&lt;CS$2,0,VLOOKUP($S43,REF!$K:$N,2,FALSE)),"")</f>
        <v>0</v>
      </c>
      <c r="CT43" s="905">
        <f>IF($AB43&lt;=CT$2,IF($AC43&lt;CT$2,0,VLOOKUP($S43,REF!$K:$N,2,FALSE)),"")</f>
        <v>0</v>
      </c>
      <c r="CU43" s="905">
        <f>IF($AB43&lt;=CU$2,IF($AC43&lt;CU$2,0,VLOOKUP($S43,REF!$K:$N,2,FALSE)),"")</f>
        <v>0</v>
      </c>
      <c r="CV43" s="905">
        <f>IF($AB43&lt;=CV$2,IF($AC43&lt;CV$2,0,VLOOKUP($S43,REF!$K:$N,2,FALSE)),"")</f>
        <v>0</v>
      </c>
      <c r="CW43" s="905">
        <f>IF($AB43&lt;=CW$2,IF($AC43&lt;CW$2,0,VLOOKUP($S43,REF!$K:$N,2,FALSE)),"")</f>
        <v>0</v>
      </c>
      <c r="CX43" s="905">
        <f>IF($AB43&lt;=CX$2,IF($AC43&lt;CX$2,0,VLOOKUP($S43,REF!$K:$N,2,FALSE)),"")</f>
        <v>0</v>
      </c>
      <c r="CY43" s="905">
        <f>IF($AB43&lt;=CY$2,IF($AC43&lt;CY$2,0,VLOOKUP($S43,REF!$K:$N,2,FALSE)),"")</f>
        <v>0</v>
      </c>
      <c r="CZ43" s="905">
        <f>IF($AB43&lt;=CZ$2,IF($AC43&lt;CZ$2,0,VLOOKUP($S43,REF!$K:$N,2,FALSE)),"")</f>
        <v>0</v>
      </c>
      <c r="DA43" s="905">
        <f>IF($AB43&lt;=DA$2,IF($AC43&lt;DA$2,0,VLOOKUP($S43,REF!$K:$N,2,FALSE)),"")</f>
        <v>0</v>
      </c>
      <c r="DB43" s="905">
        <f>IF($AB43&lt;=DB$2,IF($AC43&lt;DB$2,0,VLOOKUP($S43,REF!$K:$N,2,FALSE)),"")</f>
        <v>0</v>
      </c>
      <c r="DC43" s="905">
        <f>IF($AB43&lt;=DC$2,IF($AC43&lt;DC$2,0,VLOOKUP($S43,REF!$K:$N,2,FALSE)),"")</f>
        <v>0</v>
      </c>
      <c r="DD43" s="905">
        <f>IF($AB43&lt;=DD$2,IF($AC43&lt;DD$2,0,VLOOKUP($S43,REF!$K:$N,2,FALSE)),"")</f>
        <v>0</v>
      </c>
      <c r="DE43" s="905">
        <f>IF($AB43&lt;=DE$2,IF($AC43&lt;DE$2,0,VLOOKUP($S43,REF!$K:$N,2,FALSE)),"")</f>
        <v>0</v>
      </c>
      <c r="DF43" s="905">
        <f>IF($AB43&lt;=DF$2,IF($AC43&lt;DF$2,0,VLOOKUP($S43,REF!$K:$N,2,FALSE)),"")</f>
        <v>0</v>
      </c>
      <c r="DG43" s="905">
        <f>IF($AB43&lt;=DG$2,IF($AC43&lt;DG$2,0,VLOOKUP($S43,REF!$K:$N,2,FALSE)),"")</f>
        <v>0</v>
      </c>
      <c r="DH43" s="905">
        <f>IF($AB43&lt;=DH$2,IF($AC43&lt;DH$2,0,VLOOKUP($S43,REF!$K:$N,2,FALSE)),"")</f>
        <v>0</v>
      </c>
      <c r="DI43" s="905">
        <f>IF($AB43&lt;=DI$2,IF($AC43&lt;DI$2,0,VLOOKUP($S43,REF!$K:$N,2,FALSE)),"")</f>
        <v>0</v>
      </c>
      <c r="DJ43" s="905">
        <f>IF($AB43&lt;=DJ$2,IF($AC43&lt;DJ$2,0,VLOOKUP($S43,REF!$K:$N,2,FALSE)),"")</f>
        <v>0</v>
      </c>
      <c r="DK43" s="905">
        <f>IF($AB43&lt;=DK$2,IF($AC43&lt;DK$2,0,VLOOKUP($S43,REF!$K:$N,2,FALSE)),"")</f>
        <v>0</v>
      </c>
      <c r="DL43" s="905">
        <f>IF($AB43&lt;=DL$2,IF($AC43&lt;DL$2,0,VLOOKUP($S43,REF!$K:$N,2,FALSE)),"")</f>
        <v>0</v>
      </c>
      <c r="DM43" s="905">
        <f>IF($AB43&lt;=DM$2,IF($AC43&lt;DM$2,0,VLOOKUP($S43,REF!$K:$N,2,FALSE)),"")</f>
        <v>0</v>
      </c>
      <c r="DN43" s="905">
        <f>IF($AB43&lt;=DN$2,IF($AC43&lt;DN$2,0,VLOOKUP($S43,REF!$K:$N,2,FALSE)),"")</f>
        <v>0</v>
      </c>
      <c r="DO43" s="905">
        <f>IF($AB43&lt;=DO$2,IF($AC43&lt;DO$2,0,VLOOKUP($S43,REF!$K:$N,2,FALSE)),"")</f>
        <v>0</v>
      </c>
      <c r="DP43" s="905">
        <f>IF($AB43&lt;=DP$2,IF($AC43&lt;DP$2,0,VLOOKUP($S43,REF!$K:$N,2,FALSE)),"")</f>
        <v>0</v>
      </c>
      <c r="DQ43" s="905">
        <f>IF($AB43&lt;=DQ$2,IF($AC43&lt;DQ$2,0,VLOOKUP($S43,REF!$K:$N,2,FALSE)),"")</f>
        <v>0</v>
      </c>
      <c r="DR43" s="905">
        <f>IF($AB43&lt;=DR$2,IF($AC43&lt;DR$2,0,VLOOKUP($S43,REF!$K:$N,2,FALSE)),"")</f>
        <v>0</v>
      </c>
      <c r="DS43" s="905">
        <f>IF($AB43&lt;=DS$2,IF($AC43&lt;DS$2,0,VLOOKUP($S43,REF!$K:$N,2,FALSE)),"")</f>
        <v>0</v>
      </c>
      <c r="DT43" s="905">
        <f>IF($AB43&lt;=DT$2,IF($AC43&lt;DT$2,0,VLOOKUP($S43,REF!$K:$N,2,FALSE)),"")</f>
        <v>0</v>
      </c>
      <c r="DU43" s="905">
        <f>IF($AB43&lt;=DU$2,IF($AC43&lt;DU$2,0,VLOOKUP($S43,REF!$K:$N,2,FALSE)),"")</f>
        <v>0</v>
      </c>
      <c r="DV43" s="905">
        <f>IF($AB43&lt;=DV$2,IF($AC43&lt;DV$2,0,VLOOKUP($S43,REF!$K:$N,2,FALSE)),"")</f>
        <v>0</v>
      </c>
      <c r="DW43" s="905">
        <f>IF($AB43&lt;=DW$2,IF($AC43&lt;DW$2,0,VLOOKUP($S43,REF!$K:$N,2,FALSE)),"")</f>
        <v>0</v>
      </c>
      <c r="DX43" s="905">
        <f>IF($AB43&lt;=DX$2,IF($AC43&lt;DX$2,0,VLOOKUP($S43,REF!$K:$N,2,FALSE)),"")</f>
        <v>0</v>
      </c>
      <c r="DY43" s="905">
        <f>IF($AB43&lt;=DY$2,IF($AC43&lt;DY$2,0,VLOOKUP($S43,REF!$K:$N,2,FALSE)),"")</f>
        <v>0</v>
      </c>
      <c r="DZ43" s="905" t="str">
        <f>IF($AB43&lt;=DZ$2,IF($AC43&lt;DZ$2,0,VLOOKUP($S43,REF!$K:$N,2,FALSE)),"")</f>
        <v/>
      </c>
      <c r="EA43" s="908"/>
      <c r="EB43" s="908"/>
      <c r="EC43" s="908"/>
      <c r="ED43" s="908"/>
      <c r="EE43" s="908"/>
      <c r="EF43" s="908"/>
      <c r="EG43" s="908"/>
      <c r="EH43" s="908"/>
      <c r="EI43" s="908"/>
      <c r="EJ43" s="908"/>
      <c r="EK43" s="908"/>
      <c r="EL43" s="908"/>
      <c r="EM43" s="908"/>
      <c r="EN43" s="908"/>
      <c r="EO43" s="908"/>
      <c r="EP43" s="908"/>
      <c r="EQ43" s="908"/>
      <c r="ER43" s="908"/>
      <c r="ES43" s="908"/>
      <c r="ET43" s="908"/>
      <c r="EU43" s="908"/>
      <c r="EV43" s="908"/>
      <c r="EW43" s="908"/>
      <c r="EX43" s="908"/>
      <c r="EY43" s="908"/>
      <c r="EZ43" s="908"/>
      <c r="FA43" s="908"/>
      <c r="FB43" s="908"/>
      <c r="FC43" s="908"/>
      <c r="FD43" s="908"/>
      <c r="FE43" s="908"/>
      <c r="FF43" s="908"/>
      <c r="FG43" s="908"/>
      <c r="FH43" s="908"/>
      <c r="FI43" s="908"/>
      <c r="FJ43" s="908"/>
      <c r="FK43" s="908"/>
      <c r="FL43" s="908"/>
      <c r="FM43" s="908"/>
      <c r="FN43" s="908"/>
      <c r="FO43" s="908"/>
      <c r="FP43" s="908"/>
      <c r="FQ43" s="908"/>
      <c r="FR43" s="908"/>
      <c r="FS43" s="908"/>
      <c r="FT43" s="908"/>
      <c r="FU43" s="908"/>
      <c r="FV43" s="908"/>
      <c r="FW43" s="908"/>
      <c r="FX43" s="908"/>
      <c r="FY43" s="908"/>
      <c r="FZ43" s="908"/>
      <c r="GA43" s="908"/>
      <c r="GB43" s="908"/>
      <c r="GC43" s="908"/>
      <c r="GD43" s="908"/>
      <c r="GE43" s="908"/>
      <c r="GF43" s="908"/>
      <c r="GG43" s="908"/>
      <c r="GH43" s="908"/>
      <c r="GI43" s="908"/>
      <c r="GJ43" s="908"/>
      <c r="GK43" s="908"/>
      <c r="GL43" s="908"/>
      <c r="GM43" s="908"/>
      <c r="GN43" s="908"/>
      <c r="GO43" s="908"/>
      <c r="GP43" s="908"/>
      <c r="GQ43" s="908"/>
      <c r="GR43" s="908"/>
      <c r="GS43" s="908"/>
      <c r="GT43" s="908"/>
      <c r="GU43" s="908"/>
      <c r="GV43" s="908"/>
      <c r="GW43" s="908"/>
      <c r="GX43" s="908"/>
      <c r="GY43" s="908"/>
      <c r="GZ43" s="908"/>
      <c r="HA43" s="908"/>
      <c r="HB43" s="908"/>
      <c r="HC43" s="908"/>
      <c r="HD43" s="908"/>
      <c r="HE43" s="908"/>
      <c r="HF43" s="908"/>
      <c r="HG43" s="908"/>
      <c r="HH43" s="908"/>
      <c r="HI43" s="908"/>
      <c r="HJ43" s="908"/>
      <c r="HK43" s="908"/>
      <c r="HL43" s="908"/>
      <c r="HM43" s="908"/>
      <c r="HN43" s="908"/>
      <c r="HO43" s="908"/>
      <c r="HP43" s="908"/>
      <c r="HQ43" s="908"/>
      <c r="HR43" s="908"/>
      <c r="HS43" s="908"/>
      <c r="HT43" s="908"/>
      <c r="HU43" s="908"/>
      <c r="HV43" s="908"/>
      <c r="HW43" s="908"/>
      <c r="HX43" s="908"/>
      <c r="HY43" s="908"/>
      <c r="HZ43" s="908"/>
      <c r="IA43" s="908"/>
      <c r="IB43" s="908"/>
      <c r="IC43" s="908"/>
      <c r="ID43" s="908"/>
      <c r="IE43" s="908"/>
      <c r="IF43" s="908"/>
      <c r="IG43" s="908"/>
      <c r="IH43" s="908"/>
      <c r="II43" s="908"/>
      <c r="IJ43" s="908"/>
      <c r="IK43" s="908"/>
      <c r="IL43" s="908"/>
      <c r="IM43" s="908"/>
      <c r="IN43" s="908"/>
      <c r="IO43" s="908"/>
      <c r="IP43" s="908"/>
      <c r="IQ43" s="908"/>
      <c r="IR43" s="908"/>
      <c r="IS43" s="908"/>
      <c r="IT43" s="908"/>
      <c r="IU43" s="908"/>
      <c r="IV43" s="908"/>
      <c r="IW43" s="908"/>
      <c r="IX43" s="908"/>
      <c r="IY43" s="908"/>
      <c r="IZ43" s="908"/>
      <c r="JA43" s="908"/>
      <c r="JB43" s="908"/>
      <c r="JC43" s="908"/>
      <c r="JD43" s="908"/>
      <c r="JE43" s="908"/>
      <c r="JF43" s="908"/>
      <c r="JG43" s="908"/>
      <c r="JH43" s="908"/>
      <c r="JI43" s="908"/>
      <c r="JJ43" s="908"/>
      <c r="JK43" s="908"/>
      <c r="JL43" s="908"/>
      <c r="JM43" s="908"/>
      <c r="JN43" s="908"/>
      <c r="JO43" s="908"/>
      <c r="JP43" s="908"/>
      <c r="JQ43" s="908"/>
      <c r="JR43" s="908"/>
      <c r="JS43" s="908"/>
      <c r="JT43" s="908"/>
      <c r="JU43" s="908"/>
      <c r="JV43" s="908"/>
      <c r="JW43" s="908"/>
      <c r="JX43" s="908"/>
    </row>
    <row r="44" spans="1:284" s="709" customFormat="1" ht="24" customHeight="1">
      <c r="A44" s="972">
        <f>VLOOKUP(B44,REF!$U$1:$W$8,2,FALSE)</f>
        <v>6</v>
      </c>
      <c r="B44" s="1192" t="s">
        <v>279</v>
      </c>
      <c r="C44" s="1193"/>
      <c r="D44" s="1297" t="s">
        <v>769</v>
      </c>
      <c r="E44" s="971"/>
      <c r="F44" s="1218">
        <v>0</v>
      </c>
      <c r="G44" s="1219" t="s">
        <v>1055</v>
      </c>
      <c r="H44" s="870"/>
      <c r="I44" s="764" t="s">
        <v>281</v>
      </c>
      <c r="J44" s="944" t="s">
        <v>59</v>
      </c>
      <c r="K44" s="938" t="s">
        <v>151</v>
      </c>
      <c r="L44" s="864" t="s">
        <v>159</v>
      </c>
      <c r="M44" s="706" t="s">
        <v>160</v>
      </c>
      <c r="N44" s="1304" t="s">
        <v>281</v>
      </c>
      <c r="O44" s="1225"/>
      <c r="P44" s="860" t="s">
        <v>142</v>
      </c>
      <c r="Q44" s="930">
        <v>41608</v>
      </c>
      <c r="R44" s="1025">
        <v>6</v>
      </c>
      <c r="S44" s="1179">
        <v>3</v>
      </c>
      <c r="T44" s="1180" t="s">
        <v>196</v>
      </c>
      <c r="U44" s="1019"/>
      <c r="V44" s="904"/>
      <c r="W44" s="956"/>
      <c r="X44" s="904"/>
      <c r="Y44" s="956"/>
      <c r="Z44" s="955"/>
      <c r="AA44" s="952">
        <f t="shared" si="8"/>
        <v>14.142857142857142</v>
      </c>
      <c r="AB44" s="1283">
        <f>IFERROR(Q44-(R44*7),"")</f>
        <v>41566</v>
      </c>
      <c r="AC44" s="1283">
        <v>41665</v>
      </c>
      <c r="AD44" s="952"/>
      <c r="AE44" s="953">
        <v>1</v>
      </c>
      <c r="AF44" s="1033"/>
      <c r="AG44" s="1234" t="s">
        <v>785</v>
      </c>
      <c r="AH44" s="472">
        <f>IF($AB44&lt;=AH$2,IF($AC44&lt;AH$2,0,VLOOKUP($S44,REF!$K:$N,2,FALSE)),"")</f>
        <v>1.0029999999999999</v>
      </c>
      <c r="AI44" s="472">
        <f>IF($AB44&lt;=AI$2,IF($AC44&lt;AI$2,0,VLOOKUP($S44,REF!$K:$N,2,FALSE)),"")</f>
        <v>1.0029999999999999</v>
      </c>
      <c r="AJ44" s="472">
        <f>IF($AB44&lt;=AJ$2,IF($AC44&lt;AJ$2,0,VLOOKUP($S44,REF!$K:$N,2,FALSE)),"")</f>
        <v>1.0029999999999999</v>
      </c>
      <c r="AK44" s="472">
        <f>IF($AB44&lt;=AK$2,IF($AC44&lt;AK$2,0,VLOOKUP($S44,REF!$K:$N,2,FALSE)),"")</f>
        <v>1.0029999999999999</v>
      </c>
      <c r="AL44" s="472">
        <f>IF($AB44&lt;=AL$2,IF($AC44&lt;AL$2,0,VLOOKUP($S44,REF!$K:$N,2,FALSE)),"")</f>
        <v>1.0029999999999999</v>
      </c>
      <c r="AM44" s="472">
        <f>IF($AB44&lt;=AM$2,IF($AC44&lt;AM$2,0,VLOOKUP($S44,REF!$K:$N,2,FALSE)),"")</f>
        <v>1.0029999999999999</v>
      </c>
      <c r="AN44" s="472">
        <f>IF($AB44&lt;=AN$2,IF($AC44&lt;AN$2,0,VLOOKUP($S44,REF!$K:$N,2,FALSE)),"")</f>
        <v>1.0029999999999999</v>
      </c>
      <c r="AO44" s="472">
        <f>IF($AB44&lt;=AO$2,IF($AC44&lt;AO$2,0,VLOOKUP($S44,REF!$K:$N,2,FALSE)),"")</f>
        <v>1.0029999999999999</v>
      </c>
      <c r="AP44" s="472">
        <f>IF($AB44&lt;=AP$2,IF($AC44&lt;AP$2,0,VLOOKUP($S44,REF!$K:$N,2,FALSE)),"")</f>
        <v>1.0029999999999999</v>
      </c>
      <c r="AQ44" s="472">
        <f>IF($AB44&lt;=AQ$2,IF($AC44&lt;AQ$2,0,VLOOKUP($S44,REF!$K:$N,2,FALSE)),"")</f>
        <v>0</v>
      </c>
      <c r="AR44" s="472">
        <f>IF($AB44&lt;=AR$2,IF($AC44&lt;AR$2,0,VLOOKUP($S44,REF!$K:$N,2,FALSE)),"")</f>
        <v>0</v>
      </c>
      <c r="AS44" s="472">
        <f>IF($AB44&lt;=AS$2,IF($AC44&lt;AS$2,0,VLOOKUP($S44,REF!$K:$N,2,FALSE)),"")</f>
        <v>0</v>
      </c>
      <c r="AT44" s="472">
        <f>IF($AB44&lt;=AT$2,IF($AC44&lt;AT$2,0,VLOOKUP($S44,REF!$K:$N,2,FALSE)),"")</f>
        <v>0</v>
      </c>
      <c r="AU44" s="472">
        <f>IF($AB44&lt;=AU$2,IF($AC44&lt;AU$2,0,VLOOKUP($S44,REF!$K:$N,2,FALSE)),"")</f>
        <v>0</v>
      </c>
      <c r="AV44" s="472">
        <f>IF($AB44&lt;=AV$2,IF($AC44&lt;AV$2,0,VLOOKUP($S44,REF!$K:$N,2,FALSE)),"")</f>
        <v>0</v>
      </c>
      <c r="AW44" s="472">
        <f>IF($AB44&lt;=AW$2,IF($AC44&lt;AW$2,0,VLOOKUP($S44,REF!$K:$N,2,FALSE)),"")</f>
        <v>0</v>
      </c>
      <c r="AX44" s="472">
        <f>IF($AB44&lt;=AX$2,IF($AC44&lt;AX$2,0,VLOOKUP($S44,REF!$K:$N,2,FALSE)),"")</f>
        <v>0</v>
      </c>
      <c r="AY44" s="472">
        <f>IF($AB44&lt;=AY$2,IF($AC44&lt;AY$2,0,VLOOKUP($S44,REF!$K:$N,2,FALSE)),"")</f>
        <v>0</v>
      </c>
      <c r="AZ44" s="472">
        <f>IF($AB44&lt;=AZ$2,IF($AC44&lt;AZ$2,0,VLOOKUP($S44,REF!$K:$N,2,FALSE)),"")</f>
        <v>0</v>
      </c>
      <c r="BA44" s="472">
        <f>IF($AB44&lt;=BA$2,IF($AC44&lt;BA$2,0,VLOOKUP($S44,REF!$K:$N,2,FALSE)),"")</f>
        <v>0</v>
      </c>
      <c r="BB44" s="905">
        <f>IF($AB44&lt;=BB$2,IF($AC44&lt;BB$2,0,VLOOKUP($S44,REF!$K:$N,2,FALSE)),"")</f>
        <v>0</v>
      </c>
      <c r="BC44" s="905">
        <f>IF($AB44&lt;=BC$2,IF($AC44&lt;BC$2,0,VLOOKUP($S44,REF!$K:$N,2,FALSE)),"")</f>
        <v>0</v>
      </c>
      <c r="BD44" s="905">
        <f>IF($AB44&lt;=BD$2,IF($AC44&lt;BD$2,0,VLOOKUP($S44,REF!$K:$N,2,FALSE)),"")</f>
        <v>0</v>
      </c>
      <c r="BE44" s="905">
        <f>IF($AB44&lt;=BE$2,IF($AC44&lt;BE$2,0,VLOOKUP($S44,REF!$K:$N,2,FALSE)),"")</f>
        <v>0</v>
      </c>
      <c r="BF44" s="905">
        <f>IF($AB44&lt;=BF$2,IF($AC44&lt;BF$2,0,VLOOKUP($S44,REF!$K:$N,2,FALSE)),"")</f>
        <v>0</v>
      </c>
      <c r="BG44" s="905">
        <f>IF($AB44&lt;=BG$2,IF($AC44&lt;BG$2,0,VLOOKUP($S44,REF!$K:$N,2,FALSE)),"")</f>
        <v>0</v>
      </c>
      <c r="BH44" s="905">
        <f>IF($AB44&lt;=BH$2,IF($AC44&lt;BH$2,0,VLOOKUP($S44,REF!$K:$N,2,FALSE)),"")</f>
        <v>0</v>
      </c>
      <c r="BI44" s="905">
        <f>IF($AB44&lt;=BI$2,IF($AC44&lt;BI$2,0,VLOOKUP($S44,REF!$K:$N,2,FALSE)),"")</f>
        <v>0</v>
      </c>
      <c r="BJ44" s="905">
        <f>IF($AB44&lt;=BJ$2,IF($AC44&lt;BJ$2,0,VLOOKUP($S44,REF!$K:$N,2,FALSE)),"")</f>
        <v>0</v>
      </c>
      <c r="BK44" s="905">
        <f>IF($AB44&lt;=BK$2,IF($AC44&lt;BK$2,0,VLOOKUP($S44,REF!$K:$N,2,FALSE)),"")</f>
        <v>0</v>
      </c>
      <c r="BL44" s="905">
        <f>IF($AB44&lt;=BL$2,IF($AC44&lt;BL$2,0,VLOOKUP($S44,REF!$K:$N,2,FALSE)),"")</f>
        <v>0</v>
      </c>
      <c r="BM44" s="905">
        <f>IF($AB44&lt;=BM$2,IF($AC44&lt;BM$2,0,VLOOKUP($S44,REF!$K:$N,2,FALSE)),"")</f>
        <v>0</v>
      </c>
      <c r="BN44" s="905">
        <f>IF($AB44&lt;=BN$2,IF($AC44&lt;BN$2,0,VLOOKUP($S44,REF!$K:$N,2,FALSE)),"")</f>
        <v>0</v>
      </c>
      <c r="BO44" s="905">
        <f>IF($AB44&lt;=BO$2,IF($AC44&lt;BO$2,0,VLOOKUP($S44,REF!$K:$N,2,FALSE)),"")</f>
        <v>0</v>
      </c>
      <c r="BP44" s="905">
        <f>IF($AB44&lt;=BP$2,IF($AC44&lt;BP$2,0,VLOOKUP($S44,REF!$K:$N,2,FALSE)),"")</f>
        <v>0</v>
      </c>
      <c r="BQ44" s="905">
        <f>IF($AB44&lt;=BQ$2,IF($AC44&lt;BQ$2,0,VLOOKUP($S44,REF!$K:$N,2,FALSE)),"")</f>
        <v>0</v>
      </c>
      <c r="BR44" s="905">
        <f>IF($AB44&lt;=BR$2,IF($AC44&lt;BR$2,0,VLOOKUP($S44,REF!$K:$N,2,FALSE)),"")</f>
        <v>0</v>
      </c>
      <c r="BS44" s="905">
        <f>IF($AB44&lt;=BS$2,IF($AC44&lt;BS$2,0,VLOOKUP($S44,REF!$K:$N,2,FALSE)),"")</f>
        <v>0</v>
      </c>
      <c r="BT44" s="905">
        <f>IF($AB44&lt;=BT$2,IF($AC44&lt;BT$2,0,VLOOKUP($S44,REF!$K:$N,2,FALSE)),"")</f>
        <v>0</v>
      </c>
      <c r="BU44" s="905">
        <f>IF($AB44&lt;=BU$2,IF($AC44&lt;BU$2,0,VLOOKUP($S44,REF!$K:$N,2,FALSE)),"")</f>
        <v>0</v>
      </c>
      <c r="BV44" s="905">
        <f>IF($AB44&lt;=BV$2,IF($AC44&lt;BV$2,0,VLOOKUP($S44,REF!$K:$N,2,FALSE)),"")</f>
        <v>0</v>
      </c>
      <c r="BW44" s="905">
        <f>IF($AB44&lt;=BW$2,IF($AC44&lt;BW$2,0,VLOOKUP($S44,REF!$K:$N,2,FALSE)),"")</f>
        <v>0</v>
      </c>
      <c r="BX44" s="905">
        <f>IF($AB44&lt;=BX$2,IF($AC44&lt;BX$2,0,VLOOKUP($S44,REF!$K:$N,2,FALSE)),"")</f>
        <v>0</v>
      </c>
      <c r="BY44" s="905">
        <f>IF($AB44&lt;=BY$2,IF($AC44&lt;BY$2,0,VLOOKUP($S44,REF!$K:$N,2,FALSE)),"")</f>
        <v>0</v>
      </c>
      <c r="BZ44" s="905">
        <f>IF($AB44&lt;=BZ$2,IF($AC44&lt;BZ$2,0,VLOOKUP($S44,REF!$K:$N,2,FALSE)),"")</f>
        <v>0</v>
      </c>
      <c r="CA44" s="905">
        <f>IF($AB44&lt;=CA$2,IF($AC44&lt;CA$2,0,VLOOKUP($S44,REF!$K:$N,2,FALSE)),"")</f>
        <v>0</v>
      </c>
      <c r="CB44" s="905">
        <f>IF($AB44&lt;=CB$2,IF($AC44&lt;CB$2,0,VLOOKUP($S44,REF!$K:$N,2,FALSE)),"")</f>
        <v>0</v>
      </c>
      <c r="CC44" s="905">
        <f>IF($AB44&lt;=CC$2,IF($AC44&lt;CC$2,0,VLOOKUP($S44,REF!$K:$N,2,FALSE)),"")</f>
        <v>0</v>
      </c>
      <c r="CD44" s="905">
        <f>IF($AB44&lt;=CD$2,IF($AC44&lt;CD$2,0,VLOOKUP($S44,REF!$K:$N,2,FALSE)),"")</f>
        <v>0</v>
      </c>
      <c r="CE44" s="905">
        <f>IF($AB44&lt;=CE$2,IF($AC44&lt;CE$2,0,VLOOKUP($S44,REF!$K:$N,2,FALSE)),"")</f>
        <v>0</v>
      </c>
      <c r="CF44" s="905">
        <f>IF($AB44&lt;=CF$2,IF($AC44&lt;CF$2,0,VLOOKUP($S44,REF!$K:$N,2,FALSE)),"")</f>
        <v>0</v>
      </c>
      <c r="CG44" s="905">
        <f>IF($AB44&lt;=CG$2,IF($AC44&lt;CG$2,0,VLOOKUP($S44,REF!$K:$N,2,FALSE)),"")</f>
        <v>0</v>
      </c>
      <c r="CH44" s="905">
        <f>IF($AB44&lt;=CH$2,IF($AC44&lt;CH$2,0,VLOOKUP($S44,REF!$K:$N,2,FALSE)),"")</f>
        <v>0</v>
      </c>
      <c r="CI44" s="905">
        <f>IF($AB44&lt;=CI$2,IF($AC44&lt;CI$2,0,VLOOKUP($S44,REF!$K:$N,2,FALSE)),"")</f>
        <v>0</v>
      </c>
      <c r="CJ44" s="905">
        <f>IF($AB44&lt;=CJ$2,IF($AC44&lt;CJ$2,0,VLOOKUP($S44,REF!$K:$N,2,FALSE)),"")</f>
        <v>0</v>
      </c>
      <c r="CK44" s="905">
        <f>IF($AB44&lt;=CK$2,IF($AC44&lt;CK$2,0,VLOOKUP($S44,REF!$K:$N,2,FALSE)),"")</f>
        <v>0</v>
      </c>
      <c r="CL44" s="905">
        <f>IF($AB44&lt;=CL$2,IF($AC44&lt;CL$2,0,VLOOKUP($S44,REF!$K:$N,2,FALSE)),"")</f>
        <v>0</v>
      </c>
      <c r="CM44" s="905">
        <f>IF($AB44&lt;=CM$2,IF($AC44&lt;CM$2,0,VLOOKUP($S44,REF!$K:$N,2,FALSE)),"")</f>
        <v>0</v>
      </c>
      <c r="CN44" s="905">
        <f>IF($AB44&lt;=CN$2,IF($AC44&lt;CN$2,0,VLOOKUP($S44,REF!$K:$N,2,FALSE)),"")</f>
        <v>0</v>
      </c>
      <c r="CO44" s="905">
        <f>IF($AB44&lt;=CO$2,IF($AC44&lt;CO$2,0,VLOOKUP($S44,REF!$K:$N,2,FALSE)),"")</f>
        <v>0</v>
      </c>
      <c r="CP44" s="905">
        <f>IF($AB44&lt;=CP$2,IF($AC44&lt;CP$2,0,VLOOKUP($S44,REF!$K:$N,2,FALSE)),"")</f>
        <v>0</v>
      </c>
      <c r="CQ44" s="905">
        <f>IF($AB44&lt;=CQ$2,IF($AC44&lt;CQ$2,0,VLOOKUP($S44,REF!$K:$N,2,FALSE)),"")</f>
        <v>0</v>
      </c>
      <c r="CR44" s="905">
        <f>IF($AB44&lt;=CR$2,IF($AC44&lt;CR$2,0,VLOOKUP($S44,REF!$K:$N,2,FALSE)),"")</f>
        <v>0</v>
      </c>
      <c r="CS44" s="905">
        <f>IF($AB44&lt;=CS$2,IF($AC44&lt;CS$2,0,VLOOKUP($S44,REF!$K:$N,2,FALSE)),"")</f>
        <v>0</v>
      </c>
      <c r="CT44" s="905">
        <f>IF($AB44&lt;=CT$2,IF($AC44&lt;CT$2,0,VLOOKUP($S44,REF!$K:$N,2,FALSE)),"")</f>
        <v>0</v>
      </c>
      <c r="CU44" s="905">
        <f>IF($AB44&lt;=CU$2,IF($AC44&lt;CU$2,0,VLOOKUP($S44,REF!$K:$N,2,FALSE)),"")</f>
        <v>0</v>
      </c>
      <c r="CV44" s="905">
        <f>IF($AB44&lt;=CV$2,IF($AC44&lt;CV$2,0,VLOOKUP($S44,REF!$K:$N,2,FALSE)),"")</f>
        <v>0</v>
      </c>
      <c r="CW44" s="905">
        <f>IF($AB44&lt;=CW$2,IF($AC44&lt;CW$2,0,VLOOKUP($S44,REF!$K:$N,2,FALSE)),"")</f>
        <v>0</v>
      </c>
      <c r="CX44" s="905">
        <f>IF($AB44&lt;=CX$2,IF($AC44&lt;CX$2,0,VLOOKUP($S44,REF!$K:$N,2,FALSE)),"")</f>
        <v>0</v>
      </c>
      <c r="CY44" s="905">
        <f>IF($AB44&lt;=CY$2,IF($AC44&lt;CY$2,0,VLOOKUP($S44,REF!$K:$N,2,FALSE)),"")</f>
        <v>0</v>
      </c>
      <c r="CZ44" s="905">
        <f>IF($AB44&lt;=CZ$2,IF($AC44&lt;CZ$2,0,VLOOKUP($S44,REF!$K:$N,2,FALSE)),"")</f>
        <v>0</v>
      </c>
      <c r="DA44" s="905">
        <f>IF($AB44&lt;=DA$2,IF($AC44&lt;DA$2,0,VLOOKUP($S44,REF!$K:$N,2,FALSE)),"")</f>
        <v>0</v>
      </c>
      <c r="DB44" s="905">
        <f>IF($AB44&lt;=DB$2,IF($AC44&lt;DB$2,0,VLOOKUP($S44,REF!$K:$N,2,FALSE)),"")</f>
        <v>0</v>
      </c>
      <c r="DC44" s="905">
        <f>IF($AB44&lt;=DC$2,IF($AC44&lt;DC$2,0,VLOOKUP($S44,REF!$K:$N,2,FALSE)),"")</f>
        <v>0</v>
      </c>
      <c r="DD44" s="905">
        <f>IF($AB44&lt;=DD$2,IF($AC44&lt;DD$2,0,VLOOKUP($S44,REF!$K:$N,2,FALSE)),"")</f>
        <v>0</v>
      </c>
      <c r="DE44" s="905">
        <f>IF($AB44&lt;=DE$2,IF($AC44&lt;DE$2,0,VLOOKUP($S44,REF!$K:$N,2,FALSE)),"")</f>
        <v>0</v>
      </c>
      <c r="DF44" s="905">
        <f>IF($AB44&lt;=DF$2,IF($AC44&lt;DF$2,0,VLOOKUP($S44,REF!$K:$N,2,FALSE)),"")</f>
        <v>0</v>
      </c>
      <c r="DG44" s="905">
        <f>IF($AB44&lt;=DG$2,IF($AC44&lt;DG$2,0,VLOOKUP($S44,REF!$K:$N,2,FALSE)),"")</f>
        <v>0</v>
      </c>
      <c r="DH44" s="905">
        <f>IF($AB44&lt;=DH$2,IF($AC44&lt;DH$2,0,VLOOKUP($S44,REF!$K:$N,2,FALSE)),"")</f>
        <v>0</v>
      </c>
      <c r="DI44" s="905">
        <f>IF($AB44&lt;=DI$2,IF($AC44&lt;DI$2,0,VLOOKUP($S44,REF!$K:$N,2,FALSE)),"")</f>
        <v>0</v>
      </c>
      <c r="DJ44" s="905">
        <f>IF($AB44&lt;=DJ$2,IF($AC44&lt;DJ$2,0,VLOOKUP($S44,REF!$K:$N,2,FALSE)),"")</f>
        <v>0</v>
      </c>
      <c r="DK44" s="905">
        <f>IF($AB44&lt;=DK$2,IF($AC44&lt;DK$2,0,VLOOKUP($S44,REF!$K:$N,2,FALSE)),"")</f>
        <v>0</v>
      </c>
      <c r="DL44" s="905">
        <f>IF($AB44&lt;=DL$2,IF($AC44&lt;DL$2,0,VLOOKUP($S44,REF!$K:$N,2,FALSE)),"")</f>
        <v>0</v>
      </c>
      <c r="DM44" s="905">
        <f>IF($AB44&lt;=DM$2,IF($AC44&lt;DM$2,0,VLOOKUP($S44,REF!$K:$N,2,FALSE)),"")</f>
        <v>0</v>
      </c>
      <c r="DN44" s="905">
        <f>IF($AB44&lt;=DN$2,IF($AC44&lt;DN$2,0,VLOOKUP($S44,REF!$K:$N,2,FALSE)),"")</f>
        <v>0</v>
      </c>
      <c r="DO44" s="905">
        <f>IF($AB44&lt;=DO$2,IF($AC44&lt;DO$2,0,VLOOKUP($S44,REF!$K:$N,2,FALSE)),"")</f>
        <v>0</v>
      </c>
      <c r="DP44" s="905">
        <f>IF($AB44&lt;=DP$2,IF($AC44&lt;DP$2,0,VLOOKUP($S44,REF!$K:$N,2,FALSE)),"")</f>
        <v>0</v>
      </c>
      <c r="DQ44" s="905">
        <f>IF($AB44&lt;=DQ$2,IF($AC44&lt;DQ$2,0,VLOOKUP($S44,REF!$K:$N,2,FALSE)),"")</f>
        <v>0</v>
      </c>
      <c r="DR44" s="905">
        <f>IF($AB44&lt;=DR$2,IF($AC44&lt;DR$2,0,VLOOKUP($S44,REF!$K:$N,2,FALSE)),"")</f>
        <v>0</v>
      </c>
      <c r="DS44" s="905">
        <f>IF($AB44&lt;=DS$2,IF($AC44&lt;DS$2,0,VLOOKUP($S44,REF!$K:$N,2,FALSE)),"")</f>
        <v>0</v>
      </c>
      <c r="DT44" s="905">
        <f>IF($AB44&lt;=DT$2,IF($AC44&lt;DT$2,0,VLOOKUP($S44,REF!$K:$N,2,FALSE)),"")</f>
        <v>0</v>
      </c>
      <c r="DU44" s="905">
        <f>IF($AB44&lt;=DU$2,IF($AC44&lt;DU$2,0,VLOOKUP($S44,REF!$K:$N,2,FALSE)),"")</f>
        <v>0</v>
      </c>
      <c r="DV44" s="905">
        <f>IF($AB44&lt;=DV$2,IF($AC44&lt;DV$2,0,VLOOKUP($S44,REF!$K:$N,2,FALSE)),"")</f>
        <v>0</v>
      </c>
      <c r="DW44" s="905">
        <f>IF($AB44&lt;=DW$2,IF($AC44&lt;DW$2,0,VLOOKUP($S44,REF!$K:$N,2,FALSE)),"")</f>
        <v>0</v>
      </c>
      <c r="DX44" s="905">
        <f>IF($AB44&lt;=DX$2,IF($AC44&lt;DX$2,0,VLOOKUP($S44,REF!$K:$N,2,FALSE)),"")</f>
        <v>0</v>
      </c>
      <c r="DY44" s="905">
        <f>IF($AB44&lt;=DY$2,IF($AC44&lt;DY$2,0,VLOOKUP($S44,REF!$K:$N,2,FALSE)),"")</f>
        <v>0</v>
      </c>
      <c r="DZ44" s="905" t="str">
        <f>IF($AB44&lt;=DZ$2,IF($AC44&lt;DZ$2,0,VLOOKUP($S44,REF!$K:$N,2,FALSE)),"")</f>
        <v/>
      </c>
      <c r="EA44" s="908"/>
      <c r="EB44" s="908"/>
      <c r="EC44" s="908"/>
      <c r="ED44" s="908"/>
      <c r="EE44" s="908"/>
      <c r="EF44" s="908"/>
      <c r="EG44" s="908"/>
      <c r="EH44" s="908"/>
      <c r="EI44" s="908"/>
      <c r="EJ44" s="908"/>
      <c r="EK44" s="908"/>
      <c r="EL44" s="908"/>
      <c r="EM44" s="908"/>
      <c r="EN44" s="908"/>
      <c r="EO44" s="908"/>
      <c r="EP44" s="908"/>
      <c r="EQ44" s="908"/>
      <c r="ER44" s="908"/>
      <c r="ES44" s="908"/>
      <c r="ET44" s="908"/>
      <c r="EU44" s="908"/>
      <c r="EV44" s="908"/>
      <c r="EW44" s="908"/>
      <c r="EX44" s="908"/>
      <c r="EY44" s="908"/>
      <c r="EZ44" s="908"/>
      <c r="FA44" s="908"/>
      <c r="FB44" s="908"/>
      <c r="FC44" s="908"/>
      <c r="FD44" s="908"/>
      <c r="FE44" s="908"/>
      <c r="FF44" s="908"/>
      <c r="FG44" s="908"/>
      <c r="FH44" s="908"/>
      <c r="FI44" s="908"/>
      <c r="FJ44" s="908"/>
      <c r="FK44" s="908"/>
      <c r="FL44" s="908"/>
      <c r="FM44" s="908"/>
      <c r="FN44" s="908"/>
      <c r="FO44" s="908"/>
      <c r="FP44" s="908"/>
      <c r="FQ44" s="908"/>
      <c r="FR44" s="908"/>
      <c r="FS44" s="908"/>
      <c r="FT44" s="908"/>
      <c r="FU44" s="908"/>
      <c r="FV44" s="908"/>
      <c r="FW44" s="908"/>
      <c r="FX44" s="908"/>
      <c r="FY44" s="908"/>
      <c r="FZ44" s="908"/>
      <c r="GA44" s="908"/>
      <c r="GB44" s="908"/>
      <c r="GC44" s="908"/>
      <c r="GD44" s="908"/>
      <c r="GE44" s="908"/>
      <c r="GF44" s="908"/>
      <c r="GG44" s="908"/>
      <c r="GH44" s="908"/>
      <c r="GI44" s="908"/>
      <c r="GJ44" s="908"/>
      <c r="GK44" s="908"/>
      <c r="GL44" s="908"/>
      <c r="GM44" s="908"/>
      <c r="GN44" s="908"/>
      <c r="GO44" s="908"/>
      <c r="GP44" s="908"/>
      <c r="GQ44" s="908"/>
      <c r="GR44" s="908"/>
      <c r="GS44" s="908"/>
      <c r="GT44" s="908"/>
      <c r="GU44" s="908"/>
      <c r="GV44" s="908"/>
      <c r="GW44" s="908"/>
      <c r="GX44" s="908"/>
      <c r="GY44" s="908"/>
      <c r="GZ44" s="908"/>
      <c r="HA44" s="908"/>
      <c r="HB44" s="908"/>
      <c r="HC44" s="908"/>
      <c r="HD44" s="908"/>
      <c r="HE44" s="908"/>
      <c r="HF44" s="908"/>
      <c r="HG44" s="908"/>
      <c r="HH44" s="908"/>
      <c r="HI44" s="908"/>
      <c r="HJ44" s="908"/>
      <c r="HK44" s="908"/>
      <c r="HL44" s="908"/>
      <c r="HM44" s="908"/>
      <c r="HN44" s="908"/>
      <c r="HO44" s="908"/>
      <c r="HP44" s="908"/>
      <c r="HQ44" s="908"/>
      <c r="HR44" s="908"/>
      <c r="HS44" s="908"/>
      <c r="HT44" s="908"/>
      <c r="HU44" s="908"/>
      <c r="HV44" s="908"/>
      <c r="HW44" s="908"/>
      <c r="HX44" s="908"/>
      <c r="HY44" s="908"/>
      <c r="HZ44" s="908"/>
      <c r="IA44" s="908"/>
      <c r="IB44" s="908"/>
      <c r="IC44" s="908"/>
      <c r="ID44" s="908"/>
      <c r="IE44" s="908"/>
      <c r="IF44" s="908"/>
      <c r="IG44" s="908"/>
      <c r="IH44" s="908"/>
      <c r="II44" s="908"/>
      <c r="IJ44" s="908"/>
      <c r="IK44" s="908"/>
      <c r="IL44" s="908"/>
      <c r="IM44" s="908"/>
      <c r="IN44" s="908"/>
      <c r="IO44" s="908"/>
      <c r="IP44" s="908"/>
      <c r="IQ44" s="908"/>
      <c r="IR44" s="908"/>
      <c r="IS44" s="908"/>
      <c r="IT44" s="908"/>
      <c r="IU44" s="908"/>
      <c r="IV44" s="908"/>
      <c r="IW44" s="908"/>
      <c r="IX44" s="908"/>
      <c r="IY44" s="908"/>
      <c r="IZ44" s="908"/>
      <c r="JA44" s="908"/>
      <c r="JB44" s="908"/>
      <c r="JC44" s="908"/>
      <c r="JD44" s="908"/>
      <c r="JE44" s="908"/>
      <c r="JF44" s="908"/>
      <c r="JG44" s="908"/>
      <c r="JH44" s="908"/>
      <c r="JI44" s="908"/>
      <c r="JJ44" s="908"/>
      <c r="JK44" s="908"/>
      <c r="JL44" s="908"/>
      <c r="JM44" s="908"/>
      <c r="JN44" s="908"/>
      <c r="JO44" s="908"/>
      <c r="JP44" s="908"/>
      <c r="JQ44" s="908"/>
      <c r="JR44" s="908"/>
      <c r="JS44" s="908"/>
      <c r="JT44" s="908"/>
      <c r="JU44" s="908"/>
      <c r="JV44" s="908"/>
      <c r="JW44" s="908"/>
      <c r="JX44" s="908"/>
    </row>
    <row r="45" spans="1:284" s="709" customFormat="1" ht="24" customHeight="1">
      <c r="A45" s="972">
        <f>VLOOKUP(B45,REF!$U$1:$W$8,2,FALSE)</f>
        <v>6</v>
      </c>
      <c r="B45" s="1192" t="s">
        <v>279</v>
      </c>
      <c r="C45" s="1193"/>
      <c r="D45" s="1297" t="s">
        <v>769</v>
      </c>
      <c r="E45" s="971"/>
      <c r="F45" s="1218">
        <v>0</v>
      </c>
      <c r="G45" s="1219" t="s">
        <v>1056</v>
      </c>
      <c r="H45" s="870"/>
      <c r="I45" s="764" t="s">
        <v>281</v>
      </c>
      <c r="J45" s="1290" t="s">
        <v>32</v>
      </c>
      <c r="K45" s="941" t="s">
        <v>156</v>
      </c>
      <c r="L45" s="865" t="s">
        <v>171</v>
      </c>
      <c r="M45" s="706" t="s">
        <v>172</v>
      </c>
      <c r="N45" s="1304" t="s">
        <v>281</v>
      </c>
      <c r="O45" s="1225"/>
      <c r="P45" s="860" t="s">
        <v>198</v>
      </c>
      <c r="Q45" s="930">
        <v>41614</v>
      </c>
      <c r="R45" s="1025">
        <v>12</v>
      </c>
      <c r="S45" s="1179">
        <v>2</v>
      </c>
      <c r="T45" s="1180" t="s">
        <v>193</v>
      </c>
      <c r="U45" s="1019"/>
      <c r="V45" s="904"/>
      <c r="W45" s="956"/>
      <c r="X45" s="904"/>
      <c r="Y45" s="956"/>
      <c r="Z45" s="955"/>
      <c r="AA45" s="952">
        <f t="shared" si="8"/>
        <v>17.142857142857142</v>
      </c>
      <c r="AB45" s="1283">
        <v>41530</v>
      </c>
      <c r="AC45" s="1283">
        <v>41650</v>
      </c>
      <c r="AD45" s="952"/>
      <c r="AE45" s="953">
        <v>1</v>
      </c>
      <c r="AF45" s="1033"/>
      <c r="AG45" s="1234" t="s">
        <v>785</v>
      </c>
      <c r="AH45" s="472">
        <f>IF($AB45&lt;=AH$2,IF($AC45&lt;AH$2,0,VLOOKUP($S45,REF!$K:$N,2,FALSE)),"")</f>
        <v>1.002</v>
      </c>
      <c r="AI45" s="472">
        <f>IF($AB45&lt;=AI$2,IF($AC45&lt;AI$2,0,VLOOKUP($S45,REF!$K:$N,2,FALSE)),"")</f>
        <v>1.002</v>
      </c>
      <c r="AJ45" s="472">
        <f>IF($AB45&lt;=AJ$2,IF($AC45&lt;AJ$2,0,VLOOKUP($S45,REF!$K:$N,2,FALSE)),"")</f>
        <v>1.002</v>
      </c>
      <c r="AK45" s="472">
        <f>IF($AB45&lt;=AK$2,IF($AC45&lt;AK$2,0,VLOOKUP($S45,REF!$K:$N,2,FALSE)),"")</f>
        <v>1.002</v>
      </c>
      <c r="AL45" s="472">
        <f>IF($AB45&lt;=AL$2,IF($AC45&lt;AL$2,0,VLOOKUP($S45,REF!$K:$N,2,FALSE)),"")</f>
        <v>1.002</v>
      </c>
      <c r="AM45" s="472">
        <f>IF($AB45&lt;=AM$2,IF($AC45&lt;AM$2,0,VLOOKUP($S45,REF!$K:$N,2,FALSE)),"")</f>
        <v>1.002</v>
      </c>
      <c r="AN45" s="472">
        <f>IF($AB45&lt;=AN$2,IF($AC45&lt;AN$2,0,VLOOKUP($S45,REF!$K:$N,2,FALSE)),"")</f>
        <v>1.002</v>
      </c>
      <c r="AO45" s="472">
        <f>IF($AB45&lt;=AO$2,IF($AC45&lt;AO$2,0,VLOOKUP($S45,REF!$K:$N,2,FALSE)),"")</f>
        <v>0</v>
      </c>
      <c r="AP45" s="472">
        <f>IF($AB45&lt;=AP$2,IF($AC45&lt;AP$2,0,VLOOKUP($S45,REF!$K:$N,2,FALSE)),"")</f>
        <v>0</v>
      </c>
      <c r="AQ45" s="472">
        <f>IF($AB45&lt;=AQ$2,IF($AC45&lt;AQ$2,0,VLOOKUP($S45,REF!$K:$N,2,FALSE)),"")</f>
        <v>0</v>
      </c>
      <c r="AR45" s="472">
        <f>IF($AB45&lt;=AR$2,IF($AC45&lt;AR$2,0,VLOOKUP($S45,REF!$K:$N,2,FALSE)),"")</f>
        <v>0</v>
      </c>
      <c r="AS45" s="472">
        <f>IF($AB45&lt;=AS$2,IF($AC45&lt;AS$2,0,VLOOKUP($S45,REF!$K:$N,2,FALSE)),"")</f>
        <v>0</v>
      </c>
      <c r="AT45" s="472">
        <f>IF($AB45&lt;=AT$2,IF($AC45&lt;AT$2,0,VLOOKUP($S45,REF!$K:$N,2,FALSE)),"")</f>
        <v>0</v>
      </c>
      <c r="AU45" s="472">
        <f>IF($AB45&lt;=AU$2,IF($AC45&lt;AU$2,0,VLOOKUP($S45,REF!$K:$N,2,FALSE)),"")</f>
        <v>0</v>
      </c>
      <c r="AV45" s="472">
        <f>IF($AB45&lt;=AV$2,IF($AC45&lt;AV$2,0,VLOOKUP($S45,REF!$K:$N,2,FALSE)),"")</f>
        <v>0</v>
      </c>
      <c r="AW45" s="472">
        <f>IF($AB45&lt;=AW$2,IF($AC45&lt;AW$2,0,VLOOKUP($S45,REF!$K:$N,2,FALSE)),"")</f>
        <v>0</v>
      </c>
      <c r="AX45" s="472">
        <f>IF($AB45&lt;=AX$2,IF($AC45&lt;AX$2,0,VLOOKUP($S45,REF!$K:$N,2,FALSE)),"")</f>
        <v>0</v>
      </c>
      <c r="AY45" s="472">
        <f>IF($AB45&lt;=AY$2,IF($AC45&lt;AY$2,0,VLOOKUP($S45,REF!$K:$N,2,FALSE)),"")</f>
        <v>0</v>
      </c>
      <c r="AZ45" s="472">
        <f>IF($AB45&lt;=AZ$2,IF($AC45&lt;AZ$2,0,VLOOKUP($S45,REF!$K:$N,2,FALSE)),"")</f>
        <v>0</v>
      </c>
      <c r="BA45" s="472">
        <f>IF($AB45&lt;=BA$2,IF($AC45&lt;BA$2,0,VLOOKUP($S45,REF!$K:$N,2,FALSE)),"")</f>
        <v>0</v>
      </c>
      <c r="BB45" s="905">
        <f>IF($AB45&lt;=BB$2,IF($AC45&lt;BB$2,0,VLOOKUP($S45,REF!$K:$N,2,FALSE)),"")</f>
        <v>0</v>
      </c>
      <c r="BC45" s="905">
        <f>IF($AB45&lt;=BC$2,IF($AC45&lt;BC$2,0,VLOOKUP($S45,REF!$K:$N,2,FALSE)),"")</f>
        <v>0</v>
      </c>
      <c r="BD45" s="905">
        <f>IF($AB45&lt;=BD$2,IF($AC45&lt;BD$2,0,VLOOKUP($S45,REF!$K:$N,2,FALSE)),"")</f>
        <v>0</v>
      </c>
      <c r="BE45" s="905">
        <f>IF($AB45&lt;=BE$2,IF($AC45&lt;BE$2,0,VLOOKUP($S45,REF!$K:$N,2,FALSE)),"")</f>
        <v>0</v>
      </c>
      <c r="BF45" s="905">
        <f>IF($AB45&lt;=BF$2,IF($AC45&lt;BF$2,0,VLOOKUP($S45,REF!$K:$N,2,FALSE)),"")</f>
        <v>0</v>
      </c>
      <c r="BG45" s="905">
        <f>IF($AB45&lt;=BG$2,IF($AC45&lt;BG$2,0,VLOOKUP($S45,REF!$K:$N,2,FALSE)),"")</f>
        <v>0</v>
      </c>
      <c r="BH45" s="905">
        <f>IF($AB45&lt;=BH$2,IF($AC45&lt;BH$2,0,VLOOKUP($S45,REF!$K:$N,2,FALSE)),"")</f>
        <v>0</v>
      </c>
      <c r="BI45" s="905">
        <f>IF($AB45&lt;=BI$2,IF($AC45&lt;BI$2,0,VLOOKUP($S45,REF!$K:$N,2,FALSE)),"")</f>
        <v>0</v>
      </c>
      <c r="BJ45" s="905">
        <f>IF($AB45&lt;=BJ$2,IF($AC45&lt;BJ$2,0,VLOOKUP($S45,REF!$K:$N,2,FALSE)),"")</f>
        <v>0</v>
      </c>
      <c r="BK45" s="905">
        <f>IF($AB45&lt;=BK$2,IF($AC45&lt;BK$2,0,VLOOKUP($S45,REF!$K:$N,2,FALSE)),"")</f>
        <v>0</v>
      </c>
      <c r="BL45" s="905">
        <f>IF($AB45&lt;=BL$2,IF($AC45&lt;BL$2,0,VLOOKUP($S45,REF!$K:$N,2,FALSE)),"")</f>
        <v>0</v>
      </c>
      <c r="BM45" s="905">
        <f>IF($AB45&lt;=BM$2,IF($AC45&lt;BM$2,0,VLOOKUP($S45,REF!$K:$N,2,FALSE)),"")</f>
        <v>0</v>
      </c>
      <c r="BN45" s="905">
        <f>IF($AB45&lt;=BN$2,IF($AC45&lt;BN$2,0,VLOOKUP($S45,REF!$K:$N,2,FALSE)),"")</f>
        <v>0</v>
      </c>
      <c r="BO45" s="905">
        <f>IF($AB45&lt;=BO$2,IF($AC45&lt;BO$2,0,VLOOKUP($S45,REF!$K:$N,2,FALSE)),"")</f>
        <v>0</v>
      </c>
      <c r="BP45" s="905">
        <f>IF($AB45&lt;=BP$2,IF($AC45&lt;BP$2,0,VLOOKUP($S45,REF!$K:$N,2,FALSE)),"")</f>
        <v>0</v>
      </c>
      <c r="BQ45" s="905">
        <f>IF($AB45&lt;=BQ$2,IF($AC45&lt;BQ$2,0,VLOOKUP($S45,REF!$K:$N,2,FALSE)),"")</f>
        <v>0</v>
      </c>
      <c r="BR45" s="905">
        <f>IF($AB45&lt;=BR$2,IF($AC45&lt;BR$2,0,VLOOKUP($S45,REF!$K:$N,2,FALSE)),"")</f>
        <v>0</v>
      </c>
      <c r="BS45" s="905">
        <f>IF($AB45&lt;=BS$2,IF($AC45&lt;BS$2,0,VLOOKUP($S45,REF!$K:$N,2,FALSE)),"")</f>
        <v>0</v>
      </c>
      <c r="BT45" s="905">
        <f>IF($AB45&lt;=BT$2,IF($AC45&lt;BT$2,0,VLOOKUP($S45,REF!$K:$N,2,FALSE)),"")</f>
        <v>0</v>
      </c>
      <c r="BU45" s="905">
        <f>IF($AB45&lt;=BU$2,IF($AC45&lt;BU$2,0,VLOOKUP($S45,REF!$K:$N,2,FALSE)),"")</f>
        <v>0</v>
      </c>
      <c r="BV45" s="905">
        <f>IF($AB45&lt;=BV$2,IF($AC45&lt;BV$2,0,VLOOKUP($S45,REF!$K:$N,2,FALSE)),"")</f>
        <v>0</v>
      </c>
      <c r="BW45" s="905">
        <f>IF($AB45&lt;=BW$2,IF($AC45&lt;BW$2,0,VLOOKUP($S45,REF!$K:$N,2,FALSE)),"")</f>
        <v>0</v>
      </c>
      <c r="BX45" s="905">
        <f>IF($AB45&lt;=BX$2,IF($AC45&lt;BX$2,0,VLOOKUP($S45,REF!$K:$N,2,FALSE)),"")</f>
        <v>0</v>
      </c>
      <c r="BY45" s="905">
        <f>IF($AB45&lt;=BY$2,IF($AC45&lt;BY$2,0,VLOOKUP($S45,REF!$K:$N,2,FALSE)),"")</f>
        <v>0</v>
      </c>
      <c r="BZ45" s="905">
        <f>IF($AB45&lt;=BZ$2,IF($AC45&lt;BZ$2,0,VLOOKUP($S45,REF!$K:$N,2,FALSE)),"")</f>
        <v>0</v>
      </c>
      <c r="CA45" s="905">
        <f>IF($AB45&lt;=CA$2,IF($AC45&lt;CA$2,0,VLOOKUP($S45,REF!$K:$N,2,FALSE)),"")</f>
        <v>0</v>
      </c>
      <c r="CB45" s="905">
        <f>IF($AB45&lt;=CB$2,IF($AC45&lt;CB$2,0,VLOOKUP($S45,REF!$K:$N,2,FALSE)),"")</f>
        <v>0</v>
      </c>
      <c r="CC45" s="905">
        <f>IF($AB45&lt;=CC$2,IF($AC45&lt;CC$2,0,VLOOKUP($S45,REF!$K:$N,2,FALSE)),"")</f>
        <v>0</v>
      </c>
      <c r="CD45" s="905">
        <f>IF($AB45&lt;=CD$2,IF($AC45&lt;CD$2,0,VLOOKUP($S45,REF!$K:$N,2,FALSE)),"")</f>
        <v>0</v>
      </c>
      <c r="CE45" s="905">
        <f>IF($AB45&lt;=CE$2,IF($AC45&lt;CE$2,0,VLOOKUP($S45,REF!$K:$N,2,FALSE)),"")</f>
        <v>0</v>
      </c>
      <c r="CF45" s="905">
        <f>IF($AB45&lt;=CF$2,IF($AC45&lt;CF$2,0,VLOOKUP($S45,REF!$K:$N,2,FALSE)),"")</f>
        <v>0</v>
      </c>
      <c r="CG45" s="905">
        <f>IF($AB45&lt;=CG$2,IF($AC45&lt;CG$2,0,VLOOKUP($S45,REF!$K:$N,2,FALSE)),"")</f>
        <v>0</v>
      </c>
      <c r="CH45" s="905">
        <f>IF($AB45&lt;=CH$2,IF($AC45&lt;CH$2,0,VLOOKUP($S45,REF!$K:$N,2,FALSE)),"")</f>
        <v>0</v>
      </c>
      <c r="CI45" s="905">
        <f>IF($AB45&lt;=CI$2,IF($AC45&lt;CI$2,0,VLOOKUP($S45,REF!$K:$N,2,FALSE)),"")</f>
        <v>0</v>
      </c>
      <c r="CJ45" s="905">
        <f>IF($AB45&lt;=CJ$2,IF($AC45&lt;CJ$2,0,VLOOKUP($S45,REF!$K:$N,2,FALSE)),"")</f>
        <v>0</v>
      </c>
      <c r="CK45" s="905">
        <f>IF($AB45&lt;=CK$2,IF($AC45&lt;CK$2,0,VLOOKUP($S45,REF!$K:$N,2,FALSE)),"")</f>
        <v>0</v>
      </c>
      <c r="CL45" s="905">
        <f>IF($AB45&lt;=CL$2,IF($AC45&lt;CL$2,0,VLOOKUP($S45,REF!$K:$N,2,FALSE)),"")</f>
        <v>0</v>
      </c>
      <c r="CM45" s="905">
        <f>IF($AB45&lt;=CM$2,IF($AC45&lt;CM$2,0,VLOOKUP($S45,REF!$K:$N,2,FALSE)),"")</f>
        <v>0</v>
      </c>
      <c r="CN45" s="905">
        <f>IF($AB45&lt;=CN$2,IF($AC45&lt;CN$2,0,VLOOKUP($S45,REF!$K:$N,2,FALSE)),"")</f>
        <v>0</v>
      </c>
      <c r="CO45" s="905">
        <f>IF($AB45&lt;=CO$2,IF($AC45&lt;CO$2,0,VLOOKUP($S45,REF!$K:$N,2,FALSE)),"")</f>
        <v>0</v>
      </c>
      <c r="CP45" s="905">
        <f>IF($AB45&lt;=CP$2,IF($AC45&lt;CP$2,0,VLOOKUP($S45,REF!$K:$N,2,FALSE)),"")</f>
        <v>0</v>
      </c>
      <c r="CQ45" s="905">
        <f>IF($AB45&lt;=CQ$2,IF($AC45&lt;CQ$2,0,VLOOKUP($S45,REF!$K:$N,2,FALSE)),"")</f>
        <v>0</v>
      </c>
      <c r="CR45" s="905">
        <f>IF($AB45&lt;=CR$2,IF($AC45&lt;CR$2,0,VLOOKUP($S45,REF!$K:$N,2,FALSE)),"")</f>
        <v>0</v>
      </c>
      <c r="CS45" s="905">
        <f>IF($AB45&lt;=CS$2,IF($AC45&lt;CS$2,0,VLOOKUP($S45,REF!$K:$N,2,FALSE)),"")</f>
        <v>0</v>
      </c>
      <c r="CT45" s="905">
        <f>IF($AB45&lt;=CT$2,IF($AC45&lt;CT$2,0,VLOOKUP($S45,REF!$K:$N,2,FALSE)),"")</f>
        <v>0</v>
      </c>
      <c r="CU45" s="905">
        <f>IF($AB45&lt;=CU$2,IF($AC45&lt;CU$2,0,VLOOKUP($S45,REF!$K:$N,2,FALSE)),"")</f>
        <v>0</v>
      </c>
      <c r="CV45" s="905">
        <f>IF($AB45&lt;=CV$2,IF($AC45&lt;CV$2,0,VLOOKUP($S45,REF!$K:$N,2,FALSE)),"")</f>
        <v>0</v>
      </c>
      <c r="CW45" s="905">
        <f>IF($AB45&lt;=CW$2,IF($AC45&lt;CW$2,0,VLOOKUP($S45,REF!$K:$N,2,FALSE)),"")</f>
        <v>0</v>
      </c>
      <c r="CX45" s="905">
        <f>IF($AB45&lt;=CX$2,IF($AC45&lt;CX$2,0,VLOOKUP($S45,REF!$K:$N,2,FALSE)),"")</f>
        <v>0</v>
      </c>
      <c r="CY45" s="905">
        <f>IF($AB45&lt;=CY$2,IF($AC45&lt;CY$2,0,VLOOKUP($S45,REF!$K:$N,2,FALSE)),"")</f>
        <v>0</v>
      </c>
      <c r="CZ45" s="905">
        <f>IF($AB45&lt;=CZ$2,IF($AC45&lt;CZ$2,0,VLOOKUP($S45,REF!$K:$N,2,FALSE)),"")</f>
        <v>0</v>
      </c>
      <c r="DA45" s="905">
        <f>IF($AB45&lt;=DA$2,IF($AC45&lt;DA$2,0,VLOOKUP($S45,REF!$K:$N,2,FALSE)),"")</f>
        <v>0</v>
      </c>
      <c r="DB45" s="905">
        <f>IF($AB45&lt;=DB$2,IF($AC45&lt;DB$2,0,VLOOKUP($S45,REF!$K:$N,2,FALSE)),"")</f>
        <v>0</v>
      </c>
      <c r="DC45" s="905">
        <f>IF($AB45&lt;=DC$2,IF($AC45&lt;DC$2,0,VLOOKUP($S45,REF!$K:$N,2,FALSE)),"")</f>
        <v>0</v>
      </c>
      <c r="DD45" s="905">
        <f>IF($AB45&lt;=DD$2,IF($AC45&lt;DD$2,0,VLOOKUP($S45,REF!$K:$N,2,FALSE)),"")</f>
        <v>0</v>
      </c>
      <c r="DE45" s="905">
        <f>IF($AB45&lt;=DE$2,IF($AC45&lt;DE$2,0,VLOOKUP($S45,REF!$K:$N,2,FALSE)),"")</f>
        <v>0</v>
      </c>
      <c r="DF45" s="905">
        <f>IF($AB45&lt;=DF$2,IF($AC45&lt;DF$2,0,VLOOKUP($S45,REF!$K:$N,2,FALSE)),"")</f>
        <v>0</v>
      </c>
      <c r="DG45" s="905">
        <f>IF($AB45&lt;=DG$2,IF($AC45&lt;DG$2,0,VLOOKUP($S45,REF!$K:$N,2,FALSE)),"")</f>
        <v>0</v>
      </c>
      <c r="DH45" s="905">
        <f>IF($AB45&lt;=DH$2,IF($AC45&lt;DH$2,0,VLOOKUP($S45,REF!$K:$N,2,FALSE)),"")</f>
        <v>0</v>
      </c>
      <c r="DI45" s="905">
        <f>IF($AB45&lt;=DI$2,IF($AC45&lt;DI$2,0,VLOOKUP($S45,REF!$K:$N,2,FALSE)),"")</f>
        <v>0</v>
      </c>
      <c r="DJ45" s="905">
        <f>IF($AB45&lt;=DJ$2,IF($AC45&lt;DJ$2,0,VLOOKUP($S45,REF!$K:$N,2,FALSE)),"")</f>
        <v>0</v>
      </c>
      <c r="DK45" s="905">
        <f>IF($AB45&lt;=DK$2,IF($AC45&lt;DK$2,0,VLOOKUP($S45,REF!$K:$N,2,FALSE)),"")</f>
        <v>0</v>
      </c>
      <c r="DL45" s="905">
        <f>IF($AB45&lt;=DL$2,IF($AC45&lt;DL$2,0,VLOOKUP($S45,REF!$K:$N,2,FALSE)),"")</f>
        <v>0</v>
      </c>
      <c r="DM45" s="905">
        <f>IF($AB45&lt;=DM$2,IF($AC45&lt;DM$2,0,VLOOKUP($S45,REF!$K:$N,2,FALSE)),"")</f>
        <v>0</v>
      </c>
      <c r="DN45" s="905">
        <f>IF($AB45&lt;=DN$2,IF($AC45&lt;DN$2,0,VLOOKUP($S45,REF!$K:$N,2,FALSE)),"")</f>
        <v>0</v>
      </c>
      <c r="DO45" s="905">
        <f>IF($AB45&lt;=DO$2,IF($AC45&lt;DO$2,0,VLOOKUP($S45,REF!$K:$N,2,FALSE)),"")</f>
        <v>0</v>
      </c>
      <c r="DP45" s="905">
        <f>IF($AB45&lt;=DP$2,IF($AC45&lt;DP$2,0,VLOOKUP($S45,REF!$K:$N,2,FALSE)),"")</f>
        <v>0</v>
      </c>
      <c r="DQ45" s="905">
        <f>IF($AB45&lt;=DQ$2,IF($AC45&lt;DQ$2,0,VLOOKUP($S45,REF!$K:$N,2,FALSE)),"")</f>
        <v>0</v>
      </c>
      <c r="DR45" s="905">
        <f>IF($AB45&lt;=DR$2,IF($AC45&lt;DR$2,0,VLOOKUP($S45,REF!$K:$N,2,FALSE)),"")</f>
        <v>0</v>
      </c>
      <c r="DS45" s="905">
        <f>IF($AB45&lt;=DS$2,IF($AC45&lt;DS$2,0,VLOOKUP($S45,REF!$K:$N,2,FALSE)),"")</f>
        <v>0</v>
      </c>
      <c r="DT45" s="905">
        <f>IF($AB45&lt;=DT$2,IF($AC45&lt;DT$2,0,VLOOKUP($S45,REF!$K:$N,2,FALSE)),"")</f>
        <v>0</v>
      </c>
      <c r="DU45" s="905">
        <f>IF($AB45&lt;=DU$2,IF($AC45&lt;DU$2,0,VLOOKUP($S45,REF!$K:$N,2,FALSE)),"")</f>
        <v>0</v>
      </c>
      <c r="DV45" s="905">
        <f>IF($AB45&lt;=DV$2,IF($AC45&lt;DV$2,0,VLOOKUP($S45,REF!$K:$N,2,FALSE)),"")</f>
        <v>0</v>
      </c>
      <c r="DW45" s="905">
        <f>IF($AB45&lt;=DW$2,IF($AC45&lt;DW$2,0,VLOOKUP($S45,REF!$K:$N,2,FALSE)),"")</f>
        <v>0</v>
      </c>
      <c r="DX45" s="905">
        <f>IF($AB45&lt;=DX$2,IF($AC45&lt;DX$2,0,VLOOKUP($S45,REF!$K:$N,2,FALSE)),"")</f>
        <v>0</v>
      </c>
      <c r="DY45" s="905">
        <f>IF($AB45&lt;=DY$2,IF($AC45&lt;DY$2,0,VLOOKUP($S45,REF!$K:$N,2,FALSE)),"")</f>
        <v>0</v>
      </c>
      <c r="DZ45" s="905" t="str">
        <f>IF($AB45&lt;=DZ$2,IF($AC45&lt;DZ$2,0,VLOOKUP($S45,REF!$K:$N,2,FALSE)),"")</f>
        <v/>
      </c>
      <c r="EA45" s="908"/>
      <c r="EB45" s="908"/>
      <c r="EC45" s="908"/>
      <c r="ED45" s="908"/>
      <c r="EE45" s="908"/>
      <c r="EF45" s="908"/>
      <c r="EG45" s="908"/>
      <c r="EH45" s="908"/>
      <c r="EI45" s="908"/>
      <c r="EJ45" s="908"/>
      <c r="EK45" s="908"/>
      <c r="EL45" s="908"/>
      <c r="EM45" s="908"/>
      <c r="EN45" s="908"/>
      <c r="EO45" s="908"/>
      <c r="EP45" s="908"/>
      <c r="EQ45" s="908"/>
      <c r="ER45" s="908"/>
      <c r="ES45" s="908"/>
      <c r="ET45" s="908"/>
      <c r="EU45" s="908"/>
      <c r="EV45" s="908"/>
      <c r="EW45" s="908"/>
      <c r="EX45" s="908"/>
      <c r="EY45" s="908"/>
      <c r="EZ45" s="908"/>
      <c r="FA45" s="908"/>
      <c r="FB45" s="908"/>
      <c r="FC45" s="908"/>
      <c r="FD45" s="908"/>
      <c r="FE45" s="908"/>
      <c r="FF45" s="908"/>
      <c r="FG45" s="908"/>
      <c r="FH45" s="908"/>
      <c r="FI45" s="908"/>
      <c r="FJ45" s="908"/>
      <c r="FK45" s="908"/>
      <c r="FL45" s="908"/>
      <c r="FM45" s="908"/>
      <c r="FN45" s="908"/>
      <c r="FO45" s="908"/>
      <c r="FP45" s="908"/>
      <c r="FQ45" s="908"/>
      <c r="FR45" s="908"/>
      <c r="FS45" s="908"/>
      <c r="FT45" s="908"/>
      <c r="FU45" s="908"/>
      <c r="FV45" s="908"/>
      <c r="FW45" s="908"/>
      <c r="FX45" s="908"/>
      <c r="FY45" s="908"/>
      <c r="FZ45" s="908"/>
      <c r="GA45" s="908"/>
      <c r="GB45" s="908"/>
      <c r="GC45" s="908"/>
      <c r="GD45" s="908"/>
      <c r="GE45" s="908"/>
      <c r="GF45" s="908"/>
      <c r="GG45" s="908"/>
      <c r="GH45" s="908"/>
      <c r="GI45" s="908"/>
      <c r="GJ45" s="908"/>
      <c r="GK45" s="908"/>
      <c r="GL45" s="908"/>
      <c r="GM45" s="908"/>
      <c r="GN45" s="908"/>
      <c r="GO45" s="908"/>
      <c r="GP45" s="908"/>
      <c r="GQ45" s="908"/>
      <c r="GR45" s="908"/>
      <c r="GS45" s="908"/>
      <c r="GT45" s="908"/>
      <c r="GU45" s="908"/>
      <c r="GV45" s="908"/>
      <c r="GW45" s="908"/>
      <c r="GX45" s="908"/>
      <c r="GY45" s="908"/>
      <c r="GZ45" s="908"/>
      <c r="HA45" s="908"/>
      <c r="HB45" s="908"/>
      <c r="HC45" s="908"/>
      <c r="HD45" s="908"/>
      <c r="HE45" s="908"/>
      <c r="HF45" s="908"/>
      <c r="HG45" s="908"/>
      <c r="HH45" s="908"/>
      <c r="HI45" s="908"/>
      <c r="HJ45" s="908"/>
      <c r="HK45" s="908"/>
      <c r="HL45" s="908"/>
      <c r="HM45" s="908"/>
      <c r="HN45" s="908"/>
      <c r="HO45" s="908"/>
      <c r="HP45" s="908"/>
      <c r="HQ45" s="908"/>
      <c r="HR45" s="908"/>
      <c r="HS45" s="908"/>
      <c r="HT45" s="908"/>
      <c r="HU45" s="908"/>
      <c r="HV45" s="908"/>
      <c r="HW45" s="908"/>
      <c r="HX45" s="908"/>
      <c r="HY45" s="908"/>
      <c r="HZ45" s="908"/>
      <c r="IA45" s="908"/>
      <c r="IB45" s="908"/>
      <c r="IC45" s="908"/>
      <c r="ID45" s="908"/>
      <c r="IE45" s="908"/>
      <c r="IF45" s="908"/>
      <c r="IG45" s="908"/>
      <c r="IH45" s="908"/>
      <c r="II45" s="908"/>
      <c r="IJ45" s="908"/>
      <c r="IK45" s="908"/>
      <c r="IL45" s="908"/>
      <c r="IM45" s="908"/>
      <c r="IN45" s="908"/>
      <c r="IO45" s="908"/>
      <c r="IP45" s="908"/>
      <c r="IQ45" s="908"/>
      <c r="IR45" s="908"/>
      <c r="IS45" s="908"/>
      <c r="IT45" s="908"/>
      <c r="IU45" s="908"/>
      <c r="IV45" s="908"/>
      <c r="IW45" s="908"/>
      <c r="IX45" s="908"/>
      <c r="IY45" s="908"/>
      <c r="IZ45" s="908"/>
      <c r="JA45" s="908"/>
      <c r="JB45" s="908"/>
      <c r="JC45" s="908"/>
      <c r="JD45" s="908"/>
      <c r="JE45" s="908"/>
      <c r="JF45" s="908"/>
      <c r="JG45" s="908"/>
      <c r="JH45" s="908"/>
      <c r="JI45" s="908"/>
      <c r="JJ45" s="908"/>
      <c r="JK45" s="908"/>
      <c r="JL45" s="908"/>
      <c r="JM45" s="908"/>
      <c r="JN45" s="908"/>
      <c r="JO45" s="908"/>
      <c r="JP45" s="908"/>
      <c r="JQ45" s="908"/>
      <c r="JR45" s="908"/>
      <c r="JS45" s="908"/>
      <c r="JT45" s="908"/>
      <c r="JU45" s="908"/>
      <c r="JV45" s="908"/>
      <c r="JW45" s="908"/>
      <c r="JX45" s="908"/>
    </row>
    <row r="46" spans="1:284" s="709" customFormat="1" ht="24" customHeight="1">
      <c r="A46" s="972">
        <f>VLOOKUP(B46,REF!$U$1:$W$8,2,FALSE)</f>
        <v>6</v>
      </c>
      <c r="B46" s="1192" t="s">
        <v>279</v>
      </c>
      <c r="C46" s="1193"/>
      <c r="D46" s="1297" t="s">
        <v>769</v>
      </c>
      <c r="E46" s="971"/>
      <c r="F46" s="1218">
        <v>0</v>
      </c>
      <c r="G46" s="1219" t="s">
        <v>1056</v>
      </c>
      <c r="H46" s="870"/>
      <c r="I46" s="764" t="s">
        <v>281</v>
      </c>
      <c r="J46" s="945" t="s">
        <v>59</v>
      </c>
      <c r="K46" s="941" t="s">
        <v>152</v>
      </c>
      <c r="L46" s="865" t="s">
        <v>163</v>
      </c>
      <c r="M46" s="706" t="s">
        <v>164</v>
      </c>
      <c r="N46" s="1304" t="s">
        <v>281</v>
      </c>
      <c r="O46" s="1225"/>
      <c r="P46" s="860" t="s">
        <v>147</v>
      </c>
      <c r="Q46" s="930">
        <v>41664</v>
      </c>
      <c r="R46" s="1025">
        <v>12</v>
      </c>
      <c r="S46" s="1179">
        <v>3</v>
      </c>
      <c r="T46" s="1180" t="s">
        <v>196</v>
      </c>
      <c r="U46" s="1019"/>
      <c r="V46" s="904"/>
      <c r="W46" s="956"/>
      <c r="X46" s="904"/>
      <c r="Y46" s="956"/>
      <c r="Z46" s="955"/>
      <c r="AA46" s="952">
        <f t="shared" si="8"/>
        <v>10.571428571428571</v>
      </c>
      <c r="AB46" s="1283">
        <v>41572</v>
      </c>
      <c r="AC46" s="1283">
        <v>41646</v>
      </c>
      <c r="AD46" s="952"/>
      <c r="AE46" s="953">
        <v>1</v>
      </c>
      <c r="AF46" s="1033"/>
      <c r="AG46" s="1234" t="s">
        <v>785</v>
      </c>
      <c r="AH46" s="472">
        <f>IF($AB46&lt;=AH$2,IF($AC46&lt;AH$2,0,VLOOKUP($S46,REF!$K:$N,2,FALSE)),"")</f>
        <v>1.0029999999999999</v>
      </c>
      <c r="AI46" s="472">
        <f>IF($AB46&lt;=AI$2,IF($AC46&lt;AI$2,0,VLOOKUP($S46,REF!$K:$N,2,FALSE)),"")</f>
        <v>1.0029999999999999</v>
      </c>
      <c r="AJ46" s="472">
        <f>IF($AB46&lt;=AJ$2,IF($AC46&lt;AJ$2,0,VLOOKUP($S46,REF!$K:$N,2,FALSE)),"")</f>
        <v>1.0029999999999999</v>
      </c>
      <c r="AK46" s="472">
        <f>IF($AB46&lt;=AK$2,IF($AC46&lt;AK$2,0,VLOOKUP($S46,REF!$K:$N,2,FALSE)),"")</f>
        <v>1.0029999999999999</v>
      </c>
      <c r="AL46" s="472">
        <f>IF($AB46&lt;=AL$2,IF($AC46&lt;AL$2,0,VLOOKUP($S46,REF!$K:$N,2,FALSE)),"")</f>
        <v>1.0029999999999999</v>
      </c>
      <c r="AM46" s="472">
        <f>IF($AB46&lt;=AM$2,IF($AC46&lt;AM$2,0,VLOOKUP($S46,REF!$K:$N,2,FALSE)),"")</f>
        <v>1.0029999999999999</v>
      </c>
      <c r="AN46" s="472">
        <f>IF($AB46&lt;=AN$2,IF($AC46&lt;AN$2,0,VLOOKUP($S46,REF!$K:$N,2,FALSE)),"")</f>
        <v>1.0029999999999999</v>
      </c>
      <c r="AO46" s="472">
        <f>IF($AB46&lt;=AO$2,IF($AC46&lt;AO$2,0,VLOOKUP($S46,REF!$K:$N,2,FALSE)),"")</f>
        <v>0</v>
      </c>
      <c r="AP46" s="472">
        <f>IF($AB46&lt;=AP$2,IF($AC46&lt;AP$2,0,VLOOKUP($S46,REF!$K:$N,2,FALSE)),"")</f>
        <v>0</v>
      </c>
      <c r="AQ46" s="472">
        <f>IF($AB46&lt;=AQ$2,IF($AC46&lt;AQ$2,0,VLOOKUP($S46,REF!$K:$N,2,FALSE)),"")</f>
        <v>0</v>
      </c>
      <c r="AR46" s="472">
        <f>IF($AB46&lt;=AR$2,IF($AC46&lt;AR$2,0,VLOOKUP($S46,REF!$K:$N,2,FALSE)),"")</f>
        <v>0</v>
      </c>
      <c r="AS46" s="472">
        <f>IF($AB46&lt;=AS$2,IF($AC46&lt;AS$2,0,VLOOKUP($S46,REF!$K:$N,2,FALSE)),"")</f>
        <v>0</v>
      </c>
      <c r="AT46" s="472">
        <f>IF($AB46&lt;=AT$2,IF($AC46&lt;AT$2,0,VLOOKUP($S46,REF!$K:$N,2,FALSE)),"")</f>
        <v>0</v>
      </c>
      <c r="AU46" s="472">
        <f>IF($AB46&lt;=AU$2,IF($AC46&lt;AU$2,0,VLOOKUP($S46,REF!$K:$N,2,FALSE)),"")</f>
        <v>0</v>
      </c>
      <c r="AV46" s="472">
        <f>IF($AB46&lt;=AV$2,IF($AC46&lt;AV$2,0,VLOOKUP($S46,REF!$K:$N,2,FALSE)),"")</f>
        <v>0</v>
      </c>
      <c r="AW46" s="472">
        <f>IF($AB46&lt;=AW$2,IF($AC46&lt;AW$2,0,VLOOKUP($S46,REF!$K:$N,2,FALSE)),"")</f>
        <v>0</v>
      </c>
      <c r="AX46" s="472">
        <f>IF($AB46&lt;=AX$2,IF($AC46&lt;AX$2,0,VLOOKUP($S46,REF!$K:$N,2,FALSE)),"")</f>
        <v>0</v>
      </c>
      <c r="AY46" s="472">
        <f>IF($AB46&lt;=AY$2,IF($AC46&lt;AY$2,0,VLOOKUP($S46,REF!$K:$N,2,FALSE)),"")</f>
        <v>0</v>
      </c>
      <c r="AZ46" s="472">
        <f>IF($AB46&lt;=AZ$2,IF($AC46&lt;AZ$2,0,VLOOKUP($S46,REF!$K:$N,2,FALSE)),"")</f>
        <v>0</v>
      </c>
      <c r="BA46" s="472">
        <f>IF($AB46&lt;=BA$2,IF($AC46&lt;BA$2,0,VLOOKUP($S46,REF!$K:$N,2,FALSE)),"")</f>
        <v>0</v>
      </c>
      <c r="BB46" s="905">
        <f>IF($AB46&lt;=BB$2,IF($AC46&lt;BB$2,0,VLOOKUP($S46,REF!$K:$N,2,FALSE)),"")</f>
        <v>0</v>
      </c>
      <c r="BC46" s="905">
        <f>IF($AB46&lt;=BC$2,IF($AC46&lt;BC$2,0,VLOOKUP($S46,REF!$K:$N,2,FALSE)),"")</f>
        <v>0</v>
      </c>
      <c r="BD46" s="905">
        <f>IF($AB46&lt;=BD$2,IF($AC46&lt;BD$2,0,VLOOKUP($S46,REF!$K:$N,2,FALSE)),"")</f>
        <v>0</v>
      </c>
      <c r="BE46" s="905">
        <f>IF($AB46&lt;=BE$2,IF($AC46&lt;BE$2,0,VLOOKUP($S46,REF!$K:$N,2,FALSE)),"")</f>
        <v>0</v>
      </c>
      <c r="BF46" s="905">
        <f>IF($AB46&lt;=BF$2,IF($AC46&lt;BF$2,0,VLOOKUP($S46,REF!$K:$N,2,FALSE)),"")</f>
        <v>0</v>
      </c>
      <c r="BG46" s="905">
        <f>IF($AB46&lt;=BG$2,IF($AC46&lt;BG$2,0,VLOOKUP($S46,REF!$K:$N,2,FALSE)),"")</f>
        <v>0</v>
      </c>
      <c r="BH46" s="905">
        <f>IF($AB46&lt;=BH$2,IF($AC46&lt;BH$2,0,VLOOKUP($S46,REF!$K:$N,2,FALSE)),"")</f>
        <v>0</v>
      </c>
      <c r="BI46" s="905">
        <f>IF($AB46&lt;=BI$2,IF($AC46&lt;BI$2,0,VLOOKUP($S46,REF!$K:$N,2,FALSE)),"")</f>
        <v>0</v>
      </c>
      <c r="BJ46" s="905">
        <f>IF($AB46&lt;=BJ$2,IF($AC46&lt;BJ$2,0,VLOOKUP($S46,REF!$K:$N,2,FALSE)),"")</f>
        <v>0</v>
      </c>
      <c r="BK46" s="905">
        <f>IF($AB46&lt;=BK$2,IF($AC46&lt;BK$2,0,VLOOKUP($S46,REF!$K:$N,2,FALSE)),"")</f>
        <v>0</v>
      </c>
      <c r="BL46" s="905">
        <f>IF($AB46&lt;=BL$2,IF($AC46&lt;BL$2,0,VLOOKUP($S46,REF!$K:$N,2,FALSE)),"")</f>
        <v>0</v>
      </c>
      <c r="BM46" s="905">
        <f>IF($AB46&lt;=BM$2,IF($AC46&lt;BM$2,0,VLOOKUP($S46,REF!$K:$N,2,FALSE)),"")</f>
        <v>0</v>
      </c>
      <c r="BN46" s="905">
        <f>IF($AB46&lt;=BN$2,IF($AC46&lt;BN$2,0,VLOOKUP($S46,REF!$K:$N,2,FALSE)),"")</f>
        <v>0</v>
      </c>
      <c r="BO46" s="905">
        <f>IF($AB46&lt;=BO$2,IF($AC46&lt;BO$2,0,VLOOKUP($S46,REF!$K:$N,2,FALSE)),"")</f>
        <v>0</v>
      </c>
      <c r="BP46" s="905">
        <f>IF($AB46&lt;=BP$2,IF($AC46&lt;BP$2,0,VLOOKUP($S46,REF!$K:$N,2,FALSE)),"")</f>
        <v>0</v>
      </c>
      <c r="BQ46" s="905">
        <f>IF($AB46&lt;=BQ$2,IF($AC46&lt;BQ$2,0,VLOOKUP($S46,REF!$K:$N,2,FALSE)),"")</f>
        <v>0</v>
      </c>
      <c r="BR46" s="905">
        <f>IF($AB46&lt;=BR$2,IF($AC46&lt;BR$2,0,VLOOKUP($S46,REF!$K:$N,2,FALSE)),"")</f>
        <v>0</v>
      </c>
      <c r="BS46" s="905">
        <f>IF($AB46&lt;=BS$2,IF($AC46&lt;BS$2,0,VLOOKUP($S46,REF!$K:$N,2,FALSE)),"")</f>
        <v>0</v>
      </c>
      <c r="BT46" s="905">
        <f>IF($AB46&lt;=BT$2,IF($AC46&lt;BT$2,0,VLOOKUP($S46,REF!$K:$N,2,FALSE)),"")</f>
        <v>0</v>
      </c>
      <c r="BU46" s="905">
        <f>IF($AB46&lt;=BU$2,IF($AC46&lt;BU$2,0,VLOOKUP($S46,REF!$K:$N,2,FALSE)),"")</f>
        <v>0</v>
      </c>
      <c r="BV46" s="905">
        <f>IF($AB46&lt;=BV$2,IF($AC46&lt;BV$2,0,VLOOKUP($S46,REF!$K:$N,2,FALSE)),"")</f>
        <v>0</v>
      </c>
      <c r="BW46" s="905">
        <f>IF($AB46&lt;=BW$2,IF($AC46&lt;BW$2,0,VLOOKUP($S46,REF!$K:$N,2,FALSE)),"")</f>
        <v>0</v>
      </c>
      <c r="BX46" s="905">
        <f>IF($AB46&lt;=BX$2,IF($AC46&lt;BX$2,0,VLOOKUP($S46,REF!$K:$N,2,FALSE)),"")</f>
        <v>0</v>
      </c>
      <c r="BY46" s="905">
        <f>IF($AB46&lt;=BY$2,IF($AC46&lt;BY$2,0,VLOOKUP($S46,REF!$K:$N,2,FALSE)),"")</f>
        <v>0</v>
      </c>
      <c r="BZ46" s="905">
        <f>IF($AB46&lt;=BZ$2,IF($AC46&lt;BZ$2,0,VLOOKUP($S46,REF!$K:$N,2,FALSE)),"")</f>
        <v>0</v>
      </c>
      <c r="CA46" s="905">
        <f>IF($AB46&lt;=CA$2,IF($AC46&lt;CA$2,0,VLOOKUP($S46,REF!$K:$N,2,FALSE)),"")</f>
        <v>0</v>
      </c>
      <c r="CB46" s="905">
        <f>IF($AB46&lt;=CB$2,IF($AC46&lt;CB$2,0,VLOOKUP($S46,REF!$K:$N,2,FALSE)),"")</f>
        <v>0</v>
      </c>
      <c r="CC46" s="905">
        <f>IF($AB46&lt;=CC$2,IF($AC46&lt;CC$2,0,VLOOKUP($S46,REF!$K:$N,2,FALSE)),"")</f>
        <v>0</v>
      </c>
      <c r="CD46" s="905">
        <f>IF($AB46&lt;=CD$2,IF($AC46&lt;CD$2,0,VLOOKUP($S46,REF!$K:$N,2,FALSE)),"")</f>
        <v>0</v>
      </c>
      <c r="CE46" s="905">
        <f>IF($AB46&lt;=CE$2,IF($AC46&lt;CE$2,0,VLOOKUP($S46,REF!$K:$N,2,FALSE)),"")</f>
        <v>0</v>
      </c>
      <c r="CF46" s="905">
        <f>IF($AB46&lt;=CF$2,IF($AC46&lt;CF$2,0,VLOOKUP($S46,REF!$K:$N,2,FALSE)),"")</f>
        <v>0</v>
      </c>
      <c r="CG46" s="905">
        <f>IF($AB46&lt;=CG$2,IF($AC46&lt;CG$2,0,VLOOKUP($S46,REF!$K:$N,2,FALSE)),"")</f>
        <v>0</v>
      </c>
      <c r="CH46" s="905">
        <f>IF($AB46&lt;=CH$2,IF($AC46&lt;CH$2,0,VLOOKUP($S46,REF!$K:$N,2,FALSE)),"")</f>
        <v>0</v>
      </c>
      <c r="CI46" s="905">
        <f>IF($AB46&lt;=CI$2,IF($AC46&lt;CI$2,0,VLOOKUP($S46,REF!$K:$N,2,FALSE)),"")</f>
        <v>0</v>
      </c>
      <c r="CJ46" s="905">
        <f>IF($AB46&lt;=CJ$2,IF($AC46&lt;CJ$2,0,VLOOKUP($S46,REF!$K:$N,2,FALSE)),"")</f>
        <v>0</v>
      </c>
      <c r="CK46" s="905">
        <f>IF($AB46&lt;=CK$2,IF($AC46&lt;CK$2,0,VLOOKUP($S46,REF!$K:$N,2,FALSE)),"")</f>
        <v>0</v>
      </c>
      <c r="CL46" s="905">
        <f>IF($AB46&lt;=CL$2,IF($AC46&lt;CL$2,0,VLOOKUP($S46,REF!$K:$N,2,FALSE)),"")</f>
        <v>0</v>
      </c>
      <c r="CM46" s="905">
        <f>IF($AB46&lt;=CM$2,IF($AC46&lt;CM$2,0,VLOOKUP($S46,REF!$K:$N,2,FALSE)),"")</f>
        <v>0</v>
      </c>
      <c r="CN46" s="905">
        <f>IF($AB46&lt;=CN$2,IF($AC46&lt;CN$2,0,VLOOKUP($S46,REF!$K:$N,2,FALSE)),"")</f>
        <v>0</v>
      </c>
      <c r="CO46" s="905">
        <f>IF($AB46&lt;=CO$2,IF($AC46&lt;CO$2,0,VLOOKUP($S46,REF!$K:$N,2,FALSE)),"")</f>
        <v>0</v>
      </c>
      <c r="CP46" s="905">
        <f>IF($AB46&lt;=CP$2,IF($AC46&lt;CP$2,0,VLOOKUP($S46,REF!$K:$N,2,FALSE)),"")</f>
        <v>0</v>
      </c>
      <c r="CQ46" s="905">
        <f>IF($AB46&lt;=CQ$2,IF($AC46&lt;CQ$2,0,VLOOKUP($S46,REF!$K:$N,2,FALSE)),"")</f>
        <v>0</v>
      </c>
      <c r="CR46" s="905">
        <f>IF($AB46&lt;=CR$2,IF($AC46&lt;CR$2,0,VLOOKUP($S46,REF!$K:$N,2,FALSE)),"")</f>
        <v>0</v>
      </c>
      <c r="CS46" s="905">
        <f>IF($AB46&lt;=CS$2,IF($AC46&lt;CS$2,0,VLOOKUP($S46,REF!$K:$N,2,FALSE)),"")</f>
        <v>0</v>
      </c>
      <c r="CT46" s="905">
        <f>IF($AB46&lt;=CT$2,IF($AC46&lt;CT$2,0,VLOOKUP($S46,REF!$K:$N,2,FALSE)),"")</f>
        <v>0</v>
      </c>
      <c r="CU46" s="905">
        <f>IF($AB46&lt;=CU$2,IF($AC46&lt;CU$2,0,VLOOKUP($S46,REF!$K:$N,2,FALSE)),"")</f>
        <v>0</v>
      </c>
      <c r="CV46" s="905">
        <f>IF($AB46&lt;=CV$2,IF($AC46&lt;CV$2,0,VLOOKUP($S46,REF!$K:$N,2,FALSE)),"")</f>
        <v>0</v>
      </c>
      <c r="CW46" s="905">
        <f>IF($AB46&lt;=CW$2,IF($AC46&lt;CW$2,0,VLOOKUP($S46,REF!$K:$N,2,FALSE)),"")</f>
        <v>0</v>
      </c>
      <c r="CX46" s="905">
        <f>IF($AB46&lt;=CX$2,IF($AC46&lt;CX$2,0,VLOOKUP($S46,REF!$K:$N,2,FALSE)),"")</f>
        <v>0</v>
      </c>
      <c r="CY46" s="905">
        <f>IF($AB46&lt;=CY$2,IF($AC46&lt;CY$2,0,VLOOKUP($S46,REF!$K:$N,2,FALSE)),"")</f>
        <v>0</v>
      </c>
      <c r="CZ46" s="905">
        <f>IF($AB46&lt;=CZ$2,IF($AC46&lt;CZ$2,0,VLOOKUP($S46,REF!$K:$N,2,FALSE)),"")</f>
        <v>0</v>
      </c>
      <c r="DA46" s="905">
        <f>IF($AB46&lt;=DA$2,IF($AC46&lt;DA$2,0,VLOOKUP($S46,REF!$K:$N,2,FALSE)),"")</f>
        <v>0</v>
      </c>
      <c r="DB46" s="905">
        <f>IF($AB46&lt;=DB$2,IF($AC46&lt;DB$2,0,VLOOKUP($S46,REF!$K:$N,2,FALSE)),"")</f>
        <v>0</v>
      </c>
      <c r="DC46" s="905">
        <f>IF($AB46&lt;=DC$2,IF($AC46&lt;DC$2,0,VLOOKUP($S46,REF!$K:$N,2,FALSE)),"")</f>
        <v>0</v>
      </c>
      <c r="DD46" s="905">
        <f>IF($AB46&lt;=DD$2,IF($AC46&lt;DD$2,0,VLOOKUP($S46,REF!$K:$N,2,FALSE)),"")</f>
        <v>0</v>
      </c>
      <c r="DE46" s="905">
        <f>IF($AB46&lt;=DE$2,IF($AC46&lt;DE$2,0,VLOOKUP($S46,REF!$K:$N,2,FALSE)),"")</f>
        <v>0</v>
      </c>
      <c r="DF46" s="905">
        <f>IF($AB46&lt;=DF$2,IF($AC46&lt;DF$2,0,VLOOKUP($S46,REF!$K:$N,2,FALSE)),"")</f>
        <v>0</v>
      </c>
      <c r="DG46" s="905">
        <f>IF($AB46&lt;=DG$2,IF($AC46&lt;DG$2,0,VLOOKUP($S46,REF!$K:$N,2,FALSE)),"")</f>
        <v>0</v>
      </c>
      <c r="DH46" s="905">
        <f>IF($AB46&lt;=DH$2,IF($AC46&lt;DH$2,0,VLOOKUP($S46,REF!$K:$N,2,FALSE)),"")</f>
        <v>0</v>
      </c>
      <c r="DI46" s="905">
        <f>IF($AB46&lt;=DI$2,IF($AC46&lt;DI$2,0,VLOOKUP($S46,REF!$K:$N,2,FALSE)),"")</f>
        <v>0</v>
      </c>
      <c r="DJ46" s="905">
        <f>IF($AB46&lt;=DJ$2,IF($AC46&lt;DJ$2,0,VLOOKUP($S46,REF!$K:$N,2,FALSE)),"")</f>
        <v>0</v>
      </c>
      <c r="DK46" s="905">
        <f>IF($AB46&lt;=DK$2,IF($AC46&lt;DK$2,0,VLOOKUP($S46,REF!$K:$N,2,FALSE)),"")</f>
        <v>0</v>
      </c>
      <c r="DL46" s="905">
        <f>IF($AB46&lt;=DL$2,IF($AC46&lt;DL$2,0,VLOOKUP($S46,REF!$K:$N,2,FALSE)),"")</f>
        <v>0</v>
      </c>
      <c r="DM46" s="905">
        <f>IF($AB46&lt;=DM$2,IF($AC46&lt;DM$2,0,VLOOKUP($S46,REF!$K:$N,2,FALSE)),"")</f>
        <v>0</v>
      </c>
      <c r="DN46" s="905">
        <f>IF($AB46&lt;=DN$2,IF($AC46&lt;DN$2,0,VLOOKUP($S46,REF!$K:$N,2,FALSE)),"")</f>
        <v>0</v>
      </c>
      <c r="DO46" s="905">
        <f>IF($AB46&lt;=DO$2,IF($AC46&lt;DO$2,0,VLOOKUP($S46,REF!$K:$N,2,FALSE)),"")</f>
        <v>0</v>
      </c>
      <c r="DP46" s="905">
        <f>IF($AB46&lt;=DP$2,IF($AC46&lt;DP$2,0,VLOOKUP($S46,REF!$K:$N,2,FALSE)),"")</f>
        <v>0</v>
      </c>
      <c r="DQ46" s="905">
        <f>IF($AB46&lt;=DQ$2,IF($AC46&lt;DQ$2,0,VLOOKUP($S46,REF!$K:$N,2,FALSE)),"")</f>
        <v>0</v>
      </c>
      <c r="DR46" s="905">
        <f>IF($AB46&lt;=DR$2,IF($AC46&lt;DR$2,0,VLOOKUP($S46,REF!$K:$N,2,FALSE)),"")</f>
        <v>0</v>
      </c>
      <c r="DS46" s="905">
        <f>IF($AB46&lt;=DS$2,IF($AC46&lt;DS$2,0,VLOOKUP($S46,REF!$K:$N,2,FALSE)),"")</f>
        <v>0</v>
      </c>
      <c r="DT46" s="905">
        <f>IF($AB46&lt;=DT$2,IF($AC46&lt;DT$2,0,VLOOKUP($S46,REF!$K:$N,2,FALSE)),"")</f>
        <v>0</v>
      </c>
      <c r="DU46" s="905">
        <f>IF($AB46&lt;=DU$2,IF($AC46&lt;DU$2,0,VLOOKUP($S46,REF!$K:$N,2,FALSE)),"")</f>
        <v>0</v>
      </c>
      <c r="DV46" s="905">
        <f>IF($AB46&lt;=DV$2,IF($AC46&lt;DV$2,0,VLOOKUP($S46,REF!$K:$N,2,FALSE)),"")</f>
        <v>0</v>
      </c>
      <c r="DW46" s="905">
        <f>IF($AB46&lt;=DW$2,IF($AC46&lt;DW$2,0,VLOOKUP($S46,REF!$K:$N,2,FALSE)),"")</f>
        <v>0</v>
      </c>
      <c r="DX46" s="905">
        <f>IF($AB46&lt;=DX$2,IF($AC46&lt;DX$2,0,VLOOKUP($S46,REF!$K:$N,2,FALSE)),"")</f>
        <v>0</v>
      </c>
      <c r="DY46" s="905">
        <f>IF($AB46&lt;=DY$2,IF($AC46&lt;DY$2,0,VLOOKUP($S46,REF!$K:$N,2,FALSE)),"")</f>
        <v>0</v>
      </c>
      <c r="DZ46" s="905" t="str">
        <f>IF($AB46&lt;=DZ$2,IF($AC46&lt;DZ$2,0,VLOOKUP($S46,REF!$K:$N,2,FALSE)),"")</f>
        <v/>
      </c>
      <c r="EA46" s="908"/>
      <c r="EB46" s="908"/>
      <c r="EC46" s="908"/>
      <c r="ED46" s="908"/>
      <c r="EE46" s="908"/>
      <c r="EF46" s="908"/>
      <c r="EG46" s="908"/>
      <c r="EH46" s="908"/>
      <c r="EI46" s="908"/>
      <c r="EJ46" s="908"/>
      <c r="EK46" s="908"/>
      <c r="EL46" s="908"/>
      <c r="EM46" s="908"/>
      <c r="EN46" s="908"/>
      <c r="EO46" s="908"/>
      <c r="EP46" s="908"/>
      <c r="EQ46" s="908"/>
      <c r="ER46" s="908"/>
      <c r="ES46" s="908"/>
      <c r="ET46" s="908"/>
      <c r="EU46" s="908"/>
      <c r="EV46" s="908"/>
      <c r="EW46" s="908"/>
      <c r="EX46" s="908"/>
      <c r="EY46" s="908"/>
      <c r="EZ46" s="908"/>
      <c r="FA46" s="908"/>
      <c r="FB46" s="908"/>
      <c r="FC46" s="908"/>
      <c r="FD46" s="908"/>
      <c r="FE46" s="908"/>
      <c r="FF46" s="908"/>
      <c r="FG46" s="908"/>
      <c r="FH46" s="908"/>
      <c r="FI46" s="908"/>
      <c r="FJ46" s="908"/>
      <c r="FK46" s="908"/>
      <c r="FL46" s="908"/>
      <c r="FM46" s="908"/>
      <c r="FN46" s="908"/>
      <c r="FO46" s="908"/>
      <c r="FP46" s="908"/>
      <c r="FQ46" s="908"/>
      <c r="FR46" s="908"/>
      <c r="FS46" s="908"/>
      <c r="FT46" s="908"/>
      <c r="FU46" s="908"/>
      <c r="FV46" s="908"/>
      <c r="FW46" s="908"/>
      <c r="FX46" s="908"/>
      <c r="FY46" s="908"/>
      <c r="FZ46" s="908"/>
      <c r="GA46" s="908"/>
      <c r="GB46" s="908"/>
      <c r="GC46" s="908"/>
      <c r="GD46" s="908"/>
      <c r="GE46" s="908"/>
      <c r="GF46" s="908"/>
      <c r="GG46" s="908"/>
      <c r="GH46" s="908"/>
      <c r="GI46" s="908"/>
      <c r="GJ46" s="908"/>
      <c r="GK46" s="908"/>
      <c r="GL46" s="908"/>
      <c r="GM46" s="908"/>
      <c r="GN46" s="908"/>
      <c r="GO46" s="908"/>
      <c r="GP46" s="908"/>
      <c r="GQ46" s="908"/>
      <c r="GR46" s="908"/>
      <c r="GS46" s="908"/>
      <c r="GT46" s="908"/>
      <c r="GU46" s="908"/>
      <c r="GV46" s="908"/>
      <c r="GW46" s="908"/>
      <c r="GX46" s="908"/>
      <c r="GY46" s="908"/>
      <c r="GZ46" s="908"/>
      <c r="HA46" s="908"/>
      <c r="HB46" s="908"/>
      <c r="HC46" s="908"/>
      <c r="HD46" s="908"/>
      <c r="HE46" s="908"/>
      <c r="HF46" s="908"/>
      <c r="HG46" s="908"/>
      <c r="HH46" s="908"/>
      <c r="HI46" s="908"/>
      <c r="HJ46" s="908"/>
      <c r="HK46" s="908"/>
      <c r="HL46" s="908"/>
      <c r="HM46" s="908"/>
      <c r="HN46" s="908"/>
      <c r="HO46" s="908"/>
      <c r="HP46" s="908"/>
      <c r="HQ46" s="908"/>
      <c r="HR46" s="908"/>
      <c r="HS46" s="908"/>
      <c r="HT46" s="908"/>
      <c r="HU46" s="908"/>
      <c r="HV46" s="908"/>
      <c r="HW46" s="908"/>
      <c r="HX46" s="908"/>
      <c r="HY46" s="908"/>
      <c r="HZ46" s="908"/>
      <c r="IA46" s="908"/>
      <c r="IB46" s="908"/>
      <c r="IC46" s="908"/>
      <c r="ID46" s="908"/>
      <c r="IE46" s="908"/>
      <c r="IF46" s="908"/>
      <c r="IG46" s="908"/>
      <c r="IH46" s="908"/>
      <c r="II46" s="908"/>
      <c r="IJ46" s="908"/>
      <c r="IK46" s="908"/>
      <c r="IL46" s="908"/>
      <c r="IM46" s="908"/>
      <c r="IN46" s="908"/>
      <c r="IO46" s="908"/>
      <c r="IP46" s="908"/>
      <c r="IQ46" s="908"/>
      <c r="IR46" s="908"/>
      <c r="IS46" s="908"/>
      <c r="IT46" s="908"/>
      <c r="IU46" s="908"/>
      <c r="IV46" s="908"/>
      <c r="IW46" s="908"/>
      <c r="IX46" s="908"/>
      <c r="IY46" s="908"/>
      <c r="IZ46" s="908"/>
      <c r="JA46" s="908"/>
      <c r="JB46" s="908"/>
      <c r="JC46" s="908"/>
      <c r="JD46" s="908"/>
      <c r="JE46" s="908"/>
      <c r="JF46" s="908"/>
      <c r="JG46" s="908"/>
      <c r="JH46" s="908"/>
      <c r="JI46" s="908"/>
      <c r="JJ46" s="908"/>
      <c r="JK46" s="908"/>
      <c r="JL46" s="908"/>
      <c r="JM46" s="908"/>
      <c r="JN46" s="908"/>
      <c r="JO46" s="908"/>
      <c r="JP46" s="908"/>
      <c r="JQ46" s="908"/>
      <c r="JR46" s="908"/>
      <c r="JS46" s="908"/>
      <c r="JT46" s="908"/>
      <c r="JU46" s="908"/>
      <c r="JV46" s="908"/>
      <c r="JW46" s="908"/>
      <c r="JX46" s="908"/>
    </row>
    <row r="47" spans="1:284" s="709" customFormat="1" ht="24" customHeight="1">
      <c r="A47" s="972">
        <f>VLOOKUP(B47,REF!$U$1:$W$8,2,FALSE)</f>
        <v>6</v>
      </c>
      <c r="B47" s="1192" t="s">
        <v>279</v>
      </c>
      <c r="C47" s="1193"/>
      <c r="D47" s="1297" t="s">
        <v>769</v>
      </c>
      <c r="E47" s="971"/>
      <c r="F47" s="1218">
        <v>0</v>
      </c>
      <c r="G47" s="1219" t="s">
        <v>1057</v>
      </c>
      <c r="H47" s="870"/>
      <c r="I47" s="764" t="s">
        <v>281</v>
      </c>
      <c r="J47" s="945" t="s">
        <v>59</v>
      </c>
      <c r="K47" s="941" t="s">
        <v>213</v>
      </c>
      <c r="L47" s="865" t="s">
        <v>161</v>
      </c>
      <c r="M47" s="706" t="s">
        <v>162</v>
      </c>
      <c r="N47" s="1304" t="s">
        <v>281</v>
      </c>
      <c r="O47" s="1225"/>
      <c r="P47" s="860" t="s">
        <v>147</v>
      </c>
      <c r="Q47" s="930">
        <v>41608</v>
      </c>
      <c r="R47" s="1025">
        <v>6</v>
      </c>
      <c r="S47" s="1179">
        <v>3</v>
      </c>
      <c r="T47" s="1180" t="s">
        <v>196</v>
      </c>
      <c r="U47" s="1019"/>
      <c r="V47" s="904"/>
      <c r="W47" s="956"/>
      <c r="X47" s="904"/>
      <c r="Y47" s="956"/>
      <c r="Z47" s="955"/>
      <c r="AA47" s="952">
        <f t="shared" si="8"/>
        <v>8.7142857142857135</v>
      </c>
      <c r="AB47" s="1283">
        <v>41566</v>
      </c>
      <c r="AC47" s="1283">
        <v>41627</v>
      </c>
      <c r="AD47" s="952"/>
      <c r="AE47" s="953">
        <v>1</v>
      </c>
      <c r="AF47" s="1033"/>
      <c r="AG47" s="1234" t="s">
        <v>785</v>
      </c>
      <c r="AH47" s="472">
        <f>IF($AB47&lt;=AH$2,IF($AC47&lt;AH$2,0,VLOOKUP($S47,REF!$K:$N,2,FALSE)),"")</f>
        <v>1.0029999999999999</v>
      </c>
      <c r="AI47" s="472">
        <f>IF($AB47&lt;=AI$2,IF($AC47&lt;AI$2,0,VLOOKUP($S47,REF!$K:$N,2,FALSE)),"")</f>
        <v>1.0029999999999999</v>
      </c>
      <c r="AJ47" s="472">
        <f>IF($AB47&lt;=AJ$2,IF($AC47&lt;AJ$2,0,VLOOKUP($S47,REF!$K:$N,2,FALSE)),"")</f>
        <v>1.0029999999999999</v>
      </c>
      <c r="AK47" s="472">
        <f>IF($AB47&lt;=AK$2,IF($AC47&lt;AK$2,0,VLOOKUP($S47,REF!$K:$N,2,FALSE)),"")</f>
        <v>1.0029999999999999</v>
      </c>
      <c r="AL47" s="472">
        <f>IF($AB47&lt;=AL$2,IF($AC47&lt;AL$2,0,VLOOKUP($S47,REF!$K:$N,2,FALSE)),"")</f>
        <v>0</v>
      </c>
      <c r="AM47" s="472">
        <f>IF($AB47&lt;=AM$2,IF($AC47&lt;AM$2,0,VLOOKUP($S47,REF!$K:$N,2,FALSE)),"")</f>
        <v>0</v>
      </c>
      <c r="AN47" s="472">
        <f>IF($AB47&lt;=AN$2,IF($AC47&lt;AN$2,0,VLOOKUP($S47,REF!$K:$N,2,FALSE)),"")</f>
        <v>0</v>
      </c>
      <c r="AO47" s="472">
        <f>IF($AB47&lt;=AO$2,IF($AC47&lt;AO$2,0,VLOOKUP($S47,REF!$K:$N,2,FALSE)),"")</f>
        <v>0</v>
      </c>
      <c r="AP47" s="472">
        <f>IF($AB47&lt;=AP$2,IF($AC47&lt;AP$2,0,VLOOKUP($S47,REF!$K:$N,2,FALSE)),"")</f>
        <v>0</v>
      </c>
      <c r="AQ47" s="472">
        <f>IF($AB47&lt;=AQ$2,IF($AC47&lt;AQ$2,0,VLOOKUP($S47,REF!$K:$N,2,FALSE)),"")</f>
        <v>0</v>
      </c>
      <c r="AR47" s="472">
        <f>IF($AB47&lt;=AR$2,IF($AC47&lt;AR$2,0,VLOOKUP($S47,REF!$K:$N,2,FALSE)),"")</f>
        <v>0</v>
      </c>
      <c r="AS47" s="472">
        <f>IF($AB47&lt;=AS$2,IF($AC47&lt;AS$2,0,VLOOKUP($S47,REF!$K:$N,2,FALSE)),"")</f>
        <v>0</v>
      </c>
      <c r="AT47" s="472">
        <f>IF($AB47&lt;=AT$2,IF($AC47&lt;AT$2,0,VLOOKUP($S47,REF!$K:$N,2,FALSE)),"")</f>
        <v>0</v>
      </c>
      <c r="AU47" s="472">
        <f>IF($AB47&lt;=AU$2,IF($AC47&lt;AU$2,0,VLOOKUP($S47,REF!$K:$N,2,FALSE)),"")</f>
        <v>0</v>
      </c>
      <c r="AV47" s="472">
        <f>IF($AB47&lt;=AV$2,IF($AC47&lt;AV$2,0,VLOOKUP($S47,REF!$K:$N,2,FALSE)),"")</f>
        <v>0</v>
      </c>
      <c r="AW47" s="472">
        <f>IF($AB47&lt;=AW$2,IF($AC47&lt;AW$2,0,VLOOKUP($S47,REF!$K:$N,2,FALSE)),"")</f>
        <v>0</v>
      </c>
      <c r="AX47" s="472">
        <f>IF($AB47&lt;=AX$2,IF($AC47&lt;AX$2,0,VLOOKUP($S47,REF!$K:$N,2,FALSE)),"")</f>
        <v>0</v>
      </c>
      <c r="AY47" s="472">
        <f>IF($AB47&lt;=AY$2,IF($AC47&lt;AY$2,0,VLOOKUP($S47,REF!$K:$N,2,FALSE)),"")</f>
        <v>0</v>
      </c>
      <c r="AZ47" s="472">
        <f>IF($AB47&lt;=AZ$2,IF($AC47&lt;AZ$2,0,VLOOKUP($S47,REF!$K:$N,2,FALSE)),"")</f>
        <v>0</v>
      </c>
      <c r="BA47" s="472">
        <f>IF($AB47&lt;=BA$2,IF($AC47&lt;BA$2,0,VLOOKUP($S47,REF!$K:$N,2,FALSE)),"")</f>
        <v>0</v>
      </c>
      <c r="BB47" s="905">
        <f>IF($AB47&lt;=BB$2,IF($AC47&lt;BB$2,0,VLOOKUP($S47,REF!$K:$N,2,FALSE)),"")</f>
        <v>0</v>
      </c>
      <c r="BC47" s="905">
        <f>IF($AB47&lt;=BC$2,IF($AC47&lt;BC$2,0,VLOOKUP($S47,REF!$K:$N,2,FALSE)),"")</f>
        <v>0</v>
      </c>
      <c r="BD47" s="905">
        <f>IF($AB47&lt;=BD$2,IF($AC47&lt;BD$2,0,VLOOKUP($S47,REF!$K:$N,2,FALSE)),"")</f>
        <v>0</v>
      </c>
      <c r="BE47" s="905">
        <f>IF($AB47&lt;=BE$2,IF($AC47&lt;BE$2,0,VLOOKUP($S47,REF!$K:$N,2,FALSE)),"")</f>
        <v>0</v>
      </c>
      <c r="BF47" s="905">
        <f>IF($AB47&lt;=BF$2,IF($AC47&lt;BF$2,0,VLOOKUP($S47,REF!$K:$N,2,FALSE)),"")</f>
        <v>0</v>
      </c>
      <c r="BG47" s="905">
        <f>IF($AB47&lt;=BG$2,IF($AC47&lt;BG$2,0,VLOOKUP($S47,REF!$K:$N,2,FALSE)),"")</f>
        <v>0</v>
      </c>
      <c r="BH47" s="905">
        <f>IF($AB47&lt;=BH$2,IF($AC47&lt;BH$2,0,VLOOKUP($S47,REF!$K:$N,2,FALSE)),"")</f>
        <v>0</v>
      </c>
      <c r="BI47" s="905">
        <f>IF($AB47&lt;=BI$2,IF($AC47&lt;BI$2,0,VLOOKUP($S47,REF!$K:$N,2,FALSE)),"")</f>
        <v>0</v>
      </c>
      <c r="BJ47" s="905">
        <f>IF($AB47&lt;=BJ$2,IF($AC47&lt;BJ$2,0,VLOOKUP($S47,REF!$K:$N,2,FALSE)),"")</f>
        <v>0</v>
      </c>
      <c r="BK47" s="905">
        <f>IF($AB47&lt;=BK$2,IF($AC47&lt;BK$2,0,VLOOKUP($S47,REF!$K:$N,2,FALSE)),"")</f>
        <v>0</v>
      </c>
      <c r="BL47" s="905">
        <f>IF($AB47&lt;=BL$2,IF($AC47&lt;BL$2,0,VLOOKUP($S47,REF!$K:$N,2,FALSE)),"")</f>
        <v>0</v>
      </c>
      <c r="BM47" s="905">
        <f>IF($AB47&lt;=BM$2,IF($AC47&lt;BM$2,0,VLOOKUP($S47,REF!$K:$N,2,FALSE)),"")</f>
        <v>0</v>
      </c>
      <c r="BN47" s="905">
        <f>IF($AB47&lt;=BN$2,IF($AC47&lt;BN$2,0,VLOOKUP($S47,REF!$K:$N,2,FALSE)),"")</f>
        <v>0</v>
      </c>
      <c r="BO47" s="905">
        <f>IF($AB47&lt;=BO$2,IF($AC47&lt;BO$2,0,VLOOKUP($S47,REF!$K:$N,2,FALSE)),"")</f>
        <v>0</v>
      </c>
      <c r="BP47" s="905">
        <f>IF($AB47&lt;=BP$2,IF($AC47&lt;BP$2,0,VLOOKUP($S47,REF!$K:$N,2,FALSE)),"")</f>
        <v>0</v>
      </c>
      <c r="BQ47" s="905">
        <f>IF($AB47&lt;=BQ$2,IF($AC47&lt;BQ$2,0,VLOOKUP($S47,REF!$K:$N,2,FALSE)),"")</f>
        <v>0</v>
      </c>
      <c r="BR47" s="905">
        <f>IF($AB47&lt;=BR$2,IF($AC47&lt;BR$2,0,VLOOKUP($S47,REF!$K:$N,2,FALSE)),"")</f>
        <v>0</v>
      </c>
      <c r="BS47" s="905">
        <f>IF($AB47&lt;=BS$2,IF($AC47&lt;BS$2,0,VLOOKUP($S47,REF!$K:$N,2,FALSE)),"")</f>
        <v>0</v>
      </c>
      <c r="BT47" s="905">
        <f>IF($AB47&lt;=BT$2,IF($AC47&lt;BT$2,0,VLOOKUP($S47,REF!$K:$N,2,FALSE)),"")</f>
        <v>0</v>
      </c>
      <c r="BU47" s="905">
        <f>IF($AB47&lt;=BU$2,IF($AC47&lt;BU$2,0,VLOOKUP($S47,REF!$K:$N,2,FALSE)),"")</f>
        <v>0</v>
      </c>
      <c r="BV47" s="905">
        <f>IF($AB47&lt;=BV$2,IF($AC47&lt;BV$2,0,VLOOKUP($S47,REF!$K:$N,2,FALSE)),"")</f>
        <v>0</v>
      </c>
      <c r="BW47" s="905">
        <f>IF($AB47&lt;=BW$2,IF($AC47&lt;BW$2,0,VLOOKUP($S47,REF!$K:$N,2,FALSE)),"")</f>
        <v>0</v>
      </c>
      <c r="BX47" s="905">
        <f>IF($AB47&lt;=BX$2,IF($AC47&lt;BX$2,0,VLOOKUP($S47,REF!$K:$N,2,FALSE)),"")</f>
        <v>0</v>
      </c>
      <c r="BY47" s="905">
        <f>IF($AB47&lt;=BY$2,IF($AC47&lt;BY$2,0,VLOOKUP($S47,REF!$K:$N,2,FALSE)),"")</f>
        <v>0</v>
      </c>
      <c r="BZ47" s="905">
        <f>IF($AB47&lt;=BZ$2,IF($AC47&lt;BZ$2,0,VLOOKUP($S47,REF!$K:$N,2,FALSE)),"")</f>
        <v>0</v>
      </c>
      <c r="CA47" s="905">
        <f>IF($AB47&lt;=CA$2,IF($AC47&lt;CA$2,0,VLOOKUP($S47,REF!$K:$N,2,FALSE)),"")</f>
        <v>0</v>
      </c>
      <c r="CB47" s="905">
        <f>IF($AB47&lt;=CB$2,IF($AC47&lt;CB$2,0,VLOOKUP($S47,REF!$K:$N,2,FALSE)),"")</f>
        <v>0</v>
      </c>
      <c r="CC47" s="905">
        <f>IF($AB47&lt;=CC$2,IF($AC47&lt;CC$2,0,VLOOKUP($S47,REF!$K:$N,2,FALSE)),"")</f>
        <v>0</v>
      </c>
      <c r="CD47" s="905">
        <f>IF($AB47&lt;=CD$2,IF($AC47&lt;CD$2,0,VLOOKUP($S47,REF!$K:$N,2,FALSE)),"")</f>
        <v>0</v>
      </c>
      <c r="CE47" s="905">
        <f>IF($AB47&lt;=CE$2,IF($AC47&lt;CE$2,0,VLOOKUP($S47,REF!$K:$N,2,FALSE)),"")</f>
        <v>0</v>
      </c>
      <c r="CF47" s="905">
        <f>IF($AB47&lt;=CF$2,IF($AC47&lt;CF$2,0,VLOOKUP($S47,REF!$K:$N,2,FALSE)),"")</f>
        <v>0</v>
      </c>
      <c r="CG47" s="905">
        <f>IF($AB47&lt;=CG$2,IF($AC47&lt;CG$2,0,VLOOKUP($S47,REF!$K:$N,2,FALSE)),"")</f>
        <v>0</v>
      </c>
      <c r="CH47" s="905">
        <f>IF($AB47&lt;=CH$2,IF($AC47&lt;CH$2,0,VLOOKUP($S47,REF!$K:$N,2,FALSE)),"")</f>
        <v>0</v>
      </c>
      <c r="CI47" s="905">
        <f>IF($AB47&lt;=CI$2,IF($AC47&lt;CI$2,0,VLOOKUP($S47,REF!$K:$N,2,FALSE)),"")</f>
        <v>0</v>
      </c>
      <c r="CJ47" s="905">
        <f>IF($AB47&lt;=CJ$2,IF($AC47&lt;CJ$2,0,VLOOKUP($S47,REF!$K:$N,2,FALSE)),"")</f>
        <v>0</v>
      </c>
      <c r="CK47" s="905">
        <f>IF($AB47&lt;=CK$2,IF($AC47&lt;CK$2,0,VLOOKUP($S47,REF!$K:$N,2,FALSE)),"")</f>
        <v>0</v>
      </c>
      <c r="CL47" s="905">
        <f>IF($AB47&lt;=CL$2,IF($AC47&lt;CL$2,0,VLOOKUP($S47,REF!$K:$N,2,FALSE)),"")</f>
        <v>0</v>
      </c>
      <c r="CM47" s="905">
        <f>IF($AB47&lt;=CM$2,IF($AC47&lt;CM$2,0,VLOOKUP($S47,REF!$K:$N,2,FALSE)),"")</f>
        <v>0</v>
      </c>
      <c r="CN47" s="905">
        <f>IF($AB47&lt;=CN$2,IF($AC47&lt;CN$2,0,VLOOKUP($S47,REF!$K:$N,2,FALSE)),"")</f>
        <v>0</v>
      </c>
      <c r="CO47" s="905">
        <f>IF($AB47&lt;=CO$2,IF($AC47&lt;CO$2,0,VLOOKUP($S47,REF!$K:$N,2,FALSE)),"")</f>
        <v>0</v>
      </c>
      <c r="CP47" s="905">
        <f>IF($AB47&lt;=CP$2,IF($AC47&lt;CP$2,0,VLOOKUP($S47,REF!$K:$N,2,FALSE)),"")</f>
        <v>0</v>
      </c>
      <c r="CQ47" s="905">
        <f>IF($AB47&lt;=CQ$2,IF($AC47&lt;CQ$2,0,VLOOKUP($S47,REF!$K:$N,2,FALSE)),"")</f>
        <v>0</v>
      </c>
      <c r="CR47" s="905">
        <f>IF($AB47&lt;=CR$2,IF($AC47&lt;CR$2,0,VLOOKUP($S47,REF!$K:$N,2,FALSE)),"")</f>
        <v>0</v>
      </c>
      <c r="CS47" s="905">
        <f>IF($AB47&lt;=CS$2,IF($AC47&lt;CS$2,0,VLOOKUP($S47,REF!$K:$N,2,FALSE)),"")</f>
        <v>0</v>
      </c>
      <c r="CT47" s="905">
        <f>IF($AB47&lt;=CT$2,IF($AC47&lt;CT$2,0,VLOOKUP($S47,REF!$K:$N,2,FALSE)),"")</f>
        <v>0</v>
      </c>
      <c r="CU47" s="905">
        <f>IF($AB47&lt;=CU$2,IF($AC47&lt;CU$2,0,VLOOKUP($S47,REF!$K:$N,2,FALSE)),"")</f>
        <v>0</v>
      </c>
      <c r="CV47" s="905">
        <f>IF($AB47&lt;=CV$2,IF($AC47&lt;CV$2,0,VLOOKUP($S47,REF!$K:$N,2,FALSE)),"")</f>
        <v>0</v>
      </c>
      <c r="CW47" s="905">
        <f>IF($AB47&lt;=CW$2,IF($AC47&lt;CW$2,0,VLOOKUP($S47,REF!$K:$N,2,FALSE)),"")</f>
        <v>0</v>
      </c>
      <c r="CX47" s="905">
        <f>IF($AB47&lt;=CX$2,IF($AC47&lt;CX$2,0,VLOOKUP($S47,REF!$K:$N,2,FALSE)),"")</f>
        <v>0</v>
      </c>
      <c r="CY47" s="905">
        <f>IF($AB47&lt;=CY$2,IF($AC47&lt;CY$2,0,VLOOKUP($S47,REF!$K:$N,2,FALSE)),"")</f>
        <v>0</v>
      </c>
      <c r="CZ47" s="905">
        <f>IF($AB47&lt;=CZ$2,IF($AC47&lt;CZ$2,0,VLOOKUP($S47,REF!$K:$N,2,FALSE)),"")</f>
        <v>0</v>
      </c>
      <c r="DA47" s="905">
        <f>IF($AB47&lt;=DA$2,IF($AC47&lt;DA$2,0,VLOOKUP($S47,REF!$K:$N,2,FALSE)),"")</f>
        <v>0</v>
      </c>
      <c r="DB47" s="905">
        <f>IF($AB47&lt;=DB$2,IF($AC47&lt;DB$2,0,VLOOKUP($S47,REF!$K:$N,2,FALSE)),"")</f>
        <v>0</v>
      </c>
      <c r="DC47" s="905">
        <f>IF($AB47&lt;=DC$2,IF($AC47&lt;DC$2,0,VLOOKUP($S47,REF!$K:$N,2,FALSE)),"")</f>
        <v>0</v>
      </c>
      <c r="DD47" s="905">
        <f>IF($AB47&lt;=DD$2,IF($AC47&lt;DD$2,0,VLOOKUP($S47,REF!$K:$N,2,FALSE)),"")</f>
        <v>0</v>
      </c>
      <c r="DE47" s="905">
        <f>IF($AB47&lt;=DE$2,IF($AC47&lt;DE$2,0,VLOOKUP($S47,REF!$K:$N,2,FALSE)),"")</f>
        <v>0</v>
      </c>
      <c r="DF47" s="905">
        <f>IF($AB47&lt;=DF$2,IF($AC47&lt;DF$2,0,VLOOKUP($S47,REF!$K:$N,2,FALSE)),"")</f>
        <v>0</v>
      </c>
      <c r="DG47" s="905">
        <f>IF($AB47&lt;=DG$2,IF($AC47&lt;DG$2,0,VLOOKUP($S47,REF!$K:$N,2,FALSE)),"")</f>
        <v>0</v>
      </c>
      <c r="DH47" s="905">
        <f>IF($AB47&lt;=DH$2,IF($AC47&lt;DH$2,0,VLOOKUP($S47,REF!$K:$N,2,FALSE)),"")</f>
        <v>0</v>
      </c>
      <c r="DI47" s="905">
        <f>IF($AB47&lt;=DI$2,IF($AC47&lt;DI$2,0,VLOOKUP($S47,REF!$K:$N,2,FALSE)),"")</f>
        <v>0</v>
      </c>
      <c r="DJ47" s="905">
        <f>IF($AB47&lt;=DJ$2,IF($AC47&lt;DJ$2,0,VLOOKUP($S47,REF!$K:$N,2,FALSE)),"")</f>
        <v>0</v>
      </c>
      <c r="DK47" s="905">
        <f>IF($AB47&lt;=DK$2,IF($AC47&lt;DK$2,0,VLOOKUP($S47,REF!$K:$N,2,FALSE)),"")</f>
        <v>0</v>
      </c>
      <c r="DL47" s="905">
        <f>IF($AB47&lt;=DL$2,IF($AC47&lt;DL$2,0,VLOOKUP($S47,REF!$K:$N,2,FALSE)),"")</f>
        <v>0</v>
      </c>
      <c r="DM47" s="905">
        <f>IF($AB47&lt;=DM$2,IF($AC47&lt;DM$2,0,VLOOKUP($S47,REF!$K:$N,2,FALSE)),"")</f>
        <v>0</v>
      </c>
      <c r="DN47" s="905">
        <f>IF($AB47&lt;=DN$2,IF($AC47&lt;DN$2,0,VLOOKUP($S47,REF!$K:$N,2,FALSE)),"")</f>
        <v>0</v>
      </c>
      <c r="DO47" s="905">
        <f>IF($AB47&lt;=DO$2,IF($AC47&lt;DO$2,0,VLOOKUP($S47,REF!$K:$N,2,FALSE)),"")</f>
        <v>0</v>
      </c>
      <c r="DP47" s="905">
        <f>IF($AB47&lt;=DP$2,IF($AC47&lt;DP$2,0,VLOOKUP($S47,REF!$K:$N,2,FALSE)),"")</f>
        <v>0</v>
      </c>
      <c r="DQ47" s="905">
        <f>IF($AB47&lt;=DQ$2,IF($AC47&lt;DQ$2,0,VLOOKUP($S47,REF!$K:$N,2,FALSE)),"")</f>
        <v>0</v>
      </c>
      <c r="DR47" s="905">
        <f>IF($AB47&lt;=DR$2,IF($AC47&lt;DR$2,0,VLOOKUP($S47,REF!$K:$N,2,FALSE)),"")</f>
        <v>0</v>
      </c>
      <c r="DS47" s="905">
        <f>IF($AB47&lt;=DS$2,IF($AC47&lt;DS$2,0,VLOOKUP($S47,REF!$K:$N,2,FALSE)),"")</f>
        <v>0</v>
      </c>
      <c r="DT47" s="905">
        <f>IF($AB47&lt;=DT$2,IF($AC47&lt;DT$2,0,VLOOKUP($S47,REF!$K:$N,2,FALSE)),"")</f>
        <v>0</v>
      </c>
      <c r="DU47" s="905">
        <f>IF($AB47&lt;=DU$2,IF($AC47&lt;DU$2,0,VLOOKUP($S47,REF!$K:$N,2,FALSE)),"")</f>
        <v>0</v>
      </c>
      <c r="DV47" s="905">
        <f>IF($AB47&lt;=DV$2,IF($AC47&lt;DV$2,0,VLOOKUP($S47,REF!$K:$N,2,FALSE)),"")</f>
        <v>0</v>
      </c>
      <c r="DW47" s="905">
        <f>IF($AB47&lt;=DW$2,IF($AC47&lt;DW$2,0,VLOOKUP($S47,REF!$K:$N,2,FALSE)),"")</f>
        <v>0</v>
      </c>
      <c r="DX47" s="905">
        <f>IF($AB47&lt;=DX$2,IF($AC47&lt;DX$2,0,VLOOKUP($S47,REF!$K:$N,2,FALSE)),"")</f>
        <v>0</v>
      </c>
      <c r="DY47" s="905">
        <f>IF($AB47&lt;=DY$2,IF($AC47&lt;DY$2,0,VLOOKUP($S47,REF!$K:$N,2,FALSE)),"")</f>
        <v>0</v>
      </c>
      <c r="DZ47" s="905" t="str">
        <f>IF($AB47&lt;=DZ$2,IF($AC47&lt;DZ$2,0,VLOOKUP($S47,REF!$K:$N,2,FALSE)),"")</f>
        <v/>
      </c>
      <c r="EA47" s="908"/>
      <c r="EB47" s="908"/>
      <c r="EC47" s="908"/>
      <c r="ED47" s="908"/>
      <c r="EE47" s="908"/>
      <c r="EF47" s="908"/>
      <c r="EG47" s="908"/>
      <c r="EH47" s="908"/>
      <c r="EI47" s="908"/>
      <c r="EJ47" s="908"/>
      <c r="EK47" s="908"/>
      <c r="EL47" s="908"/>
      <c r="EM47" s="908"/>
      <c r="EN47" s="908"/>
      <c r="EO47" s="908"/>
      <c r="EP47" s="908"/>
      <c r="EQ47" s="908"/>
      <c r="ER47" s="908"/>
      <c r="ES47" s="908"/>
      <c r="ET47" s="908"/>
      <c r="EU47" s="908"/>
      <c r="EV47" s="908"/>
      <c r="EW47" s="908"/>
      <c r="EX47" s="908"/>
      <c r="EY47" s="908"/>
      <c r="EZ47" s="908"/>
      <c r="FA47" s="908"/>
      <c r="FB47" s="908"/>
      <c r="FC47" s="908"/>
      <c r="FD47" s="908"/>
      <c r="FE47" s="908"/>
      <c r="FF47" s="908"/>
      <c r="FG47" s="908"/>
      <c r="FH47" s="908"/>
      <c r="FI47" s="908"/>
      <c r="FJ47" s="908"/>
      <c r="FK47" s="908"/>
      <c r="FL47" s="908"/>
      <c r="FM47" s="908"/>
      <c r="FN47" s="908"/>
      <c r="FO47" s="908"/>
      <c r="FP47" s="908"/>
      <c r="FQ47" s="908"/>
      <c r="FR47" s="908"/>
      <c r="FS47" s="908"/>
      <c r="FT47" s="908"/>
      <c r="FU47" s="908"/>
      <c r="FV47" s="908"/>
      <c r="FW47" s="908"/>
      <c r="FX47" s="908"/>
      <c r="FY47" s="908"/>
      <c r="FZ47" s="908"/>
      <c r="GA47" s="908"/>
      <c r="GB47" s="908"/>
      <c r="GC47" s="908"/>
      <c r="GD47" s="908"/>
      <c r="GE47" s="908"/>
      <c r="GF47" s="908"/>
      <c r="GG47" s="908"/>
      <c r="GH47" s="908"/>
      <c r="GI47" s="908"/>
      <c r="GJ47" s="908"/>
      <c r="GK47" s="908"/>
      <c r="GL47" s="908"/>
      <c r="GM47" s="908"/>
      <c r="GN47" s="908"/>
      <c r="GO47" s="908"/>
      <c r="GP47" s="908"/>
      <c r="GQ47" s="908"/>
      <c r="GR47" s="908"/>
      <c r="GS47" s="908"/>
      <c r="GT47" s="908"/>
      <c r="GU47" s="908"/>
      <c r="GV47" s="908"/>
      <c r="GW47" s="908"/>
      <c r="GX47" s="908"/>
      <c r="GY47" s="908"/>
      <c r="GZ47" s="908"/>
      <c r="HA47" s="908"/>
      <c r="HB47" s="908"/>
      <c r="HC47" s="908"/>
      <c r="HD47" s="908"/>
      <c r="HE47" s="908"/>
      <c r="HF47" s="908"/>
      <c r="HG47" s="908"/>
      <c r="HH47" s="908"/>
      <c r="HI47" s="908"/>
      <c r="HJ47" s="908"/>
      <c r="HK47" s="908"/>
      <c r="HL47" s="908"/>
      <c r="HM47" s="908"/>
      <c r="HN47" s="908"/>
      <c r="HO47" s="908"/>
      <c r="HP47" s="908"/>
      <c r="HQ47" s="908"/>
      <c r="HR47" s="908"/>
      <c r="HS47" s="908"/>
      <c r="HT47" s="908"/>
      <c r="HU47" s="908"/>
      <c r="HV47" s="908"/>
      <c r="HW47" s="908"/>
      <c r="HX47" s="908"/>
      <c r="HY47" s="908"/>
      <c r="HZ47" s="908"/>
      <c r="IA47" s="908"/>
      <c r="IB47" s="908"/>
      <c r="IC47" s="908"/>
      <c r="ID47" s="908"/>
      <c r="IE47" s="908"/>
      <c r="IF47" s="908"/>
      <c r="IG47" s="908"/>
      <c r="IH47" s="908"/>
      <c r="II47" s="908"/>
      <c r="IJ47" s="908"/>
      <c r="IK47" s="908"/>
      <c r="IL47" s="908"/>
      <c r="IM47" s="908"/>
      <c r="IN47" s="908"/>
      <c r="IO47" s="908"/>
      <c r="IP47" s="908"/>
      <c r="IQ47" s="908"/>
      <c r="IR47" s="908"/>
      <c r="IS47" s="908"/>
      <c r="IT47" s="908"/>
      <c r="IU47" s="908"/>
      <c r="IV47" s="908"/>
      <c r="IW47" s="908"/>
      <c r="IX47" s="908"/>
      <c r="IY47" s="908"/>
      <c r="IZ47" s="908"/>
      <c r="JA47" s="908"/>
      <c r="JB47" s="908"/>
      <c r="JC47" s="908"/>
      <c r="JD47" s="908"/>
      <c r="JE47" s="908"/>
      <c r="JF47" s="908"/>
      <c r="JG47" s="908"/>
      <c r="JH47" s="908"/>
      <c r="JI47" s="908"/>
      <c r="JJ47" s="908"/>
      <c r="JK47" s="908"/>
      <c r="JL47" s="908"/>
      <c r="JM47" s="908"/>
      <c r="JN47" s="908"/>
      <c r="JO47" s="908"/>
      <c r="JP47" s="908"/>
      <c r="JQ47" s="908"/>
      <c r="JR47" s="908"/>
      <c r="JS47" s="908"/>
      <c r="JT47" s="908"/>
      <c r="JU47" s="908"/>
      <c r="JV47" s="908"/>
      <c r="JW47" s="908"/>
      <c r="JX47" s="908"/>
    </row>
    <row r="48" spans="1:284" s="709" customFormat="1" ht="24" customHeight="1">
      <c r="A48" s="972">
        <f>VLOOKUP(B48,REF!$U$1:$W$8,2,FALSE)</f>
        <v>7</v>
      </c>
      <c r="B48" s="1192" t="s">
        <v>567</v>
      </c>
      <c r="C48" s="1193" t="s">
        <v>666</v>
      </c>
      <c r="D48" s="1297" t="s">
        <v>753</v>
      </c>
      <c r="E48" s="971"/>
      <c r="F48" s="1218">
        <v>0</v>
      </c>
      <c r="G48" s="1219"/>
      <c r="H48" s="870"/>
      <c r="I48" s="764" t="s">
        <v>281</v>
      </c>
      <c r="J48" s="945" t="s">
        <v>842</v>
      </c>
      <c r="K48" s="939" t="s">
        <v>1012</v>
      </c>
      <c r="L48" s="864"/>
      <c r="M48" s="710"/>
      <c r="N48" s="1305"/>
      <c r="O48" s="1222"/>
      <c r="P48" s="860"/>
      <c r="Q48" s="930" t="s">
        <v>848</v>
      </c>
      <c r="R48" s="1025">
        <v>10</v>
      </c>
      <c r="S48" s="1179">
        <v>1</v>
      </c>
      <c r="T48" s="1180" t="str">
        <f>VLOOKUP(S48,REF!$K$1:$N$11,4,FALSE)</f>
        <v>Elvio Beautemps</v>
      </c>
      <c r="U48" s="1276"/>
      <c r="V48" s="904" t="s">
        <v>225</v>
      </c>
      <c r="W48" s="983">
        <v>41953</v>
      </c>
      <c r="X48" s="904" t="s">
        <v>765</v>
      </c>
      <c r="Y48" s="983">
        <v>41953</v>
      </c>
      <c r="Z48" s="955"/>
      <c r="AA48" s="952">
        <f t="shared" si="8"/>
        <v>11.571428571428571</v>
      </c>
      <c r="AB48" s="1283">
        <v>41876</v>
      </c>
      <c r="AC48" s="1283">
        <v>41957</v>
      </c>
      <c r="AD48" s="952"/>
      <c r="AE48" s="953"/>
      <c r="AF48" s="1033" t="s">
        <v>141</v>
      </c>
      <c r="AG48" s="1234"/>
      <c r="AH48" s="472" t="str">
        <f>IF($AB48&lt;=AH$2,IF($AC48&lt;AH$2,0,VLOOKUP($S48,REF!$K:$N,2,FALSE)),"")</f>
        <v/>
      </c>
      <c r="AI48" s="472" t="str">
        <f>IF($AB48&lt;=AI$2,IF($AC48&lt;AI$2,0,VLOOKUP($S48,REF!$K:$N,2,FALSE)),"")</f>
        <v/>
      </c>
      <c r="AJ48" s="472" t="str">
        <f>IF($AB48&lt;=AJ$2,IF($AC48&lt;AJ$2,0,VLOOKUP($S48,REF!$K:$N,2,FALSE)),"")</f>
        <v/>
      </c>
      <c r="AK48" s="472" t="str">
        <f>IF($AB48&lt;=AK$2,IF($AC48&lt;AK$2,0,VLOOKUP($S48,REF!$K:$N,2,FALSE)),"")</f>
        <v/>
      </c>
      <c r="AL48" s="472" t="str">
        <f>IF($AB48&lt;=AL$2,IF($AC48&lt;AL$2,0,VLOOKUP($S48,REF!$K:$N,2,FALSE)),"")</f>
        <v/>
      </c>
      <c r="AM48" s="472" t="str">
        <f>IF($AB48&lt;=AM$2,IF($AC48&lt;AM$2,0,VLOOKUP($S48,REF!$K:$N,2,FALSE)),"")</f>
        <v/>
      </c>
      <c r="AN48" s="472" t="str">
        <f>IF($AB48&lt;=AN$2,IF($AC48&lt;AN$2,0,VLOOKUP($S48,REF!$K:$N,2,FALSE)),"")</f>
        <v/>
      </c>
      <c r="AO48" s="472" t="str">
        <f>IF($AB48&lt;=AO$2,IF($AC48&lt;AO$2,0,VLOOKUP($S48,REF!$K:$N,2,FALSE)),"")</f>
        <v/>
      </c>
      <c r="AP48" s="472" t="str">
        <f>IF($AB48&lt;=AP$2,IF($AC48&lt;AP$2,0,VLOOKUP($S48,REF!$K:$N,2,FALSE)),"")</f>
        <v/>
      </c>
      <c r="AQ48" s="472" t="str">
        <f>IF($AB48&lt;=AQ$2,IF($AC48&lt;AQ$2,0,VLOOKUP($S48,REF!$K:$N,2,FALSE)),"")</f>
        <v/>
      </c>
      <c r="AR48" s="472" t="str">
        <f>IF($AB48&lt;=AR$2,IF($AC48&lt;AR$2,0,VLOOKUP($S48,REF!$K:$N,2,FALSE)),"")</f>
        <v/>
      </c>
      <c r="AS48" s="472" t="str">
        <f>IF($AB48&lt;=AS$2,IF($AC48&lt;AS$2,0,VLOOKUP($S48,REF!$K:$N,2,FALSE)),"")</f>
        <v/>
      </c>
      <c r="AT48" s="472" t="str">
        <f>IF($AB48&lt;=AT$2,IF($AC48&lt;AT$2,0,VLOOKUP($S48,REF!$K:$N,2,FALSE)),"")</f>
        <v/>
      </c>
      <c r="AU48" s="472" t="str">
        <f>IF($AB48&lt;=AU$2,IF($AC48&lt;AU$2,0,VLOOKUP($S48,REF!$K:$N,2,FALSE)),"")</f>
        <v/>
      </c>
      <c r="AV48" s="472" t="str">
        <f>IF($AB48&lt;=AV$2,IF($AC48&lt;AV$2,0,VLOOKUP($S48,REF!$K:$N,2,FALSE)),"")</f>
        <v/>
      </c>
      <c r="AW48" s="472" t="str">
        <f>IF($AB48&lt;=AW$2,IF($AC48&lt;AW$2,0,VLOOKUP($S48,REF!$K:$N,2,FALSE)),"")</f>
        <v/>
      </c>
      <c r="AX48" s="472" t="str">
        <f>IF($AB48&lt;=AX$2,IF($AC48&lt;AX$2,0,VLOOKUP($S48,REF!$K:$N,2,FALSE)),"")</f>
        <v/>
      </c>
      <c r="AY48" s="472" t="str">
        <f>IF($AB48&lt;=AY$2,IF($AC48&lt;AY$2,0,VLOOKUP($S48,REF!$K:$N,2,FALSE)),"")</f>
        <v/>
      </c>
      <c r="AZ48" s="472" t="str">
        <f>IF($AB48&lt;=AZ$2,IF($AC48&lt;AZ$2,0,VLOOKUP($S48,REF!$K:$N,2,FALSE)),"")</f>
        <v/>
      </c>
      <c r="BA48" s="472" t="str">
        <f>IF($AB48&lt;=BA$2,IF($AC48&lt;BA$2,0,VLOOKUP($S48,REF!$K:$N,2,FALSE)),"")</f>
        <v/>
      </c>
      <c r="BB48" s="905" t="str">
        <f>IF($AB48&lt;=BB$2,IF($AC48&lt;BB$2,0,VLOOKUP($S48,REF!$K:$N,2,FALSE)),"")</f>
        <v/>
      </c>
      <c r="BC48" s="905" t="str">
        <f>IF($AB48&lt;=BC$2,IF($AC48&lt;BC$2,0,VLOOKUP($S48,REF!$K:$N,2,FALSE)),"")</f>
        <v/>
      </c>
      <c r="BD48" s="905" t="str">
        <f>IF($AB48&lt;=BD$2,IF($AC48&lt;BD$2,0,VLOOKUP($S48,REF!$K:$N,2,FALSE)),"")</f>
        <v/>
      </c>
      <c r="BE48" s="905" t="str">
        <f>IF($AB48&lt;=BE$2,IF($AC48&lt;BE$2,0,VLOOKUP($S48,REF!$K:$N,2,FALSE)),"")</f>
        <v/>
      </c>
      <c r="BF48" s="905" t="str">
        <f>IF($AB48&lt;=BF$2,IF($AC48&lt;BF$2,0,VLOOKUP($S48,REF!$K:$N,2,FALSE)),"")</f>
        <v/>
      </c>
      <c r="BG48" s="905" t="str">
        <f>IF($AB48&lt;=BG$2,IF($AC48&lt;BG$2,0,VLOOKUP($S48,REF!$K:$N,2,FALSE)),"")</f>
        <v/>
      </c>
      <c r="BH48" s="905" t="str">
        <f>IF($AB48&lt;=BH$2,IF($AC48&lt;BH$2,0,VLOOKUP($S48,REF!$K:$N,2,FALSE)),"")</f>
        <v/>
      </c>
      <c r="BI48" s="905" t="str">
        <f>IF($AB48&lt;=BI$2,IF($AC48&lt;BI$2,0,VLOOKUP($S48,REF!$K:$N,2,FALSE)),"")</f>
        <v/>
      </c>
      <c r="BJ48" s="905" t="str">
        <f>IF($AB48&lt;=BJ$2,IF($AC48&lt;BJ$2,0,VLOOKUP($S48,REF!$K:$N,2,FALSE)),"")</f>
        <v/>
      </c>
      <c r="BK48" s="905" t="str">
        <f>IF($AB48&lt;=BK$2,IF($AC48&lt;BK$2,0,VLOOKUP($S48,REF!$K:$N,2,FALSE)),"")</f>
        <v/>
      </c>
      <c r="BL48" s="905" t="str">
        <f>IF($AB48&lt;=BL$2,IF($AC48&lt;BL$2,0,VLOOKUP($S48,REF!$K:$N,2,FALSE)),"")</f>
        <v/>
      </c>
      <c r="BM48" s="905" t="str">
        <f>IF($AB48&lt;=BM$2,IF($AC48&lt;BM$2,0,VLOOKUP($S48,REF!$K:$N,2,FALSE)),"")</f>
        <v/>
      </c>
      <c r="BN48" s="905" t="str">
        <f>IF($AB48&lt;=BN$2,IF($AC48&lt;BN$2,0,VLOOKUP($S48,REF!$K:$N,2,FALSE)),"")</f>
        <v/>
      </c>
      <c r="BO48" s="905" t="str">
        <f>IF($AB48&lt;=BO$2,IF($AC48&lt;BO$2,0,VLOOKUP($S48,REF!$K:$N,2,FALSE)),"")</f>
        <v/>
      </c>
      <c r="BP48" s="905" t="str">
        <f>IF($AB48&lt;=BP$2,IF($AC48&lt;BP$2,0,VLOOKUP($S48,REF!$K:$N,2,FALSE)),"")</f>
        <v/>
      </c>
      <c r="BQ48" s="905" t="str">
        <f>IF($AB48&lt;=BQ$2,IF($AC48&lt;BQ$2,0,VLOOKUP($S48,REF!$K:$N,2,FALSE)),"")</f>
        <v/>
      </c>
      <c r="BR48" s="905" t="str">
        <f>IF($AB48&lt;=BR$2,IF($AC48&lt;BR$2,0,VLOOKUP($S48,REF!$K:$N,2,FALSE)),"")</f>
        <v/>
      </c>
      <c r="BS48" s="905" t="str">
        <f>IF($AB48&lt;=BS$2,IF($AC48&lt;BS$2,0,VLOOKUP($S48,REF!$K:$N,2,FALSE)),"")</f>
        <v/>
      </c>
      <c r="BT48" s="905" t="str">
        <f>IF($AB48&lt;=BT$2,IF($AC48&lt;BT$2,0,VLOOKUP($S48,REF!$K:$N,2,FALSE)),"")</f>
        <v/>
      </c>
      <c r="BU48" s="905">
        <f>IF($AB48&lt;=BU$2,IF($AC48&lt;BU$2,0,VLOOKUP($S48,REF!$K:$N,2,FALSE)),"")</f>
        <v>1.0009999999999999</v>
      </c>
      <c r="BV48" s="905">
        <f>IF($AB48&lt;=BV$2,IF($AC48&lt;BV$2,0,VLOOKUP($S48,REF!$K:$N,2,FALSE)),"")</f>
        <v>1.0009999999999999</v>
      </c>
      <c r="BW48" s="905">
        <f>IF($AB48&lt;=BW$2,IF($AC48&lt;BW$2,0,VLOOKUP($S48,REF!$K:$N,2,FALSE)),"")</f>
        <v>1.0009999999999999</v>
      </c>
      <c r="BX48" s="905">
        <f>IF($AB48&lt;=BX$2,IF($AC48&lt;BX$2,0,VLOOKUP($S48,REF!$K:$N,2,FALSE)),"")</f>
        <v>1.0009999999999999</v>
      </c>
      <c r="BY48" s="905">
        <f>IF($AB48&lt;=BY$2,IF($AC48&lt;BY$2,0,VLOOKUP($S48,REF!$K:$N,2,FALSE)),"")</f>
        <v>1.0009999999999999</v>
      </c>
      <c r="BZ48" s="905">
        <f>IF($AB48&lt;=BZ$2,IF($AC48&lt;BZ$2,0,VLOOKUP($S48,REF!$K:$N,2,FALSE)),"")</f>
        <v>1.0009999999999999</v>
      </c>
      <c r="CA48" s="905">
        <f>IF($AB48&lt;=CA$2,IF($AC48&lt;CA$2,0,VLOOKUP($S48,REF!$K:$N,2,FALSE)),"")</f>
        <v>1.0009999999999999</v>
      </c>
      <c r="CB48" s="905">
        <f>IF($AB48&lt;=CB$2,IF($AC48&lt;CB$2,0,VLOOKUP($S48,REF!$K:$N,2,FALSE)),"")</f>
        <v>1.0009999999999999</v>
      </c>
      <c r="CC48" s="905">
        <f>IF($AB48&lt;=CC$2,IF($AC48&lt;CC$2,0,VLOOKUP($S48,REF!$K:$N,2,FALSE)),"")</f>
        <v>1.0009999999999999</v>
      </c>
      <c r="CD48" s="905">
        <f>IF($AB48&lt;=CD$2,IF($AC48&lt;CD$2,0,VLOOKUP($S48,REF!$K:$N,2,FALSE)),"")</f>
        <v>1.0009999999999999</v>
      </c>
      <c r="CE48" s="905">
        <f>IF($AB48&lt;=CE$2,IF($AC48&lt;CE$2,0,VLOOKUP($S48,REF!$K:$N,2,FALSE)),"")</f>
        <v>1.0009999999999999</v>
      </c>
      <c r="CF48" s="905">
        <f>IF($AB48&lt;=CF$2,IF($AC48&lt;CF$2,0,VLOOKUP($S48,REF!$K:$N,2,FALSE)),"")</f>
        <v>1.0009999999999999</v>
      </c>
      <c r="CG48" s="905">
        <f>IF($AB48&lt;=CG$2,IF($AC48&lt;CG$2,0,VLOOKUP($S48,REF!$K:$N,2,FALSE)),"")</f>
        <v>0</v>
      </c>
      <c r="CH48" s="905">
        <f>IF($AB48&lt;=CH$2,IF($AC48&lt;CH$2,0,VLOOKUP($S48,REF!$K:$N,2,FALSE)),"")</f>
        <v>0</v>
      </c>
      <c r="CI48" s="905">
        <f>IF($AB48&lt;=CI$2,IF($AC48&lt;CI$2,0,VLOOKUP($S48,REF!$K:$N,2,FALSE)),"")</f>
        <v>0</v>
      </c>
      <c r="CJ48" s="905">
        <f>IF($AB48&lt;=CJ$2,IF($AC48&lt;CJ$2,0,VLOOKUP($S48,REF!$K:$N,2,FALSE)),"")</f>
        <v>0</v>
      </c>
      <c r="CK48" s="905">
        <f>IF($AB48&lt;=CK$2,IF($AC48&lt;CK$2,0,VLOOKUP($S48,REF!$K:$N,2,FALSE)),"")</f>
        <v>0</v>
      </c>
      <c r="CL48" s="905">
        <f>IF($AB48&lt;=CL$2,IF($AC48&lt;CL$2,0,VLOOKUP($S48,REF!$K:$N,2,FALSE)),"")</f>
        <v>0</v>
      </c>
      <c r="CM48" s="905">
        <f>IF($AB48&lt;=CM$2,IF($AC48&lt;CM$2,0,VLOOKUP($S48,REF!$K:$N,2,FALSE)),"")</f>
        <v>0</v>
      </c>
      <c r="CN48" s="905">
        <f>IF($AB48&lt;=CN$2,IF($AC48&lt;CN$2,0,VLOOKUP($S48,REF!$K:$N,2,FALSE)),"")</f>
        <v>0</v>
      </c>
      <c r="CO48" s="905">
        <f>IF($AB48&lt;=CO$2,IF($AC48&lt;CO$2,0,VLOOKUP($S48,REF!$K:$N,2,FALSE)),"")</f>
        <v>0</v>
      </c>
      <c r="CP48" s="905">
        <f>IF($AB48&lt;=CP$2,IF($AC48&lt;CP$2,0,VLOOKUP($S48,REF!$K:$N,2,FALSE)),"")</f>
        <v>0</v>
      </c>
      <c r="CQ48" s="905">
        <f>IF($AB48&lt;=CQ$2,IF($AC48&lt;CQ$2,0,VLOOKUP($S48,REF!$K:$N,2,FALSE)),"")</f>
        <v>0</v>
      </c>
      <c r="CR48" s="905">
        <f>IF($AB48&lt;=CR$2,IF($AC48&lt;CR$2,0,VLOOKUP($S48,REF!$K:$N,2,FALSE)),"")</f>
        <v>0</v>
      </c>
      <c r="CS48" s="905">
        <f>IF($AB48&lt;=CS$2,IF($AC48&lt;CS$2,0,VLOOKUP($S48,REF!$K:$N,2,FALSE)),"")</f>
        <v>0</v>
      </c>
      <c r="CT48" s="905">
        <f>IF($AB48&lt;=CT$2,IF($AC48&lt;CT$2,0,VLOOKUP($S48,REF!$K:$N,2,FALSE)),"")</f>
        <v>0</v>
      </c>
      <c r="CU48" s="905">
        <f>IF($AB48&lt;=CU$2,IF($AC48&lt;CU$2,0,VLOOKUP($S48,REF!$K:$N,2,FALSE)),"")</f>
        <v>0</v>
      </c>
      <c r="CV48" s="905">
        <f>IF($AB48&lt;=CV$2,IF($AC48&lt;CV$2,0,VLOOKUP($S48,REF!$K:$N,2,FALSE)),"")</f>
        <v>0</v>
      </c>
      <c r="CW48" s="905">
        <f>IF($AB48&lt;=CW$2,IF($AC48&lt;CW$2,0,VLOOKUP($S48,REF!$K:$N,2,FALSE)),"")</f>
        <v>0</v>
      </c>
      <c r="CX48" s="905">
        <f>IF($AB48&lt;=CX$2,IF($AC48&lt;CX$2,0,VLOOKUP($S48,REF!$K:$N,2,FALSE)),"")</f>
        <v>0</v>
      </c>
      <c r="CY48" s="905">
        <f>IF($AB48&lt;=CY$2,IF($AC48&lt;CY$2,0,VLOOKUP($S48,REF!$K:$N,2,FALSE)),"")</f>
        <v>0</v>
      </c>
      <c r="CZ48" s="905">
        <f>IF($AB48&lt;=CZ$2,IF($AC48&lt;CZ$2,0,VLOOKUP($S48,REF!$K:$N,2,FALSE)),"")</f>
        <v>0</v>
      </c>
      <c r="DA48" s="905">
        <f>IF($AB48&lt;=DA$2,IF($AC48&lt;DA$2,0,VLOOKUP($S48,REF!$K:$N,2,FALSE)),"")</f>
        <v>0</v>
      </c>
      <c r="DB48" s="905">
        <f>IF($AB48&lt;=DB$2,IF($AC48&lt;DB$2,0,VLOOKUP($S48,REF!$K:$N,2,FALSE)),"")</f>
        <v>0</v>
      </c>
      <c r="DC48" s="905">
        <f>IF($AB48&lt;=DC$2,IF($AC48&lt;DC$2,0,VLOOKUP($S48,REF!$K:$N,2,FALSE)),"")</f>
        <v>0</v>
      </c>
      <c r="DD48" s="905">
        <f>IF($AB48&lt;=DD$2,IF($AC48&lt;DD$2,0,VLOOKUP($S48,REF!$K:$N,2,FALSE)),"")</f>
        <v>0</v>
      </c>
      <c r="DE48" s="905">
        <f>IF($AB48&lt;=DE$2,IF($AC48&lt;DE$2,0,VLOOKUP($S48,REF!$K:$N,2,FALSE)),"")</f>
        <v>0</v>
      </c>
      <c r="DF48" s="905">
        <f>IF($AB48&lt;=DF$2,IF($AC48&lt;DF$2,0,VLOOKUP($S48,REF!$K:$N,2,FALSE)),"")</f>
        <v>0</v>
      </c>
      <c r="DG48" s="905">
        <f>IF($AB48&lt;=DG$2,IF($AC48&lt;DG$2,0,VLOOKUP($S48,REF!$K:$N,2,FALSE)),"")</f>
        <v>0</v>
      </c>
      <c r="DH48" s="905">
        <f>IF($AB48&lt;=DH$2,IF($AC48&lt;DH$2,0,VLOOKUP($S48,REF!$K:$N,2,FALSE)),"")</f>
        <v>0</v>
      </c>
      <c r="DI48" s="905">
        <f>IF($AB48&lt;=DI$2,IF($AC48&lt;DI$2,0,VLOOKUP($S48,REF!$K:$N,2,FALSE)),"")</f>
        <v>0</v>
      </c>
      <c r="DJ48" s="905">
        <f>IF($AB48&lt;=DJ$2,IF($AC48&lt;DJ$2,0,VLOOKUP($S48,REF!$K:$N,2,FALSE)),"")</f>
        <v>0</v>
      </c>
      <c r="DK48" s="905">
        <f>IF($AB48&lt;=DK$2,IF($AC48&lt;DK$2,0,VLOOKUP($S48,REF!$K:$N,2,FALSE)),"")</f>
        <v>0</v>
      </c>
      <c r="DL48" s="905">
        <f>IF($AB48&lt;=DL$2,IF($AC48&lt;DL$2,0,VLOOKUP($S48,REF!$K:$N,2,FALSE)),"")</f>
        <v>0</v>
      </c>
      <c r="DM48" s="905">
        <f>IF($AB48&lt;=DM$2,IF($AC48&lt;DM$2,0,VLOOKUP($S48,REF!$K:$N,2,FALSE)),"")</f>
        <v>0</v>
      </c>
      <c r="DN48" s="905">
        <f>IF($AB48&lt;=DN$2,IF($AC48&lt;DN$2,0,VLOOKUP($S48,REF!$K:$N,2,FALSE)),"")</f>
        <v>0</v>
      </c>
      <c r="DO48" s="905">
        <f>IF($AB48&lt;=DO$2,IF($AC48&lt;DO$2,0,VLOOKUP($S48,REF!$K:$N,2,FALSE)),"")</f>
        <v>0</v>
      </c>
      <c r="DP48" s="905">
        <f>IF($AB48&lt;=DP$2,IF($AC48&lt;DP$2,0,VLOOKUP($S48,REF!$K:$N,2,FALSE)),"")</f>
        <v>0</v>
      </c>
      <c r="DQ48" s="905">
        <f>IF($AB48&lt;=DQ$2,IF($AC48&lt;DQ$2,0,VLOOKUP($S48,REF!$K:$N,2,FALSE)),"")</f>
        <v>0</v>
      </c>
      <c r="DR48" s="905">
        <f>IF($AB48&lt;=DR$2,IF($AC48&lt;DR$2,0,VLOOKUP($S48,REF!$K:$N,2,FALSE)),"")</f>
        <v>0</v>
      </c>
      <c r="DS48" s="905">
        <f>IF($AB48&lt;=DS$2,IF($AC48&lt;DS$2,0,VLOOKUP($S48,REF!$K:$N,2,FALSE)),"")</f>
        <v>0</v>
      </c>
      <c r="DT48" s="905">
        <f>IF($AB48&lt;=DT$2,IF($AC48&lt;DT$2,0,VLOOKUP($S48,REF!$K:$N,2,FALSE)),"")</f>
        <v>0</v>
      </c>
      <c r="DU48" s="905">
        <f>IF($AB48&lt;=DU$2,IF($AC48&lt;DU$2,0,VLOOKUP($S48,REF!$K:$N,2,FALSE)),"")</f>
        <v>0</v>
      </c>
      <c r="DV48" s="905">
        <f>IF($AB48&lt;=DV$2,IF($AC48&lt;DV$2,0,VLOOKUP($S48,REF!$K:$N,2,FALSE)),"")</f>
        <v>0</v>
      </c>
      <c r="DW48" s="905">
        <f>IF($AB48&lt;=DW$2,IF($AC48&lt;DW$2,0,VLOOKUP($S48,REF!$K:$N,2,FALSE)),"")</f>
        <v>0</v>
      </c>
      <c r="DX48" s="905">
        <f>IF($AB48&lt;=DX$2,IF($AC48&lt;DX$2,0,VLOOKUP($S48,REF!$K:$N,2,FALSE)),"")</f>
        <v>0</v>
      </c>
      <c r="DY48" s="905">
        <f>IF($AB48&lt;=DY$2,IF($AC48&lt;DY$2,0,VLOOKUP($S48,REF!$K:$N,2,FALSE)),"")</f>
        <v>0</v>
      </c>
      <c r="DZ48" s="905" t="str">
        <f>IF($AB48&lt;=DZ$2,IF($AC48&lt;DZ$2,0,VLOOKUP($S48,REF!$K:$N,2,FALSE)),"")</f>
        <v/>
      </c>
      <c r="EA48" s="908"/>
      <c r="EB48" s="908"/>
      <c r="EC48" s="908"/>
      <c r="ED48" s="908"/>
      <c r="EE48" s="908"/>
      <c r="EF48" s="908"/>
      <c r="EG48" s="908"/>
      <c r="EH48" s="908"/>
      <c r="EI48" s="908"/>
      <c r="EJ48" s="908"/>
      <c r="EK48" s="908"/>
      <c r="EL48" s="908"/>
      <c r="EM48" s="908"/>
      <c r="EN48" s="908"/>
      <c r="EO48" s="908"/>
      <c r="EP48" s="908"/>
      <c r="EQ48" s="908"/>
      <c r="ER48" s="908"/>
      <c r="ES48" s="908"/>
      <c r="ET48" s="908"/>
      <c r="EU48" s="908"/>
      <c r="EV48" s="908"/>
      <c r="EW48" s="908"/>
      <c r="EX48" s="908"/>
      <c r="EY48" s="908"/>
      <c r="EZ48" s="908"/>
      <c r="FA48" s="908"/>
      <c r="FB48" s="908"/>
      <c r="FC48" s="908"/>
      <c r="FD48" s="908"/>
      <c r="FE48" s="908"/>
      <c r="FF48" s="908"/>
      <c r="FG48" s="908"/>
      <c r="FH48" s="908"/>
      <c r="FI48" s="908"/>
      <c r="FJ48" s="908"/>
      <c r="FK48" s="908"/>
      <c r="FL48" s="908"/>
      <c r="FM48" s="908"/>
      <c r="FN48" s="908"/>
      <c r="FO48" s="908"/>
      <c r="FP48" s="908"/>
      <c r="FQ48" s="908"/>
      <c r="FR48" s="908"/>
      <c r="FS48" s="908"/>
      <c r="FT48" s="908"/>
      <c r="FU48" s="908"/>
      <c r="FV48" s="908"/>
      <c r="FW48" s="908"/>
      <c r="FX48" s="908"/>
      <c r="FY48" s="908"/>
      <c r="FZ48" s="908"/>
      <c r="GA48" s="908"/>
      <c r="GB48" s="908"/>
      <c r="GC48" s="908"/>
      <c r="GD48" s="908"/>
      <c r="GE48" s="908"/>
      <c r="GF48" s="908"/>
      <c r="GG48" s="908"/>
      <c r="GH48" s="908"/>
      <c r="GI48" s="908"/>
      <c r="GJ48" s="908"/>
      <c r="GK48" s="908"/>
      <c r="GL48" s="908"/>
      <c r="GM48" s="908"/>
      <c r="GN48" s="908"/>
      <c r="GO48" s="908"/>
      <c r="GP48" s="908"/>
      <c r="GQ48" s="908"/>
      <c r="GR48" s="908"/>
      <c r="GS48" s="908"/>
      <c r="GT48" s="908"/>
      <c r="GU48" s="908"/>
      <c r="GV48" s="908"/>
      <c r="GW48" s="908"/>
      <c r="GX48" s="908"/>
      <c r="GY48" s="908"/>
      <c r="GZ48" s="908"/>
      <c r="HA48" s="908"/>
      <c r="HB48" s="908"/>
      <c r="HC48" s="908"/>
      <c r="HD48" s="908"/>
      <c r="HE48" s="908"/>
      <c r="HF48" s="908"/>
      <c r="HG48" s="908"/>
      <c r="HH48" s="908"/>
      <c r="HI48" s="908"/>
      <c r="HJ48" s="908"/>
      <c r="HK48" s="908"/>
      <c r="HL48" s="908"/>
      <c r="HM48" s="908"/>
      <c r="HN48" s="908"/>
      <c r="HO48" s="908"/>
      <c r="HP48" s="908"/>
      <c r="HQ48" s="908"/>
      <c r="HR48" s="908"/>
      <c r="HS48" s="908"/>
      <c r="HT48" s="908"/>
      <c r="HU48" s="908"/>
      <c r="HV48" s="908"/>
      <c r="HW48" s="908"/>
      <c r="HX48" s="908"/>
      <c r="HY48" s="908"/>
      <c r="HZ48" s="908"/>
      <c r="IA48" s="908"/>
      <c r="IB48" s="908"/>
      <c r="IC48" s="908"/>
      <c r="ID48" s="908"/>
      <c r="IE48" s="908"/>
      <c r="IF48" s="908"/>
      <c r="IG48" s="908"/>
      <c r="IH48" s="908"/>
      <c r="II48" s="908"/>
      <c r="IJ48" s="908"/>
      <c r="IK48" s="908"/>
      <c r="IL48" s="908"/>
      <c r="IM48" s="908"/>
      <c r="IN48" s="908"/>
      <c r="IO48" s="908"/>
      <c r="IP48" s="908"/>
      <c r="IQ48" s="908"/>
      <c r="IR48" s="908"/>
      <c r="IS48" s="908"/>
      <c r="IT48" s="908"/>
      <c r="IU48" s="908"/>
      <c r="IV48" s="908"/>
      <c r="IW48" s="908"/>
      <c r="IX48" s="908"/>
      <c r="IY48" s="908"/>
      <c r="IZ48" s="908"/>
      <c r="JA48" s="908"/>
      <c r="JB48" s="908"/>
      <c r="JC48" s="908"/>
      <c r="JD48" s="908"/>
      <c r="JE48" s="908"/>
      <c r="JF48" s="908"/>
      <c r="JG48" s="908"/>
      <c r="JH48" s="908"/>
      <c r="JI48" s="908"/>
      <c r="JJ48" s="908"/>
      <c r="JK48" s="908"/>
      <c r="JL48" s="908"/>
      <c r="JM48" s="908"/>
      <c r="JN48" s="908"/>
      <c r="JO48" s="908"/>
      <c r="JP48" s="908"/>
      <c r="JQ48" s="908"/>
      <c r="JR48" s="908"/>
      <c r="JS48" s="908"/>
      <c r="JT48" s="908"/>
      <c r="JU48" s="908"/>
      <c r="JV48" s="908"/>
      <c r="JW48" s="908"/>
      <c r="JX48" s="908"/>
    </row>
    <row r="49" spans="1:284" s="709" customFormat="1" ht="24" customHeight="1">
      <c r="A49" s="972">
        <f>VLOOKUP(B49,REF!$U$1:$W$8,2,FALSE)</f>
        <v>7</v>
      </c>
      <c r="B49" s="1192" t="s">
        <v>567</v>
      </c>
      <c r="C49" s="1193"/>
      <c r="D49" s="1297" t="s">
        <v>753</v>
      </c>
      <c r="E49" s="971"/>
      <c r="F49" s="1218">
        <v>0</v>
      </c>
      <c r="G49" s="1219"/>
      <c r="H49" s="974" t="s">
        <v>686</v>
      </c>
      <c r="I49" s="764" t="s">
        <v>281</v>
      </c>
      <c r="J49" s="945" t="s">
        <v>88</v>
      </c>
      <c r="K49" s="939" t="s">
        <v>839</v>
      </c>
      <c r="L49" s="864" t="s">
        <v>463</v>
      </c>
      <c r="M49" s="710" t="s">
        <v>460</v>
      </c>
      <c r="N49" s="1304" t="s">
        <v>281</v>
      </c>
      <c r="O49" s="1225"/>
      <c r="P49" s="860"/>
      <c r="Q49" s="930" t="s">
        <v>848</v>
      </c>
      <c r="R49" s="1025">
        <v>1</v>
      </c>
      <c r="S49" s="1179">
        <v>0</v>
      </c>
      <c r="T49" s="1180" t="str">
        <f>VLOOKUP(S49,REF!$K$1:$N$11,4,FALSE)</f>
        <v>SALES</v>
      </c>
      <c r="U49" s="1021"/>
      <c r="V49" s="979"/>
      <c r="W49" s="983"/>
      <c r="X49" s="979"/>
      <c r="Y49" s="983"/>
      <c r="Z49" s="980"/>
      <c r="AA49" s="952">
        <f t="shared" si="8"/>
        <v>0</v>
      </c>
      <c r="AB49" s="1284"/>
      <c r="AC49" s="1283"/>
      <c r="AD49" s="952"/>
      <c r="AE49" s="953"/>
      <c r="AF49" s="1033"/>
      <c r="AG49" s="1234" t="s">
        <v>825</v>
      </c>
      <c r="AH49" s="472">
        <f>IF($AB49&lt;=AH$2,IF($AC49&lt;AH$2,0,VLOOKUP($S49,REF!$K:$N,2,FALSE)),"")</f>
        <v>0</v>
      </c>
      <c r="AI49" s="472">
        <f>IF($AB49&lt;=AI$2,IF($AC49&lt;AI$2,0,VLOOKUP($S49,REF!$K:$N,2,FALSE)),"")</f>
        <v>0</v>
      </c>
      <c r="AJ49" s="472">
        <f>IF($AB49&lt;=AJ$2,IF($AC49&lt;AJ$2,0,VLOOKUP($S49,REF!$K:$N,2,FALSE)),"")</f>
        <v>0</v>
      </c>
      <c r="AK49" s="472">
        <f>IF($AB49&lt;=AK$2,IF($AC49&lt;AK$2,0,VLOOKUP($S49,REF!$K:$N,2,FALSE)),"")</f>
        <v>0</v>
      </c>
      <c r="AL49" s="472">
        <f>IF($AB49&lt;=AL$2,IF($AC49&lt;AL$2,0,VLOOKUP($S49,REF!$K:$N,2,FALSE)),"")</f>
        <v>0</v>
      </c>
      <c r="AM49" s="472">
        <f>IF($AB49&lt;=AM$2,IF($AC49&lt;AM$2,0,VLOOKUP($S49,REF!$K:$N,2,FALSE)),"")</f>
        <v>0</v>
      </c>
      <c r="AN49" s="472">
        <f>IF($AB49&lt;=AN$2,IF($AC49&lt;AN$2,0,VLOOKUP($S49,REF!$K:$N,2,FALSE)),"")</f>
        <v>0</v>
      </c>
      <c r="AO49" s="472">
        <f>IF($AB49&lt;=AO$2,IF($AC49&lt;AO$2,0,VLOOKUP($S49,REF!$K:$N,2,FALSE)),"")</f>
        <v>0</v>
      </c>
      <c r="AP49" s="472">
        <f>IF($AB49&lt;=AP$2,IF($AC49&lt;AP$2,0,VLOOKUP($S49,REF!$K:$N,2,FALSE)),"")</f>
        <v>0</v>
      </c>
      <c r="AQ49" s="472">
        <f>IF($AB49&lt;=AQ$2,IF($AC49&lt;AQ$2,0,VLOOKUP($S49,REF!$K:$N,2,FALSE)),"")</f>
        <v>0</v>
      </c>
      <c r="AR49" s="472">
        <f>IF($AB49&lt;=AR$2,IF($AC49&lt;AR$2,0,VLOOKUP($S49,REF!$K:$N,2,FALSE)),"")</f>
        <v>0</v>
      </c>
      <c r="AS49" s="472">
        <f>IF($AB49&lt;=AS$2,IF($AC49&lt;AS$2,0,VLOOKUP($S49,REF!$K:$N,2,FALSE)),"")</f>
        <v>0</v>
      </c>
      <c r="AT49" s="472">
        <f>IF($AB49&lt;=AT$2,IF($AC49&lt;AT$2,0,VLOOKUP($S49,REF!$K:$N,2,FALSE)),"")</f>
        <v>0</v>
      </c>
      <c r="AU49" s="472">
        <f>IF($AB49&lt;=AU$2,IF($AC49&lt;AU$2,0,VLOOKUP($S49,REF!$K:$N,2,FALSE)),"")</f>
        <v>0</v>
      </c>
      <c r="AV49" s="472">
        <f>IF($AB49&lt;=AV$2,IF($AC49&lt;AV$2,0,VLOOKUP($S49,REF!$K:$N,2,FALSE)),"")</f>
        <v>0</v>
      </c>
      <c r="AW49" s="472">
        <f>IF($AB49&lt;=AW$2,IF($AC49&lt;AW$2,0,VLOOKUP($S49,REF!$K:$N,2,FALSE)),"")</f>
        <v>0</v>
      </c>
      <c r="AX49" s="472">
        <f>IF($AB49&lt;=AX$2,IF($AC49&lt;AX$2,0,VLOOKUP($S49,REF!$K:$N,2,FALSE)),"")</f>
        <v>0</v>
      </c>
      <c r="AY49" s="472">
        <f>IF($AB49&lt;=AY$2,IF($AC49&lt;AY$2,0,VLOOKUP($S49,REF!$K:$N,2,FALSE)),"")</f>
        <v>0</v>
      </c>
      <c r="AZ49" s="472">
        <f>IF($AB49&lt;=AZ$2,IF($AC49&lt;AZ$2,0,VLOOKUP($S49,REF!$K:$N,2,FALSE)),"")</f>
        <v>0</v>
      </c>
      <c r="BA49" s="472">
        <f>IF($AB49&lt;=BA$2,IF($AC49&lt;BA$2,0,VLOOKUP($S49,REF!$K:$N,2,FALSE)),"")</f>
        <v>0</v>
      </c>
      <c r="BB49" s="905">
        <f>IF($AB49&lt;=BB$2,IF($AC49&lt;BB$2,0,VLOOKUP($S49,REF!$K:$N,2,FALSE)),"")</f>
        <v>0</v>
      </c>
      <c r="BC49" s="905">
        <f>IF($AB49&lt;=BC$2,IF($AC49&lt;BC$2,0,VLOOKUP($S49,REF!$K:$N,2,FALSE)),"")</f>
        <v>0</v>
      </c>
      <c r="BD49" s="905">
        <f>IF($AB49&lt;=BD$2,IF($AC49&lt;BD$2,0,VLOOKUP($S49,REF!$K:$N,2,FALSE)),"")</f>
        <v>0</v>
      </c>
      <c r="BE49" s="905">
        <f>IF($AB49&lt;=BE$2,IF($AC49&lt;BE$2,0,VLOOKUP($S49,REF!$K:$N,2,FALSE)),"")</f>
        <v>0</v>
      </c>
      <c r="BF49" s="905">
        <f>IF($AB49&lt;=BF$2,IF($AC49&lt;BF$2,0,VLOOKUP($S49,REF!$K:$N,2,FALSE)),"")</f>
        <v>0</v>
      </c>
      <c r="BG49" s="905">
        <f>IF($AB49&lt;=BG$2,IF($AC49&lt;BG$2,0,VLOOKUP($S49,REF!$K:$N,2,FALSE)),"")</f>
        <v>0</v>
      </c>
      <c r="BH49" s="905">
        <f>IF($AB49&lt;=BH$2,IF($AC49&lt;BH$2,0,VLOOKUP($S49,REF!$K:$N,2,FALSE)),"")</f>
        <v>0</v>
      </c>
      <c r="BI49" s="905">
        <f>IF($AB49&lt;=BI$2,IF($AC49&lt;BI$2,0,VLOOKUP($S49,REF!$K:$N,2,FALSE)),"")</f>
        <v>0</v>
      </c>
      <c r="BJ49" s="905">
        <f>IF($AB49&lt;=BJ$2,IF($AC49&lt;BJ$2,0,VLOOKUP($S49,REF!$K:$N,2,FALSE)),"")</f>
        <v>0</v>
      </c>
      <c r="BK49" s="905">
        <f>IF($AB49&lt;=BK$2,IF($AC49&lt;BK$2,0,VLOOKUP($S49,REF!$K:$N,2,FALSE)),"")</f>
        <v>0</v>
      </c>
      <c r="BL49" s="905">
        <f>IF($AB49&lt;=BL$2,IF($AC49&lt;BL$2,0,VLOOKUP($S49,REF!$K:$N,2,FALSE)),"")</f>
        <v>0</v>
      </c>
      <c r="BM49" s="905">
        <f>IF($AB49&lt;=BM$2,IF($AC49&lt;BM$2,0,VLOOKUP($S49,REF!$K:$N,2,FALSE)),"")</f>
        <v>0</v>
      </c>
      <c r="BN49" s="905">
        <f>IF($AB49&lt;=BN$2,IF($AC49&lt;BN$2,0,VLOOKUP($S49,REF!$K:$N,2,FALSE)),"")</f>
        <v>0</v>
      </c>
      <c r="BO49" s="905">
        <f>IF($AB49&lt;=BO$2,IF($AC49&lt;BO$2,0,VLOOKUP($S49,REF!$K:$N,2,FALSE)),"")</f>
        <v>0</v>
      </c>
      <c r="BP49" s="905">
        <f>IF($AB49&lt;=BP$2,IF($AC49&lt;BP$2,0,VLOOKUP($S49,REF!$K:$N,2,FALSE)),"")</f>
        <v>0</v>
      </c>
      <c r="BQ49" s="905">
        <f>IF($AB49&lt;=BQ$2,IF($AC49&lt;BQ$2,0,VLOOKUP($S49,REF!$K:$N,2,FALSE)),"")</f>
        <v>0</v>
      </c>
      <c r="BR49" s="905">
        <f>IF($AB49&lt;=BR$2,IF($AC49&lt;BR$2,0,VLOOKUP($S49,REF!$K:$N,2,FALSE)),"")</f>
        <v>0</v>
      </c>
      <c r="BS49" s="905">
        <f>IF($AB49&lt;=BS$2,IF($AC49&lt;BS$2,0,VLOOKUP($S49,REF!$K:$N,2,FALSE)),"")</f>
        <v>0</v>
      </c>
      <c r="BT49" s="905">
        <f>IF($AB49&lt;=BT$2,IF($AC49&lt;BT$2,0,VLOOKUP($S49,REF!$K:$N,2,FALSE)),"")</f>
        <v>0</v>
      </c>
      <c r="BU49" s="905">
        <f>IF($AB49&lt;=BU$2,IF($AC49&lt;BU$2,0,VLOOKUP($S49,REF!$K:$N,2,FALSE)),"")</f>
        <v>0</v>
      </c>
      <c r="BV49" s="905">
        <f>IF($AB49&lt;=BV$2,IF($AC49&lt;BV$2,0,VLOOKUP($S49,REF!$K:$N,2,FALSE)),"")</f>
        <v>0</v>
      </c>
      <c r="BW49" s="905">
        <f>IF($AB49&lt;=BW$2,IF($AC49&lt;BW$2,0,VLOOKUP($S49,REF!$K:$N,2,FALSE)),"")</f>
        <v>0</v>
      </c>
      <c r="BX49" s="905">
        <f>IF($AB49&lt;=BX$2,IF($AC49&lt;BX$2,0,VLOOKUP($S49,REF!$K:$N,2,FALSE)),"")</f>
        <v>0</v>
      </c>
      <c r="BY49" s="905">
        <f>IF($AB49&lt;=BY$2,IF($AC49&lt;BY$2,0,VLOOKUP($S49,REF!$K:$N,2,FALSE)),"")</f>
        <v>0</v>
      </c>
      <c r="BZ49" s="905">
        <f>IF($AB49&lt;=BZ$2,IF($AC49&lt;BZ$2,0,VLOOKUP($S49,REF!$K:$N,2,FALSE)),"")</f>
        <v>0</v>
      </c>
      <c r="CA49" s="905">
        <f>IF($AB49&lt;=CA$2,IF($AC49&lt;CA$2,0,VLOOKUP($S49,REF!$K:$N,2,FALSE)),"")</f>
        <v>0</v>
      </c>
      <c r="CB49" s="905">
        <f>IF($AB49&lt;=CB$2,IF($AC49&lt;CB$2,0,VLOOKUP($S49,REF!$K:$N,2,FALSE)),"")</f>
        <v>0</v>
      </c>
      <c r="CC49" s="905">
        <f>IF($AB49&lt;=CC$2,IF($AC49&lt;CC$2,0,VLOOKUP($S49,REF!$K:$N,2,FALSE)),"")</f>
        <v>0</v>
      </c>
      <c r="CD49" s="905">
        <f>IF($AB49&lt;=CD$2,IF($AC49&lt;CD$2,0,VLOOKUP($S49,REF!$K:$N,2,FALSE)),"")</f>
        <v>0</v>
      </c>
      <c r="CE49" s="905">
        <f>IF($AB49&lt;=CE$2,IF($AC49&lt;CE$2,0,VLOOKUP($S49,REF!$K:$N,2,FALSE)),"")</f>
        <v>0</v>
      </c>
      <c r="CF49" s="905">
        <f>IF($AB49&lt;=CF$2,IF($AC49&lt;CF$2,0,VLOOKUP($S49,REF!$K:$N,2,FALSE)),"")</f>
        <v>0</v>
      </c>
      <c r="CG49" s="905">
        <f>IF($AB49&lt;=CG$2,IF($AC49&lt;CG$2,0,VLOOKUP($S49,REF!$K:$N,2,FALSE)),"")</f>
        <v>0</v>
      </c>
      <c r="CH49" s="905">
        <f>IF($AB49&lt;=CH$2,IF($AC49&lt;CH$2,0,VLOOKUP($S49,REF!$K:$N,2,FALSE)),"")</f>
        <v>0</v>
      </c>
      <c r="CI49" s="905">
        <f>IF($AB49&lt;=CI$2,IF($AC49&lt;CI$2,0,VLOOKUP($S49,REF!$K:$N,2,FALSE)),"")</f>
        <v>0</v>
      </c>
      <c r="CJ49" s="905">
        <f>IF($AB49&lt;=CJ$2,IF($AC49&lt;CJ$2,0,VLOOKUP($S49,REF!$K:$N,2,FALSE)),"")</f>
        <v>0</v>
      </c>
      <c r="CK49" s="905">
        <f>IF($AB49&lt;=CK$2,IF($AC49&lt;CK$2,0,VLOOKUP($S49,REF!$K:$N,2,FALSE)),"")</f>
        <v>0</v>
      </c>
      <c r="CL49" s="905">
        <f>IF($AB49&lt;=CL$2,IF($AC49&lt;CL$2,0,VLOOKUP($S49,REF!$K:$N,2,FALSE)),"")</f>
        <v>0</v>
      </c>
      <c r="CM49" s="905">
        <f>IF($AB49&lt;=CM$2,IF($AC49&lt;CM$2,0,VLOOKUP($S49,REF!$K:$N,2,FALSE)),"")</f>
        <v>0</v>
      </c>
      <c r="CN49" s="905">
        <f>IF($AB49&lt;=CN$2,IF($AC49&lt;CN$2,0,VLOOKUP($S49,REF!$K:$N,2,FALSE)),"")</f>
        <v>0</v>
      </c>
      <c r="CO49" s="905">
        <f>IF($AB49&lt;=CO$2,IF($AC49&lt;CO$2,0,VLOOKUP($S49,REF!$K:$N,2,FALSE)),"")</f>
        <v>0</v>
      </c>
      <c r="CP49" s="905">
        <f>IF($AB49&lt;=CP$2,IF($AC49&lt;CP$2,0,VLOOKUP($S49,REF!$K:$N,2,FALSE)),"")</f>
        <v>0</v>
      </c>
      <c r="CQ49" s="905">
        <f>IF($AB49&lt;=CQ$2,IF($AC49&lt;CQ$2,0,VLOOKUP($S49,REF!$K:$N,2,FALSE)),"")</f>
        <v>0</v>
      </c>
      <c r="CR49" s="905">
        <f>IF($AB49&lt;=CR$2,IF($AC49&lt;CR$2,0,VLOOKUP($S49,REF!$K:$N,2,FALSE)),"")</f>
        <v>0</v>
      </c>
      <c r="CS49" s="905">
        <f>IF($AB49&lt;=CS$2,IF($AC49&lt;CS$2,0,VLOOKUP($S49,REF!$K:$N,2,FALSE)),"")</f>
        <v>0</v>
      </c>
      <c r="CT49" s="905">
        <f>IF($AB49&lt;=CT$2,IF($AC49&lt;CT$2,0,VLOOKUP($S49,REF!$K:$N,2,FALSE)),"")</f>
        <v>0</v>
      </c>
      <c r="CU49" s="905">
        <f>IF($AB49&lt;=CU$2,IF($AC49&lt;CU$2,0,VLOOKUP($S49,REF!$K:$N,2,FALSE)),"")</f>
        <v>0</v>
      </c>
      <c r="CV49" s="905">
        <f>IF($AB49&lt;=CV$2,IF($AC49&lt;CV$2,0,VLOOKUP($S49,REF!$K:$N,2,FALSE)),"")</f>
        <v>0</v>
      </c>
      <c r="CW49" s="905">
        <f>IF($AB49&lt;=CW$2,IF($AC49&lt;CW$2,0,VLOOKUP($S49,REF!$K:$N,2,FALSE)),"")</f>
        <v>0</v>
      </c>
      <c r="CX49" s="905">
        <f>IF($AB49&lt;=CX$2,IF($AC49&lt;CX$2,0,VLOOKUP($S49,REF!$K:$N,2,FALSE)),"")</f>
        <v>0</v>
      </c>
      <c r="CY49" s="905">
        <f>IF($AB49&lt;=CY$2,IF($AC49&lt;CY$2,0,VLOOKUP($S49,REF!$K:$N,2,FALSE)),"")</f>
        <v>0</v>
      </c>
      <c r="CZ49" s="905">
        <f>IF($AB49&lt;=CZ$2,IF($AC49&lt;CZ$2,0,VLOOKUP($S49,REF!$K:$N,2,FALSE)),"")</f>
        <v>0</v>
      </c>
      <c r="DA49" s="905">
        <f>IF($AB49&lt;=DA$2,IF($AC49&lt;DA$2,0,VLOOKUP($S49,REF!$K:$N,2,FALSE)),"")</f>
        <v>0</v>
      </c>
      <c r="DB49" s="905">
        <f>IF($AB49&lt;=DB$2,IF($AC49&lt;DB$2,0,VLOOKUP($S49,REF!$K:$N,2,FALSE)),"")</f>
        <v>0</v>
      </c>
      <c r="DC49" s="905">
        <f>IF($AB49&lt;=DC$2,IF($AC49&lt;DC$2,0,VLOOKUP($S49,REF!$K:$N,2,FALSE)),"")</f>
        <v>0</v>
      </c>
      <c r="DD49" s="905">
        <f>IF($AB49&lt;=DD$2,IF($AC49&lt;DD$2,0,VLOOKUP($S49,REF!$K:$N,2,FALSE)),"")</f>
        <v>0</v>
      </c>
      <c r="DE49" s="905">
        <f>IF($AB49&lt;=DE$2,IF($AC49&lt;DE$2,0,VLOOKUP($S49,REF!$K:$N,2,FALSE)),"")</f>
        <v>0</v>
      </c>
      <c r="DF49" s="905">
        <f>IF($AB49&lt;=DF$2,IF($AC49&lt;DF$2,0,VLOOKUP($S49,REF!$K:$N,2,FALSE)),"")</f>
        <v>0</v>
      </c>
      <c r="DG49" s="905">
        <f>IF($AB49&lt;=DG$2,IF($AC49&lt;DG$2,0,VLOOKUP($S49,REF!$K:$N,2,FALSE)),"")</f>
        <v>0</v>
      </c>
      <c r="DH49" s="905">
        <f>IF($AB49&lt;=DH$2,IF($AC49&lt;DH$2,0,VLOOKUP($S49,REF!$K:$N,2,FALSE)),"")</f>
        <v>0</v>
      </c>
      <c r="DI49" s="905">
        <f>IF($AB49&lt;=DI$2,IF($AC49&lt;DI$2,0,VLOOKUP($S49,REF!$K:$N,2,FALSE)),"")</f>
        <v>0</v>
      </c>
      <c r="DJ49" s="905">
        <f>IF($AB49&lt;=DJ$2,IF($AC49&lt;DJ$2,0,VLOOKUP($S49,REF!$K:$N,2,FALSE)),"")</f>
        <v>0</v>
      </c>
      <c r="DK49" s="905">
        <f>IF($AB49&lt;=DK$2,IF($AC49&lt;DK$2,0,VLOOKUP($S49,REF!$K:$N,2,FALSE)),"")</f>
        <v>0</v>
      </c>
      <c r="DL49" s="905">
        <f>IF($AB49&lt;=DL$2,IF($AC49&lt;DL$2,0,VLOOKUP($S49,REF!$K:$N,2,FALSE)),"")</f>
        <v>0</v>
      </c>
      <c r="DM49" s="905">
        <f>IF($AB49&lt;=DM$2,IF($AC49&lt;DM$2,0,VLOOKUP($S49,REF!$K:$N,2,FALSE)),"")</f>
        <v>0</v>
      </c>
      <c r="DN49" s="905">
        <f>IF($AB49&lt;=DN$2,IF($AC49&lt;DN$2,0,VLOOKUP($S49,REF!$K:$N,2,FALSE)),"")</f>
        <v>0</v>
      </c>
      <c r="DO49" s="905">
        <f>IF($AB49&lt;=DO$2,IF($AC49&lt;DO$2,0,VLOOKUP($S49,REF!$K:$N,2,FALSE)),"")</f>
        <v>0</v>
      </c>
      <c r="DP49" s="905">
        <f>IF($AB49&lt;=DP$2,IF($AC49&lt;DP$2,0,VLOOKUP($S49,REF!$K:$N,2,FALSE)),"")</f>
        <v>0</v>
      </c>
      <c r="DQ49" s="905">
        <f>IF($AB49&lt;=DQ$2,IF($AC49&lt;DQ$2,0,VLOOKUP($S49,REF!$K:$N,2,FALSE)),"")</f>
        <v>0</v>
      </c>
      <c r="DR49" s="905">
        <f>IF($AB49&lt;=DR$2,IF($AC49&lt;DR$2,0,VLOOKUP($S49,REF!$K:$N,2,FALSE)),"")</f>
        <v>0</v>
      </c>
      <c r="DS49" s="905">
        <f>IF($AB49&lt;=DS$2,IF($AC49&lt;DS$2,0,VLOOKUP($S49,REF!$K:$N,2,FALSE)),"")</f>
        <v>0</v>
      </c>
      <c r="DT49" s="905">
        <f>IF($AB49&lt;=DT$2,IF($AC49&lt;DT$2,0,VLOOKUP($S49,REF!$K:$N,2,FALSE)),"")</f>
        <v>0</v>
      </c>
      <c r="DU49" s="905">
        <f>IF($AB49&lt;=DU$2,IF($AC49&lt;DU$2,0,VLOOKUP($S49,REF!$K:$N,2,FALSE)),"")</f>
        <v>0</v>
      </c>
      <c r="DV49" s="905">
        <f>IF($AB49&lt;=DV$2,IF($AC49&lt;DV$2,0,VLOOKUP($S49,REF!$K:$N,2,FALSE)),"")</f>
        <v>0</v>
      </c>
      <c r="DW49" s="905">
        <f>IF($AB49&lt;=DW$2,IF($AC49&lt;DW$2,0,VLOOKUP($S49,REF!$K:$N,2,FALSE)),"")</f>
        <v>0</v>
      </c>
      <c r="DX49" s="905">
        <f>IF($AB49&lt;=DX$2,IF($AC49&lt;DX$2,0,VLOOKUP($S49,REF!$K:$N,2,FALSE)),"")</f>
        <v>0</v>
      </c>
      <c r="DY49" s="905">
        <f>IF($AB49&lt;=DY$2,IF($AC49&lt;DY$2,0,VLOOKUP($S49,REF!$K:$N,2,FALSE)),"")</f>
        <v>0</v>
      </c>
      <c r="DZ49" s="905">
        <f>IF($AB49&lt;=DZ$2,IF($AC49&lt;DZ$2,0,VLOOKUP($S49,REF!$K:$N,2,FALSE)),"")</f>
        <v>1.0001</v>
      </c>
      <c r="EA49" s="908"/>
      <c r="EB49" s="908"/>
      <c r="EC49" s="908"/>
      <c r="ED49" s="908"/>
      <c r="EE49" s="908"/>
      <c r="EF49" s="908"/>
      <c r="EG49" s="908"/>
      <c r="EH49" s="908"/>
      <c r="EI49" s="908"/>
      <c r="EJ49" s="908"/>
      <c r="EK49" s="908"/>
      <c r="EL49" s="908"/>
      <c r="EM49" s="908"/>
      <c r="EN49" s="908"/>
      <c r="EO49" s="908"/>
      <c r="EP49" s="908"/>
      <c r="EQ49" s="908"/>
      <c r="ER49" s="908"/>
      <c r="ES49" s="908"/>
      <c r="ET49" s="908"/>
      <c r="EU49" s="908"/>
      <c r="EV49" s="908"/>
      <c r="EW49" s="908"/>
      <c r="EX49" s="908"/>
      <c r="EY49" s="908"/>
      <c r="EZ49" s="908"/>
      <c r="FA49" s="908"/>
      <c r="FB49" s="908"/>
      <c r="FC49" s="908"/>
      <c r="FD49" s="908"/>
      <c r="FE49" s="908"/>
      <c r="FF49" s="908"/>
      <c r="FG49" s="908"/>
      <c r="FH49" s="908"/>
      <c r="FI49" s="908"/>
      <c r="FJ49" s="908"/>
      <c r="FK49" s="908"/>
      <c r="FL49" s="908"/>
      <c r="FM49" s="908"/>
      <c r="FN49" s="908"/>
      <c r="FO49" s="908"/>
      <c r="FP49" s="908"/>
      <c r="FQ49" s="908"/>
      <c r="FR49" s="908"/>
      <c r="FS49" s="908"/>
      <c r="FT49" s="908"/>
      <c r="FU49" s="908"/>
      <c r="FV49" s="908"/>
      <c r="FW49" s="908"/>
      <c r="FX49" s="908"/>
      <c r="FY49" s="908"/>
      <c r="FZ49" s="908"/>
      <c r="GA49" s="908"/>
      <c r="GB49" s="908"/>
      <c r="GC49" s="908"/>
      <c r="GD49" s="908"/>
      <c r="GE49" s="908"/>
      <c r="GF49" s="908"/>
      <c r="GG49" s="908"/>
      <c r="GH49" s="908"/>
      <c r="GI49" s="908"/>
      <c r="GJ49" s="908"/>
      <c r="GK49" s="908"/>
      <c r="GL49" s="908"/>
      <c r="GM49" s="908"/>
      <c r="GN49" s="908"/>
      <c r="GO49" s="908"/>
      <c r="GP49" s="908"/>
      <c r="GQ49" s="908"/>
      <c r="GR49" s="908"/>
      <c r="GS49" s="908"/>
      <c r="GT49" s="908"/>
      <c r="GU49" s="908"/>
      <c r="GV49" s="908"/>
      <c r="GW49" s="908"/>
      <c r="GX49" s="908"/>
      <c r="GY49" s="908"/>
      <c r="GZ49" s="908"/>
      <c r="HA49" s="908"/>
      <c r="HB49" s="908"/>
      <c r="HC49" s="908"/>
      <c r="HD49" s="908"/>
      <c r="HE49" s="908"/>
      <c r="HF49" s="908"/>
      <c r="HG49" s="908"/>
      <c r="HH49" s="908"/>
      <c r="HI49" s="908"/>
      <c r="HJ49" s="908"/>
      <c r="HK49" s="908"/>
      <c r="HL49" s="908"/>
      <c r="HM49" s="908"/>
      <c r="HN49" s="908"/>
      <c r="HO49" s="908"/>
      <c r="HP49" s="908"/>
      <c r="HQ49" s="908"/>
      <c r="HR49" s="908"/>
      <c r="HS49" s="908"/>
      <c r="HT49" s="908"/>
      <c r="HU49" s="908"/>
      <c r="HV49" s="908"/>
      <c r="HW49" s="908"/>
      <c r="HX49" s="908"/>
      <c r="HY49" s="908"/>
      <c r="HZ49" s="908"/>
      <c r="IA49" s="908"/>
      <c r="IB49" s="908"/>
      <c r="IC49" s="908"/>
      <c r="ID49" s="908"/>
      <c r="IE49" s="908"/>
      <c r="IF49" s="908"/>
      <c r="IG49" s="908"/>
      <c r="IH49" s="908"/>
      <c r="II49" s="908"/>
      <c r="IJ49" s="908"/>
      <c r="IK49" s="908"/>
      <c r="IL49" s="908"/>
      <c r="IM49" s="908"/>
      <c r="IN49" s="908"/>
      <c r="IO49" s="908"/>
      <c r="IP49" s="908"/>
      <c r="IQ49" s="908"/>
      <c r="IR49" s="908"/>
      <c r="IS49" s="908"/>
      <c r="IT49" s="908"/>
      <c r="IU49" s="908"/>
      <c r="IV49" s="908"/>
      <c r="IW49" s="908"/>
      <c r="IX49" s="908"/>
      <c r="IY49" s="908"/>
      <c r="IZ49" s="908"/>
      <c r="JA49" s="908"/>
      <c r="JB49" s="908"/>
      <c r="JC49" s="908"/>
      <c r="JD49" s="908"/>
      <c r="JE49" s="908"/>
      <c r="JF49" s="908"/>
      <c r="JG49" s="908"/>
      <c r="JH49" s="908"/>
      <c r="JI49" s="908"/>
      <c r="JJ49" s="908"/>
      <c r="JK49" s="908"/>
      <c r="JL49" s="908"/>
      <c r="JM49" s="908"/>
      <c r="JN49" s="908"/>
      <c r="JO49" s="908"/>
      <c r="JP49" s="908"/>
      <c r="JQ49" s="908"/>
      <c r="JR49" s="908"/>
      <c r="JS49" s="908"/>
      <c r="JT49" s="908"/>
      <c r="JU49" s="908"/>
      <c r="JV49" s="908"/>
      <c r="JW49" s="908"/>
      <c r="JX49" s="908"/>
    </row>
    <row r="50" spans="1:284" s="709" customFormat="1" ht="24" customHeight="1">
      <c r="A50" s="972">
        <f>VLOOKUP(B50,REF!$U$1:$W$8,2,FALSE)</f>
        <v>7</v>
      </c>
      <c r="B50" s="1192" t="s">
        <v>567</v>
      </c>
      <c r="C50" s="1193" t="s">
        <v>667</v>
      </c>
      <c r="D50" s="1297" t="s">
        <v>753</v>
      </c>
      <c r="E50" s="971"/>
      <c r="F50" s="1218">
        <v>0</v>
      </c>
      <c r="G50" s="1219"/>
      <c r="H50" s="870"/>
      <c r="I50" s="764" t="s">
        <v>281</v>
      </c>
      <c r="J50" s="945" t="s">
        <v>781</v>
      </c>
      <c r="K50" s="939" t="s">
        <v>1029</v>
      </c>
      <c r="L50" s="864" t="s">
        <v>779</v>
      </c>
      <c r="M50" s="710"/>
      <c r="N50" s="1304"/>
      <c r="O50" s="1225"/>
      <c r="P50" s="860"/>
      <c r="Q50" s="930" t="s">
        <v>848</v>
      </c>
      <c r="R50" s="1025">
        <v>7</v>
      </c>
      <c r="S50" s="1179">
        <v>1</v>
      </c>
      <c r="T50" s="1180" t="s">
        <v>194</v>
      </c>
      <c r="U50" s="1019"/>
      <c r="V50" s="904"/>
      <c r="W50" s="956"/>
      <c r="X50" s="904"/>
      <c r="Y50" s="956"/>
      <c r="Z50" s="955"/>
      <c r="AA50" s="952">
        <v>7</v>
      </c>
      <c r="AB50" s="1283"/>
      <c r="AC50" s="1283">
        <f t="shared" ref="AC50:AC58" si="9">$AB50+($R50*7)</f>
        <v>49</v>
      </c>
      <c r="AD50" s="952"/>
      <c r="AE50" s="953"/>
      <c r="AF50" s="1033"/>
      <c r="AG50" s="1234" t="s">
        <v>1021</v>
      </c>
      <c r="AH50" s="472">
        <f>IF($AB50&lt;=AH$2,IF($AC50&lt;AH$2,0,VLOOKUP($S50,REF!$K:$N,2,FALSE)),"")</f>
        <v>0</v>
      </c>
      <c r="AI50" s="472">
        <f>IF($AB50&lt;=AI$2,IF($AC50&lt;AI$2,0,VLOOKUP($S50,REF!$K:$N,2,FALSE)),"")</f>
        <v>0</v>
      </c>
      <c r="AJ50" s="472">
        <f>IF($AB50&lt;=AJ$2,IF($AC50&lt;AJ$2,0,VLOOKUP($S50,REF!$K:$N,2,FALSE)),"")</f>
        <v>0</v>
      </c>
      <c r="AK50" s="472">
        <f>IF($AB50&lt;=AK$2,IF($AC50&lt;AK$2,0,VLOOKUP($S50,REF!$K:$N,2,FALSE)),"")</f>
        <v>0</v>
      </c>
      <c r="AL50" s="472">
        <f>IF($AB50&lt;=AL$2,IF($AC50&lt;AL$2,0,VLOOKUP($S50,REF!$K:$N,2,FALSE)),"")</f>
        <v>0</v>
      </c>
      <c r="AM50" s="472">
        <f>IF($AB50&lt;=AM$2,IF($AC50&lt;AM$2,0,VLOOKUP($S50,REF!$K:$N,2,FALSE)),"")</f>
        <v>0</v>
      </c>
      <c r="AN50" s="472">
        <f>IF($AB50&lt;=AN$2,IF($AC50&lt;AN$2,0,VLOOKUP($S50,REF!$K:$N,2,FALSE)),"")</f>
        <v>0</v>
      </c>
      <c r="AO50" s="472">
        <f>IF($AB50&lt;=AO$2,IF($AC50&lt;AO$2,0,VLOOKUP($S50,REF!$K:$N,2,FALSE)),"")</f>
        <v>0</v>
      </c>
      <c r="AP50" s="472">
        <f>IF($AB50&lt;=AP$2,IF($AC50&lt;AP$2,0,VLOOKUP($S50,REF!$K:$N,2,FALSE)),"")</f>
        <v>0</v>
      </c>
      <c r="AQ50" s="472">
        <f>IF($AB50&lt;=AQ$2,IF($AC50&lt;AQ$2,0,VLOOKUP($S50,REF!$K:$N,2,FALSE)),"")</f>
        <v>0</v>
      </c>
      <c r="AR50" s="472">
        <f>IF($AB50&lt;=AR$2,IF($AC50&lt;AR$2,0,VLOOKUP($S50,REF!$K:$N,2,FALSE)),"")</f>
        <v>0</v>
      </c>
      <c r="AS50" s="472">
        <f>IF($AB50&lt;=AS$2,IF($AC50&lt;AS$2,0,VLOOKUP($S50,REF!$K:$N,2,FALSE)),"")</f>
        <v>0</v>
      </c>
      <c r="AT50" s="472">
        <f>IF($AB50&lt;=AT$2,IF($AC50&lt;AT$2,0,VLOOKUP($S50,REF!$K:$N,2,FALSE)),"")</f>
        <v>0</v>
      </c>
      <c r="AU50" s="472">
        <f>IF($AB50&lt;=AU$2,IF($AC50&lt;AU$2,0,VLOOKUP($S50,REF!$K:$N,2,FALSE)),"")</f>
        <v>0</v>
      </c>
      <c r="AV50" s="472">
        <f>IF($AB50&lt;=AV$2,IF($AC50&lt;AV$2,0,VLOOKUP($S50,REF!$K:$N,2,FALSE)),"")</f>
        <v>0</v>
      </c>
      <c r="AW50" s="472">
        <f>IF($AB50&lt;=AW$2,IF($AC50&lt;AW$2,0,VLOOKUP($S50,REF!$K:$N,2,FALSE)),"")</f>
        <v>0</v>
      </c>
      <c r="AX50" s="472">
        <f>IF($AB50&lt;=AX$2,IF($AC50&lt;AX$2,0,VLOOKUP($S50,REF!$K:$N,2,FALSE)),"")</f>
        <v>0</v>
      </c>
      <c r="AY50" s="472">
        <f>IF($AB50&lt;=AY$2,IF($AC50&lt;AY$2,0,VLOOKUP($S50,REF!$K:$N,2,FALSE)),"")</f>
        <v>0</v>
      </c>
      <c r="AZ50" s="472">
        <f>IF($AB50&lt;=AZ$2,IF($AC50&lt;AZ$2,0,VLOOKUP($S50,REF!$K:$N,2,FALSE)),"")</f>
        <v>0</v>
      </c>
      <c r="BA50" s="472">
        <f>IF($AB50&lt;=BA$2,IF($AC50&lt;BA$2,0,VLOOKUP($S50,REF!$K:$N,2,FALSE)),"")</f>
        <v>0</v>
      </c>
      <c r="BB50" s="905">
        <f>IF($AB50&lt;=BB$2,IF($AC50&lt;BB$2,0,VLOOKUP($S50,REF!$K:$N,2,FALSE)),"")</f>
        <v>0</v>
      </c>
      <c r="BC50" s="905">
        <f>IF($AB50&lt;=BC$2,IF($AC50&lt;BC$2,0,VLOOKUP($S50,REF!$K:$N,2,FALSE)),"")</f>
        <v>0</v>
      </c>
      <c r="BD50" s="905">
        <f>IF($AB50&lt;=BD$2,IF($AC50&lt;BD$2,0,VLOOKUP($S50,REF!$K:$N,2,FALSE)),"")</f>
        <v>0</v>
      </c>
      <c r="BE50" s="905">
        <f>IF($AB50&lt;=BE$2,IF($AC50&lt;BE$2,0,VLOOKUP($S50,REF!$K:$N,2,FALSE)),"")</f>
        <v>0</v>
      </c>
      <c r="BF50" s="905">
        <f>IF($AB50&lt;=BF$2,IF($AC50&lt;BF$2,0,VLOOKUP($S50,REF!$K:$N,2,FALSE)),"")</f>
        <v>0</v>
      </c>
      <c r="BG50" s="905">
        <f>IF($AB50&lt;=BG$2,IF($AC50&lt;BG$2,0,VLOOKUP($S50,REF!$K:$N,2,FALSE)),"")</f>
        <v>0</v>
      </c>
      <c r="BH50" s="905">
        <f>IF($AB50&lt;=BH$2,IF($AC50&lt;BH$2,0,VLOOKUP($S50,REF!$K:$N,2,FALSE)),"")</f>
        <v>0</v>
      </c>
      <c r="BI50" s="905">
        <f>IF($AB50&lt;=BI$2,IF($AC50&lt;BI$2,0,VLOOKUP($S50,REF!$K:$N,2,FALSE)),"")</f>
        <v>0</v>
      </c>
      <c r="BJ50" s="905">
        <f>IF($AB50&lt;=BJ$2,IF($AC50&lt;BJ$2,0,VLOOKUP($S50,REF!$K:$N,2,FALSE)),"")</f>
        <v>0</v>
      </c>
      <c r="BK50" s="905">
        <f>IF($AB50&lt;=BK$2,IF($AC50&lt;BK$2,0,VLOOKUP($S50,REF!$K:$N,2,FALSE)),"")</f>
        <v>0</v>
      </c>
      <c r="BL50" s="905">
        <f>IF($AB50&lt;=BL$2,IF($AC50&lt;BL$2,0,VLOOKUP($S50,REF!$K:$N,2,FALSE)),"")</f>
        <v>0</v>
      </c>
      <c r="BM50" s="905">
        <f>IF($AB50&lt;=BM$2,IF($AC50&lt;BM$2,0,VLOOKUP($S50,REF!$K:$N,2,FALSE)),"")</f>
        <v>0</v>
      </c>
      <c r="BN50" s="905">
        <f>IF($AB50&lt;=BN$2,IF($AC50&lt;BN$2,0,VLOOKUP($S50,REF!$K:$N,2,FALSE)),"")</f>
        <v>0</v>
      </c>
      <c r="BO50" s="905">
        <f>IF($AB50&lt;=BO$2,IF($AC50&lt;BO$2,0,VLOOKUP($S50,REF!$K:$N,2,FALSE)),"")</f>
        <v>0</v>
      </c>
      <c r="BP50" s="905">
        <f>IF($AB50&lt;=BP$2,IF($AC50&lt;BP$2,0,VLOOKUP($S50,REF!$K:$N,2,FALSE)),"")</f>
        <v>0</v>
      </c>
      <c r="BQ50" s="905">
        <f>IF($AB50&lt;=BQ$2,IF($AC50&lt;BQ$2,0,VLOOKUP($S50,REF!$K:$N,2,FALSE)),"")</f>
        <v>0</v>
      </c>
      <c r="BR50" s="905">
        <f>IF($AB50&lt;=BR$2,IF($AC50&lt;BR$2,0,VLOOKUP($S50,REF!$K:$N,2,FALSE)),"")</f>
        <v>0</v>
      </c>
      <c r="BS50" s="905">
        <f>IF($AB50&lt;=BS$2,IF($AC50&lt;BS$2,0,VLOOKUP($S50,REF!$K:$N,2,FALSE)),"")</f>
        <v>0</v>
      </c>
      <c r="BT50" s="905">
        <f>IF($AB50&lt;=BT$2,IF($AC50&lt;BT$2,0,VLOOKUP($S50,REF!$K:$N,2,FALSE)),"")</f>
        <v>0</v>
      </c>
      <c r="BU50" s="905">
        <f>IF($AB50&lt;=BU$2,IF($AC50&lt;BU$2,0,VLOOKUP($S50,REF!$K:$N,2,FALSE)),"")</f>
        <v>0</v>
      </c>
      <c r="BV50" s="905">
        <f>IF($AB50&lt;=BV$2,IF($AC50&lt;BV$2,0,VLOOKUP($S50,REF!$K:$N,2,FALSE)),"")</f>
        <v>0</v>
      </c>
      <c r="BW50" s="905">
        <f>IF($AB50&lt;=BW$2,IF($AC50&lt;BW$2,0,VLOOKUP($S50,REF!$K:$N,2,FALSE)),"")</f>
        <v>0</v>
      </c>
      <c r="BX50" s="905">
        <f>IF($AB50&lt;=BX$2,IF($AC50&lt;BX$2,0,VLOOKUP($S50,REF!$K:$N,2,FALSE)),"")</f>
        <v>0</v>
      </c>
      <c r="BY50" s="905">
        <f>IF($AB50&lt;=BY$2,IF($AC50&lt;BY$2,0,VLOOKUP($S50,REF!$K:$N,2,FALSE)),"")</f>
        <v>0</v>
      </c>
      <c r="BZ50" s="905">
        <f>IF($AB50&lt;=BZ$2,IF($AC50&lt;BZ$2,0,VLOOKUP($S50,REF!$K:$N,2,FALSE)),"")</f>
        <v>0</v>
      </c>
      <c r="CA50" s="905">
        <f>IF($AB50&lt;=CA$2,IF($AC50&lt;CA$2,0,VLOOKUP($S50,REF!$K:$N,2,FALSE)),"")</f>
        <v>0</v>
      </c>
      <c r="CB50" s="905">
        <f>IF($AB50&lt;=CB$2,IF($AC50&lt;CB$2,0,VLOOKUP($S50,REF!$K:$N,2,FALSE)),"")</f>
        <v>0</v>
      </c>
      <c r="CC50" s="905">
        <f>IF($AB50&lt;=CC$2,IF($AC50&lt;CC$2,0,VLOOKUP($S50,REF!$K:$N,2,FALSE)),"")</f>
        <v>0</v>
      </c>
      <c r="CD50" s="905">
        <f>IF($AB50&lt;=CD$2,IF($AC50&lt;CD$2,0,VLOOKUP($S50,REF!$K:$N,2,FALSE)),"")</f>
        <v>0</v>
      </c>
      <c r="CE50" s="905">
        <f>IF($AB50&lt;=CE$2,IF($AC50&lt;CE$2,0,VLOOKUP($S50,REF!$K:$N,2,FALSE)),"")</f>
        <v>0</v>
      </c>
      <c r="CF50" s="905">
        <f>IF($AB50&lt;=CF$2,IF($AC50&lt;CF$2,0,VLOOKUP($S50,REF!$K:$N,2,FALSE)),"")</f>
        <v>0</v>
      </c>
      <c r="CG50" s="905">
        <f>IF($AB50&lt;=CG$2,IF($AC50&lt;CG$2,0,VLOOKUP($S50,REF!$K:$N,2,FALSE)),"")</f>
        <v>0</v>
      </c>
      <c r="CH50" s="905">
        <f>IF($AB50&lt;=CH$2,IF($AC50&lt;CH$2,0,VLOOKUP($S50,REF!$K:$N,2,FALSE)),"")</f>
        <v>0</v>
      </c>
      <c r="CI50" s="905">
        <f>IF($AB50&lt;=CI$2,IF($AC50&lt;CI$2,0,VLOOKUP($S50,REF!$K:$N,2,FALSE)),"")</f>
        <v>0</v>
      </c>
      <c r="CJ50" s="905">
        <f>IF($AB50&lt;=CJ$2,IF($AC50&lt;CJ$2,0,VLOOKUP($S50,REF!$K:$N,2,FALSE)),"")</f>
        <v>0</v>
      </c>
      <c r="CK50" s="905">
        <f>IF($AB50&lt;=CK$2,IF($AC50&lt;CK$2,0,VLOOKUP($S50,REF!$K:$N,2,FALSE)),"")</f>
        <v>0</v>
      </c>
      <c r="CL50" s="905">
        <f>IF($AB50&lt;=CL$2,IF($AC50&lt;CL$2,0,VLOOKUP($S50,REF!$K:$N,2,FALSE)),"")</f>
        <v>0</v>
      </c>
      <c r="CM50" s="905">
        <f>IF($AB50&lt;=CM$2,IF($AC50&lt;CM$2,0,VLOOKUP($S50,REF!$K:$N,2,FALSE)),"")</f>
        <v>0</v>
      </c>
      <c r="CN50" s="905">
        <f>IF($AB50&lt;=CN$2,IF($AC50&lt;CN$2,0,VLOOKUP($S50,REF!$K:$N,2,FALSE)),"")</f>
        <v>0</v>
      </c>
      <c r="CO50" s="905">
        <f>IF($AB50&lt;=CO$2,IF($AC50&lt;CO$2,0,VLOOKUP($S50,REF!$K:$N,2,FALSE)),"")</f>
        <v>0</v>
      </c>
      <c r="CP50" s="905">
        <f>IF($AB50&lt;=CP$2,IF($AC50&lt;CP$2,0,VLOOKUP($S50,REF!$K:$N,2,FALSE)),"")</f>
        <v>0</v>
      </c>
      <c r="CQ50" s="905">
        <f>IF($AB50&lt;=CQ$2,IF($AC50&lt;CQ$2,0,VLOOKUP($S50,REF!$K:$N,2,FALSE)),"")</f>
        <v>0</v>
      </c>
      <c r="CR50" s="905">
        <f>IF($AB50&lt;=CR$2,IF($AC50&lt;CR$2,0,VLOOKUP($S50,REF!$K:$N,2,FALSE)),"")</f>
        <v>0</v>
      </c>
      <c r="CS50" s="905">
        <f>IF($AB50&lt;=CS$2,IF($AC50&lt;CS$2,0,VLOOKUP($S50,REF!$K:$N,2,FALSE)),"")</f>
        <v>0</v>
      </c>
      <c r="CT50" s="905">
        <f>IF($AB50&lt;=CT$2,IF($AC50&lt;CT$2,0,VLOOKUP($S50,REF!$K:$N,2,FALSE)),"")</f>
        <v>0</v>
      </c>
      <c r="CU50" s="905">
        <f>IF($AB50&lt;=CU$2,IF($AC50&lt;CU$2,0,VLOOKUP($S50,REF!$K:$N,2,FALSE)),"")</f>
        <v>0</v>
      </c>
      <c r="CV50" s="905">
        <f>IF($AB50&lt;=CV$2,IF($AC50&lt;CV$2,0,VLOOKUP($S50,REF!$K:$N,2,FALSE)),"")</f>
        <v>0</v>
      </c>
      <c r="CW50" s="905">
        <f>IF($AB50&lt;=CW$2,IF($AC50&lt;CW$2,0,VLOOKUP($S50,REF!$K:$N,2,FALSE)),"")</f>
        <v>0</v>
      </c>
      <c r="CX50" s="905">
        <f>IF($AB50&lt;=CX$2,IF($AC50&lt;CX$2,0,VLOOKUP($S50,REF!$K:$N,2,FALSE)),"")</f>
        <v>0</v>
      </c>
      <c r="CY50" s="905">
        <f>IF($AB50&lt;=CY$2,IF($AC50&lt;CY$2,0,VLOOKUP($S50,REF!$K:$N,2,FALSE)),"")</f>
        <v>0</v>
      </c>
      <c r="CZ50" s="905">
        <f>IF($AB50&lt;=CZ$2,IF($AC50&lt;CZ$2,0,VLOOKUP($S50,REF!$K:$N,2,FALSE)),"")</f>
        <v>0</v>
      </c>
      <c r="DA50" s="905">
        <f>IF($AB50&lt;=DA$2,IF($AC50&lt;DA$2,0,VLOOKUP($S50,REF!$K:$N,2,FALSE)),"")</f>
        <v>0</v>
      </c>
      <c r="DB50" s="905">
        <f>IF($AB50&lt;=DB$2,IF($AC50&lt;DB$2,0,VLOOKUP($S50,REF!$K:$N,2,FALSE)),"")</f>
        <v>0</v>
      </c>
      <c r="DC50" s="905">
        <f>IF($AB50&lt;=DC$2,IF($AC50&lt;DC$2,0,VLOOKUP($S50,REF!$K:$N,2,FALSE)),"")</f>
        <v>0</v>
      </c>
      <c r="DD50" s="905">
        <f>IF($AB50&lt;=DD$2,IF($AC50&lt;DD$2,0,VLOOKUP($S50,REF!$K:$N,2,FALSE)),"")</f>
        <v>0</v>
      </c>
      <c r="DE50" s="905">
        <f>IF($AB50&lt;=DE$2,IF($AC50&lt;DE$2,0,VLOOKUP($S50,REF!$K:$N,2,FALSE)),"")</f>
        <v>0</v>
      </c>
      <c r="DF50" s="905">
        <f>IF($AB50&lt;=DF$2,IF($AC50&lt;DF$2,0,VLOOKUP($S50,REF!$K:$N,2,FALSE)),"")</f>
        <v>0</v>
      </c>
      <c r="DG50" s="905">
        <f>IF($AB50&lt;=DG$2,IF($AC50&lt;DG$2,0,VLOOKUP($S50,REF!$K:$N,2,FALSE)),"")</f>
        <v>0</v>
      </c>
      <c r="DH50" s="905">
        <f>IF($AB50&lt;=DH$2,IF($AC50&lt;DH$2,0,VLOOKUP($S50,REF!$K:$N,2,FALSE)),"")</f>
        <v>0</v>
      </c>
      <c r="DI50" s="905">
        <f>IF($AB50&lt;=DI$2,IF($AC50&lt;DI$2,0,VLOOKUP($S50,REF!$K:$N,2,FALSE)),"")</f>
        <v>0</v>
      </c>
      <c r="DJ50" s="905">
        <f>IF($AB50&lt;=DJ$2,IF($AC50&lt;DJ$2,0,VLOOKUP($S50,REF!$K:$N,2,FALSE)),"")</f>
        <v>0</v>
      </c>
      <c r="DK50" s="905">
        <f>IF($AB50&lt;=DK$2,IF($AC50&lt;DK$2,0,VLOOKUP($S50,REF!$K:$N,2,FALSE)),"")</f>
        <v>0</v>
      </c>
      <c r="DL50" s="905">
        <f>IF($AB50&lt;=DL$2,IF($AC50&lt;DL$2,0,VLOOKUP($S50,REF!$K:$N,2,FALSE)),"")</f>
        <v>0</v>
      </c>
      <c r="DM50" s="905">
        <f>IF($AB50&lt;=DM$2,IF($AC50&lt;DM$2,0,VLOOKUP($S50,REF!$K:$N,2,FALSE)),"")</f>
        <v>0</v>
      </c>
      <c r="DN50" s="905">
        <f>IF($AB50&lt;=DN$2,IF($AC50&lt;DN$2,0,VLOOKUP($S50,REF!$K:$N,2,FALSE)),"")</f>
        <v>0</v>
      </c>
      <c r="DO50" s="905">
        <f>IF($AB50&lt;=DO$2,IF($AC50&lt;DO$2,0,VLOOKUP($S50,REF!$K:$N,2,FALSE)),"")</f>
        <v>0</v>
      </c>
      <c r="DP50" s="905">
        <f>IF($AB50&lt;=DP$2,IF($AC50&lt;DP$2,0,VLOOKUP($S50,REF!$K:$N,2,FALSE)),"")</f>
        <v>0</v>
      </c>
      <c r="DQ50" s="905">
        <f>IF($AB50&lt;=DQ$2,IF($AC50&lt;DQ$2,0,VLOOKUP($S50,REF!$K:$N,2,FALSE)),"")</f>
        <v>0</v>
      </c>
      <c r="DR50" s="905">
        <f>IF($AB50&lt;=DR$2,IF($AC50&lt;DR$2,0,VLOOKUP($S50,REF!$K:$N,2,FALSE)),"")</f>
        <v>0</v>
      </c>
      <c r="DS50" s="905">
        <f>IF($AB50&lt;=DS$2,IF($AC50&lt;DS$2,0,VLOOKUP($S50,REF!$K:$N,2,FALSE)),"")</f>
        <v>0</v>
      </c>
      <c r="DT50" s="905">
        <f>IF($AB50&lt;=DT$2,IF($AC50&lt;DT$2,0,VLOOKUP($S50,REF!$K:$N,2,FALSE)),"")</f>
        <v>0</v>
      </c>
      <c r="DU50" s="905">
        <f>IF($AB50&lt;=DU$2,IF($AC50&lt;DU$2,0,VLOOKUP($S50,REF!$K:$N,2,FALSE)),"")</f>
        <v>0</v>
      </c>
      <c r="DV50" s="905">
        <f>IF($AB50&lt;=DV$2,IF($AC50&lt;DV$2,0,VLOOKUP($S50,REF!$K:$N,2,FALSE)),"")</f>
        <v>0</v>
      </c>
      <c r="DW50" s="905">
        <f>IF($AB50&lt;=DW$2,IF($AC50&lt;DW$2,0,VLOOKUP($S50,REF!$K:$N,2,FALSE)),"")</f>
        <v>0</v>
      </c>
      <c r="DX50" s="905">
        <f>IF($AB50&lt;=DX$2,IF($AC50&lt;DX$2,0,VLOOKUP($S50,REF!$K:$N,2,FALSE)),"")</f>
        <v>0</v>
      </c>
      <c r="DY50" s="905">
        <f>IF($AB50&lt;=DY$2,IF($AC50&lt;DY$2,0,VLOOKUP($S50,REF!$K:$N,2,FALSE)),"")</f>
        <v>0</v>
      </c>
      <c r="DZ50" s="905">
        <f>IF($AB50&lt;=DZ$2,IF($AC50&lt;DZ$2,0,VLOOKUP($S50,REF!$K:$N,2,FALSE)),"")</f>
        <v>1.0009999999999999</v>
      </c>
      <c r="EA50" s="908"/>
      <c r="EB50" s="908"/>
      <c r="EC50" s="908"/>
      <c r="ED50" s="908"/>
      <c r="EE50" s="908"/>
      <c r="EF50" s="908"/>
      <c r="EG50" s="908"/>
      <c r="EH50" s="908"/>
      <c r="EI50" s="908"/>
      <c r="EJ50" s="908"/>
      <c r="EK50" s="908"/>
      <c r="EL50" s="908"/>
      <c r="EM50" s="908"/>
      <c r="EN50" s="908"/>
      <c r="EO50" s="908"/>
      <c r="EP50" s="908"/>
      <c r="EQ50" s="908"/>
      <c r="ER50" s="908"/>
      <c r="ES50" s="908"/>
      <c r="ET50" s="908"/>
      <c r="EU50" s="908"/>
      <c r="EV50" s="908"/>
      <c r="EW50" s="908"/>
      <c r="EX50" s="908"/>
      <c r="EY50" s="908"/>
      <c r="EZ50" s="908"/>
      <c r="FA50" s="908"/>
      <c r="FB50" s="908"/>
      <c r="FC50" s="908"/>
      <c r="FD50" s="908"/>
      <c r="FE50" s="908"/>
      <c r="FF50" s="908"/>
      <c r="FG50" s="908"/>
      <c r="FH50" s="908"/>
      <c r="FI50" s="908"/>
      <c r="FJ50" s="908"/>
      <c r="FK50" s="908"/>
      <c r="FL50" s="908"/>
      <c r="FM50" s="908"/>
      <c r="FN50" s="908"/>
      <c r="FO50" s="908"/>
      <c r="FP50" s="908"/>
      <c r="FQ50" s="908"/>
      <c r="FR50" s="908"/>
      <c r="FS50" s="908"/>
      <c r="FT50" s="908"/>
      <c r="FU50" s="908"/>
      <c r="FV50" s="908"/>
      <c r="FW50" s="908"/>
      <c r="FX50" s="908"/>
      <c r="FY50" s="908"/>
      <c r="FZ50" s="908"/>
      <c r="GA50" s="908"/>
      <c r="GB50" s="908"/>
      <c r="GC50" s="908"/>
      <c r="GD50" s="908"/>
      <c r="GE50" s="908"/>
      <c r="GF50" s="908"/>
      <c r="GG50" s="908"/>
      <c r="GH50" s="908"/>
      <c r="GI50" s="908"/>
      <c r="GJ50" s="908"/>
      <c r="GK50" s="908"/>
      <c r="GL50" s="908"/>
      <c r="GM50" s="908"/>
      <c r="GN50" s="908"/>
      <c r="GO50" s="908"/>
      <c r="GP50" s="908"/>
      <c r="GQ50" s="908"/>
      <c r="GR50" s="908"/>
      <c r="GS50" s="908"/>
      <c r="GT50" s="908"/>
      <c r="GU50" s="908"/>
      <c r="GV50" s="908"/>
      <c r="GW50" s="908"/>
      <c r="GX50" s="908"/>
      <c r="GY50" s="908"/>
      <c r="GZ50" s="908"/>
      <c r="HA50" s="908"/>
      <c r="HB50" s="908"/>
      <c r="HC50" s="908"/>
      <c r="HD50" s="908"/>
      <c r="HE50" s="908"/>
      <c r="HF50" s="908"/>
      <c r="HG50" s="908"/>
      <c r="HH50" s="908"/>
      <c r="HI50" s="908"/>
      <c r="HJ50" s="908"/>
      <c r="HK50" s="908"/>
      <c r="HL50" s="908"/>
      <c r="HM50" s="908"/>
      <c r="HN50" s="908"/>
      <c r="HO50" s="908"/>
      <c r="HP50" s="908"/>
      <c r="HQ50" s="908"/>
      <c r="HR50" s="908"/>
      <c r="HS50" s="908"/>
      <c r="HT50" s="908"/>
      <c r="HU50" s="908"/>
      <c r="HV50" s="908"/>
      <c r="HW50" s="908"/>
      <c r="HX50" s="908"/>
      <c r="HY50" s="908"/>
      <c r="HZ50" s="908"/>
      <c r="IA50" s="908"/>
      <c r="IB50" s="908"/>
      <c r="IC50" s="908"/>
      <c r="ID50" s="908"/>
      <c r="IE50" s="908"/>
      <c r="IF50" s="908"/>
      <c r="IG50" s="908"/>
      <c r="IH50" s="908"/>
      <c r="II50" s="908"/>
      <c r="IJ50" s="908"/>
      <c r="IK50" s="908"/>
      <c r="IL50" s="908"/>
      <c r="IM50" s="908"/>
      <c r="IN50" s="908"/>
      <c r="IO50" s="908"/>
      <c r="IP50" s="908"/>
      <c r="IQ50" s="908"/>
      <c r="IR50" s="908"/>
      <c r="IS50" s="908"/>
      <c r="IT50" s="908"/>
      <c r="IU50" s="908"/>
      <c r="IV50" s="908"/>
      <c r="IW50" s="908"/>
      <c r="IX50" s="908"/>
      <c r="IY50" s="908"/>
      <c r="IZ50" s="908"/>
      <c r="JA50" s="908"/>
      <c r="JB50" s="908"/>
      <c r="JC50" s="908"/>
      <c r="JD50" s="908"/>
      <c r="JE50" s="908"/>
      <c r="JF50" s="908"/>
      <c r="JG50" s="908"/>
      <c r="JH50" s="908"/>
      <c r="JI50" s="908"/>
      <c r="JJ50" s="908"/>
      <c r="JK50" s="908"/>
      <c r="JL50" s="908"/>
      <c r="JM50" s="908"/>
      <c r="JN50" s="908"/>
      <c r="JO50" s="908"/>
      <c r="JP50" s="908"/>
      <c r="JQ50" s="908"/>
      <c r="JR50" s="908"/>
      <c r="JS50" s="908"/>
      <c r="JT50" s="908"/>
      <c r="JU50" s="908"/>
      <c r="JV50" s="908"/>
      <c r="JW50" s="908"/>
      <c r="JX50" s="908"/>
    </row>
    <row r="51" spans="1:284" s="709" customFormat="1" ht="24" customHeight="1">
      <c r="A51" s="972">
        <f>VLOOKUP(B51,REF!$U$1:$W$8,2,FALSE)</f>
        <v>6</v>
      </c>
      <c r="B51" s="1192" t="s">
        <v>279</v>
      </c>
      <c r="C51" s="1193"/>
      <c r="D51" s="1297" t="s">
        <v>753</v>
      </c>
      <c r="E51" s="971"/>
      <c r="F51" s="1218">
        <v>0</v>
      </c>
      <c r="G51" s="1219"/>
      <c r="H51" s="974" t="s">
        <v>742</v>
      </c>
      <c r="I51" s="764" t="s">
        <v>281</v>
      </c>
      <c r="J51" s="945" t="s">
        <v>32</v>
      </c>
      <c r="K51" s="938" t="s">
        <v>212</v>
      </c>
      <c r="L51" s="867" t="s">
        <v>488</v>
      </c>
      <c r="M51" s="706"/>
      <c r="N51" s="1304" t="s">
        <v>281</v>
      </c>
      <c r="O51" s="1225"/>
      <c r="P51" s="860"/>
      <c r="Q51" s="930"/>
      <c r="R51" s="1025">
        <v>20</v>
      </c>
      <c r="S51" s="1179">
        <v>1</v>
      </c>
      <c r="T51" s="1180" t="str">
        <f>VLOOKUP(S51,REF!$K$1:$N$11,4,FALSE)</f>
        <v>Elvio Beautemps</v>
      </c>
      <c r="U51" s="1021"/>
      <c r="V51" s="979"/>
      <c r="W51" s="983"/>
      <c r="X51" s="979"/>
      <c r="Y51" s="983"/>
      <c r="Z51" s="980"/>
      <c r="AA51" s="952">
        <f t="shared" ref="AA51:AA61" si="10">IFERROR((AC51-AB51)/7,"")</f>
        <v>20</v>
      </c>
      <c r="AB51" s="1284"/>
      <c r="AC51" s="1283">
        <f t="shared" si="9"/>
        <v>140</v>
      </c>
      <c r="AD51" s="952"/>
      <c r="AE51" s="953"/>
      <c r="AF51" s="1033"/>
      <c r="AG51" s="1234" t="s">
        <v>824</v>
      </c>
      <c r="AH51" s="472">
        <f>IF($AB51&lt;=AH$2,IF($AC51&lt;AH$2,0,VLOOKUP($S51,REF!$K:$N,2,FALSE)),"")</f>
        <v>0</v>
      </c>
      <c r="AI51" s="472">
        <f>IF($AB51&lt;=AI$2,IF($AC51&lt;AI$2,0,VLOOKUP($S51,REF!$K:$N,2,FALSE)),"")</f>
        <v>0</v>
      </c>
      <c r="AJ51" s="472">
        <f>IF($AB51&lt;=AJ$2,IF($AC51&lt;AJ$2,0,VLOOKUP($S51,REF!$K:$N,2,FALSE)),"")</f>
        <v>0</v>
      </c>
      <c r="AK51" s="472">
        <f>IF($AB51&lt;=AK$2,IF($AC51&lt;AK$2,0,VLOOKUP($S51,REF!$K:$N,2,FALSE)),"")</f>
        <v>0</v>
      </c>
      <c r="AL51" s="472">
        <f>IF($AB51&lt;=AL$2,IF($AC51&lt;AL$2,0,VLOOKUP($S51,REF!$K:$N,2,FALSE)),"")</f>
        <v>0</v>
      </c>
      <c r="AM51" s="472">
        <f>IF($AB51&lt;=AM$2,IF($AC51&lt;AM$2,0,VLOOKUP($S51,REF!$K:$N,2,FALSE)),"")</f>
        <v>0</v>
      </c>
      <c r="AN51" s="472">
        <f>IF($AB51&lt;=AN$2,IF($AC51&lt;AN$2,0,VLOOKUP($S51,REF!$K:$N,2,FALSE)),"")</f>
        <v>0</v>
      </c>
      <c r="AO51" s="472">
        <f>IF($AB51&lt;=AO$2,IF($AC51&lt;AO$2,0,VLOOKUP($S51,REF!$K:$N,2,FALSE)),"")</f>
        <v>0</v>
      </c>
      <c r="AP51" s="472">
        <f>IF($AB51&lt;=AP$2,IF($AC51&lt;AP$2,0,VLOOKUP($S51,REF!$K:$N,2,FALSE)),"")</f>
        <v>0</v>
      </c>
      <c r="AQ51" s="472">
        <f>IF($AB51&lt;=AQ$2,IF($AC51&lt;AQ$2,0,VLOOKUP($S51,REF!$K:$N,2,FALSE)),"")</f>
        <v>0</v>
      </c>
      <c r="AR51" s="472">
        <f>IF($AB51&lt;=AR$2,IF($AC51&lt;AR$2,0,VLOOKUP($S51,REF!$K:$N,2,FALSE)),"")</f>
        <v>0</v>
      </c>
      <c r="AS51" s="472">
        <f>IF($AB51&lt;=AS$2,IF($AC51&lt;AS$2,0,VLOOKUP($S51,REF!$K:$N,2,FALSE)),"")</f>
        <v>0</v>
      </c>
      <c r="AT51" s="472">
        <f>IF($AB51&lt;=AT$2,IF($AC51&lt;AT$2,0,VLOOKUP($S51,REF!$K:$N,2,FALSE)),"")</f>
        <v>0</v>
      </c>
      <c r="AU51" s="472">
        <f>IF($AB51&lt;=AU$2,IF($AC51&lt;AU$2,0,VLOOKUP($S51,REF!$K:$N,2,FALSE)),"")</f>
        <v>0</v>
      </c>
      <c r="AV51" s="472">
        <f>IF($AB51&lt;=AV$2,IF($AC51&lt;AV$2,0,VLOOKUP($S51,REF!$K:$N,2,FALSE)),"")</f>
        <v>0</v>
      </c>
      <c r="AW51" s="472">
        <f>IF($AB51&lt;=AW$2,IF($AC51&lt;AW$2,0,VLOOKUP($S51,REF!$K:$N,2,FALSE)),"")</f>
        <v>0</v>
      </c>
      <c r="AX51" s="472">
        <f>IF($AB51&lt;=AX$2,IF($AC51&lt;AX$2,0,VLOOKUP($S51,REF!$K:$N,2,FALSE)),"")</f>
        <v>0</v>
      </c>
      <c r="AY51" s="472">
        <f>IF($AB51&lt;=AY$2,IF($AC51&lt;AY$2,0,VLOOKUP($S51,REF!$K:$N,2,FALSE)),"")</f>
        <v>0</v>
      </c>
      <c r="AZ51" s="472">
        <f>IF($AB51&lt;=AZ$2,IF($AC51&lt;AZ$2,0,VLOOKUP($S51,REF!$K:$N,2,FALSE)),"")</f>
        <v>0</v>
      </c>
      <c r="BA51" s="472">
        <f>IF($AB51&lt;=BA$2,IF($AC51&lt;BA$2,0,VLOOKUP($S51,REF!$K:$N,2,FALSE)),"")</f>
        <v>0</v>
      </c>
      <c r="BB51" s="905">
        <f>IF($AB51&lt;=BB$2,IF($AC51&lt;BB$2,0,VLOOKUP($S51,REF!$K:$N,2,FALSE)),"")</f>
        <v>0</v>
      </c>
      <c r="BC51" s="905">
        <f>IF($AB51&lt;=BC$2,IF($AC51&lt;BC$2,0,VLOOKUP($S51,REF!$K:$N,2,FALSE)),"")</f>
        <v>0</v>
      </c>
      <c r="BD51" s="905">
        <f>IF($AB51&lt;=BD$2,IF($AC51&lt;BD$2,0,VLOOKUP($S51,REF!$K:$N,2,FALSE)),"")</f>
        <v>0</v>
      </c>
      <c r="BE51" s="905">
        <f>IF($AB51&lt;=BE$2,IF($AC51&lt;BE$2,0,VLOOKUP($S51,REF!$K:$N,2,FALSE)),"")</f>
        <v>0</v>
      </c>
      <c r="BF51" s="905">
        <f>IF($AB51&lt;=BF$2,IF($AC51&lt;BF$2,0,VLOOKUP($S51,REF!$K:$N,2,FALSE)),"")</f>
        <v>0</v>
      </c>
      <c r="BG51" s="905">
        <f>IF($AB51&lt;=BG$2,IF($AC51&lt;BG$2,0,VLOOKUP($S51,REF!$K:$N,2,FALSE)),"")</f>
        <v>0</v>
      </c>
      <c r="BH51" s="905">
        <f>IF($AB51&lt;=BH$2,IF($AC51&lt;BH$2,0,VLOOKUP($S51,REF!$K:$N,2,FALSE)),"")</f>
        <v>0</v>
      </c>
      <c r="BI51" s="905">
        <f>IF($AB51&lt;=BI$2,IF($AC51&lt;BI$2,0,VLOOKUP($S51,REF!$K:$N,2,FALSE)),"")</f>
        <v>0</v>
      </c>
      <c r="BJ51" s="905">
        <f>IF($AB51&lt;=BJ$2,IF($AC51&lt;BJ$2,0,VLOOKUP($S51,REF!$K:$N,2,FALSE)),"")</f>
        <v>0</v>
      </c>
      <c r="BK51" s="905">
        <f>IF($AB51&lt;=BK$2,IF($AC51&lt;BK$2,0,VLOOKUP($S51,REF!$K:$N,2,FALSE)),"")</f>
        <v>0</v>
      </c>
      <c r="BL51" s="905">
        <f>IF($AB51&lt;=BL$2,IF($AC51&lt;BL$2,0,VLOOKUP($S51,REF!$K:$N,2,FALSE)),"")</f>
        <v>0</v>
      </c>
      <c r="BM51" s="905">
        <f>IF($AB51&lt;=BM$2,IF($AC51&lt;BM$2,0,VLOOKUP($S51,REF!$K:$N,2,FALSE)),"")</f>
        <v>0</v>
      </c>
      <c r="BN51" s="905">
        <f>IF($AB51&lt;=BN$2,IF($AC51&lt;BN$2,0,VLOOKUP($S51,REF!$K:$N,2,FALSE)),"")</f>
        <v>0</v>
      </c>
      <c r="BO51" s="905">
        <f>IF($AB51&lt;=BO$2,IF($AC51&lt;BO$2,0,VLOOKUP($S51,REF!$K:$N,2,FALSE)),"")</f>
        <v>0</v>
      </c>
      <c r="BP51" s="905">
        <f>IF($AB51&lt;=BP$2,IF($AC51&lt;BP$2,0,VLOOKUP($S51,REF!$K:$N,2,FALSE)),"")</f>
        <v>0</v>
      </c>
      <c r="BQ51" s="905">
        <f>IF($AB51&lt;=BQ$2,IF($AC51&lt;BQ$2,0,VLOOKUP($S51,REF!$K:$N,2,FALSE)),"")</f>
        <v>0</v>
      </c>
      <c r="BR51" s="905">
        <f>IF($AB51&lt;=BR$2,IF($AC51&lt;BR$2,0,VLOOKUP($S51,REF!$K:$N,2,FALSE)),"")</f>
        <v>0</v>
      </c>
      <c r="BS51" s="905">
        <f>IF($AB51&lt;=BS$2,IF($AC51&lt;BS$2,0,VLOOKUP($S51,REF!$K:$N,2,FALSE)),"")</f>
        <v>0</v>
      </c>
      <c r="BT51" s="905">
        <f>IF($AB51&lt;=BT$2,IF($AC51&lt;BT$2,0,VLOOKUP($S51,REF!$K:$N,2,FALSE)),"")</f>
        <v>0</v>
      </c>
      <c r="BU51" s="905">
        <f>IF($AB51&lt;=BU$2,IF($AC51&lt;BU$2,0,VLOOKUP($S51,REF!$K:$N,2,FALSE)),"")</f>
        <v>0</v>
      </c>
      <c r="BV51" s="905">
        <f>IF($AB51&lt;=BV$2,IF($AC51&lt;BV$2,0,VLOOKUP($S51,REF!$K:$N,2,FALSE)),"")</f>
        <v>0</v>
      </c>
      <c r="BW51" s="905">
        <f>IF($AB51&lt;=BW$2,IF($AC51&lt;BW$2,0,VLOOKUP($S51,REF!$K:$N,2,FALSE)),"")</f>
        <v>0</v>
      </c>
      <c r="BX51" s="905">
        <f>IF($AB51&lt;=BX$2,IF($AC51&lt;BX$2,0,VLOOKUP($S51,REF!$K:$N,2,FALSE)),"")</f>
        <v>0</v>
      </c>
      <c r="BY51" s="905">
        <f>IF($AB51&lt;=BY$2,IF($AC51&lt;BY$2,0,VLOOKUP($S51,REF!$K:$N,2,FALSE)),"")</f>
        <v>0</v>
      </c>
      <c r="BZ51" s="905">
        <f>IF($AB51&lt;=BZ$2,IF($AC51&lt;BZ$2,0,VLOOKUP($S51,REF!$K:$N,2,FALSE)),"")</f>
        <v>0</v>
      </c>
      <c r="CA51" s="905">
        <f>IF($AB51&lt;=CA$2,IF($AC51&lt;CA$2,0,VLOOKUP($S51,REF!$K:$N,2,FALSE)),"")</f>
        <v>0</v>
      </c>
      <c r="CB51" s="905">
        <f>IF($AB51&lt;=CB$2,IF($AC51&lt;CB$2,0,VLOOKUP($S51,REF!$K:$N,2,FALSE)),"")</f>
        <v>0</v>
      </c>
      <c r="CC51" s="905">
        <f>IF($AB51&lt;=CC$2,IF($AC51&lt;CC$2,0,VLOOKUP($S51,REF!$K:$N,2,FALSE)),"")</f>
        <v>0</v>
      </c>
      <c r="CD51" s="905">
        <f>IF($AB51&lt;=CD$2,IF($AC51&lt;CD$2,0,VLOOKUP($S51,REF!$K:$N,2,FALSE)),"")</f>
        <v>0</v>
      </c>
      <c r="CE51" s="905">
        <f>IF($AB51&lt;=CE$2,IF($AC51&lt;CE$2,0,VLOOKUP($S51,REF!$K:$N,2,FALSE)),"")</f>
        <v>0</v>
      </c>
      <c r="CF51" s="905">
        <f>IF($AB51&lt;=CF$2,IF($AC51&lt;CF$2,0,VLOOKUP($S51,REF!$K:$N,2,FALSE)),"")</f>
        <v>0</v>
      </c>
      <c r="CG51" s="905">
        <f>IF($AB51&lt;=CG$2,IF($AC51&lt;CG$2,0,VLOOKUP($S51,REF!$K:$N,2,FALSE)),"")</f>
        <v>0</v>
      </c>
      <c r="CH51" s="905">
        <f>IF($AB51&lt;=CH$2,IF($AC51&lt;CH$2,0,VLOOKUP($S51,REF!$K:$N,2,FALSE)),"")</f>
        <v>0</v>
      </c>
      <c r="CI51" s="905">
        <f>IF($AB51&lt;=CI$2,IF($AC51&lt;CI$2,0,VLOOKUP($S51,REF!$K:$N,2,FALSE)),"")</f>
        <v>0</v>
      </c>
      <c r="CJ51" s="905">
        <f>IF($AB51&lt;=CJ$2,IF($AC51&lt;CJ$2,0,VLOOKUP($S51,REF!$K:$N,2,FALSE)),"")</f>
        <v>0</v>
      </c>
      <c r="CK51" s="905">
        <f>IF($AB51&lt;=CK$2,IF($AC51&lt;CK$2,0,VLOOKUP($S51,REF!$K:$N,2,FALSE)),"")</f>
        <v>0</v>
      </c>
      <c r="CL51" s="905">
        <f>IF($AB51&lt;=CL$2,IF($AC51&lt;CL$2,0,VLOOKUP($S51,REF!$K:$N,2,FALSE)),"")</f>
        <v>0</v>
      </c>
      <c r="CM51" s="905">
        <f>IF($AB51&lt;=CM$2,IF($AC51&lt;CM$2,0,VLOOKUP($S51,REF!$K:$N,2,FALSE)),"")</f>
        <v>0</v>
      </c>
      <c r="CN51" s="905">
        <f>IF($AB51&lt;=CN$2,IF($AC51&lt;CN$2,0,VLOOKUP($S51,REF!$K:$N,2,FALSE)),"")</f>
        <v>0</v>
      </c>
      <c r="CO51" s="905">
        <f>IF($AB51&lt;=CO$2,IF($AC51&lt;CO$2,0,VLOOKUP($S51,REF!$K:$N,2,FALSE)),"")</f>
        <v>0</v>
      </c>
      <c r="CP51" s="905">
        <f>IF($AB51&lt;=CP$2,IF($AC51&lt;CP$2,0,VLOOKUP($S51,REF!$K:$N,2,FALSE)),"")</f>
        <v>0</v>
      </c>
      <c r="CQ51" s="905">
        <f>IF($AB51&lt;=CQ$2,IF($AC51&lt;CQ$2,0,VLOOKUP($S51,REF!$K:$N,2,FALSE)),"")</f>
        <v>0</v>
      </c>
      <c r="CR51" s="905">
        <f>IF($AB51&lt;=CR$2,IF($AC51&lt;CR$2,0,VLOOKUP($S51,REF!$K:$N,2,FALSE)),"")</f>
        <v>0</v>
      </c>
      <c r="CS51" s="905">
        <f>IF($AB51&lt;=CS$2,IF($AC51&lt;CS$2,0,VLOOKUP($S51,REF!$K:$N,2,FALSE)),"")</f>
        <v>0</v>
      </c>
      <c r="CT51" s="905">
        <f>IF($AB51&lt;=CT$2,IF($AC51&lt;CT$2,0,VLOOKUP($S51,REF!$K:$N,2,FALSE)),"")</f>
        <v>0</v>
      </c>
      <c r="CU51" s="905">
        <f>IF($AB51&lt;=CU$2,IF($AC51&lt;CU$2,0,VLOOKUP($S51,REF!$K:$N,2,FALSE)),"")</f>
        <v>0</v>
      </c>
      <c r="CV51" s="905">
        <f>IF($AB51&lt;=CV$2,IF($AC51&lt;CV$2,0,VLOOKUP($S51,REF!$K:$N,2,FALSE)),"")</f>
        <v>0</v>
      </c>
      <c r="CW51" s="905">
        <f>IF($AB51&lt;=CW$2,IF($AC51&lt;CW$2,0,VLOOKUP($S51,REF!$K:$N,2,FALSE)),"")</f>
        <v>0</v>
      </c>
      <c r="CX51" s="905">
        <f>IF($AB51&lt;=CX$2,IF($AC51&lt;CX$2,0,VLOOKUP($S51,REF!$K:$N,2,FALSE)),"")</f>
        <v>0</v>
      </c>
      <c r="CY51" s="905">
        <f>IF($AB51&lt;=CY$2,IF($AC51&lt;CY$2,0,VLOOKUP($S51,REF!$K:$N,2,FALSE)),"")</f>
        <v>0</v>
      </c>
      <c r="CZ51" s="905">
        <f>IF($AB51&lt;=CZ$2,IF($AC51&lt;CZ$2,0,VLOOKUP($S51,REF!$K:$N,2,FALSE)),"")</f>
        <v>0</v>
      </c>
      <c r="DA51" s="905">
        <f>IF($AB51&lt;=DA$2,IF($AC51&lt;DA$2,0,VLOOKUP($S51,REF!$K:$N,2,FALSE)),"")</f>
        <v>0</v>
      </c>
      <c r="DB51" s="905">
        <f>IF($AB51&lt;=DB$2,IF($AC51&lt;DB$2,0,VLOOKUP($S51,REF!$K:$N,2,FALSE)),"")</f>
        <v>0</v>
      </c>
      <c r="DC51" s="905">
        <f>IF($AB51&lt;=DC$2,IF($AC51&lt;DC$2,0,VLOOKUP($S51,REF!$K:$N,2,FALSE)),"")</f>
        <v>0</v>
      </c>
      <c r="DD51" s="905">
        <f>IF($AB51&lt;=DD$2,IF($AC51&lt;DD$2,0,VLOOKUP($S51,REF!$K:$N,2,FALSE)),"")</f>
        <v>0</v>
      </c>
      <c r="DE51" s="905">
        <f>IF($AB51&lt;=DE$2,IF($AC51&lt;DE$2,0,VLOOKUP($S51,REF!$K:$N,2,FALSE)),"")</f>
        <v>0</v>
      </c>
      <c r="DF51" s="905">
        <f>IF($AB51&lt;=DF$2,IF($AC51&lt;DF$2,0,VLOOKUP($S51,REF!$K:$N,2,FALSE)),"")</f>
        <v>0</v>
      </c>
      <c r="DG51" s="905">
        <f>IF($AB51&lt;=DG$2,IF($AC51&lt;DG$2,0,VLOOKUP($S51,REF!$K:$N,2,FALSE)),"")</f>
        <v>0</v>
      </c>
      <c r="DH51" s="905">
        <f>IF($AB51&lt;=DH$2,IF($AC51&lt;DH$2,0,VLOOKUP($S51,REF!$K:$N,2,FALSE)),"")</f>
        <v>0</v>
      </c>
      <c r="DI51" s="905">
        <f>IF($AB51&lt;=DI$2,IF($AC51&lt;DI$2,0,VLOOKUP($S51,REF!$K:$N,2,FALSE)),"")</f>
        <v>0</v>
      </c>
      <c r="DJ51" s="905">
        <f>IF($AB51&lt;=DJ$2,IF($AC51&lt;DJ$2,0,VLOOKUP($S51,REF!$K:$N,2,FALSE)),"")</f>
        <v>0</v>
      </c>
      <c r="DK51" s="905">
        <f>IF($AB51&lt;=DK$2,IF($AC51&lt;DK$2,0,VLOOKUP($S51,REF!$K:$N,2,FALSE)),"")</f>
        <v>0</v>
      </c>
      <c r="DL51" s="905">
        <f>IF($AB51&lt;=DL$2,IF($AC51&lt;DL$2,0,VLOOKUP($S51,REF!$K:$N,2,FALSE)),"")</f>
        <v>0</v>
      </c>
      <c r="DM51" s="905">
        <f>IF($AB51&lt;=DM$2,IF($AC51&lt;DM$2,0,VLOOKUP($S51,REF!$K:$N,2,FALSE)),"")</f>
        <v>0</v>
      </c>
      <c r="DN51" s="905">
        <f>IF($AB51&lt;=DN$2,IF($AC51&lt;DN$2,0,VLOOKUP($S51,REF!$K:$N,2,FALSE)),"")</f>
        <v>0</v>
      </c>
      <c r="DO51" s="905">
        <f>IF($AB51&lt;=DO$2,IF($AC51&lt;DO$2,0,VLOOKUP($S51,REF!$K:$N,2,FALSE)),"")</f>
        <v>0</v>
      </c>
      <c r="DP51" s="905">
        <f>IF($AB51&lt;=DP$2,IF($AC51&lt;DP$2,0,VLOOKUP($S51,REF!$K:$N,2,FALSE)),"")</f>
        <v>0</v>
      </c>
      <c r="DQ51" s="905">
        <f>IF($AB51&lt;=DQ$2,IF($AC51&lt;DQ$2,0,VLOOKUP($S51,REF!$K:$N,2,FALSE)),"")</f>
        <v>0</v>
      </c>
      <c r="DR51" s="905">
        <f>IF($AB51&lt;=DR$2,IF($AC51&lt;DR$2,0,VLOOKUP($S51,REF!$K:$N,2,FALSE)),"")</f>
        <v>0</v>
      </c>
      <c r="DS51" s="905">
        <f>IF($AB51&lt;=DS$2,IF($AC51&lt;DS$2,0,VLOOKUP($S51,REF!$K:$N,2,FALSE)),"")</f>
        <v>0</v>
      </c>
      <c r="DT51" s="905">
        <f>IF($AB51&lt;=DT$2,IF($AC51&lt;DT$2,0,VLOOKUP($S51,REF!$K:$N,2,FALSE)),"")</f>
        <v>0</v>
      </c>
      <c r="DU51" s="905">
        <f>IF($AB51&lt;=DU$2,IF($AC51&lt;DU$2,0,VLOOKUP($S51,REF!$K:$N,2,FALSE)),"")</f>
        <v>0</v>
      </c>
      <c r="DV51" s="905">
        <f>IF($AB51&lt;=DV$2,IF($AC51&lt;DV$2,0,VLOOKUP($S51,REF!$K:$N,2,FALSE)),"")</f>
        <v>0</v>
      </c>
      <c r="DW51" s="905">
        <f>IF($AB51&lt;=DW$2,IF($AC51&lt;DW$2,0,VLOOKUP($S51,REF!$K:$N,2,FALSE)),"")</f>
        <v>0</v>
      </c>
      <c r="DX51" s="905">
        <f>IF($AB51&lt;=DX$2,IF($AC51&lt;DX$2,0,VLOOKUP($S51,REF!$K:$N,2,FALSE)),"")</f>
        <v>0</v>
      </c>
      <c r="DY51" s="905">
        <f>IF($AB51&lt;=DY$2,IF($AC51&lt;DY$2,0,VLOOKUP($S51,REF!$K:$N,2,FALSE)),"")</f>
        <v>0</v>
      </c>
      <c r="DZ51" s="905">
        <f>IF($AB51&lt;=DZ$2,IF($AC51&lt;DZ$2,0,VLOOKUP($S51,REF!$K:$N,2,FALSE)),"")</f>
        <v>1.0009999999999999</v>
      </c>
      <c r="EA51" s="908"/>
      <c r="EB51" s="908"/>
      <c r="EC51" s="908"/>
      <c r="ED51" s="908"/>
      <c r="EE51" s="908"/>
      <c r="EF51" s="908"/>
      <c r="EG51" s="908"/>
      <c r="EH51" s="908"/>
      <c r="EI51" s="908"/>
      <c r="EJ51" s="908"/>
      <c r="EK51" s="908"/>
      <c r="EL51" s="908"/>
      <c r="EM51" s="908"/>
      <c r="EN51" s="908"/>
      <c r="EO51" s="908"/>
      <c r="EP51" s="908"/>
      <c r="EQ51" s="908"/>
      <c r="ER51" s="908"/>
      <c r="ES51" s="908"/>
      <c r="ET51" s="908"/>
      <c r="EU51" s="908"/>
      <c r="EV51" s="908"/>
      <c r="EW51" s="908"/>
      <c r="EX51" s="908"/>
      <c r="EY51" s="908"/>
      <c r="EZ51" s="908"/>
      <c r="FA51" s="908"/>
      <c r="FB51" s="908"/>
      <c r="FC51" s="908"/>
      <c r="FD51" s="908"/>
      <c r="FE51" s="908"/>
      <c r="FF51" s="908"/>
      <c r="FG51" s="908"/>
      <c r="FH51" s="908"/>
      <c r="FI51" s="908"/>
      <c r="FJ51" s="908"/>
      <c r="FK51" s="908"/>
      <c r="FL51" s="908"/>
      <c r="FM51" s="908"/>
      <c r="FN51" s="908"/>
      <c r="FO51" s="908"/>
      <c r="FP51" s="908"/>
      <c r="FQ51" s="908"/>
      <c r="FR51" s="908"/>
      <c r="FS51" s="908"/>
      <c r="FT51" s="908"/>
      <c r="FU51" s="908"/>
      <c r="FV51" s="908"/>
      <c r="FW51" s="908"/>
      <c r="FX51" s="908"/>
      <c r="FY51" s="908"/>
      <c r="FZ51" s="908"/>
      <c r="GA51" s="908"/>
      <c r="GB51" s="908"/>
      <c r="GC51" s="908"/>
      <c r="GD51" s="908"/>
      <c r="GE51" s="908"/>
      <c r="GF51" s="908"/>
      <c r="GG51" s="908"/>
      <c r="GH51" s="908"/>
      <c r="GI51" s="908"/>
      <c r="GJ51" s="908"/>
      <c r="GK51" s="908"/>
      <c r="GL51" s="908"/>
      <c r="GM51" s="908"/>
      <c r="GN51" s="908"/>
      <c r="GO51" s="908"/>
      <c r="GP51" s="908"/>
      <c r="GQ51" s="908"/>
      <c r="GR51" s="908"/>
      <c r="GS51" s="908"/>
      <c r="GT51" s="908"/>
      <c r="GU51" s="908"/>
      <c r="GV51" s="908"/>
      <c r="GW51" s="908"/>
      <c r="GX51" s="908"/>
      <c r="GY51" s="908"/>
      <c r="GZ51" s="908"/>
      <c r="HA51" s="908"/>
      <c r="HB51" s="908"/>
      <c r="HC51" s="908"/>
      <c r="HD51" s="908"/>
      <c r="HE51" s="908"/>
      <c r="HF51" s="908"/>
      <c r="HG51" s="908"/>
      <c r="HH51" s="908"/>
      <c r="HI51" s="908"/>
      <c r="HJ51" s="908"/>
      <c r="HK51" s="908"/>
      <c r="HL51" s="908"/>
      <c r="HM51" s="908"/>
      <c r="HN51" s="908"/>
      <c r="HO51" s="908"/>
      <c r="HP51" s="908"/>
      <c r="HQ51" s="908"/>
      <c r="HR51" s="908"/>
      <c r="HS51" s="908"/>
      <c r="HT51" s="908"/>
      <c r="HU51" s="908"/>
      <c r="HV51" s="908"/>
      <c r="HW51" s="908"/>
      <c r="HX51" s="908"/>
      <c r="HY51" s="908"/>
      <c r="HZ51" s="908"/>
      <c r="IA51" s="908"/>
      <c r="IB51" s="908"/>
      <c r="IC51" s="908"/>
      <c r="ID51" s="908"/>
      <c r="IE51" s="908"/>
      <c r="IF51" s="908"/>
      <c r="IG51" s="908"/>
      <c r="IH51" s="908"/>
      <c r="II51" s="908"/>
      <c r="IJ51" s="908"/>
      <c r="IK51" s="908"/>
      <c r="IL51" s="908"/>
      <c r="IM51" s="908"/>
      <c r="IN51" s="908"/>
      <c r="IO51" s="908"/>
      <c r="IP51" s="908"/>
      <c r="IQ51" s="908"/>
      <c r="IR51" s="908"/>
      <c r="IS51" s="908"/>
      <c r="IT51" s="908"/>
      <c r="IU51" s="908"/>
      <c r="IV51" s="908"/>
      <c r="IW51" s="908"/>
      <c r="IX51" s="908"/>
      <c r="IY51" s="908"/>
      <c r="IZ51" s="908"/>
      <c r="JA51" s="908"/>
      <c r="JB51" s="908"/>
      <c r="JC51" s="908"/>
      <c r="JD51" s="908"/>
      <c r="JE51" s="908"/>
      <c r="JF51" s="908"/>
      <c r="JG51" s="908"/>
      <c r="JH51" s="908"/>
      <c r="JI51" s="908"/>
      <c r="JJ51" s="908"/>
      <c r="JK51" s="908"/>
      <c r="JL51" s="908"/>
      <c r="JM51" s="908"/>
      <c r="JN51" s="908"/>
      <c r="JO51" s="908"/>
      <c r="JP51" s="908"/>
      <c r="JQ51" s="908"/>
      <c r="JR51" s="908"/>
      <c r="JS51" s="908"/>
      <c r="JT51" s="908"/>
      <c r="JU51" s="908"/>
      <c r="JV51" s="908"/>
      <c r="JW51" s="908"/>
      <c r="JX51" s="908"/>
    </row>
    <row r="52" spans="1:284" s="709" customFormat="1" ht="24" customHeight="1">
      <c r="A52" s="972">
        <f>VLOOKUP(B52,REF!$U$1:$W$8,2,FALSE)</f>
        <v>6</v>
      </c>
      <c r="B52" s="1192" t="s">
        <v>279</v>
      </c>
      <c r="C52" s="1193"/>
      <c r="D52" s="1297" t="s">
        <v>753</v>
      </c>
      <c r="E52" s="971"/>
      <c r="F52" s="1218">
        <v>0</v>
      </c>
      <c r="G52" s="1219"/>
      <c r="H52" s="870"/>
      <c r="I52" s="764" t="s">
        <v>281</v>
      </c>
      <c r="J52" s="945" t="s">
        <v>32</v>
      </c>
      <c r="K52" s="942" t="s">
        <v>144</v>
      </c>
      <c r="L52" s="866" t="s">
        <v>645</v>
      </c>
      <c r="M52" s="830"/>
      <c r="N52" s="1304" t="s">
        <v>281</v>
      </c>
      <c r="O52" s="1225"/>
      <c r="P52" s="860"/>
      <c r="Q52" s="930">
        <v>41591</v>
      </c>
      <c r="R52" s="1025">
        <v>12</v>
      </c>
      <c r="S52" s="1179">
        <v>1</v>
      </c>
      <c r="T52" s="1180" t="str">
        <f>VLOOKUP(S52,REF!$K$1:$N$11,4,FALSE)</f>
        <v>Elvio Beautemps</v>
      </c>
      <c r="U52" s="1021"/>
      <c r="V52" s="979"/>
      <c r="W52" s="983"/>
      <c r="X52" s="979"/>
      <c r="Y52" s="983"/>
      <c r="Z52" s="980"/>
      <c r="AA52" s="952">
        <f t="shared" si="10"/>
        <v>12</v>
      </c>
      <c r="AB52" s="1284"/>
      <c r="AC52" s="1283">
        <f t="shared" si="9"/>
        <v>84</v>
      </c>
      <c r="AD52" s="952"/>
      <c r="AE52" s="953"/>
      <c r="AF52" s="1033"/>
      <c r="AG52" s="1234" t="str">
        <f>IF(AB52="","",VLOOKUP(S52,REF!$K$1:$O$11,5,FALSE))</f>
        <v/>
      </c>
      <c r="AH52" s="472">
        <f>IF($AB52&lt;=AH$2,IF($AC52&lt;AH$2,0,VLOOKUP($S52,REF!$K:$N,2,FALSE)),"")</f>
        <v>0</v>
      </c>
      <c r="AI52" s="472">
        <f>IF($AB52&lt;=AI$2,IF($AC52&lt;AI$2,0,VLOOKUP($S52,REF!$K:$N,2,FALSE)),"")</f>
        <v>0</v>
      </c>
      <c r="AJ52" s="472">
        <f>IF($AB52&lt;=AJ$2,IF($AC52&lt;AJ$2,0,VLOOKUP($S52,REF!$K:$N,2,FALSE)),"")</f>
        <v>0</v>
      </c>
      <c r="AK52" s="472">
        <f>IF($AB52&lt;=AK$2,IF($AC52&lt;AK$2,0,VLOOKUP($S52,REF!$K:$N,2,FALSE)),"")</f>
        <v>0</v>
      </c>
      <c r="AL52" s="472">
        <f>IF($AB52&lt;=AL$2,IF($AC52&lt;AL$2,0,VLOOKUP($S52,REF!$K:$N,2,FALSE)),"")</f>
        <v>0</v>
      </c>
      <c r="AM52" s="472">
        <f>IF($AB52&lt;=AM$2,IF($AC52&lt;AM$2,0,VLOOKUP($S52,REF!$K:$N,2,FALSE)),"")</f>
        <v>0</v>
      </c>
      <c r="AN52" s="472">
        <f>IF($AB52&lt;=AN$2,IF($AC52&lt;AN$2,0,VLOOKUP($S52,REF!$K:$N,2,FALSE)),"")</f>
        <v>0</v>
      </c>
      <c r="AO52" s="472">
        <f>IF($AB52&lt;=AO$2,IF($AC52&lt;AO$2,0,VLOOKUP($S52,REF!$K:$N,2,FALSE)),"")</f>
        <v>0</v>
      </c>
      <c r="AP52" s="472">
        <f>IF($AB52&lt;=AP$2,IF($AC52&lt;AP$2,0,VLOOKUP($S52,REF!$K:$N,2,FALSE)),"")</f>
        <v>0</v>
      </c>
      <c r="AQ52" s="472">
        <f>IF($AB52&lt;=AQ$2,IF($AC52&lt;AQ$2,0,VLOOKUP($S52,REF!$K:$N,2,FALSE)),"")</f>
        <v>0</v>
      </c>
      <c r="AR52" s="472">
        <f>IF($AB52&lt;=AR$2,IF($AC52&lt;AR$2,0,VLOOKUP($S52,REF!$K:$N,2,FALSE)),"")</f>
        <v>0</v>
      </c>
      <c r="AS52" s="472">
        <f>IF($AB52&lt;=AS$2,IF($AC52&lt;AS$2,0,VLOOKUP($S52,REF!$K:$N,2,FALSE)),"")</f>
        <v>0</v>
      </c>
      <c r="AT52" s="472">
        <f>IF($AB52&lt;=AT$2,IF($AC52&lt;AT$2,0,VLOOKUP($S52,REF!$K:$N,2,FALSE)),"")</f>
        <v>0</v>
      </c>
      <c r="AU52" s="472">
        <f>IF($AB52&lt;=AU$2,IF($AC52&lt;AU$2,0,VLOOKUP($S52,REF!$K:$N,2,FALSE)),"")</f>
        <v>0</v>
      </c>
      <c r="AV52" s="472">
        <f>IF($AB52&lt;=AV$2,IF($AC52&lt;AV$2,0,VLOOKUP($S52,REF!$K:$N,2,FALSE)),"")</f>
        <v>0</v>
      </c>
      <c r="AW52" s="472">
        <f>IF($AB52&lt;=AW$2,IF($AC52&lt;AW$2,0,VLOOKUP($S52,REF!$K:$N,2,FALSE)),"")</f>
        <v>0</v>
      </c>
      <c r="AX52" s="472">
        <f>IF($AB52&lt;=AX$2,IF($AC52&lt;AX$2,0,VLOOKUP($S52,REF!$K:$N,2,FALSE)),"")</f>
        <v>0</v>
      </c>
      <c r="AY52" s="472">
        <f>IF($AB52&lt;=AY$2,IF($AC52&lt;AY$2,0,VLOOKUP($S52,REF!$K:$N,2,FALSE)),"")</f>
        <v>0</v>
      </c>
      <c r="AZ52" s="472">
        <f>IF($AB52&lt;=AZ$2,IF($AC52&lt;AZ$2,0,VLOOKUP($S52,REF!$K:$N,2,FALSE)),"")</f>
        <v>0</v>
      </c>
      <c r="BA52" s="472">
        <f>IF($AB52&lt;=BA$2,IF($AC52&lt;BA$2,0,VLOOKUP($S52,REF!$K:$N,2,FALSE)),"")</f>
        <v>0</v>
      </c>
      <c r="BB52" s="905">
        <f>IF($AB52&lt;=BB$2,IF($AC52&lt;BB$2,0,VLOOKUP($S52,REF!$K:$N,2,FALSE)),"")</f>
        <v>0</v>
      </c>
      <c r="BC52" s="905">
        <f>IF($AB52&lt;=BC$2,IF($AC52&lt;BC$2,0,VLOOKUP($S52,REF!$K:$N,2,FALSE)),"")</f>
        <v>0</v>
      </c>
      <c r="BD52" s="905">
        <f>IF($AB52&lt;=BD$2,IF($AC52&lt;BD$2,0,VLOOKUP($S52,REF!$K:$N,2,FALSE)),"")</f>
        <v>0</v>
      </c>
      <c r="BE52" s="905">
        <f>IF($AB52&lt;=BE$2,IF($AC52&lt;BE$2,0,VLOOKUP($S52,REF!$K:$N,2,FALSE)),"")</f>
        <v>0</v>
      </c>
      <c r="BF52" s="905">
        <f>IF($AB52&lt;=BF$2,IF($AC52&lt;BF$2,0,VLOOKUP($S52,REF!$K:$N,2,FALSE)),"")</f>
        <v>0</v>
      </c>
      <c r="BG52" s="905">
        <f>IF($AB52&lt;=BG$2,IF($AC52&lt;BG$2,0,VLOOKUP($S52,REF!$K:$N,2,FALSE)),"")</f>
        <v>0</v>
      </c>
      <c r="BH52" s="905">
        <f>IF($AB52&lt;=BH$2,IF($AC52&lt;BH$2,0,VLOOKUP($S52,REF!$K:$N,2,FALSE)),"")</f>
        <v>0</v>
      </c>
      <c r="BI52" s="905">
        <f>IF($AB52&lt;=BI$2,IF($AC52&lt;BI$2,0,VLOOKUP($S52,REF!$K:$N,2,FALSE)),"")</f>
        <v>0</v>
      </c>
      <c r="BJ52" s="905">
        <f>IF($AB52&lt;=BJ$2,IF($AC52&lt;BJ$2,0,VLOOKUP($S52,REF!$K:$N,2,FALSE)),"")</f>
        <v>0</v>
      </c>
      <c r="BK52" s="905">
        <f>IF($AB52&lt;=BK$2,IF($AC52&lt;BK$2,0,VLOOKUP($S52,REF!$K:$N,2,FALSE)),"")</f>
        <v>0</v>
      </c>
      <c r="BL52" s="905">
        <f>IF($AB52&lt;=BL$2,IF($AC52&lt;BL$2,0,VLOOKUP($S52,REF!$K:$N,2,FALSE)),"")</f>
        <v>0</v>
      </c>
      <c r="BM52" s="905">
        <f>IF($AB52&lt;=BM$2,IF($AC52&lt;BM$2,0,VLOOKUP($S52,REF!$K:$N,2,FALSE)),"")</f>
        <v>0</v>
      </c>
      <c r="BN52" s="905">
        <f>IF($AB52&lt;=BN$2,IF($AC52&lt;BN$2,0,VLOOKUP($S52,REF!$K:$N,2,FALSE)),"")</f>
        <v>0</v>
      </c>
      <c r="BO52" s="905">
        <f>IF($AB52&lt;=BO$2,IF($AC52&lt;BO$2,0,VLOOKUP($S52,REF!$K:$N,2,FALSE)),"")</f>
        <v>0</v>
      </c>
      <c r="BP52" s="905">
        <f>IF($AB52&lt;=BP$2,IF($AC52&lt;BP$2,0,VLOOKUP($S52,REF!$K:$N,2,FALSE)),"")</f>
        <v>0</v>
      </c>
      <c r="BQ52" s="905">
        <f>IF($AB52&lt;=BQ$2,IF($AC52&lt;BQ$2,0,VLOOKUP($S52,REF!$K:$N,2,FALSE)),"")</f>
        <v>0</v>
      </c>
      <c r="BR52" s="905">
        <f>IF($AB52&lt;=BR$2,IF($AC52&lt;BR$2,0,VLOOKUP($S52,REF!$K:$N,2,FALSE)),"")</f>
        <v>0</v>
      </c>
      <c r="BS52" s="905">
        <f>IF($AB52&lt;=BS$2,IF($AC52&lt;BS$2,0,VLOOKUP($S52,REF!$K:$N,2,FALSE)),"")</f>
        <v>0</v>
      </c>
      <c r="BT52" s="905">
        <f>IF($AB52&lt;=BT$2,IF($AC52&lt;BT$2,0,VLOOKUP($S52,REF!$K:$N,2,FALSE)),"")</f>
        <v>0</v>
      </c>
      <c r="BU52" s="905">
        <f>IF($AB52&lt;=BU$2,IF($AC52&lt;BU$2,0,VLOOKUP($S52,REF!$K:$N,2,FALSE)),"")</f>
        <v>0</v>
      </c>
      <c r="BV52" s="905">
        <f>IF($AB52&lt;=BV$2,IF($AC52&lt;BV$2,0,VLOOKUP($S52,REF!$K:$N,2,FALSE)),"")</f>
        <v>0</v>
      </c>
      <c r="BW52" s="905">
        <f>IF($AB52&lt;=BW$2,IF($AC52&lt;BW$2,0,VLOOKUP($S52,REF!$K:$N,2,FALSE)),"")</f>
        <v>0</v>
      </c>
      <c r="BX52" s="905">
        <f>IF($AB52&lt;=BX$2,IF($AC52&lt;BX$2,0,VLOOKUP($S52,REF!$K:$N,2,FALSE)),"")</f>
        <v>0</v>
      </c>
      <c r="BY52" s="905">
        <f>IF($AB52&lt;=BY$2,IF($AC52&lt;BY$2,0,VLOOKUP($S52,REF!$K:$N,2,FALSE)),"")</f>
        <v>0</v>
      </c>
      <c r="BZ52" s="905">
        <f>IF($AB52&lt;=BZ$2,IF($AC52&lt;BZ$2,0,VLOOKUP($S52,REF!$K:$N,2,FALSE)),"")</f>
        <v>0</v>
      </c>
      <c r="CA52" s="905">
        <f>IF($AB52&lt;=CA$2,IF($AC52&lt;CA$2,0,VLOOKUP($S52,REF!$K:$N,2,FALSE)),"")</f>
        <v>0</v>
      </c>
      <c r="CB52" s="905">
        <f>IF($AB52&lt;=CB$2,IF($AC52&lt;CB$2,0,VLOOKUP($S52,REF!$K:$N,2,FALSE)),"")</f>
        <v>0</v>
      </c>
      <c r="CC52" s="905">
        <f>IF($AB52&lt;=CC$2,IF($AC52&lt;CC$2,0,VLOOKUP($S52,REF!$K:$N,2,FALSE)),"")</f>
        <v>0</v>
      </c>
      <c r="CD52" s="905">
        <f>IF($AB52&lt;=CD$2,IF($AC52&lt;CD$2,0,VLOOKUP($S52,REF!$K:$N,2,FALSE)),"")</f>
        <v>0</v>
      </c>
      <c r="CE52" s="905">
        <f>IF($AB52&lt;=CE$2,IF($AC52&lt;CE$2,0,VLOOKUP($S52,REF!$K:$N,2,FALSE)),"")</f>
        <v>0</v>
      </c>
      <c r="CF52" s="905">
        <f>IF($AB52&lt;=CF$2,IF($AC52&lt;CF$2,0,VLOOKUP($S52,REF!$K:$N,2,FALSE)),"")</f>
        <v>0</v>
      </c>
      <c r="CG52" s="905">
        <f>IF($AB52&lt;=CG$2,IF($AC52&lt;CG$2,0,VLOOKUP($S52,REF!$K:$N,2,FALSE)),"")</f>
        <v>0</v>
      </c>
      <c r="CH52" s="905">
        <f>IF($AB52&lt;=CH$2,IF($AC52&lt;CH$2,0,VLOOKUP($S52,REF!$K:$N,2,FALSE)),"")</f>
        <v>0</v>
      </c>
      <c r="CI52" s="905">
        <f>IF($AB52&lt;=CI$2,IF($AC52&lt;CI$2,0,VLOOKUP($S52,REF!$K:$N,2,FALSE)),"")</f>
        <v>0</v>
      </c>
      <c r="CJ52" s="905">
        <f>IF($AB52&lt;=CJ$2,IF($AC52&lt;CJ$2,0,VLOOKUP($S52,REF!$K:$N,2,FALSE)),"")</f>
        <v>0</v>
      </c>
      <c r="CK52" s="905">
        <f>IF($AB52&lt;=CK$2,IF($AC52&lt;CK$2,0,VLOOKUP($S52,REF!$K:$N,2,FALSE)),"")</f>
        <v>0</v>
      </c>
      <c r="CL52" s="905">
        <f>IF($AB52&lt;=CL$2,IF($AC52&lt;CL$2,0,VLOOKUP($S52,REF!$K:$N,2,FALSE)),"")</f>
        <v>0</v>
      </c>
      <c r="CM52" s="905">
        <f>IF($AB52&lt;=CM$2,IF($AC52&lt;CM$2,0,VLOOKUP($S52,REF!$K:$N,2,FALSE)),"")</f>
        <v>0</v>
      </c>
      <c r="CN52" s="905">
        <f>IF($AB52&lt;=CN$2,IF($AC52&lt;CN$2,0,VLOOKUP($S52,REF!$K:$N,2,FALSE)),"")</f>
        <v>0</v>
      </c>
      <c r="CO52" s="905">
        <f>IF($AB52&lt;=CO$2,IF($AC52&lt;CO$2,0,VLOOKUP($S52,REF!$K:$N,2,FALSE)),"")</f>
        <v>0</v>
      </c>
      <c r="CP52" s="905">
        <f>IF($AB52&lt;=CP$2,IF($AC52&lt;CP$2,0,VLOOKUP($S52,REF!$K:$N,2,FALSE)),"")</f>
        <v>0</v>
      </c>
      <c r="CQ52" s="905">
        <f>IF($AB52&lt;=CQ$2,IF($AC52&lt;CQ$2,0,VLOOKUP($S52,REF!$K:$N,2,FALSE)),"")</f>
        <v>0</v>
      </c>
      <c r="CR52" s="905">
        <f>IF($AB52&lt;=CR$2,IF($AC52&lt;CR$2,0,VLOOKUP($S52,REF!$K:$N,2,FALSE)),"")</f>
        <v>0</v>
      </c>
      <c r="CS52" s="905">
        <f>IF($AB52&lt;=CS$2,IF($AC52&lt;CS$2,0,VLOOKUP($S52,REF!$K:$N,2,FALSE)),"")</f>
        <v>0</v>
      </c>
      <c r="CT52" s="905">
        <f>IF($AB52&lt;=CT$2,IF($AC52&lt;CT$2,0,VLOOKUP($S52,REF!$K:$N,2,FALSE)),"")</f>
        <v>0</v>
      </c>
      <c r="CU52" s="905">
        <f>IF($AB52&lt;=CU$2,IF($AC52&lt;CU$2,0,VLOOKUP($S52,REF!$K:$N,2,FALSE)),"")</f>
        <v>0</v>
      </c>
      <c r="CV52" s="905">
        <f>IF($AB52&lt;=CV$2,IF($AC52&lt;CV$2,0,VLOOKUP($S52,REF!$K:$N,2,FALSE)),"")</f>
        <v>0</v>
      </c>
      <c r="CW52" s="905">
        <f>IF($AB52&lt;=CW$2,IF($AC52&lt;CW$2,0,VLOOKUP($S52,REF!$K:$N,2,FALSE)),"")</f>
        <v>0</v>
      </c>
      <c r="CX52" s="905">
        <f>IF($AB52&lt;=CX$2,IF($AC52&lt;CX$2,0,VLOOKUP($S52,REF!$K:$N,2,FALSE)),"")</f>
        <v>0</v>
      </c>
      <c r="CY52" s="905">
        <f>IF($AB52&lt;=CY$2,IF($AC52&lt;CY$2,0,VLOOKUP($S52,REF!$K:$N,2,FALSE)),"")</f>
        <v>0</v>
      </c>
      <c r="CZ52" s="905">
        <f>IF($AB52&lt;=CZ$2,IF($AC52&lt;CZ$2,0,VLOOKUP($S52,REF!$K:$N,2,FALSE)),"")</f>
        <v>0</v>
      </c>
      <c r="DA52" s="905">
        <f>IF($AB52&lt;=DA$2,IF($AC52&lt;DA$2,0,VLOOKUP($S52,REF!$K:$N,2,FALSE)),"")</f>
        <v>0</v>
      </c>
      <c r="DB52" s="905">
        <f>IF($AB52&lt;=DB$2,IF($AC52&lt;DB$2,0,VLOOKUP($S52,REF!$K:$N,2,FALSE)),"")</f>
        <v>0</v>
      </c>
      <c r="DC52" s="905">
        <f>IF($AB52&lt;=DC$2,IF($AC52&lt;DC$2,0,VLOOKUP($S52,REF!$K:$N,2,FALSE)),"")</f>
        <v>0</v>
      </c>
      <c r="DD52" s="905">
        <f>IF($AB52&lt;=DD$2,IF($AC52&lt;DD$2,0,VLOOKUP($S52,REF!$K:$N,2,FALSE)),"")</f>
        <v>0</v>
      </c>
      <c r="DE52" s="905">
        <f>IF($AB52&lt;=DE$2,IF($AC52&lt;DE$2,0,VLOOKUP($S52,REF!$K:$N,2,FALSE)),"")</f>
        <v>0</v>
      </c>
      <c r="DF52" s="905">
        <f>IF($AB52&lt;=DF$2,IF($AC52&lt;DF$2,0,VLOOKUP($S52,REF!$K:$N,2,FALSE)),"")</f>
        <v>0</v>
      </c>
      <c r="DG52" s="905">
        <f>IF($AB52&lt;=DG$2,IF($AC52&lt;DG$2,0,VLOOKUP($S52,REF!$K:$N,2,FALSE)),"")</f>
        <v>0</v>
      </c>
      <c r="DH52" s="905">
        <f>IF($AB52&lt;=DH$2,IF($AC52&lt;DH$2,0,VLOOKUP($S52,REF!$K:$N,2,FALSE)),"")</f>
        <v>0</v>
      </c>
      <c r="DI52" s="905">
        <f>IF($AB52&lt;=DI$2,IF($AC52&lt;DI$2,0,VLOOKUP($S52,REF!$K:$N,2,FALSE)),"")</f>
        <v>0</v>
      </c>
      <c r="DJ52" s="905">
        <f>IF($AB52&lt;=DJ$2,IF($AC52&lt;DJ$2,0,VLOOKUP($S52,REF!$K:$N,2,FALSE)),"")</f>
        <v>0</v>
      </c>
      <c r="DK52" s="905">
        <f>IF($AB52&lt;=DK$2,IF($AC52&lt;DK$2,0,VLOOKUP($S52,REF!$K:$N,2,FALSE)),"")</f>
        <v>0</v>
      </c>
      <c r="DL52" s="905">
        <f>IF($AB52&lt;=DL$2,IF($AC52&lt;DL$2,0,VLOOKUP($S52,REF!$K:$N,2,FALSE)),"")</f>
        <v>0</v>
      </c>
      <c r="DM52" s="905">
        <f>IF($AB52&lt;=DM$2,IF($AC52&lt;DM$2,0,VLOOKUP($S52,REF!$K:$N,2,FALSE)),"")</f>
        <v>0</v>
      </c>
      <c r="DN52" s="905">
        <f>IF($AB52&lt;=DN$2,IF($AC52&lt;DN$2,0,VLOOKUP($S52,REF!$K:$N,2,FALSE)),"")</f>
        <v>0</v>
      </c>
      <c r="DO52" s="905">
        <f>IF($AB52&lt;=DO$2,IF($AC52&lt;DO$2,0,VLOOKUP($S52,REF!$K:$N,2,FALSE)),"")</f>
        <v>0</v>
      </c>
      <c r="DP52" s="905">
        <f>IF($AB52&lt;=DP$2,IF($AC52&lt;DP$2,0,VLOOKUP($S52,REF!$K:$N,2,FALSE)),"")</f>
        <v>0</v>
      </c>
      <c r="DQ52" s="905">
        <f>IF($AB52&lt;=DQ$2,IF($AC52&lt;DQ$2,0,VLOOKUP($S52,REF!$K:$N,2,FALSE)),"")</f>
        <v>0</v>
      </c>
      <c r="DR52" s="905">
        <f>IF($AB52&lt;=DR$2,IF($AC52&lt;DR$2,0,VLOOKUP($S52,REF!$K:$N,2,FALSE)),"")</f>
        <v>0</v>
      </c>
      <c r="DS52" s="905">
        <f>IF($AB52&lt;=DS$2,IF($AC52&lt;DS$2,0,VLOOKUP($S52,REF!$K:$N,2,FALSE)),"")</f>
        <v>0</v>
      </c>
      <c r="DT52" s="905">
        <f>IF($AB52&lt;=DT$2,IF($AC52&lt;DT$2,0,VLOOKUP($S52,REF!$K:$N,2,FALSE)),"")</f>
        <v>0</v>
      </c>
      <c r="DU52" s="905">
        <f>IF($AB52&lt;=DU$2,IF($AC52&lt;DU$2,0,VLOOKUP($S52,REF!$K:$N,2,FALSE)),"")</f>
        <v>0</v>
      </c>
      <c r="DV52" s="905">
        <f>IF($AB52&lt;=DV$2,IF($AC52&lt;DV$2,0,VLOOKUP($S52,REF!$K:$N,2,FALSE)),"")</f>
        <v>0</v>
      </c>
      <c r="DW52" s="905">
        <f>IF($AB52&lt;=DW$2,IF($AC52&lt;DW$2,0,VLOOKUP($S52,REF!$K:$N,2,FALSE)),"")</f>
        <v>0</v>
      </c>
      <c r="DX52" s="905">
        <f>IF($AB52&lt;=DX$2,IF($AC52&lt;DX$2,0,VLOOKUP($S52,REF!$K:$N,2,FALSE)),"")</f>
        <v>0</v>
      </c>
      <c r="DY52" s="905">
        <f>IF($AB52&lt;=DY$2,IF($AC52&lt;DY$2,0,VLOOKUP($S52,REF!$K:$N,2,FALSE)),"")</f>
        <v>0</v>
      </c>
      <c r="DZ52" s="905">
        <f>IF($AB52&lt;=DZ$2,IF($AC52&lt;DZ$2,0,VLOOKUP($S52,REF!$K:$N,2,FALSE)),"")</f>
        <v>1.0009999999999999</v>
      </c>
      <c r="EA52" s="908"/>
      <c r="EB52" s="908"/>
      <c r="EC52" s="908"/>
      <c r="ED52" s="908"/>
      <c r="EE52" s="908"/>
      <c r="EF52" s="908"/>
      <c r="EG52" s="908"/>
      <c r="EH52" s="908"/>
      <c r="EI52" s="908"/>
      <c r="EJ52" s="908"/>
      <c r="EK52" s="908"/>
      <c r="EL52" s="908"/>
      <c r="EM52" s="908"/>
      <c r="EN52" s="908"/>
      <c r="EO52" s="908"/>
      <c r="EP52" s="908"/>
      <c r="EQ52" s="908"/>
      <c r="ER52" s="908"/>
      <c r="ES52" s="908"/>
      <c r="ET52" s="908"/>
      <c r="EU52" s="908"/>
      <c r="EV52" s="908"/>
      <c r="EW52" s="908"/>
      <c r="EX52" s="908"/>
      <c r="EY52" s="908"/>
      <c r="EZ52" s="908"/>
      <c r="FA52" s="908"/>
      <c r="FB52" s="908"/>
      <c r="FC52" s="908"/>
      <c r="FD52" s="908"/>
      <c r="FE52" s="908"/>
      <c r="FF52" s="908"/>
      <c r="FG52" s="908"/>
      <c r="FH52" s="908"/>
      <c r="FI52" s="908"/>
      <c r="FJ52" s="908"/>
      <c r="FK52" s="908"/>
      <c r="FL52" s="908"/>
      <c r="FM52" s="908"/>
      <c r="FN52" s="908"/>
      <c r="FO52" s="908"/>
      <c r="FP52" s="908"/>
      <c r="FQ52" s="908"/>
      <c r="FR52" s="908"/>
      <c r="FS52" s="908"/>
      <c r="FT52" s="908"/>
      <c r="FU52" s="908"/>
      <c r="FV52" s="908"/>
      <c r="FW52" s="908"/>
      <c r="FX52" s="908"/>
      <c r="FY52" s="908"/>
      <c r="FZ52" s="908"/>
      <c r="GA52" s="908"/>
      <c r="GB52" s="908"/>
      <c r="GC52" s="908"/>
      <c r="GD52" s="908"/>
      <c r="GE52" s="908"/>
      <c r="GF52" s="908"/>
      <c r="GG52" s="908"/>
      <c r="GH52" s="908"/>
      <c r="GI52" s="908"/>
      <c r="GJ52" s="908"/>
      <c r="GK52" s="908"/>
      <c r="GL52" s="908"/>
      <c r="GM52" s="908"/>
      <c r="GN52" s="908"/>
      <c r="GO52" s="908"/>
      <c r="GP52" s="908"/>
      <c r="GQ52" s="908"/>
      <c r="GR52" s="908"/>
      <c r="GS52" s="908"/>
      <c r="GT52" s="908"/>
      <c r="GU52" s="908"/>
      <c r="GV52" s="908"/>
      <c r="GW52" s="908"/>
      <c r="GX52" s="908"/>
      <c r="GY52" s="908"/>
      <c r="GZ52" s="908"/>
      <c r="HA52" s="908"/>
      <c r="HB52" s="908"/>
      <c r="HC52" s="908"/>
      <c r="HD52" s="908"/>
      <c r="HE52" s="908"/>
      <c r="HF52" s="908"/>
      <c r="HG52" s="908"/>
      <c r="HH52" s="908"/>
      <c r="HI52" s="908"/>
      <c r="HJ52" s="908"/>
      <c r="HK52" s="908"/>
      <c r="HL52" s="908"/>
      <c r="HM52" s="908"/>
      <c r="HN52" s="908"/>
      <c r="HO52" s="908"/>
      <c r="HP52" s="908"/>
      <c r="HQ52" s="908"/>
      <c r="HR52" s="908"/>
      <c r="HS52" s="908"/>
      <c r="HT52" s="908"/>
      <c r="HU52" s="908"/>
      <c r="HV52" s="908"/>
      <c r="HW52" s="908"/>
      <c r="HX52" s="908"/>
      <c r="HY52" s="908"/>
      <c r="HZ52" s="908"/>
      <c r="IA52" s="908"/>
      <c r="IB52" s="908"/>
      <c r="IC52" s="908"/>
      <c r="ID52" s="908"/>
      <c r="IE52" s="908"/>
      <c r="IF52" s="908"/>
      <c r="IG52" s="908"/>
      <c r="IH52" s="908"/>
      <c r="II52" s="908"/>
      <c r="IJ52" s="908"/>
      <c r="IK52" s="908"/>
      <c r="IL52" s="908"/>
      <c r="IM52" s="908"/>
      <c r="IN52" s="908"/>
      <c r="IO52" s="908"/>
      <c r="IP52" s="908"/>
      <c r="IQ52" s="908"/>
      <c r="IR52" s="908"/>
      <c r="IS52" s="908"/>
      <c r="IT52" s="908"/>
      <c r="IU52" s="908"/>
      <c r="IV52" s="908"/>
      <c r="IW52" s="908"/>
      <c r="IX52" s="908"/>
      <c r="IY52" s="908"/>
      <c r="IZ52" s="908"/>
      <c r="JA52" s="908"/>
      <c r="JB52" s="908"/>
      <c r="JC52" s="908"/>
      <c r="JD52" s="908"/>
      <c r="JE52" s="908"/>
      <c r="JF52" s="908"/>
      <c r="JG52" s="908"/>
      <c r="JH52" s="908"/>
      <c r="JI52" s="908"/>
      <c r="JJ52" s="908"/>
      <c r="JK52" s="908"/>
      <c r="JL52" s="908"/>
      <c r="JM52" s="908"/>
      <c r="JN52" s="908"/>
      <c r="JO52" s="908"/>
      <c r="JP52" s="908"/>
      <c r="JQ52" s="908"/>
      <c r="JR52" s="908"/>
      <c r="JS52" s="908"/>
      <c r="JT52" s="908"/>
      <c r="JU52" s="908"/>
      <c r="JV52" s="908"/>
      <c r="JW52" s="908"/>
      <c r="JX52" s="908"/>
    </row>
    <row r="53" spans="1:284" s="709" customFormat="1" ht="24" customHeight="1">
      <c r="A53" s="972">
        <f>VLOOKUP(B53,REF!$U$1:$W$8,2,FALSE)</f>
        <v>7</v>
      </c>
      <c r="B53" s="1192" t="s">
        <v>567</v>
      </c>
      <c r="C53" s="1193" t="s">
        <v>667</v>
      </c>
      <c r="D53" s="1297" t="s">
        <v>753</v>
      </c>
      <c r="E53" s="971"/>
      <c r="F53" s="1218">
        <v>0</v>
      </c>
      <c r="G53" s="1219"/>
      <c r="H53" s="1272" t="s">
        <v>682</v>
      </c>
      <c r="I53" s="764" t="s">
        <v>281</v>
      </c>
      <c r="J53" s="945" t="s">
        <v>998</v>
      </c>
      <c r="K53" s="939" t="s">
        <v>1003</v>
      </c>
      <c r="L53" s="864" t="s">
        <v>683</v>
      </c>
      <c r="M53" s="871" t="s">
        <v>683</v>
      </c>
      <c r="N53" s="1307"/>
      <c r="O53" s="1224"/>
      <c r="P53" s="860"/>
      <c r="Q53" s="930" t="s">
        <v>848</v>
      </c>
      <c r="R53" s="1025">
        <v>12</v>
      </c>
      <c r="S53" s="1179">
        <v>0</v>
      </c>
      <c r="T53" s="1180" t="str">
        <f>VLOOKUP(S53,REF!$K$1:$N$11,4,FALSE)</f>
        <v>SALES</v>
      </c>
      <c r="U53" s="1021"/>
      <c r="V53" s="979" t="s">
        <v>764</v>
      </c>
      <c r="W53" s="983"/>
      <c r="X53" s="979"/>
      <c r="Y53" s="983"/>
      <c r="Z53" s="980"/>
      <c r="AA53" s="952">
        <f t="shared" si="10"/>
        <v>12</v>
      </c>
      <c r="AB53" s="1283"/>
      <c r="AC53" s="1283">
        <f t="shared" si="9"/>
        <v>84</v>
      </c>
      <c r="AD53" s="952"/>
      <c r="AE53" s="953"/>
      <c r="AF53" s="1033"/>
      <c r="AG53" s="1235" t="s">
        <v>849</v>
      </c>
      <c r="AH53" s="472">
        <f>IF($AB53&lt;=AH$2,IF($AC53&lt;AH$2,0,VLOOKUP($S53,REF!$K:$N,2,FALSE)),"")</f>
        <v>0</v>
      </c>
      <c r="AI53" s="472">
        <f>IF($AB53&lt;=AI$2,IF($AC53&lt;AI$2,0,VLOOKUP($S53,REF!$K:$N,2,FALSE)),"")</f>
        <v>0</v>
      </c>
      <c r="AJ53" s="472">
        <f>IF($AB53&lt;=AJ$2,IF($AC53&lt;AJ$2,0,VLOOKUP($S53,REF!$K:$N,2,FALSE)),"")</f>
        <v>0</v>
      </c>
      <c r="AK53" s="472">
        <f>IF($AB53&lt;=AK$2,IF($AC53&lt;AK$2,0,VLOOKUP($S53,REF!$K:$N,2,FALSE)),"")</f>
        <v>0</v>
      </c>
      <c r="AL53" s="472">
        <f>IF($AB53&lt;=AL$2,IF($AC53&lt;AL$2,0,VLOOKUP($S53,REF!$K:$N,2,FALSE)),"")</f>
        <v>0</v>
      </c>
      <c r="AM53" s="472">
        <f>IF($AB53&lt;=AM$2,IF($AC53&lt;AM$2,0,VLOOKUP($S53,REF!$K:$N,2,FALSE)),"")</f>
        <v>0</v>
      </c>
      <c r="AN53" s="472">
        <f>IF($AB53&lt;=AN$2,IF($AC53&lt;AN$2,0,VLOOKUP($S53,REF!$K:$N,2,FALSE)),"")</f>
        <v>0</v>
      </c>
      <c r="AO53" s="472">
        <f>IF($AB53&lt;=AO$2,IF($AC53&lt;AO$2,0,VLOOKUP($S53,REF!$K:$N,2,FALSE)),"")</f>
        <v>0</v>
      </c>
      <c r="AP53" s="472">
        <f>IF($AB53&lt;=AP$2,IF($AC53&lt;AP$2,0,VLOOKUP($S53,REF!$K:$N,2,FALSE)),"")</f>
        <v>0</v>
      </c>
      <c r="AQ53" s="472">
        <f>IF($AB53&lt;=AQ$2,IF($AC53&lt;AQ$2,0,VLOOKUP($S53,REF!$K:$N,2,FALSE)),"")</f>
        <v>0</v>
      </c>
      <c r="AR53" s="472">
        <f>IF($AB53&lt;=AR$2,IF($AC53&lt;AR$2,0,VLOOKUP($S53,REF!$K:$N,2,FALSE)),"")</f>
        <v>0</v>
      </c>
      <c r="AS53" s="472">
        <f>IF($AB53&lt;=AS$2,IF($AC53&lt;AS$2,0,VLOOKUP($S53,REF!$K:$N,2,FALSE)),"")</f>
        <v>0</v>
      </c>
      <c r="AT53" s="472">
        <f>IF($AB53&lt;=AT$2,IF($AC53&lt;AT$2,0,VLOOKUP($S53,REF!$K:$N,2,FALSE)),"")</f>
        <v>0</v>
      </c>
      <c r="AU53" s="472">
        <f>IF($AB53&lt;=AU$2,IF($AC53&lt;AU$2,0,VLOOKUP($S53,REF!$K:$N,2,FALSE)),"")</f>
        <v>0</v>
      </c>
      <c r="AV53" s="472">
        <f>IF($AB53&lt;=AV$2,IF($AC53&lt;AV$2,0,VLOOKUP($S53,REF!$K:$N,2,FALSE)),"")</f>
        <v>0</v>
      </c>
      <c r="AW53" s="472">
        <f>IF($AB53&lt;=AW$2,IF($AC53&lt;AW$2,0,VLOOKUP($S53,REF!$K:$N,2,FALSE)),"")</f>
        <v>0</v>
      </c>
      <c r="AX53" s="472">
        <f>IF($AB53&lt;=AX$2,IF($AC53&lt;AX$2,0,VLOOKUP($S53,REF!$K:$N,2,FALSE)),"")</f>
        <v>0</v>
      </c>
      <c r="AY53" s="472">
        <f>IF($AB53&lt;=AY$2,IF($AC53&lt;AY$2,0,VLOOKUP($S53,REF!$K:$N,2,FALSE)),"")</f>
        <v>0</v>
      </c>
      <c r="AZ53" s="472">
        <f>IF($AB53&lt;=AZ$2,IF($AC53&lt;AZ$2,0,VLOOKUP($S53,REF!$K:$N,2,FALSE)),"")</f>
        <v>0</v>
      </c>
      <c r="BA53" s="472">
        <f>IF($AB53&lt;=BA$2,IF($AC53&lt;BA$2,0,VLOOKUP($S53,REF!$K:$N,2,FALSE)),"")</f>
        <v>0</v>
      </c>
      <c r="BB53" s="905">
        <f>IF($AB53&lt;=BB$2,IF($AC53&lt;BB$2,0,VLOOKUP($S53,REF!$K:$N,2,FALSE)),"")</f>
        <v>0</v>
      </c>
      <c r="BC53" s="905">
        <f>IF($AB53&lt;=BC$2,IF($AC53&lt;BC$2,0,VLOOKUP($S53,REF!$K:$N,2,FALSE)),"")</f>
        <v>0</v>
      </c>
      <c r="BD53" s="905">
        <f>IF($AB53&lt;=BD$2,IF($AC53&lt;BD$2,0,VLOOKUP($S53,REF!$K:$N,2,FALSE)),"")</f>
        <v>0</v>
      </c>
      <c r="BE53" s="905">
        <f>IF($AB53&lt;=BE$2,IF($AC53&lt;BE$2,0,VLOOKUP($S53,REF!$K:$N,2,FALSE)),"")</f>
        <v>0</v>
      </c>
      <c r="BF53" s="905">
        <f>IF($AB53&lt;=BF$2,IF($AC53&lt;BF$2,0,VLOOKUP($S53,REF!$K:$N,2,FALSE)),"")</f>
        <v>0</v>
      </c>
      <c r="BG53" s="905">
        <f>IF($AB53&lt;=BG$2,IF($AC53&lt;BG$2,0,VLOOKUP($S53,REF!$K:$N,2,FALSE)),"")</f>
        <v>0</v>
      </c>
      <c r="BH53" s="905">
        <f>IF($AB53&lt;=BH$2,IF($AC53&lt;BH$2,0,VLOOKUP($S53,REF!$K:$N,2,FALSE)),"")</f>
        <v>0</v>
      </c>
      <c r="BI53" s="905">
        <f>IF($AB53&lt;=BI$2,IF($AC53&lt;BI$2,0,VLOOKUP($S53,REF!$K:$N,2,FALSE)),"")</f>
        <v>0</v>
      </c>
      <c r="BJ53" s="905">
        <f>IF($AB53&lt;=BJ$2,IF($AC53&lt;BJ$2,0,VLOOKUP($S53,REF!$K:$N,2,FALSE)),"")</f>
        <v>0</v>
      </c>
      <c r="BK53" s="905">
        <f>IF($AB53&lt;=BK$2,IF($AC53&lt;BK$2,0,VLOOKUP($S53,REF!$K:$N,2,FALSE)),"")</f>
        <v>0</v>
      </c>
      <c r="BL53" s="905">
        <f>IF($AB53&lt;=BL$2,IF($AC53&lt;BL$2,0,VLOOKUP($S53,REF!$K:$N,2,FALSE)),"")</f>
        <v>0</v>
      </c>
      <c r="BM53" s="905">
        <f>IF($AB53&lt;=BM$2,IF($AC53&lt;BM$2,0,VLOOKUP($S53,REF!$K:$N,2,FALSE)),"")</f>
        <v>0</v>
      </c>
      <c r="BN53" s="905">
        <f>IF($AB53&lt;=BN$2,IF($AC53&lt;BN$2,0,VLOOKUP($S53,REF!$K:$N,2,FALSE)),"")</f>
        <v>0</v>
      </c>
      <c r="BO53" s="905">
        <f>IF($AB53&lt;=BO$2,IF($AC53&lt;BO$2,0,VLOOKUP($S53,REF!$K:$N,2,FALSE)),"")</f>
        <v>0</v>
      </c>
      <c r="BP53" s="905">
        <f>IF($AB53&lt;=BP$2,IF($AC53&lt;BP$2,0,VLOOKUP($S53,REF!$K:$N,2,FALSE)),"")</f>
        <v>0</v>
      </c>
      <c r="BQ53" s="905">
        <f>IF($AB53&lt;=BQ$2,IF($AC53&lt;BQ$2,0,VLOOKUP($S53,REF!$K:$N,2,FALSE)),"")</f>
        <v>0</v>
      </c>
      <c r="BR53" s="905">
        <f>IF($AB53&lt;=BR$2,IF($AC53&lt;BR$2,0,VLOOKUP($S53,REF!$K:$N,2,FALSE)),"")</f>
        <v>0</v>
      </c>
      <c r="BS53" s="905">
        <f>IF($AB53&lt;=BS$2,IF($AC53&lt;BS$2,0,VLOOKUP($S53,REF!$K:$N,2,FALSE)),"")</f>
        <v>0</v>
      </c>
      <c r="BT53" s="905">
        <f>IF($AB53&lt;=BT$2,IF($AC53&lt;BT$2,0,VLOOKUP($S53,REF!$K:$N,2,FALSE)),"")</f>
        <v>0</v>
      </c>
      <c r="BU53" s="905">
        <f>IF($AB53&lt;=BU$2,IF($AC53&lt;BU$2,0,VLOOKUP($S53,REF!$K:$N,2,FALSE)),"")</f>
        <v>0</v>
      </c>
      <c r="BV53" s="905">
        <f>IF($AB53&lt;=BV$2,IF($AC53&lt;BV$2,0,VLOOKUP($S53,REF!$K:$N,2,FALSE)),"")</f>
        <v>0</v>
      </c>
      <c r="BW53" s="905">
        <f>IF($AB53&lt;=BW$2,IF($AC53&lt;BW$2,0,VLOOKUP($S53,REF!$K:$N,2,FALSE)),"")</f>
        <v>0</v>
      </c>
      <c r="BX53" s="905">
        <f>IF($AB53&lt;=BX$2,IF($AC53&lt;BX$2,0,VLOOKUP($S53,REF!$K:$N,2,FALSE)),"")</f>
        <v>0</v>
      </c>
      <c r="BY53" s="905">
        <f>IF($AB53&lt;=BY$2,IF($AC53&lt;BY$2,0,VLOOKUP($S53,REF!$K:$N,2,FALSE)),"")</f>
        <v>0</v>
      </c>
      <c r="BZ53" s="905">
        <f>IF($AB53&lt;=BZ$2,IF($AC53&lt;BZ$2,0,VLOOKUP($S53,REF!$K:$N,2,FALSE)),"")</f>
        <v>0</v>
      </c>
      <c r="CA53" s="905">
        <f>IF($AB53&lt;=CA$2,IF($AC53&lt;CA$2,0,VLOOKUP($S53,REF!$K:$N,2,FALSE)),"")</f>
        <v>0</v>
      </c>
      <c r="CB53" s="905">
        <f>IF($AB53&lt;=CB$2,IF($AC53&lt;CB$2,0,VLOOKUP($S53,REF!$K:$N,2,FALSE)),"")</f>
        <v>0</v>
      </c>
      <c r="CC53" s="905">
        <f>IF($AB53&lt;=CC$2,IF($AC53&lt;CC$2,0,VLOOKUP($S53,REF!$K:$N,2,FALSE)),"")</f>
        <v>0</v>
      </c>
      <c r="CD53" s="905">
        <f>IF($AB53&lt;=CD$2,IF($AC53&lt;CD$2,0,VLOOKUP($S53,REF!$K:$N,2,FALSE)),"")</f>
        <v>0</v>
      </c>
      <c r="CE53" s="905">
        <f>IF($AB53&lt;=CE$2,IF($AC53&lt;CE$2,0,VLOOKUP($S53,REF!$K:$N,2,FALSE)),"")</f>
        <v>0</v>
      </c>
      <c r="CF53" s="905">
        <f>IF($AB53&lt;=CF$2,IF($AC53&lt;CF$2,0,VLOOKUP($S53,REF!$K:$N,2,FALSE)),"")</f>
        <v>0</v>
      </c>
      <c r="CG53" s="905">
        <f>IF($AB53&lt;=CG$2,IF($AC53&lt;CG$2,0,VLOOKUP($S53,REF!$K:$N,2,FALSE)),"")</f>
        <v>0</v>
      </c>
      <c r="CH53" s="905">
        <f>IF($AB53&lt;=CH$2,IF($AC53&lt;CH$2,0,VLOOKUP($S53,REF!$K:$N,2,FALSE)),"")</f>
        <v>0</v>
      </c>
      <c r="CI53" s="905">
        <f>IF($AB53&lt;=CI$2,IF($AC53&lt;CI$2,0,VLOOKUP($S53,REF!$K:$N,2,FALSE)),"")</f>
        <v>0</v>
      </c>
      <c r="CJ53" s="905">
        <f>IF($AB53&lt;=CJ$2,IF($AC53&lt;CJ$2,0,VLOOKUP($S53,REF!$K:$N,2,FALSE)),"")</f>
        <v>0</v>
      </c>
      <c r="CK53" s="905">
        <f>IF($AB53&lt;=CK$2,IF($AC53&lt;CK$2,0,VLOOKUP($S53,REF!$K:$N,2,FALSE)),"")</f>
        <v>0</v>
      </c>
      <c r="CL53" s="905">
        <f>IF($AB53&lt;=CL$2,IF($AC53&lt;CL$2,0,VLOOKUP($S53,REF!$K:$N,2,FALSE)),"")</f>
        <v>0</v>
      </c>
      <c r="CM53" s="905">
        <f>IF($AB53&lt;=CM$2,IF($AC53&lt;CM$2,0,VLOOKUP($S53,REF!$K:$N,2,FALSE)),"")</f>
        <v>0</v>
      </c>
      <c r="CN53" s="905">
        <f>IF($AB53&lt;=CN$2,IF($AC53&lt;CN$2,0,VLOOKUP($S53,REF!$K:$N,2,FALSE)),"")</f>
        <v>0</v>
      </c>
      <c r="CO53" s="905">
        <f>IF($AB53&lt;=CO$2,IF($AC53&lt;CO$2,0,VLOOKUP($S53,REF!$K:$N,2,FALSE)),"")</f>
        <v>0</v>
      </c>
      <c r="CP53" s="905">
        <f>IF($AB53&lt;=CP$2,IF($AC53&lt;CP$2,0,VLOOKUP($S53,REF!$K:$N,2,FALSE)),"")</f>
        <v>0</v>
      </c>
      <c r="CQ53" s="905">
        <f>IF($AB53&lt;=CQ$2,IF($AC53&lt;CQ$2,0,VLOOKUP($S53,REF!$K:$N,2,FALSE)),"")</f>
        <v>0</v>
      </c>
      <c r="CR53" s="905">
        <f>IF($AB53&lt;=CR$2,IF($AC53&lt;CR$2,0,VLOOKUP($S53,REF!$K:$N,2,FALSE)),"")</f>
        <v>0</v>
      </c>
      <c r="CS53" s="905">
        <f>IF($AB53&lt;=CS$2,IF($AC53&lt;CS$2,0,VLOOKUP($S53,REF!$K:$N,2,FALSE)),"")</f>
        <v>0</v>
      </c>
      <c r="CT53" s="905">
        <f>IF($AB53&lt;=CT$2,IF($AC53&lt;CT$2,0,VLOOKUP($S53,REF!$K:$N,2,FALSE)),"")</f>
        <v>0</v>
      </c>
      <c r="CU53" s="905">
        <f>IF($AB53&lt;=CU$2,IF($AC53&lt;CU$2,0,VLOOKUP($S53,REF!$K:$N,2,FALSE)),"")</f>
        <v>0</v>
      </c>
      <c r="CV53" s="905">
        <f>IF($AB53&lt;=CV$2,IF($AC53&lt;CV$2,0,VLOOKUP($S53,REF!$K:$N,2,FALSE)),"")</f>
        <v>0</v>
      </c>
      <c r="CW53" s="905">
        <f>IF($AB53&lt;=CW$2,IF($AC53&lt;CW$2,0,VLOOKUP($S53,REF!$K:$N,2,FALSE)),"")</f>
        <v>0</v>
      </c>
      <c r="CX53" s="905">
        <f>IF($AB53&lt;=CX$2,IF($AC53&lt;CX$2,0,VLOOKUP($S53,REF!$K:$N,2,FALSE)),"")</f>
        <v>0</v>
      </c>
      <c r="CY53" s="905">
        <f>IF($AB53&lt;=CY$2,IF($AC53&lt;CY$2,0,VLOOKUP($S53,REF!$K:$N,2,FALSE)),"")</f>
        <v>0</v>
      </c>
      <c r="CZ53" s="905">
        <f>IF($AB53&lt;=CZ$2,IF($AC53&lt;CZ$2,0,VLOOKUP($S53,REF!$K:$N,2,FALSE)),"")</f>
        <v>0</v>
      </c>
      <c r="DA53" s="905">
        <f>IF($AB53&lt;=DA$2,IF($AC53&lt;DA$2,0,VLOOKUP($S53,REF!$K:$N,2,FALSE)),"")</f>
        <v>0</v>
      </c>
      <c r="DB53" s="905">
        <f>IF($AB53&lt;=DB$2,IF($AC53&lt;DB$2,0,VLOOKUP($S53,REF!$K:$N,2,FALSE)),"")</f>
        <v>0</v>
      </c>
      <c r="DC53" s="905">
        <f>IF($AB53&lt;=DC$2,IF($AC53&lt;DC$2,0,VLOOKUP($S53,REF!$K:$N,2,FALSE)),"")</f>
        <v>0</v>
      </c>
      <c r="DD53" s="905">
        <f>IF($AB53&lt;=DD$2,IF($AC53&lt;DD$2,0,VLOOKUP($S53,REF!$K:$N,2,FALSE)),"")</f>
        <v>0</v>
      </c>
      <c r="DE53" s="905">
        <f>IF($AB53&lt;=DE$2,IF($AC53&lt;DE$2,0,VLOOKUP($S53,REF!$K:$N,2,FALSE)),"")</f>
        <v>0</v>
      </c>
      <c r="DF53" s="905">
        <f>IF($AB53&lt;=DF$2,IF($AC53&lt;DF$2,0,VLOOKUP($S53,REF!$K:$N,2,FALSE)),"")</f>
        <v>0</v>
      </c>
      <c r="DG53" s="905">
        <f>IF($AB53&lt;=DG$2,IF($AC53&lt;DG$2,0,VLOOKUP($S53,REF!$K:$N,2,FALSE)),"")</f>
        <v>0</v>
      </c>
      <c r="DH53" s="905">
        <f>IF($AB53&lt;=DH$2,IF($AC53&lt;DH$2,0,VLOOKUP($S53,REF!$K:$N,2,FALSE)),"")</f>
        <v>0</v>
      </c>
      <c r="DI53" s="905">
        <f>IF($AB53&lt;=DI$2,IF($AC53&lt;DI$2,0,VLOOKUP($S53,REF!$K:$N,2,FALSE)),"")</f>
        <v>0</v>
      </c>
      <c r="DJ53" s="905">
        <f>IF($AB53&lt;=DJ$2,IF($AC53&lt;DJ$2,0,VLOOKUP($S53,REF!$K:$N,2,FALSE)),"")</f>
        <v>0</v>
      </c>
      <c r="DK53" s="905">
        <f>IF($AB53&lt;=DK$2,IF($AC53&lt;DK$2,0,VLOOKUP($S53,REF!$K:$N,2,FALSE)),"")</f>
        <v>0</v>
      </c>
      <c r="DL53" s="905">
        <f>IF($AB53&lt;=DL$2,IF($AC53&lt;DL$2,0,VLOOKUP($S53,REF!$K:$N,2,FALSE)),"")</f>
        <v>0</v>
      </c>
      <c r="DM53" s="905">
        <f>IF($AB53&lt;=DM$2,IF($AC53&lt;DM$2,0,VLOOKUP($S53,REF!$K:$N,2,FALSE)),"")</f>
        <v>0</v>
      </c>
      <c r="DN53" s="905">
        <f>IF($AB53&lt;=DN$2,IF($AC53&lt;DN$2,0,VLOOKUP($S53,REF!$K:$N,2,FALSE)),"")</f>
        <v>0</v>
      </c>
      <c r="DO53" s="905">
        <f>IF($AB53&lt;=DO$2,IF($AC53&lt;DO$2,0,VLOOKUP($S53,REF!$K:$N,2,FALSE)),"")</f>
        <v>0</v>
      </c>
      <c r="DP53" s="905">
        <f>IF($AB53&lt;=DP$2,IF($AC53&lt;DP$2,0,VLOOKUP($S53,REF!$K:$N,2,FALSE)),"")</f>
        <v>0</v>
      </c>
      <c r="DQ53" s="905">
        <f>IF($AB53&lt;=DQ$2,IF($AC53&lt;DQ$2,0,VLOOKUP($S53,REF!$K:$N,2,FALSE)),"")</f>
        <v>0</v>
      </c>
      <c r="DR53" s="905">
        <f>IF($AB53&lt;=DR$2,IF($AC53&lt;DR$2,0,VLOOKUP($S53,REF!$K:$N,2,FALSE)),"")</f>
        <v>0</v>
      </c>
      <c r="DS53" s="905">
        <f>IF($AB53&lt;=DS$2,IF($AC53&lt;DS$2,0,VLOOKUP($S53,REF!$K:$N,2,FALSE)),"")</f>
        <v>0</v>
      </c>
      <c r="DT53" s="905">
        <f>IF($AB53&lt;=DT$2,IF($AC53&lt;DT$2,0,VLOOKUP($S53,REF!$K:$N,2,FALSE)),"")</f>
        <v>0</v>
      </c>
      <c r="DU53" s="905">
        <f>IF($AB53&lt;=DU$2,IF($AC53&lt;DU$2,0,VLOOKUP($S53,REF!$K:$N,2,FALSE)),"")</f>
        <v>0</v>
      </c>
      <c r="DV53" s="905">
        <f>IF($AB53&lt;=DV$2,IF($AC53&lt;DV$2,0,VLOOKUP($S53,REF!$K:$N,2,FALSE)),"")</f>
        <v>0</v>
      </c>
      <c r="DW53" s="905">
        <f>IF($AB53&lt;=DW$2,IF($AC53&lt;DW$2,0,VLOOKUP($S53,REF!$K:$N,2,FALSE)),"")</f>
        <v>0</v>
      </c>
      <c r="DX53" s="905">
        <f>IF($AB53&lt;=DX$2,IF($AC53&lt;DX$2,0,VLOOKUP($S53,REF!$K:$N,2,FALSE)),"")</f>
        <v>0</v>
      </c>
      <c r="DY53" s="905">
        <f>IF($AB53&lt;=DY$2,IF($AC53&lt;DY$2,0,VLOOKUP($S53,REF!$K:$N,2,FALSE)),"")</f>
        <v>0</v>
      </c>
      <c r="DZ53" s="905">
        <f>IF($AB53&lt;=DZ$2,IF($AC53&lt;DZ$2,0,VLOOKUP($S53,REF!$K:$N,2,FALSE)),"")</f>
        <v>1.0001</v>
      </c>
      <c r="EA53" s="908"/>
      <c r="EB53" s="908"/>
      <c r="EC53" s="908"/>
      <c r="ED53" s="908"/>
      <c r="EE53" s="908"/>
      <c r="EF53" s="908"/>
      <c r="EG53" s="908"/>
      <c r="EH53" s="908"/>
      <c r="EI53" s="908"/>
      <c r="EJ53" s="908"/>
      <c r="EK53" s="908"/>
      <c r="EL53" s="908"/>
      <c r="EM53" s="908"/>
      <c r="EN53" s="908"/>
      <c r="EO53" s="908"/>
      <c r="EP53" s="908"/>
      <c r="EQ53" s="908"/>
      <c r="ER53" s="908"/>
      <c r="ES53" s="908"/>
      <c r="ET53" s="908"/>
      <c r="EU53" s="908"/>
      <c r="EV53" s="908"/>
      <c r="EW53" s="908"/>
      <c r="EX53" s="908"/>
      <c r="EY53" s="908"/>
      <c r="EZ53" s="908"/>
      <c r="FA53" s="908"/>
      <c r="FB53" s="908"/>
      <c r="FC53" s="908"/>
      <c r="FD53" s="908"/>
      <c r="FE53" s="908"/>
      <c r="FF53" s="908"/>
      <c r="FG53" s="908"/>
      <c r="FH53" s="908"/>
      <c r="FI53" s="908"/>
      <c r="FJ53" s="908"/>
      <c r="FK53" s="908"/>
      <c r="FL53" s="908"/>
      <c r="FM53" s="908"/>
      <c r="FN53" s="908"/>
      <c r="FO53" s="908"/>
      <c r="FP53" s="908"/>
      <c r="FQ53" s="908"/>
      <c r="FR53" s="908"/>
      <c r="FS53" s="908"/>
      <c r="FT53" s="908"/>
      <c r="FU53" s="908"/>
      <c r="FV53" s="908"/>
      <c r="FW53" s="908"/>
      <c r="FX53" s="908"/>
      <c r="FY53" s="908"/>
      <c r="FZ53" s="908"/>
      <c r="GA53" s="908"/>
      <c r="GB53" s="908"/>
      <c r="GC53" s="908"/>
      <c r="GD53" s="908"/>
      <c r="GE53" s="908"/>
      <c r="GF53" s="908"/>
      <c r="GG53" s="908"/>
      <c r="GH53" s="908"/>
      <c r="GI53" s="908"/>
      <c r="GJ53" s="908"/>
      <c r="GK53" s="908"/>
      <c r="GL53" s="908"/>
      <c r="GM53" s="908"/>
      <c r="GN53" s="908"/>
      <c r="GO53" s="908"/>
      <c r="GP53" s="908"/>
      <c r="GQ53" s="908"/>
      <c r="GR53" s="908"/>
      <c r="GS53" s="908"/>
      <c r="GT53" s="908"/>
      <c r="GU53" s="908"/>
      <c r="GV53" s="908"/>
      <c r="GW53" s="908"/>
      <c r="GX53" s="908"/>
      <c r="GY53" s="908"/>
      <c r="GZ53" s="908"/>
      <c r="HA53" s="908"/>
      <c r="HB53" s="908"/>
      <c r="HC53" s="908"/>
      <c r="HD53" s="908"/>
      <c r="HE53" s="908"/>
      <c r="HF53" s="908"/>
      <c r="HG53" s="908"/>
      <c r="HH53" s="908"/>
      <c r="HI53" s="908"/>
      <c r="HJ53" s="908"/>
      <c r="HK53" s="908"/>
      <c r="HL53" s="908"/>
      <c r="HM53" s="908"/>
      <c r="HN53" s="908"/>
      <c r="HO53" s="908"/>
      <c r="HP53" s="908"/>
      <c r="HQ53" s="908"/>
      <c r="HR53" s="908"/>
      <c r="HS53" s="908"/>
      <c r="HT53" s="908"/>
      <c r="HU53" s="908"/>
      <c r="HV53" s="908"/>
      <c r="HW53" s="908"/>
      <c r="HX53" s="908"/>
      <c r="HY53" s="908"/>
      <c r="HZ53" s="908"/>
      <c r="IA53" s="908"/>
      <c r="IB53" s="908"/>
      <c r="IC53" s="908"/>
      <c r="ID53" s="908"/>
      <c r="IE53" s="908"/>
      <c r="IF53" s="908"/>
      <c r="IG53" s="908"/>
      <c r="IH53" s="908"/>
      <c r="II53" s="908"/>
      <c r="IJ53" s="908"/>
      <c r="IK53" s="908"/>
      <c r="IL53" s="908"/>
      <c r="IM53" s="908"/>
      <c r="IN53" s="908"/>
      <c r="IO53" s="908"/>
      <c r="IP53" s="908"/>
      <c r="IQ53" s="908"/>
      <c r="IR53" s="908"/>
      <c r="IS53" s="908"/>
      <c r="IT53" s="908"/>
      <c r="IU53" s="908"/>
      <c r="IV53" s="908"/>
      <c r="IW53" s="908"/>
      <c r="IX53" s="908"/>
      <c r="IY53" s="908"/>
      <c r="IZ53" s="908"/>
      <c r="JA53" s="908"/>
      <c r="JB53" s="908"/>
      <c r="JC53" s="908"/>
      <c r="JD53" s="908"/>
      <c r="JE53" s="908"/>
      <c r="JF53" s="908"/>
      <c r="JG53" s="908"/>
      <c r="JH53" s="908"/>
      <c r="JI53" s="908"/>
      <c r="JJ53" s="908"/>
      <c r="JK53" s="908"/>
      <c r="JL53" s="908"/>
      <c r="JM53" s="908"/>
      <c r="JN53" s="908"/>
      <c r="JO53" s="908"/>
      <c r="JP53" s="908"/>
      <c r="JQ53" s="908"/>
      <c r="JR53" s="908"/>
      <c r="JS53" s="908"/>
      <c r="JT53" s="908"/>
      <c r="JU53" s="908"/>
      <c r="JV53" s="908"/>
      <c r="JW53" s="908"/>
      <c r="JX53" s="908"/>
    </row>
    <row r="54" spans="1:284" s="709" customFormat="1" ht="24" customHeight="1">
      <c r="A54" s="972">
        <f>VLOOKUP(B54,REF!$U$1:$W$8,2,FALSE)</f>
        <v>7</v>
      </c>
      <c r="B54" s="1192" t="s">
        <v>567</v>
      </c>
      <c r="C54" s="1193"/>
      <c r="D54" s="1297" t="s">
        <v>753</v>
      </c>
      <c r="E54" s="971"/>
      <c r="F54" s="1218">
        <v>0</v>
      </c>
      <c r="G54" s="1219"/>
      <c r="H54" s="870"/>
      <c r="I54" s="764" t="s">
        <v>281</v>
      </c>
      <c r="J54" s="945" t="s">
        <v>62</v>
      </c>
      <c r="K54" s="939" t="s">
        <v>490</v>
      </c>
      <c r="L54" s="864" t="s">
        <v>493</v>
      </c>
      <c r="M54" s="710"/>
      <c r="N54" s="1304" t="s">
        <v>281</v>
      </c>
      <c r="O54" s="1225"/>
      <c r="P54" s="860"/>
      <c r="Q54" s="930" t="s">
        <v>848</v>
      </c>
      <c r="R54" s="1025">
        <v>1</v>
      </c>
      <c r="S54" s="1179">
        <v>0</v>
      </c>
      <c r="T54" s="1180" t="str">
        <f>VLOOKUP(S54,REF!$K$1:$N$11,4,FALSE)</f>
        <v>SALES</v>
      </c>
      <c r="U54" s="1021"/>
      <c r="V54" s="979"/>
      <c r="W54" s="983"/>
      <c r="X54" s="979"/>
      <c r="Y54" s="983"/>
      <c r="Z54" s="980"/>
      <c r="AA54" s="952">
        <f t="shared" si="10"/>
        <v>1</v>
      </c>
      <c r="AB54" s="1284"/>
      <c r="AC54" s="1283">
        <f t="shared" si="9"/>
        <v>7</v>
      </c>
      <c r="AD54" s="952"/>
      <c r="AE54" s="953"/>
      <c r="AF54" s="1033"/>
      <c r="AG54" s="1234" t="s">
        <v>989</v>
      </c>
      <c r="AH54" s="472">
        <f>IF($AB54&lt;=AH$2,IF($AC54&lt;AH$2,0,VLOOKUP($S54,REF!$K:$N,2,FALSE)),"")</f>
        <v>0</v>
      </c>
      <c r="AI54" s="472">
        <f>IF($AB54&lt;=AI$2,IF($AC54&lt;AI$2,0,VLOOKUP($S54,REF!$K:$N,2,FALSE)),"")</f>
        <v>0</v>
      </c>
      <c r="AJ54" s="472">
        <f>IF($AB54&lt;=AJ$2,IF($AC54&lt;AJ$2,0,VLOOKUP($S54,REF!$K:$N,2,FALSE)),"")</f>
        <v>0</v>
      </c>
      <c r="AK54" s="472">
        <f>IF($AB54&lt;=AK$2,IF($AC54&lt;AK$2,0,VLOOKUP($S54,REF!$K:$N,2,FALSE)),"")</f>
        <v>0</v>
      </c>
      <c r="AL54" s="472">
        <f>IF($AB54&lt;=AL$2,IF($AC54&lt;AL$2,0,VLOOKUP($S54,REF!$K:$N,2,FALSE)),"")</f>
        <v>0</v>
      </c>
      <c r="AM54" s="472">
        <f>IF($AB54&lt;=AM$2,IF($AC54&lt;AM$2,0,VLOOKUP($S54,REF!$K:$N,2,FALSE)),"")</f>
        <v>0</v>
      </c>
      <c r="AN54" s="472">
        <f>IF($AB54&lt;=AN$2,IF($AC54&lt;AN$2,0,VLOOKUP($S54,REF!$K:$N,2,FALSE)),"")</f>
        <v>0</v>
      </c>
      <c r="AO54" s="472">
        <f>IF($AB54&lt;=AO$2,IF($AC54&lt;AO$2,0,VLOOKUP($S54,REF!$K:$N,2,FALSE)),"")</f>
        <v>0</v>
      </c>
      <c r="AP54" s="472">
        <f>IF($AB54&lt;=AP$2,IF($AC54&lt;AP$2,0,VLOOKUP($S54,REF!$K:$N,2,FALSE)),"")</f>
        <v>0</v>
      </c>
      <c r="AQ54" s="472">
        <f>IF($AB54&lt;=AQ$2,IF($AC54&lt;AQ$2,0,VLOOKUP($S54,REF!$K:$N,2,FALSE)),"")</f>
        <v>0</v>
      </c>
      <c r="AR54" s="472">
        <f>IF($AB54&lt;=AR$2,IF($AC54&lt;AR$2,0,VLOOKUP($S54,REF!$K:$N,2,FALSE)),"")</f>
        <v>0</v>
      </c>
      <c r="AS54" s="472">
        <f>IF($AB54&lt;=AS$2,IF($AC54&lt;AS$2,0,VLOOKUP($S54,REF!$K:$N,2,FALSE)),"")</f>
        <v>0</v>
      </c>
      <c r="AT54" s="472">
        <f>IF($AB54&lt;=AT$2,IF($AC54&lt;AT$2,0,VLOOKUP($S54,REF!$K:$N,2,FALSE)),"")</f>
        <v>0</v>
      </c>
      <c r="AU54" s="472">
        <f>IF($AB54&lt;=AU$2,IF($AC54&lt;AU$2,0,VLOOKUP($S54,REF!$K:$N,2,FALSE)),"")</f>
        <v>0</v>
      </c>
      <c r="AV54" s="472">
        <f>IF($AB54&lt;=AV$2,IF($AC54&lt;AV$2,0,VLOOKUP($S54,REF!$K:$N,2,FALSE)),"")</f>
        <v>0</v>
      </c>
      <c r="AW54" s="472">
        <f>IF($AB54&lt;=AW$2,IF($AC54&lt;AW$2,0,VLOOKUP($S54,REF!$K:$N,2,FALSE)),"")</f>
        <v>0</v>
      </c>
      <c r="AX54" s="472">
        <f>IF($AB54&lt;=AX$2,IF($AC54&lt;AX$2,0,VLOOKUP($S54,REF!$K:$N,2,FALSE)),"")</f>
        <v>0</v>
      </c>
      <c r="AY54" s="472">
        <f>IF($AB54&lt;=AY$2,IF($AC54&lt;AY$2,0,VLOOKUP($S54,REF!$K:$N,2,FALSE)),"")</f>
        <v>0</v>
      </c>
      <c r="AZ54" s="472">
        <f>IF($AB54&lt;=AZ$2,IF($AC54&lt;AZ$2,0,VLOOKUP($S54,REF!$K:$N,2,FALSE)),"")</f>
        <v>0</v>
      </c>
      <c r="BA54" s="472">
        <f>IF($AB54&lt;=BA$2,IF($AC54&lt;BA$2,0,VLOOKUP($S54,REF!$K:$N,2,FALSE)),"")</f>
        <v>0</v>
      </c>
      <c r="BB54" s="905">
        <f>IF($AB54&lt;=BB$2,IF($AC54&lt;BB$2,0,VLOOKUP($S54,REF!$K:$N,2,FALSE)),"")</f>
        <v>0</v>
      </c>
      <c r="BC54" s="905">
        <f>IF($AB54&lt;=BC$2,IF($AC54&lt;BC$2,0,VLOOKUP($S54,REF!$K:$N,2,FALSE)),"")</f>
        <v>0</v>
      </c>
      <c r="BD54" s="905">
        <f>IF($AB54&lt;=BD$2,IF($AC54&lt;BD$2,0,VLOOKUP($S54,REF!$K:$N,2,FALSE)),"")</f>
        <v>0</v>
      </c>
      <c r="BE54" s="905">
        <f>IF($AB54&lt;=BE$2,IF($AC54&lt;BE$2,0,VLOOKUP($S54,REF!$K:$N,2,FALSE)),"")</f>
        <v>0</v>
      </c>
      <c r="BF54" s="905">
        <f>IF($AB54&lt;=BF$2,IF($AC54&lt;BF$2,0,VLOOKUP($S54,REF!$K:$N,2,FALSE)),"")</f>
        <v>0</v>
      </c>
      <c r="BG54" s="905">
        <f>IF($AB54&lt;=BG$2,IF($AC54&lt;BG$2,0,VLOOKUP($S54,REF!$K:$N,2,FALSE)),"")</f>
        <v>0</v>
      </c>
      <c r="BH54" s="905">
        <f>IF($AB54&lt;=BH$2,IF($AC54&lt;BH$2,0,VLOOKUP($S54,REF!$K:$N,2,FALSE)),"")</f>
        <v>0</v>
      </c>
      <c r="BI54" s="905">
        <f>IF($AB54&lt;=BI$2,IF($AC54&lt;BI$2,0,VLOOKUP($S54,REF!$K:$N,2,FALSE)),"")</f>
        <v>0</v>
      </c>
      <c r="BJ54" s="905">
        <f>IF($AB54&lt;=BJ$2,IF($AC54&lt;BJ$2,0,VLOOKUP($S54,REF!$K:$N,2,FALSE)),"")</f>
        <v>0</v>
      </c>
      <c r="BK54" s="905">
        <f>IF($AB54&lt;=BK$2,IF($AC54&lt;BK$2,0,VLOOKUP($S54,REF!$K:$N,2,FALSE)),"")</f>
        <v>0</v>
      </c>
      <c r="BL54" s="905">
        <f>IF($AB54&lt;=BL$2,IF($AC54&lt;BL$2,0,VLOOKUP($S54,REF!$K:$N,2,FALSE)),"")</f>
        <v>0</v>
      </c>
      <c r="BM54" s="905">
        <f>IF($AB54&lt;=BM$2,IF($AC54&lt;BM$2,0,VLOOKUP($S54,REF!$K:$N,2,FALSE)),"")</f>
        <v>0</v>
      </c>
      <c r="BN54" s="905">
        <f>IF($AB54&lt;=BN$2,IF($AC54&lt;BN$2,0,VLOOKUP($S54,REF!$K:$N,2,FALSE)),"")</f>
        <v>0</v>
      </c>
      <c r="BO54" s="905">
        <f>IF($AB54&lt;=BO$2,IF($AC54&lt;BO$2,0,VLOOKUP($S54,REF!$K:$N,2,FALSE)),"")</f>
        <v>0</v>
      </c>
      <c r="BP54" s="905">
        <f>IF($AB54&lt;=BP$2,IF($AC54&lt;BP$2,0,VLOOKUP($S54,REF!$K:$N,2,FALSE)),"")</f>
        <v>0</v>
      </c>
      <c r="BQ54" s="905">
        <f>IF($AB54&lt;=BQ$2,IF($AC54&lt;BQ$2,0,VLOOKUP($S54,REF!$K:$N,2,FALSE)),"")</f>
        <v>0</v>
      </c>
      <c r="BR54" s="905">
        <f>IF($AB54&lt;=BR$2,IF($AC54&lt;BR$2,0,VLOOKUP($S54,REF!$K:$N,2,FALSE)),"")</f>
        <v>0</v>
      </c>
      <c r="BS54" s="905">
        <f>IF($AB54&lt;=BS$2,IF($AC54&lt;BS$2,0,VLOOKUP($S54,REF!$K:$N,2,FALSE)),"")</f>
        <v>0</v>
      </c>
      <c r="BT54" s="905">
        <f>IF($AB54&lt;=BT$2,IF($AC54&lt;BT$2,0,VLOOKUP($S54,REF!$K:$N,2,FALSE)),"")</f>
        <v>0</v>
      </c>
      <c r="BU54" s="905">
        <f>IF($AB54&lt;=BU$2,IF($AC54&lt;BU$2,0,VLOOKUP($S54,REF!$K:$N,2,FALSE)),"")</f>
        <v>0</v>
      </c>
      <c r="BV54" s="905">
        <f>IF($AB54&lt;=BV$2,IF($AC54&lt;BV$2,0,VLOOKUP($S54,REF!$K:$N,2,FALSE)),"")</f>
        <v>0</v>
      </c>
      <c r="BW54" s="905">
        <f>IF($AB54&lt;=BW$2,IF($AC54&lt;BW$2,0,VLOOKUP($S54,REF!$K:$N,2,FALSE)),"")</f>
        <v>0</v>
      </c>
      <c r="BX54" s="905">
        <f>IF($AB54&lt;=BX$2,IF($AC54&lt;BX$2,0,VLOOKUP($S54,REF!$K:$N,2,FALSE)),"")</f>
        <v>0</v>
      </c>
      <c r="BY54" s="905">
        <f>IF($AB54&lt;=BY$2,IF($AC54&lt;BY$2,0,VLOOKUP($S54,REF!$K:$N,2,FALSE)),"")</f>
        <v>0</v>
      </c>
      <c r="BZ54" s="905">
        <f>IF($AB54&lt;=BZ$2,IF($AC54&lt;BZ$2,0,VLOOKUP($S54,REF!$K:$N,2,FALSE)),"")</f>
        <v>0</v>
      </c>
      <c r="CA54" s="905">
        <f>IF($AB54&lt;=CA$2,IF($AC54&lt;CA$2,0,VLOOKUP($S54,REF!$K:$N,2,FALSE)),"")</f>
        <v>0</v>
      </c>
      <c r="CB54" s="905">
        <f>IF($AB54&lt;=CB$2,IF($AC54&lt;CB$2,0,VLOOKUP($S54,REF!$K:$N,2,FALSE)),"")</f>
        <v>0</v>
      </c>
      <c r="CC54" s="905">
        <f>IF($AB54&lt;=CC$2,IF($AC54&lt;CC$2,0,VLOOKUP($S54,REF!$K:$N,2,FALSE)),"")</f>
        <v>0</v>
      </c>
      <c r="CD54" s="905">
        <f>IF($AB54&lt;=CD$2,IF($AC54&lt;CD$2,0,VLOOKUP($S54,REF!$K:$N,2,FALSE)),"")</f>
        <v>0</v>
      </c>
      <c r="CE54" s="905">
        <f>IF($AB54&lt;=CE$2,IF($AC54&lt;CE$2,0,VLOOKUP($S54,REF!$K:$N,2,FALSE)),"")</f>
        <v>0</v>
      </c>
      <c r="CF54" s="905">
        <f>IF($AB54&lt;=CF$2,IF($AC54&lt;CF$2,0,VLOOKUP($S54,REF!$K:$N,2,FALSE)),"")</f>
        <v>0</v>
      </c>
      <c r="CG54" s="905">
        <f>IF($AB54&lt;=CG$2,IF($AC54&lt;CG$2,0,VLOOKUP($S54,REF!$K:$N,2,FALSE)),"")</f>
        <v>0</v>
      </c>
      <c r="CH54" s="905">
        <f>IF($AB54&lt;=CH$2,IF($AC54&lt;CH$2,0,VLOOKUP($S54,REF!$K:$N,2,FALSE)),"")</f>
        <v>0</v>
      </c>
      <c r="CI54" s="905">
        <f>IF($AB54&lt;=CI$2,IF($AC54&lt;CI$2,0,VLOOKUP($S54,REF!$K:$N,2,FALSE)),"")</f>
        <v>0</v>
      </c>
      <c r="CJ54" s="905">
        <f>IF($AB54&lt;=CJ$2,IF($AC54&lt;CJ$2,0,VLOOKUP($S54,REF!$K:$N,2,FALSE)),"")</f>
        <v>0</v>
      </c>
      <c r="CK54" s="905">
        <f>IF($AB54&lt;=CK$2,IF($AC54&lt;CK$2,0,VLOOKUP($S54,REF!$K:$N,2,FALSE)),"")</f>
        <v>0</v>
      </c>
      <c r="CL54" s="905">
        <f>IF($AB54&lt;=CL$2,IF($AC54&lt;CL$2,0,VLOOKUP($S54,REF!$K:$N,2,FALSE)),"")</f>
        <v>0</v>
      </c>
      <c r="CM54" s="905">
        <f>IF($AB54&lt;=CM$2,IF($AC54&lt;CM$2,0,VLOOKUP($S54,REF!$K:$N,2,FALSE)),"")</f>
        <v>0</v>
      </c>
      <c r="CN54" s="905">
        <f>IF($AB54&lt;=CN$2,IF($AC54&lt;CN$2,0,VLOOKUP($S54,REF!$K:$N,2,FALSE)),"")</f>
        <v>0</v>
      </c>
      <c r="CO54" s="905">
        <f>IF($AB54&lt;=CO$2,IF($AC54&lt;CO$2,0,VLOOKUP($S54,REF!$K:$N,2,FALSE)),"")</f>
        <v>0</v>
      </c>
      <c r="CP54" s="905">
        <f>IF($AB54&lt;=CP$2,IF($AC54&lt;CP$2,0,VLOOKUP($S54,REF!$K:$N,2,FALSE)),"")</f>
        <v>0</v>
      </c>
      <c r="CQ54" s="905">
        <f>IF($AB54&lt;=CQ$2,IF($AC54&lt;CQ$2,0,VLOOKUP($S54,REF!$K:$N,2,FALSE)),"")</f>
        <v>0</v>
      </c>
      <c r="CR54" s="905">
        <f>IF($AB54&lt;=CR$2,IF($AC54&lt;CR$2,0,VLOOKUP($S54,REF!$K:$N,2,FALSE)),"")</f>
        <v>0</v>
      </c>
      <c r="CS54" s="905">
        <f>IF($AB54&lt;=CS$2,IF($AC54&lt;CS$2,0,VLOOKUP($S54,REF!$K:$N,2,FALSE)),"")</f>
        <v>0</v>
      </c>
      <c r="CT54" s="905">
        <f>IF($AB54&lt;=CT$2,IF($AC54&lt;CT$2,0,VLOOKUP($S54,REF!$K:$N,2,FALSE)),"")</f>
        <v>0</v>
      </c>
      <c r="CU54" s="905">
        <f>IF($AB54&lt;=CU$2,IF($AC54&lt;CU$2,0,VLOOKUP($S54,REF!$K:$N,2,FALSE)),"")</f>
        <v>0</v>
      </c>
      <c r="CV54" s="905">
        <f>IF($AB54&lt;=CV$2,IF($AC54&lt;CV$2,0,VLOOKUP($S54,REF!$K:$N,2,FALSE)),"")</f>
        <v>0</v>
      </c>
      <c r="CW54" s="905">
        <f>IF($AB54&lt;=CW$2,IF($AC54&lt;CW$2,0,VLOOKUP($S54,REF!$K:$N,2,FALSE)),"")</f>
        <v>0</v>
      </c>
      <c r="CX54" s="905">
        <f>IF($AB54&lt;=CX$2,IF($AC54&lt;CX$2,0,VLOOKUP($S54,REF!$K:$N,2,FALSE)),"")</f>
        <v>0</v>
      </c>
      <c r="CY54" s="905">
        <f>IF($AB54&lt;=CY$2,IF($AC54&lt;CY$2,0,VLOOKUP($S54,REF!$K:$N,2,FALSE)),"")</f>
        <v>0</v>
      </c>
      <c r="CZ54" s="905">
        <f>IF($AB54&lt;=CZ$2,IF($AC54&lt;CZ$2,0,VLOOKUP($S54,REF!$K:$N,2,FALSE)),"")</f>
        <v>0</v>
      </c>
      <c r="DA54" s="905">
        <f>IF($AB54&lt;=DA$2,IF($AC54&lt;DA$2,0,VLOOKUP($S54,REF!$K:$N,2,FALSE)),"")</f>
        <v>0</v>
      </c>
      <c r="DB54" s="905">
        <f>IF($AB54&lt;=DB$2,IF($AC54&lt;DB$2,0,VLOOKUP($S54,REF!$K:$N,2,FALSE)),"")</f>
        <v>0</v>
      </c>
      <c r="DC54" s="905">
        <f>IF($AB54&lt;=DC$2,IF($AC54&lt;DC$2,0,VLOOKUP($S54,REF!$K:$N,2,FALSE)),"")</f>
        <v>0</v>
      </c>
      <c r="DD54" s="905">
        <f>IF($AB54&lt;=DD$2,IF($AC54&lt;DD$2,0,VLOOKUP($S54,REF!$K:$N,2,FALSE)),"")</f>
        <v>0</v>
      </c>
      <c r="DE54" s="905">
        <f>IF($AB54&lt;=DE$2,IF($AC54&lt;DE$2,0,VLOOKUP($S54,REF!$K:$N,2,FALSE)),"")</f>
        <v>0</v>
      </c>
      <c r="DF54" s="905">
        <f>IF($AB54&lt;=DF$2,IF($AC54&lt;DF$2,0,VLOOKUP($S54,REF!$K:$N,2,FALSE)),"")</f>
        <v>0</v>
      </c>
      <c r="DG54" s="905">
        <f>IF($AB54&lt;=DG$2,IF($AC54&lt;DG$2,0,VLOOKUP($S54,REF!$K:$N,2,FALSE)),"")</f>
        <v>0</v>
      </c>
      <c r="DH54" s="905">
        <f>IF($AB54&lt;=DH$2,IF($AC54&lt;DH$2,0,VLOOKUP($S54,REF!$K:$N,2,FALSE)),"")</f>
        <v>0</v>
      </c>
      <c r="DI54" s="905">
        <f>IF($AB54&lt;=DI$2,IF($AC54&lt;DI$2,0,VLOOKUP($S54,REF!$K:$N,2,FALSE)),"")</f>
        <v>0</v>
      </c>
      <c r="DJ54" s="905">
        <f>IF($AB54&lt;=DJ$2,IF($AC54&lt;DJ$2,0,VLOOKUP($S54,REF!$K:$N,2,FALSE)),"")</f>
        <v>0</v>
      </c>
      <c r="DK54" s="905">
        <f>IF($AB54&lt;=DK$2,IF($AC54&lt;DK$2,0,VLOOKUP($S54,REF!$K:$N,2,FALSE)),"")</f>
        <v>0</v>
      </c>
      <c r="DL54" s="905">
        <f>IF($AB54&lt;=DL$2,IF($AC54&lt;DL$2,0,VLOOKUP($S54,REF!$K:$N,2,FALSE)),"")</f>
        <v>0</v>
      </c>
      <c r="DM54" s="905">
        <f>IF($AB54&lt;=DM$2,IF($AC54&lt;DM$2,0,VLOOKUP($S54,REF!$K:$N,2,FALSE)),"")</f>
        <v>0</v>
      </c>
      <c r="DN54" s="905">
        <f>IF($AB54&lt;=DN$2,IF($AC54&lt;DN$2,0,VLOOKUP($S54,REF!$K:$N,2,FALSE)),"")</f>
        <v>0</v>
      </c>
      <c r="DO54" s="905">
        <f>IF($AB54&lt;=DO$2,IF($AC54&lt;DO$2,0,VLOOKUP($S54,REF!$K:$N,2,FALSE)),"")</f>
        <v>0</v>
      </c>
      <c r="DP54" s="905">
        <f>IF($AB54&lt;=DP$2,IF($AC54&lt;DP$2,0,VLOOKUP($S54,REF!$K:$N,2,FALSE)),"")</f>
        <v>0</v>
      </c>
      <c r="DQ54" s="905">
        <f>IF($AB54&lt;=DQ$2,IF($AC54&lt;DQ$2,0,VLOOKUP($S54,REF!$K:$N,2,FALSE)),"")</f>
        <v>0</v>
      </c>
      <c r="DR54" s="905">
        <f>IF($AB54&lt;=DR$2,IF($AC54&lt;DR$2,0,VLOOKUP($S54,REF!$K:$N,2,FALSE)),"")</f>
        <v>0</v>
      </c>
      <c r="DS54" s="905">
        <f>IF($AB54&lt;=DS$2,IF($AC54&lt;DS$2,0,VLOOKUP($S54,REF!$K:$N,2,FALSE)),"")</f>
        <v>0</v>
      </c>
      <c r="DT54" s="905">
        <f>IF($AB54&lt;=DT$2,IF($AC54&lt;DT$2,0,VLOOKUP($S54,REF!$K:$N,2,FALSE)),"")</f>
        <v>0</v>
      </c>
      <c r="DU54" s="905">
        <f>IF($AB54&lt;=DU$2,IF($AC54&lt;DU$2,0,VLOOKUP($S54,REF!$K:$N,2,FALSE)),"")</f>
        <v>0</v>
      </c>
      <c r="DV54" s="905">
        <f>IF($AB54&lt;=DV$2,IF($AC54&lt;DV$2,0,VLOOKUP($S54,REF!$K:$N,2,FALSE)),"")</f>
        <v>0</v>
      </c>
      <c r="DW54" s="905">
        <f>IF($AB54&lt;=DW$2,IF($AC54&lt;DW$2,0,VLOOKUP($S54,REF!$K:$N,2,FALSE)),"")</f>
        <v>0</v>
      </c>
      <c r="DX54" s="905">
        <f>IF($AB54&lt;=DX$2,IF($AC54&lt;DX$2,0,VLOOKUP($S54,REF!$K:$N,2,FALSE)),"")</f>
        <v>0</v>
      </c>
      <c r="DY54" s="905">
        <f>IF($AB54&lt;=DY$2,IF($AC54&lt;DY$2,0,VLOOKUP($S54,REF!$K:$N,2,FALSE)),"")</f>
        <v>0</v>
      </c>
      <c r="DZ54" s="905">
        <f>IF($AB54&lt;=DZ$2,IF($AC54&lt;DZ$2,0,VLOOKUP($S54,REF!$K:$N,2,FALSE)),"")</f>
        <v>1.0001</v>
      </c>
      <c r="EA54" s="908"/>
      <c r="EB54" s="908"/>
      <c r="EC54" s="908"/>
      <c r="ED54" s="908"/>
      <c r="EE54" s="908"/>
      <c r="EF54" s="908"/>
      <c r="EG54" s="908"/>
      <c r="EH54" s="908"/>
      <c r="EI54" s="908"/>
      <c r="EJ54" s="908"/>
      <c r="EK54" s="908"/>
      <c r="EL54" s="908"/>
      <c r="EM54" s="908"/>
      <c r="EN54" s="908"/>
      <c r="EO54" s="908"/>
      <c r="EP54" s="908"/>
      <c r="EQ54" s="908"/>
      <c r="ER54" s="908"/>
      <c r="ES54" s="908"/>
      <c r="ET54" s="908"/>
      <c r="EU54" s="908"/>
      <c r="EV54" s="908"/>
      <c r="EW54" s="908"/>
      <c r="EX54" s="908"/>
      <c r="EY54" s="908"/>
      <c r="EZ54" s="908"/>
      <c r="FA54" s="908"/>
      <c r="FB54" s="908"/>
      <c r="FC54" s="908"/>
      <c r="FD54" s="908"/>
      <c r="FE54" s="908"/>
      <c r="FF54" s="908"/>
      <c r="FG54" s="908"/>
      <c r="FH54" s="908"/>
      <c r="FI54" s="908"/>
      <c r="FJ54" s="908"/>
      <c r="FK54" s="908"/>
      <c r="FL54" s="908"/>
      <c r="FM54" s="908"/>
      <c r="FN54" s="908"/>
      <c r="FO54" s="908"/>
      <c r="FP54" s="908"/>
      <c r="FQ54" s="908"/>
      <c r="FR54" s="908"/>
      <c r="FS54" s="908"/>
      <c r="FT54" s="908"/>
      <c r="FU54" s="908"/>
      <c r="FV54" s="908"/>
      <c r="FW54" s="908"/>
      <c r="FX54" s="908"/>
      <c r="FY54" s="908"/>
      <c r="FZ54" s="908"/>
      <c r="GA54" s="908"/>
      <c r="GB54" s="908"/>
      <c r="GC54" s="908"/>
      <c r="GD54" s="908"/>
      <c r="GE54" s="908"/>
      <c r="GF54" s="908"/>
      <c r="GG54" s="908"/>
      <c r="GH54" s="908"/>
      <c r="GI54" s="908"/>
      <c r="GJ54" s="908"/>
      <c r="GK54" s="908"/>
      <c r="GL54" s="908"/>
      <c r="GM54" s="908"/>
      <c r="GN54" s="908"/>
      <c r="GO54" s="908"/>
      <c r="GP54" s="908"/>
      <c r="GQ54" s="908"/>
      <c r="GR54" s="908"/>
      <c r="GS54" s="908"/>
      <c r="GT54" s="908"/>
      <c r="GU54" s="908"/>
      <c r="GV54" s="908"/>
      <c r="GW54" s="908"/>
      <c r="GX54" s="908"/>
      <c r="GY54" s="908"/>
      <c r="GZ54" s="908"/>
      <c r="HA54" s="908"/>
      <c r="HB54" s="908"/>
      <c r="HC54" s="908"/>
      <c r="HD54" s="908"/>
      <c r="HE54" s="908"/>
      <c r="HF54" s="908"/>
      <c r="HG54" s="908"/>
      <c r="HH54" s="908"/>
      <c r="HI54" s="908"/>
      <c r="HJ54" s="908"/>
      <c r="HK54" s="908"/>
      <c r="HL54" s="908"/>
      <c r="HM54" s="908"/>
      <c r="HN54" s="908"/>
      <c r="HO54" s="908"/>
      <c r="HP54" s="908"/>
      <c r="HQ54" s="908"/>
      <c r="HR54" s="908"/>
      <c r="HS54" s="908"/>
      <c r="HT54" s="908"/>
      <c r="HU54" s="908"/>
      <c r="HV54" s="908"/>
      <c r="HW54" s="908"/>
      <c r="HX54" s="908"/>
      <c r="HY54" s="908"/>
      <c r="HZ54" s="908"/>
      <c r="IA54" s="908"/>
      <c r="IB54" s="908"/>
      <c r="IC54" s="908"/>
      <c r="ID54" s="908"/>
      <c r="IE54" s="908"/>
      <c r="IF54" s="908"/>
      <c r="IG54" s="908"/>
      <c r="IH54" s="908"/>
      <c r="II54" s="908"/>
      <c r="IJ54" s="908"/>
      <c r="IK54" s="908"/>
      <c r="IL54" s="908"/>
      <c r="IM54" s="908"/>
      <c r="IN54" s="908"/>
      <c r="IO54" s="908"/>
      <c r="IP54" s="908"/>
      <c r="IQ54" s="908"/>
      <c r="IR54" s="908"/>
      <c r="IS54" s="908"/>
      <c r="IT54" s="908"/>
      <c r="IU54" s="908"/>
      <c r="IV54" s="908"/>
      <c r="IW54" s="908"/>
      <c r="IX54" s="908"/>
      <c r="IY54" s="908"/>
      <c r="IZ54" s="908"/>
      <c r="JA54" s="908"/>
      <c r="JB54" s="908"/>
      <c r="JC54" s="908"/>
      <c r="JD54" s="908"/>
      <c r="JE54" s="908"/>
      <c r="JF54" s="908"/>
      <c r="JG54" s="908"/>
      <c r="JH54" s="908"/>
      <c r="JI54" s="908"/>
      <c r="JJ54" s="908"/>
      <c r="JK54" s="908"/>
      <c r="JL54" s="908"/>
      <c r="JM54" s="908"/>
      <c r="JN54" s="908"/>
      <c r="JO54" s="908"/>
      <c r="JP54" s="908"/>
      <c r="JQ54" s="908"/>
      <c r="JR54" s="908"/>
      <c r="JS54" s="908"/>
      <c r="JT54" s="908"/>
      <c r="JU54" s="908"/>
      <c r="JV54" s="908"/>
      <c r="JW54" s="908"/>
      <c r="JX54" s="908"/>
    </row>
    <row r="55" spans="1:284" s="709" customFormat="1" ht="24" customHeight="1">
      <c r="A55" s="972">
        <f>VLOOKUP(B55,REF!$U$1:$W$8,2,FALSE)</f>
        <v>7</v>
      </c>
      <c r="B55" s="1192" t="s">
        <v>567</v>
      </c>
      <c r="C55" s="1193"/>
      <c r="D55" s="1297" t="s">
        <v>753</v>
      </c>
      <c r="E55" s="971"/>
      <c r="F55" s="1218">
        <v>0</v>
      </c>
      <c r="G55" s="1219"/>
      <c r="H55" s="870"/>
      <c r="I55" s="764" t="s">
        <v>281</v>
      </c>
      <c r="J55" s="945" t="s">
        <v>838</v>
      </c>
      <c r="K55" s="939" t="s">
        <v>840</v>
      </c>
      <c r="L55" s="864" t="s">
        <v>494</v>
      </c>
      <c r="M55" s="706"/>
      <c r="N55" s="1304" t="s">
        <v>281</v>
      </c>
      <c r="O55" s="1225"/>
      <c r="P55" s="860"/>
      <c r="Q55" s="930" t="s">
        <v>848</v>
      </c>
      <c r="R55" s="1025">
        <v>3</v>
      </c>
      <c r="S55" s="1179">
        <v>0</v>
      </c>
      <c r="T55" s="1180" t="str">
        <f>VLOOKUP(S55,REF!$K$1:$N$11,4,FALSE)</f>
        <v>SALES</v>
      </c>
      <c r="U55" s="1021"/>
      <c r="V55" s="979"/>
      <c r="W55" s="983"/>
      <c r="X55" s="979"/>
      <c r="Y55" s="983"/>
      <c r="Z55" s="980"/>
      <c r="AA55" s="952">
        <f t="shared" si="10"/>
        <v>3</v>
      </c>
      <c r="AB55" s="1284"/>
      <c r="AC55" s="1283">
        <f t="shared" si="9"/>
        <v>21</v>
      </c>
      <c r="AD55" s="952"/>
      <c r="AE55" s="953"/>
      <c r="AF55" s="1033"/>
      <c r="AG55" s="1234" t="s">
        <v>990</v>
      </c>
      <c r="AH55" s="472">
        <f>IF($AB55&lt;=AH$2,IF($AC55&lt;AH$2,0,VLOOKUP($S55,REF!$K:$N,2,FALSE)),"")</f>
        <v>0</v>
      </c>
      <c r="AI55" s="472">
        <f>IF($AB55&lt;=AI$2,IF($AC55&lt;AI$2,0,VLOOKUP($S55,REF!$K:$N,2,FALSE)),"")</f>
        <v>0</v>
      </c>
      <c r="AJ55" s="472">
        <f>IF($AB55&lt;=AJ$2,IF($AC55&lt;AJ$2,0,VLOOKUP($S55,REF!$K:$N,2,FALSE)),"")</f>
        <v>0</v>
      </c>
      <c r="AK55" s="472">
        <f>IF($AB55&lt;=AK$2,IF($AC55&lt;AK$2,0,VLOOKUP($S55,REF!$K:$N,2,FALSE)),"")</f>
        <v>0</v>
      </c>
      <c r="AL55" s="472">
        <f>IF($AB55&lt;=AL$2,IF($AC55&lt;AL$2,0,VLOOKUP($S55,REF!$K:$N,2,FALSE)),"")</f>
        <v>0</v>
      </c>
      <c r="AM55" s="472">
        <f>IF($AB55&lt;=AM$2,IF($AC55&lt;AM$2,0,VLOOKUP($S55,REF!$K:$N,2,FALSE)),"")</f>
        <v>0</v>
      </c>
      <c r="AN55" s="472">
        <f>IF($AB55&lt;=AN$2,IF($AC55&lt;AN$2,0,VLOOKUP($S55,REF!$K:$N,2,FALSE)),"")</f>
        <v>0</v>
      </c>
      <c r="AO55" s="472">
        <f>IF($AB55&lt;=AO$2,IF($AC55&lt;AO$2,0,VLOOKUP($S55,REF!$K:$N,2,FALSE)),"")</f>
        <v>0</v>
      </c>
      <c r="AP55" s="472">
        <f>IF($AB55&lt;=AP$2,IF($AC55&lt;AP$2,0,VLOOKUP($S55,REF!$K:$N,2,FALSE)),"")</f>
        <v>0</v>
      </c>
      <c r="AQ55" s="472">
        <f>IF($AB55&lt;=AQ$2,IF($AC55&lt;AQ$2,0,VLOOKUP($S55,REF!$K:$N,2,FALSE)),"")</f>
        <v>0</v>
      </c>
      <c r="AR55" s="472">
        <f>IF($AB55&lt;=AR$2,IF($AC55&lt;AR$2,0,VLOOKUP($S55,REF!$K:$N,2,FALSE)),"")</f>
        <v>0</v>
      </c>
      <c r="AS55" s="472">
        <f>IF($AB55&lt;=AS$2,IF($AC55&lt;AS$2,0,VLOOKUP($S55,REF!$K:$N,2,FALSE)),"")</f>
        <v>0</v>
      </c>
      <c r="AT55" s="472">
        <f>IF($AB55&lt;=AT$2,IF($AC55&lt;AT$2,0,VLOOKUP($S55,REF!$K:$N,2,FALSE)),"")</f>
        <v>0</v>
      </c>
      <c r="AU55" s="472">
        <f>IF($AB55&lt;=AU$2,IF($AC55&lt;AU$2,0,VLOOKUP($S55,REF!$K:$N,2,FALSE)),"")</f>
        <v>0</v>
      </c>
      <c r="AV55" s="472">
        <f>IF($AB55&lt;=AV$2,IF($AC55&lt;AV$2,0,VLOOKUP($S55,REF!$K:$N,2,FALSE)),"")</f>
        <v>0</v>
      </c>
      <c r="AW55" s="472">
        <f>IF($AB55&lt;=AW$2,IF($AC55&lt;AW$2,0,VLOOKUP($S55,REF!$K:$N,2,FALSE)),"")</f>
        <v>0</v>
      </c>
      <c r="AX55" s="472">
        <f>IF($AB55&lt;=AX$2,IF($AC55&lt;AX$2,0,VLOOKUP($S55,REF!$K:$N,2,FALSE)),"")</f>
        <v>0</v>
      </c>
      <c r="AY55" s="472">
        <f>IF($AB55&lt;=AY$2,IF($AC55&lt;AY$2,0,VLOOKUP($S55,REF!$K:$N,2,FALSE)),"")</f>
        <v>0</v>
      </c>
      <c r="AZ55" s="472">
        <f>IF($AB55&lt;=AZ$2,IF($AC55&lt;AZ$2,0,VLOOKUP($S55,REF!$K:$N,2,FALSE)),"")</f>
        <v>0</v>
      </c>
      <c r="BA55" s="472">
        <f>IF($AB55&lt;=BA$2,IF($AC55&lt;BA$2,0,VLOOKUP($S55,REF!$K:$N,2,FALSE)),"")</f>
        <v>0</v>
      </c>
      <c r="BB55" s="905">
        <f>IF($AB55&lt;=BB$2,IF($AC55&lt;BB$2,0,VLOOKUP($S55,REF!$K:$N,2,FALSE)),"")</f>
        <v>0</v>
      </c>
      <c r="BC55" s="905">
        <f>IF($AB55&lt;=BC$2,IF($AC55&lt;BC$2,0,VLOOKUP($S55,REF!$K:$N,2,FALSE)),"")</f>
        <v>0</v>
      </c>
      <c r="BD55" s="905">
        <f>IF($AB55&lt;=BD$2,IF($AC55&lt;BD$2,0,VLOOKUP($S55,REF!$K:$N,2,FALSE)),"")</f>
        <v>0</v>
      </c>
      <c r="BE55" s="905">
        <f>IF($AB55&lt;=BE$2,IF($AC55&lt;BE$2,0,VLOOKUP($S55,REF!$K:$N,2,FALSE)),"")</f>
        <v>0</v>
      </c>
      <c r="BF55" s="905">
        <f>IF($AB55&lt;=BF$2,IF($AC55&lt;BF$2,0,VLOOKUP($S55,REF!$K:$N,2,FALSE)),"")</f>
        <v>0</v>
      </c>
      <c r="BG55" s="905">
        <f>IF($AB55&lt;=BG$2,IF($AC55&lt;BG$2,0,VLOOKUP($S55,REF!$K:$N,2,FALSE)),"")</f>
        <v>0</v>
      </c>
      <c r="BH55" s="905">
        <f>IF($AB55&lt;=BH$2,IF($AC55&lt;BH$2,0,VLOOKUP($S55,REF!$K:$N,2,FALSE)),"")</f>
        <v>0</v>
      </c>
      <c r="BI55" s="905">
        <f>IF($AB55&lt;=BI$2,IF($AC55&lt;BI$2,0,VLOOKUP($S55,REF!$K:$N,2,FALSE)),"")</f>
        <v>0</v>
      </c>
      <c r="BJ55" s="905">
        <f>IF($AB55&lt;=BJ$2,IF($AC55&lt;BJ$2,0,VLOOKUP($S55,REF!$K:$N,2,FALSE)),"")</f>
        <v>0</v>
      </c>
      <c r="BK55" s="905">
        <f>IF($AB55&lt;=BK$2,IF($AC55&lt;BK$2,0,VLOOKUP($S55,REF!$K:$N,2,FALSE)),"")</f>
        <v>0</v>
      </c>
      <c r="BL55" s="905">
        <f>IF($AB55&lt;=BL$2,IF($AC55&lt;BL$2,0,VLOOKUP($S55,REF!$K:$N,2,FALSE)),"")</f>
        <v>0</v>
      </c>
      <c r="BM55" s="905">
        <f>IF($AB55&lt;=BM$2,IF($AC55&lt;BM$2,0,VLOOKUP($S55,REF!$K:$N,2,FALSE)),"")</f>
        <v>0</v>
      </c>
      <c r="BN55" s="905">
        <f>IF($AB55&lt;=BN$2,IF($AC55&lt;BN$2,0,VLOOKUP($S55,REF!$K:$N,2,FALSE)),"")</f>
        <v>0</v>
      </c>
      <c r="BO55" s="905">
        <f>IF($AB55&lt;=BO$2,IF($AC55&lt;BO$2,0,VLOOKUP($S55,REF!$K:$N,2,FALSE)),"")</f>
        <v>0</v>
      </c>
      <c r="BP55" s="905">
        <f>IF($AB55&lt;=BP$2,IF($AC55&lt;BP$2,0,VLOOKUP($S55,REF!$K:$N,2,FALSE)),"")</f>
        <v>0</v>
      </c>
      <c r="BQ55" s="905">
        <f>IF($AB55&lt;=BQ$2,IF($AC55&lt;BQ$2,0,VLOOKUP($S55,REF!$K:$N,2,FALSE)),"")</f>
        <v>0</v>
      </c>
      <c r="BR55" s="905">
        <f>IF($AB55&lt;=BR$2,IF($AC55&lt;BR$2,0,VLOOKUP($S55,REF!$K:$N,2,FALSE)),"")</f>
        <v>0</v>
      </c>
      <c r="BS55" s="905">
        <f>IF($AB55&lt;=BS$2,IF($AC55&lt;BS$2,0,VLOOKUP($S55,REF!$K:$N,2,FALSE)),"")</f>
        <v>0</v>
      </c>
      <c r="BT55" s="905">
        <f>IF($AB55&lt;=BT$2,IF($AC55&lt;BT$2,0,VLOOKUP($S55,REF!$K:$N,2,FALSE)),"")</f>
        <v>0</v>
      </c>
      <c r="BU55" s="905">
        <f>IF($AB55&lt;=BU$2,IF($AC55&lt;BU$2,0,VLOOKUP($S55,REF!$K:$N,2,FALSE)),"")</f>
        <v>0</v>
      </c>
      <c r="BV55" s="905">
        <f>IF($AB55&lt;=BV$2,IF($AC55&lt;BV$2,0,VLOOKUP($S55,REF!$K:$N,2,FALSE)),"")</f>
        <v>0</v>
      </c>
      <c r="BW55" s="905">
        <f>IF($AB55&lt;=BW$2,IF($AC55&lt;BW$2,0,VLOOKUP($S55,REF!$K:$N,2,FALSE)),"")</f>
        <v>0</v>
      </c>
      <c r="BX55" s="905">
        <f>IF($AB55&lt;=BX$2,IF($AC55&lt;BX$2,0,VLOOKUP($S55,REF!$K:$N,2,FALSE)),"")</f>
        <v>0</v>
      </c>
      <c r="BY55" s="905">
        <f>IF($AB55&lt;=BY$2,IF($AC55&lt;BY$2,0,VLOOKUP($S55,REF!$K:$N,2,FALSE)),"")</f>
        <v>0</v>
      </c>
      <c r="BZ55" s="905">
        <f>IF($AB55&lt;=BZ$2,IF($AC55&lt;BZ$2,0,VLOOKUP($S55,REF!$K:$N,2,FALSE)),"")</f>
        <v>0</v>
      </c>
      <c r="CA55" s="905">
        <f>IF($AB55&lt;=CA$2,IF($AC55&lt;CA$2,0,VLOOKUP($S55,REF!$K:$N,2,FALSE)),"")</f>
        <v>0</v>
      </c>
      <c r="CB55" s="905">
        <f>IF($AB55&lt;=CB$2,IF($AC55&lt;CB$2,0,VLOOKUP($S55,REF!$K:$N,2,FALSE)),"")</f>
        <v>0</v>
      </c>
      <c r="CC55" s="905">
        <f>IF($AB55&lt;=CC$2,IF($AC55&lt;CC$2,0,VLOOKUP($S55,REF!$K:$N,2,FALSE)),"")</f>
        <v>0</v>
      </c>
      <c r="CD55" s="905">
        <f>IF($AB55&lt;=CD$2,IF($AC55&lt;CD$2,0,VLOOKUP($S55,REF!$K:$N,2,FALSE)),"")</f>
        <v>0</v>
      </c>
      <c r="CE55" s="905">
        <f>IF($AB55&lt;=CE$2,IF($AC55&lt;CE$2,0,VLOOKUP($S55,REF!$K:$N,2,FALSE)),"")</f>
        <v>0</v>
      </c>
      <c r="CF55" s="905">
        <f>IF($AB55&lt;=CF$2,IF($AC55&lt;CF$2,0,VLOOKUP($S55,REF!$K:$N,2,FALSE)),"")</f>
        <v>0</v>
      </c>
      <c r="CG55" s="905">
        <f>IF($AB55&lt;=CG$2,IF($AC55&lt;CG$2,0,VLOOKUP($S55,REF!$K:$N,2,FALSE)),"")</f>
        <v>0</v>
      </c>
      <c r="CH55" s="905">
        <f>IF($AB55&lt;=CH$2,IF($AC55&lt;CH$2,0,VLOOKUP($S55,REF!$K:$N,2,FALSE)),"")</f>
        <v>0</v>
      </c>
      <c r="CI55" s="905">
        <f>IF($AB55&lt;=CI$2,IF($AC55&lt;CI$2,0,VLOOKUP($S55,REF!$K:$N,2,FALSE)),"")</f>
        <v>0</v>
      </c>
      <c r="CJ55" s="905">
        <f>IF($AB55&lt;=CJ$2,IF($AC55&lt;CJ$2,0,VLOOKUP($S55,REF!$K:$N,2,FALSE)),"")</f>
        <v>0</v>
      </c>
      <c r="CK55" s="905">
        <f>IF($AB55&lt;=CK$2,IF($AC55&lt;CK$2,0,VLOOKUP($S55,REF!$K:$N,2,FALSE)),"")</f>
        <v>0</v>
      </c>
      <c r="CL55" s="905">
        <f>IF($AB55&lt;=CL$2,IF($AC55&lt;CL$2,0,VLOOKUP($S55,REF!$K:$N,2,FALSE)),"")</f>
        <v>0</v>
      </c>
      <c r="CM55" s="905">
        <f>IF($AB55&lt;=CM$2,IF($AC55&lt;CM$2,0,VLOOKUP($S55,REF!$K:$N,2,FALSE)),"")</f>
        <v>0</v>
      </c>
      <c r="CN55" s="905">
        <f>IF($AB55&lt;=CN$2,IF($AC55&lt;CN$2,0,VLOOKUP($S55,REF!$K:$N,2,FALSE)),"")</f>
        <v>0</v>
      </c>
      <c r="CO55" s="905">
        <f>IF($AB55&lt;=CO$2,IF($AC55&lt;CO$2,0,VLOOKUP($S55,REF!$K:$N,2,FALSE)),"")</f>
        <v>0</v>
      </c>
      <c r="CP55" s="905">
        <f>IF($AB55&lt;=CP$2,IF($AC55&lt;CP$2,0,VLOOKUP($S55,REF!$K:$N,2,FALSE)),"")</f>
        <v>0</v>
      </c>
      <c r="CQ55" s="905">
        <f>IF($AB55&lt;=CQ$2,IF($AC55&lt;CQ$2,0,VLOOKUP($S55,REF!$K:$N,2,FALSE)),"")</f>
        <v>0</v>
      </c>
      <c r="CR55" s="905">
        <f>IF($AB55&lt;=CR$2,IF($AC55&lt;CR$2,0,VLOOKUP($S55,REF!$K:$N,2,FALSE)),"")</f>
        <v>0</v>
      </c>
      <c r="CS55" s="905">
        <f>IF($AB55&lt;=CS$2,IF($AC55&lt;CS$2,0,VLOOKUP($S55,REF!$K:$N,2,FALSE)),"")</f>
        <v>0</v>
      </c>
      <c r="CT55" s="905">
        <f>IF($AB55&lt;=CT$2,IF($AC55&lt;CT$2,0,VLOOKUP($S55,REF!$K:$N,2,FALSE)),"")</f>
        <v>0</v>
      </c>
      <c r="CU55" s="905">
        <f>IF($AB55&lt;=CU$2,IF($AC55&lt;CU$2,0,VLOOKUP($S55,REF!$K:$N,2,FALSE)),"")</f>
        <v>0</v>
      </c>
      <c r="CV55" s="905">
        <f>IF($AB55&lt;=CV$2,IF($AC55&lt;CV$2,0,VLOOKUP($S55,REF!$K:$N,2,FALSE)),"")</f>
        <v>0</v>
      </c>
      <c r="CW55" s="905">
        <f>IF($AB55&lt;=CW$2,IF($AC55&lt;CW$2,0,VLOOKUP($S55,REF!$K:$N,2,FALSE)),"")</f>
        <v>0</v>
      </c>
      <c r="CX55" s="905">
        <f>IF($AB55&lt;=CX$2,IF($AC55&lt;CX$2,0,VLOOKUP($S55,REF!$K:$N,2,FALSE)),"")</f>
        <v>0</v>
      </c>
      <c r="CY55" s="905">
        <f>IF($AB55&lt;=CY$2,IF($AC55&lt;CY$2,0,VLOOKUP($S55,REF!$K:$N,2,FALSE)),"")</f>
        <v>0</v>
      </c>
      <c r="CZ55" s="905">
        <f>IF($AB55&lt;=CZ$2,IF($AC55&lt;CZ$2,0,VLOOKUP($S55,REF!$K:$N,2,FALSE)),"")</f>
        <v>0</v>
      </c>
      <c r="DA55" s="905">
        <f>IF($AB55&lt;=DA$2,IF($AC55&lt;DA$2,0,VLOOKUP($S55,REF!$K:$N,2,FALSE)),"")</f>
        <v>0</v>
      </c>
      <c r="DB55" s="905">
        <f>IF($AB55&lt;=DB$2,IF($AC55&lt;DB$2,0,VLOOKUP($S55,REF!$K:$N,2,FALSE)),"")</f>
        <v>0</v>
      </c>
      <c r="DC55" s="905">
        <f>IF($AB55&lt;=DC$2,IF($AC55&lt;DC$2,0,VLOOKUP($S55,REF!$K:$N,2,FALSE)),"")</f>
        <v>0</v>
      </c>
      <c r="DD55" s="905">
        <f>IF($AB55&lt;=DD$2,IF($AC55&lt;DD$2,0,VLOOKUP($S55,REF!$K:$N,2,FALSE)),"")</f>
        <v>0</v>
      </c>
      <c r="DE55" s="905">
        <f>IF($AB55&lt;=DE$2,IF($AC55&lt;DE$2,0,VLOOKUP($S55,REF!$K:$N,2,FALSE)),"")</f>
        <v>0</v>
      </c>
      <c r="DF55" s="905">
        <f>IF($AB55&lt;=DF$2,IF($AC55&lt;DF$2,0,VLOOKUP($S55,REF!$K:$N,2,FALSE)),"")</f>
        <v>0</v>
      </c>
      <c r="DG55" s="905">
        <f>IF($AB55&lt;=DG$2,IF($AC55&lt;DG$2,0,VLOOKUP($S55,REF!$K:$N,2,FALSE)),"")</f>
        <v>0</v>
      </c>
      <c r="DH55" s="905">
        <f>IF($AB55&lt;=DH$2,IF($AC55&lt;DH$2,0,VLOOKUP($S55,REF!$K:$N,2,FALSE)),"")</f>
        <v>0</v>
      </c>
      <c r="DI55" s="905">
        <f>IF($AB55&lt;=DI$2,IF($AC55&lt;DI$2,0,VLOOKUP($S55,REF!$K:$N,2,FALSE)),"")</f>
        <v>0</v>
      </c>
      <c r="DJ55" s="905">
        <f>IF($AB55&lt;=DJ$2,IF($AC55&lt;DJ$2,0,VLOOKUP($S55,REF!$K:$N,2,FALSE)),"")</f>
        <v>0</v>
      </c>
      <c r="DK55" s="905">
        <f>IF($AB55&lt;=DK$2,IF($AC55&lt;DK$2,0,VLOOKUP($S55,REF!$K:$N,2,FALSE)),"")</f>
        <v>0</v>
      </c>
      <c r="DL55" s="905">
        <f>IF($AB55&lt;=DL$2,IF($AC55&lt;DL$2,0,VLOOKUP($S55,REF!$K:$N,2,FALSE)),"")</f>
        <v>0</v>
      </c>
      <c r="DM55" s="905">
        <f>IF($AB55&lt;=DM$2,IF($AC55&lt;DM$2,0,VLOOKUP($S55,REF!$K:$N,2,FALSE)),"")</f>
        <v>0</v>
      </c>
      <c r="DN55" s="905">
        <f>IF($AB55&lt;=DN$2,IF($AC55&lt;DN$2,0,VLOOKUP($S55,REF!$K:$N,2,FALSE)),"")</f>
        <v>0</v>
      </c>
      <c r="DO55" s="905">
        <f>IF($AB55&lt;=DO$2,IF($AC55&lt;DO$2,0,VLOOKUP($S55,REF!$K:$N,2,FALSE)),"")</f>
        <v>0</v>
      </c>
      <c r="DP55" s="905">
        <f>IF($AB55&lt;=DP$2,IF($AC55&lt;DP$2,0,VLOOKUP($S55,REF!$K:$N,2,FALSE)),"")</f>
        <v>0</v>
      </c>
      <c r="DQ55" s="905">
        <f>IF($AB55&lt;=DQ$2,IF($AC55&lt;DQ$2,0,VLOOKUP($S55,REF!$K:$N,2,FALSE)),"")</f>
        <v>0</v>
      </c>
      <c r="DR55" s="905">
        <f>IF($AB55&lt;=DR$2,IF($AC55&lt;DR$2,0,VLOOKUP($S55,REF!$K:$N,2,FALSE)),"")</f>
        <v>0</v>
      </c>
      <c r="DS55" s="905">
        <f>IF($AB55&lt;=DS$2,IF($AC55&lt;DS$2,0,VLOOKUP($S55,REF!$K:$N,2,FALSE)),"")</f>
        <v>0</v>
      </c>
      <c r="DT55" s="905">
        <f>IF($AB55&lt;=DT$2,IF($AC55&lt;DT$2,0,VLOOKUP($S55,REF!$K:$N,2,FALSE)),"")</f>
        <v>0</v>
      </c>
      <c r="DU55" s="905">
        <f>IF($AB55&lt;=DU$2,IF($AC55&lt;DU$2,0,VLOOKUP($S55,REF!$K:$N,2,FALSE)),"")</f>
        <v>0</v>
      </c>
      <c r="DV55" s="905">
        <f>IF($AB55&lt;=DV$2,IF($AC55&lt;DV$2,0,VLOOKUP($S55,REF!$K:$N,2,FALSE)),"")</f>
        <v>0</v>
      </c>
      <c r="DW55" s="905">
        <f>IF($AB55&lt;=DW$2,IF($AC55&lt;DW$2,0,VLOOKUP($S55,REF!$K:$N,2,FALSE)),"")</f>
        <v>0</v>
      </c>
      <c r="DX55" s="905">
        <f>IF($AB55&lt;=DX$2,IF($AC55&lt;DX$2,0,VLOOKUP($S55,REF!$K:$N,2,FALSE)),"")</f>
        <v>0</v>
      </c>
      <c r="DY55" s="905">
        <f>IF($AB55&lt;=DY$2,IF($AC55&lt;DY$2,0,VLOOKUP($S55,REF!$K:$N,2,FALSE)),"")</f>
        <v>0</v>
      </c>
      <c r="DZ55" s="905">
        <f>IF($AB55&lt;=DZ$2,IF($AC55&lt;DZ$2,0,VLOOKUP($S55,REF!$K:$N,2,FALSE)),"")</f>
        <v>1.0001</v>
      </c>
      <c r="EA55" s="908"/>
      <c r="EB55" s="908"/>
      <c r="EC55" s="908"/>
      <c r="ED55" s="908"/>
      <c r="EE55" s="908"/>
      <c r="EF55" s="908"/>
      <c r="EG55" s="908"/>
      <c r="EH55" s="908"/>
      <c r="EI55" s="908"/>
      <c r="EJ55" s="908"/>
      <c r="EK55" s="908"/>
      <c r="EL55" s="908"/>
      <c r="EM55" s="908"/>
      <c r="EN55" s="908"/>
      <c r="EO55" s="908"/>
      <c r="EP55" s="908"/>
      <c r="EQ55" s="908"/>
      <c r="ER55" s="908"/>
      <c r="ES55" s="908"/>
      <c r="ET55" s="908"/>
      <c r="EU55" s="908"/>
      <c r="EV55" s="908"/>
      <c r="EW55" s="908"/>
      <c r="EX55" s="908"/>
      <c r="EY55" s="908"/>
      <c r="EZ55" s="908"/>
      <c r="FA55" s="908"/>
      <c r="FB55" s="908"/>
      <c r="FC55" s="908"/>
      <c r="FD55" s="908"/>
      <c r="FE55" s="908"/>
      <c r="FF55" s="908"/>
      <c r="FG55" s="908"/>
      <c r="FH55" s="908"/>
      <c r="FI55" s="908"/>
      <c r="FJ55" s="908"/>
      <c r="FK55" s="908"/>
      <c r="FL55" s="908"/>
      <c r="FM55" s="908"/>
      <c r="FN55" s="908"/>
      <c r="FO55" s="908"/>
      <c r="FP55" s="908"/>
      <c r="FQ55" s="908"/>
      <c r="FR55" s="908"/>
      <c r="FS55" s="908"/>
      <c r="FT55" s="908"/>
      <c r="FU55" s="908"/>
      <c r="FV55" s="908"/>
      <c r="FW55" s="908"/>
      <c r="FX55" s="908"/>
      <c r="FY55" s="908"/>
      <c r="FZ55" s="908"/>
      <c r="GA55" s="908"/>
      <c r="GB55" s="908"/>
      <c r="GC55" s="908"/>
      <c r="GD55" s="908"/>
      <c r="GE55" s="908"/>
      <c r="GF55" s="908"/>
      <c r="GG55" s="908"/>
      <c r="GH55" s="908"/>
      <c r="GI55" s="908"/>
      <c r="GJ55" s="908"/>
      <c r="GK55" s="908"/>
      <c r="GL55" s="908"/>
      <c r="GM55" s="908"/>
      <c r="GN55" s="908"/>
      <c r="GO55" s="908"/>
      <c r="GP55" s="908"/>
      <c r="GQ55" s="908"/>
      <c r="GR55" s="908"/>
      <c r="GS55" s="908"/>
      <c r="GT55" s="908"/>
      <c r="GU55" s="908"/>
      <c r="GV55" s="908"/>
      <c r="GW55" s="908"/>
      <c r="GX55" s="908"/>
      <c r="GY55" s="908"/>
      <c r="GZ55" s="908"/>
      <c r="HA55" s="908"/>
      <c r="HB55" s="908"/>
      <c r="HC55" s="908"/>
      <c r="HD55" s="908"/>
      <c r="HE55" s="908"/>
      <c r="HF55" s="908"/>
      <c r="HG55" s="908"/>
      <c r="HH55" s="908"/>
      <c r="HI55" s="908"/>
      <c r="HJ55" s="908"/>
      <c r="HK55" s="908"/>
      <c r="HL55" s="908"/>
      <c r="HM55" s="908"/>
      <c r="HN55" s="908"/>
      <c r="HO55" s="908"/>
      <c r="HP55" s="908"/>
      <c r="HQ55" s="908"/>
      <c r="HR55" s="908"/>
      <c r="HS55" s="908"/>
      <c r="HT55" s="908"/>
      <c r="HU55" s="908"/>
      <c r="HV55" s="908"/>
      <c r="HW55" s="908"/>
      <c r="HX55" s="908"/>
      <c r="HY55" s="908"/>
      <c r="HZ55" s="908"/>
      <c r="IA55" s="908"/>
      <c r="IB55" s="908"/>
      <c r="IC55" s="908"/>
      <c r="ID55" s="908"/>
      <c r="IE55" s="908"/>
      <c r="IF55" s="908"/>
      <c r="IG55" s="908"/>
      <c r="IH55" s="908"/>
      <c r="II55" s="908"/>
      <c r="IJ55" s="908"/>
      <c r="IK55" s="908"/>
      <c r="IL55" s="908"/>
      <c r="IM55" s="908"/>
      <c r="IN55" s="908"/>
      <c r="IO55" s="908"/>
      <c r="IP55" s="908"/>
      <c r="IQ55" s="908"/>
      <c r="IR55" s="908"/>
      <c r="IS55" s="908"/>
      <c r="IT55" s="908"/>
      <c r="IU55" s="908"/>
      <c r="IV55" s="908"/>
      <c r="IW55" s="908"/>
      <c r="IX55" s="908"/>
      <c r="IY55" s="908"/>
      <c r="IZ55" s="908"/>
      <c r="JA55" s="908"/>
      <c r="JB55" s="908"/>
      <c r="JC55" s="908"/>
      <c r="JD55" s="908"/>
      <c r="JE55" s="908"/>
      <c r="JF55" s="908"/>
      <c r="JG55" s="908"/>
      <c r="JH55" s="908"/>
      <c r="JI55" s="908"/>
      <c r="JJ55" s="908"/>
      <c r="JK55" s="908"/>
      <c r="JL55" s="908"/>
      <c r="JM55" s="908"/>
      <c r="JN55" s="908"/>
      <c r="JO55" s="908"/>
      <c r="JP55" s="908"/>
      <c r="JQ55" s="908"/>
      <c r="JR55" s="908"/>
      <c r="JS55" s="908"/>
      <c r="JT55" s="908"/>
      <c r="JU55" s="908"/>
      <c r="JV55" s="908"/>
      <c r="JW55" s="908"/>
      <c r="JX55" s="908"/>
    </row>
    <row r="56" spans="1:284" s="709" customFormat="1" ht="24" customHeight="1">
      <c r="A56" s="972">
        <f>VLOOKUP(B56,REF!$U$1:$W$8,2,FALSE)</f>
        <v>7</v>
      </c>
      <c r="B56" s="1192" t="s">
        <v>567</v>
      </c>
      <c r="C56" s="1193"/>
      <c r="D56" s="1297" t="s">
        <v>753</v>
      </c>
      <c r="E56" s="971"/>
      <c r="F56" s="1218">
        <v>0</v>
      </c>
      <c r="G56" s="1219"/>
      <c r="H56" s="870"/>
      <c r="I56" s="764" t="s">
        <v>281</v>
      </c>
      <c r="J56" s="945" t="s">
        <v>826</v>
      </c>
      <c r="K56" s="939" t="s">
        <v>193</v>
      </c>
      <c r="L56" s="864"/>
      <c r="M56" s="710"/>
      <c r="N56" s="1304" t="s">
        <v>281</v>
      </c>
      <c r="O56" s="1225"/>
      <c r="P56" s="860"/>
      <c r="Q56" s="930" t="s">
        <v>848</v>
      </c>
      <c r="R56" s="1025">
        <v>0.9</v>
      </c>
      <c r="S56" s="1179">
        <v>1</v>
      </c>
      <c r="T56" s="1180" t="str">
        <f>VLOOKUP(S56,REF!$K$1:$N$11,4,FALSE)</f>
        <v>Elvio Beautemps</v>
      </c>
      <c r="U56" s="1019"/>
      <c r="V56" s="904"/>
      <c r="W56" s="956"/>
      <c r="X56" s="904"/>
      <c r="Y56" s="956"/>
      <c r="Z56" s="955"/>
      <c r="AA56" s="952">
        <f t="shared" si="10"/>
        <v>0.9000000000004158</v>
      </c>
      <c r="AB56" s="1283">
        <v>41695</v>
      </c>
      <c r="AC56" s="1283">
        <f t="shared" si="9"/>
        <v>41701.300000000003</v>
      </c>
      <c r="AD56" s="952"/>
      <c r="AE56" s="953"/>
      <c r="AF56" s="1033"/>
      <c r="AG56" s="1234" t="s">
        <v>785</v>
      </c>
      <c r="AH56" s="472" t="str">
        <f>IF($AB56&lt;=AH$2,IF($AC56&lt;AH$2,0,VLOOKUP($S56,REF!$K:$N,2,FALSE)),"")</f>
        <v/>
      </c>
      <c r="AI56" s="472" t="str">
        <f>IF($AB56&lt;=AI$2,IF($AC56&lt;AI$2,0,VLOOKUP($S56,REF!$K:$N,2,FALSE)),"")</f>
        <v/>
      </c>
      <c r="AJ56" s="472" t="str">
        <f>IF($AB56&lt;=AJ$2,IF($AC56&lt;AJ$2,0,VLOOKUP($S56,REF!$K:$N,2,FALSE)),"")</f>
        <v/>
      </c>
      <c r="AK56" s="472" t="str">
        <f>IF($AB56&lt;=AK$2,IF($AC56&lt;AK$2,0,VLOOKUP($S56,REF!$K:$N,2,FALSE)),"")</f>
        <v/>
      </c>
      <c r="AL56" s="472" t="str">
        <f>IF($AB56&lt;=AL$2,IF($AC56&lt;AL$2,0,VLOOKUP($S56,REF!$K:$N,2,FALSE)),"")</f>
        <v/>
      </c>
      <c r="AM56" s="472" t="str">
        <f>IF($AB56&lt;=AM$2,IF($AC56&lt;AM$2,0,VLOOKUP($S56,REF!$K:$N,2,FALSE)),"")</f>
        <v/>
      </c>
      <c r="AN56" s="472" t="str">
        <f>IF($AB56&lt;=AN$2,IF($AC56&lt;AN$2,0,VLOOKUP($S56,REF!$K:$N,2,FALSE)),"")</f>
        <v/>
      </c>
      <c r="AO56" s="472" t="str">
        <f>IF($AB56&lt;=AO$2,IF($AC56&lt;AO$2,0,VLOOKUP($S56,REF!$K:$N,2,FALSE)),"")</f>
        <v/>
      </c>
      <c r="AP56" s="472" t="str">
        <f>IF($AB56&lt;=AP$2,IF($AC56&lt;AP$2,0,VLOOKUP($S56,REF!$K:$N,2,FALSE)),"")</f>
        <v/>
      </c>
      <c r="AQ56" s="472" t="str">
        <f>IF($AB56&lt;=AQ$2,IF($AC56&lt;AQ$2,0,VLOOKUP($S56,REF!$K:$N,2,FALSE)),"")</f>
        <v/>
      </c>
      <c r="AR56" s="472" t="str">
        <f>IF($AB56&lt;=AR$2,IF($AC56&lt;AR$2,0,VLOOKUP($S56,REF!$K:$N,2,FALSE)),"")</f>
        <v/>
      </c>
      <c r="AS56" s="472" t="str">
        <f>IF($AB56&lt;=AS$2,IF($AC56&lt;AS$2,0,VLOOKUP($S56,REF!$K:$N,2,FALSE)),"")</f>
        <v/>
      </c>
      <c r="AT56" s="472" t="str">
        <f>IF($AB56&lt;=AT$2,IF($AC56&lt;AT$2,0,VLOOKUP($S56,REF!$K:$N,2,FALSE)),"")</f>
        <v/>
      </c>
      <c r="AU56" s="472" t="str">
        <f>IF($AB56&lt;=AU$2,IF($AC56&lt;AU$2,0,VLOOKUP($S56,REF!$K:$N,2,FALSE)),"")</f>
        <v/>
      </c>
      <c r="AV56" s="472">
        <f>IF($AB56&lt;=AV$2,IF($AC56&lt;AV$2,0,VLOOKUP($S56,REF!$K:$N,2,FALSE)),"")</f>
        <v>1.0009999999999999</v>
      </c>
      <c r="AW56" s="472">
        <f>IF($AB56&lt;=AW$2,IF($AC56&lt;AW$2,0,VLOOKUP($S56,REF!$K:$N,2,FALSE)),"")</f>
        <v>0</v>
      </c>
      <c r="AX56" s="472">
        <f>IF($AB56&lt;=AX$2,IF($AC56&lt;AX$2,0,VLOOKUP($S56,REF!$K:$N,2,FALSE)),"")</f>
        <v>0</v>
      </c>
      <c r="AY56" s="472">
        <f>IF($AB56&lt;=AY$2,IF($AC56&lt;AY$2,0,VLOOKUP($S56,REF!$K:$N,2,FALSE)),"")</f>
        <v>0</v>
      </c>
      <c r="AZ56" s="472">
        <f>IF($AB56&lt;=AZ$2,IF($AC56&lt;AZ$2,0,VLOOKUP($S56,REF!$K:$N,2,FALSE)),"")</f>
        <v>0</v>
      </c>
      <c r="BA56" s="472">
        <f>IF($AB56&lt;=BA$2,IF($AC56&lt;BA$2,0,VLOOKUP($S56,REF!$K:$N,2,FALSE)),"")</f>
        <v>0</v>
      </c>
      <c r="BB56" s="905">
        <f>IF($AB56&lt;=BB$2,IF($AC56&lt;BB$2,0,VLOOKUP($S56,REF!$K:$N,2,FALSE)),"")</f>
        <v>0</v>
      </c>
      <c r="BC56" s="905">
        <f>IF($AB56&lt;=BC$2,IF($AC56&lt;BC$2,0,VLOOKUP($S56,REF!$K:$N,2,FALSE)),"")</f>
        <v>0</v>
      </c>
      <c r="BD56" s="905">
        <f>IF($AB56&lt;=BD$2,IF($AC56&lt;BD$2,0,VLOOKUP($S56,REF!$K:$N,2,FALSE)),"")</f>
        <v>0</v>
      </c>
      <c r="BE56" s="905">
        <f>IF($AB56&lt;=BE$2,IF($AC56&lt;BE$2,0,VLOOKUP($S56,REF!$K:$N,2,FALSE)),"")</f>
        <v>0</v>
      </c>
      <c r="BF56" s="905">
        <f>IF($AB56&lt;=BF$2,IF($AC56&lt;BF$2,0,VLOOKUP($S56,REF!$K:$N,2,FALSE)),"")</f>
        <v>0</v>
      </c>
      <c r="BG56" s="905">
        <f>IF($AB56&lt;=BG$2,IF($AC56&lt;BG$2,0,VLOOKUP($S56,REF!$K:$N,2,FALSE)),"")</f>
        <v>0</v>
      </c>
      <c r="BH56" s="905">
        <f>IF($AB56&lt;=BH$2,IF($AC56&lt;BH$2,0,VLOOKUP($S56,REF!$K:$N,2,FALSE)),"")</f>
        <v>0</v>
      </c>
      <c r="BI56" s="905">
        <f>IF($AB56&lt;=BI$2,IF($AC56&lt;BI$2,0,VLOOKUP($S56,REF!$K:$N,2,FALSE)),"")</f>
        <v>0</v>
      </c>
      <c r="BJ56" s="905">
        <f>IF($AB56&lt;=BJ$2,IF($AC56&lt;BJ$2,0,VLOOKUP($S56,REF!$K:$N,2,FALSE)),"")</f>
        <v>0</v>
      </c>
      <c r="BK56" s="905">
        <f>IF($AB56&lt;=BK$2,IF($AC56&lt;BK$2,0,VLOOKUP($S56,REF!$K:$N,2,FALSE)),"")</f>
        <v>0</v>
      </c>
      <c r="BL56" s="905">
        <f>IF($AB56&lt;=BL$2,IF($AC56&lt;BL$2,0,VLOOKUP($S56,REF!$K:$N,2,FALSE)),"")</f>
        <v>0</v>
      </c>
      <c r="BM56" s="905">
        <f>IF($AB56&lt;=BM$2,IF($AC56&lt;BM$2,0,VLOOKUP($S56,REF!$K:$N,2,FALSE)),"")</f>
        <v>0</v>
      </c>
      <c r="BN56" s="905">
        <f>IF($AB56&lt;=BN$2,IF($AC56&lt;BN$2,0,VLOOKUP($S56,REF!$K:$N,2,FALSE)),"")</f>
        <v>0</v>
      </c>
      <c r="BO56" s="905">
        <f>IF($AB56&lt;=BO$2,IF($AC56&lt;BO$2,0,VLOOKUP($S56,REF!$K:$N,2,FALSE)),"")</f>
        <v>0</v>
      </c>
      <c r="BP56" s="905">
        <f>IF($AB56&lt;=BP$2,IF($AC56&lt;BP$2,0,VLOOKUP($S56,REF!$K:$N,2,FALSE)),"")</f>
        <v>0</v>
      </c>
      <c r="BQ56" s="905">
        <f>IF($AB56&lt;=BQ$2,IF($AC56&lt;BQ$2,0,VLOOKUP($S56,REF!$K:$N,2,FALSE)),"")</f>
        <v>0</v>
      </c>
      <c r="BR56" s="905">
        <f>IF($AB56&lt;=BR$2,IF($AC56&lt;BR$2,0,VLOOKUP($S56,REF!$K:$N,2,FALSE)),"")</f>
        <v>0</v>
      </c>
      <c r="BS56" s="905">
        <f>IF($AB56&lt;=BS$2,IF($AC56&lt;BS$2,0,VLOOKUP($S56,REF!$K:$N,2,FALSE)),"")</f>
        <v>0</v>
      </c>
      <c r="BT56" s="905">
        <f>IF($AB56&lt;=BT$2,IF($AC56&lt;BT$2,0,VLOOKUP($S56,REF!$K:$N,2,FALSE)),"")</f>
        <v>0</v>
      </c>
      <c r="BU56" s="905">
        <f>IF($AB56&lt;=BU$2,IF($AC56&lt;BU$2,0,VLOOKUP($S56,REF!$K:$N,2,FALSE)),"")</f>
        <v>0</v>
      </c>
      <c r="BV56" s="905">
        <f>IF($AB56&lt;=BV$2,IF($AC56&lt;BV$2,0,VLOOKUP($S56,REF!$K:$N,2,FALSE)),"")</f>
        <v>0</v>
      </c>
      <c r="BW56" s="905">
        <f>IF($AB56&lt;=BW$2,IF($AC56&lt;BW$2,0,VLOOKUP($S56,REF!$K:$N,2,FALSE)),"")</f>
        <v>0</v>
      </c>
      <c r="BX56" s="905">
        <f>IF($AB56&lt;=BX$2,IF($AC56&lt;BX$2,0,VLOOKUP($S56,REF!$K:$N,2,FALSE)),"")</f>
        <v>0</v>
      </c>
      <c r="BY56" s="905">
        <f>IF($AB56&lt;=BY$2,IF($AC56&lt;BY$2,0,VLOOKUP($S56,REF!$K:$N,2,FALSE)),"")</f>
        <v>0</v>
      </c>
      <c r="BZ56" s="905">
        <f>IF($AB56&lt;=BZ$2,IF($AC56&lt;BZ$2,0,VLOOKUP($S56,REF!$K:$N,2,FALSE)),"")</f>
        <v>0</v>
      </c>
      <c r="CA56" s="905">
        <f>IF($AB56&lt;=CA$2,IF($AC56&lt;CA$2,0,VLOOKUP($S56,REF!$K:$N,2,FALSE)),"")</f>
        <v>0</v>
      </c>
      <c r="CB56" s="905">
        <f>IF($AB56&lt;=CB$2,IF($AC56&lt;CB$2,0,VLOOKUP($S56,REF!$K:$N,2,FALSE)),"")</f>
        <v>0</v>
      </c>
      <c r="CC56" s="905">
        <f>IF($AB56&lt;=CC$2,IF($AC56&lt;CC$2,0,VLOOKUP($S56,REF!$K:$N,2,FALSE)),"")</f>
        <v>0</v>
      </c>
      <c r="CD56" s="905">
        <f>IF($AB56&lt;=CD$2,IF($AC56&lt;CD$2,0,VLOOKUP($S56,REF!$K:$N,2,FALSE)),"")</f>
        <v>0</v>
      </c>
      <c r="CE56" s="905">
        <f>IF($AB56&lt;=CE$2,IF($AC56&lt;CE$2,0,VLOOKUP($S56,REF!$K:$N,2,FALSE)),"")</f>
        <v>0</v>
      </c>
      <c r="CF56" s="905">
        <f>IF($AB56&lt;=CF$2,IF($AC56&lt;CF$2,0,VLOOKUP($S56,REF!$K:$N,2,FALSE)),"")</f>
        <v>0</v>
      </c>
      <c r="CG56" s="905">
        <f>IF($AB56&lt;=CG$2,IF($AC56&lt;CG$2,0,VLOOKUP($S56,REF!$K:$N,2,FALSE)),"")</f>
        <v>0</v>
      </c>
      <c r="CH56" s="905">
        <f>IF($AB56&lt;=CH$2,IF($AC56&lt;CH$2,0,VLOOKUP($S56,REF!$K:$N,2,FALSE)),"")</f>
        <v>0</v>
      </c>
      <c r="CI56" s="905">
        <f>IF($AB56&lt;=CI$2,IF($AC56&lt;CI$2,0,VLOOKUP($S56,REF!$K:$N,2,FALSE)),"")</f>
        <v>0</v>
      </c>
      <c r="CJ56" s="905">
        <f>IF($AB56&lt;=CJ$2,IF($AC56&lt;CJ$2,0,VLOOKUP($S56,REF!$K:$N,2,FALSE)),"")</f>
        <v>0</v>
      </c>
      <c r="CK56" s="905">
        <f>IF($AB56&lt;=CK$2,IF($AC56&lt;CK$2,0,VLOOKUP($S56,REF!$K:$N,2,FALSE)),"")</f>
        <v>0</v>
      </c>
      <c r="CL56" s="905">
        <f>IF($AB56&lt;=CL$2,IF($AC56&lt;CL$2,0,VLOOKUP($S56,REF!$K:$N,2,FALSE)),"")</f>
        <v>0</v>
      </c>
      <c r="CM56" s="905">
        <f>IF($AB56&lt;=CM$2,IF($AC56&lt;CM$2,0,VLOOKUP($S56,REF!$K:$N,2,FALSE)),"")</f>
        <v>0</v>
      </c>
      <c r="CN56" s="905">
        <f>IF($AB56&lt;=CN$2,IF($AC56&lt;CN$2,0,VLOOKUP($S56,REF!$K:$N,2,FALSE)),"")</f>
        <v>0</v>
      </c>
      <c r="CO56" s="905">
        <f>IF($AB56&lt;=CO$2,IF($AC56&lt;CO$2,0,VLOOKUP($S56,REF!$K:$N,2,FALSE)),"")</f>
        <v>0</v>
      </c>
      <c r="CP56" s="905">
        <f>IF($AB56&lt;=CP$2,IF($AC56&lt;CP$2,0,VLOOKUP($S56,REF!$K:$N,2,FALSE)),"")</f>
        <v>0</v>
      </c>
      <c r="CQ56" s="905">
        <f>IF($AB56&lt;=CQ$2,IF($AC56&lt;CQ$2,0,VLOOKUP($S56,REF!$K:$N,2,FALSE)),"")</f>
        <v>0</v>
      </c>
      <c r="CR56" s="905">
        <f>IF($AB56&lt;=CR$2,IF($AC56&lt;CR$2,0,VLOOKUP($S56,REF!$K:$N,2,FALSE)),"")</f>
        <v>0</v>
      </c>
      <c r="CS56" s="905">
        <f>IF($AB56&lt;=CS$2,IF($AC56&lt;CS$2,0,VLOOKUP($S56,REF!$K:$N,2,FALSE)),"")</f>
        <v>0</v>
      </c>
      <c r="CT56" s="905">
        <f>IF($AB56&lt;=CT$2,IF($AC56&lt;CT$2,0,VLOOKUP($S56,REF!$K:$N,2,FALSE)),"")</f>
        <v>0</v>
      </c>
      <c r="CU56" s="905">
        <f>IF($AB56&lt;=CU$2,IF($AC56&lt;CU$2,0,VLOOKUP($S56,REF!$K:$N,2,FALSE)),"")</f>
        <v>0</v>
      </c>
      <c r="CV56" s="905">
        <f>IF($AB56&lt;=CV$2,IF($AC56&lt;CV$2,0,VLOOKUP($S56,REF!$K:$N,2,FALSE)),"")</f>
        <v>0</v>
      </c>
      <c r="CW56" s="905">
        <f>IF($AB56&lt;=CW$2,IF($AC56&lt;CW$2,0,VLOOKUP($S56,REF!$K:$N,2,FALSE)),"")</f>
        <v>0</v>
      </c>
      <c r="CX56" s="905">
        <f>IF($AB56&lt;=CX$2,IF($AC56&lt;CX$2,0,VLOOKUP($S56,REF!$K:$N,2,FALSE)),"")</f>
        <v>0</v>
      </c>
      <c r="CY56" s="905">
        <f>IF($AB56&lt;=CY$2,IF($AC56&lt;CY$2,0,VLOOKUP($S56,REF!$K:$N,2,FALSE)),"")</f>
        <v>0</v>
      </c>
      <c r="CZ56" s="905">
        <f>IF($AB56&lt;=CZ$2,IF($AC56&lt;CZ$2,0,VLOOKUP($S56,REF!$K:$N,2,FALSE)),"")</f>
        <v>0</v>
      </c>
      <c r="DA56" s="905">
        <f>IF($AB56&lt;=DA$2,IF($AC56&lt;DA$2,0,VLOOKUP($S56,REF!$K:$N,2,FALSE)),"")</f>
        <v>0</v>
      </c>
      <c r="DB56" s="905">
        <f>IF($AB56&lt;=DB$2,IF($AC56&lt;DB$2,0,VLOOKUP($S56,REF!$K:$N,2,FALSE)),"")</f>
        <v>0</v>
      </c>
      <c r="DC56" s="905">
        <f>IF($AB56&lt;=DC$2,IF($AC56&lt;DC$2,0,VLOOKUP($S56,REF!$K:$N,2,FALSE)),"")</f>
        <v>0</v>
      </c>
      <c r="DD56" s="905">
        <f>IF($AB56&lt;=DD$2,IF($AC56&lt;DD$2,0,VLOOKUP($S56,REF!$K:$N,2,FALSE)),"")</f>
        <v>0</v>
      </c>
      <c r="DE56" s="905">
        <f>IF($AB56&lt;=DE$2,IF($AC56&lt;DE$2,0,VLOOKUP($S56,REF!$K:$N,2,FALSE)),"")</f>
        <v>0</v>
      </c>
      <c r="DF56" s="905">
        <f>IF($AB56&lt;=DF$2,IF($AC56&lt;DF$2,0,VLOOKUP($S56,REF!$K:$N,2,FALSE)),"")</f>
        <v>0</v>
      </c>
      <c r="DG56" s="905">
        <f>IF($AB56&lt;=DG$2,IF($AC56&lt;DG$2,0,VLOOKUP($S56,REF!$K:$N,2,FALSE)),"")</f>
        <v>0</v>
      </c>
      <c r="DH56" s="905">
        <f>IF($AB56&lt;=DH$2,IF($AC56&lt;DH$2,0,VLOOKUP($S56,REF!$K:$N,2,FALSE)),"")</f>
        <v>0</v>
      </c>
      <c r="DI56" s="905">
        <f>IF($AB56&lt;=DI$2,IF($AC56&lt;DI$2,0,VLOOKUP($S56,REF!$K:$N,2,FALSE)),"")</f>
        <v>0</v>
      </c>
      <c r="DJ56" s="905">
        <f>IF($AB56&lt;=DJ$2,IF($AC56&lt;DJ$2,0,VLOOKUP($S56,REF!$K:$N,2,FALSE)),"")</f>
        <v>0</v>
      </c>
      <c r="DK56" s="905">
        <f>IF($AB56&lt;=DK$2,IF($AC56&lt;DK$2,0,VLOOKUP($S56,REF!$K:$N,2,FALSE)),"")</f>
        <v>0</v>
      </c>
      <c r="DL56" s="905">
        <f>IF($AB56&lt;=DL$2,IF($AC56&lt;DL$2,0,VLOOKUP($S56,REF!$K:$N,2,FALSE)),"")</f>
        <v>0</v>
      </c>
      <c r="DM56" s="905">
        <f>IF($AB56&lt;=DM$2,IF($AC56&lt;DM$2,0,VLOOKUP($S56,REF!$K:$N,2,FALSE)),"")</f>
        <v>0</v>
      </c>
      <c r="DN56" s="905">
        <f>IF($AB56&lt;=DN$2,IF($AC56&lt;DN$2,0,VLOOKUP($S56,REF!$K:$N,2,FALSE)),"")</f>
        <v>0</v>
      </c>
      <c r="DO56" s="905">
        <f>IF($AB56&lt;=DO$2,IF($AC56&lt;DO$2,0,VLOOKUP($S56,REF!$K:$N,2,FALSE)),"")</f>
        <v>0</v>
      </c>
      <c r="DP56" s="905">
        <f>IF($AB56&lt;=DP$2,IF($AC56&lt;DP$2,0,VLOOKUP($S56,REF!$K:$N,2,FALSE)),"")</f>
        <v>0</v>
      </c>
      <c r="DQ56" s="905">
        <f>IF($AB56&lt;=DQ$2,IF($AC56&lt;DQ$2,0,VLOOKUP($S56,REF!$K:$N,2,FALSE)),"")</f>
        <v>0</v>
      </c>
      <c r="DR56" s="905">
        <f>IF($AB56&lt;=DR$2,IF($AC56&lt;DR$2,0,VLOOKUP($S56,REF!$K:$N,2,FALSE)),"")</f>
        <v>0</v>
      </c>
      <c r="DS56" s="905">
        <f>IF($AB56&lt;=DS$2,IF($AC56&lt;DS$2,0,VLOOKUP($S56,REF!$K:$N,2,FALSE)),"")</f>
        <v>0</v>
      </c>
      <c r="DT56" s="905">
        <f>IF($AB56&lt;=DT$2,IF($AC56&lt;DT$2,0,VLOOKUP($S56,REF!$K:$N,2,FALSE)),"")</f>
        <v>0</v>
      </c>
      <c r="DU56" s="905">
        <f>IF($AB56&lt;=DU$2,IF($AC56&lt;DU$2,0,VLOOKUP($S56,REF!$K:$N,2,FALSE)),"")</f>
        <v>0</v>
      </c>
      <c r="DV56" s="905">
        <f>IF($AB56&lt;=DV$2,IF($AC56&lt;DV$2,0,VLOOKUP($S56,REF!$K:$N,2,FALSE)),"")</f>
        <v>0</v>
      </c>
      <c r="DW56" s="905">
        <f>IF($AB56&lt;=DW$2,IF($AC56&lt;DW$2,0,VLOOKUP($S56,REF!$K:$N,2,FALSE)),"")</f>
        <v>0</v>
      </c>
      <c r="DX56" s="905">
        <f>IF($AB56&lt;=DX$2,IF($AC56&lt;DX$2,0,VLOOKUP($S56,REF!$K:$N,2,FALSE)),"")</f>
        <v>0</v>
      </c>
      <c r="DY56" s="905">
        <f>IF($AB56&lt;=DY$2,IF($AC56&lt;DY$2,0,VLOOKUP($S56,REF!$K:$N,2,FALSE)),"")</f>
        <v>0</v>
      </c>
      <c r="DZ56" s="905" t="str">
        <f>IF($AB56&lt;=DZ$2,IF($AC56&lt;DZ$2,0,VLOOKUP($S56,REF!$K:$N,2,FALSE)),"")</f>
        <v/>
      </c>
      <c r="EA56" s="908"/>
      <c r="EB56" s="908"/>
      <c r="EC56" s="908"/>
      <c r="ED56" s="908"/>
      <c r="EE56" s="908"/>
      <c r="EF56" s="908"/>
      <c r="EG56" s="908"/>
      <c r="EH56" s="908"/>
      <c r="EI56" s="908"/>
      <c r="EJ56" s="908"/>
      <c r="EK56" s="908"/>
      <c r="EL56" s="908"/>
      <c r="EM56" s="908"/>
      <c r="EN56" s="908"/>
      <c r="EO56" s="908"/>
      <c r="EP56" s="908"/>
      <c r="EQ56" s="908"/>
      <c r="ER56" s="908"/>
      <c r="ES56" s="908"/>
      <c r="ET56" s="908"/>
      <c r="EU56" s="908"/>
      <c r="EV56" s="908"/>
      <c r="EW56" s="908"/>
      <c r="EX56" s="908"/>
      <c r="EY56" s="908"/>
      <c r="EZ56" s="908"/>
      <c r="FA56" s="908"/>
      <c r="FB56" s="908"/>
      <c r="FC56" s="908"/>
      <c r="FD56" s="908"/>
      <c r="FE56" s="908"/>
      <c r="FF56" s="908"/>
      <c r="FG56" s="908"/>
      <c r="FH56" s="908"/>
      <c r="FI56" s="908"/>
      <c r="FJ56" s="908"/>
      <c r="FK56" s="908"/>
      <c r="FL56" s="908"/>
      <c r="FM56" s="908"/>
      <c r="FN56" s="908"/>
      <c r="FO56" s="908"/>
      <c r="FP56" s="908"/>
      <c r="FQ56" s="908"/>
      <c r="FR56" s="908"/>
      <c r="FS56" s="908"/>
      <c r="FT56" s="908"/>
      <c r="FU56" s="908"/>
      <c r="FV56" s="908"/>
      <c r="FW56" s="908"/>
      <c r="FX56" s="908"/>
      <c r="FY56" s="908"/>
      <c r="FZ56" s="908"/>
      <c r="GA56" s="908"/>
      <c r="GB56" s="908"/>
      <c r="GC56" s="908"/>
      <c r="GD56" s="908"/>
      <c r="GE56" s="908"/>
      <c r="GF56" s="908"/>
      <c r="GG56" s="908"/>
      <c r="GH56" s="908"/>
      <c r="GI56" s="908"/>
      <c r="GJ56" s="908"/>
      <c r="GK56" s="908"/>
      <c r="GL56" s="908"/>
      <c r="GM56" s="908"/>
      <c r="GN56" s="908"/>
      <c r="GO56" s="908"/>
      <c r="GP56" s="908"/>
      <c r="GQ56" s="908"/>
      <c r="GR56" s="908"/>
      <c r="GS56" s="908"/>
      <c r="GT56" s="908"/>
      <c r="GU56" s="908"/>
      <c r="GV56" s="908"/>
      <c r="GW56" s="908"/>
      <c r="GX56" s="908"/>
      <c r="GY56" s="908"/>
      <c r="GZ56" s="908"/>
      <c r="HA56" s="908"/>
      <c r="HB56" s="908"/>
      <c r="HC56" s="908"/>
      <c r="HD56" s="908"/>
      <c r="HE56" s="908"/>
      <c r="HF56" s="908"/>
      <c r="HG56" s="908"/>
      <c r="HH56" s="908"/>
      <c r="HI56" s="908"/>
      <c r="HJ56" s="908"/>
      <c r="HK56" s="908"/>
      <c r="HL56" s="908"/>
      <c r="HM56" s="908"/>
      <c r="HN56" s="908"/>
      <c r="HO56" s="908"/>
      <c r="HP56" s="908"/>
      <c r="HQ56" s="908"/>
      <c r="HR56" s="908"/>
      <c r="HS56" s="908"/>
      <c r="HT56" s="908"/>
      <c r="HU56" s="908"/>
      <c r="HV56" s="908"/>
      <c r="HW56" s="908"/>
      <c r="HX56" s="908"/>
      <c r="HY56" s="908"/>
      <c r="HZ56" s="908"/>
      <c r="IA56" s="908"/>
      <c r="IB56" s="908"/>
      <c r="IC56" s="908"/>
      <c r="ID56" s="908"/>
      <c r="IE56" s="908"/>
      <c r="IF56" s="908"/>
      <c r="IG56" s="908"/>
      <c r="IH56" s="908"/>
      <c r="II56" s="908"/>
      <c r="IJ56" s="908"/>
      <c r="IK56" s="908"/>
      <c r="IL56" s="908"/>
      <c r="IM56" s="908"/>
      <c r="IN56" s="908"/>
      <c r="IO56" s="908"/>
      <c r="IP56" s="908"/>
      <c r="IQ56" s="908"/>
      <c r="IR56" s="908"/>
      <c r="IS56" s="908"/>
      <c r="IT56" s="908"/>
      <c r="IU56" s="908"/>
      <c r="IV56" s="908"/>
      <c r="IW56" s="908"/>
      <c r="IX56" s="908"/>
      <c r="IY56" s="908"/>
      <c r="IZ56" s="908"/>
      <c r="JA56" s="908"/>
      <c r="JB56" s="908"/>
      <c r="JC56" s="908"/>
      <c r="JD56" s="908"/>
      <c r="JE56" s="908"/>
      <c r="JF56" s="908"/>
      <c r="JG56" s="908"/>
      <c r="JH56" s="908"/>
      <c r="JI56" s="908"/>
      <c r="JJ56" s="908"/>
      <c r="JK56" s="908"/>
      <c r="JL56" s="908"/>
      <c r="JM56" s="908"/>
      <c r="JN56" s="908"/>
      <c r="JO56" s="908"/>
      <c r="JP56" s="908"/>
      <c r="JQ56" s="908"/>
      <c r="JR56" s="908"/>
      <c r="JS56" s="908"/>
      <c r="JT56" s="908"/>
      <c r="JU56" s="908"/>
      <c r="JV56" s="908"/>
      <c r="JW56" s="908"/>
      <c r="JX56" s="908"/>
    </row>
    <row r="57" spans="1:284" s="709" customFormat="1" ht="24" customHeight="1">
      <c r="A57" s="972">
        <f>VLOOKUP(B57,REF!$U$1:$W$8,2,FALSE)</f>
        <v>7</v>
      </c>
      <c r="B57" s="1192" t="s">
        <v>567</v>
      </c>
      <c r="C57" s="1193"/>
      <c r="D57" s="1297" t="s">
        <v>753</v>
      </c>
      <c r="E57" s="971"/>
      <c r="F57" s="1218">
        <v>0</v>
      </c>
      <c r="G57" s="1219"/>
      <c r="H57" s="870" t="s">
        <v>740</v>
      </c>
      <c r="I57" s="764" t="s">
        <v>281</v>
      </c>
      <c r="J57" s="945" t="s">
        <v>210</v>
      </c>
      <c r="K57" s="939" t="s">
        <v>741</v>
      </c>
      <c r="L57" s="715" t="s">
        <v>492</v>
      </c>
      <c r="M57" s="706"/>
      <c r="N57" s="1304" t="s">
        <v>281</v>
      </c>
      <c r="O57" s="1225"/>
      <c r="P57" s="860"/>
      <c r="Q57" s="930"/>
      <c r="R57" s="1025"/>
      <c r="S57" s="1179">
        <v>1</v>
      </c>
      <c r="T57" s="1180" t="str">
        <f>VLOOKUP(S57,REF!$K$1:$N$11,4,FALSE)</f>
        <v>Elvio Beautemps</v>
      </c>
      <c r="U57" s="1021"/>
      <c r="V57" s="979"/>
      <c r="W57" s="983"/>
      <c r="X57" s="979"/>
      <c r="Y57" s="983"/>
      <c r="Z57" s="980"/>
      <c r="AA57" s="952">
        <f t="shared" si="10"/>
        <v>0</v>
      </c>
      <c r="AB57" s="1284"/>
      <c r="AC57" s="1283">
        <f t="shared" si="9"/>
        <v>0</v>
      </c>
      <c r="AD57" s="952"/>
      <c r="AE57" s="953"/>
      <c r="AF57" s="1033"/>
      <c r="AG57" s="1234" t="str">
        <f>IF(AB57="","",VLOOKUP(S57,REF!$K$1:$O$11,5,FALSE))</f>
        <v/>
      </c>
      <c r="AH57" s="472">
        <f>IF($AB57&lt;=AH$2,IF($AC57&lt;AH$2,0,VLOOKUP($S57,REF!$K:$N,2,FALSE)),"")</f>
        <v>0</v>
      </c>
      <c r="AI57" s="472">
        <f>IF($AB57&lt;=AI$2,IF($AC57&lt;AI$2,0,VLOOKUP($S57,REF!$K:$N,2,FALSE)),"")</f>
        <v>0</v>
      </c>
      <c r="AJ57" s="472">
        <f>IF($AB57&lt;=AJ$2,IF($AC57&lt;AJ$2,0,VLOOKUP($S57,REF!$K:$N,2,FALSE)),"")</f>
        <v>0</v>
      </c>
      <c r="AK57" s="472">
        <f>IF($AB57&lt;=AK$2,IF($AC57&lt;AK$2,0,VLOOKUP($S57,REF!$K:$N,2,FALSE)),"")</f>
        <v>0</v>
      </c>
      <c r="AL57" s="472">
        <f>IF($AB57&lt;=AL$2,IF($AC57&lt;AL$2,0,VLOOKUP($S57,REF!$K:$N,2,FALSE)),"")</f>
        <v>0</v>
      </c>
      <c r="AM57" s="472">
        <f>IF($AB57&lt;=AM$2,IF($AC57&lt;AM$2,0,VLOOKUP($S57,REF!$K:$N,2,FALSE)),"")</f>
        <v>0</v>
      </c>
      <c r="AN57" s="472">
        <f>IF($AB57&lt;=AN$2,IF($AC57&lt;AN$2,0,VLOOKUP($S57,REF!$K:$N,2,FALSE)),"")</f>
        <v>0</v>
      </c>
      <c r="AO57" s="472">
        <f>IF($AB57&lt;=AO$2,IF($AC57&lt;AO$2,0,VLOOKUP($S57,REF!$K:$N,2,FALSE)),"")</f>
        <v>0</v>
      </c>
      <c r="AP57" s="472">
        <f>IF($AB57&lt;=AP$2,IF($AC57&lt;AP$2,0,VLOOKUP($S57,REF!$K:$N,2,FALSE)),"")</f>
        <v>0</v>
      </c>
      <c r="AQ57" s="472">
        <f>IF($AB57&lt;=AQ$2,IF($AC57&lt;AQ$2,0,VLOOKUP($S57,REF!$K:$N,2,FALSE)),"")</f>
        <v>0</v>
      </c>
      <c r="AR57" s="472">
        <f>IF($AB57&lt;=AR$2,IF($AC57&lt;AR$2,0,VLOOKUP($S57,REF!$K:$N,2,FALSE)),"")</f>
        <v>0</v>
      </c>
      <c r="AS57" s="472">
        <f>IF($AB57&lt;=AS$2,IF($AC57&lt;AS$2,0,VLOOKUP($S57,REF!$K:$N,2,FALSE)),"")</f>
        <v>0</v>
      </c>
      <c r="AT57" s="472">
        <f>IF($AB57&lt;=AT$2,IF($AC57&lt;AT$2,0,VLOOKUP($S57,REF!$K:$N,2,FALSE)),"")</f>
        <v>0</v>
      </c>
      <c r="AU57" s="472">
        <f>IF($AB57&lt;=AU$2,IF($AC57&lt;AU$2,0,VLOOKUP($S57,REF!$K:$N,2,FALSE)),"")</f>
        <v>0</v>
      </c>
      <c r="AV57" s="472">
        <f>IF($AB57&lt;=AV$2,IF($AC57&lt;AV$2,0,VLOOKUP($S57,REF!$K:$N,2,FALSE)),"")</f>
        <v>0</v>
      </c>
      <c r="AW57" s="472">
        <f>IF($AB57&lt;=AW$2,IF($AC57&lt;AW$2,0,VLOOKUP($S57,REF!$K:$N,2,FALSE)),"")</f>
        <v>0</v>
      </c>
      <c r="AX57" s="472">
        <f>IF($AB57&lt;=AX$2,IF($AC57&lt;AX$2,0,VLOOKUP($S57,REF!$K:$N,2,FALSE)),"")</f>
        <v>0</v>
      </c>
      <c r="AY57" s="472">
        <f>IF($AB57&lt;=AY$2,IF($AC57&lt;AY$2,0,VLOOKUP($S57,REF!$K:$N,2,FALSE)),"")</f>
        <v>0</v>
      </c>
      <c r="AZ57" s="472">
        <f>IF($AB57&lt;=AZ$2,IF($AC57&lt;AZ$2,0,VLOOKUP($S57,REF!$K:$N,2,FALSE)),"")</f>
        <v>0</v>
      </c>
      <c r="BA57" s="472">
        <f>IF($AB57&lt;=BA$2,IF($AC57&lt;BA$2,0,VLOOKUP($S57,REF!$K:$N,2,FALSE)),"")</f>
        <v>0</v>
      </c>
      <c r="BB57" s="905">
        <f>IF($AB57&lt;=BB$2,IF($AC57&lt;BB$2,0,VLOOKUP($S57,REF!$K:$N,2,FALSE)),"")</f>
        <v>0</v>
      </c>
      <c r="BC57" s="905">
        <f>IF($AB57&lt;=BC$2,IF($AC57&lt;BC$2,0,VLOOKUP($S57,REF!$K:$N,2,FALSE)),"")</f>
        <v>0</v>
      </c>
      <c r="BD57" s="905">
        <f>IF($AB57&lt;=BD$2,IF($AC57&lt;BD$2,0,VLOOKUP($S57,REF!$K:$N,2,FALSE)),"")</f>
        <v>0</v>
      </c>
      <c r="BE57" s="905">
        <f>IF($AB57&lt;=BE$2,IF($AC57&lt;BE$2,0,VLOOKUP($S57,REF!$K:$N,2,FALSE)),"")</f>
        <v>0</v>
      </c>
      <c r="BF57" s="905">
        <f>IF($AB57&lt;=BF$2,IF($AC57&lt;BF$2,0,VLOOKUP($S57,REF!$K:$N,2,FALSE)),"")</f>
        <v>0</v>
      </c>
      <c r="BG57" s="905">
        <f>IF($AB57&lt;=BG$2,IF($AC57&lt;BG$2,0,VLOOKUP($S57,REF!$K:$N,2,FALSE)),"")</f>
        <v>0</v>
      </c>
      <c r="BH57" s="905">
        <f>IF($AB57&lt;=BH$2,IF($AC57&lt;BH$2,0,VLOOKUP($S57,REF!$K:$N,2,FALSE)),"")</f>
        <v>0</v>
      </c>
      <c r="BI57" s="905">
        <f>IF($AB57&lt;=BI$2,IF($AC57&lt;BI$2,0,VLOOKUP($S57,REF!$K:$N,2,FALSE)),"")</f>
        <v>0</v>
      </c>
      <c r="BJ57" s="905">
        <f>IF($AB57&lt;=BJ$2,IF($AC57&lt;BJ$2,0,VLOOKUP($S57,REF!$K:$N,2,FALSE)),"")</f>
        <v>0</v>
      </c>
      <c r="BK57" s="905">
        <f>IF($AB57&lt;=BK$2,IF($AC57&lt;BK$2,0,VLOOKUP($S57,REF!$K:$N,2,FALSE)),"")</f>
        <v>0</v>
      </c>
      <c r="BL57" s="905">
        <f>IF($AB57&lt;=BL$2,IF($AC57&lt;BL$2,0,VLOOKUP($S57,REF!$K:$N,2,FALSE)),"")</f>
        <v>0</v>
      </c>
      <c r="BM57" s="905">
        <f>IF($AB57&lt;=BM$2,IF($AC57&lt;BM$2,0,VLOOKUP($S57,REF!$K:$N,2,FALSE)),"")</f>
        <v>0</v>
      </c>
      <c r="BN57" s="905">
        <f>IF($AB57&lt;=BN$2,IF($AC57&lt;BN$2,0,VLOOKUP($S57,REF!$K:$N,2,FALSE)),"")</f>
        <v>0</v>
      </c>
      <c r="BO57" s="905">
        <f>IF($AB57&lt;=BO$2,IF($AC57&lt;BO$2,0,VLOOKUP($S57,REF!$K:$N,2,FALSE)),"")</f>
        <v>0</v>
      </c>
      <c r="BP57" s="905">
        <f>IF($AB57&lt;=BP$2,IF($AC57&lt;BP$2,0,VLOOKUP($S57,REF!$K:$N,2,FALSE)),"")</f>
        <v>0</v>
      </c>
      <c r="BQ57" s="905">
        <f>IF($AB57&lt;=BQ$2,IF($AC57&lt;BQ$2,0,VLOOKUP($S57,REF!$K:$N,2,FALSE)),"")</f>
        <v>0</v>
      </c>
      <c r="BR57" s="905">
        <f>IF($AB57&lt;=BR$2,IF($AC57&lt;BR$2,0,VLOOKUP($S57,REF!$K:$N,2,FALSE)),"")</f>
        <v>0</v>
      </c>
      <c r="BS57" s="905">
        <f>IF($AB57&lt;=BS$2,IF($AC57&lt;BS$2,0,VLOOKUP($S57,REF!$K:$N,2,FALSE)),"")</f>
        <v>0</v>
      </c>
      <c r="BT57" s="905">
        <f>IF($AB57&lt;=BT$2,IF($AC57&lt;BT$2,0,VLOOKUP($S57,REF!$K:$N,2,FALSE)),"")</f>
        <v>0</v>
      </c>
      <c r="BU57" s="905">
        <f>IF($AB57&lt;=BU$2,IF($AC57&lt;BU$2,0,VLOOKUP($S57,REF!$K:$N,2,FALSE)),"")</f>
        <v>0</v>
      </c>
      <c r="BV57" s="905">
        <f>IF($AB57&lt;=BV$2,IF($AC57&lt;BV$2,0,VLOOKUP($S57,REF!$K:$N,2,FALSE)),"")</f>
        <v>0</v>
      </c>
      <c r="BW57" s="905">
        <f>IF($AB57&lt;=BW$2,IF($AC57&lt;BW$2,0,VLOOKUP($S57,REF!$K:$N,2,FALSE)),"")</f>
        <v>0</v>
      </c>
      <c r="BX57" s="905">
        <f>IF($AB57&lt;=BX$2,IF($AC57&lt;BX$2,0,VLOOKUP($S57,REF!$K:$N,2,FALSE)),"")</f>
        <v>0</v>
      </c>
      <c r="BY57" s="905">
        <f>IF($AB57&lt;=BY$2,IF($AC57&lt;BY$2,0,VLOOKUP($S57,REF!$K:$N,2,FALSE)),"")</f>
        <v>0</v>
      </c>
      <c r="BZ57" s="905">
        <f>IF($AB57&lt;=BZ$2,IF($AC57&lt;BZ$2,0,VLOOKUP($S57,REF!$K:$N,2,FALSE)),"")</f>
        <v>0</v>
      </c>
      <c r="CA57" s="905">
        <f>IF($AB57&lt;=CA$2,IF($AC57&lt;CA$2,0,VLOOKUP($S57,REF!$K:$N,2,FALSE)),"")</f>
        <v>0</v>
      </c>
      <c r="CB57" s="905">
        <f>IF($AB57&lt;=CB$2,IF($AC57&lt;CB$2,0,VLOOKUP($S57,REF!$K:$N,2,FALSE)),"")</f>
        <v>0</v>
      </c>
      <c r="CC57" s="905">
        <f>IF($AB57&lt;=CC$2,IF($AC57&lt;CC$2,0,VLOOKUP($S57,REF!$K:$N,2,FALSE)),"")</f>
        <v>0</v>
      </c>
      <c r="CD57" s="905">
        <f>IF($AB57&lt;=CD$2,IF($AC57&lt;CD$2,0,VLOOKUP($S57,REF!$K:$N,2,FALSE)),"")</f>
        <v>0</v>
      </c>
      <c r="CE57" s="905">
        <f>IF($AB57&lt;=CE$2,IF($AC57&lt;CE$2,0,VLOOKUP($S57,REF!$K:$N,2,FALSE)),"")</f>
        <v>0</v>
      </c>
      <c r="CF57" s="905">
        <f>IF($AB57&lt;=CF$2,IF($AC57&lt;CF$2,0,VLOOKUP($S57,REF!$K:$N,2,FALSE)),"")</f>
        <v>0</v>
      </c>
      <c r="CG57" s="905">
        <f>IF($AB57&lt;=CG$2,IF($AC57&lt;CG$2,0,VLOOKUP($S57,REF!$K:$N,2,FALSE)),"")</f>
        <v>0</v>
      </c>
      <c r="CH57" s="905">
        <f>IF($AB57&lt;=CH$2,IF($AC57&lt;CH$2,0,VLOOKUP($S57,REF!$K:$N,2,FALSE)),"")</f>
        <v>0</v>
      </c>
      <c r="CI57" s="905">
        <f>IF($AB57&lt;=CI$2,IF($AC57&lt;CI$2,0,VLOOKUP($S57,REF!$K:$N,2,FALSE)),"")</f>
        <v>0</v>
      </c>
      <c r="CJ57" s="905">
        <f>IF($AB57&lt;=CJ$2,IF($AC57&lt;CJ$2,0,VLOOKUP($S57,REF!$K:$N,2,FALSE)),"")</f>
        <v>0</v>
      </c>
      <c r="CK57" s="905">
        <f>IF($AB57&lt;=CK$2,IF($AC57&lt;CK$2,0,VLOOKUP($S57,REF!$K:$N,2,FALSE)),"")</f>
        <v>0</v>
      </c>
      <c r="CL57" s="905">
        <f>IF($AB57&lt;=CL$2,IF($AC57&lt;CL$2,0,VLOOKUP($S57,REF!$K:$N,2,FALSE)),"")</f>
        <v>0</v>
      </c>
      <c r="CM57" s="905">
        <f>IF($AB57&lt;=CM$2,IF($AC57&lt;CM$2,0,VLOOKUP($S57,REF!$K:$N,2,FALSE)),"")</f>
        <v>0</v>
      </c>
      <c r="CN57" s="905">
        <f>IF($AB57&lt;=CN$2,IF($AC57&lt;CN$2,0,VLOOKUP($S57,REF!$K:$N,2,FALSE)),"")</f>
        <v>0</v>
      </c>
      <c r="CO57" s="905">
        <f>IF($AB57&lt;=CO$2,IF($AC57&lt;CO$2,0,VLOOKUP($S57,REF!$K:$N,2,FALSE)),"")</f>
        <v>0</v>
      </c>
      <c r="CP57" s="905">
        <f>IF($AB57&lt;=CP$2,IF($AC57&lt;CP$2,0,VLOOKUP($S57,REF!$K:$N,2,FALSE)),"")</f>
        <v>0</v>
      </c>
      <c r="CQ57" s="905">
        <f>IF($AB57&lt;=CQ$2,IF($AC57&lt;CQ$2,0,VLOOKUP($S57,REF!$K:$N,2,FALSE)),"")</f>
        <v>0</v>
      </c>
      <c r="CR57" s="905">
        <f>IF($AB57&lt;=CR$2,IF($AC57&lt;CR$2,0,VLOOKUP($S57,REF!$K:$N,2,FALSE)),"")</f>
        <v>0</v>
      </c>
      <c r="CS57" s="905">
        <f>IF($AB57&lt;=CS$2,IF($AC57&lt;CS$2,0,VLOOKUP($S57,REF!$K:$N,2,FALSE)),"")</f>
        <v>0</v>
      </c>
      <c r="CT57" s="905">
        <f>IF($AB57&lt;=CT$2,IF($AC57&lt;CT$2,0,VLOOKUP($S57,REF!$K:$N,2,FALSE)),"")</f>
        <v>0</v>
      </c>
      <c r="CU57" s="905">
        <f>IF($AB57&lt;=CU$2,IF($AC57&lt;CU$2,0,VLOOKUP($S57,REF!$K:$N,2,FALSE)),"")</f>
        <v>0</v>
      </c>
      <c r="CV57" s="905">
        <f>IF($AB57&lt;=CV$2,IF($AC57&lt;CV$2,0,VLOOKUP($S57,REF!$K:$N,2,FALSE)),"")</f>
        <v>0</v>
      </c>
      <c r="CW57" s="905">
        <f>IF($AB57&lt;=CW$2,IF($AC57&lt;CW$2,0,VLOOKUP($S57,REF!$K:$N,2,FALSE)),"")</f>
        <v>0</v>
      </c>
      <c r="CX57" s="905">
        <f>IF($AB57&lt;=CX$2,IF($AC57&lt;CX$2,0,VLOOKUP($S57,REF!$K:$N,2,FALSE)),"")</f>
        <v>0</v>
      </c>
      <c r="CY57" s="905">
        <f>IF($AB57&lt;=CY$2,IF($AC57&lt;CY$2,0,VLOOKUP($S57,REF!$K:$N,2,FALSE)),"")</f>
        <v>0</v>
      </c>
      <c r="CZ57" s="905">
        <f>IF($AB57&lt;=CZ$2,IF($AC57&lt;CZ$2,0,VLOOKUP($S57,REF!$K:$N,2,FALSE)),"")</f>
        <v>0</v>
      </c>
      <c r="DA57" s="905">
        <f>IF($AB57&lt;=DA$2,IF($AC57&lt;DA$2,0,VLOOKUP($S57,REF!$K:$N,2,FALSE)),"")</f>
        <v>0</v>
      </c>
      <c r="DB57" s="905">
        <f>IF($AB57&lt;=DB$2,IF($AC57&lt;DB$2,0,VLOOKUP($S57,REF!$K:$N,2,FALSE)),"")</f>
        <v>0</v>
      </c>
      <c r="DC57" s="905">
        <f>IF($AB57&lt;=DC$2,IF($AC57&lt;DC$2,0,VLOOKUP($S57,REF!$K:$N,2,FALSE)),"")</f>
        <v>0</v>
      </c>
      <c r="DD57" s="905">
        <f>IF($AB57&lt;=DD$2,IF($AC57&lt;DD$2,0,VLOOKUP($S57,REF!$K:$N,2,FALSE)),"")</f>
        <v>0</v>
      </c>
      <c r="DE57" s="905">
        <f>IF($AB57&lt;=DE$2,IF($AC57&lt;DE$2,0,VLOOKUP($S57,REF!$K:$N,2,FALSE)),"")</f>
        <v>0</v>
      </c>
      <c r="DF57" s="905">
        <f>IF($AB57&lt;=DF$2,IF($AC57&lt;DF$2,0,VLOOKUP($S57,REF!$K:$N,2,FALSE)),"")</f>
        <v>0</v>
      </c>
      <c r="DG57" s="905">
        <f>IF($AB57&lt;=DG$2,IF($AC57&lt;DG$2,0,VLOOKUP($S57,REF!$K:$N,2,FALSE)),"")</f>
        <v>0</v>
      </c>
      <c r="DH57" s="905">
        <f>IF($AB57&lt;=DH$2,IF($AC57&lt;DH$2,0,VLOOKUP($S57,REF!$K:$N,2,FALSE)),"")</f>
        <v>0</v>
      </c>
      <c r="DI57" s="905">
        <f>IF($AB57&lt;=DI$2,IF($AC57&lt;DI$2,0,VLOOKUP($S57,REF!$K:$N,2,FALSE)),"")</f>
        <v>0</v>
      </c>
      <c r="DJ57" s="905">
        <f>IF($AB57&lt;=DJ$2,IF($AC57&lt;DJ$2,0,VLOOKUP($S57,REF!$K:$N,2,FALSE)),"")</f>
        <v>0</v>
      </c>
      <c r="DK57" s="905">
        <f>IF($AB57&lt;=DK$2,IF($AC57&lt;DK$2,0,VLOOKUP($S57,REF!$K:$N,2,FALSE)),"")</f>
        <v>0</v>
      </c>
      <c r="DL57" s="905">
        <f>IF($AB57&lt;=DL$2,IF($AC57&lt;DL$2,0,VLOOKUP($S57,REF!$K:$N,2,FALSE)),"")</f>
        <v>0</v>
      </c>
      <c r="DM57" s="905">
        <f>IF($AB57&lt;=DM$2,IF($AC57&lt;DM$2,0,VLOOKUP($S57,REF!$K:$N,2,FALSE)),"")</f>
        <v>0</v>
      </c>
      <c r="DN57" s="905">
        <f>IF($AB57&lt;=DN$2,IF($AC57&lt;DN$2,0,VLOOKUP($S57,REF!$K:$N,2,FALSE)),"")</f>
        <v>0</v>
      </c>
      <c r="DO57" s="905">
        <f>IF($AB57&lt;=DO$2,IF($AC57&lt;DO$2,0,VLOOKUP($S57,REF!$K:$N,2,FALSE)),"")</f>
        <v>0</v>
      </c>
      <c r="DP57" s="905">
        <f>IF($AB57&lt;=DP$2,IF($AC57&lt;DP$2,0,VLOOKUP($S57,REF!$K:$N,2,FALSE)),"")</f>
        <v>0</v>
      </c>
      <c r="DQ57" s="905">
        <f>IF($AB57&lt;=DQ$2,IF($AC57&lt;DQ$2,0,VLOOKUP($S57,REF!$K:$N,2,FALSE)),"")</f>
        <v>0</v>
      </c>
      <c r="DR57" s="905">
        <f>IF($AB57&lt;=DR$2,IF($AC57&lt;DR$2,0,VLOOKUP($S57,REF!$K:$N,2,FALSE)),"")</f>
        <v>0</v>
      </c>
      <c r="DS57" s="905">
        <f>IF($AB57&lt;=DS$2,IF($AC57&lt;DS$2,0,VLOOKUP($S57,REF!$K:$N,2,FALSE)),"")</f>
        <v>0</v>
      </c>
      <c r="DT57" s="905">
        <f>IF($AB57&lt;=DT$2,IF($AC57&lt;DT$2,0,VLOOKUP($S57,REF!$K:$N,2,FALSE)),"")</f>
        <v>0</v>
      </c>
      <c r="DU57" s="905">
        <f>IF($AB57&lt;=DU$2,IF($AC57&lt;DU$2,0,VLOOKUP($S57,REF!$K:$N,2,FALSE)),"")</f>
        <v>0</v>
      </c>
      <c r="DV57" s="905">
        <f>IF($AB57&lt;=DV$2,IF($AC57&lt;DV$2,0,VLOOKUP($S57,REF!$K:$N,2,FALSE)),"")</f>
        <v>0</v>
      </c>
      <c r="DW57" s="905">
        <f>IF($AB57&lt;=DW$2,IF($AC57&lt;DW$2,0,VLOOKUP($S57,REF!$K:$N,2,FALSE)),"")</f>
        <v>0</v>
      </c>
      <c r="DX57" s="905">
        <f>IF($AB57&lt;=DX$2,IF($AC57&lt;DX$2,0,VLOOKUP($S57,REF!$K:$N,2,FALSE)),"")</f>
        <v>0</v>
      </c>
      <c r="DY57" s="905">
        <f>IF($AB57&lt;=DY$2,IF($AC57&lt;DY$2,0,VLOOKUP($S57,REF!$K:$N,2,FALSE)),"")</f>
        <v>0</v>
      </c>
      <c r="DZ57" s="905">
        <f>IF($AB57&lt;=DZ$2,IF($AC57&lt;DZ$2,0,VLOOKUP($S57,REF!$K:$N,2,FALSE)),"")</f>
        <v>1.0009999999999999</v>
      </c>
      <c r="EA57" s="908"/>
      <c r="EB57" s="908"/>
      <c r="EC57" s="908"/>
      <c r="ED57" s="908"/>
      <c r="EE57" s="908"/>
      <c r="EF57" s="908"/>
      <c r="EG57" s="908"/>
      <c r="EH57" s="908"/>
      <c r="EI57" s="908"/>
      <c r="EJ57" s="908"/>
      <c r="EK57" s="908"/>
      <c r="EL57" s="908"/>
      <c r="EM57" s="908"/>
      <c r="EN57" s="908"/>
      <c r="EO57" s="908"/>
      <c r="EP57" s="908"/>
      <c r="EQ57" s="908"/>
      <c r="ER57" s="908"/>
      <c r="ES57" s="908"/>
      <c r="ET57" s="908"/>
      <c r="EU57" s="908"/>
      <c r="EV57" s="908"/>
      <c r="EW57" s="908"/>
      <c r="EX57" s="908"/>
      <c r="EY57" s="908"/>
      <c r="EZ57" s="908"/>
      <c r="FA57" s="908"/>
      <c r="FB57" s="908"/>
      <c r="FC57" s="908"/>
      <c r="FD57" s="908"/>
      <c r="FE57" s="908"/>
      <c r="FF57" s="908"/>
      <c r="FG57" s="908"/>
      <c r="FH57" s="908"/>
      <c r="FI57" s="908"/>
      <c r="FJ57" s="908"/>
      <c r="FK57" s="908"/>
      <c r="FL57" s="908"/>
      <c r="FM57" s="908"/>
      <c r="FN57" s="908"/>
      <c r="FO57" s="908"/>
      <c r="FP57" s="908"/>
      <c r="FQ57" s="908"/>
      <c r="FR57" s="908"/>
      <c r="FS57" s="908"/>
      <c r="FT57" s="908"/>
      <c r="FU57" s="908"/>
      <c r="FV57" s="908"/>
      <c r="FW57" s="908"/>
      <c r="FX57" s="908"/>
      <c r="FY57" s="908"/>
      <c r="FZ57" s="908"/>
      <c r="GA57" s="908"/>
      <c r="GB57" s="908"/>
      <c r="GC57" s="908"/>
      <c r="GD57" s="908"/>
      <c r="GE57" s="908"/>
      <c r="GF57" s="908"/>
      <c r="GG57" s="908"/>
      <c r="GH57" s="908"/>
      <c r="GI57" s="908"/>
      <c r="GJ57" s="908"/>
      <c r="GK57" s="908"/>
      <c r="GL57" s="908"/>
      <c r="GM57" s="908"/>
      <c r="GN57" s="908"/>
      <c r="GO57" s="908"/>
      <c r="GP57" s="908"/>
      <c r="GQ57" s="908"/>
      <c r="GR57" s="908"/>
      <c r="GS57" s="908"/>
      <c r="GT57" s="908"/>
      <c r="GU57" s="908"/>
      <c r="GV57" s="908"/>
      <c r="GW57" s="908"/>
      <c r="GX57" s="908"/>
      <c r="GY57" s="908"/>
      <c r="GZ57" s="908"/>
      <c r="HA57" s="908"/>
      <c r="HB57" s="908"/>
      <c r="HC57" s="908"/>
      <c r="HD57" s="908"/>
      <c r="HE57" s="908"/>
      <c r="HF57" s="908"/>
      <c r="HG57" s="908"/>
      <c r="HH57" s="908"/>
      <c r="HI57" s="908"/>
      <c r="HJ57" s="908"/>
      <c r="HK57" s="908"/>
      <c r="HL57" s="908"/>
      <c r="HM57" s="908"/>
      <c r="HN57" s="908"/>
      <c r="HO57" s="908"/>
      <c r="HP57" s="908"/>
      <c r="HQ57" s="908"/>
      <c r="HR57" s="908"/>
      <c r="HS57" s="908"/>
      <c r="HT57" s="908"/>
      <c r="HU57" s="908"/>
      <c r="HV57" s="908"/>
      <c r="HW57" s="908"/>
      <c r="HX57" s="908"/>
      <c r="HY57" s="908"/>
      <c r="HZ57" s="908"/>
      <c r="IA57" s="908"/>
      <c r="IB57" s="908"/>
      <c r="IC57" s="908"/>
      <c r="ID57" s="908"/>
      <c r="IE57" s="908"/>
      <c r="IF57" s="908"/>
      <c r="IG57" s="908"/>
      <c r="IH57" s="908"/>
      <c r="II57" s="908"/>
      <c r="IJ57" s="908"/>
      <c r="IK57" s="908"/>
      <c r="IL57" s="908"/>
      <c r="IM57" s="908"/>
      <c r="IN57" s="908"/>
      <c r="IO57" s="908"/>
      <c r="IP57" s="908"/>
      <c r="IQ57" s="908"/>
      <c r="IR57" s="908"/>
      <c r="IS57" s="908"/>
      <c r="IT57" s="908"/>
      <c r="IU57" s="908"/>
      <c r="IV57" s="908"/>
      <c r="IW57" s="908"/>
      <c r="IX57" s="908"/>
      <c r="IY57" s="908"/>
      <c r="IZ57" s="908"/>
      <c r="JA57" s="908"/>
      <c r="JB57" s="908"/>
      <c r="JC57" s="908"/>
      <c r="JD57" s="908"/>
      <c r="JE57" s="908"/>
      <c r="JF57" s="908"/>
      <c r="JG57" s="908"/>
      <c r="JH57" s="908"/>
      <c r="JI57" s="908"/>
      <c r="JJ57" s="908"/>
      <c r="JK57" s="908"/>
      <c r="JL57" s="908"/>
      <c r="JM57" s="908"/>
      <c r="JN57" s="908"/>
      <c r="JO57" s="908"/>
      <c r="JP57" s="908"/>
      <c r="JQ57" s="908"/>
      <c r="JR57" s="908"/>
      <c r="JS57" s="908"/>
      <c r="JT57" s="908"/>
      <c r="JU57" s="908"/>
      <c r="JV57" s="908"/>
      <c r="JW57" s="908"/>
      <c r="JX57" s="908"/>
    </row>
    <row r="58" spans="1:284" s="709" customFormat="1" ht="24" customHeight="1">
      <c r="A58" s="972">
        <f>VLOOKUP(B58,REF!$U$1:$W$8,2,FALSE)</f>
        <v>7</v>
      </c>
      <c r="B58" s="1192" t="s">
        <v>567</v>
      </c>
      <c r="C58" s="1193"/>
      <c r="D58" s="1297" t="s">
        <v>753</v>
      </c>
      <c r="E58" s="971"/>
      <c r="F58" s="1218">
        <v>0</v>
      </c>
      <c r="G58" s="1219"/>
      <c r="H58" s="870" t="s">
        <v>677</v>
      </c>
      <c r="I58" s="764" t="s">
        <v>281</v>
      </c>
      <c r="J58" s="945" t="s">
        <v>195</v>
      </c>
      <c r="K58" s="942" t="s">
        <v>684</v>
      </c>
      <c r="L58" s="866" t="s">
        <v>495</v>
      </c>
      <c r="M58" s="830" t="s">
        <v>141</v>
      </c>
      <c r="N58" s="1304" t="s">
        <v>281</v>
      </c>
      <c r="O58" s="1225"/>
      <c r="P58" s="860"/>
      <c r="Q58" s="930"/>
      <c r="R58" s="1025">
        <v>8</v>
      </c>
      <c r="S58" s="1179">
        <v>1</v>
      </c>
      <c r="T58" s="1180" t="str">
        <f>VLOOKUP(S58,REF!$K$1:$N$11,4,FALSE)</f>
        <v>Elvio Beautemps</v>
      </c>
      <c r="U58" s="1021"/>
      <c r="V58" s="979" t="s">
        <v>772</v>
      </c>
      <c r="W58" s="983"/>
      <c r="X58" s="979" t="s">
        <v>748</v>
      </c>
      <c r="Y58" s="983" t="s">
        <v>748</v>
      </c>
      <c r="Z58" s="979" t="s">
        <v>748</v>
      </c>
      <c r="AA58" s="952">
        <f t="shared" si="10"/>
        <v>8</v>
      </c>
      <c r="AB58" s="1284"/>
      <c r="AC58" s="1283">
        <f t="shared" si="9"/>
        <v>56</v>
      </c>
      <c r="AD58" s="952"/>
      <c r="AE58" s="953"/>
      <c r="AF58" s="1033"/>
      <c r="AG58" s="1234" t="str">
        <f>IF(AB58="","",VLOOKUP(S58,REF!$K$1:$O$11,5,FALSE))</f>
        <v/>
      </c>
      <c r="AH58" s="472">
        <f>IF($AB58&lt;=AH$2,IF($AC58&lt;AH$2,0,VLOOKUP($S58,REF!$K:$N,2,FALSE)),"")</f>
        <v>0</v>
      </c>
      <c r="AI58" s="472">
        <f>IF($AB58&lt;=AI$2,IF($AC58&lt;AI$2,0,VLOOKUP($S58,REF!$K:$N,2,FALSE)),"")</f>
        <v>0</v>
      </c>
      <c r="AJ58" s="472">
        <f>IF($AB58&lt;=AJ$2,IF($AC58&lt;AJ$2,0,VLOOKUP($S58,REF!$K:$N,2,FALSE)),"")</f>
        <v>0</v>
      </c>
      <c r="AK58" s="472">
        <f>IF($AB58&lt;=AK$2,IF($AC58&lt;AK$2,0,VLOOKUP($S58,REF!$K:$N,2,FALSE)),"")</f>
        <v>0</v>
      </c>
      <c r="AL58" s="472">
        <f>IF($AB58&lt;=AL$2,IF($AC58&lt;AL$2,0,VLOOKUP($S58,REF!$K:$N,2,FALSE)),"")</f>
        <v>0</v>
      </c>
      <c r="AM58" s="472">
        <f>IF($AB58&lt;=AM$2,IF($AC58&lt;AM$2,0,VLOOKUP($S58,REF!$K:$N,2,FALSE)),"")</f>
        <v>0</v>
      </c>
      <c r="AN58" s="472">
        <f>IF($AB58&lt;=AN$2,IF($AC58&lt;AN$2,0,VLOOKUP($S58,REF!$K:$N,2,FALSE)),"")</f>
        <v>0</v>
      </c>
      <c r="AO58" s="472">
        <f>IF($AB58&lt;=AO$2,IF($AC58&lt;AO$2,0,VLOOKUP($S58,REF!$K:$N,2,FALSE)),"")</f>
        <v>0</v>
      </c>
      <c r="AP58" s="472">
        <f>IF($AB58&lt;=AP$2,IF($AC58&lt;AP$2,0,VLOOKUP($S58,REF!$K:$N,2,FALSE)),"")</f>
        <v>0</v>
      </c>
      <c r="AQ58" s="472">
        <f>IF($AB58&lt;=AQ$2,IF($AC58&lt;AQ$2,0,VLOOKUP($S58,REF!$K:$N,2,FALSE)),"")</f>
        <v>0</v>
      </c>
      <c r="AR58" s="472">
        <f>IF($AB58&lt;=AR$2,IF($AC58&lt;AR$2,0,VLOOKUP($S58,REF!$K:$N,2,FALSE)),"")</f>
        <v>0</v>
      </c>
      <c r="AS58" s="472">
        <f>IF($AB58&lt;=AS$2,IF($AC58&lt;AS$2,0,VLOOKUP($S58,REF!$K:$N,2,FALSE)),"")</f>
        <v>0</v>
      </c>
      <c r="AT58" s="472">
        <f>IF($AB58&lt;=AT$2,IF($AC58&lt;AT$2,0,VLOOKUP($S58,REF!$K:$N,2,FALSE)),"")</f>
        <v>0</v>
      </c>
      <c r="AU58" s="472">
        <f>IF($AB58&lt;=AU$2,IF($AC58&lt;AU$2,0,VLOOKUP($S58,REF!$K:$N,2,FALSE)),"")</f>
        <v>0</v>
      </c>
      <c r="AV58" s="472">
        <f>IF($AB58&lt;=AV$2,IF($AC58&lt;AV$2,0,VLOOKUP($S58,REF!$K:$N,2,FALSE)),"")</f>
        <v>0</v>
      </c>
      <c r="AW58" s="472">
        <f>IF($AB58&lt;=AW$2,IF($AC58&lt;AW$2,0,VLOOKUP($S58,REF!$K:$N,2,FALSE)),"")</f>
        <v>0</v>
      </c>
      <c r="AX58" s="472">
        <f>IF($AB58&lt;=AX$2,IF($AC58&lt;AX$2,0,VLOOKUP($S58,REF!$K:$N,2,FALSE)),"")</f>
        <v>0</v>
      </c>
      <c r="AY58" s="472">
        <f>IF($AB58&lt;=AY$2,IF($AC58&lt;AY$2,0,VLOOKUP($S58,REF!$K:$N,2,FALSE)),"")</f>
        <v>0</v>
      </c>
      <c r="AZ58" s="472">
        <f>IF($AB58&lt;=AZ$2,IF($AC58&lt;AZ$2,0,VLOOKUP($S58,REF!$K:$N,2,FALSE)),"")</f>
        <v>0</v>
      </c>
      <c r="BA58" s="472">
        <f>IF($AB58&lt;=BA$2,IF($AC58&lt;BA$2,0,VLOOKUP($S58,REF!$K:$N,2,FALSE)),"")</f>
        <v>0</v>
      </c>
      <c r="BB58" s="905">
        <f>IF($AB58&lt;=BB$2,IF($AC58&lt;BB$2,0,VLOOKUP($S58,REF!$K:$N,2,FALSE)),"")</f>
        <v>0</v>
      </c>
      <c r="BC58" s="905">
        <f>IF($AB58&lt;=BC$2,IF($AC58&lt;BC$2,0,VLOOKUP($S58,REF!$K:$N,2,FALSE)),"")</f>
        <v>0</v>
      </c>
      <c r="BD58" s="905">
        <f>IF($AB58&lt;=BD$2,IF($AC58&lt;BD$2,0,VLOOKUP($S58,REF!$K:$N,2,FALSE)),"")</f>
        <v>0</v>
      </c>
      <c r="BE58" s="905">
        <f>IF($AB58&lt;=BE$2,IF($AC58&lt;BE$2,0,VLOOKUP($S58,REF!$K:$N,2,FALSE)),"")</f>
        <v>0</v>
      </c>
      <c r="BF58" s="905">
        <f>IF($AB58&lt;=BF$2,IF($AC58&lt;BF$2,0,VLOOKUP($S58,REF!$K:$N,2,FALSE)),"")</f>
        <v>0</v>
      </c>
      <c r="BG58" s="905">
        <f>IF($AB58&lt;=BG$2,IF($AC58&lt;BG$2,0,VLOOKUP($S58,REF!$K:$N,2,FALSE)),"")</f>
        <v>0</v>
      </c>
      <c r="BH58" s="905">
        <f>IF($AB58&lt;=BH$2,IF($AC58&lt;BH$2,0,VLOOKUP($S58,REF!$K:$N,2,FALSE)),"")</f>
        <v>0</v>
      </c>
      <c r="BI58" s="905">
        <f>IF($AB58&lt;=BI$2,IF($AC58&lt;BI$2,0,VLOOKUP($S58,REF!$K:$N,2,FALSE)),"")</f>
        <v>0</v>
      </c>
      <c r="BJ58" s="905">
        <f>IF($AB58&lt;=BJ$2,IF($AC58&lt;BJ$2,0,VLOOKUP($S58,REF!$K:$N,2,FALSE)),"")</f>
        <v>0</v>
      </c>
      <c r="BK58" s="905">
        <f>IF($AB58&lt;=BK$2,IF($AC58&lt;BK$2,0,VLOOKUP($S58,REF!$K:$N,2,FALSE)),"")</f>
        <v>0</v>
      </c>
      <c r="BL58" s="905">
        <f>IF($AB58&lt;=BL$2,IF($AC58&lt;BL$2,0,VLOOKUP($S58,REF!$K:$N,2,FALSE)),"")</f>
        <v>0</v>
      </c>
      <c r="BM58" s="905">
        <f>IF($AB58&lt;=BM$2,IF($AC58&lt;BM$2,0,VLOOKUP($S58,REF!$K:$N,2,FALSE)),"")</f>
        <v>0</v>
      </c>
      <c r="BN58" s="905">
        <f>IF($AB58&lt;=BN$2,IF($AC58&lt;BN$2,0,VLOOKUP($S58,REF!$K:$N,2,FALSE)),"")</f>
        <v>0</v>
      </c>
      <c r="BO58" s="905">
        <f>IF($AB58&lt;=BO$2,IF($AC58&lt;BO$2,0,VLOOKUP($S58,REF!$K:$N,2,FALSE)),"")</f>
        <v>0</v>
      </c>
      <c r="BP58" s="905">
        <f>IF($AB58&lt;=BP$2,IF($AC58&lt;BP$2,0,VLOOKUP($S58,REF!$K:$N,2,FALSE)),"")</f>
        <v>0</v>
      </c>
      <c r="BQ58" s="905">
        <f>IF($AB58&lt;=BQ$2,IF($AC58&lt;BQ$2,0,VLOOKUP($S58,REF!$K:$N,2,FALSE)),"")</f>
        <v>0</v>
      </c>
      <c r="BR58" s="905">
        <f>IF($AB58&lt;=BR$2,IF($AC58&lt;BR$2,0,VLOOKUP($S58,REF!$K:$N,2,FALSE)),"")</f>
        <v>0</v>
      </c>
      <c r="BS58" s="905">
        <f>IF($AB58&lt;=BS$2,IF($AC58&lt;BS$2,0,VLOOKUP($S58,REF!$K:$N,2,FALSE)),"")</f>
        <v>0</v>
      </c>
      <c r="BT58" s="905">
        <f>IF($AB58&lt;=BT$2,IF($AC58&lt;BT$2,0,VLOOKUP($S58,REF!$K:$N,2,FALSE)),"")</f>
        <v>0</v>
      </c>
      <c r="BU58" s="905">
        <f>IF($AB58&lt;=BU$2,IF($AC58&lt;BU$2,0,VLOOKUP($S58,REF!$K:$N,2,FALSE)),"")</f>
        <v>0</v>
      </c>
      <c r="BV58" s="905">
        <f>IF($AB58&lt;=BV$2,IF($AC58&lt;BV$2,0,VLOOKUP($S58,REF!$K:$N,2,FALSE)),"")</f>
        <v>0</v>
      </c>
      <c r="BW58" s="905">
        <f>IF($AB58&lt;=BW$2,IF($AC58&lt;BW$2,0,VLOOKUP($S58,REF!$K:$N,2,FALSE)),"")</f>
        <v>0</v>
      </c>
      <c r="BX58" s="905">
        <f>IF($AB58&lt;=BX$2,IF($AC58&lt;BX$2,0,VLOOKUP($S58,REF!$K:$N,2,FALSE)),"")</f>
        <v>0</v>
      </c>
      <c r="BY58" s="905">
        <f>IF($AB58&lt;=BY$2,IF($AC58&lt;BY$2,0,VLOOKUP($S58,REF!$K:$N,2,FALSE)),"")</f>
        <v>0</v>
      </c>
      <c r="BZ58" s="905">
        <f>IF($AB58&lt;=BZ$2,IF($AC58&lt;BZ$2,0,VLOOKUP($S58,REF!$K:$N,2,FALSE)),"")</f>
        <v>0</v>
      </c>
      <c r="CA58" s="905">
        <f>IF($AB58&lt;=CA$2,IF($AC58&lt;CA$2,0,VLOOKUP($S58,REF!$K:$N,2,FALSE)),"")</f>
        <v>0</v>
      </c>
      <c r="CB58" s="905">
        <f>IF($AB58&lt;=CB$2,IF($AC58&lt;CB$2,0,VLOOKUP($S58,REF!$K:$N,2,FALSE)),"")</f>
        <v>0</v>
      </c>
      <c r="CC58" s="905">
        <f>IF($AB58&lt;=CC$2,IF($AC58&lt;CC$2,0,VLOOKUP($S58,REF!$K:$N,2,FALSE)),"")</f>
        <v>0</v>
      </c>
      <c r="CD58" s="905">
        <f>IF($AB58&lt;=CD$2,IF($AC58&lt;CD$2,0,VLOOKUP($S58,REF!$K:$N,2,FALSE)),"")</f>
        <v>0</v>
      </c>
      <c r="CE58" s="905">
        <f>IF($AB58&lt;=CE$2,IF($AC58&lt;CE$2,0,VLOOKUP($S58,REF!$K:$N,2,FALSE)),"")</f>
        <v>0</v>
      </c>
      <c r="CF58" s="905">
        <f>IF($AB58&lt;=CF$2,IF($AC58&lt;CF$2,0,VLOOKUP($S58,REF!$K:$N,2,FALSE)),"")</f>
        <v>0</v>
      </c>
      <c r="CG58" s="905">
        <f>IF($AB58&lt;=CG$2,IF($AC58&lt;CG$2,0,VLOOKUP($S58,REF!$K:$N,2,FALSE)),"")</f>
        <v>0</v>
      </c>
      <c r="CH58" s="905">
        <f>IF($AB58&lt;=CH$2,IF($AC58&lt;CH$2,0,VLOOKUP($S58,REF!$K:$N,2,FALSE)),"")</f>
        <v>0</v>
      </c>
      <c r="CI58" s="905">
        <f>IF($AB58&lt;=CI$2,IF($AC58&lt;CI$2,0,VLOOKUP($S58,REF!$K:$N,2,FALSE)),"")</f>
        <v>0</v>
      </c>
      <c r="CJ58" s="905">
        <f>IF($AB58&lt;=CJ$2,IF($AC58&lt;CJ$2,0,VLOOKUP($S58,REF!$K:$N,2,FALSE)),"")</f>
        <v>0</v>
      </c>
      <c r="CK58" s="905">
        <f>IF($AB58&lt;=CK$2,IF($AC58&lt;CK$2,0,VLOOKUP($S58,REF!$K:$N,2,FALSE)),"")</f>
        <v>0</v>
      </c>
      <c r="CL58" s="905">
        <f>IF($AB58&lt;=CL$2,IF($AC58&lt;CL$2,0,VLOOKUP($S58,REF!$K:$N,2,FALSE)),"")</f>
        <v>0</v>
      </c>
      <c r="CM58" s="905">
        <f>IF($AB58&lt;=CM$2,IF($AC58&lt;CM$2,0,VLOOKUP($S58,REF!$K:$N,2,FALSE)),"")</f>
        <v>0</v>
      </c>
      <c r="CN58" s="905">
        <f>IF($AB58&lt;=CN$2,IF($AC58&lt;CN$2,0,VLOOKUP($S58,REF!$K:$N,2,FALSE)),"")</f>
        <v>0</v>
      </c>
      <c r="CO58" s="905">
        <f>IF($AB58&lt;=CO$2,IF($AC58&lt;CO$2,0,VLOOKUP($S58,REF!$K:$N,2,FALSE)),"")</f>
        <v>0</v>
      </c>
      <c r="CP58" s="905">
        <f>IF($AB58&lt;=CP$2,IF($AC58&lt;CP$2,0,VLOOKUP($S58,REF!$K:$N,2,FALSE)),"")</f>
        <v>0</v>
      </c>
      <c r="CQ58" s="905">
        <f>IF($AB58&lt;=CQ$2,IF($AC58&lt;CQ$2,0,VLOOKUP($S58,REF!$K:$N,2,FALSE)),"")</f>
        <v>0</v>
      </c>
      <c r="CR58" s="905">
        <f>IF($AB58&lt;=CR$2,IF($AC58&lt;CR$2,0,VLOOKUP($S58,REF!$K:$N,2,FALSE)),"")</f>
        <v>0</v>
      </c>
      <c r="CS58" s="905">
        <f>IF($AB58&lt;=CS$2,IF($AC58&lt;CS$2,0,VLOOKUP($S58,REF!$K:$N,2,FALSE)),"")</f>
        <v>0</v>
      </c>
      <c r="CT58" s="905">
        <f>IF($AB58&lt;=CT$2,IF($AC58&lt;CT$2,0,VLOOKUP($S58,REF!$K:$N,2,FALSE)),"")</f>
        <v>0</v>
      </c>
      <c r="CU58" s="905">
        <f>IF($AB58&lt;=CU$2,IF($AC58&lt;CU$2,0,VLOOKUP($S58,REF!$K:$N,2,FALSE)),"")</f>
        <v>0</v>
      </c>
      <c r="CV58" s="905">
        <f>IF($AB58&lt;=CV$2,IF($AC58&lt;CV$2,0,VLOOKUP($S58,REF!$K:$N,2,FALSE)),"")</f>
        <v>0</v>
      </c>
      <c r="CW58" s="905">
        <f>IF($AB58&lt;=CW$2,IF($AC58&lt;CW$2,0,VLOOKUP($S58,REF!$K:$N,2,FALSE)),"")</f>
        <v>0</v>
      </c>
      <c r="CX58" s="905">
        <f>IF($AB58&lt;=CX$2,IF($AC58&lt;CX$2,0,VLOOKUP($S58,REF!$K:$N,2,FALSE)),"")</f>
        <v>0</v>
      </c>
      <c r="CY58" s="905">
        <f>IF($AB58&lt;=CY$2,IF($AC58&lt;CY$2,0,VLOOKUP($S58,REF!$K:$N,2,FALSE)),"")</f>
        <v>0</v>
      </c>
      <c r="CZ58" s="905">
        <f>IF($AB58&lt;=CZ$2,IF($AC58&lt;CZ$2,0,VLOOKUP($S58,REF!$K:$N,2,FALSE)),"")</f>
        <v>0</v>
      </c>
      <c r="DA58" s="905">
        <f>IF($AB58&lt;=DA$2,IF($AC58&lt;DA$2,0,VLOOKUP($S58,REF!$K:$N,2,FALSE)),"")</f>
        <v>0</v>
      </c>
      <c r="DB58" s="905">
        <f>IF($AB58&lt;=DB$2,IF($AC58&lt;DB$2,0,VLOOKUP($S58,REF!$K:$N,2,FALSE)),"")</f>
        <v>0</v>
      </c>
      <c r="DC58" s="905">
        <f>IF($AB58&lt;=DC$2,IF($AC58&lt;DC$2,0,VLOOKUP($S58,REF!$K:$N,2,FALSE)),"")</f>
        <v>0</v>
      </c>
      <c r="DD58" s="905">
        <f>IF($AB58&lt;=DD$2,IF($AC58&lt;DD$2,0,VLOOKUP($S58,REF!$K:$N,2,FALSE)),"")</f>
        <v>0</v>
      </c>
      <c r="DE58" s="905">
        <f>IF($AB58&lt;=DE$2,IF($AC58&lt;DE$2,0,VLOOKUP($S58,REF!$K:$N,2,FALSE)),"")</f>
        <v>0</v>
      </c>
      <c r="DF58" s="905">
        <f>IF($AB58&lt;=DF$2,IF($AC58&lt;DF$2,0,VLOOKUP($S58,REF!$K:$N,2,FALSE)),"")</f>
        <v>0</v>
      </c>
      <c r="DG58" s="905">
        <f>IF($AB58&lt;=DG$2,IF($AC58&lt;DG$2,0,VLOOKUP($S58,REF!$K:$N,2,FALSE)),"")</f>
        <v>0</v>
      </c>
      <c r="DH58" s="905">
        <f>IF($AB58&lt;=DH$2,IF($AC58&lt;DH$2,0,VLOOKUP($S58,REF!$K:$N,2,FALSE)),"")</f>
        <v>0</v>
      </c>
      <c r="DI58" s="905">
        <f>IF($AB58&lt;=DI$2,IF($AC58&lt;DI$2,0,VLOOKUP($S58,REF!$K:$N,2,FALSE)),"")</f>
        <v>0</v>
      </c>
      <c r="DJ58" s="905">
        <f>IF($AB58&lt;=DJ$2,IF($AC58&lt;DJ$2,0,VLOOKUP($S58,REF!$K:$N,2,FALSE)),"")</f>
        <v>0</v>
      </c>
      <c r="DK58" s="905">
        <f>IF($AB58&lt;=DK$2,IF($AC58&lt;DK$2,0,VLOOKUP($S58,REF!$K:$N,2,FALSE)),"")</f>
        <v>0</v>
      </c>
      <c r="DL58" s="905">
        <f>IF($AB58&lt;=DL$2,IF($AC58&lt;DL$2,0,VLOOKUP($S58,REF!$K:$N,2,FALSE)),"")</f>
        <v>0</v>
      </c>
      <c r="DM58" s="905">
        <f>IF($AB58&lt;=DM$2,IF($AC58&lt;DM$2,0,VLOOKUP($S58,REF!$K:$N,2,FALSE)),"")</f>
        <v>0</v>
      </c>
      <c r="DN58" s="905">
        <f>IF($AB58&lt;=DN$2,IF($AC58&lt;DN$2,0,VLOOKUP($S58,REF!$K:$N,2,FALSE)),"")</f>
        <v>0</v>
      </c>
      <c r="DO58" s="905">
        <f>IF($AB58&lt;=DO$2,IF($AC58&lt;DO$2,0,VLOOKUP($S58,REF!$K:$N,2,FALSE)),"")</f>
        <v>0</v>
      </c>
      <c r="DP58" s="905">
        <f>IF($AB58&lt;=DP$2,IF($AC58&lt;DP$2,0,VLOOKUP($S58,REF!$K:$N,2,FALSE)),"")</f>
        <v>0</v>
      </c>
      <c r="DQ58" s="905">
        <f>IF($AB58&lt;=DQ$2,IF($AC58&lt;DQ$2,0,VLOOKUP($S58,REF!$K:$N,2,FALSE)),"")</f>
        <v>0</v>
      </c>
      <c r="DR58" s="905">
        <f>IF($AB58&lt;=DR$2,IF($AC58&lt;DR$2,0,VLOOKUP($S58,REF!$K:$N,2,FALSE)),"")</f>
        <v>0</v>
      </c>
      <c r="DS58" s="905">
        <f>IF($AB58&lt;=DS$2,IF($AC58&lt;DS$2,0,VLOOKUP($S58,REF!$K:$N,2,FALSE)),"")</f>
        <v>0</v>
      </c>
      <c r="DT58" s="905">
        <f>IF($AB58&lt;=DT$2,IF($AC58&lt;DT$2,0,VLOOKUP($S58,REF!$K:$N,2,FALSE)),"")</f>
        <v>0</v>
      </c>
      <c r="DU58" s="905">
        <f>IF($AB58&lt;=DU$2,IF($AC58&lt;DU$2,0,VLOOKUP($S58,REF!$K:$N,2,FALSE)),"")</f>
        <v>0</v>
      </c>
      <c r="DV58" s="905">
        <f>IF($AB58&lt;=DV$2,IF($AC58&lt;DV$2,0,VLOOKUP($S58,REF!$K:$N,2,FALSE)),"")</f>
        <v>0</v>
      </c>
      <c r="DW58" s="905">
        <f>IF($AB58&lt;=DW$2,IF($AC58&lt;DW$2,0,VLOOKUP($S58,REF!$K:$N,2,FALSE)),"")</f>
        <v>0</v>
      </c>
      <c r="DX58" s="905">
        <f>IF($AB58&lt;=DX$2,IF($AC58&lt;DX$2,0,VLOOKUP($S58,REF!$K:$N,2,FALSE)),"")</f>
        <v>0</v>
      </c>
      <c r="DY58" s="905">
        <f>IF($AB58&lt;=DY$2,IF($AC58&lt;DY$2,0,VLOOKUP($S58,REF!$K:$N,2,FALSE)),"")</f>
        <v>0</v>
      </c>
      <c r="DZ58" s="905">
        <f>IF($AB58&lt;=DZ$2,IF($AC58&lt;DZ$2,0,VLOOKUP($S58,REF!$K:$N,2,FALSE)),"")</f>
        <v>1.0009999999999999</v>
      </c>
      <c r="EA58" s="908"/>
      <c r="EB58" s="908"/>
      <c r="EC58" s="908"/>
      <c r="ED58" s="908"/>
      <c r="EE58" s="908"/>
      <c r="EF58" s="908"/>
      <c r="EG58" s="908"/>
      <c r="EH58" s="908"/>
      <c r="EI58" s="908"/>
      <c r="EJ58" s="908"/>
      <c r="EK58" s="908"/>
      <c r="EL58" s="908"/>
      <c r="EM58" s="908"/>
      <c r="EN58" s="908"/>
      <c r="EO58" s="908"/>
      <c r="EP58" s="908"/>
      <c r="EQ58" s="908"/>
      <c r="ER58" s="908"/>
      <c r="ES58" s="908"/>
      <c r="ET58" s="908"/>
      <c r="EU58" s="908"/>
      <c r="EV58" s="908"/>
      <c r="EW58" s="908"/>
      <c r="EX58" s="908"/>
      <c r="EY58" s="908"/>
      <c r="EZ58" s="908"/>
      <c r="FA58" s="908"/>
      <c r="FB58" s="908"/>
      <c r="FC58" s="908"/>
      <c r="FD58" s="908"/>
      <c r="FE58" s="908"/>
      <c r="FF58" s="908"/>
      <c r="FG58" s="908"/>
      <c r="FH58" s="908"/>
      <c r="FI58" s="908"/>
      <c r="FJ58" s="908"/>
      <c r="FK58" s="908"/>
      <c r="FL58" s="908"/>
      <c r="FM58" s="908"/>
      <c r="FN58" s="908"/>
      <c r="FO58" s="908"/>
      <c r="FP58" s="908"/>
      <c r="FQ58" s="908"/>
      <c r="FR58" s="908"/>
      <c r="FS58" s="908"/>
      <c r="FT58" s="908"/>
      <c r="FU58" s="908"/>
      <c r="FV58" s="908"/>
      <c r="FW58" s="908"/>
      <c r="FX58" s="908"/>
      <c r="FY58" s="908"/>
      <c r="FZ58" s="908"/>
      <c r="GA58" s="908"/>
      <c r="GB58" s="908"/>
      <c r="GC58" s="908"/>
      <c r="GD58" s="908"/>
      <c r="GE58" s="908"/>
      <c r="GF58" s="908"/>
      <c r="GG58" s="908"/>
      <c r="GH58" s="908"/>
      <c r="GI58" s="908"/>
      <c r="GJ58" s="908"/>
      <c r="GK58" s="908"/>
      <c r="GL58" s="908"/>
      <c r="GM58" s="908"/>
      <c r="GN58" s="908"/>
      <c r="GO58" s="908"/>
      <c r="GP58" s="908"/>
      <c r="GQ58" s="908"/>
      <c r="GR58" s="908"/>
      <c r="GS58" s="908"/>
      <c r="GT58" s="908"/>
      <c r="GU58" s="908"/>
      <c r="GV58" s="908"/>
      <c r="GW58" s="908"/>
      <c r="GX58" s="908"/>
      <c r="GY58" s="908"/>
      <c r="GZ58" s="908"/>
      <c r="HA58" s="908"/>
      <c r="HB58" s="908"/>
      <c r="HC58" s="908"/>
      <c r="HD58" s="908"/>
      <c r="HE58" s="908"/>
      <c r="HF58" s="908"/>
      <c r="HG58" s="908"/>
      <c r="HH58" s="908"/>
      <c r="HI58" s="908"/>
      <c r="HJ58" s="908"/>
      <c r="HK58" s="908"/>
      <c r="HL58" s="908"/>
      <c r="HM58" s="908"/>
      <c r="HN58" s="908"/>
      <c r="HO58" s="908"/>
      <c r="HP58" s="908"/>
      <c r="HQ58" s="908"/>
      <c r="HR58" s="908"/>
      <c r="HS58" s="908"/>
      <c r="HT58" s="908"/>
      <c r="HU58" s="908"/>
      <c r="HV58" s="908"/>
      <c r="HW58" s="908"/>
      <c r="HX58" s="908"/>
      <c r="HY58" s="908"/>
      <c r="HZ58" s="908"/>
      <c r="IA58" s="908"/>
      <c r="IB58" s="908"/>
      <c r="IC58" s="908"/>
      <c r="ID58" s="908"/>
      <c r="IE58" s="908"/>
      <c r="IF58" s="908"/>
      <c r="IG58" s="908"/>
      <c r="IH58" s="908"/>
      <c r="II58" s="908"/>
      <c r="IJ58" s="908"/>
      <c r="IK58" s="908"/>
      <c r="IL58" s="908"/>
      <c r="IM58" s="908"/>
      <c r="IN58" s="908"/>
      <c r="IO58" s="908"/>
      <c r="IP58" s="908"/>
      <c r="IQ58" s="908"/>
      <c r="IR58" s="908"/>
      <c r="IS58" s="908"/>
      <c r="IT58" s="908"/>
      <c r="IU58" s="908"/>
      <c r="IV58" s="908"/>
      <c r="IW58" s="908"/>
      <c r="IX58" s="908"/>
      <c r="IY58" s="908"/>
      <c r="IZ58" s="908"/>
      <c r="JA58" s="908"/>
      <c r="JB58" s="908"/>
      <c r="JC58" s="908"/>
      <c r="JD58" s="908"/>
      <c r="JE58" s="908"/>
      <c r="JF58" s="908"/>
      <c r="JG58" s="908"/>
      <c r="JH58" s="908"/>
      <c r="JI58" s="908"/>
      <c r="JJ58" s="908"/>
      <c r="JK58" s="908"/>
      <c r="JL58" s="908"/>
      <c r="JM58" s="908"/>
      <c r="JN58" s="908"/>
      <c r="JO58" s="908"/>
      <c r="JP58" s="908"/>
      <c r="JQ58" s="908"/>
      <c r="JR58" s="908"/>
      <c r="JS58" s="908"/>
      <c r="JT58" s="908"/>
      <c r="JU58" s="908"/>
      <c r="JV58" s="908"/>
      <c r="JW58" s="908"/>
      <c r="JX58" s="908"/>
    </row>
    <row r="59" spans="1:284" s="709" customFormat="1" ht="24" customHeight="1">
      <c r="A59" s="972">
        <f>VLOOKUP(B59,REF!$U$1:$W$8,2,FALSE)</f>
        <v>7</v>
      </c>
      <c r="B59" s="1192" t="s">
        <v>567</v>
      </c>
      <c r="C59" s="1193"/>
      <c r="D59" s="1297" t="s">
        <v>753</v>
      </c>
      <c r="E59" s="971"/>
      <c r="F59" s="1218">
        <v>0</v>
      </c>
      <c r="G59" s="1219"/>
      <c r="H59" s="870"/>
      <c r="I59" s="764" t="s">
        <v>281</v>
      </c>
      <c r="J59" s="945" t="s">
        <v>32</v>
      </c>
      <c r="K59" s="941" t="s">
        <v>511</v>
      </c>
      <c r="L59" s="867" t="s">
        <v>512</v>
      </c>
      <c r="M59" s="706"/>
      <c r="N59" s="1304" t="s">
        <v>281</v>
      </c>
      <c r="O59" s="1225"/>
      <c r="P59" s="860" t="s">
        <v>198</v>
      </c>
      <c r="Q59" s="930">
        <v>41744</v>
      </c>
      <c r="R59" s="1025">
        <v>5</v>
      </c>
      <c r="S59" s="1179"/>
      <c r="T59" s="1181" t="str">
        <f>VLOOKUP(S59,REF!$K$1:$N$11,4,FALSE)</f>
        <v>SALES</v>
      </c>
      <c r="U59" s="1020"/>
      <c r="V59" s="957"/>
      <c r="W59" s="984"/>
      <c r="X59" s="957"/>
      <c r="Y59" s="984"/>
      <c r="Z59" s="955"/>
      <c r="AA59" s="952">
        <f t="shared" si="10"/>
        <v>4.5714285714285712</v>
      </c>
      <c r="AB59" s="1283">
        <v>41708</v>
      </c>
      <c r="AC59" s="1283">
        <f>($AB59-3)+($R59*7)</f>
        <v>41740</v>
      </c>
      <c r="AD59" s="952"/>
      <c r="AE59" s="953">
        <v>0</v>
      </c>
      <c r="AF59" s="1033"/>
      <c r="AG59" s="1234"/>
      <c r="AH59" s="472" t="str">
        <f>IF($AB59&lt;=AH$2,IF($AC59&lt;AH$2,0,VLOOKUP($S59,REF!$K:$N,2,FALSE)),"")</f>
        <v/>
      </c>
      <c r="AI59" s="472" t="str">
        <f>IF($AB59&lt;=AI$2,IF($AC59&lt;AI$2,0,VLOOKUP($S59,REF!$K:$N,2,FALSE)),"")</f>
        <v/>
      </c>
      <c r="AJ59" s="472" t="str">
        <f>IF($AB59&lt;=AJ$2,IF($AC59&lt;AJ$2,0,VLOOKUP($S59,REF!$K:$N,2,FALSE)),"")</f>
        <v/>
      </c>
      <c r="AK59" s="472" t="str">
        <f>IF($AB59&lt;=AK$2,IF($AC59&lt;AK$2,0,VLOOKUP($S59,REF!$K:$N,2,FALSE)),"")</f>
        <v/>
      </c>
      <c r="AL59" s="472" t="str">
        <f>IF($AB59&lt;=AL$2,IF($AC59&lt;AL$2,0,VLOOKUP($S59,REF!$K:$N,2,FALSE)),"")</f>
        <v/>
      </c>
      <c r="AM59" s="472" t="str">
        <f>IF($AB59&lt;=AM$2,IF($AC59&lt;AM$2,0,VLOOKUP($S59,REF!$K:$N,2,FALSE)),"")</f>
        <v/>
      </c>
      <c r="AN59" s="472" t="str">
        <f>IF($AB59&lt;=AN$2,IF($AC59&lt;AN$2,0,VLOOKUP($S59,REF!$K:$N,2,FALSE)),"")</f>
        <v/>
      </c>
      <c r="AO59" s="472" t="str">
        <f>IF($AB59&lt;=AO$2,IF($AC59&lt;AO$2,0,VLOOKUP($S59,REF!$K:$N,2,FALSE)),"")</f>
        <v/>
      </c>
      <c r="AP59" s="472" t="str">
        <f>IF($AB59&lt;=AP$2,IF($AC59&lt;AP$2,0,VLOOKUP($S59,REF!$K:$N,2,FALSE)),"")</f>
        <v/>
      </c>
      <c r="AQ59" s="472" t="str">
        <f>IF($AB59&lt;=AQ$2,IF($AC59&lt;AQ$2,0,VLOOKUP($S59,REF!$K:$N,2,FALSE)),"")</f>
        <v/>
      </c>
      <c r="AR59" s="472" t="str">
        <f>IF($AB59&lt;=AR$2,IF($AC59&lt;AR$2,0,VLOOKUP($S59,REF!$K:$N,2,FALSE)),"")</f>
        <v/>
      </c>
      <c r="AS59" s="472" t="str">
        <f>IF($AB59&lt;=AS$2,IF($AC59&lt;AS$2,0,VLOOKUP($S59,REF!$K:$N,2,FALSE)),"")</f>
        <v/>
      </c>
      <c r="AT59" s="472" t="str">
        <f>IF($AB59&lt;=AT$2,IF($AC59&lt;AT$2,0,VLOOKUP($S59,REF!$K:$N,2,FALSE)),"")</f>
        <v/>
      </c>
      <c r="AU59" s="472" t="str">
        <f>IF($AB59&lt;=AU$2,IF($AC59&lt;AU$2,0,VLOOKUP($S59,REF!$K:$N,2,FALSE)),"")</f>
        <v/>
      </c>
      <c r="AV59" s="472" t="str">
        <f>IF($AB59&lt;=AV$2,IF($AC59&lt;AV$2,0,VLOOKUP($S59,REF!$K:$N,2,FALSE)),"")</f>
        <v/>
      </c>
      <c r="AW59" s="472">
        <f>IF($AB59&lt;=AW$2,IF($AC59&lt;AW$2,0,VLOOKUP($S59,REF!$K:$N,2,FALSE)),"")</f>
        <v>1.0001</v>
      </c>
      <c r="AX59" s="472">
        <f>IF($AB59&lt;=AX$2,IF($AC59&lt;AX$2,0,VLOOKUP($S59,REF!$K:$N,2,FALSE)),"")</f>
        <v>1.0001</v>
      </c>
      <c r="AY59" s="472">
        <f>IF($AB59&lt;=AY$2,IF($AC59&lt;AY$2,0,VLOOKUP($S59,REF!$K:$N,2,FALSE)),"")</f>
        <v>1.0001</v>
      </c>
      <c r="AZ59" s="472">
        <f>IF($AB59&lt;=AZ$2,IF($AC59&lt;AZ$2,0,VLOOKUP($S59,REF!$K:$N,2,FALSE)),"")</f>
        <v>1.0001</v>
      </c>
      <c r="BA59" s="472">
        <f>IF($AB59&lt;=BA$2,IF($AC59&lt;BA$2,0,VLOOKUP($S59,REF!$K:$N,2,FALSE)),"")</f>
        <v>1.0001</v>
      </c>
      <c r="BB59" s="905">
        <f>IF($AB59&lt;=BB$2,IF($AC59&lt;BB$2,0,VLOOKUP($S59,REF!$K:$N,2,FALSE)),"")</f>
        <v>0</v>
      </c>
      <c r="BC59" s="905">
        <f>IF($AB59&lt;=BC$2,IF($AC59&lt;BC$2,0,VLOOKUP($S59,REF!$K:$N,2,FALSE)),"")</f>
        <v>0</v>
      </c>
      <c r="BD59" s="905">
        <f>IF($AB59&lt;=BD$2,IF($AC59&lt;BD$2,0,VLOOKUP($S59,REF!$K:$N,2,FALSE)),"")</f>
        <v>0</v>
      </c>
      <c r="BE59" s="905">
        <f>IF($AB59&lt;=BE$2,IF($AC59&lt;BE$2,0,VLOOKUP($S59,REF!$K:$N,2,FALSE)),"")</f>
        <v>0</v>
      </c>
      <c r="BF59" s="905">
        <f>IF($AB59&lt;=BF$2,IF($AC59&lt;BF$2,0,VLOOKUP($S59,REF!$K:$N,2,FALSE)),"")</f>
        <v>0</v>
      </c>
      <c r="BG59" s="905">
        <f>IF($AB59&lt;=BG$2,IF($AC59&lt;BG$2,0,VLOOKUP($S59,REF!$K:$N,2,FALSE)),"")</f>
        <v>0</v>
      </c>
      <c r="BH59" s="905">
        <f>IF($AB59&lt;=BH$2,IF($AC59&lt;BH$2,0,VLOOKUP($S59,REF!$K:$N,2,FALSE)),"")</f>
        <v>0</v>
      </c>
      <c r="BI59" s="905">
        <f>IF($AB59&lt;=BI$2,IF($AC59&lt;BI$2,0,VLOOKUP($S59,REF!$K:$N,2,FALSE)),"")</f>
        <v>0</v>
      </c>
      <c r="BJ59" s="905">
        <f>IF($AB59&lt;=BJ$2,IF($AC59&lt;BJ$2,0,VLOOKUP($S59,REF!$K:$N,2,FALSE)),"")</f>
        <v>0</v>
      </c>
      <c r="BK59" s="905">
        <f>IF($AB59&lt;=BK$2,IF($AC59&lt;BK$2,0,VLOOKUP($S59,REF!$K:$N,2,FALSE)),"")</f>
        <v>0</v>
      </c>
      <c r="BL59" s="905">
        <f>IF($AB59&lt;=BL$2,IF($AC59&lt;BL$2,0,VLOOKUP($S59,REF!$K:$N,2,FALSE)),"")</f>
        <v>0</v>
      </c>
      <c r="BM59" s="905">
        <f>IF($AB59&lt;=BM$2,IF($AC59&lt;BM$2,0,VLOOKUP($S59,REF!$K:$N,2,FALSE)),"")</f>
        <v>0</v>
      </c>
      <c r="BN59" s="905">
        <f>IF($AB59&lt;=BN$2,IF($AC59&lt;BN$2,0,VLOOKUP($S59,REF!$K:$N,2,FALSE)),"")</f>
        <v>0</v>
      </c>
      <c r="BO59" s="905">
        <f>IF($AB59&lt;=BO$2,IF($AC59&lt;BO$2,0,VLOOKUP($S59,REF!$K:$N,2,FALSE)),"")</f>
        <v>0</v>
      </c>
      <c r="BP59" s="905">
        <f>IF($AB59&lt;=BP$2,IF($AC59&lt;BP$2,0,VLOOKUP($S59,REF!$K:$N,2,FALSE)),"")</f>
        <v>0</v>
      </c>
      <c r="BQ59" s="905">
        <f>IF($AB59&lt;=BQ$2,IF($AC59&lt;BQ$2,0,VLOOKUP($S59,REF!$K:$N,2,FALSE)),"")</f>
        <v>0</v>
      </c>
      <c r="BR59" s="905">
        <f>IF($AB59&lt;=BR$2,IF($AC59&lt;BR$2,0,VLOOKUP($S59,REF!$K:$N,2,FALSE)),"")</f>
        <v>0</v>
      </c>
      <c r="BS59" s="905">
        <f>IF($AB59&lt;=BS$2,IF($AC59&lt;BS$2,0,VLOOKUP($S59,REF!$K:$N,2,FALSE)),"")</f>
        <v>0</v>
      </c>
      <c r="BT59" s="905">
        <f>IF($AB59&lt;=BT$2,IF($AC59&lt;BT$2,0,VLOOKUP($S59,REF!$K:$N,2,FALSE)),"")</f>
        <v>0</v>
      </c>
      <c r="BU59" s="905">
        <f>IF($AB59&lt;=BU$2,IF($AC59&lt;BU$2,0,VLOOKUP($S59,REF!$K:$N,2,FALSE)),"")</f>
        <v>0</v>
      </c>
      <c r="BV59" s="905">
        <f>IF($AB59&lt;=BV$2,IF($AC59&lt;BV$2,0,VLOOKUP($S59,REF!$K:$N,2,FALSE)),"")</f>
        <v>0</v>
      </c>
      <c r="BW59" s="905">
        <f>IF($AB59&lt;=BW$2,IF($AC59&lt;BW$2,0,VLOOKUP($S59,REF!$K:$N,2,FALSE)),"")</f>
        <v>0</v>
      </c>
      <c r="BX59" s="905">
        <f>IF($AB59&lt;=BX$2,IF($AC59&lt;BX$2,0,VLOOKUP($S59,REF!$K:$N,2,FALSE)),"")</f>
        <v>0</v>
      </c>
      <c r="BY59" s="905">
        <f>IF($AB59&lt;=BY$2,IF($AC59&lt;BY$2,0,VLOOKUP($S59,REF!$K:$N,2,FALSE)),"")</f>
        <v>0</v>
      </c>
      <c r="BZ59" s="905">
        <f>IF($AB59&lt;=BZ$2,IF($AC59&lt;BZ$2,0,VLOOKUP($S59,REF!$K:$N,2,FALSE)),"")</f>
        <v>0</v>
      </c>
      <c r="CA59" s="905">
        <f>IF($AB59&lt;=CA$2,IF($AC59&lt;CA$2,0,VLOOKUP($S59,REF!$K:$N,2,FALSE)),"")</f>
        <v>0</v>
      </c>
      <c r="CB59" s="905">
        <f>IF($AB59&lt;=CB$2,IF($AC59&lt;CB$2,0,VLOOKUP($S59,REF!$K:$N,2,FALSE)),"")</f>
        <v>0</v>
      </c>
      <c r="CC59" s="905">
        <f>IF($AB59&lt;=CC$2,IF($AC59&lt;CC$2,0,VLOOKUP($S59,REF!$K:$N,2,FALSE)),"")</f>
        <v>0</v>
      </c>
      <c r="CD59" s="905">
        <f>IF($AB59&lt;=CD$2,IF($AC59&lt;CD$2,0,VLOOKUP($S59,REF!$K:$N,2,FALSE)),"")</f>
        <v>0</v>
      </c>
      <c r="CE59" s="905">
        <f>IF($AB59&lt;=CE$2,IF($AC59&lt;CE$2,0,VLOOKUP($S59,REF!$K:$N,2,FALSE)),"")</f>
        <v>0</v>
      </c>
      <c r="CF59" s="905">
        <f>IF($AB59&lt;=CF$2,IF($AC59&lt;CF$2,0,VLOOKUP($S59,REF!$K:$N,2,FALSE)),"")</f>
        <v>0</v>
      </c>
      <c r="CG59" s="905">
        <f>IF($AB59&lt;=CG$2,IF($AC59&lt;CG$2,0,VLOOKUP($S59,REF!$K:$N,2,FALSE)),"")</f>
        <v>0</v>
      </c>
      <c r="CH59" s="905">
        <f>IF($AB59&lt;=CH$2,IF($AC59&lt;CH$2,0,VLOOKUP($S59,REF!$K:$N,2,FALSE)),"")</f>
        <v>0</v>
      </c>
      <c r="CI59" s="905">
        <f>IF($AB59&lt;=CI$2,IF($AC59&lt;CI$2,0,VLOOKUP($S59,REF!$K:$N,2,FALSE)),"")</f>
        <v>0</v>
      </c>
      <c r="CJ59" s="905">
        <f>IF($AB59&lt;=CJ$2,IF($AC59&lt;CJ$2,0,VLOOKUP($S59,REF!$K:$N,2,FALSE)),"")</f>
        <v>0</v>
      </c>
      <c r="CK59" s="905">
        <f>IF($AB59&lt;=CK$2,IF($AC59&lt;CK$2,0,VLOOKUP($S59,REF!$K:$N,2,FALSE)),"")</f>
        <v>0</v>
      </c>
      <c r="CL59" s="905">
        <f>IF($AB59&lt;=CL$2,IF($AC59&lt;CL$2,0,VLOOKUP($S59,REF!$K:$N,2,FALSE)),"")</f>
        <v>0</v>
      </c>
      <c r="CM59" s="905">
        <f>IF($AB59&lt;=CM$2,IF($AC59&lt;CM$2,0,VLOOKUP($S59,REF!$K:$N,2,FALSE)),"")</f>
        <v>0</v>
      </c>
      <c r="CN59" s="905">
        <f>IF($AB59&lt;=CN$2,IF($AC59&lt;CN$2,0,VLOOKUP($S59,REF!$K:$N,2,FALSE)),"")</f>
        <v>0</v>
      </c>
      <c r="CO59" s="905">
        <f>IF($AB59&lt;=CO$2,IF($AC59&lt;CO$2,0,VLOOKUP($S59,REF!$K:$N,2,FALSE)),"")</f>
        <v>0</v>
      </c>
      <c r="CP59" s="905">
        <f>IF($AB59&lt;=CP$2,IF($AC59&lt;CP$2,0,VLOOKUP($S59,REF!$K:$N,2,FALSE)),"")</f>
        <v>0</v>
      </c>
      <c r="CQ59" s="905">
        <f>IF($AB59&lt;=CQ$2,IF($AC59&lt;CQ$2,0,VLOOKUP($S59,REF!$K:$N,2,FALSE)),"")</f>
        <v>0</v>
      </c>
      <c r="CR59" s="905">
        <f>IF($AB59&lt;=CR$2,IF($AC59&lt;CR$2,0,VLOOKUP($S59,REF!$K:$N,2,FALSE)),"")</f>
        <v>0</v>
      </c>
      <c r="CS59" s="905">
        <f>IF($AB59&lt;=CS$2,IF($AC59&lt;CS$2,0,VLOOKUP($S59,REF!$K:$N,2,FALSE)),"")</f>
        <v>0</v>
      </c>
      <c r="CT59" s="905">
        <f>IF($AB59&lt;=CT$2,IF($AC59&lt;CT$2,0,VLOOKUP($S59,REF!$K:$N,2,FALSE)),"")</f>
        <v>0</v>
      </c>
      <c r="CU59" s="905">
        <f>IF($AB59&lt;=CU$2,IF($AC59&lt;CU$2,0,VLOOKUP($S59,REF!$K:$N,2,FALSE)),"")</f>
        <v>0</v>
      </c>
      <c r="CV59" s="905">
        <f>IF($AB59&lt;=CV$2,IF($AC59&lt;CV$2,0,VLOOKUP($S59,REF!$K:$N,2,FALSE)),"")</f>
        <v>0</v>
      </c>
      <c r="CW59" s="905">
        <f>IF($AB59&lt;=CW$2,IF($AC59&lt;CW$2,0,VLOOKUP($S59,REF!$K:$N,2,FALSE)),"")</f>
        <v>0</v>
      </c>
      <c r="CX59" s="905">
        <f>IF($AB59&lt;=CX$2,IF($AC59&lt;CX$2,0,VLOOKUP($S59,REF!$K:$N,2,FALSE)),"")</f>
        <v>0</v>
      </c>
      <c r="CY59" s="905">
        <f>IF($AB59&lt;=CY$2,IF($AC59&lt;CY$2,0,VLOOKUP($S59,REF!$K:$N,2,FALSE)),"")</f>
        <v>0</v>
      </c>
      <c r="CZ59" s="905">
        <f>IF($AB59&lt;=CZ$2,IF($AC59&lt;CZ$2,0,VLOOKUP($S59,REF!$K:$N,2,FALSE)),"")</f>
        <v>0</v>
      </c>
      <c r="DA59" s="905">
        <f>IF($AB59&lt;=DA$2,IF($AC59&lt;DA$2,0,VLOOKUP($S59,REF!$K:$N,2,FALSE)),"")</f>
        <v>0</v>
      </c>
      <c r="DB59" s="905">
        <f>IF($AB59&lt;=DB$2,IF($AC59&lt;DB$2,0,VLOOKUP($S59,REF!$K:$N,2,FALSE)),"")</f>
        <v>0</v>
      </c>
      <c r="DC59" s="905">
        <f>IF($AB59&lt;=DC$2,IF($AC59&lt;DC$2,0,VLOOKUP($S59,REF!$K:$N,2,FALSE)),"")</f>
        <v>0</v>
      </c>
      <c r="DD59" s="905">
        <f>IF($AB59&lt;=DD$2,IF($AC59&lt;DD$2,0,VLOOKUP($S59,REF!$K:$N,2,FALSE)),"")</f>
        <v>0</v>
      </c>
      <c r="DE59" s="905">
        <f>IF($AB59&lt;=DE$2,IF($AC59&lt;DE$2,0,VLOOKUP($S59,REF!$K:$N,2,FALSE)),"")</f>
        <v>0</v>
      </c>
      <c r="DF59" s="905">
        <f>IF($AB59&lt;=DF$2,IF($AC59&lt;DF$2,0,VLOOKUP($S59,REF!$K:$N,2,FALSE)),"")</f>
        <v>0</v>
      </c>
      <c r="DG59" s="905">
        <f>IF($AB59&lt;=DG$2,IF($AC59&lt;DG$2,0,VLOOKUP($S59,REF!$K:$N,2,FALSE)),"")</f>
        <v>0</v>
      </c>
      <c r="DH59" s="905">
        <f>IF($AB59&lt;=DH$2,IF($AC59&lt;DH$2,0,VLOOKUP($S59,REF!$K:$N,2,FALSE)),"")</f>
        <v>0</v>
      </c>
      <c r="DI59" s="905">
        <f>IF($AB59&lt;=DI$2,IF($AC59&lt;DI$2,0,VLOOKUP($S59,REF!$K:$N,2,FALSE)),"")</f>
        <v>0</v>
      </c>
      <c r="DJ59" s="905">
        <f>IF($AB59&lt;=DJ$2,IF($AC59&lt;DJ$2,0,VLOOKUP($S59,REF!$K:$N,2,FALSE)),"")</f>
        <v>0</v>
      </c>
      <c r="DK59" s="905">
        <f>IF($AB59&lt;=DK$2,IF($AC59&lt;DK$2,0,VLOOKUP($S59,REF!$K:$N,2,FALSE)),"")</f>
        <v>0</v>
      </c>
      <c r="DL59" s="905">
        <f>IF($AB59&lt;=DL$2,IF($AC59&lt;DL$2,0,VLOOKUP($S59,REF!$K:$N,2,FALSE)),"")</f>
        <v>0</v>
      </c>
      <c r="DM59" s="905">
        <f>IF($AB59&lt;=DM$2,IF($AC59&lt;DM$2,0,VLOOKUP($S59,REF!$K:$N,2,FALSE)),"")</f>
        <v>0</v>
      </c>
      <c r="DN59" s="905">
        <f>IF($AB59&lt;=DN$2,IF($AC59&lt;DN$2,0,VLOOKUP($S59,REF!$K:$N,2,FALSE)),"")</f>
        <v>0</v>
      </c>
      <c r="DO59" s="905">
        <f>IF($AB59&lt;=DO$2,IF($AC59&lt;DO$2,0,VLOOKUP($S59,REF!$K:$N,2,FALSE)),"")</f>
        <v>0</v>
      </c>
      <c r="DP59" s="905">
        <f>IF($AB59&lt;=DP$2,IF($AC59&lt;DP$2,0,VLOOKUP($S59,REF!$K:$N,2,FALSE)),"")</f>
        <v>0</v>
      </c>
      <c r="DQ59" s="905">
        <f>IF($AB59&lt;=DQ$2,IF($AC59&lt;DQ$2,0,VLOOKUP($S59,REF!$K:$N,2,FALSE)),"")</f>
        <v>0</v>
      </c>
      <c r="DR59" s="905">
        <f>IF($AB59&lt;=DR$2,IF($AC59&lt;DR$2,0,VLOOKUP($S59,REF!$K:$N,2,FALSE)),"")</f>
        <v>0</v>
      </c>
      <c r="DS59" s="905">
        <f>IF($AB59&lt;=DS$2,IF($AC59&lt;DS$2,0,VLOOKUP($S59,REF!$K:$N,2,FALSE)),"")</f>
        <v>0</v>
      </c>
      <c r="DT59" s="905">
        <f>IF($AB59&lt;=DT$2,IF($AC59&lt;DT$2,0,VLOOKUP($S59,REF!$K:$N,2,FALSE)),"")</f>
        <v>0</v>
      </c>
      <c r="DU59" s="905">
        <f>IF($AB59&lt;=DU$2,IF($AC59&lt;DU$2,0,VLOOKUP($S59,REF!$K:$N,2,FALSE)),"")</f>
        <v>0</v>
      </c>
      <c r="DV59" s="905">
        <f>IF($AB59&lt;=DV$2,IF($AC59&lt;DV$2,0,VLOOKUP($S59,REF!$K:$N,2,FALSE)),"")</f>
        <v>0</v>
      </c>
      <c r="DW59" s="905">
        <f>IF($AB59&lt;=DW$2,IF($AC59&lt;DW$2,0,VLOOKUP($S59,REF!$K:$N,2,FALSE)),"")</f>
        <v>0</v>
      </c>
      <c r="DX59" s="905">
        <f>IF($AB59&lt;=DX$2,IF($AC59&lt;DX$2,0,VLOOKUP($S59,REF!$K:$N,2,FALSE)),"")</f>
        <v>0</v>
      </c>
      <c r="DY59" s="905">
        <f>IF($AB59&lt;=DY$2,IF($AC59&lt;DY$2,0,VLOOKUP($S59,REF!$K:$N,2,FALSE)),"")</f>
        <v>0</v>
      </c>
      <c r="DZ59" s="905" t="str">
        <f>IF($AB59&lt;=DZ$2,IF($AC59&lt;DZ$2,0,VLOOKUP($S59,REF!$K:$N,2,FALSE)),"")</f>
        <v/>
      </c>
      <c r="EA59" s="908"/>
      <c r="EB59" s="908"/>
      <c r="EC59" s="908"/>
      <c r="ED59" s="908"/>
      <c r="EE59" s="908"/>
      <c r="EF59" s="908"/>
      <c r="EG59" s="908"/>
      <c r="EH59" s="908"/>
      <c r="EI59" s="908"/>
      <c r="EJ59" s="908"/>
      <c r="EK59" s="908"/>
      <c r="EL59" s="908"/>
      <c r="EM59" s="908"/>
      <c r="EN59" s="908"/>
      <c r="EO59" s="908"/>
      <c r="EP59" s="908"/>
      <c r="EQ59" s="908"/>
      <c r="ER59" s="908"/>
      <c r="ES59" s="908"/>
      <c r="ET59" s="908"/>
      <c r="EU59" s="908"/>
      <c r="EV59" s="908"/>
      <c r="EW59" s="908"/>
      <c r="EX59" s="908"/>
      <c r="EY59" s="908"/>
      <c r="EZ59" s="908"/>
      <c r="FA59" s="908"/>
      <c r="FB59" s="908"/>
      <c r="FC59" s="908"/>
      <c r="FD59" s="908"/>
      <c r="FE59" s="908"/>
      <c r="FF59" s="908"/>
      <c r="FG59" s="908"/>
      <c r="FH59" s="908"/>
      <c r="FI59" s="908"/>
      <c r="FJ59" s="908"/>
      <c r="FK59" s="908"/>
      <c r="FL59" s="908"/>
      <c r="FM59" s="908"/>
      <c r="FN59" s="908"/>
      <c r="FO59" s="908"/>
      <c r="FP59" s="908"/>
      <c r="FQ59" s="908"/>
      <c r="FR59" s="908"/>
      <c r="FS59" s="908"/>
      <c r="FT59" s="908"/>
      <c r="FU59" s="908"/>
      <c r="FV59" s="908"/>
      <c r="FW59" s="908"/>
      <c r="FX59" s="908"/>
      <c r="FY59" s="908"/>
      <c r="FZ59" s="908"/>
      <c r="GA59" s="908"/>
      <c r="GB59" s="908"/>
      <c r="GC59" s="908"/>
      <c r="GD59" s="908"/>
      <c r="GE59" s="908"/>
      <c r="GF59" s="908"/>
      <c r="GG59" s="908"/>
      <c r="GH59" s="908"/>
      <c r="GI59" s="908"/>
      <c r="GJ59" s="908"/>
      <c r="GK59" s="908"/>
      <c r="GL59" s="908"/>
      <c r="GM59" s="908"/>
      <c r="GN59" s="908"/>
      <c r="GO59" s="908"/>
      <c r="GP59" s="908"/>
      <c r="GQ59" s="908"/>
      <c r="GR59" s="908"/>
      <c r="GS59" s="908"/>
      <c r="GT59" s="908"/>
      <c r="GU59" s="908"/>
      <c r="GV59" s="908"/>
      <c r="GW59" s="908"/>
      <c r="GX59" s="908"/>
      <c r="GY59" s="908"/>
      <c r="GZ59" s="908"/>
      <c r="HA59" s="908"/>
      <c r="HB59" s="908"/>
      <c r="HC59" s="908"/>
      <c r="HD59" s="908"/>
      <c r="HE59" s="908"/>
      <c r="HF59" s="908"/>
      <c r="HG59" s="908"/>
      <c r="HH59" s="908"/>
      <c r="HI59" s="908"/>
      <c r="HJ59" s="908"/>
      <c r="HK59" s="908"/>
      <c r="HL59" s="908"/>
      <c r="HM59" s="908"/>
      <c r="HN59" s="908"/>
      <c r="HO59" s="908"/>
      <c r="HP59" s="908"/>
      <c r="HQ59" s="908"/>
      <c r="HR59" s="908"/>
      <c r="HS59" s="908"/>
      <c r="HT59" s="908"/>
      <c r="HU59" s="908"/>
      <c r="HV59" s="908"/>
      <c r="HW59" s="908"/>
      <c r="HX59" s="908"/>
      <c r="HY59" s="908"/>
      <c r="HZ59" s="908"/>
      <c r="IA59" s="908"/>
      <c r="IB59" s="908"/>
      <c r="IC59" s="908"/>
      <c r="ID59" s="908"/>
      <c r="IE59" s="908"/>
      <c r="IF59" s="908"/>
      <c r="IG59" s="908"/>
      <c r="IH59" s="908"/>
      <c r="II59" s="908"/>
      <c r="IJ59" s="908"/>
      <c r="IK59" s="908"/>
      <c r="IL59" s="908"/>
      <c r="IM59" s="908"/>
      <c r="IN59" s="908"/>
      <c r="IO59" s="908"/>
      <c r="IP59" s="908"/>
      <c r="IQ59" s="908"/>
      <c r="IR59" s="908"/>
      <c r="IS59" s="908"/>
      <c r="IT59" s="908"/>
      <c r="IU59" s="908"/>
      <c r="IV59" s="908"/>
      <c r="IW59" s="908"/>
      <c r="IX59" s="908"/>
      <c r="IY59" s="908"/>
      <c r="IZ59" s="908"/>
      <c r="JA59" s="908"/>
      <c r="JB59" s="908"/>
      <c r="JC59" s="908"/>
      <c r="JD59" s="908"/>
      <c r="JE59" s="908"/>
      <c r="JF59" s="908"/>
      <c r="JG59" s="908"/>
      <c r="JH59" s="908"/>
      <c r="JI59" s="908"/>
      <c r="JJ59" s="908"/>
      <c r="JK59" s="908"/>
      <c r="JL59" s="908"/>
      <c r="JM59" s="908"/>
      <c r="JN59" s="908"/>
      <c r="JO59" s="908"/>
      <c r="JP59" s="908"/>
      <c r="JQ59" s="908"/>
      <c r="JR59" s="908"/>
      <c r="JS59" s="908"/>
      <c r="JT59" s="908"/>
      <c r="JU59" s="908"/>
      <c r="JV59" s="908"/>
      <c r="JW59" s="908"/>
      <c r="JX59" s="908"/>
    </row>
    <row r="60" spans="1:284" s="709" customFormat="1" ht="24" customHeight="1">
      <c r="A60" s="972">
        <f>VLOOKUP(B60,REF!$U$1:$W$8,2,FALSE)</f>
        <v>7</v>
      </c>
      <c r="B60" s="1192" t="s">
        <v>567</v>
      </c>
      <c r="C60" s="1193"/>
      <c r="D60" s="1297" t="s">
        <v>753</v>
      </c>
      <c r="E60" s="971"/>
      <c r="F60" s="1218">
        <v>0</v>
      </c>
      <c r="G60" s="1219"/>
      <c r="H60" s="870"/>
      <c r="I60" s="764" t="s">
        <v>281</v>
      </c>
      <c r="J60" s="945" t="s">
        <v>32</v>
      </c>
      <c r="K60" s="941" t="s">
        <v>510</v>
      </c>
      <c r="L60" s="867" t="s">
        <v>507</v>
      </c>
      <c r="M60" s="706"/>
      <c r="N60" s="1304" t="s">
        <v>281</v>
      </c>
      <c r="O60" s="1225"/>
      <c r="P60" s="860" t="s">
        <v>198</v>
      </c>
      <c r="Q60" s="930"/>
      <c r="R60" s="1025">
        <v>6</v>
      </c>
      <c r="S60" s="1179"/>
      <c r="T60" s="1181" t="str">
        <f>VLOOKUP(S60,REF!$K$1:$N$11,4,FALSE)</f>
        <v>SALES</v>
      </c>
      <c r="U60" s="1020"/>
      <c r="V60" s="957"/>
      <c r="W60" s="984"/>
      <c r="X60" s="957"/>
      <c r="Y60" s="984"/>
      <c r="Z60" s="955"/>
      <c r="AA60" s="952">
        <f t="shared" si="10"/>
        <v>5.5714285714285712</v>
      </c>
      <c r="AB60" s="1283"/>
      <c r="AC60" s="1283">
        <f>($AB60-3)+($R60*7)</f>
        <v>39</v>
      </c>
      <c r="AD60" s="952"/>
      <c r="AE60" s="953">
        <v>0</v>
      </c>
      <c r="AF60" s="1033"/>
      <c r="AG60" s="1234"/>
      <c r="AH60" s="472">
        <f>IF($AB60&lt;=AH$2,IF($AC60&lt;AH$2,0,VLOOKUP($S60,REF!$K:$N,2,FALSE)),"")</f>
        <v>0</v>
      </c>
      <c r="AI60" s="472">
        <f>IF($AB60&lt;=AI$2,IF($AC60&lt;AI$2,0,VLOOKUP($S60,REF!$K:$N,2,FALSE)),"")</f>
        <v>0</v>
      </c>
      <c r="AJ60" s="472">
        <f>IF($AB60&lt;=AJ$2,IF($AC60&lt;AJ$2,0,VLOOKUP($S60,REF!$K:$N,2,FALSE)),"")</f>
        <v>0</v>
      </c>
      <c r="AK60" s="472">
        <f>IF($AB60&lt;=AK$2,IF($AC60&lt;AK$2,0,VLOOKUP($S60,REF!$K:$N,2,FALSE)),"")</f>
        <v>0</v>
      </c>
      <c r="AL60" s="472">
        <f>IF($AB60&lt;=AL$2,IF($AC60&lt;AL$2,0,VLOOKUP($S60,REF!$K:$N,2,FALSE)),"")</f>
        <v>0</v>
      </c>
      <c r="AM60" s="472">
        <f>IF($AB60&lt;=AM$2,IF($AC60&lt;AM$2,0,VLOOKUP($S60,REF!$K:$N,2,FALSE)),"")</f>
        <v>0</v>
      </c>
      <c r="AN60" s="472">
        <f>IF($AB60&lt;=AN$2,IF($AC60&lt;AN$2,0,VLOOKUP($S60,REF!$K:$N,2,FALSE)),"")</f>
        <v>0</v>
      </c>
      <c r="AO60" s="472">
        <f>IF($AB60&lt;=AO$2,IF($AC60&lt;AO$2,0,VLOOKUP($S60,REF!$K:$N,2,FALSE)),"")</f>
        <v>0</v>
      </c>
      <c r="AP60" s="472">
        <f>IF($AB60&lt;=AP$2,IF($AC60&lt;AP$2,0,VLOOKUP($S60,REF!$K:$N,2,FALSE)),"")</f>
        <v>0</v>
      </c>
      <c r="AQ60" s="472">
        <f>IF($AB60&lt;=AQ$2,IF($AC60&lt;AQ$2,0,VLOOKUP($S60,REF!$K:$N,2,FALSE)),"")</f>
        <v>0</v>
      </c>
      <c r="AR60" s="472">
        <f>IF($AB60&lt;=AR$2,IF($AC60&lt;AR$2,0,VLOOKUP($S60,REF!$K:$N,2,FALSE)),"")</f>
        <v>0</v>
      </c>
      <c r="AS60" s="472">
        <f>IF($AB60&lt;=AS$2,IF($AC60&lt;AS$2,0,VLOOKUP($S60,REF!$K:$N,2,FALSE)),"")</f>
        <v>0</v>
      </c>
      <c r="AT60" s="472">
        <f>IF($AB60&lt;=AT$2,IF($AC60&lt;AT$2,0,VLOOKUP($S60,REF!$K:$N,2,FALSE)),"")</f>
        <v>0</v>
      </c>
      <c r="AU60" s="472">
        <f>IF($AB60&lt;=AU$2,IF($AC60&lt;AU$2,0,VLOOKUP($S60,REF!$K:$N,2,FALSE)),"")</f>
        <v>0</v>
      </c>
      <c r="AV60" s="472">
        <f>IF($AB60&lt;=AV$2,IF($AC60&lt;AV$2,0,VLOOKUP($S60,REF!$K:$N,2,FALSE)),"")</f>
        <v>0</v>
      </c>
      <c r="AW60" s="472">
        <f>IF($AB60&lt;=AW$2,IF($AC60&lt;AW$2,0,VLOOKUP($S60,REF!$K:$N,2,FALSE)),"")</f>
        <v>0</v>
      </c>
      <c r="AX60" s="472">
        <f>IF($AB60&lt;=AX$2,IF($AC60&lt;AX$2,0,VLOOKUP($S60,REF!$K:$N,2,FALSE)),"")</f>
        <v>0</v>
      </c>
      <c r="AY60" s="472">
        <f>IF($AB60&lt;=AY$2,IF($AC60&lt;AY$2,0,VLOOKUP($S60,REF!$K:$N,2,FALSE)),"")</f>
        <v>0</v>
      </c>
      <c r="AZ60" s="472">
        <f>IF($AB60&lt;=AZ$2,IF($AC60&lt;AZ$2,0,VLOOKUP($S60,REF!$K:$N,2,FALSE)),"")</f>
        <v>0</v>
      </c>
      <c r="BA60" s="472">
        <f>IF($AB60&lt;=BA$2,IF($AC60&lt;BA$2,0,VLOOKUP($S60,REF!$K:$N,2,FALSE)),"")</f>
        <v>0</v>
      </c>
      <c r="BB60" s="905">
        <f>IF($AB60&lt;=BB$2,IF($AC60&lt;BB$2,0,VLOOKUP($S60,REF!$K:$N,2,FALSE)),"")</f>
        <v>0</v>
      </c>
      <c r="BC60" s="905">
        <f>IF($AB60&lt;=BC$2,IF($AC60&lt;BC$2,0,VLOOKUP($S60,REF!$K:$N,2,FALSE)),"")</f>
        <v>0</v>
      </c>
      <c r="BD60" s="905">
        <f>IF($AB60&lt;=BD$2,IF($AC60&lt;BD$2,0,VLOOKUP($S60,REF!$K:$N,2,FALSE)),"")</f>
        <v>0</v>
      </c>
      <c r="BE60" s="905">
        <f>IF($AB60&lt;=BE$2,IF($AC60&lt;BE$2,0,VLOOKUP($S60,REF!$K:$N,2,FALSE)),"")</f>
        <v>0</v>
      </c>
      <c r="BF60" s="905">
        <f>IF($AB60&lt;=BF$2,IF($AC60&lt;BF$2,0,VLOOKUP($S60,REF!$K:$N,2,FALSE)),"")</f>
        <v>0</v>
      </c>
      <c r="BG60" s="905">
        <f>IF($AB60&lt;=BG$2,IF($AC60&lt;BG$2,0,VLOOKUP($S60,REF!$K:$N,2,FALSE)),"")</f>
        <v>0</v>
      </c>
      <c r="BH60" s="905">
        <f>IF($AB60&lt;=BH$2,IF($AC60&lt;BH$2,0,VLOOKUP($S60,REF!$K:$N,2,FALSE)),"")</f>
        <v>0</v>
      </c>
      <c r="BI60" s="905">
        <f>IF($AB60&lt;=BI$2,IF($AC60&lt;BI$2,0,VLOOKUP($S60,REF!$K:$N,2,FALSE)),"")</f>
        <v>0</v>
      </c>
      <c r="BJ60" s="905">
        <f>IF($AB60&lt;=BJ$2,IF($AC60&lt;BJ$2,0,VLOOKUP($S60,REF!$K:$N,2,FALSE)),"")</f>
        <v>0</v>
      </c>
      <c r="BK60" s="905">
        <f>IF($AB60&lt;=BK$2,IF($AC60&lt;BK$2,0,VLOOKUP($S60,REF!$K:$N,2,FALSE)),"")</f>
        <v>0</v>
      </c>
      <c r="BL60" s="905">
        <f>IF($AB60&lt;=BL$2,IF($AC60&lt;BL$2,0,VLOOKUP($S60,REF!$K:$N,2,FALSE)),"")</f>
        <v>0</v>
      </c>
      <c r="BM60" s="905">
        <f>IF($AB60&lt;=BM$2,IF($AC60&lt;BM$2,0,VLOOKUP($S60,REF!$K:$N,2,FALSE)),"")</f>
        <v>0</v>
      </c>
      <c r="BN60" s="905">
        <f>IF($AB60&lt;=BN$2,IF($AC60&lt;BN$2,0,VLOOKUP($S60,REF!$K:$N,2,FALSE)),"")</f>
        <v>0</v>
      </c>
      <c r="BO60" s="905">
        <f>IF($AB60&lt;=BO$2,IF($AC60&lt;BO$2,0,VLOOKUP($S60,REF!$K:$N,2,FALSE)),"")</f>
        <v>0</v>
      </c>
      <c r="BP60" s="905">
        <f>IF($AB60&lt;=BP$2,IF($AC60&lt;BP$2,0,VLOOKUP($S60,REF!$K:$N,2,FALSE)),"")</f>
        <v>0</v>
      </c>
      <c r="BQ60" s="905">
        <f>IF($AB60&lt;=BQ$2,IF($AC60&lt;BQ$2,0,VLOOKUP($S60,REF!$K:$N,2,FALSE)),"")</f>
        <v>0</v>
      </c>
      <c r="BR60" s="905">
        <f>IF($AB60&lt;=BR$2,IF($AC60&lt;BR$2,0,VLOOKUP($S60,REF!$K:$N,2,FALSE)),"")</f>
        <v>0</v>
      </c>
      <c r="BS60" s="905">
        <f>IF($AB60&lt;=BS$2,IF($AC60&lt;BS$2,0,VLOOKUP($S60,REF!$K:$N,2,FALSE)),"")</f>
        <v>0</v>
      </c>
      <c r="BT60" s="905">
        <f>IF($AB60&lt;=BT$2,IF($AC60&lt;BT$2,0,VLOOKUP($S60,REF!$K:$N,2,FALSE)),"")</f>
        <v>0</v>
      </c>
      <c r="BU60" s="905">
        <f>IF($AB60&lt;=BU$2,IF($AC60&lt;BU$2,0,VLOOKUP($S60,REF!$K:$N,2,FALSE)),"")</f>
        <v>0</v>
      </c>
      <c r="BV60" s="905">
        <f>IF($AB60&lt;=BV$2,IF($AC60&lt;BV$2,0,VLOOKUP($S60,REF!$K:$N,2,FALSE)),"")</f>
        <v>0</v>
      </c>
      <c r="BW60" s="905">
        <f>IF($AB60&lt;=BW$2,IF($AC60&lt;BW$2,0,VLOOKUP($S60,REF!$K:$N,2,FALSE)),"")</f>
        <v>0</v>
      </c>
      <c r="BX60" s="905">
        <f>IF($AB60&lt;=BX$2,IF($AC60&lt;BX$2,0,VLOOKUP($S60,REF!$K:$N,2,FALSE)),"")</f>
        <v>0</v>
      </c>
      <c r="BY60" s="905">
        <f>IF($AB60&lt;=BY$2,IF($AC60&lt;BY$2,0,VLOOKUP($S60,REF!$K:$N,2,FALSE)),"")</f>
        <v>0</v>
      </c>
      <c r="BZ60" s="905">
        <f>IF($AB60&lt;=BZ$2,IF($AC60&lt;BZ$2,0,VLOOKUP($S60,REF!$K:$N,2,FALSE)),"")</f>
        <v>0</v>
      </c>
      <c r="CA60" s="905">
        <f>IF($AB60&lt;=CA$2,IF($AC60&lt;CA$2,0,VLOOKUP($S60,REF!$K:$N,2,FALSE)),"")</f>
        <v>0</v>
      </c>
      <c r="CB60" s="905">
        <f>IF($AB60&lt;=CB$2,IF($AC60&lt;CB$2,0,VLOOKUP($S60,REF!$K:$N,2,FALSE)),"")</f>
        <v>0</v>
      </c>
      <c r="CC60" s="905">
        <f>IF($AB60&lt;=CC$2,IF($AC60&lt;CC$2,0,VLOOKUP($S60,REF!$K:$N,2,FALSE)),"")</f>
        <v>0</v>
      </c>
      <c r="CD60" s="905">
        <f>IF($AB60&lt;=CD$2,IF($AC60&lt;CD$2,0,VLOOKUP($S60,REF!$K:$N,2,FALSE)),"")</f>
        <v>0</v>
      </c>
      <c r="CE60" s="905">
        <f>IF($AB60&lt;=CE$2,IF($AC60&lt;CE$2,0,VLOOKUP($S60,REF!$K:$N,2,FALSE)),"")</f>
        <v>0</v>
      </c>
      <c r="CF60" s="905">
        <f>IF($AB60&lt;=CF$2,IF($AC60&lt;CF$2,0,VLOOKUP($S60,REF!$K:$N,2,FALSE)),"")</f>
        <v>0</v>
      </c>
      <c r="CG60" s="905">
        <f>IF($AB60&lt;=CG$2,IF($AC60&lt;CG$2,0,VLOOKUP($S60,REF!$K:$N,2,FALSE)),"")</f>
        <v>0</v>
      </c>
      <c r="CH60" s="905">
        <f>IF($AB60&lt;=CH$2,IF($AC60&lt;CH$2,0,VLOOKUP($S60,REF!$K:$N,2,FALSE)),"")</f>
        <v>0</v>
      </c>
      <c r="CI60" s="905">
        <f>IF($AB60&lt;=CI$2,IF($AC60&lt;CI$2,0,VLOOKUP($S60,REF!$K:$N,2,FALSE)),"")</f>
        <v>0</v>
      </c>
      <c r="CJ60" s="905">
        <f>IF($AB60&lt;=CJ$2,IF($AC60&lt;CJ$2,0,VLOOKUP($S60,REF!$K:$N,2,FALSE)),"")</f>
        <v>0</v>
      </c>
      <c r="CK60" s="905">
        <f>IF($AB60&lt;=CK$2,IF($AC60&lt;CK$2,0,VLOOKUP($S60,REF!$K:$N,2,FALSE)),"")</f>
        <v>0</v>
      </c>
      <c r="CL60" s="905">
        <f>IF($AB60&lt;=CL$2,IF($AC60&lt;CL$2,0,VLOOKUP($S60,REF!$K:$N,2,FALSE)),"")</f>
        <v>0</v>
      </c>
      <c r="CM60" s="905">
        <f>IF($AB60&lt;=CM$2,IF($AC60&lt;CM$2,0,VLOOKUP($S60,REF!$K:$N,2,FALSE)),"")</f>
        <v>0</v>
      </c>
      <c r="CN60" s="905">
        <f>IF($AB60&lt;=CN$2,IF($AC60&lt;CN$2,0,VLOOKUP($S60,REF!$K:$N,2,FALSE)),"")</f>
        <v>0</v>
      </c>
      <c r="CO60" s="905">
        <f>IF($AB60&lt;=CO$2,IF($AC60&lt;CO$2,0,VLOOKUP($S60,REF!$K:$N,2,FALSE)),"")</f>
        <v>0</v>
      </c>
      <c r="CP60" s="905">
        <f>IF($AB60&lt;=CP$2,IF($AC60&lt;CP$2,0,VLOOKUP($S60,REF!$K:$N,2,FALSE)),"")</f>
        <v>0</v>
      </c>
      <c r="CQ60" s="905">
        <f>IF($AB60&lt;=CQ$2,IF($AC60&lt;CQ$2,0,VLOOKUP($S60,REF!$K:$N,2,FALSE)),"")</f>
        <v>0</v>
      </c>
      <c r="CR60" s="905">
        <f>IF($AB60&lt;=CR$2,IF($AC60&lt;CR$2,0,VLOOKUP($S60,REF!$K:$N,2,FALSE)),"")</f>
        <v>0</v>
      </c>
      <c r="CS60" s="905">
        <f>IF($AB60&lt;=CS$2,IF($AC60&lt;CS$2,0,VLOOKUP($S60,REF!$K:$N,2,FALSE)),"")</f>
        <v>0</v>
      </c>
      <c r="CT60" s="905">
        <f>IF($AB60&lt;=CT$2,IF($AC60&lt;CT$2,0,VLOOKUP($S60,REF!$K:$N,2,FALSE)),"")</f>
        <v>0</v>
      </c>
      <c r="CU60" s="905">
        <f>IF($AB60&lt;=CU$2,IF($AC60&lt;CU$2,0,VLOOKUP($S60,REF!$K:$N,2,FALSE)),"")</f>
        <v>0</v>
      </c>
      <c r="CV60" s="905">
        <f>IF($AB60&lt;=CV$2,IF($AC60&lt;CV$2,0,VLOOKUP($S60,REF!$K:$N,2,FALSE)),"")</f>
        <v>0</v>
      </c>
      <c r="CW60" s="905">
        <f>IF($AB60&lt;=CW$2,IF($AC60&lt;CW$2,0,VLOOKUP($S60,REF!$K:$N,2,FALSE)),"")</f>
        <v>0</v>
      </c>
      <c r="CX60" s="905">
        <f>IF($AB60&lt;=CX$2,IF($AC60&lt;CX$2,0,VLOOKUP($S60,REF!$K:$N,2,FALSE)),"")</f>
        <v>0</v>
      </c>
      <c r="CY60" s="905">
        <f>IF($AB60&lt;=CY$2,IF($AC60&lt;CY$2,0,VLOOKUP($S60,REF!$K:$N,2,FALSE)),"")</f>
        <v>0</v>
      </c>
      <c r="CZ60" s="905">
        <f>IF($AB60&lt;=CZ$2,IF($AC60&lt;CZ$2,0,VLOOKUP($S60,REF!$K:$N,2,FALSE)),"")</f>
        <v>0</v>
      </c>
      <c r="DA60" s="905">
        <f>IF($AB60&lt;=DA$2,IF($AC60&lt;DA$2,0,VLOOKUP($S60,REF!$K:$N,2,FALSE)),"")</f>
        <v>0</v>
      </c>
      <c r="DB60" s="905">
        <f>IF($AB60&lt;=DB$2,IF($AC60&lt;DB$2,0,VLOOKUP($S60,REF!$K:$N,2,FALSE)),"")</f>
        <v>0</v>
      </c>
      <c r="DC60" s="905">
        <f>IF($AB60&lt;=DC$2,IF($AC60&lt;DC$2,0,VLOOKUP($S60,REF!$K:$N,2,FALSE)),"")</f>
        <v>0</v>
      </c>
      <c r="DD60" s="905">
        <f>IF($AB60&lt;=DD$2,IF($AC60&lt;DD$2,0,VLOOKUP($S60,REF!$K:$N,2,FALSE)),"")</f>
        <v>0</v>
      </c>
      <c r="DE60" s="905">
        <f>IF($AB60&lt;=DE$2,IF($AC60&lt;DE$2,0,VLOOKUP($S60,REF!$K:$N,2,FALSE)),"")</f>
        <v>0</v>
      </c>
      <c r="DF60" s="905">
        <f>IF($AB60&lt;=DF$2,IF($AC60&lt;DF$2,0,VLOOKUP($S60,REF!$K:$N,2,FALSE)),"")</f>
        <v>0</v>
      </c>
      <c r="DG60" s="905">
        <f>IF($AB60&lt;=DG$2,IF($AC60&lt;DG$2,0,VLOOKUP($S60,REF!$K:$N,2,FALSE)),"")</f>
        <v>0</v>
      </c>
      <c r="DH60" s="905">
        <f>IF($AB60&lt;=DH$2,IF($AC60&lt;DH$2,0,VLOOKUP($S60,REF!$K:$N,2,FALSE)),"")</f>
        <v>0</v>
      </c>
      <c r="DI60" s="905">
        <f>IF($AB60&lt;=DI$2,IF($AC60&lt;DI$2,0,VLOOKUP($S60,REF!$K:$N,2,FALSE)),"")</f>
        <v>0</v>
      </c>
      <c r="DJ60" s="905">
        <f>IF($AB60&lt;=DJ$2,IF($AC60&lt;DJ$2,0,VLOOKUP($S60,REF!$K:$N,2,FALSE)),"")</f>
        <v>0</v>
      </c>
      <c r="DK60" s="905">
        <f>IF($AB60&lt;=DK$2,IF($AC60&lt;DK$2,0,VLOOKUP($S60,REF!$K:$N,2,FALSE)),"")</f>
        <v>0</v>
      </c>
      <c r="DL60" s="905">
        <f>IF($AB60&lt;=DL$2,IF($AC60&lt;DL$2,0,VLOOKUP($S60,REF!$K:$N,2,FALSE)),"")</f>
        <v>0</v>
      </c>
      <c r="DM60" s="905">
        <f>IF($AB60&lt;=DM$2,IF($AC60&lt;DM$2,0,VLOOKUP($S60,REF!$K:$N,2,FALSE)),"")</f>
        <v>0</v>
      </c>
      <c r="DN60" s="905">
        <f>IF($AB60&lt;=DN$2,IF($AC60&lt;DN$2,0,VLOOKUP($S60,REF!$K:$N,2,FALSE)),"")</f>
        <v>0</v>
      </c>
      <c r="DO60" s="905">
        <f>IF($AB60&lt;=DO$2,IF($AC60&lt;DO$2,0,VLOOKUP($S60,REF!$K:$N,2,FALSE)),"")</f>
        <v>0</v>
      </c>
      <c r="DP60" s="905">
        <f>IF($AB60&lt;=DP$2,IF($AC60&lt;DP$2,0,VLOOKUP($S60,REF!$K:$N,2,FALSE)),"")</f>
        <v>0</v>
      </c>
      <c r="DQ60" s="905">
        <f>IF($AB60&lt;=DQ$2,IF($AC60&lt;DQ$2,0,VLOOKUP($S60,REF!$K:$N,2,FALSE)),"")</f>
        <v>0</v>
      </c>
      <c r="DR60" s="905">
        <f>IF($AB60&lt;=DR$2,IF($AC60&lt;DR$2,0,VLOOKUP($S60,REF!$K:$N,2,FALSE)),"")</f>
        <v>0</v>
      </c>
      <c r="DS60" s="905">
        <f>IF($AB60&lt;=DS$2,IF($AC60&lt;DS$2,0,VLOOKUP($S60,REF!$K:$N,2,FALSE)),"")</f>
        <v>0</v>
      </c>
      <c r="DT60" s="905">
        <f>IF($AB60&lt;=DT$2,IF($AC60&lt;DT$2,0,VLOOKUP($S60,REF!$K:$N,2,FALSE)),"")</f>
        <v>0</v>
      </c>
      <c r="DU60" s="905">
        <f>IF($AB60&lt;=DU$2,IF($AC60&lt;DU$2,0,VLOOKUP($S60,REF!$K:$N,2,FALSE)),"")</f>
        <v>0</v>
      </c>
      <c r="DV60" s="905">
        <f>IF($AB60&lt;=DV$2,IF($AC60&lt;DV$2,0,VLOOKUP($S60,REF!$K:$N,2,FALSE)),"")</f>
        <v>0</v>
      </c>
      <c r="DW60" s="905">
        <f>IF($AB60&lt;=DW$2,IF($AC60&lt;DW$2,0,VLOOKUP($S60,REF!$K:$N,2,FALSE)),"")</f>
        <v>0</v>
      </c>
      <c r="DX60" s="905">
        <f>IF($AB60&lt;=DX$2,IF($AC60&lt;DX$2,0,VLOOKUP($S60,REF!$K:$N,2,FALSE)),"")</f>
        <v>0</v>
      </c>
      <c r="DY60" s="905">
        <f>IF($AB60&lt;=DY$2,IF($AC60&lt;DY$2,0,VLOOKUP($S60,REF!$K:$N,2,FALSE)),"")</f>
        <v>0</v>
      </c>
      <c r="DZ60" s="905">
        <f>IF($AB60&lt;=DZ$2,IF($AC60&lt;DZ$2,0,VLOOKUP($S60,REF!$K:$N,2,FALSE)),"")</f>
        <v>1.0001</v>
      </c>
      <c r="EA60" s="908"/>
      <c r="EB60" s="908"/>
      <c r="EC60" s="908"/>
      <c r="ED60" s="908"/>
      <c r="EE60" s="908"/>
      <c r="EF60" s="908"/>
      <c r="EG60" s="908"/>
      <c r="EH60" s="908"/>
      <c r="EI60" s="908"/>
      <c r="EJ60" s="908"/>
      <c r="EK60" s="908"/>
      <c r="EL60" s="908"/>
      <c r="EM60" s="908"/>
      <c r="EN60" s="908"/>
      <c r="EO60" s="908"/>
      <c r="EP60" s="908"/>
      <c r="EQ60" s="908"/>
      <c r="ER60" s="908"/>
      <c r="ES60" s="908"/>
      <c r="ET60" s="908"/>
      <c r="EU60" s="908"/>
      <c r="EV60" s="908"/>
      <c r="EW60" s="908"/>
      <c r="EX60" s="908"/>
      <c r="EY60" s="908"/>
      <c r="EZ60" s="908"/>
      <c r="FA60" s="908"/>
      <c r="FB60" s="908"/>
      <c r="FC60" s="908"/>
      <c r="FD60" s="908"/>
      <c r="FE60" s="908"/>
      <c r="FF60" s="908"/>
      <c r="FG60" s="908"/>
      <c r="FH60" s="908"/>
      <c r="FI60" s="908"/>
      <c r="FJ60" s="908"/>
      <c r="FK60" s="908"/>
      <c r="FL60" s="908"/>
      <c r="FM60" s="908"/>
      <c r="FN60" s="908"/>
      <c r="FO60" s="908"/>
      <c r="FP60" s="908"/>
      <c r="FQ60" s="908"/>
      <c r="FR60" s="908"/>
      <c r="FS60" s="908"/>
      <c r="FT60" s="908"/>
      <c r="FU60" s="908"/>
      <c r="FV60" s="908"/>
      <c r="FW60" s="908"/>
      <c r="FX60" s="908"/>
      <c r="FY60" s="908"/>
      <c r="FZ60" s="908"/>
      <c r="GA60" s="908"/>
      <c r="GB60" s="908"/>
      <c r="GC60" s="908"/>
      <c r="GD60" s="908"/>
      <c r="GE60" s="908"/>
      <c r="GF60" s="908"/>
      <c r="GG60" s="908"/>
      <c r="GH60" s="908"/>
      <c r="GI60" s="908"/>
      <c r="GJ60" s="908"/>
      <c r="GK60" s="908"/>
      <c r="GL60" s="908"/>
      <c r="GM60" s="908"/>
      <c r="GN60" s="908"/>
      <c r="GO60" s="908"/>
      <c r="GP60" s="908"/>
      <c r="GQ60" s="908"/>
      <c r="GR60" s="908"/>
      <c r="GS60" s="908"/>
      <c r="GT60" s="908"/>
      <c r="GU60" s="908"/>
      <c r="GV60" s="908"/>
      <c r="GW60" s="908"/>
      <c r="GX60" s="908"/>
      <c r="GY60" s="908"/>
      <c r="GZ60" s="908"/>
      <c r="HA60" s="908"/>
      <c r="HB60" s="908"/>
      <c r="HC60" s="908"/>
      <c r="HD60" s="908"/>
      <c r="HE60" s="908"/>
      <c r="HF60" s="908"/>
      <c r="HG60" s="908"/>
      <c r="HH60" s="908"/>
      <c r="HI60" s="908"/>
      <c r="HJ60" s="908"/>
      <c r="HK60" s="908"/>
      <c r="HL60" s="908"/>
      <c r="HM60" s="908"/>
      <c r="HN60" s="908"/>
      <c r="HO60" s="908"/>
      <c r="HP60" s="908"/>
      <c r="HQ60" s="908"/>
      <c r="HR60" s="908"/>
      <c r="HS60" s="908"/>
      <c r="HT60" s="908"/>
      <c r="HU60" s="908"/>
      <c r="HV60" s="908"/>
      <c r="HW60" s="908"/>
      <c r="HX60" s="908"/>
      <c r="HY60" s="908"/>
      <c r="HZ60" s="908"/>
      <c r="IA60" s="908"/>
      <c r="IB60" s="908"/>
      <c r="IC60" s="908"/>
      <c r="ID60" s="908"/>
      <c r="IE60" s="908"/>
      <c r="IF60" s="908"/>
      <c r="IG60" s="908"/>
      <c r="IH60" s="908"/>
      <c r="II60" s="908"/>
      <c r="IJ60" s="908"/>
      <c r="IK60" s="908"/>
      <c r="IL60" s="908"/>
      <c r="IM60" s="908"/>
      <c r="IN60" s="908"/>
      <c r="IO60" s="908"/>
      <c r="IP60" s="908"/>
      <c r="IQ60" s="908"/>
      <c r="IR60" s="908"/>
      <c r="IS60" s="908"/>
      <c r="IT60" s="908"/>
      <c r="IU60" s="908"/>
      <c r="IV60" s="908"/>
      <c r="IW60" s="908"/>
      <c r="IX60" s="908"/>
      <c r="IY60" s="908"/>
      <c r="IZ60" s="908"/>
      <c r="JA60" s="908"/>
      <c r="JB60" s="908"/>
      <c r="JC60" s="908"/>
      <c r="JD60" s="908"/>
      <c r="JE60" s="908"/>
      <c r="JF60" s="908"/>
      <c r="JG60" s="908"/>
      <c r="JH60" s="908"/>
      <c r="JI60" s="908"/>
      <c r="JJ60" s="908"/>
      <c r="JK60" s="908"/>
      <c r="JL60" s="908"/>
      <c r="JM60" s="908"/>
      <c r="JN60" s="908"/>
      <c r="JO60" s="908"/>
      <c r="JP60" s="908"/>
      <c r="JQ60" s="908"/>
      <c r="JR60" s="908"/>
      <c r="JS60" s="908"/>
      <c r="JT60" s="908"/>
      <c r="JU60" s="908"/>
      <c r="JV60" s="908"/>
      <c r="JW60" s="908"/>
      <c r="JX60" s="908"/>
    </row>
    <row r="61" spans="1:284" s="709" customFormat="1" ht="24" customHeight="1">
      <c r="A61" s="972">
        <f>VLOOKUP(B61,REF!$U$1:$W$8,2,FALSE)</f>
        <v>7</v>
      </c>
      <c r="B61" s="1192" t="s">
        <v>567</v>
      </c>
      <c r="C61" s="1193"/>
      <c r="D61" s="1297" t="s">
        <v>753</v>
      </c>
      <c r="E61" s="971"/>
      <c r="F61" s="1218">
        <v>0</v>
      </c>
      <c r="G61" s="1219"/>
      <c r="H61" s="870"/>
      <c r="I61" s="764" t="s">
        <v>281</v>
      </c>
      <c r="J61" s="945" t="s">
        <v>59</v>
      </c>
      <c r="K61" s="939" t="s">
        <v>491</v>
      </c>
      <c r="L61" s="912" t="s">
        <v>492</v>
      </c>
      <c r="M61" s="911" t="s">
        <v>759</v>
      </c>
      <c r="N61" s="1304" t="s">
        <v>281</v>
      </c>
      <c r="O61" s="1225"/>
      <c r="P61" s="860" t="s">
        <v>393</v>
      </c>
      <c r="Q61" s="930">
        <v>41680</v>
      </c>
      <c r="R61" s="1025">
        <v>1</v>
      </c>
      <c r="S61" s="1179"/>
      <c r="T61" s="1180" t="str">
        <f>VLOOKUP(S61,REF!$K$1:$N$11,4,FALSE)</f>
        <v>SALES</v>
      </c>
      <c r="U61" s="1019"/>
      <c r="V61" s="904"/>
      <c r="W61" s="956"/>
      <c r="X61" s="904"/>
      <c r="Y61" s="956"/>
      <c r="Z61" s="955"/>
      <c r="AA61" s="952">
        <f t="shared" si="10"/>
        <v>1</v>
      </c>
      <c r="AB61" s="1283"/>
      <c r="AC61" s="1283">
        <f>$AB61+($R61*7)</f>
        <v>7</v>
      </c>
      <c r="AD61" s="952"/>
      <c r="AE61" s="953"/>
      <c r="AF61" s="1033"/>
      <c r="AG61" s="1234"/>
      <c r="AH61" s="472">
        <f>IF($AB61&lt;=AH$2,IF($AC61&lt;AH$2,0,VLOOKUP($S61,REF!$K:$N,2,FALSE)),"")</f>
        <v>0</v>
      </c>
      <c r="AI61" s="472">
        <f>IF($AB61&lt;=AI$2,IF($AC61&lt;AI$2,0,VLOOKUP($S61,REF!$K:$N,2,FALSE)),"")</f>
        <v>0</v>
      </c>
      <c r="AJ61" s="472">
        <f>IF($AB61&lt;=AJ$2,IF($AC61&lt;AJ$2,0,VLOOKUP($S61,REF!$K:$N,2,FALSE)),"")</f>
        <v>0</v>
      </c>
      <c r="AK61" s="472">
        <f>IF($AB61&lt;=AK$2,IF($AC61&lt;AK$2,0,VLOOKUP($S61,REF!$K:$N,2,FALSE)),"")</f>
        <v>0</v>
      </c>
      <c r="AL61" s="472">
        <f>IF($AB61&lt;=AL$2,IF($AC61&lt;AL$2,0,VLOOKUP($S61,REF!$K:$N,2,FALSE)),"")</f>
        <v>0</v>
      </c>
      <c r="AM61" s="472">
        <f>IF($AB61&lt;=AM$2,IF($AC61&lt;AM$2,0,VLOOKUP($S61,REF!$K:$N,2,FALSE)),"")</f>
        <v>0</v>
      </c>
      <c r="AN61" s="472">
        <f>IF($AB61&lt;=AN$2,IF($AC61&lt;AN$2,0,VLOOKUP($S61,REF!$K:$N,2,FALSE)),"")</f>
        <v>0</v>
      </c>
      <c r="AO61" s="472">
        <f>IF($AB61&lt;=AO$2,IF($AC61&lt;AO$2,0,VLOOKUP($S61,REF!$K:$N,2,FALSE)),"")</f>
        <v>0</v>
      </c>
      <c r="AP61" s="472">
        <f>IF($AB61&lt;=AP$2,IF($AC61&lt;AP$2,0,VLOOKUP($S61,REF!$K:$N,2,FALSE)),"")</f>
        <v>0</v>
      </c>
      <c r="AQ61" s="472">
        <f>IF($AB61&lt;=AQ$2,IF($AC61&lt;AQ$2,0,VLOOKUP($S61,REF!$K:$N,2,FALSE)),"")</f>
        <v>0</v>
      </c>
      <c r="AR61" s="472">
        <f>IF($AB61&lt;=AR$2,IF($AC61&lt;AR$2,0,VLOOKUP($S61,REF!$K:$N,2,FALSE)),"")</f>
        <v>0</v>
      </c>
      <c r="AS61" s="472">
        <f>IF($AB61&lt;=AS$2,IF($AC61&lt;AS$2,0,VLOOKUP($S61,REF!$K:$N,2,FALSE)),"")</f>
        <v>0</v>
      </c>
      <c r="AT61" s="472">
        <f>IF($AB61&lt;=AT$2,IF($AC61&lt;AT$2,0,VLOOKUP($S61,REF!$K:$N,2,FALSE)),"")</f>
        <v>0</v>
      </c>
      <c r="AU61" s="472">
        <f>IF($AB61&lt;=AU$2,IF($AC61&lt;AU$2,0,VLOOKUP($S61,REF!$K:$N,2,FALSE)),"")</f>
        <v>0</v>
      </c>
      <c r="AV61" s="472">
        <f>IF($AB61&lt;=AV$2,IF($AC61&lt;AV$2,0,VLOOKUP($S61,REF!$K:$N,2,FALSE)),"")</f>
        <v>0</v>
      </c>
      <c r="AW61" s="472">
        <f>IF($AB61&lt;=AW$2,IF($AC61&lt;AW$2,0,VLOOKUP($S61,REF!$K:$N,2,FALSE)),"")</f>
        <v>0</v>
      </c>
      <c r="AX61" s="472">
        <f>IF($AB61&lt;=AX$2,IF($AC61&lt;AX$2,0,VLOOKUP($S61,REF!$K:$N,2,FALSE)),"")</f>
        <v>0</v>
      </c>
      <c r="AY61" s="472">
        <f>IF($AB61&lt;=AY$2,IF($AC61&lt;AY$2,0,VLOOKUP($S61,REF!$K:$N,2,FALSE)),"")</f>
        <v>0</v>
      </c>
      <c r="AZ61" s="472">
        <f>IF($AB61&lt;=AZ$2,IF($AC61&lt;AZ$2,0,VLOOKUP($S61,REF!$K:$N,2,FALSE)),"")</f>
        <v>0</v>
      </c>
      <c r="BA61" s="472">
        <f>IF($AB61&lt;=BA$2,IF($AC61&lt;BA$2,0,VLOOKUP($S61,REF!$K:$N,2,FALSE)),"")</f>
        <v>0</v>
      </c>
      <c r="BB61" s="905">
        <f>IF($AB61&lt;=BB$2,IF($AC61&lt;BB$2,0,VLOOKUP($S61,REF!$K:$N,2,FALSE)),"")</f>
        <v>0</v>
      </c>
      <c r="BC61" s="905">
        <f>IF($AB61&lt;=BC$2,IF($AC61&lt;BC$2,0,VLOOKUP($S61,REF!$K:$N,2,FALSE)),"")</f>
        <v>0</v>
      </c>
      <c r="BD61" s="905">
        <f>IF($AB61&lt;=BD$2,IF($AC61&lt;BD$2,0,VLOOKUP($S61,REF!$K:$N,2,FALSE)),"")</f>
        <v>0</v>
      </c>
      <c r="BE61" s="905">
        <f>IF($AB61&lt;=BE$2,IF($AC61&lt;BE$2,0,VLOOKUP($S61,REF!$K:$N,2,FALSE)),"")</f>
        <v>0</v>
      </c>
      <c r="BF61" s="905">
        <f>IF($AB61&lt;=BF$2,IF($AC61&lt;BF$2,0,VLOOKUP($S61,REF!$K:$N,2,FALSE)),"")</f>
        <v>0</v>
      </c>
      <c r="BG61" s="905">
        <f>IF($AB61&lt;=BG$2,IF($AC61&lt;BG$2,0,VLOOKUP($S61,REF!$K:$N,2,FALSE)),"")</f>
        <v>0</v>
      </c>
      <c r="BH61" s="905">
        <f>IF($AB61&lt;=BH$2,IF($AC61&lt;BH$2,0,VLOOKUP($S61,REF!$K:$N,2,FALSE)),"")</f>
        <v>0</v>
      </c>
      <c r="BI61" s="905">
        <f>IF($AB61&lt;=BI$2,IF($AC61&lt;BI$2,0,VLOOKUP($S61,REF!$K:$N,2,FALSE)),"")</f>
        <v>0</v>
      </c>
      <c r="BJ61" s="905">
        <f>IF($AB61&lt;=BJ$2,IF($AC61&lt;BJ$2,0,VLOOKUP($S61,REF!$K:$N,2,FALSE)),"")</f>
        <v>0</v>
      </c>
      <c r="BK61" s="905">
        <f>IF($AB61&lt;=BK$2,IF($AC61&lt;BK$2,0,VLOOKUP($S61,REF!$K:$N,2,FALSE)),"")</f>
        <v>0</v>
      </c>
      <c r="BL61" s="905">
        <f>IF($AB61&lt;=BL$2,IF($AC61&lt;BL$2,0,VLOOKUP($S61,REF!$K:$N,2,FALSE)),"")</f>
        <v>0</v>
      </c>
      <c r="BM61" s="905">
        <f>IF($AB61&lt;=BM$2,IF($AC61&lt;BM$2,0,VLOOKUP($S61,REF!$K:$N,2,FALSE)),"")</f>
        <v>0</v>
      </c>
      <c r="BN61" s="905">
        <f>IF($AB61&lt;=BN$2,IF($AC61&lt;BN$2,0,VLOOKUP($S61,REF!$K:$N,2,FALSE)),"")</f>
        <v>0</v>
      </c>
      <c r="BO61" s="905">
        <f>IF($AB61&lt;=BO$2,IF($AC61&lt;BO$2,0,VLOOKUP($S61,REF!$K:$N,2,FALSE)),"")</f>
        <v>0</v>
      </c>
      <c r="BP61" s="905">
        <f>IF($AB61&lt;=BP$2,IF($AC61&lt;BP$2,0,VLOOKUP($S61,REF!$K:$N,2,FALSE)),"")</f>
        <v>0</v>
      </c>
      <c r="BQ61" s="905">
        <f>IF($AB61&lt;=BQ$2,IF($AC61&lt;BQ$2,0,VLOOKUP($S61,REF!$K:$N,2,FALSE)),"")</f>
        <v>0</v>
      </c>
      <c r="BR61" s="905">
        <f>IF($AB61&lt;=BR$2,IF($AC61&lt;BR$2,0,VLOOKUP($S61,REF!$K:$N,2,FALSE)),"")</f>
        <v>0</v>
      </c>
      <c r="BS61" s="905">
        <f>IF($AB61&lt;=BS$2,IF($AC61&lt;BS$2,0,VLOOKUP($S61,REF!$K:$N,2,FALSE)),"")</f>
        <v>0</v>
      </c>
      <c r="BT61" s="905">
        <f>IF($AB61&lt;=BT$2,IF($AC61&lt;BT$2,0,VLOOKUP($S61,REF!$K:$N,2,FALSE)),"")</f>
        <v>0</v>
      </c>
      <c r="BU61" s="905">
        <f>IF($AB61&lt;=BU$2,IF($AC61&lt;BU$2,0,VLOOKUP($S61,REF!$K:$N,2,FALSE)),"")</f>
        <v>0</v>
      </c>
      <c r="BV61" s="905">
        <f>IF($AB61&lt;=BV$2,IF($AC61&lt;BV$2,0,VLOOKUP($S61,REF!$K:$N,2,FALSE)),"")</f>
        <v>0</v>
      </c>
      <c r="BW61" s="905">
        <f>IF($AB61&lt;=BW$2,IF($AC61&lt;BW$2,0,VLOOKUP($S61,REF!$K:$N,2,FALSE)),"")</f>
        <v>0</v>
      </c>
      <c r="BX61" s="905">
        <f>IF($AB61&lt;=BX$2,IF($AC61&lt;BX$2,0,VLOOKUP($S61,REF!$K:$N,2,FALSE)),"")</f>
        <v>0</v>
      </c>
      <c r="BY61" s="905">
        <f>IF($AB61&lt;=BY$2,IF($AC61&lt;BY$2,0,VLOOKUP($S61,REF!$K:$N,2,FALSE)),"")</f>
        <v>0</v>
      </c>
      <c r="BZ61" s="905">
        <f>IF($AB61&lt;=BZ$2,IF($AC61&lt;BZ$2,0,VLOOKUP($S61,REF!$K:$N,2,FALSE)),"")</f>
        <v>0</v>
      </c>
      <c r="CA61" s="905">
        <f>IF($AB61&lt;=CA$2,IF($AC61&lt;CA$2,0,VLOOKUP($S61,REF!$K:$N,2,FALSE)),"")</f>
        <v>0</v>
      </c>
      <c r="CB61" s="905">
        <f>IF($AB61&lt;=CB$2,IF($AC61&lt;CB$2,0,VLOOKUP($S61,REF!$K:$N,2,FALSE)),"")</f>
        <v>0</v>
      </c>
      <c r="CC61" s="905">
        <f>IF($AB61&lt;=CC$2,IF($AC61&lt;CC$2,0,VLOOKUP($S61,REF!$K:$N,2,FALSE)),"")</f>
        <v>0</v>
      </c>
      <c r="CD61" s="905">
        <f>IF($AB61&lt;=CD$2,IF($AC61&lt;CD$2,0,VLOOKUP($S61,REF!$K:$N,2,FALSE)),"")</f>
        <v>0</v>
      </c>
      <c r="CE61" s="905">
        <f>IF($AB61&lt;=CE$2,IF($AC61&lt;CE$2,0,VLOOKUP($S61,REF!$K:$N,2,FALSE)),"")</f>
        <v>0</v>
      </c>
      <c r="CF61" s="905">
        <f>IF($AB61&lt;=CF$2,IF($AC61&lt;CF$2,0,VLOOKUP($S61,REF!$K:$N,2,FALSE)),"")</f>
        <v>0</v>
      </c>
      <c r="CG61" s="905">
        <f>IF($AB61&lt;=CG$2,IF($AC61&lt;CG$2,0,VLOOKUP($S61,REF!$K:$N,2,FALSE)),"")</f>
        <v>0</v>
      </c>
      <c r="CH61" s="905">
        <f>IF($AB61&lt;=CH$2,IF($AC61&lt;CH$2,0,VLOOKUP($S61,REF!$K:$N,2,FALSE)),"")</f>
        <v>0</v>
      </c>
      <c r="CI61" s="905">
        <f>IF($AB61&lt;=CI$2,IF($AC61&lt;CI$2,0,VLOOKUP($S61,REF!$K:$N,2,FALSE)),"")</f>
        <v>0</v>
      </c>
      <c r="CJ61" s="905">
        <f>IF($AB61&lt;=CJ$2,IF($AC61&lt;CJ$2,0,VLOOKUP($S61,REF!$K:$N,2,FALSE)),"")</f>
        <v>0</v>
      </c>
      <c r="CK61" s="905">
        <f>IF($AB61&lt;=CK$2,IF($AC61&lt;CK$2,0,VLOOKUP($S61,REF!$K:$N,2,FALSE)),"")</f>
        <v>0</v>
      </c>
      <c r="CL61" s="905">
        <f>IF($AB61&lt;=CL$2,IF($AC61&lt;CL$2,0,VLOOKUP($S61,REF!$K:$N,2,FALSE)),"")</f>
        <v>0</v>
      </c>
      <c r="CM61" s="905">
        <f>IF($AB61&lt;=CM$2,IF($AC61&lt;CM$2,0,VLOOKUP($S61,REF!$K:$N,2,FALSE)),"")</f>
        <v>0</v>
      </c>
      <c r="CN61" s="905">
        <f>IF($AB61&lt;=CN$2,IF($AC61&lt;CN$2,0,VLOOKUP($S61,REF!$K:$N,2,FALSE)),"")</f>
        <v>0</v>
      </c>
      <c r="CO61" s="905">
        <f>IF($AB61&lt;=CO$2,IF($AC61&lt;CO$2,0,VLOOKUP($S61,REF!$K:$N,2,FALSE)),"")</f>
        <v>0</v>
      </c>
      <c r="CP61" s="905">
        <f>IF($AB61&lt;=CP$2,IF($AC61&lt;CP$2,0,VLOOKUP($S61,REF!$K:$N,2,FALSE)),"")</f>
        <v>0</v>
      </c>
      <c r="CQ61" s="905">
        <f>IF($AB61&lt;=CQ$2,IF($AC61&lt;CQ$2,0,VLOOKUP($S61,REF!$K:$N,2,FALSE)),"")</f>
        <v>0</v>
      </c>
      <c r="CR61" s="905">
        <f>IF($AB61&lt;=CR$2,IF($AC61&lt;CR$2,0,VLOOKUP($S61,REF!$K:$N,2,FALSE)),"")</f>
        <v>0</v>
      </c>
      <c r="CS61" s="905">
        <f>IF($AB61&lt;=CS$2,IF($AC61&lt;CS$2,0,VLOOKUP($S61,REF!$K:$N,2,FALSE)),"")</f>
        <v>0</v>
      </c>
      <c r="CT61" s="905">
        <f>IF($AB61&lt;=CT$2,IF($AC61&lt;CT$2,0,VLOOKUP($S61,REF!$K:$N,2,FALSE)),"")</f>
        <v>0</v>
      </c>
      <c r="CU61" s="905">
        <f>IF($AB61&lt;=CU$2,IF($AC61&lt;CU$2,0,VLOOKUP($S61,REF!$K:$N,2,FALSE)),"")</f>
        <v>0</v>
      </c>
      <c r="CV61" s="905">
        <f>IF($AB61&lt;=CV$2,IF($AC61&lt;CV$2,0,VLOOKUP($S61,REF!$K:$N,2,FALSE)),"")</f>
        <v>0</v>
      </c>
      <c r="CW61" s="905">
        <f>IF($AB61&lt;=CW$2,IF($AC61&lt;CW$2,0,VLOOKUP($S61,REF!$K:$N,2,FALSE)),"")</f>
        <v>0</v>
      </c>
      <c r="CX61" s="905">
        <f>IF($AB61&lt;=CX$2,IF($AC61&lt;CX$2,0,VLOOKUP($S61,REF!$K:$N,2,FALSE)),"")</f>
        <v>0</v>
      </c>
      <c r="CY61" s="905">
        <f>IF($AB61&lt;=CY$2,IF($AC61&lt;CY$2,0,VLOOKUP($S61,REF!$K:$N,2,FALSE)),"")</f>
        <v>0</v>
      </c>
      <c r="CZ61" s="905">
        <f>IF($AB61&lt;=CZ$2,IF($AC61&lt;CZ$2,0,VLOOKUP($S61,REF!$K:$N,2,FALSE)),"")</f>
        <v>0</v>
      </c>
      <c r="DA61" s="905">
        <f>IF($AB61&lt;=DA$2,IF($AC61&lt;DA$2,0,VLOOKUP($S61,REF!$K:$N,2,FALSE)),"")</f>
        <v>0</v>
      </c>
      <c r="DB61" s="905">
        <f>IF($AB61&lt;=DB$2,IF($AC61&lt;DB$2,0,VLOOKUP($S61,REF!$K:$N,2,FALSE)),"")</f>
        <v>0</v>
      </c>
      <c r="DC61" s="905">
        <f>IF($AB61&lt;=DC$2,IF($AC61&lt;DC$2,0,VLOOKUP($S61,REF!$K:$N,2,FALSE)),"")</f>
        <v>0</v>
      </c>
      <c r="DD61" s="905">
        <f>IF($AB61&lt;=DD$2,IF($AC61&lt;DD$2,0,VLOOKUP($S61,REF!$K:$N,2,FALSE)),"")</f>
        <v>0</v>
      </c>
      <c r="DE61" s="905">
        <f>IF($AB61&lt;=DE$2,IF($AC61&lt;DE$2,0,VLOOKUP($S61,REF!$K:$N,2,FALSE)),"")</f>
        <v>0</v>
      </c>
      <c r="DF61" s="905">
        <f>IF($AB61&lt;=DF$2,IF($AC61&lt;DF$2,0,VLOOKUP($S61,REF!$K:$N,2,FALSE)),"")</f>
        <v>0</v>
      </c>
      <c r="DG61" s="905">
        <f>IF($AB61&lt;=DG$2,IF($AC61&lt;DG$2,0,VLOOKUP($S61,REF!$K:$N,2,FALSE)),"")</f>
        <v>0</v>
      </c>
      <c r="DH61" s="905">
        <f>IF($AB61&lt;=DH$2,IF($AC61&lt;DH$2,0,VLOOKUP($S61,REF!$K:$N,2,FALSE)),"")</f>
        <v>0</v>
      </c>
      <c r="DI61" s="905">
        <f>IF($AB61&lt;=DI$2,IF($AC61&lt;DI$2,0,VLOOKUP($S61,REF!$K:$N,2,FALSE)),"")</f>
        <v>0</v>
      </c>
      <c r="DJ61" s="905">
        <f>IF($AB61&lt;=DJ$2,IF($AC61&lt;DJ$2,0,VLOOKUP($S61,REF!$K:$N,2,FALSE)),"")</f>
        <v>0</v>
      </c>
      <c r="DK61" s="905">
        <f>IF($AB61&lt;=DK$2,IF($AC61&lt;DK$2,0,VLOOKUP($S61,REF!$K:$N,2,FALSE)),"")</f>
        <v>0</v>
      </c>
      <c r="DL61" s="905">
        <f>IF($AB61&lt;=DL$2,IF($AC61&lt;DL$2,0,VLOOKUP($S61,REF!$K:$N,2,FALSE)),"")</f>
        <v>0</v>
      </c>
      <c r="DM61" s="905">
        <f>IF($AB61&lt;=DM$2,IF($AC61&lt;DM$2,0,VLOOKUP($S61,REF!$K:$N,2,FALSE)),"")</f>
        <v>0</v>
      </c>
      <c r="DN61" s="905">
        <f>IF($AB61&lt;=DN$2,IF($AC61&lt;DN$2,0,VLOOKUP($S61,REF!$K:$N,2,FALSE)),"")</f>
        <v>0</v>
      </c>
      <c r="DO61" s="905">
        <f>IF($AB61&lt;=DO$2,IF($AC61&lt;DO$2,0,VLOOKUP($S61,REF!$K:$N,2,FALSE)),"")</f>
        <v>0</v>
      </c>
      <c r="DP61" s="905">
        <f>IF($AB61&lt;=DP$2,IF($AC61&lt;DP$2,0,VLOOKUP($S61,REF!$K:$N,2,FALSE)),"")</f>
        <v>0</v>
      </c>
      <c r="DQ61" s="905">
        <f>IF($AB61&lt;=DQ$2,IF($AC61&lt;DQ$2,0,VLOOKUP($S61,REF!$K:$N,2,FALSE)),"")</f>
        <v>0</v>
      </c>
      <c r="DR61" s="905">
        <f>IF($AB61&lt;=DR$2,IF($AC61&lt;DR$2,0,VLOOKUP($S61,REF!$K:$N,2,FALSE)),"")</f>
        <v>0</v>
      </c>
      <c r="DS61" s="905">
        <f>IF($AB61&lt;=DS$2,IF($AC61&lt;DS$2,0,VLOOKUP($S61,REF!$K:$N,2,FALSE)),"")</f>
        <v>0</v>
      </c>
      <c r="DT61" s="905">
        <f>IF($AB61&lt;=DT$2,IF($AC61&lt;DT$2,0,VLOOKUP($S61,REF!$K:$N,2,FALSE)),"")</f>
        <v>0</v>
      </c>
      <c r="DU61" s="905">
        <f>IF($AB61&lt;=DU$2,IF($AC61&lt;DU$2,0,VLOOKUP($S61,REF!$K:$N,2,FALSE)),"")</f>
        <v>0</v>
      </c>
      <c r="DV61" s="905">
        <f>IF($AB61&lt;=DV$2,IF($AC61&lt;DV$2,0,VLOOKUP($S61,REF!$K:$N,2,FALSE)),"")</f>
        <v>0</v>
      </c>
      <c r="DW61" s="905">
        <f>IF($AB61&lt;=DW$2,IF($AC61&lt;DW$2,0,VLOOKUP($S61,REF!$K:$N,2,FALSE)),"")</f>
        <v>0</v>
      </c>
      <c r="DX61" s="905">
        <f>IF($AB61&lt;=DX$2,IF($AC61&lt;DX$2,0,VLOOKUP($S61,REF!$K:$N,2,FALSE)),"")</f>
        <v>0</v>
      </c>
      <c r="DY61" s="905">
        <f>IF($AB61&lt;=DY$2,IF($AC61&lt;DY$2,0,VLOOKUP($S61,REF!$K:$N,2,FALSE)),"")</f>
        <v>0</v>
      </c>
      <c r="DZ61" s="905">
        <f>IF($AB61&lt;=DZ$2,IF($AC61&lt;DZ$2,0,VLOOKUP($S61,REF!$K:$N,2,FALSE)),"")</f>
        <v>1.0001</v>
      </c>
      <c r="EA61" s="908"/>
      <c r="EB61" s="908"/>
      <c r="EC61" s="908"/>
      <c r="ED61" s="908"/>
      <c r="EE61" s="908"/>
      <c r="EF61" s="908"/>
      <c r="EG61" s="908"/>
      <c r="EH61" s="908"/>
      <c r="EI61" s="908"/>
      <c r="EJ61" s="908"/>
      <c r="EK61" s="908"/>
      <c r="EL61" s="908"/>
      <c r="EM61" s="908"/>
      <c r="EN61" s="908"/>
      <c r="EO61" s="908"/>
      <c r="EP61" s="908"/>
      <c r="EQ61" s="908"/>
      <c r="ER61" s="908"/>
      <c r="ES61" s="908"/>
      <c r="ET61" s="908"/>
      <c r="EU61" s="908"/>
      <c r="EV61" s="908"/>
      <c r="EW61" s="908"/>
      <c r="EX61" s="908"/>
      <c r="EY61" s="908"/>
      <c r="EZ61" s="908"/>
      <c r="FA61" s="908"/>
      <c r="FB61" s="908"/>
      <c r="FC61" s="908"/>
      <c r="FD61" s="908"/>
      <c r="FE61" s="908"/>
      <c r="FF61" s="908"/>
      <c r="FG61" s="908"/>
      <c r="FH61" s="908"/>
      <c r="FI61" s="908"/>
      <c r="FJ61" s="908"/>
      <c r="FK61" s="908"/>
      <c r="FL61" s="908"/>
      <c r="FM61" s="908"/>
      <c r="FN61" s="908"/>
      <c r="FO61" s="908"/>
      <c r="FP61" s="908"/>
      <c r="FQ61" s="908"/>
      <c r="FR61" s="908"/>
      <c r="FS61" s="908"/>
      <c r="FT61" s="908"/>
      <c r="FU61" s="908"/>
      <c r="FV61" s="908"/>
      <c r="FW61" s="908"/>
      <c r="FX61" s="908"/>
      <c r="FY61" s="908"/>
      <c r="FZ61" s="908"/>
      <c r="GA61" s="908"/>
      <c r="GB61" s="908"/>
      <c r="GC61" s="908"/>
      <c r="GD61" s="908"/>
      <c r="GE61" s="908"/>
      <c r="GF61" s="908"/>
      <c r="GG61" s="908"/>
      <c r="GH61" s="908"/>
      <c r="GI61" s="908"/>
      <c r="GJ61" s="908"/>
      <c r="GK61" s="908"/>
      <c r="GL61" s="908"/>
      <c r="GM61" s="908"/>
      <c r="GN61" s="908"/>
      <c r="GO61" s="908"/>
      <c r="GP61" s="908"/>
      <c r="GQ61" s="908"/>
      <c r="GR61" s="908"/>
      <c r="GS61" s="908"/>
      <c r="GT61" s="908"/>
      <c r="GU61" s="908"/>
      <c r="GV61" s="908"/>
      <c r="GW61" s="908"/>
      <c r="GX61" s="908"/>
      <c r="GY61" s="908"/>
      <c r="GZ61" s="908"/>
      <c r="HA61" s="908"/>
      <c r="HB61" s="908"/>
      <c r="HC61" s="908"/>
      <c r="HD61" s="908"/>
      <c r="HE61" s="908"/>
      <c r="HF61" s="908"/>
      <c r="HG61" s="908"/>
      <c r="HH61" s="908"/>
      <c r="HI61" s="908"/>
      <c r="HJ61" s="908"/>
      <c r="HK61" s="908"/>
      <c r="HL61" s="908"/>
      <c r="HM61" s="908"/>
      <c r="HN61" s="908"/>
      <c r="HO61" s="908"/>
      <c r="HP61" s="908"/>
      <c r="HQ61" s="908"/>
      <c r="HR61" s="908"/>
      <c r="HS61" s="908"/>
      <c r="HT61" s="908"/>
      <c r="HU61" s="908"/>
      <c r="HV61" s="908"/>
      <c r="HW61" s="908"/>
      <c r="HX61" s="908"/>
      <c r="HY61" s="908"/>
      <c r="HZ61" s="908"/>
      <c r="IA61" s="908"/>
      <c r="IB61" s="908"/>
      <c r="IC61" s="908"/>
      <c r="ID61" s="908"/>
      <c r="IE61" s="908"/>
      <c r="IF61" s="908"/>
      <c r="IG61" s="908"/>
      <c r="IH61" s="908"/>
      <c r="II61" s="908"/>
      <c r="IJ61" s="908"/>
      <c r="IK61" s="908"/>
      <c r="IL61" s="908"/>
      <c r="IM61" s="908"/>
      <c r="IN61" s="908"/>
      <c r="IO61" s="908"/>
      <c r="IP61" s="908"/>
      <c r="IQ61" s="908"/>
      <c r="IR61" s="908"/>
      <c r="IS61" s="908"/>
      <c r="IT61" s="908"/>
      <c r="IU61" s="908"/>
      <c r="IV61" s="908"/>
      <c r="IW61" s="908"/>
      <c r="IX61" s="908"/>
      <c r="IY61" s="908"/>
      <c r="IZ61" s="908"/>
      <c r="JA61" s="908"/>
      <c r="JB61" s="908"/>
      <c r="JC61" s="908"/>
      <c r="JD61" s="908"/>
      <c r="JE61" s="908"/>
      <c r="JF61" s="908"/>
      <c r="JG61" s="908"/>
      <c r="JH61" s="908"/>
      <c r="JI61" s="908"/>
      <c r="JJ61" s="908"/>
      <c r="JK61" s="908"/>
      <c r="JL61" s="908"/>
      <c r="JM61" s="908"/>
      <c r="JN61" s="908"/>
      <c r="JO61" s="908"/>
      <c r="JP61" s="908"/>
      <c r="JQ61" s="908"/>
      <c r="JR61" s="908"/>
      <c r="JS61" s="908"/>
      <c r="JT61" s="908"/>
      <c r="JU61" s="908"/>
      <c r="JV61" s="908"/>
      <c r="JW61" s="908"/>
      <c r="JX61" s="908"/>
    </row>
    <row r="62" spans="1:284" s="709" customFormat="1" ht="24" customHeight="1">
      <c r="A62" s="972">
        <f>VLOOKUP(B62,REF!$U$1:$W$8,2,FALSE)</f>
        <v>7</v>
      </c>
      <c r="B62" s="1192" t="s">
        <v>567</v>
      </c>
      <c r="C62" s="1193"/>
      <c r="D62" s="1297" t="s">
        <v>753</v>
      </c>
      <c r="E62" s="971"/>
      <c r="F62" s="1218">
        <v>0</v>
      </c>
      <c r="G62" s="1219"/>
      <c r="H62" s="870"/>
      <c r="I62" s="764" t="s">
        <v>281</v>
      </c>
      <c r="J62" s="945"/>
      <c r="K62" s="939"/>
      <c r="L62" s="912" t="s">
        <v>492</v>
      </c>
      <c r="M62" s="911" t="s">
        <v>759</v>
      </c>
      <c r="N62" s="1304" t="s">
        <v>281</v>
      </c>
      <c r="O62" s="1225"/>
      <c r="P62" s="860" t="s">
        <v>393</v>
      </c>
      <c r="Q62" s="930">
        <v>41680</v>
      </c>
      <c r="R62" s="1025"/>
      <c r="S62" s="1179"/>
      <c r="T62" s="1180" t="str">
        <f>VLOOKUP(S62,REF!$K$1:$N$11,4,FALSE)</f>
        <v>SALES</v>
      </c>
      <c r="U62" s="1019"/>
      <c r="V62" s="904"/>
      <c r="W62" s="956"/>
      <c r="X62" s="904"/>
      <c r="Y62" s="956"/>
      <c r="Z62" s="955"/>
      <c r="AA62" s="952">
        <f t="shared" ref="AA62" si="11">IFERROR((AC62-AB62)/7,"")</f>
        <v>0</v>
      </c>
      <c r="AB62" s="1283"/>
      <c r="AC62" s="1283">
        <f>$AB62+($R62*7)</f>
        <v>0</v>
      </c>
      <c r="AD62" s="952"/>
      <c r="AE62" s="953"/>
      <c r="AF62" s="1033"/>
      <c r="AG62" s="1234"/>
      <c r="AH62" s="472">
        <f>IF($AB62&lt;=AH$2,IF($AC62&lt;AH$2,0,VLOOKUP($S62,REF!$K:$N,2,FALSE)),"")</f>
        <v>0</v>
      </c>
      <c r="AI62" s="472">
        <f>IF($AB62&lt;=AI$2,IF($AC62&lt;AI$2,0,VLOOKUP($S62,REF!$K:$N,2,FALSE)),"")</f>
        <v>0</v>
      </c>
      <c r="AJ62" s="472">
        <f>IF($AB62&lt;=AJ$2,IF($AC62&lt;AJ$2,0,VLOOKUP($S62,REF!$K:$N,2,FALSE)),"")</f>
        <v>0</v>
      </c>
      <c r="AK62" s="472">
        <f>IF($AB62&lt;=AK$2,IF($AC62&lt;AK$2,0,VLOOKUP($S62,REF!$K:$N,2,FALSE)),"")</f>
        <v>0</v>
      </c>
      <c r="AL62" s="472">
        <f>IF($AB62&lt;=AL$2,IF($AC62&lt;AL$2,0,VLOOKUP($S62,REF!$K:$N,2,FALSE)),"")</f>
        <v>0</v>
      </c>
      <c r="AM62" s="472">
        <f>IF($AB62&lt;=AM$2,IF($AC62&lt;AM$2,0,VLOOKUP($S62,REF!$K:$N,2,FALSE)),"")</f>
        <v>0</v>
      </c>
      <c r="AN62" s="472">
        <f>IF($AB62&lt;=AN$2,IF($AC62&lt;AN$2,0,VLOOKUP($S62,REF!$K:$N,2,FALSE)),"")</f>
        <v>0</v>
      </c>
      <c r="AO62" s="472">
        <f>IF($AB62&lt;=AO$2,IF($AC62&lt;AO$2,0,VLOOKUP($S62,REF!$K:$N,2,FALSE)),"")</f>
        <v>0</v>
      </c>
      <c r="AP62" s="472">
        <f>IF($AB62&lt;=AP$2,IF($AC62&lt;AP$2,0,VLOOKUP($S62,REF!$K:$N,2,FALSE)),"")</f>
        <v>0</v>
      </c>
      <c r="AQ62" s="472">
        <f>IF($AB62&lt;=AQ$2,IF($AC62&lt;AQ$2,0,VLOOKUP($S62,REF!$K:$N,2,FALSE)),"")</f>
        <v>0</v>
      </c>
      <c r="AR62" s="472">
        <f>IF($AB62&lt;=AR$2,IF($AC62&lt;AR$2,0,VLOOKUP($S62,REF!$K:$N,2,FALSE)),"")</f>
        <v>0</v>
      </c>
      <c r="AS62" s="472">
        <f>IF($AB62&lt;=AS$2,IF($AC62&lt;AS$2,0,VLOOKUP($S62,REF!$K:$N,2,FALSE)),"")</f>
        <v>0</v>
      </c>
      <c r="AT62" s="472">
        <f>IF($AB62&lt;=AT$2,IF($AC62&lt;AT$2,0,VLOOKUP($S62,REF!$K:$N,2,FALSE)),"")</f>
        <v>0</v>
      </c>
      <c r="AU62" s="472">
        <f>IF($AB62&lt;=AU$2,IF($AC62&lt;AU$2,0,VLOOKUP($S62,REF!$K:$N,2,FALSE)),"")</f>
        <v>0</v>
      </c>
      <c r="AV62" s="472">
        <f>IF($AB62&lt;=AV$2,IF($AC62&lt;AV$2,0,VLOOKUP($S62,REF!$K:$N,2,FALSE)),"")</f>
        <v>0</v>
      </c>
      <c r="AW62" s="472">
        <f>IF($AB62&lt;=AW$2,IF($AC62&lt;AW$2,0,VLOOKUP($S62,REF!$K:$N,2,FALSE)),"")</f>
        <v>0</v>
      </c>
      <c r="AX62" s="472">
        <f>IF($AB62&lt;=AX$2,IF($AC62&lt;AX$2,0,VLOOKUP($S62,REF!$K:$N,2,FALSE)),"")</f>
        <v>0</v>
      </c>
      <c r="AY62" s="472">
        <f>IF($AB62&lt;=AY$2,IF($AC62&lt;AY$2,0,VLOOKUP($S62,REF!$K:$N,2,FALSE)),"")</f>
        <v>0</v>
      </c>
      <c r="AZ62" s="472">
        <f>IF($AB62&lt;=AZ$2,IF($AC62&lt;AZ$2,0,VLOOKUP($S62,REF!$K:$N,2,FALSE)),"")</f>
        <v>0</v>
      </c>
      <c r="BA62" s="472">
        <f>IF($AB62&lt;=BA$2,IF($AC62&lt;BA$2,0,VLOOKUP($S62,REF!$K:$N,2,FALSE)),"")</f>
        <v>0</v>
      </c>
      <c r="BB62" s="905">
        <f>IF($AB62&lt;=BB$2,IF($AC62&lt;BB$2,0,VLOOKUP($S62,REF!$K:$N,2,FALSE)),"")</f>
        <v>0</v>
      </c>
      <c r="BC62" s="905">
        <f>IF($AB62&lt;=BC$2,IF($AC62&lt;BC$2,0,VLOOKUP($S62,REF!$K:$N,2,FALSE)),"")</f>
        <v>0</v>
      </c>
      <c r="BD62" s="905">
        <f>IF($AB62&lt;=BD$2,IF($AC62&lt;BD$2,0,VLOOKUP($S62,REF!$K:$N,2,FALSE)),"")</f>
        <v>0</v>
      </c>
      <c r="BE62" s="905">
        <f>IF($AB62&lt;=BE$2,IF($AC62&lt;BE$2,0,VLOOKUP($S62,REF!$K:$N,2,FALSE)),"")</f>
        <v>0</v>
      </c>
      <c r="BF62" s="905">
        <f>IF($AB62&lt;=BF$2,IF($AC62&lt;BF$2,0,VLOOKUP($S62,REF!$K:$N,2,FALSE)),"")</f>
        <v>0</v>
      </c>
      <c r="BG62" s="905">
        <f>IF($AB62&lt;=BG$2,IF($AC62&lt;BG$2,0,VLOOKUP($S62,REF!$K:$N,2,FALSE)),"")</f>
        <v>0</v>
      </c>
      <c r="BH62" s="905">
        <f>IF($AB62&lt;=BH$2,IF($AC62&lt;BH$2,0,VLOOKUP($S62,REF!$K:$N,2,FALSE)),"")</f>
        <v>0</v>
      </c>
      <c r="BI62" s="905">
        <f>IF($AB62&lt;=BI$2,IF($AC62&lt;BI$2,0,VLOOKUP($S62,REF!$K:$N,2,FALSE)),"")</f>
        <v>0</v>
      </c>
      <c r="BJ62" s="905">
        <f>IF($AB62&lt;=BJ$2,IF($AC62&lt;BJ$2,0,VLOOKUP($S62,REF!$K:$N,2,FALSE)),"")</f>
        <v>0</v>
      </c>
      <c r="BK62" s="905">
        <f>IF($AB62&lt;=BK$2,IF($AC62&lt;BK$2,0,VLOOKUP($S62,REF!$K:$N,2,FALSE)),"")</f>
        <v>0</v>
      </c>
      <c r="BL62" s="905">
        <f>IF($AB62&lt;=BL$2,IF($AC62&lt;BL$2,0,VLOOKUP($S62,REF!$K:$N,2,FALSE)),"")</f>
        <v>0</v>
      </c>
      <c r="BM62" s="905">
        <f>IF($AB62&lt;=BM$2,IF($AC62&lt;BM$2,0,VLOOKUP($S62,REF!$K:$N,2,FALSE)),"")</f>
        <v>0</v>
      </c>
      <c r="BN62" s="905">
        <f>IF($AB62&lt;=BN$2,IF($AC62&lt;BN$2,0,VLOOKUP($S62,REF!$K:$N,2,FALSE)),"")</f>
        <v>0</v>
      </c>
      <c r="BO62" s="905">
        <f>IF($AB62&lt;=BO$2,IF($AC62&lt;BO$2,0,VLOOKUP($S62,REF!$K:$N,2,FALSE)),"")</f>
        <v>0</v>
      </c>
      <c r="BP62" s="905">
        <f>IF($AB62&lt;=BP$2,IF($AC62&lt;BP$2,0,VLOOKUP($S62,REF!$K:$N,2,FALSE)),"")</f>
        <v>0</v>
      </c>
      <c r="BQ62" s="905">
        <f>IF($AB62&lt;=BQ$2,IF($AC62&lt;BQ$2,0,VLOOKUP($S62,REF!$K:$N,2,FALSE)),"")</f>
        <v>0</v>
      </c>
      <c r="BR62" s="905">
        <f>IF($AB62&lt;=BR$2,IF($AC62&lt;BR$2,0,VLOOKUP($S62,REF!$K:$N,2,FALSE)),"")</f>
        <v>0</v>
      </c>
      <c r="BS62" s="905">
        <f>IF($AB62&lt;=BS$2,IF($AC62&lt;BS$2,0,VLOOKUP($S62,REF!$K:$N,2,FALSE)),"")</f>
        <v>0</v>
      </c>
      <c r="BT62" s="905">
        <f>IF($AB62&lt;=BT$2,IF($AC62&lt;BT$2,0,VLOOKUP($S62,REF!$K:$N,2,FALSE)),"")</f>
        <v>0</v>
      </c>
      <c r="BU62" s="905">
        <f>IF($AB62&lt;=BU$2,IF($AC62&lt;BU$2,0,VLOOKUP($S62,REF!$K:$N,2,FALSE)),"")</f>
        <v>0</v>
      </c>
      <c r="BV62" s="905">
        <f>IF($AB62&lt;=BV$2,IF($AC62&lt;BV$2,0,VLOOKUP($S62,REF!$K:$N,2,FALSE)),"")</f>
        <v>0</v>
      </c>
      <c r="BW62" s="905">
        <f>IF($AB62&lt;=BW$2,IF($AC62&lt;BW$2,0,VLOOKUP($S62,REF!$K:$N,2,FALSE)),"")</f>
        <v>0</v>
      </c>
      <c r="BX62" s="905">
        <f>IF($AB62&lt;=BX$2,IF($AC62&lt;BX$2,0,VLOOKUP($S62,REF!$K:$N,2,FALSE)),"")</f>
        <v>0</v>
      </c>
      <c r="BY62" s="905">
        <f>IF($AB62&lt;=BY$2,IF($AC62&lt;BY$2,0,VLOOKUP($S62,REF!$K:$N,2,FALSE)),"")</f>
        <v>0</v>
      </c>
      <c r="BZ62" s="905">
        <f>IF($AB62&lt;=BZ$2,IF($AC62&lt;BZ$2,0,VLOOKUP($S62,REF!$K:$N,2,FALSE)),"")</f>
        <v>0</v>
      </c>
      <c r="CA62" s="905">
        <f>IF($AB62&lt;=CA$2,IF($AC62&lt;CA$2,0,VLOOKUP($S62,REF!$K:$N,2,FALSE)),"")</f>
        <v>0</v>
      </c>
      <c r="CB62" s="905">
        <f>IF($AB62&lt;=CB$2,IF($AC62&lt;CB$2,0,VLOOKUP($S62,REF!$K:$N,2,FALSE)),"")</f>
        <v>0</v>
      </c>
      <c r="CC62" s="905">
        <f>IF($AB62&lt;=CC$2,IF($AC62&lt;CC$2,0,VLOOKUP($S62,REF!$K:$N,2,FALSE)),"")</f>
        <v>0</v>
      </c>
      <c r="CD62" s="905">
        <f>IF($AB62&lt;=CD$2,IF($AC62&lt;CD$2,0,VLOOKUP($S62,REF!$K:$N,2,FALSE)),"")</f>
        <v>0</v>
      </c>
      <c r="CE62" s="905">
        <f>IF($AB62&lt;=CE$2,IF($AC62&lt;CE$2,0,VLOOKUP($S62,REF!$K:$N,2,FALSE)),"")</f>
        <v>0</v>
      </c>
      <c r="CF62" s="905">
        <f>IF($AB62&lt;=CF$2,IF($AC62&lt;CF$2,0,VLOOKUP($S62,REF!$K:$N,2,FALSE)),"")</f>
        <v>0</v>
      </c>
      <c r="CG62" s="905">
        <f>IF($AB62&lt;=CG$2,IF($AC62&lt;CG$2,0,VLOOKUP($S62,REF!$K:$N,2,FALSE)),"")</f>
        <v>0</v>
      </c>
      <c r="CH62" s="905">
        <f>IF($AB62&lt;=CH$2,IF($AC62&lt;CH$2,0,VLOOKUP($S62,REF!$K:$N,2,FALSE)),"")</f>
        <v>0</v>
      </c>
      <c r="CI62" s="905">
        <f>IF($AB62&lt;=CI$2,IF($AC62&lt;CI$2,0,VLOOKUP($S62,REF!$K:$N,2,FALSE)),"")</f>
        <v>0</v>
      </c>
      <c r="CJ62" s="905">
        <f>IF($AB62&lt;=CJ$2,IF($AC62&lt;CJ$2,0,VLOOKUP($S62,REF!$K:$N,2,FALSE)),"")</f>
        <v>0</v>
      </c>
      <c r="CK62" s="905">
        <f>IF($AB62&lt;=CK$2,IF($AC62&lt;CK$2,0,VLOOKUP($S62,REF!$K:$N,2,FALSE)),"")</f>
        <v>0</v>
      </c>
      <c r="CL62" s="905">
        <f>IF($AB62&lt;=CL$2,IF($AC62&lt;CL$2,0,VLOOKUP($S62,REF!$K:$N,2,FALSE)),"")</f>
        <v>0</v>
      </c>
      <c r="CM62" s="905">
        <f>IF($AB62&lt;=CM$2,IF($AC62&lt;CM$2,0,VLOOKUP($S62,REF!$K:$N,2,FALSE)),"")</f>
        <v>0</v>
      </c>
      <c r="CN62" s="905">
        <f>IF($AB62&lt;=CN$2,IF($AC62&lt;CN$2,0,VLOOKUP($S62,REF!$K:$N,2,FALSE)),"")</f>
        <v>0</v>
      </c>
      <c r="CO62" s="905">
        <f>IF($AB62&lt;=CO$2,IF($AC62&lt;CO$2,0,VLOOKUP($S62,REF!$K:$N,2,FALSE)),"")</f>
        <v>0</v>
      </c>
      <c r="CP62" s="905">
        <f>IF($AB62&lt;=CP$2,IF($AC62&lt;CP$2,0,VLOOKUP($S62,REF!$K:$N,2,FALSE)),"")</f>
        <v>0</v>
      </c>
      <c r="CQ62" s="905">
        <f>IF($AB62&lt;=CQ$2,IF($AC62&lt;CQ$2,0,VLOOKUP($S62,REF!$K:$N,2,FALSE)),"")</f>
        <v>0</v>
      </c>
      <c r="CR62" s="905">
        <f>IF($AB62&lt;=CR$2,IF($AC62&lt;CR$2,0,VLOOKUP($S62,REF!$K:$N,2,FALSE)),"")</f>
        <v>0</v>
      </c>
      <c r="CS62" s="905">
        <f>IF($AB62&lt;=CS$2,IF($AC62&lt;CS$2,0,VLOOKUP($S62,REF!$K:$N,2,FALSE)),"")</f>
        <v>0</v>
      </c>
      <c r="CT62" s="905">
        <f>IF($AB62&lt;=CT$2,IF($AC62&lt;CT$2,0,VLOOKUP($S62,REF!$K:$N,2,FALSE)),"")</f>
        <v>0</v>
      </c>
      <c r="CU62" s="905">
        <f>IF($AB62&lt;=CU$2,IF($AC62&lt;CU$2,0,VLOOKUP($S62,REF!$K:$N,2,FALSE)),"")</f>
        <v>0</v>
      </c>
      <c r="CV62" s="905">
        <f>IF($AB62&lt;=CV$2,IF($AC62&lt;CV$2,0,VLOOKUP($S62,REF!$K:$N,2,FALSE)),"")</f>
        <v>0</v>
      </c>
      <c r="CW62" s="905">
        <f>IF($AB62&lt;=CW$2,IF($AC62&lt;CW$2,0,VLOOKUP($S62,REF!$K:$N,2,FALSE)),"")</f>
        <v>0</v>
      </c>
      <c r="CX62" s="905">
        <f>IF($AB62&lt;=CX$2,IF($AC62&lt;CX$2,0,VLOOKUP($S62,REF!$K:$N,2,FALSE)),"")</f>
        <v>0</v>
      </c>
      <c r="CY62" s="905">
        <f>IF($AB62&lt;=CY$2,IF($AC62&lt;CY$2,0,VLOOKUP($S62,REF!$K:$N,2,FALSE)),"")</f>
        <v>0</v>
      </c>
      <c r="CZ62" s="905">
        <f>IF($AB62&lt;=CZ$2,IF($AC62&lt;CZ$2,0,VLOOKUP($S62,REF!$K:$N,2,FALSE)),"")</f>
        <v>0</v>
      </c>
      <c r="DA62" s="905">
        <f>IF($AB62&lt;=DA$2,IF($AC62&lt;DA$2,0,VLOOKUP($S62,REF!$K:$N,2,FALSE)),"")</f>
        <v>0</v>
      </c>
      <c r="DB62" s="905">
        <f>IF($AB62&lt;=DB$2,IF($AC62&lt;DB$2,0,VLOOKUP($S62,REF!$K:$N,2,FALSE)),"")</f>
        <v>0</v>
      </c>
      <c r="DC62" s="905">
        <f>IF($AB62&lt;=DC$2,IF($AC62&lt;DC$2,0,VLOOKUP($S62,REF!$K:$N,2,FALSE)),"")</f>
        <v>0</v>
      </c>
      <c r="DD62" s="905">
        <f>IF($AB62&lt;=DD$2,IF($AC62&lt;DD$2,0,VLOOKUP($S62,REF!$K:$N,2,FALSE)),"")</f>
        <v>0</v>
      </c>
      <c r="DE62" s="905">
        <f>IF($AB62&lt;=DE$2,IF($AC62&lt;DE$2,0,VLOOKUP($S62,REF!$K:$N,2,FALSE)),"")</f>
        <v>0</v>
      </c>
      <c r="DF62" s="905">
        <f>IF($AB62&lt;=DF$2,IF($AC62&lt;DF$2,0,VLOOKUP($S62,REF!$K:$N,2,FALSE)),"")</f>
        <v>0</v>
      </c>
      <c r="DG62" s="905">
        <f>IF($AB62&lt;=DG$2,IF($AC62&lt;DG$2,0,VLOOKUP($S62,REF!$K:$N,2,FALSE)),"")</f>
        <v>0</v>
      </c>
      <c r="DH62" s="905">
        <f>IF($AB62&lt;=DH$2,IF($AC62&lt;DH$2,0,VLOOKUP($S62,REF!$K:$N,2,FALSE)),"")</f>
        <v>0</v>
      </c>
      <c r="DI62" s="905">
        <f>IF($AB62&lt;=DI$2,IF($AC62&lt;DI$2,0,VLOOKUP($S62,REF!$K:$N,2,FALSE)),"")</f>
        <v>0</v>
      </c>
      <c r="DJ62" s="905">
        <f>IF($AB62&lt;=DJ$2,IF($AC62&lt;DJ$2,0,VLOOKUP($S62,REF!$K:$N,2,FALSE)),"")</f>
        <v>0</v>
      </c>
      <c r="DK62" s="905">
        <f>IF($AB62&lt;=DK$2,IF($AC62&lt;DK$2,0,VLOOKUP($S62,REF!$K:$N,2,FALSE)),"")</f>
        <v>0</v>
      </c>
      <c r="DL62" s="905">
        <f>IF($AB62&lt;=DL$2,IF($AC62&lt;DL$2,0,VLOOKUP($S62,REF!$K:$N,2,FALSE)),"")</f>
        <v>0</v>
      </c>
      <c r="DM62" s="905">
        <f>IF($AB62&lt;=DM$2,IF($AC62&lt;DM$2,0,VLOOKUP($S62,REF!$K:$N,2,FALSE)),"")</f>
        <v>0</v>
      </c>
      <c r="DN62" s="905">
        <f>IF($AB62&lt;=DN$2,IF($AC62&lt;DN$2,0,VLOOKUP($S62,REF!$K:$N,2,FALSE)),"")</f>
        <v>0</v>
      </c>
      <c r="DO62" s="905">
        <f>IF($AB62&lt;=DO$2,IF($AC62&lt;DO$2,0,VLOOKUP($S62,REF!$K:$N,2,FALSE)),"")</f>
        <v>0</v>
      </c>
      <c r="DP62" s="905">
        <f>IF($AB62&lt;=DP$2,IF($AC62&lt;DP$2,0,VLOOKUP($S62,REF!$K:$N,2,FALSE)),"")</f>
        <v>0</v>
      </c>
      <c r="DQ62" s="905">
        <f>IF($AB62&lt;=DQ$2,IF($AC62&lt;DQ$2,0,VLOOKUP($S62,REF!$K:$N,2,FALSE)),"")</f>
        <v>0</v>
      </c>
      <c r="DR62" s="905">
        <f>IF($AB62&lt;=DR$2,IF($AC62&lt;DR$2,0,VLOOKUP($S62,REF!$K:$N,2,FALSE)),"")</f>
        <v>0</v>
      </c>
      <c r="DS62" s="905">
        <f>IF($AB62&lt;=DS$2,IF($AC62&lt;DS$2,0,VLOOKUP($S62,REF!$K:$N,2,FALSE)),"")</f>
        <v>0</v>
      </c>
      <c r="DT62" s="905">
        <f>IF($AB62&lt;=DT$2,IF($AC62&lt;DT$2,0,VLOOKUP($S62,REF!$K:$N,2,FALSE)),"")</f>
        <v>0</v>
      </c>
      <c r="DU62" s="905">
        <f>IF($AB62&lt;=DU$2,IF($AC62&lt;DU$2,0,VLOOKUP($S62,REF!$K:$N,2,FALSE)),"")</f>
        <v>0</v>
      </c>
      <c r="DV62" s="905">
        <f>IF($AB62&lt;=DV$2,IF($AC62&lt;DV$2,0,VLOOKUP($S62,REF!$K:$N,2,FALSE)),"")</f>
        <v>0</v>
      </c>
      <c r="DW62" s="905">
        <f>IF($AB62&lt;=DW$2,IF($AC62&lt;DW$2,0,VLOOKUP($S62,REF!$K:$N,2,FALSE)),"")</f>
        <v>0</v>
      </c>
      <c r="DX62" s="905">
        <f>IF($AB62&lt;=DX$2,IF($AC62&lt;DX$2,0,VLOOKUP($S62,REF!$K:$N,2,FALSE)),"")</f>
        <v>0</v>
      </c>
      <c r="DY62" s="905">
        <f>IF($AB62&lt;=DY$2,IF($AC62&lt;DY$2,0,VLOOKUP($S62,REF!$K:$N,2,FALSE)),"")</f>
        <v>0</v>
      </c>
      <c r="DZ62" s="905">
        <f>IF($AB62&lt;=DZ$2,IF($AC62&lt;DZ$2,0,VLOOKUP($S62,REF!$K:$N,2,FALSE)),"")</f>
        <v>1.0001</v>
      </c>
      <c r="EA62" s="908"/>
      <c r="EB62" s="908"/>
      <c r="EC62" s="908"/>
      <c r="ED62" s="908"/>
      <c r="EE62" s="908"/>
      <c r="EF62" s="908"/>
      <c r="EG62" s="908"/>
      <c r="EH62" s="908"/>
      <c r="EI62" s="908"/>
      <c r="EJ62" s="908"/>
      <c r="EK62" s="908"/>
      <c r="EL62" s="908"/>
      <c r="EM62" s="908"/>
      <c r="EN62" s="908"/>
      <c r="EO62" s="908"/>
      <c r="EP62" s="908"/>
      <c r="EQ62" s="908"/>
      <c r="ER62" s="908"/>
      <c r="ES62" s="908"/>
      <c r="ET62" s="908"/>
      <c r="EU62" s="908"/>
      <c r="EV62" s="908"/>
      <c r="EW62" s="908"/>
      <c r="EX62" s="908"/>
      <c r="EY62" s="908"/>
      <c r="EZ62" s="908"/>
      <c r="FA62" s="908"/>
      <c r="FB62" s="908"/>
      <c r="FC62" s="908"/>
      <c r="FD62" s="908"/>
      <c r="FE62" s="908"/>
      <c r="FF62" s="908"/>
      <c r="FG62" s="908"/>
      <c r="FH62" s="908"/>
      <c r="FI62" s="908"/>
      <c r="FJ62" s="908"/>
      <c r="FK62" s="908"/>
      <c r="FL62" s="908"/>
      <c r="FM62" s="908"/>
      <c r="FN62" s="908"/>
      <c r="FO62" s="908"/>
      <c r="FP62" s="908"/>
      <c r="FQ62" s="908"/>
      <c r="FR62" s="908"/>
      <c r="FS62" s="908"/>
      <c r="FT62" s="908"/>
      <c r="FU62" s="908"/>
      <c r="FV62" s="908"/>
      <c r="FW62" s="908"/>
      <c r="FX62" s="908"/>
      <c r="FY62" s="908"/>
      <c r="FZ62" s="908"/>
      <c r="GA62" s="908"/>
      <c r="GB62" s="908"/>
      <c r="GC62" s="908"/>
      <c r="GD62" s="908"/>
      <c r="GE62" s="908"/>
      <c r="GF62" s="908"/>
      <c r="GG62" s="908"/>
      <c r="GH62" s="908"/>
      <c r="GI62" s="908"/>
      <c r="GJ62" s="908"/>
      <c r="GK62" s="908"/>
      <c r="GL62" s="908"/>
      <c r="GM62" s="908"/>
      <c r="GN62" s="908"/>
      <c r="GO62" s="908"/>
      <c r="GP62" s="908"/>
      <c r="GQ62" s="908"/>
      <c r="GR62" s="908"/>
      <c r="GS62" s="908"/>
      <c r="GT62" s="908"/>
      <c r="GU62" s="908"/>
      <c r="GV62" s="908"/>
      <c r="GW62" s="908"/>
      <c r="GX62" s="908"/>
      <c r="GY62" s="908"/>
      <c r="GZ62" s="908"/>
      <c r="HA62" s="908"/>
      <c r="HB62" s="908"/>
      <c r="HC62" s="908"/>
      <c r="HD62" s="908"/>
      <c r="HE62" s="908"/>
      <c r="HF62" s="908"/>
      <c r="HG62" s="908"/>
      <c r="HH62" s="908"/>
      <c r="HI62" s="908"/>
      <c r="HJ62" s="908"/>
      <c r="HK62" s="908"/>
      <c r="HL62" s="908"/>
      <c r="HM62" s="908"/>
      <c r="HN62" s="908"/>
      <c r="HO62" s="908"/>
      <c r="HP62" s="908"/>
      <c r="HQ62" s="908"/>
      <c r="HR62" s="908"/>
      <c r="HS62" s="908"/>
      <c r="HT62" s="908"/>
      <c r="HU62" s="908"/>
      <c r="HV62" s="908"/>
      <c r="HW62" s="908"/>
      <c r="HX62" s="908"/>
      <c r="HY62" s="908"/>
      <c r="HZ62" s="908"/>
      <c r="IA62" s="908"/>
      <c r="IB62" s="908"/>
      <c r="IC62" s="908"/>
      <c r="ID62" s="908"/>
      <c r="IE62" s="908"/>
      <c r="IF62" s="908"/>
      <c r="IG62" s="908"/>
      <c r="IH62" s="908"/>
      <c r="II62" s="908"/>
      <c r="IJ62" s="908"/>
      <c r="IK62" s="908"/>
      <c r="IL62" s="908"/>
      <c r="IM62" s="908"/>
      <c r="IN62" s="908"/>
      <c r="IO62" s="908"/>
      <c r="IP62" s="908"/>
      <c r="IQ62" s="908"/>
      <c r="IR62" s="908"/>
      <c r="IS62" s="908"/>
      <c r="IT62" s="908"/>
      <c r="IU62" s="908"/>
      <c r="IV62" s="908"/>
      <c r="IW62" s="908"/>
      <c r="IX62" s="908"/>
      <c r="IY62" s="908"/>
      <c r="IZ62" s="908"/>
      <c r="JA62" s="908"/>
      <c r="JB62" s="908"/>
      <c r="JC62" s="908"/>
      <c r="JD62" s="908"/>
      <c r="JE62" s="908"/>
      <c r="JF62" s="908"/>
      <c r="JG62" s="908"/>
      <c r="JH62" s="908"/>
      <c r="JI62" s="908"/>
      <c r="JJ62" s="908"/>
      <c r="JK62" s="908"/>
      <c r="JL62" s="908"/>
      <c r="JM62" s="908"/>
      <c r="JN62" s="908"/>
      <c r="JO62" s="908"/>
      <c r="JP62" s="908"/>
      <c r="JQ62" s="908"/>
      <c r="JR62" s="908"/>
      <c r="JS62" s="908"/>
      <c r="JT62" s="908"/>
      <c r="JU62" s="908"/>
      <c r="JV62" s="908"/>
      <c r="JW62" s="908"/>
      <c r="JX62" s="908"/>
    </row>
    <row r="63" spans="1:284" s="709" customFormat="1" ht="24" customHeight="1">
      <c r="A63" s="972">
        <f>VLOOKUP(B63,REF!$U$1:$W$8,2,FALSE)</f>
        <v>4</v>
      </c>
      <c r="B63" s="1192" t="s">
        <v>342</v>
      </c>
      <c r="C63" s="1193"/>
      <c r="D63" s="1297"/>
      <c r="E63" s="971"/>
      <c r="F63" s="1218">
        <v>0</v>
      </c>
      <c r="G63" s="1219"/>
      <c r="H63" s="870"/>
      <c r="I63" s="764" t="s">
        <v>281</v>
      </c>
      <c r="J63" s="945"/>
      <c r="K63" s="939"/>
      <c r="L63" s="864"/>
      <c r="M63" s="710"/>
      <c r="N63" s="1304" t="s">
        <v>281</v>
      </c>
      <c r="O63" s="1225"/>
      <c r="P63" s="860"/>
      <c r="Q63" s="930"/>
      <c r="R63" s="1025"/>
      <c r="S63" s="1179"/>
      <c r="T63" s="1180" t="str">
        <f>VLOOKUP(S63,REF!$K$1:$N$11,4,FALSE)</f>
        <v>SALES</v>
      </c>
      <c r="U63" s="1019"/>
      <c r="V63" s="904"/>
      <c r="W63" s="956"/>
      <c r="X63" s="904"/>
      <c r="Y63" s="956"/>
      <c r="Z63" s="955"/>
      <c r="AA63" s="952">
        <f t="shared" ref="AA63:AA100" si="12">IFERROR((AC63-AB63)/7,"")</f>
        <v>0</v>
      </c>
      <c r="AB63" s="1283"/>
      <c r="AC63" s="1283">
        <f t="shared" ref="AC63:AC100" si="13">$AB63+($R63*7)</f>
        <v>0</v>
      </c>
      <c r="AD63" s="952"/>
      <c r="AE63" s="953"/>
      <c r="AF63" s="1033"/>
      <c r="AG63" s="1234"/>
      <c r="AH63" s="472">
        <f>IF($AB63&lt;=AH$2,IF($AC63&lt;AH$2,0,VLOOKUP($S63,REF!$K:$N,2,FALSE)),"")</f>
        <v>0</v>
      </c>
      <c r="AI63" s="472">
        <f>IF($AB63&lt;=AI$2,IF($AC63&lt;AI$2,0,VLOOKUP($S63,REF!$K:$N,2,FALSE)),"")</f>
        <v>0</v>
      </c>
      <c r="AJ63" s="472">
        <f>IF($AB63&lt;=AJ$2,IF($AC63&lt;AJ$2,0,VLOOKUP($S63,REF!$K:$N,2,FALSE)),"")</f>
        <v>0</v>
      </c>
      <c r="AK63" s="472">
        <f>IF($AB63&lt;=AK$2,IF($AC63&lt;AK$2,0,VLOOKUP($S63,REF!$K:$N,2,FALSE)),"")</f>
        <v>0</v>
      </c>
      <c r="AL63" s="472">
        <f>IF($AB63&lt;=AL$2,IF($AC63&lt;AL$2,0,VLOOKUP($S63,REF!$K:$N,2,FALSE)),"")</f>
        <v>0</v>
      </c>
      <c r="AM63" s="472">
        <f>IF($AB63&lt;=AM$2,IF($AC63&lt;AM$2,0,VLOOKUP($S63,REF!$K:$N,2,FALSE)),"")</f>
        <v>0</v>
      </c>
      <c r="AN63" s="472">
        <f>IF($AB63&lt;=AN$2,IF($AC63&lt;AN$2,0,VLOOKUP($S63,REF!$K:$N,2,FALSE)),"")</f>
        <v>0</v>
      </c>
      <c r="AO63" s="472">
        <f>IF($AB63&lt;=AO$2,IF($AC63&lt;AO$2,0,VLOOKUP($S63,REF!$K:$N,2,FALSE)),"")</f>
        <v>0</v>
      </c>
      <c r="AP63" s="472">
        <f>IF($AB63&lt;=AP$2,IF($AC63&lt;AP$2,0,VLOOKUP($S63,REF!$K:$N,2,FALSE)),"")</f>
        <v>0</v>
      </c>
      <c r="AQ63" s="472">
        <f>IF($AB63&lt;=AQ$2,IF($AC63&lt;AQ$2,0,VLOOKUP($S63,REF!$K:$N,2,FALSE)),"")</f>
        <v>0</v>
      </c>
      <c r="AR63" s="472">
        <f>IF($AB63&lt;=AR$2,IF($AC63&lt;AR$2,0,VLOOKUP($S63,REF!$K:$N,2,FALSE)),"")</f>
        <v>0</v>
      </c>
      <c r="AS63" s="472">
        <f>IF($AB63&lt;=AS$2,IF($AC63&lt;AS$2,0,VLOOKUP($S63,REF!$K:$N,2,FALSE)),"")</f>
        <v>0</v>
      </c>
      <c r="AT63" s="472">
        <f>IF($AB63&lt;=AT$2,IF($AC63&lt;AT$2,0,VLOOKUP($S63,REF!$K:$N,2,FALSE)),"")</f>
        <v>0</v>
      </c>
      <c r="AU63" s="472">
        <f>IF($AB63&lt;=AU$2,IF($AC63&lt;AU$2,0,VLOOKUP($S63,REF!$K:$N,2,FALSE)),"")</f>
        <v>0</v>
      </c>
      <c r="AV63" s="472">
        <f>IF($AB63&lt;=AV$2,IF($AC63&lt;AV$2,0,VLOOKUP($S63,REF!$K:$N,2,FALSE)),"")</f>
        <v>0</v>
      </c>
      <c r="AW63" s="472">
        <f>IF($AB63&lt;=AW$2,IF($AC63&lt;AW$2,0,VLOOKUP($S63,REF!$K:$N,2,FALSE)),"")</f>
        <v>0</v>
      </c>
      <c r="AX63" s="472">
        <f>IF($AB63&lt;=AX$2,IF($AC63&lt;AX$2,0,VLOOKUP($S63,REF!$K:$N,2,FALSE)),"")</f>
        <v>0</v>
      </c>
      <c r="AY63" s="472">
        <f>IF($AB63&lt;=AY$2,IF($AC63&lt;AY$2,0,VLOOKUP($S63,REF!$K:$N,2,FALSE)),"")</f>
        <v>0</v>
      </c>
      <c r="AZ63" s="472">
        <f>IF($AB63&lt;=AZ$2,IF($AC63&lt;AZ$2,0,VLOOKUP($S63,REF!$K:$N,2,FALSE)),"")</f>
        <v>0</v>
      </c>
      <c r="BA63" s="472">
        <f>IF($AB63&lt;=BA$2,IF($AC63&lt;BA$2,0,VLOOKUP($S63,REF!$K:$N,2,FALSE)),"")</f>
        <v>0</v>
      </c>
      <c r="BB63" s="905">
        <f>IF($AB63&lt;=BB$2,IF($AC63&lt;BB$2,0,VLOOKUP($S63,REF!$K:$N,2,FALSE)),"")</f>
        <v>0</v>
      </c>
      <c r="BC63" s="905">
        <f>IF($AB63&lt;=BC$2,IF($AC63&lt;BC$2,0,VLOOKUP($S63,REF!$K:$N,2,FALSE)),"")</f>
        <v>0</v>
      </c>
      <c r="BD63" s="905">
        <f>IF($AB63&lt;=BD$2,IF($AC63&lt;BD$2,0,VLOOKUP($S63,REF!$K:$N,2,FALSE)),"")</f>
        <v>0</v>
      </c>
      <c r="BE63" s="905">
        <f>IF($AB63&lt;=BE$2,IF($AC63&lt;BE$2,0,VLOOKUP($S63,REF!$K:$N,2,FALSE)),"")</f>
        <v>0</v>
      </c>
      <c r="BF63" s="905">
        <f>IF($AB63&lt;=BF$2,IF($AC63&lt;BF$2,0,VLOOKUP($S63,REF!$K:$N,2,FALSE)),"")</f>
        <v>0</v>
      </c>
      <c r="BG63" s="905">
        <f>IF($AB63&lt;=BG$2,IF($AC63&lt;BG$2,0,VLOOKUP($S63,REF!$K:$N,2,FALSE)),"")</f>
        <v>0</v>
      </c>
      <c r="BH63" s="905">
        <f>IF($AB63&lt;=BH$2,IF($AC63&lt;BH$2,0,VLOOKUP($S63,REF!$K:$N,2,FALSE)),"")</f>
        <v>0</v>
      </c>
      <c r="BI63" s="905">
        <f>IF($AB63&lt;=BI$2,IF($AC63&lt;BI$2,0,VLOOKUP($S63,REF!$K:$N,2,FALSE)),"")</f>
        <v>0</v>
      </c>
      <c r="BJ63" s="905">
        <f>IF($AB63&lt;=BJ$2,IF($AC63&lt;BJ$2,0,VLOOKUP($S63,REF!$K:$N,2,FALSE)),"")</f>
        <v>0</v>
      </c>
      <c r="BK63" s="905">
        <f>IF($AB63&lt;=BK$2,IF($AC63&lt;BK$2,0,VLOOKUP($S63,REF!$K:$N,2,FALSE)),"")</f>
        <v>0</v>
      </c>
      <c r="BL63" s="905">
        <f>IF($AB63&lt;=BL$2,IF($AC63&lt;BL$2,0,VLOOKUP($S63,REF!$K:$N,2,FALSE)),"")</f>
        <v>0</v>
      </c>
      <c r="BM63" s="905">
        <f>IF($AB63&lt;=BM$2,IF($AC63&lt;BM$2,0,VLOOKUP($S63,REF!$K:$N,2,FALSE)),"")</f>
        <v>0</v>
      </c>
      <c r="BN63" s="905">
        <f>IF($AB63&lt;=BN$2,IF($AC63&lt;BN$2,0,VLOOKUP($S63,REF!$K:$N,2,FALSE)),"")</f>
        <v>0</v>
      </c>
      <c r="BO63" s="905">
        <f>IF($AB63&lt;=BO$2,IF($AC63&lt;BO$2,0,VLOOKUP($S63,REF!$K:$N,2,FALSE)),"")</f>
        <v>0</v>
      </c>
      <c r="BP63" s="905">
        <f>IF($AB63&lt;=BP$2,IF($AC63&lt;BP$2,0,VLOOKUP($S63,REF!$K:$N,2,FALSE)),"")</f>
        <v>0</v>
      </c>
      <c r="BQ63" s="905">
        <f>IF($AB63&lt;=BQ$2,IF($AC63&lt;BQ$2,0,VLOOKUP($S63,REF!$K:$N,2,FALSE)),"")</f>
        <v>0</v>
      </c>
      <c r="BR63" s="905">
        <f>IF($AB63&lt;=BR$2,IF($AC63&lt;BR$2,0,VLOOKUP($S63,REF!$K:$N,2,FALSE)),"")</f>
        <v>0</v>
      </c>
      <c r="BS63" s="905">
        <f>IF($AB63&lt;=BS$2,IF($AC63&lt;BS$2,0,VLOOKUP($S63,REF!$K:$N,2,FALSE)),"")</f>
        <v>0</v>
      </c>
      <c r="BT63" s="905">
        <f>IF($AB63&lt;=BT$2,IF($AC63&lt;BT$2,0,VLOOKUP($S63,REF!$K:$N,2,FALSE)),"")</f>
        <v>0</v>
      </c>
      <c r="BU63" s="905">
        <f>IF($AB63&lt;=BU$2,IF($AC63&lt;BU$2,0,VLOOKUP($S63,REF!$K:$N,2,FALSE)),"")</f>
        <v>0</v>
      </c>
      <c r="BV63" s="905">
        <f>IF($AB63&lt;=BV$2,IF($AC63&lt;BV$2,0,VLOOKUP($S63,REF!$K:$N,2,FALSE)),"")</f>
        <v>0</v>
      </c>
      <c r="BW63" s="905">
        <f>IF($AB63&lt;=BW$2,IF($AC63&lt;BW$2,0,VLOOKUP($S63,REF!$K:$N,2,FALSE)),"")</f>
        <v>0</v>
      </c>
      <c r="BX63" s="905">
        <f>IF($AB63&lt;=BX$2,IF($AC63&lt;BX$2,0,VLOOKUP($S63,REF!$K:$N,2,FALSE)),"")</f>
        <v>0</v>
      </c>
      <c r="BY63" s="905">
        <f>IF($AB63&lt;=BY$2,IF($AC63&lt;BY$2,0,VLOOKUP($S63,REF!$K:$N,2,FALSE)),"")</f>
        <v>0</v>
      </c>
      <c r="BZ63" s="905">
        <f>IF($AB63&lt;=BZ$2,IF($AC63&lt;BZ$2,0,VLOOKUP($S63,REF!$K:$N,2,FALSE)),"")</f>
        <v>0</v>
      </c>
      <c r="CA63" s="905">
        <f>IF($AB63&lt;=CA$2,IF($AC63&lt;CA$2,0,VLOOKUP($S63,REF!$K:$N,2,FALSE)),"")</f>
        <v>0</v>
      </c>
      <c r="CB63" s="905">
        <f>IF($AB63&lt;=CB$2,IF($AC63&lt;CB$2,0,VLOOKUP($S63,REF!$K:$N,2,FALSE)),"")</f>
        <v>0</v>
      </c>
      <c r="CC63" s="905">
        <f>IF($AB63&lt;=CC$2,IF($AC63&lt;CC$2,0,VLOOKUP($S63,REF!$K:$N,2,FALSE)),"")</f>
        <v>0</v>
      </c>
      <c r="CD63" s="905">
        <f>IF($AB63&lt;=CD$2,IF($AC63&lt;CD$2,0,VLOOKUP($S63,REF!$K:$N,2,FALSE)),"")</f>
        <v>0</v>
      </c>
      <c r="CE63" s="905">
        <f>IF($AB63&lt;=CE$2,IF($AC63&lt;CE$2,0,VLOOKUP($S63,REF!$K:$N,2,FALSE)),"")</f>
        <v>0</v>
      </c>
      <c r="CF63" s="905">
        <f>IF($AB63&lt;=CF$2,IF($AC63&lt;CF$2,0,VLOOKUP($S63,REF!$K:$N,2,FALSE)),"")</f>
        <v>0</v>
      </c>
      <c r="CG63" s="905">
        <f>IF($AB63&lt;=CG$2,IF($AC63&lt;CG$2,0,VLOOKUP($S63,REF!$K:$N,2,FALSE)),"")</f>
        <v>0</v>
      </c>
      <c r="CH63" s="905">
        <f>IF($AB63&lt;=CH$2,IF($AC63&lt;CH$2,0,VLOOKUP($S63,REF!$K:$N,2,FALSE)),"")</f>
        <v>0</v>
      </c>
      <c r="CI63" s="905">
        <f>IF($AB63&lt;=CI$2,IF($AC63&lt;CI$2,0,VLOOKUP($S63,REF!$K:$N,2,FALSE)),"")</f>
        <v>0</v>
      </c>
      <c r="CJ63" s="905">
        <f>IF($AB63&lt;=CJ$2,IF($AC63&lt;CJ$2,0,VLOOKUP($S63,REF!$K:$N,2,FALSE)),"")</f>
        <v>0</v>
      </c>
      <c r="CK63" s="905">
        <f>IF($AB63&lt;=CK$2,IF($AC63&lt;CK$2,0,VLOOKUP($S63,REF!$K:$N,2,FALSE)),"")</f>
        <v>0</v>
      </c>
      <c r="CL63" s="905">
        <f>IF($AB63&lt;=CL$2,IF($AC63&lt;CL$2,0,VLOOKUP($S63,REF!$K:$N,2,FALSE)),"")</f>
        <v>0</v>
      </c>
      <c r="CM63" s="905">
        <f>IF($AB63&lt;=CM$2,IF($AC63&lt;CM$2,0,VLOOKUP($S63,REF!$K:$N,2,FALSE)),"")</f>
        <v>0</v>
      </c>
      <c r="CN63" s="905">
        <f>IF($AB63&lt;=CN$2,IF($AC63&lt;CN$2,0,VLOOKUP($S63,REF!$K:$N,2,FALSE)),"")</f>
        <v>0</v>
      </c>
      <c r="CO63" s="905">
        <f>IF($AB63&lt;=CO$2,IF($AC63&lt;CO$2,0,VLOOKUP($S63,REF!$K:$N,2,FALSE)),"")</f>
        <v>0</v>
      </c>
      <c r="CP63" s="905">
        <f>IF($AB63&lt;=CP$2,IF($AC63&lt;CP$2,0,VLOOKUP($S63,REF!$K:$N,2,FALSE)),"")</f>
        <v>0</v>
      </c>
      <c r="CQ63" s="905">
        <f>IF($AB63&lt;=CQ$2,IF($AC63&lt;CQ$2,0,VLOOKUP($S63,REF!$K:$N,2,FALSE)),"")</f>
        <v>0</v>
      </c>
      <c r="CR63" s="905">
        <f>IF($AB63&lt;=CR$2,IF($AC63&lt;CR$2,0,VLOOKUP($S63,REF!$K:$N,2,FALSE)),"")</f>
        <v>0</v>
      </c>
      <c r="CS63" s="905">
        <f>IF($AB63&lt;=CS$2,IF($AC63&lt;CS$2,0,VLOOKUP($S63,REF!$K:$N,2,FALSE)),"")</f>
        <v>0</v>
      </c>
      <c r="CT63" s="905">
        <f>IF($AB63&lt;=CT$2,IF($AC63&lt;CT$2,0,VLOOKUP($S63,REF!$K:$N,2,FALSE)),"")</f>
        <v>0</v>
      </c>
      <c r="CU63" s="905">
        <f>IF($AB63&lt;=CU$2,IF($AC63&lt;CU$2,0,VLOOKUP($S63,REF!$K:$N,2,FALSE)),"")</f>
        <v>0</v>
      </c>
      <c r="CV63" s="905">
        <f>IF($AB63&lt;=CV$2,IF($AC63&lt;CV$2,0,VLOOKUP($S63,REF!$K:$N,2,FALSE)),"")</f>
        <v>0</v>
      </c>
      <c r="CW63" s="905">
        <f>IF($AB63&lt;=CW$2,IF($AC63&lt;CW$2,0,VLOOKUP($S63,REF!$K:$N,2,FALSE)),"")</f>
        <v>0</v>
      </c>
      <c r="CX63" s="905">
        <f>IF($AB63&lt;=CX$2,IF($AC63&lt;CX$2,0,VLOOKUP($S63,REF!$K:$N,2,FALSE)),"")</f>
        <v>0</v>
      </c>
      <c r="CY63" s="905">
        <f>IF($AB63&lt;=CY$2,IF($AC63&lt;CY$2,0,VLOOKUP($S63,REF!$K:$N,2,FALSE)),"")</f>
        <v>0</v>
      </c>
      <c r="CZ63" s="905">
        <f>IF($AB63&lt;=CZ$2,IF($AC63&lt;CZ$2,0,VLOOKUP($S63,REF!$K:$N,2,FALSE)),"")</f>
        <v>0</v>
      </c>
      <c r="DA63" s="905">
        <f>IF($AB63&lt;=DA$2,IF($AC63&lt;DA$2,0,VLOOKUP($S63,REF!$K:$N,2,FALSE)),"")</f>
        <v>0</v>
      </c>
      <c r="DB63" s="905">
        <f>IF($AB63&lt;=DB$2,IF($AC63&lt;DB$2,0,VLOOKUP($S63,REF!$K:$N,2,FALSE)),"")</f>
        <v>0</v>
      </c>
      <c r="DC63" s="905">
        <f>IF($AB63&lt;=DC$2,IF($AC63&lt;DC$2,0,VLOOKUP($S63,REF!$K:$N,2,FALSE)),"")</f>
        <v>0</v>
      </c>
      <c r="DD63" s="905">
        <f>IF($AB63&lt;=DD$2,IF($AC63&lt;DD$2,0,VLOOKUP($S63,REF!$K:$N,2,FALSE)),"")</f>
        <v>0</v>
      </c>
      <c r="DE63" s="905">
        <f>IF($AB63&lt;=DE$2,IF($AC63&lt;DE$2,0,VLOOKUP($S63,REF!$K:$N,2,FALSE)),"")</f>
        <v>0</v>
      </c>
      <c r="DF63" s="905">
        <f>IF($AB63&lt;=DF$2,IF($AC63&lt;DF$2,0,VLOOKUP($S63,REF!$K:$N,2,FALSE)),"")</f>
        <v>0</v>
      </c>
      <c r="DG63" s="905">
        <f>IF($AB63&lt;=DG$2,IF($AC63&lt;DG$2,0,VLOOKUP($S63,REF!$K:$N,2,FALSE)),"")</f>
        <v>0</v>
      </c>
      <c r="DH63" s="905">
        <f>IF($AB63&lt;=DH$2,IF($AC63&lt;DH$2,0,VLOOKUP($S63,REF!$K:$N,2,FALSE)),"")</f>
        <v>0</v>
      </c>
      <c r="DI63" s="905">
        <f>IF($AB63&lt;=DI$2,IF($AC63&lt;DI$2,0,VLOOKUP($S63,REF!$K:$N,2,FALSE)),"")</f>
        <v>0</v>
      </c>
      <c r="DJ63" s="905">
        <f>IF($AB63&lt;=DJ$2,IF($AC63&lt;DJ$2,0,VLOOKUP($S63,REF!$K:$N,2,FALSE)),"")</f>
        <v>0</v>
      </c>
      <c r="DK63" s="905">
        <f>IF($AB63&lt;=DK$2,IF($AC63&lt;DK$2,0,VLOOKUP($S63,REF!$K:$N,2,FALSE)),"")</f>
        <v>0</v>
      </c>
      <c r="DL63" s="905">
        <f>IF($AB63&lt;=DL$2,IF($AC63&lt;DL$2,0,VLOOKUP($S63,REF!$K:$N,2,FALSE)),"")</f>
        <v>0</v>
      </c>
      <c r="DM63" s="905">
        <f>IF($AB63&lt;=DM$2,IF($AC63&lt;DM$2,0,VLOOKUP($S63,REF!$K:$N,2,FALSE)),"")</f>
        <v>0</v>
      </c>
      <c r="DN63" s="905">
        <f>IF($AB63&lt;=DN$2,IF($AC63&lt;DN$2,0,VLOOKUP($S63,REF!$K:$N,2,FALSE)),"")</f>
        <v>0</v>
      </c>
      <c r="DO63" s="905">
        <f>IF($AB63&lt;=DO$2,IF($AC63&lt;DO$2,0,VLOOKUP($S63,REF!$K:$N,2,FALSE)),"")</f>
        <v>0</v>
      </c>
      <c r="DP63" s="905">
        <f>IF($AB63&lt;=DP$2,IF($AC63&lt;DP$2,0,VLOOKUP($S63,REF!$K:$N,2,FALSE)),"")</f>
        <v>0</v>
      </c>
      <c r="DQ63" s="905">
        <f>IF($AB63&lt;=DQ$2,IF($AC63&lt;DQ$2,0,VLOOKUP($S63,REF!$K:$N,2,FALSE)),"")</f>
        <v>0</v>
      </c>
      <c r="DR63" s="905">
        <f>IF($AB63&lt;=DR$2,IF($AC63&lt;DR$2,0,VLOOKUP($S63,REF!$K:$N,2,FALSE)),"")</f>
        <v>0</v>
      </c>
      <c r="DS63" s="905">
        <f>IF($AB63&lt;=DS$2,IF($AC63&lt;DS$2,0,VLOOKUP($S63,REF!$K:$N,2,FALSE)),"")</f>
        <v>0</v>
      </c>
      <c r="DT63" s="905">
        <f>IF($AB63&lt;=DT$2,IF($AC63&lt;DT$2,0,VLOOKUP($S63,REF!$K:$N,2,FALSE)),"")</f>
        <v>0</v>
      </c>
      <c r="DU63" s="905">
        <f>IF($AB63&lt;=DU$2,IF($AC63&lt;DU$2,0,VLOOKUP($S63,REF!$K:$N,2,FALSE)),"")</f>
        <v>0</v>
      </c>
      <c r="DV63" s="905">
        <f>IF($AB63&lt;=DV$2,IF($AC63&lt;DV$2,0,VLOOKUP($S63,REF!$K:$N,2,FALSE)),"")</f>
        <v>0</v>
      </c>
      <c r="DW63" s="905">
        <f>IF($AB63&lt;=DW$2,IF($AC63&lt;DW$2,0,VLOOKUP($S63,REF!$K:$N,2,FALSE)),"")</f>
        <v>0</v>
      </c>
      <c r="DX63" s="905">
        <f>IF($AB63&lt;=DX$2,IF($AC63&lt;DX$2,0,VLOOKUP($S63,REF!$K:$N,2,FALSE)),"")</f>
        <v>0</v>
      </c>
      <c r="DY63" s="905">
        <f>IF($AB63&lt;=DY$2,IF($AC63&lt;DY$2,0,VLOOKUP($S63,REF!$K:$N,2,FALSE)),"")</f>
        <v>0</v>
      </c>
      <c r="DZ63" s="905">
        <f>IF($AB63&lt;=DZ$2,IF($AC63&lt;DZ$2,0,VLOOKUP($S63,REF!$K:$N,2,FALSE)),"")</f>
        <v>1.0001</v>
      </c>
      <c r="EA63" s="908"/>
      <c r="EB63" s="908"/>
      <c r="EC63" s="908"/>
      <c r="ED63" s="908"/>
      <c r="EE63" s="908"/>
      <c r="EF63" s="908"/>
      <c r="EG63" s="908"/>
      <c r="EH63" s="908"/>
      <c r="EI63" s="908"/>
      <c r="EJ63" s="908"/>
      <c r="EK63" s="908"/>
      <c r="EL63" s="908"/>
      <c r="EM63" s="908"/>
      <c r="EN63" s="908"/>
      <c r="EO63" s="908"/>
      <c r="EP63" s="908"/>
      <c r="EQ63" s="908"/>
      <c r="ER63" s="908"/>
      <c r="ES63" s="908"/>
      <c r="ET63" s="908"/>
      <c r="EU63" s="908"/>
      <c r="EV63" s="908"/>
      <c r="EW63" s="908"/>
      <c r="EX63" s="908"/>
      <c r="EY63" s="908"/>
      <c r="EZ63" s="908"/>
      <c r="FA63" s="908"/>
      <c r="FB63" s="908"/>
      <c r="FC63" s="908"/>
      <c r="FD63" s="908"/>
      <c r="FE63" s="908"/>
      <c r="FF63" s="908"/>
      <c r="FG63" s="908"/>
      <c r="FH63" s="908"/>
      <c r="FI63" s="908"/>
      <c r="FJ63" s="908"/>
      <c r="FK63" s="908"/>
      <c r="FL63" s="908"/>
      <c r="FM63" s="908"/>
      <c r="FN63" s="908"/>
      <c r="FO63" s="908"/>
      <c r="FP63" s="908"/>
      <c r="FQ63" s="908"/>
      <c r="FR63" s="908"/>
      <c r="FS63" s="908"/>
      <c r="FT63" s="908"/>
      <c r="FU63" s="908"/>
      <c r="FV63" s="908"/>
      <c r="FW63" s="908"/>
      <c r="FX63" s="908"/>
      <c r="FY63" s="908"/>
      <c r="FZ63" s="908"/>
      <c r="GA63" s="908"/>
      <c r="GB63" s="908"/>
      <c r="GC63" s="908"/>
      <c r="GD63" s="908"/>
      <c r="GE63" s="908"/>
      <c r="GF63" s="908"/>
      <c r="GG63" s="908"/>
      <c r="GH63" s="908"/>
      <c r="GI63" s="908"/>
      <c r="GJ63" s="908"/>
      <c r="GK63" s="908"/>
      <c r="GL63" s="908"/>
      <c r="GM63" s="908"/>
      <c r="GN63" s="908"/>
      <c r="GO63" s="908"/>
      <c r="GP63" s="908"/>
      <c r="GQ63" s="908"/>
      <c r="GR63" s="908"/>
      <c r="GS63" s="908"/>
      <c r="GT63" s="908"/>
      <c r="GU63" s="908"/>
      <c r="GV63" s="908"/>
      <c r="GW63" s="908"/>
      <c r="GX63" s="908"/>
      <c r="GY63" s="908"/>
      <c r="GZ63" s="908"/>
      <c r="HA63" s="908"/>
      <c r="HB63" s="908"/>
      <c r="HC63" s="908"/>
      <c r="HD63" s="908"/>
      <c r="HE63" s="908"/>
      <c r="HF63" s="908"/>
      <c r="HG63" s="908"/>
      <c r="HH63" s="908"/>
      <c r="HI63" s="908"/>
      <c r="HJ63" s="908"/>
      <c r="HK63" s="908"/>
      <c r="HL63" s="908"/>
      <c r="HM63" s="908"/>
      <c r="HN63" s="908"/>
      <c r="HO63" s="908"/>
      <c r="HP63" s="908"/>
      <c r="HQ63" s="908"/>
      <c r="HR63" s="908"/>
      <c r="HS63" s="908"/>
      <c r="HT63" s="908"/>
      <c r="HU63" s="908"/>
      <c r="HV63" s="908"/>
      <c r="HW63" s="908"/>
      <c r="HX63" s="908"/>
      <c r="HY63" s="908"/>
      <c r="HZ63" s="908"/>
      <c r="IA63" s="908"/>
      <c r="IB63" s="908"/>
      <c r="IC63" s="908"/>
      <c r="ID63" s="908"/>
      <c r="IE63" s="908"/>
      <c r="IF63" s="908"/>
      <c r="IG63" s="908"/>
      <c r="IH63" s="908"/>
      <c r="II63" s="908"/>
      <c r="IJ63" s="908"/>
      <c r="IK63" s="908"/>
      <c r="IL63" s="908"/>
      <c r="IM63" s="908"/>
      <c r="IN63" s="908"/>
      <c r="IO63" s="908"/>
      <c r="IP63" s="908"/>
      <c r="IQ63" s="908"/>
      <c r="IR63" s="908"/>
      <c r="IS63" s="908"/>
      <c r="IT63" s="908"/>
      <c r="IU63" s="908"/>
      <c r="IV63" s="908"/>
      <c r="IW63" s="908"/>
      <c r="IX63" s="908"/>
      <c r="IY63" s="908"/>
      <c r="IZ63" s="908"/>
      <c r="JA63" s="908"/>
      <c r="JB63" s="908"/>
      <c r="JC63" s="908"/>
      <c r="JD63" s="908"/>
      <c r="JE63" s="908"/>
      <c r="JF63" s="908"/>
      <c r="JG63" s="908"/>
      <c r="JH63" s="908"/>
      <c r="JI63" s="908"/>
      <c r="JJ63" s="908"/>
      <c r="JK63" s="908"/>
      <c r="JL63" s="908"/>
      <c r="JM63" s="908"/>
      <c r="JN63" s="908"/>
      <c r="JO63" s="908"/>
      <c r="JP63" s="908"/>
      <c r="JQ63" s="908"/>
      <c r="JR63" s="908"/>
      <c r="JS63" s="908"/>
      <c r="JT63" s="908"/>
      <c r="JU63" s="908"/>
      <c r="JV63" s="908"/>
      <c r="JW63" s="908"/>
      <c r="JX63" s="908"/>
    </row>
    <row r="64" spans="1:284" s="709" customFormat="1" ht="24" customHeight="1">
      <c r="A64" s="972">
        <f>VLOOKUP(B64,REF!$U$1:$W$8,2,FALSE)</f>
        <v>4</v>
      </c>
      <c r="B64" s="1192" t="s">
        <v>342</v>
      </c>
      <c r="C64" s="1193"/>
      <c r="D64" s="1297"/>
      <c r="E64" s="971"/>
      <c r="F64" s="1218">
        <v>0</v>
      </c>
      <c r="G64" s="1219"/>
      <c r="H64" s="870"/>
      <c r="I64" s="764" t="s">
        <v>281</v>
      </c>
      <c r="J64" s="945"/>
      <c r="K64" s="939"/>
      <c r="L64" s="864"/>
      <c r="M64" s="710"/>
      <c r="N64" s="1304" t="s">
        <v>281</v>
      </c>
      <c r="O64" s="1225"/>
      <c r="P64" s="860"/>
      <c r="Q64" s="930"/>
      <c r="R64" s="1025"/>
      <c r="S64" s="1179"/>
      <c r="T64" s="1180" t="str">
        <f>VLOOKUP(S64,REF!$K$1:$N$11,4,FALSE)</f>
        <v>SALES</v>
      </c>
      <c r="U64" s="1019"/>
      <c r="V64" s="904"/>
      <c r="W64" s="956"/>
      <c r="X64" s="904"/>
      <c r="Y64" s="956"/>
      <c r="Z64" s="955"/>
      <c r="AA64" s="952">
        <f t="shared" si="12"/>
        <v>0</v>
      </c>
      <c r="AB64" s="1283"/>
      <c r="AC64" s="1283">
        <f t="shared" si="13"/>
        <v>0</v>
      </c>
      <c r="AD64" s="952"/>
      <c r="AE64" s="953"/>
      <c r="AF64" s="1033"/>
      <c r="AG64" s="1234"/>
      <c r="AH64" s="472">
        <f>IF($AB64&lt;=AH$2,IF($AC64&lt;AH$2,0,VLOOKUP($S64,REF!$K:$N,2,FALSE)),"")</f>
        <v>0</v>
      </c>
      <c r="AI64" s="472">
        <f>IF($AB64&lt;=AI$2,IF($AC64&lt;AI$2,0,VLOOKUP($S64,REF!$K:$N,2,FALSE)),"")</f>
        <v>0</v>
      </c>
      <c r="AJ64" s="472">
        <f>IF($AB64&lt;=AJ$2,IF($AC64&lt;AJ$2,0,VLOOKUP($S64,REF!$K:$N,2,FALSE)),"")</f>
        <v>0</v>
      </c>
      <c r="AK64" s="472">
        <f>IF($AB64&lt;=AK$2,IF($AC64&lt;AK$2,0,VLOOKUP($S64,REF!$K:$N,2,FALSE)),"")</f>
        <v>0</v>
      </c>
      <c r="AL64" s="472">
        <f>IF($AB64&lt;=AL$2,IF($AC64&lt;AL$2,0,VLOOKUP($S64,REF!$K:$N,2,FALSE)),"")</f>
        <v>0</v>
      </c>
      <c r="AM64" s="472">
        <f>IF($AB64&lt;=AM$2,IF($AC64&lt;AM$2,0,VLOOKUP($S64,REF!$K:$N,2,FALSE)),"")</f>
        <v>0</v>
      </c>
      <c r="AN64" s="472">
        <f>IF($AB64&lt;=AN$2,IF($AC64&lt;AN$2,0,VLOOKUP($S64,REF!$K:$N,2,FALSE)),"")</f>
        <v>0</v>
      </c>
      <c r="AO64" s="472">
        <f>IF($AB64&lt;=AO$2,IF($AC64&lt;AO$2,0,VLOOKUP($S64,REF!$K:$N,2,FALSE)),"")</f>
        <v>0</v>
      </c>
      <c r="AP64" s="472">
        <f>IF($AB64&lt;=AP$2,IF($AC64&lt;AP$2,0,VLOOKUP($S64,REF!$K:$N,2,FALSE)),"")</f>
        <v>0</v>
      </c>
      <c r="AQ64" s="472">
        <f>IF($AB64&lt;=AQ$2,IF($AC64&lt;AQ$2,0,VLOOKUP($S64,REF!$K:$N,2,FALSE)),"")</f>
        <v>0</v>
      </c>
      <c r="AR64" s="472">
        <f>IF($AB64&lt;=AR$2,IF($AC64&lt;AR$2,0,VLOOKUP($S64,REF!$K:$N,2,FALSE)),"")</f>
        <v>0</v>
      </c>
      <c r="AS64" s="472">
        <f>IF($AB64&lt;=AS$2,IF($AC64&lt;AS$2,0,VLOOKUP($S64,REF!$K:$N,2,FALSE)),"")</f>
        <v>0</v>
      </c>
      <c r="AT64" s="472">
        <f>IF($AB64&lt;=AT$2,IF($AC64&lt;AT$2,0,VLOOKUP($S64,REF!$K:$N,2,FALSE)),"")</f>
        <v>0</v>
      </c>
      <c r="AU64" s="472">
        <f>IF($AB64&lt;=AU$2,IF($AC64&lt;AU$2,0,VLOOKUP($S64,REF!$K:$N,2,FALSE)),"")</f>
        <v>0</v>
      </c>
      <c r="AV64" s="472">
        <f>IF($AB64&lt;=AV$2,IF($AC64&lt;AV$2,0,VLOOKUP($S64,REF!$K:$N,2,FALSE)),"")</f>
        <v>0</v>
      </c>
      <c r="AW64" s="472">
        <f>IF($AB64&lt;=AW$2,IF($AC64&lt;AW$2,0,VLOOKUP($S64,REF!$K:$N,2,FALSE)),"")</f>
        <v>0</v>
      </c>
      <c r="AX64" s="472">
        <f>IF($AB64&lt;=AX$2,IF($AC64&lt;AX$2,0,VLOOKUP($S64,REF!$K:$N,2,FALSE)),"")</f>
        <v>0</v>
      </c>
      <c r="AY64" s="472">
        <f>IF($AB64&lt;=AY$2,IF($AC64&lt;AY$2,0,VLOOKUP($S64,REF!$K:$N,2,FALSE)),"")</f>
        <v>0</v>
      </c>
      <c r="AZ64" s="472">
        <f>IF($AB64&lt;=AZ$2,IF($AC64&lt;AZ$2,0,VLOOKUP($S64,REF!$K:$N,2,FALSE)),"")</f>
        <v>0</v>
      </c>
      <c r="BA64" s="472">
        <f>IF($AB64&lt;=BA$2,IF($AC64&lt;BA$2,0,VLOOKUP($S64,REF!$K:$N,2,FALSE)),"")</f>
        <v>0</v>
      </c>
      <c r="BB64" s="905">
        <f>IF($AB64&lt;=BB$2,IF($AC64&lt;BB$2,0,VLOOKUP($S64,REF!$K:$N,2,FALSE)),"")</f>
        <v>0</v>
      </c>
      <c r="BC64" s="905">
        <f>IF($AB64&lt;=BC$2,IF($AC64&lt;BC$2,0,VLOOKUP($S64,REF!$K:$N,2,FALSE)),"")</f>
        <v>0</v>
      </c>
      <c r="BD64" s="905">
        <f>IF($AB64&lt;=BD$2,IF($AC64&lt;BD$2,0,VLOOKUP($S64,REF!$K:$N,2,FALSE)),"")</f>
        <v>0</v>
      </c>
      <c r="BE64" s="905">
        <f>IF($AB64&lt;=BE$2,IF($AC64&lt;BE$2,0,VLOOKUP($S64,REF!$K:$N,2,FALSE)),"")</f>
        <v>0</v>
      </c>
      <c r="BF64" s="905">
        <f>IF($AB64&lt;=BF$2,IF($AC64&lt;BF$2,0,VLOOKUP($S64,REF!$K:$N,2,FALSE)),"")</f>
        <v>0</v>
      </c>
      <c r="BG64" s="905">
        <f>IF($AB64&lt;=BG$2,IF($AC64&lt;BG$2,0,VLOOKUP($S64,REF!$K:$N,2,FALSE)),"")</f>
        <v>0</v>
      </c>
      <c r="BH64" s="905">
        <f>IF($AB64&lt;=BH$2,IF($AC64&lt;BH$2,0,VLOOKUP($S64,REF!$K:$N,2,FALSE)),"")</f>
        <v>0</v>
      </c>
      <c r="BI64" s="905">
        <f>IF($AB64&lt;=BI$2,IF($AC64&lt;BI$2,0,VLOOKUP($S64,REF!$K:$N,2,FALSE)),"")</f>
        <v>0</v>
      </c>
      <c r="BJ64" s="905">
        <f>IF($AB64&lt;=BJ$2,IF($AC64&lt;BJ$2,0,VLOOKUP($S64,REF!$K:$N,2,FALSE)),"")</f>
        <v>0</v>
      </c>
      <c r="BK64" s="905">
        <f>IF($AB64&lt;=BK$2,IF($AC64&lt;BK$2,0,VLOOKUP($S64,REF!$K:$N,2,FALSE)),"")</f>
        <v>0</v>
      </c>
      <c r="BL64" s="905">
        <f>IF($AB64&lt;=BL$2,IF($AC64&lt;BL$2,0,VLOOKUP($S64,REF!$K:$N,2,FALSE)),"")</f>
        <v>0</v>
      </c>
      <c r="BM64" s="905">
        <f>IF($AB64&lt;=BM$2,IF($AC64&lt;BM$2,0,VLOOKUP($S64,REF!$K:$N,2,FALSE)),"")</f>
        <v>0</v>
      </c>
      <c r="BN64" s="905">
        <f>IF($AB64&lt;=BN$2,IF($AC64&lt;BN$2,0,VLOOKUP($S64,REF!$K:$N,2,FALSE)),"")</f>
        <v>0</v>
      </c>
      <c r="BO64" s="905">
        <f>IF($AB64&lt;=BO$2,IF($AC64&lt;BO$2,0,VLOOKUP($S64,REF!$K:$N,2,FALSE)),"")</f>
        <v>0</v>
      </c>
      <c r="BP64" s="905">
        <f>IF($AB64&lt;=BP$2,IF($AC64&lt;BP$2,0,VLOOKUP($S64,REF!$K:$N,2,FALSE)),"")</f>
        <v>0</v>
      </c>
      <c r="BQ64" s="905">
        <f>IF($AB64&lt;=BQ$2,IF($AC64&lt;BQ$2,0,VLOOKUP($S64,REF!$K:$N,2,FALSE)),"")</f>
        <v>0</v>
      </c>
      <c r="BR64" s="905">
        <f>IF($AB64&lt;=BR$2,IF($AC64&lt;BR$2,0,VLOOKUP($S64,REF!$K:$N,2,FALSE)),"")</f>
        <v>0</v>
      </c>
      <c r="BS64" s="905">
        <f>IF($AB64&lt;=BS$2,IF($AC64&lt;BS$2,0,VLOOKUP($S64,REF!$K:$N,2,FALSE)),"")</f>
        <v>0</v>
      </c>
      <c r="BT64" s="905">
        <f>IF($AB64&lt;=BT$2,IF($AC64&lt;BT$2,0,VLOOKUP($S64,REF!$K:$N,2,FALSE)),"")</f>
        <v>0</v>
      </c>
      <c r="BU64" s="905">
        <f>IF($AB64&lt;=BU$2,IF($AC64&lt;BU$2,0,VLOOKUP($S64,REF!$K:$N,2,FALSE)),"")</f>
        <v>0</v>
      </c>
      <c r="BV64" s="905">
        <f>IF($AB64&lt;=BV$2,IF($AC64&lt;BV$2,0,VLOOKUP($S64,REF!$K:$N,2,FALSE)),"")</f>
        <v>0</v>
      </c>
      <c r="BW64" s="905">
        <f>IF($AB64&lt;=BW$2,IF($AC64&lt;BW$2,0,VLOOKUP($S64,REF!$K:$N,2,FALSE)),"")</f>
        <v>0</v>
      </c>
      <c r="BX64" s="905">
        <f>IF($AB64&lt;=BX$2,IF($AC64&lt;BX$2,0,VLOOKUP($S64,REF!$K:$N,2,FALSE)),"")</f>
        <v>0</v>
      </c>
      <c r="BY64" s="905">
        <f>IF($AB64&lt;=BY$2,IF($AC64&lt;BY$2,0,VLOOKUP($S64,REF!$K:$N,2,FALSE)),"")</f>
        <v>0</v>
      </c>
      <c r="BZ64" s="905">
        <f>IF($AB64&lt;=BZ$2,IF($AC64&lt;BZ$2,0,VLOOKUP($S64,REF!$K:$N,2,FALSE)),"")</f>
        <v>0</v>
      </c>
      <c r="CA64" s="905">
        <f>IF($AB64&lt;=CA$2,IF($AC64&lt;CA$2,0,VLOOKUP($S64,REF!$K:$N,2,FALSE)),"")</f>
        <v>0</v>
      </c>
      <c r="CB64" s="905">
        <f>IF($AB64&lt;=CB$2,IF($AC64&lt;CB$2,0,VLOOKUP($S64,REF!$K:$N,2,FALSE)),"")</f>
        <v>0</v>
      </c>
      <c r="CC64" s="905">
        <f>IF($AB64&lt;=CC$2,IF($AC64&lt;CC$2,0,VLOOKUP($S64,REF!$K:$N,2,FALSE)),"")</f>
        <v>0</v>
      </c>
      <c r="CD64" s="905">
        <f>IF($AB64&lt;=CD$2,IF($AC64&lt;CD$2,0,VLOOKUP($S64,REF!$K:$N,2,FALSE)),"")</f>
        <v>0</v>
      </c>
      <c r="CE64" s="905">
        <f>IF($AB64&lt;=CE$2,IF($AC64&lt;CE$2,0,VLOOKUP($S64,REF!$K:$N,2,FALSE)),"")</f>
        <v>0</v>
      </c>
      <c r="CF64" s="905">
        <f>IF($AB64&lt;=CF$2,IF($AC64&lt;CF$2,0,VLOOKUP($S64,REF!$K:$N,2,FALSE)),"")</f>
        <v>0</v>
      </c>
      <c r="CG64" s="905">
        <f>IF($AB64&lt;=CG$2,IF($AC64&lt;CG$2,0,VLOOKUP($S64,REF!$K:$N,2,FALSE)),"")</f>
        <v>0</v>
      </c>
      <c r="CH64" s="905">
        <f>IF($AB64&lt;=CH$2,IF($AC64&lt;CH$2,0,VLOOKUP($S64,REF!$K:$N,2,FALSE)),"")</f>
        <v>0</v>
      </c>
      <c r="CI64" s="905">
        <f>IF($AB64&lt;=CI$2,IF($AC64&lt;CI$2,0,VLOOKUP($S64,REF!$K:$N,2,FALSE)),"")</f>
        <v>0</v>
      </c>
      <c r="CJ64" s="905">
        <f>IF($AB64&lt;=CJ$2,IF($AC64&lt;CJ$2,0,VLOOKUP($S64,REF!$K:$N,2,FALSE)),"")</f>
        <v>0</v>
      </c>
      <c r="CK64" s="905">
        <f>IF($AB64&lt;=CK$2,IF($AC64&lt;CK$2,0,VLOOKUP($S64,REF!$K:$N,2,FALSE)),"")</f>
        <v>0</v>
      </c>
      <c r="CL64" s="905">
        <f>IF($AB64&lt;=CL$2,IF($AC64&lt;CL$2,0,VLOOKUP($S64,REF!$K:$N,2,FALSE)),"")</f>
        <v>0</v>
      </c>
      <c r="CM64" s="905">
        <f>IF($AB64&lt;=CM$2,IF($AC64&lt;CM$2,0,VLOOKUP($S64,REF!$K:$N,2,FALSE)),"")</f>
        <v>0</v>
      </c>
      <c r="CN64" s="905">
        <f>IF($AB64&lt;=CN$2,IF($AC64&lt;CN$2,0,VLOOKUP($S64,REF!$K:$N,2,FALSE)),"")</f>
        <v>0</v>
      </c>
      <c r="CO64" s="905">
        <f>IF($AB64&lt;=CO$2,IF($AC64&lt;CO$2,0,VLOOKUP($S64,REF!$K:$N,2,FALSE)),"")</f>
        <v>0</v>
      </c>
      <c r="CP64" s="905">
        <f>IF($AB64&lt;=CP$2,IF($AC64&lt;CP$2,0,VLOOKUP($S64,REF!$K:$N,2,FALSE)),"")</f>
        <v>0</v>
      </c>
      <c r="CQ64" s="905">
        <f>IF($AB64&lt;=CQ$2,IF($AC64&lt;CQ$2,0,VLOOKUP($S64,REF!$K:$N,2,FALSE)),"")</f>
        <v>0</v>
      </c>
      <c r="CR64" s="905">
        <f>IF($AB64&lt;=CR$2,IF($AC64&lt;CR$2,0,VLOOKUP($S64,REF!$K:$N,2,FALSE)),"")</f>
        <v>0</v>
      </c>
      <c r="CS64" s="905">
        <f>IF($AB64&lt;=CS$2,IF($AC64&lt;CS$2,0,VLOOKUP($S64,REF!$K:$N,2,FALSE)),"")</f>
        <v>0</v>
      </c>
      <c r="CT64" s="905">
        <f>IF($AB64&lt;=CT$2,IF($AC64&lt;CT$2,0,VLOOKUP($S64,REF!$K:$N,2,FALSE)),"")</f>
        <v>0</v>
      </c>
      <c r="CU64" s="905">
        <f>IF($AB64&lt;=CU$2,IF($AC64&lt;CU$2,0,VLOOKUP($S64,REF!$K:$N,2,FALSE)),"")</f>
        <v>0</v>
      </c>
      <c r="CV64" s="905">
        <f>IF($AB64&lt;=CV$2,IF($AC64&lt;CV$2,0,VLOOKUP($S64,REF!$K:$N,2,FALSE)),"")</f>
        <v>0</v>
      </c>
      <c r="CW64" s="905">
        <f>IF($AB64&lt;=CW$2,IF($AC64&lt;CW$2,0,VLOOKUP($S64,REF!$K:$N,2,FALSE)),"")</f>
        <v>0</v>
      </c>
      <c r="CX64" s="905">
        <f>IF($AB64&lt;=CX$2,IF($AC64&lt;CX$2,0,VLOOKUP($S64,REF!$K:$N,2,FALSE)),"")</f>
        <v>0</v>
      </c>
      <c r="CY64" s="905">
        <f>IF($AB64&lt;=CY$2,IF($AC64&lt;CY$2,0,VLOOKUP($S64,REF!$K:$N,2,FALSE)),"")</f>
        <v>0</v>
      </c>
      <c r="CZ64" s="905">
        <f>IF($AB64&lt;=CZ$2,IF($AC64&lt;CZ$2,0,VLOOKUP($S64,REF!$K:$N,2,FALSE)),"")</f>
        <v>0</v>
      </c>
      <c r="DA64" s="905">
        <f>IF($AB64&lt;=DA$2,IF($AC64&lt;DA$2,0,VLOOKUP($S64,REF!$K:$N,2,FALSE)),"")</f>
        <v>0</v>
      </c>
      <c r="DB64" s="905">
        <f>IF($AB64&lt;=DB$2,IF($AC64&lt;DB$2,0,VLOOKUP($S64,REF!$K:$N,2,FALSE)),"")</f>
        <v>0</v>
      </c>
      <c r="DC64" s="905">
        <f>IF($AB64&lt;=DC$2,IF($AC64&lt;DC$2,0,VLOOKUP($S64,REF!$K:$N,2,FALSE)),"")</f>
        <v>0</v>
      </c>
      <c r="DD64" s="905">
        <f>IF($AB64&lt;=DD$2,IF($AC64&lt;DD$2,0,VLOOKUP($S64,REF!$K:$N,2,FALSE)),"")</f>
        <v>0</v>
      </c>
      <c r="DE64" s="905">
        <f>IF($AB64&lt;=DE$2,IF($AC64&lt;DE$2,0,VLOOKUP($S64,REF!$K:$N,2,FALSE)),"")</f>
        <v>0</v>
      </c>
      <c r="DF64" s="905">
        <f>IF($AB64&lt;=DF$2,IF($AC64&lt;DF$2,0,VLOOKUP($S64,REF!$K:$N,2,FALSE)),"")</f>
        <v>0</v>
      </c>
      <c r="DG64" s="905">
        <f>IF($AB64&lt;=DG$2,IF($AC64&lt;DG$2,0,VLOOKUP($S64,REF!$K:$N,2,FALSE)),"")</f>
        <v>0</v>
      </c>
      <c r="DH64" s="905">
        <f>IF($AB64&lt;=DH$2,IF($AC64&lt;DH$2,0,VLOOKUP($S64,REF!$K:$N,2,FALSE)),"")</f>
        <v>0</v>
      </c>
      <c r="DI64" s="905">
        <f>IF($AB64&lt;=DI$2,IF($AC64&lt;DI$2,0,VLOOKUP($S64,REF!$K:$N,2,FALSE)),"")</f>
        <v>0</v>
      </c>
      <c r="DJ64" s="905">
        <f>IF($AB64&lt;=DJ$2,IF($AC64&lt;DJ$2,0,VLOOKUP($S64,REF!$K:$N,2,FALSE)),"")</f>
        <v>0</v>
      </c>
      <c r="DK64" s="905">
        <f>IF($AB64&lt;=DK$2,IF($AC64&lt;DK$2,0,VLOOKUP($S64,REF!$K:$N,2,FALSE)),"")</f>
        <v>0</v>
      </c>
      <c r="DL64" s="905">
        <f>IF($AB64&lt;=DL$2,IF($AC64&lt;DL$2,0,VLOOKUP($S64,REF!$K:$N,2,FALSE)),"")</f>
        <v>0</v>
      </c>
      <c r="DM64" s="905">
        <f>IF($AB64&lt;=DM$2,IF($AC64&lt;DM$2,0,VLOOKUP($S64,REF!$K:$N,2,FALSE)),"")</f>
        <v>0</v>
      </c>
      <c r="DN64" s="905">
        <f>IF($AB64&lt;=DN$2,IF($AC64&lt;DN$2,0,VLOOKUP($S64,REF!$K:$N,2,FALSE)),"")</f>
        <v>0</v>
      </c>
      <c r="DO64" s="905">
        <f>IF($AB64&lt;=DO$2,IF($AC64&lt;DO$2,0,VLOOKUP($S64,REF!$K:$N,2,FALSE)),"")</f>
        <v>0</v>
      </c>
      <c r="DP64" s="905">
        <f>IF($AB64&lt;=DP$2,IF($AC64&lt;DP$2,0,VLOOKUP($S64,REF!$K:$N,2,FALSE)),"")</f>
        <v>0</v>
      </c>
      <c r="DQ64" s="905">
        <f>IF($AB64&lt;=DQ$2,IF($AC64&lt;DQ$2,0,VLOOKUP($S64,REF!$K:$N,2,FALSE)),"")</f>
        <v>0</v>
      </c>
      <c r="DR64" s="905">
        <f>IF($AB64&lt;=DR$2,IF($AC64&lt;DR$2,0,VLOOKUP($S64,REF!$K:$N,2,FALSE)),"")</f>
        <v>0</v>
      </c>
      <c r="DS64" s="905">
        <f>IF($AB64&lt;=DS$2,IF($AC64&lt;DS$2,0,VLOOKUP($S64,REF!$K:$N,2,FALSE)),"")</f>
        <v>0</v>
      </c>
      <c r="DT64" s="905">
        <f>IF($AB64&lt;=DT$2,IF($AC64&lt;DT$2,0,VLOOKUP($S64,REF!$K:$N,2,FALSE)),"")</f>
        <v>0</v>
      </c>
      <c r="DU64" s="905">
        <f>IF($AB64&lt;=DU$2,IF($AC64&lt;DU$2,0,VLOOKUP($S64,REF!$K:$N,2,FALSE)),"")</f>
        <v>0</v>
      </c>
      <c r="DV64" s="905">
        <f>IF($AB64&lt;=DV$2,IF($AC64&lt;DV$2,0,VLOOKUP($S64,REF!$K:$N,2,FALSE)),"")</f>
        <v>0</v>
      </c>
      <c r="DW64" s="905">
        <f>IF($AB64&lt;=DW$2,IF($AC64&lt;DW$2,0,VLOOKUP($S64,REF!$K:$N,2,FALSE)),"")</f>
        <v>0</v>
      </c>
      <c r="DX64" s="905">
        <f>IF($AB64&lt;=DX$2,IF($AC64&lt;DX$2,0,VLOOKUP($S64,REF!$K:$N,2,FALSE)),"")</f>
        <v>0</v>
      </c>
      <c r="DY64" s="905">
        <f>IF($AB64&lt;=DY$2,IF($AC64&lt;DY$2,0,VLOOKUP($S64,REF!$K:$N,2,FALSE)),"")</f>
        <v>0</v>
      </c>
      <c r="DZ64" s="905">
        <f>IF($AB64&lt;=DZ$2,IF($AC64&lt;DZ$2,0,VLOOKUP($S64,REF!$K:$N,2,FALSE)),"")</f>
        <v>1.0001</v>
      </c>
      <c r="EA64" s="908"/>
      <c r="EB64" s="908"/>
      <c r="EC64" s="908"/>
      <c r="ED64" s="908"/>
      <c r="EE64" s="908"/>
      <c r="EF64" s="908"/>
      <c r="EG64" s="908"/>
      <c r="EH64" s="908"/>
      <c r="EI64" s="908"/>
      <c r="EJ64" s="908"/>
      <c r="EK64" s="908"/>
      <c r="EL64" s="908"/>
      <c r="EM64" s="908"/>
      <c r="EN64" s="908"/>
      <c r="EO64" s="908"/>
      <c r="EP64" s="908"/>
      <c r="EQ64" s="908"/>
      <c r="ER64" s="908"/>
      <c r="ES64" s="908"/>
      <c r="ET64" s="908"/>
      <c r="EU64" s="908"/>
      <c r="EV64" s="908"/>
      <c r="EW64" s="908"/>
      <c r="EX64" s="908"/>
      <c r="EY64" s="908"/>
      <c r="EZ64" s="908"/>
      <c r="FA64" s="908"/>
      <c r="FB64" s="908"/>
      <c r="FC64" s="908"/>
      <c r="FD64" s="908"/>
      <c r="FE64" s="908"/>
      <c r="FF64" s="908"/>
      <c r="FG64" s="908"/>
      <c r="FH64" s="908"/>
      <c r="FI64" s="908"/>
      <c r="FJ64" s="908"/>
      <c r="FK64" s="908"/>
      <c r="FL64" s="908"/>
      <c r="FM64" s="908"/>
      <c r="FN64" s="908"/>
      <c r="FO64" s="908"/>
      <c r="FP64" s="908"/>
      <c r="FQ64" s="908"/>
      <c r="FR64" s="908"/>
      <c r="FS64" s="908"/>
      <c r="FT64" s="908"/>
      <c r="FU64" s="908"/>
      <c r="FV64" s="908"/>
      <c r="FW64" s="908"/>
      <c r="FX64" s="908"/>
      <c r="FY64" s="908"/>
      <c r="FZ64" s="908"/>
      <c r="GA64" s="908"/>
      <c r="GB64" s="908"/>
      <c r="GC64" s="908"/>
      <c r="GD64" s="908"/>
      <c r="GE64" s="908"/>
      <c r="GF64" s="908"/>
      <c r="GG64" s="908"/>
      <c r="GH64" s="908"/>
      <c r="GI64" s="908"/>
      <c r="GJ64" s="908"/>
      <c r="GK64" s="908"/>
      <c r="GL64" s="908"/>
      <c r="GM64" s="908"/>
      <c r="GN64" s="908"/>
      <c r="GO64" s="908"/>
      <c r="GP64" s="908"/>
      <c r="GQ64" s="908"/>
      <c r="GR64" s="908"/>
      <c r="GS64" s="908"/>
      <c r="GT64" s="908"/>
      <c r="GU64" s="908"/>
      <c r="GV64" s="908"/>
      <c r="GW64" s="908"/>
      <c r="GX64" s="908"/>
      <c r="GY64" s="908"/>
      <c r="GZ64" s="908"/>
      <c r="HA64" s="908"/>
      <c r="HB64" s="908"/>
      <c r="HC64" s="908"/>
      <c r="HD64" s="908"/>
      <c r="HE64" s="908"/>
      <c r="HF64" s="908"/>
      <c r="HG64" s="908"/>
      <c r="HH64" s="908"/>
      <c r="HI64" s="908"/>
      <c r="HJ64" s="908"/>
      <c r="HK64" s="908"/>
      <c r="HL64" s="908"/>
      <c r="HM64" s="908"/>
      <c r="HN64" s="908"/>
      <c r="HO64" s="908"/>
      <c r="HP64" s="908"/>
      <c r="HQ64" s="908"/>
      <c r="HR64" s="908"/>
      <c r="HS64" s="908"/>
      <c r="HT64" s="908"/>
      <c r="HU64" s="908"/>
      <c r="HV64" s="908"/>
      <c r="HW64" s="908"/>
      <c r="HX64" s="908"/>
      <c r="HY64" s="908"/>
      <c r="HZ64" s="908"/>
      <c r="IA64" s="908"/>
      <c r="IB64" s="908"/>
      <c r="IC64" s="908"/>
      <c r="ID64" s="908"/>
      <c r="IE64" s="908"/>
      <c r="IF64" s="908"/>
      <c r="IG64" s="908"/>
      <c r="IH64" s="908"/>
      <c r="II64" s="908"/>
      <c r="IJ64" s="908"/>
      <c r="IK64" s="908"/>
      <c r="IL64" s="908"/>
      <c r="IM64" s="908"/>
      <c r="IN64" s="908"/>
      <c r="IO64" s="908"/>
      <c r="IP64" s="908"/>
      <c r="IQ64" s="908"/>
      <c r="IR64" s="908"/>
      <c r="IS64" s="908"/>
      <c r="IT64" s="908"/>
      <c r="IU64" s="908"/>
      <c r="IV64" s="908"/>
      <c r="IW64" s="908"/>
      <c r="IX64" s="908"/>
      <c r="IY64" s="908"/>
      <c r="IZ64" s="908"/>
      <c r="JA64" s="908"/>
      <c r="JB64" s="908"/>
      <c r="JC64" s="908"/>
      <c r="JD64" s="908"/>
      <c r="JE64" s="908"/>
      <c r="JF64" s="908"/>
      <c r="JG64" s="908"/>
      <c r="JH64" s="908"/>
      <c r="JI64" s="908"/>
      <c r="JJ64" s="908"/>
      <c r="JK64" s="908"/>
      <c r="JL64" s="908"/>
      <c r="JM64" s="908"/>
      <c r="JN64" s="908"/>
      <c r="JO64" s="908"/>
      <c r="JP64" s="908"/>
      <c r="JQ64" s="908"/>
      <c r="JR64" s="908"/>
      <c r="JS64" s="908"/>
      <c r="JT64" s="908"/>
      <c r="JU64" s="908"/>
      <c r="JV64" s="908"/>
      <c r="JW64" s="908"/>
      <c r="JX64" s="908"/>
    </row>
    <row r="65" spans="1:284" s="709" customFormat="1" ht="24" customHeight="1">
      <c r="A65" s="972">
        <f>VLOOKUP(B65,REF!$U$1:$W$8,2,FALSE)</f>
        <v>4</v>
      </c>
      <c r="B65" s="1192" t="s">
        <v>342</v>
      </c>
      <c r="C65" s="1193"/>
      <c r="D65" s="1297"/>
      <c r="E65" s="971"/>
      <c r="F65" s="1218">
        <v>0</v>
      </c>
      <c r="G65" s="1219"/>
      <c r="H65" s="870"/>
      <c r="I65" s="764" t="s">
        <v>281</v>
      </c>
      <c r="J65" s="945"/>
      <c r="K65" s="939"/>
      <c r="L65" s="864"/>
      <c r="M65" s="710"/>
      <c r="N65" s="1304" t="s">
        <v>281</v>
      </c>
      <c r="O65" s="1225"/>
      <c r="P65" s="860"/>
      <c r="Q65" s="930"/>
      <c r="R65" s="1025"/>
      <c r="S65" s="1179"/>
      <c r="T65" s="1180" t="str">
        <f>VLOOKUP(S65,REF!$K$1:$N$11,4,FALSE)</f>
        <v>SALES</v>
      </c>
      <c r="U65" s="1019"/>
      <c r="V65" s="904"/>
      <c r="W65" s="956"/>
      <c r="X65" s="904"/>
      <c r="Y65" s="956"/>
      <c r="Z65" s="955"/>
      <c r="AA65" s="952">
        <f t="shared" si="12"/>
        <v>0</v>
      </c>
      <c r="AB65" s="1283"/>
      <c r="AC65" s="1283">
        <f t="shared" si="13"/>
        <v>0</v>
      </c>
      <c r="AD65" s="952"/>
      <c r="AE65" s="953"/>
      <c r="AF65" s="1033"/>
      <c r="AG65" s="1234"/>
      <c r="AH65" s="472">
        <f>IF($AB65&lt;=AH$2,IF($AC65&lt;AH$2,0,VLOOKUP($S65,REF!$K:$N,2,FALSE)),"")</f>
        <v>0</v>
      </c>
      <c r="AI65" s="472">
        <f>IF($AB65&lt;=AI$2,IF($AC65&lt;AI$2,0,VLOOKUP($S65,REF!$K:$N,2,FALSE)),"")</f>
        <v>0</v>
      </c>
      <c r="AJ65" s="472">
        <f>IF($AB65&lt;=AJ$2,IF($AC65&lt;AJ$2,0,VLOOKUP($S65,REF!$K:$N,2,FALSE)),"")</f>
        <v>0</v>
      </c>
      <c r="AK65" s="472">
        <f>IF($AB65&lt;=AK$2,IF($AC65&lt;AK$2,0,VLOOKUP($S65,REF!$K:$N,2,FALSE)),"")</f>
        <v>0</v>
      </c>
      <c r="AL65" s="472">
        <f>IF($AB65&lt;=AL$2,IF($AC65&lt;AL$2,0,VLOOKUP($S65,REF!$K:$N,2,FALSE)),"")</f>
        <v>0</v>
      </c>
      <c r="AM65" s="472">
        <f>IF($AB65&lt;=AM$2,IF($AC65&lt;AM$2,0,VLOOKUP($S65,REF!$K:$N,2,FALSE)),"")</f>
        <v>0</v>
      </c>
      <c r="AN65" s="472">
        <f>IF($AB65&lt;=AN$2,IF($AC65&lt;AN$2,0,VLOOKUP($S65,REF!$K:$N,2,FALSE)),"")</f>
        <v>0</v>
      </c>
      <c r="AO65" s="472">
        <f>IF($AB65&lt;=AO$2,IF($AC65&lt;AO$2,0,VLOOKUP($S65,REF!$K:$N,2,FALSE)),"")</f>
        <v>0</v>
      </c>
      <c r="AP65" s="472">
        <f>IF($AB65&lt;=AP$2,IF($AC65&lt;AP$2,0,VLOOKUP($S65,REF!$K:$N,2,FALSE)),"")</f>
        <v>0</v>
      </c>
      <c r="AQ65" s="472">
        <f>IF($AB65&lt;=AQ$2,IF($AC65&lt;AQ$2,0,VLOOKUP($S65,REF!$K:$N,2,FALSE)),"")</f>
        <v>0</v>
      </c>
      <c r="AR65" s="472">
        <f>IF($AB65&lt;=AR$2,IF($AC65&lt;AR$2,0,VLOOKUP($S65,REF!$K:$N,2,FALSE)),"")</f>
        <v>0</v>
      </c>
      <c r="AS65" s="472">
        <f>IF($AB65&lt;=AS$2,IF($AC65&lt;AS$2,0,VLOOKUP($S65,REF!$K:$N,2,FALSE)),"")</f>
        <v>0</v>
      </c>
      <c r="AT65" s="472">
        <f>IF($AB65&lt;=AT$2,IF($AC65&lt;AT$2,0,VLOOKUP($S65,REF!$K:$N,2,FALSE)),"")</f>
        <v>0</v>
      </c>
      <c r="AU65" s="472">
        <f>IF($AB65&lt;=AU$2,IF($AC65&lt;AU$2,0,VLOOKUP($S65,REF!$K:$N,2,FALSE)),"")</f>
        <v>0</v>
      </c>
      <c r="AV65" s="472">
        <f>IF($AB65&lt;=AV$2,IF($AC65&lt;AV$2,0,VLOOKUP($S65,REF!$K:$N,2,FALSE)),"")</f>
        <v>0</v>
      </c>
      <c r="AW65" s="472">
        <f>IF($AB65&lt;=AW$2,IF($AC65&lt;AW$2,0,VLOOKUP($S65,REF!$K:$N,2,FALSE)),"")</f>
        <v>0</v>
      </c>
      <c r="AX65" s="472">
        <f>IF($AB65&lt;=AX$2,IF($AC65&lt;AX$2,0,VLOOKUP($S65,REF!$K:$N,2,FALSE)),"")</f>
        <v>0</v>
      </c>
      <c r="AY65" s="472">
        <f>IF($AB65&lt;=AY$2,IF($AC65&lt;AY$2,0,VLOOKUP($S65,REF!$K:$N,2,FALSE)),"")</f>
        <v>0</v>
      </c>
      <c r="AZ65" s="472">
        <f>IF($AB65&lt;=AZ$2,IF($AC65&lt;AZ$2,0,VLOOKUP($S65,REF!$K:$N,2,FALSE)),"")</f>
        <v>0</v>
      </c>
      <c r="BA65" s="472">
        <f>IF($AB65&lt;=BA$2,IF($AC65&lt;BA$2,0,VLOOKUP($S65,REF!$K:$N,2,FALSE)),"")</f>
        <v>0</v>
      </c>
      <c r="BB65" s="905">
        <f>IF($AB65&lt;=BB$2,IF($AC65&lt;BB$2,0,VLOOKUP($S65,REF!$K:$N,2,FALSE)),"")</f>
        <v>0</v>
      </c>
      <c r="BC65" s="905">
        <f>IF($AB65&lt;=BC$2,IF($AC65&lt;BC$2,0,VLOOKUP($S65,REF!$K:$N,2,FALSE)),"")</f>
        <v>0</v>
      </c>
      <c r="BD65" s="905">
        <f>IF($AB65&lt;=BD$2,IF($AC65&lt;BD$2,0,VLOOKUP($S65,REF!$K:$N,2,FALSE)),"")</f>
        <v>0</v>
      </c>
      <c r="BE65" s="905">
        <f>IF($AB65&lt;=BE$2,IF($AC65&lt;BE$2,0,VLOOKUP($S65,REF!$K:$N,2,FALSE)),"")</f>
        <v>0</v>
      </c>
      <c r="BF65" s="905">
        <f>IF($AB65&lt;=BF$2,IF($AC65&lt;BF$2,0,VLOOKUP($S65,REF!$K:$N,2,FALSE)),"")</f>
        <v>0</v>
      </c>
      <c r="BG65" s="905">
        <f>IF($AB65&lt;=BG$2,IF($AC65&lt;BG$2,0,VLOOKUP($S65,REF!$K:$N,2,FALSE)),"")</f>
        <v>0</v>
      </c>
      <c r="BH65" s="905">
        <f>IF($AB65&lt;=BH$2,IF($AC65&lt;BH$2,0,VLOOKUP($S65,REF!$K:$N,2,FALSE)),"")</f>
        <v>0</v>
      </c>
      <c r="BI65" s="905">
        <f>IF($AB65&lt;=BI$2,IF($AC65&lt;BI$2,0,VLOOKUP($S65,REF!$K:$N,2,FALSE)),"")</f>
        <v>0</v>
      </c>
      <c r="BJ65" s="905">
        <f>IF($AB65&lt;=BJ$2,IF($AC65&lt;BJ$2,0,VLOOKUP($S65,REF!$K:$N,2,FALSE)),"")</f>
        <v>0</v>
      </c>
      <c r="BK65" s="905">
        <f>IF($AB65&lt;=BK$2,IF($AC65&lt;BK$2,0,VLOOKUP($S65,REF!$K:$N,2,FALSE)),"")</f>
        <v>0</v>
      </c>
      <c r="BL65" s="905">
        <f>IF($AB65&lt;=BL$2,IF($AC65&lt;BL$2,0,VLOOKUP($S65,REF!$K:$N,2,FALSE)),"")</f>
        <v>0</v>
      </c>
      <c r="BM65" s="905">
        <f>IF($AB65&lt;=BM$2,IF($AC65&lt;BM$2,0,VLOOKUP($S65,REF!$K:$N,2,FALSE)),"")</f>
        <v>0</v>
      </c>
      <c r="BN65" s="905">
        <f>IF($AB65&lt;=BN$2,IF($AC65&lt;BN$2,0,VLOOKUP($S65,REF!$K:$N,2,FALSE)),"")</f>
        <v>0</v>
      </c>
      <c r="BO65" s="905">
        <f>IF($AB65&lt;=BO$2,IF($AC65&lt;BO$2,0,VLOOKUP($S65,REF!$K:$N,2,FALSE)),"")</f>
        <v>0</v>
      </c>
      <c r="BP65" s="905">
        <f>IF($AB65&lt;=BP$2,IF($AC65&lt;BP$2,0,VLOOKUP($S65,REF!$K:$N,2,FALSE)),"")</f>
        <v>0</v>
      </c>
      <c r="BQ65" s="905">
        <f>IF($AB65&lt;=BQ$2,IF($AC65&lt;BQ$2,0,VLOOKUP($S65,REF!$K:$N,2,FALSE)),"")</f>
        <v>0</v>
      </c>
      <c r="BR65" s="905">
        <f>IF($AB65&lt;=BR$2,IF($AC65&lt;BR$2,0,VLOOKUP($S65,REF!$K:$N,2,FALSE)),"")</f>
        <v>0</v>
      </c>
      <c r="BS65" s="905">
        <f>IF($AB65&lt;=BS$2,IF($AC65&lt;BS$2,0,VLOOKUP($S65,REF!$K:$N,2,FALSE)),"")</f>
        <v>0</v>
      </c>
      <c r="BT65" s="905">
        <f>IF($AB65&lt;=BT$2,IF($AC65&lt;BT$2,0,VLOOKUP($S65,REF!$K:$N,2,FALSE)),"")</f>
        <v>0</v>
      </c>
      <c r="BU65" s="905">
        <f>IF($AB65&lt;=BU$2,IF($AC65&lt;BU$2,0,VLOOKUP($S65,REF!$K:$N,2,FALSE)),"")</f>
        <v>0</v>
      </c>
      <c r="BV65" s="905">
        <f>IF($AB65&lt;=BV$2,IF($AC65&lt;BV$2,0,VLOOKUP($S65,REF!$K:$N,2,FALSE)),"")</f>
        <v>0</v>
      </c>
      <c r="BW65" s="905">
        <f>IF($AB65&lt;=BW$2,IF($AC65&lt;BW$2,0,VLOOKUP($S65,REF!$K:$N,2,FALSE)),"")</f>
        <v>0</v>
      </c>
      <c r="BX65" s="905">
        <f>IF($AB65&lt;=BX$2,IF($AC65&lt;BX$2,0,VLOOKUP($S65,REF!$K:$N,2,FALSE)),"")</f>
        <v>0</v>
      </c>
      <c r="BY65" s="905">
        <f>IF($AB65&lt;=BY$2,IF($AC65&lt;BY$2,0,VLOOKUP($S65,REF!$K:$N,2,FALSE)),"")</f>
        <v>0</v>
      </c>
      <c r="BZ65" s="905">
        <f>IF($AB65&lt;=BZ$2,IF($AC65&lt;BZ$2,0,VLOOKUP($S65,REF!$K:$N,2,FALSE)),"")</f>
        <v>0</v>
      </c>
      <c r="CA65" s="905">
        <f>IF($AB65&lt;=CA$2,IF($AC65&lt;CA$2,0,VLOOKUP($S65,REF!$K:$N,2,FALSE)),"")</f>
        <v>0</v>
      </c>
      <c r="CB65" s="905">
        <f>IF($AB65&lt;=CB$2,IF($AC65&lt;CB$2,0,VLOOKUP($S65,REF!$K:$N,2,FALSE)),"")</f>
        <v>0</v>
      </c>
      <c r="CC65" s="905">
        <f>IF($AB65&lt;=CC$2,IF($AC65&lt;CC$2,0,VLOOKUP($S65,REF!$K:$N,2,FALSE)),"")</f>
        <v>0</v>
      </c>
      <c r="CD65" s="905">
        <f>IF($AB65&lt;=CD$2,IF($AC65&lt;CD$2,0,VLOOKUP($S65,REF!$K:$N,2,FALSE)),"")</f>
        <v>0</v>
      </c>
      <c r="CE65" s="905">
        <f>IF($AB65&lt;=CE$2,IF($AC65&lt;CE$2,0,VLOOKUP($S65,REF!$K:$N,2,FALSE)),"")</f>
        <v>0</v>
      </c>
      <c r="CF65" s="905">
        <f>IF($AB65&lt;=CF$2,IF($AC65&lt;CF$2,0,VLOOKUP($S65,REF!$K:$N,2,FALSE)),"")</f>
        <v>0</v>
      </c>
      <c r="CG65" s="905">
        <f>IF($AB65&lt;=CG$2,IF($AC65&lt;CG$2,0,VLOOKUP($S65,REF!$K:$N,2,FALSE)),"")</f>
        <v>0</v>
      </c>
      <c r="CH65" s="905">
        <f>IF($AB65&lt;=CH$2,IF($AC65&lt;CH$2,0,VLOOKUP($S65,REF!$K:$N,2,FALSE)),"")</f>
        <v>0</v>
      </c>
      <c r="CI65" s="905">
        <f>IF($AB65&lt;=CI$2,IF($AC65&lt;CI$2,0,VLOOKUP($S65,REF!$K:$N,2,FALSE)),"")</f>
        <v>0</v>
      </c>
      <c r="CJ65" s="905">
        <f>IF($AB65&lt;=CJ$2,IF($AC65&lt;CJ$2,0,VLOOKUP($S65,REF!$K:$N,2,FALSE)),"")</f>
        <v>0</v>
      </c>
      <c r="CK65" s="905">
        <f>IF($AB65&lt;=CK$2,IF($AC65&lt;CK$2,0,VLOOKUP($S65,REF!$K:$N,2,FALSE)),"")</f>
        <v>0</v>
      </c>
      <c r="CL65" s="905">
        <f>IF($AB65&lt;=CL$2,IF($AC65&lt;CL$2,0,VLOOKUP($S65,REF!$K:$N,2,FALSE)),"")</f>
        <v>0</v>
      </c>
      <c r="CM65" s="905">
        <f>IF($AB65&lt;=CM$2,IF($AC65&lt;CM$2,0,VLOOKUP($S65,REF!$K:$N,2,FALSE)),"")</f>
        <v>0</v>
      </c>
      <c r="CN65" s="905">
        <f>IF($AB65&lt;=CN$2,IF($AC65&lt;CN$2,0,VLOOKUP($S65,REF!$K:$N,2,FALSE)),"")</f>
        <v>0</v>
      </c>
      <c r="CO65" s="905">
        <f>IF($AB65&lt;=CO$2,IF($AC65&lt;CO$2,0,VLOOKUP($S65,REF!$K:$N,2,FALSE)),"")</f>
        <v>0</v>
      </c>
      <c r="CP65" s="905">
        <f>IF($AB65&lt;=CP$2,IF($AC65&lt;CP$2,0,VLOOKUP($S65,REF!$K:$N,2,FALSE)),"")</f>
        <v>0</v>
      </c>
      <c r="CQ65" s="905">
        <f>IF($AB65&lt;=CQ$2,IF($AC65&lt;CQ$2,0,VLOOKUP($S65,REF!$K:$N,2,FALSE)),"")</f>
        <v>0</v>
      </c>
      <c r="CR65" s="905">
        <f>IF($AB65&lt;=CR$2,IF($AC65&lt;CR$2,0,VLOOKUP($S65,REF!$K:$N,2,FALSE)),"")</f>
        <v>0</v>
      </c>
      <c r="CS65" s="905">
        <f>IF($AB65&lt;=CS$2,IF($AC65&lt;CS$2,0,VLOOKUP($S65,REF!$K:$N,2,FALSE)),"")</f>
        <v>0</v>
      </c>
      <c r="CT65" s="905">
        <f>IF($AB65&lt;=CT$2,IF($AC65&lt;CT$2,0,VLOOKUP($S65,REF!$K:$N,2,FALSE)),"")</f>
        <v>0</v>
      </c>
      <c r="CU65" s="905">
        <f>IF($AB65&lt;=CU$2,IF($AC65&lt;CU$2,0,VLOOKUP($S65,REF!$K:$N,2,FALSE)),"")</f>
        <v>0</v>
      </c>
      <c r="CV65" s="905">
        <f>IF($AB65&lt;=CV$2,IF($AC65&lt;CV$2,0,VLOOKUP($S65,REF!$K:$N,2,FALSE)),"")</f>
        <v>0</v>
      </c>
      <c r="CW65" s="905">
        <f>IF($AB65&lt;=CW$2,IF($AC65&lt;CW$2,0,VLOOKUP($S65,REF!$K:$N,2,FALSE)),"")</f>
        <v>0</v>
      </c>
      <c r="CX65" s="905">
        <f>IF($AB65&lt;=CX$2,IF($AC65&lt;CX$2,0,VLOOKUP($S65,REF!$K:$N,2,FALSE)),"")</f>
        <v>0</v>
      </c>
      <c r="CY65" s="905">
        <f>IF($AB65&lt;=CY$2,IF($AC65&lt;CY$2,0,VLOOKUP($S65,REF!$K:$N,2,FALSE)),"")</f>
        <v>0</v>
      </c>
      <c r="CZ65" s="905">
        <f>IF($AB65&lt;=CZ$2,IF($AC65&lt;CZ$2,0,VLOOKUP($S65,REF!$K:$N,2,FALSE)),"")</f>
        <v>0</v>
      </c>
      <c r="DA65" s="905">
        <f>IF($AB65&lt;=DA$2,IF($AC65&lt;DA$2,0,VLOOKUP($S65,REF!$K:$N,2,FALSE)),"")</f>
        <v>0</v>
      </c>
      <c r="DB65" s="905">
        <f>IF($AB65&lt;=DB$2,IF($AC65&lt;DB$2,0,VLOOKUP($S65,REF!$K:$N,2,FALSE)),"")</f>
        <v>0</v>
      </c>
      <c r="DC65" s="905">
        <f>IF($AB65&lt;=DC$2,IF($AC65&lt;DC$2,0,VLOOKUP($S65,REF!$K:$N,2,FALSE)),"")</f>
        <v>0</v>
      </c>
      <c r="DD65" s="905">
        <f>IF($AB65&lt;=DD$2,IF($AC65&lt;DD$2,0,VLOOKUP($S65,REF!$K:$N,2,FALSE)),"")</f>
        <v>0</v>
      </c>
      <c r="DE65" s="905">
        <f>IF($AB65&lt;=DE$2,IF($AC65&lt;DE$2,0,VLOOKUP($S65,REF!$K:$N,2,FALSE)),"")</f>
        <v>0</v>
      </c>
      <c r="DF65" s="905">
        <f>IF($AB65&lt;=DF$2,IF($AC65&lt;DF$2,0,VLOOKUP($S65,REF!$K:$N,2,FALSE)),"")</f>
        <v>0</v>
      </c>
      <c r="DG65" s="905">
        <f>IF($AB65&lt;=DG$2,IF($AC65&lt;DG$2,0,VLOOKUP($S65,REF!$K:$N,2,FALSE)),"")</f>
        <v>0</v>
      </c>
      <c r="DH65" s="905">
        <f>IF($AB65&lt;=DH$2,IF($AC65&lt;DH$2,0,VLOOKUP($S65,REF!$K:$N,2,FALSE)),"")</f>
        <v>0</v>
      </c>
      <c r="DI65" s="905">
        <f>IF($AB65&lt;=DI$2,IF($AC65&lt;DI$2,0,VLOOKUP($S65,REF!$K:$N,2,FALSE)),"")</f>
        <v>0</v>
      </c>
      <c r="DJ65" s="905">
        <f>IF($AB65&lt;=DJ$2,IF($AC65&lt;DJ$2,0,VLOOKUP($S65,REF!$K:$N,2,FALSE)),"")</f>
        <v>0</v>
      </c>
      <c r="DK65" s="905">
        <f>IF($AB65&lt;=DK$2,IF($AC65&lt;DK$2,0,VLOOKUP($S65,REF!$K:$N,2,FALSE)),"")</f>
        <v>0</v>
      </c>
      <c r="DL65" s="905">
        <f>IF($AB65&lt;=DL$2,IF($AC65&lt;DL$2,0,VLOOKUP($S65,REF!$K:$N,2,FALSE)),"")</f>
        <v>0</v>
      </c>
      <c r="DM65" s="905">
        <f>IF($AB65&lt;=DM$2,IF($AC65&lt;DM$2,0,VLOOKUP($S65,REF!$K:$N,2,FALSE)),"")</f>
        <v>0</v>
      </c>
      <c r="DN65" s="905">
        <f>IF($AB65&lt;=DN$2,IF($AC65&lt;DN$2,0,VLOOKUP($S65,REF!$K:$N,2,FALSE)),"")</f>
        <v>0</v>
      </c>
      <c r="DO65" s="905">
        <f>IF($AB65&lt;=DO$2,IF($AC65&lt;DO$2,0,VLOOKUP($S65,REF!$K:$N,2,FALSE)),"")</f>
        <v>0</v>
      </c>
      <c r="DP65" s="905">
        <f>IF($AB65&lt;=DP$2,IF($AC65&lt;DP$2,0,VLOOKUP($S65,REF!$K:$N,2,FALSE)),"")</f>
        <v>0</v>
      </c>
      <c r="DQ65" s="905">
        <f>IF($AB65&lt;=DQ$2,IF($AC65&lt;DQ$2,0,VLOOKUP($S65,REF!$K:$N,2,FALSE)),"")</f>
        <v>0</v>
      </c>
      <c r="DR65" s="905">
        <f>IF($AB65&lt;=DR$2,IF($AC65&lt;DR$2,0,VLOOKUP($S65,REF!$K:$N,2,FALSE)),"")</f>
        <v>0</v>
      </c>
      <c r="DS65" s="905">
        <f>IF($AB65&lt;=DS$2,IF($AC65&lt;DS$2,0,VLOOKUP($S65,REF!$K:$N,2,FALSE)),"")</f>
        <v>0</v>
      </c>
      <c r="DT65" s="905">
        <f>IF($AB65&lt;=DT$2,IF($AC65&lt;DT$2,0,VLOOKUP($S65,REF!$K:$N,2,FALSE)),"")</f>
        <v>0</v>
      </c>
      <c r="DU65" s="905">
        <f>IF($AB65&lt;=DU$2,IF($AC65&lt;DU$2,0,VLOOKUP($S65,REF!$K:$N,2,FALSE)),"")</f>
        <v>0</v>
      </c>
      <c r="DV65" s="905">
        <f>IF($AB65&lt;=DV$2,IF($AC65&lt;DV$2,0,VLOOKUP($S65,REF!$K:$N,2,FALSE)),"")</f>
        <v>0</v>
      </c>
      <c r="DW65" s="905">
        <f>IF($AB65&lt;=DW$2,IF($AC65&lt;DW$2,0,VLOOKUP($S65,REF!$K:$N,2,FALSE)),"")</f>
        <v>0</v>
      </c>
      <c r="DX65" s="905">
        <f>IF($AB65&lt;=DX$2,IF($AC65&lt;DX$2,0,VLOOKUP($S65,REF!$K:$N,2,FALSE)),"")</f>
        <v>0</v>
      </c>
      <c r="DY65" s="905">
        <f>IF($AB65&lt;=DY$2,IF($AC65&lt;DY$2,0,VLOOKUP($S65,REF!$K:$N,2,FALSE)),"")</f>
        <v>0</v>
      </c>
      <c r="DZ65" s="905">
        <f>IF($AB65&lt;=DZ$2,IF($AC65&lt;DZ$2,0,VLOOKUP($S65,REF!$K:$N,2,FALSE)),"")</f>
        <v>1.0001</v>
      </c>
      <c r="EA65" s="908"/>
      <c r="EB65" s="908"/>
      <c r="EC65" s="908"/>
      <c r="ED65" s="908"/>
      <c r="EE65" s="908"/>
      <c r="EF65" s="908"/>
      <c r="EG65" s="908"/>
      <c r="EH65" s="908"/>
      <c r="EI65" s="908"/>
      <c r="EJ65" s="908"/>
      <c r="EK65" s="908"/>
      <c r="EL65" s="908"/>
      <c r="EM65" s="908"/>
      <c r="EN65" s="908"/>
      <c r="EO65" s="908"/>
      <c r="EP65" s="908"/>
      <c r="EQ65" s="908"/>
      <c r="ER65" s="908"/>
      <c r="ES65" s="908"/>
      <c r="ET65" s="908"/>
      <c r="EU65" s="908"/>
      <c r="EV65" s="908"/>
      <c r="EW65" s="908"/>
      <c r="EX65" s="908"/>
      <c r="EY65" s="908"/>
      <c r="EZ65" s="908"/>
      <c r="FA65" s="908"/>
      <c r="FB65" s="908"/>
      <c r="FC65" s="908"/>
      <c r="FD65" s="908"/>
      <c r="FE65" s="908"/>
      <c r="FF65" s="908"/>
      <c r="FG65" s="908"/>
      <c r="FH65" s="908"/>
      <c r="FI65" s="908"/>
      <c r="FJ65" s="908"/>
      <c r="FK65" s="908"/>
      <c r="FL65" s="908"/>
      <c r="FM65" s="908"/>
      <c r="FN65" s="908"/>
      <c r="FO65" s="908"/>
      <c r="FP65" s="908"/>
      <c r="FQ65" s="908"/>
      <c r="FR65" s="908"/>
      <c r="FS65" s="908"/>
      <c r="FT65" s="908"/>
      <c r="FU65" s="908"/>
      <c r="FV65" s="908"/>
      <c r="FW65" s="908"/>
      <c r="FX65" s="908"/>
      <c r="FY65" s="908"/>
      <c r="FZ65" s="908"/>
      <c r="GA65" s="908"/>
      <c r="GB65" s="908"/>
      <c r="GC65" s="908"/>
      <c r="GD65" s="908"/>
      <c r="GE65" s="908"/>
      <c r="GF65" s="908"/>
      <c r="GG65" s="908"/>
      <c r="GH65" s="908"/>
      <c r="GI65" s="908"/>
      <c r="GJ65" s="908"/>
      <c r="GK65" s="908"/>
      <c r="GL65" s="908"/>
      <c r="GM65" s="908"/>
      <c r="GN65" s="908"/>
      <c r="GO65" s="908"/>
      <c r="GP65" s="908"/>
      <c r="GQ65" s="908"/>
      <c r="GR65" s="908"/>
      <c r="GS65" s="908"/>
      <c r="GT65" s="908"/>
      <c r="GU65" s="908"/>
      <c r="GV65" s="908"/>
      <c r="GW65" s="908"/>
      <c r="GX65" s="908"/>
      <c r="GY65" s="908"/>
      <c r="GZ65" s="908"/>
      <c r="HA65" s="908"/>
      <c r="HB65" s="908"/>
      <c r="HC65" s="908"/>
      <c r="HD65" s="908"/>
      <c r="HE65" s="908"/>
      <c r="HF65" s="908"/>
      <c r="HG65" s="908"/>
      <c r="HH65" s="908"/>
      <c r="HI65" s="908"/>
      <c r="HJ65" s="908"/>
      <c r="HK65" s="908"/>
      <c r="HL65" s="908"/>
      <c r="HM65" s="908"/>
      <c r="HN65" s="908"/>
      <c r="HO65" s="908"/>
      <c r="HP65" s="908"/>
      <c r="HQ65" s="908"/>
      <c r="HR65" s="908"/>
      <c r="HS65" s="908"/>
      <c r="HT65" s="908"/>
      <c r="HU65" s="908"/>
      <c r="HV65" s="908"/>
      <c r="HW65" s="908"/>
      <c r="HX65" s="908"/>
      <c r="HY65" s="908"/>
      <c r="HZ65" s="908"/>
      <c r="IA65" s="908"/>
      <c r="IB65" s="908"/>
      <c r="IC65" s="908"/>
      <c r="ID65" s="908"/>
      <c r="IE65" s="908"/>
      <c r="IF65" s="908"/>
      <c r="IG65" s="908"/>
      <c r="IH65" s="908"/>
      <c r="II65" s="908"/>
      <c r="IJ65" s="908"/>
      <c r="IK65" s="908"/>
      <c r="IL65" s="908"/>
      <c r="IM65" s="908"/>
      <c r="IN65" s="908"/>
      <c r="IO65" s="908"/>
      <c r="IP65" s="908"/>
      <c r="IQ65" s="908"/>
      <c r="IR65" s="908"/>
      <c r="IS65" s="908"/>
      <c r="IT65" s="908"/>
      <c r="IU65" s="908"/>
      <c r="IV65" s="908"/>
      <c r="IW65" s="908"/>
      <c r="IX65" s="908"/>
      <c r="IY65" s="908"/>
      <c r="IZ65" s="908"/>
      <c r="JA65" s="908"/>
      <c r="JB65" s="908"/>
      <c r="JC65" s="908"/>
      <c r="JD65" s="908"/>
      <c r="JE65" s="908"/>
      <c r="JF65" s="908"/>
      <c r="JG65" s="908"/>
      <c r="JH65" s="908"/>
      <c r="JI65" s="908"/>
      <c r="JJ65" s="908"/>
      <c r="JK65" s="908"/>
      <c r="JL65" s="908"/>
      <c r="JM65" s="908"/>
      <c r="JN65" s="908"/>
      <c r="JO65" s="908"/>
      <c r="JP65" s="908"/>
      <c r="JQ65" s="908"/>
      <c r="JR65" s="908"/>
      <c r="JS65" s="908"/>
      <c r="JT65" s="908"/>
      <c r="JU65" s="908"/>
      <c r="JV65" s="908"/>
      <c r="JW65" s="908"/>
      <c r="JX65" s="908"/>
    </row>
    <row r="66" spans="1:284" s="709" customFormat="1" ht="24" customHeight="1">
      <c r="A66" s="972">
        <f>VLOOKUP(B66,REF!$U$1:$W$8,2,FALSE)</f>
        <v>4</v>
      </c>
      <c r="B66" s="1192" t="s">
        <v>342</v>
      </c>
      <c r="C66" s="1193"/>
      <c r="D66" s="1297"/>
      <c r="E66" s="971"/>
      <c r="F66" s="1218">
        <v>0</v>
      </c>
      <c r="G66" s="1219"/>
      <c r="H66" s="870"/>
      <c r="I66" s="764" t="s">
        <v>281</v>
      </c>
      <c r="J66" s="945"/>
      <c r="K66" s="939"/>
      <c r="L66" s="864"/>
      <c r="M66" s="710"/>
      <c r="N66" s="1304" t="s">
        <v>281</v>
      </c>
      <c r="O66" s="1225"/>
      <c r="P66" s="860"/>
      <c r="Q66" s="930"/>
      <c r="R66" s="1025"/>
      <c r="S66" s="1179"/>
      <c r="T66" s="1180" t="str">
        <f>VLOOKUP(S66,REF!$K$1:$N$11,4,FALSE)</f>
        <v>SALES</v>
      </c>
      <c r="U66" s="1019"/>
      <c r="V66" s="904"/>
      <c r="W66" s="956"/>
      <c r="X66" s="904"/>
      <c r="Y66" s="956"/>
      <c r="Z66" s="955"/>
      <c r="AA66" s="952">
        <f t="shared" si="12"/>
        <v>0</v>
      </c>
      <c r="AB66" s="1283"/>
      <c r="AC66" s="1283">
        <f t="shared" si="13"/>
        <v>0</v>
      </c>
      <c r="AD66" s="952"/>
      <c r="AE66" s="953"/>
      <c r="AF66" s="1033"/>
      <c r="AG66" s="1234"/>
      <c r="AH66" s="472">
        <f>IF($AB66&lt;=AH$2,IF($AC66&lt;AH$2,0,VLOOKUP($S66,REF!$K:$N,2,FALSE)),"")</f>
        <v>0</v>
      </c>
      <c r="AI66" s="472">
        <f>IF($AB66&lt;=AI$2,IF($AC66&lt;AI$2,0,VLOOKUP($S66,REF!$K:$N,2,FALSE)),"")</f>
        <v>0</v>
      </c>
      <c r="AJ66" s="472">
        <f>IF($AB66&lt;=AJ$2,IF($AC66&lt;AJ$2,0,VLOOKUP($S66,REF!$K:$N,2,FALSE)),"")</f>
        <v>0</v>
      </c>
      <c r="AK66" s="472">
        <f>IF($AB66&lt;=AK$2,IF($AC66&lt;AK$2,0,VLOOKUP($S66,REF!$K:$N,2,FALSE)),"")</f>
        <v>0</v>
      </c>
      <c r="AL66" s="472">
        <f>IF($AB66&lt;=AL$2,IF($AC66&lt;AL$2,0,VLOOKUP($S66,REF!$K:$N,2,FALSE)),"")</f>
        <v>0</v>
      </c>
      <c r="AM66" s="472">
        <f>IF($AB66&lt;=AM$2,IF($AC66&lt;AM$2,0,VLOOKUP($S66,REF!$K:$N,2,FALSE)),"")</f>
        <v>0</v>
      </c>
      <c r="AN66" s="472">
        <f>IF($AB66&lt;=AN$2,IF($AC66&lt;AN$2,0,VLOOKUP($S66,REF!$K:$N,2,FALSE)),"")</f>
        <v>0</v>
      </c>
      <c r="AO66" s="472">
        <f>IF($AB66&lt;=AO$2,IF($AC66&lt;AO$2,0,VLOOKUP($S66,REF!$K:$N,2,FALSE)),"")</f>
        <v>0</v>
      </c>
      <c r="AP66" s="472">
        <f>IF($AB66&lt;=AP$2,IF($AC66&lt;AP$2,0,VLOOKUP($S66,REF!$K:$N,2,FALSE)),"")</f>
        <v>0</v>
      </c>
      <c r="AQ66" s="472">
        <f>IF($AB66&lt;=AQ$2,IF($AC66&lt;AQ$2,0,VLOOKUP($S66,REF!$K:$N,2,FALSE)),"")</f>
        <v>0</v>
      </c>
      <c r="AR66" s="472">
        <f>IF($AB66&lt;=AR$2,IF($AC66&lt;AR$2,0,VLOOKUP($S66,REF!$K:$N,2,FALSE)),"")</f>
        <v>0</v>
      </c>
      <c r="AS66" s="472">
        <f>IF($AB66&lt;=AS$2,IF($AC66&lt;AS$2,0,VLOOKUP($S66,REF!$K:$N,2,FALSE)),"")</f>
        <v>0</v>
      </c>
      <c r="AT66" s="472">
        <f>IF($AB66&lt;=AT$2,IF($AC66&lt;AT$2,0,VLOOKUP($S66,REF!$K:$N,2,FALSE)),"")</f>
        <v>0</v>
      </c>
      <c r="AU66" s="472">
        <f>IF($AB66&lt;=AU$2,IF($AC66&lt;AU$2,0,VLOOKUP($S66,REF!$K:$N,2,FALSE)),"")</f>
        <v>0</v>
      </c>
      <c r="AV66" s="472">
        <f>IF($AB66&lt;=AV$2,IF($AC66&lt;AV$2,0,VLOOKUP($S66,REF!$K:$N,2,FALSE)),"")</f>
        <v>0</v>
      </c>
      <c r="AW66" s="472">
        <f>IF($AB66&lt;=AW$2,IF($AC66&lt;AW$2,0,VLOOKUP($S66,REF!$K:$N,2,FALSE)),"")</f>
        <v>0</v>
      </c>
      <c r="AX66" s="472">
        <f>IF($AB66&lt;=AX$2,IF($AC66&lt;AX$2,0,VLOOKUP($S66,REF!$K:$N,2,FALSE)),"")</f>
        <v>0</v>
      </c>
      <c r="AY66" s="472">
        <f>IF($AB66&lt;=AY$2,IF($AC66&lt;AY$2,0,VLOOKUP($S66,REF!$K:$N,2,FALSE)),"")</f>
        <v>0</v>
      </c>
      <c r="AZ66" s="472">
        <f>IF($AB66&lt;=AZ$2,IF($AC66&lt;AZ$2,0,VLOOKUP($S66,REF!$K:$N,2,FALSE)),"")</f>
        <v>0</v>
      </c>
      <c r="BA66" s="472">
        <f>IF($AB66&lt;=BA$2,IF($AC66&lt;BA$2,0,VLOOKUP($S66,REF!$K:$N,2,FALSE)),"")</f>
        <v>0</v>
      </c>
      <c r="BB66" s="905">
        <f>IF($AB66&lt;=BB$2,IF($AC66&lt;BB$2,0,VLOOKUP($S66,REF!$K:$N,2,FALSE)),"")</f>
        <v>0</v>
      </c>
      <c r="BC66" s="905">
        <f>IF($AB66&lt;=BC$2,IF($AC66&lt;BC$2,0,VLOOKUP($S66,REF!$K:$N,2,FALSE)),"")</f>
        <v>0</v>
      </c>
      <c r="BD66" s="905">
        <f>IF($AB66&lt;=BD$2,IF($AC66&lt;BD$2,0,VLOOKUP($S66,REF!$K:$N,2,FALSE)),"")</f>
        <v>0</v>
      </c>
      <c r="BE66" s="905">
        <f>IF($AB66&lt;=BE$2,IF($AC66&lt;BE$2,0,VLOOKUP($S66,REF!$K:$N,2,FALSE)),"")</f>
        <v>0</v>
      </c>
      <c r="BF66" s="905">
        <f>IF($AB66&lt;=BF$2,IF($AC66&lt;BF$2,0,VLOOKUP($S66,REF!$K:$N,2,FALSE)),"")</f>
        <v>0</v>
      </c>
      <c r="BG66" s="905">
        <f>IF($AB66&lt;=BG$2,IF($AC66&lt;BG$2,0,VLOOKUP($S66,REF!$K:$N,2,FALSE)),"")</f>
        <v>0</v>
      </c>
      <c r="BH66" s="905">
        <f>IF($AB66&lt;=BH$2,IF($AC66&lt;BH$2,0,VLOOKUP($S66,REF!$K:$N,2,FALSE)),"")</f>
        <v>0</v>
      </c>
      <c r="BI66" s="905">
        <f>IF($AB66&lt;=BI$2,IF($AC66&lt;BI$2,0,VLOOKUP($S66,REF!$K:$N,2,FALSE)),"")</f>
        <v>0</v>
      </c>
      <c r="BJ66" s="905">
        <f>IF($AB66&lt;=BJ$2,IF($AC66&lt;BJ$2,0,VLOOKUP($S66,REF!$K:$N,2,FALSE)),"")</f>
        <v>0</v>
      </c>
      <c r="BK66" s="905">
        <f>IF($AB66&lt;=BK$2,IF($AC66&lt;BK$2,0,VLOOKUP($S66,REF!$K:$N,2,FALSE)),"")</f>
        <v>0</v>
      </c>
      <c r="BL66" s="905">
        <f>IF($AB66&lt;=BL$2,IF($AC66&lt;BL$2,0,VLOOKUP($S66,REF!$K:$N,2,FALSE)),"")</f>
        <v>0</v>
      </c>
      <c r="BM66" s="905">
        <f>IF($AB66&lt;=BM$2,IF($AC66&lt;BM$2,0,VLOOKUP($S66,REF!$K:$N,2,FALSE)),"")</f>
        <v>0</v>
      </c>
      <c r="BN66" s="905">
        <f>IF($AB66&lt;=BN$2,IF($AC66&lt;BN$2,0,VLOOKUP($S66,REF!$K:$N,2,FALSE)),"")</f>
        <v>0</v>
      </c>
      <c r="BO66" s="905">
        <f>IF($AB66&lt;=BO$2,IF($AC66&lt;BO$2,0,VLOOKUP($S66,REF!$K:$N,2,FALSE)),"")</f>
        <v>0</v>
      </c>
      <c r="BP66" s="905">
        <f>IF($AB66&lt;=BP$2,IF($AC66&lt;BP$2,0,VLOOKUP($S66,REF!$K:$N,2,FALSE)),"")</f>
        <v>0</v>
      </c>
      <c r="BQ66" s="905">
        <f>IF($AB66&lt;=BQ$2,IF($AC66&lt;BQ$2,0,VLOOKUP($S66,REF!$K:$N,2,FALSE)),"")</f>
        <v>0</v>
      </c>
      <c r="BR66" s="905">
        <f>IF($AB66&lt;=BR$2,IF($AC66&lt;BR$2,0,VLOOKUP($S66,REF!$K:$N,2,FALSE)),"")</f>
        <v>0</v>
      </c>
      <c r="BS66" s="905">
        <f>IF($AB66&lt;=BS$2,IF($AC66&lt;BS$2,0,VLOOKUP($S66,REF!$K:$N,2,FALSE)),"")</f>
        <v>0</v>
      </c>
      <c r="BT66" s="905">
        <f>IF($AB66&lt;=BT$2,IF($AC66&lt;BT$2,0,VLOOKUP($S66,REF!$K:$N,2,FALSE)),"")</f>
        <v>0</v>
      </c>
      <c r="BU66" s="905">
        <f>IF($AB66&lt;=BU$2,IF($AC66&lt;BU$2,0,VLOOKUP($S66,REF!$K:$N,2,FALSE)),"")</f>
        <v>0</v>
      </c>
      <c r="BV66" s="905">
        <f>IF($AB66&lt;=BV$2,IF($AC66&lt;BV$2,0,VLOOKUP($S66,REF!$K:$N,2,FALSE)),"")</f>
        <v>0</v>
      </c>
      <c r="BW66" s="905">
        <f>IF($AB66&lt;=BW$2,IF($AC66&lt;BW$2,0,VLOOKUP($S66,REF!$K:$N,2,FALSE)),"")</f>
        <v>0</v>
      </c>
      <c r="BX66" s="905">
        <f>IF($AB66&lt;=BX$2,IF($AC66&lt;BX$2,0,VLOOKUP($S66,REF!$K:$N,2,FALSE)),"")</f>
        <v>0</v>
      </c>
      <c r="BY66" s="905">
        <f>IF($AB66&lt;=BY$2,IF($AC66&lt;BY$2,0,VLOOKUP($S66,REF!$K:$N,2,FALSE)),"")</f>
        <v>0</v>
      </c>
      <c r="BZ66" s="905">
        <f>IF($AB66&lt;=BZ$2,IF($AC66&lt;BZ$2,0,VLOOKUP($S66,REF!$K:$N,2,FALSE)),"")</f>
        <v>0</v>
      </c>
      <c r="CA66" s="905">
        <f>IF($AB66&lt;=CA$2,IF($AC66&lt;CA$2,0,VLOOKUP($S66,REF!$K:$N,2,FALSE)),"")</f>
        <v>0</v>
      </c>
      <c r="CB66" s="905">
        <f>IF($AB66&lt;=CB$2,IF($AC66&lt;CB$2,0,VLOOKUP($S66,REF!$K:$N,2,FALSE)),"")</f>
        <v>0</v>
      </c>
      <c r="CC66" s="905">
        <f>IF($AB66&lt;=CC$2,IF($AC66&lt;CC$2,0,VLOOKUP($S66,REF!$K:$N,2,FALSE)),"")</f>
        <v>0</v>
      </c>
      <c r="CD66" s="905">
        <f>IF($AB66&lt;=CD$2,IF($AC66&lt;CD$2,0,VLOOKUP($S66,REF!$K:$N,2,FALSE)),"")</f>
        <v>0</v>
      </c>
      <c r="CE66" s="905">
        <f>IF($AB66&lt;=CE$2,IF($AC66&lt;CE$2,0,VLOOKUP($S66,REF!$K:$N,2,FALSE)),"")</f>
        <v>0</v>
      </c>
      <c r="CF66" s="905">
        <f>IF($AB66&lt;=CF$2,IF($AC66&lt;CF$2,0,VLOOKUP($S66,REF!$K:$N,2,FALSE)),"")</f>
        <v>0</v>
      </c>
      <c r="CG66" s="905">
        <f>IF($AB66&lt;=CG$2,IF($AC66&lt;CG$2,0,VLOOKUP($S66,REF!$K:$N,2,FALSE)),"")</f>
        <v>0</v>
      </c>
      <c r="CH66" s="905">
        <f>IF($AB66&lt;=CH$2,IF($AC66&lt;CH$2,0,VLOOKUP($S66,REF!$K:$N,2,FALSE)),"")</f>
        <v>0</v>
      </c>
      <c r="CI66" s="905">
        <f>IF($AB66&lt;=CI$2,IF($AC66&lt;CI$2,0,VLOOKUP($S66,REF!$K:$N,2,FALSE)),"")</f>
        <v>0</v>
      </c>
      <c r="CJ66" s="905">
        <f>IF($AB66&lt;=CJ$2,IF($AC66&lt;CJ$2,0,VLOOKUP($S66,REF!$K:$N,2,FALSE)),"")</f>
        <v>0</v>
      </c>
      <c r="CK66" s="905">
        <f>IF($AB66&lt;=CK$2,IF($AC66&lt;CK$2,0,VLOOKUP($S66,REF!$K:$N,2,FALSE)),"")</f>
        <v>0</v>
      </c>
      <c r="CL66" s="905">
        <f>IF($AB66&lt;=CL$2,IF($AC66&lt;CL$2,0,VLOOKUP($S66,REF!$K:$N,2,FALSE)),"")</f>
        <v>0</v>
      </c>
      <c r="CM66" s="905">
        <f>IF($AB66&lt;=CM$2,IF($AC66&lt;CM$2,0,VLOOKUP($S66,REF!$K:$N,2,FALSE)),"")</f>
        <v>0</v>
      </c>
      <c r="CN66" s="905">
        <f>IF($AB66&lt;=CN$2,IF($AC66&lt;CN$2,0,VLOOKUP($S66,REF!$K:$N,2,FALSE)),"")</f>
        <v>0</v>
      </c>
      <c r="CO66" s="905">
        <f>IF($AB66&lt;=CO$2,IF($AC66&lt;CO$2,0,VLOOKUP($S66,REF!$K:$N,2,FALSE)),"")</f>
        <v>0</v>
      </c>
      <c r="CP66" s="905">
        <f>IF($AB66&lt;=CP$2,IF($AC66&lt;CP$2,0,VLOOKUP($S66,REF!$K:$N,2,FALSE)),"")</f>
        <v>0</v>
      </c>
      <c r="CQ66" s="905">
        <f>IF($AB66&lt;=CQ$2,IF($AC66&lt;CQ$2,0,VLOOKUP($S66,REF!$K:$N,2,FALSE)),"")</f>
        <v>0</v>
      </c>
      <c r="CR66" s="905">
        <f>IF($AB66&lt;=CR$2,IF($AC66&lt;CR$2,0,VLOOKUP($S66,REF!$K:$N,2,FALSE)),"")</f>
        <v>0</v>
      </c>
      <c r="CS66" s="905">
        <f>IF($AB66&lt;=CS$2,IF($AC66&lt;CS$2,0,VLOOKUP($S66,REF!$K:$N,2,FALSE)),"")</f>
        <v>0</v>
      </c>
      <c r="CT66" s="905">
        <f>IF($AB66&lt;=CT$2,IF($AC66&lt;CT$2,0,VLOOKUP($S66,REF!$K:$N,2,FALSE)),"")</f>
        <v>0</v>
      </c>
      <c r="CU66" s="905">
        <f>IF($AB66&lt;=CU$2,IF($AC66&lt;CU$2,0,VLOOKUP($S66,REF!$K:$N,2,FALSE)),"")</f>
        <v>0</v>
      </c>
      <c r="CV66" s="905">
        <f>IF($AB66&lt;=CV$2,IF($AC66&lt;CV$2,0,VLOOKUP($S66,REF!$K:$N,2,FALSE)),"")</f>
        <v>0</v>
      </c>
      <c r="CW66" s="905">
        <f>IF($AB66&lt;=CW$2,IF($AC66&lt;CW$2,0,VLOOKUP($S66,REF!$K:$N,2,FALSE)),"")</f>
        <v>0</v>
      </c>
      <c r="CX66" s="905">
        <f>IF($AB66&lt;=CX$2,IF($AC66&lt;CX$2,0,VLOOKUP($S66,REF!$K:$N,2,FALSE)),"")</f>
        <v>0</v>
      </c>
      <c r="CY66" s="905">
        <f>IF($AB66&lt;=CY$2,IF($AC66&lt;CY$2,0,VLOOKUP($S66,REF!$K:$N,2,FALSE)),"")</f>
        <v>0</v>
      </c>
      <c r="CZ66" s="905">
        <f>IF($AB66&lt;=CZ$2,IF($AC66&lt;CZ$2,0,VLOOKUP($S66,REF!$K:$N,2,FALSE)),"")</f>
        <v>0</v>
      </c>
      <c r="DA66" s="905">
        <f>IF($AB66&lt;=DA$2,IF($AC66&lt;DA$2,0,VLOOKUP($S66,REF!$K:$N,2,FALSE)),"")</f>
        <v>0</v>
      </c>
      <c r="DB66" s="905">
        <f>IF($AB66&lt;=DB$2,IF($AC66&lt;DB$2,0,VLOOKUP($S66,REF!$K:$N,2,FALSE)),"")</f>
        <v>0</v>
      </c>
      <c r="DC66" s="905">
        <f>IF($AB66&lt;=DC$2,IF($AC66&lt;DC$2,0,VLOOKUP($S66,REF!$K:$N,2,FALSE)),"")</f>
        <v>0</v>
      </c>
      <c r="DD66" s="905">
        <f>IF($AB66&lt;=DD$2,IF($AC66&lt;DD$2,0,VLOOKUP($S66,REF!$K:$N,2,FALSE)),"")</f>
        <v>0</v>
      </c>
      <c r="DE66" s="905">
        <f>IF($AB66&lt;=DE$2,IF($AC66&lt;DE$2,0,VLOOKUP($S66,REF!$K:$N,2,FALSE)),"")</f>
        <v>0</v>
      </c>
      <c r="DF66" s="905">
        <f>IF($AB66&lt;=DF$2,IF($AC66&lt;DF$2,0,VLOOKUP($S66,REF!$K:$N,2,FALSE)),"")</f>
        <v>0</v>
      </c>
      <c r="DG66" s="905">
        <f>IF($AB66&lt;=DG$2,IF($AC66&lt;DG$2,0,VLOOKUP($S66,REF!$K:$N,2,FALSE)),"")</f>
        <v>0</v>
      </c>
      <c r="DH66" s="905">
        <f>IF($AB66&lt;=DH$2,IF($AC66&lt;DH$2,0,VLOOKUP($S66,REF!$K:$N,2,FALSE)),"")</f>
        <v>0</v>
      </c>
      <c r="DI66" s="905">
        <f>IF($AB66&lt;=DI$2,IF($AC66&lt;DI$2,0,VLOOKUP($S66,REF!$K:$N,2,FALSE)),"")</f>
        <v>0</v>
      </c>
      <c r="DJ66" s="905">
        <f>IF($AB66&lt;=DJ$2,IF($AC66&lt;DJ$2,0,VLOOKUP($S66,REF!$K:$N,2,FALSE)),"")</f>
        <v>0</v>
      </c>
      <c r="DK66" s="905">
        <f>IF($AB66&lt;=DK$2,IF($AC66&lt;DK$2,0,VLOOKUP($S66,REF!$K:$N,2,FALSE)),"")</f>
        <v>0</v>
      </c>
      <c r="DL66" s="905">
        <f>IF($AB66&lt;=DL$2,IF($AC66&lt;DL$2,0,VLOOKUP($S66,REF!$K:$N,2,FALSE)),"")</f>
        <v>0</v>
      </c>
      <c r="DM66" s="905">
        <f>IF($AB66&lt;=DM$2,IF($AC66&lt;DM$2,0,VLOOKUP($S66,REF!$K:$N,2,FALSE)),"")</f>
        <v>0</v>
      </c>
      <c r="DN66" s="905">
        <f>IF($AB66&lt;=DN$2,IF($AC66&lt;DN$2,0,VLOOKUP($S66,REF!$K:$N,2,FALSE)),"")</f>
        <v>0</v>
      </c>
      <c r="DO66" s="905">
        <f>IF($AB66&lt;=DO$2,IF($AC66&lt;DO$2,0,VLOOKUP($S66,REF!$K:$N,2,FALSE)),"")</f>
        <v>0</v>
      </c>
      <c r="DP66" s="905">
        <f>IF($AB66&lt;=DP$2,IF($AC66&lt;DP$2,0,VLOOKUP($S66,REF!$K:$N,2,FALSE)),"")</f>
        <v>0</v>
      </c>
      <c r="DQ66" s="905">
        <f>IF($AB66&lt;=DQ$2,IF($AC66&lt;DQ$2,0,VLOOKUP($S66,REF!$K:$N,2,FALSE)),"")</f>
        <v>0</v>
      </c>
      <c r="DR66" s="905">
        <f>IF($AB66&lt;=DR$2,IF($AC66&lt;DR$2,0,VLOOKUP($S66,REF!$K:$N,2,FALSE)),"")</f>
        <v>0</v>
      </c>
      <c r="DS66" s="905">
        <f>IF($AB66&lt;=DS$2,IF($AC66&lt;DS$2,0,VLOOKUP($S66,REF!$K:$N,2,FALSE)),"")</f>
        <v>0</v>
      </c>
      <c r="DT66" s="905">
        <f>IF($AB66&lt;=DT$2,IF($AC66&lt;DT$2,0,VLOOKUP($S66,REF!$K:$N,2,FALSE)),"")</f>
        <v>0</v>
      </c>
      <c r="DU66" s="905">
        <f>IF($AB66&lt;=DU$2,IF($AC66&lt;DU$2,0,VLOOKUP($S66,REF!$K:$N,2,FALSE)),"")</f>
        <v>0</v>
      </c>
      <c r="DV66" s="905">
        <f>IF($AB66&lt;=DV$2,IF($AC66&lt;DV$2,0,VLOOKUP($S66,REF!$K:$N,2,FALSE)),"")</f>
        <v>0</v>
      </c>
      <c r="DW66" s="905">
        <f>IF($AB66&lt;=DW$2,IF($AC66&lt;DW$2,0,VLOOKUP($S66,REF!$K:$N,2,FALSE)),"")</f>
        <v>0</v>
      </c>
      <c r="DX66" s="905">
        <f>IF($AB66&lt;=DX$2,IF($AC66&lt;DX$2,0,VLOOKUP($S66,REF!$K:$N,2,FALSE)),"")</f>
        <v>0</v>
      </c>
      <c r="DY66" s="905">
        <f>IF($AB66&lt;=DY$2,IF($AC66&lt;DY$2,0,VLOOKUP($S66,REF!$K:$N,2,FALSE)),"")</f>
        <v>0</v>
      </c>
      <c r="DZ66" s="905">
        <f>IF($AB66&lt;=DZ$2,IF($AC66&lt;DZ$2,0,VLOOKUP($S66,REF!$K:$N,2,FALSE)),"")</f>
        <v>1.0001</v>
      </c>
      <c r="EA66" s="908"/>
      <c r="EB66" s="908"/>
      <c r="EC66" s="908"/>
      <c r="ED66" s="908"/>
      <c r="EE66" s="908"/>
      <c r="EF66" s="908"/>
      <c r="EG66" s="908"/>
      <c r="EH66" s="908"/>
      <c r="EI66" s="908"/>
      <c r="EJ66" s="908"/>
      <c r="EK66" s="908"/>
      <c r="EL66" s="908"/>
      <c r="EM66" s="908"/>
      <c r="EN66" s="908"/>
      <c r="EO66" s="908"/>
      <c r="EP66" s="908"/>
      <c r="EQ66" s="908"/>
      <c r="ER66" s="908"/>
      <c r="ES66" s="908"/>
      <c r="ET66" s="908"/>
      <c r="EU66" s="908"/>
      <c r="EV66" s="908"/>
      <c r="EW66" s="908"/>
      <c r="EX66" s="908"/>
      <c r="EY66" s="908"/>
      <c r="EZ66" s="908"/>
      <c r="FA66" s="908"/>
      <c r="FB66" s="908"/>
      <c r="FC66" s="908"/>
      <c r="FD66" s="908"/>
      <c r="FE66" s="908"/>
      <c r="FF66" s="908"/>
      <c r="FG66" s="908"/>
      <c r="FH66" s="908"/>
      <c r="FI66" s="908"/>
      <c r="FJ66" s="908"/>
      <c r="FK66" s="908"/>
      <c r="FL66" s="908"/>
      <c r="FM66" s="908"/>
      <c r="FN66" s="908"/>
      <c r="FO66" s="908"/>
      <c r="FP66" s="908"/>
      <c r="FQ66" s="908"/>
      <c r="FR66" s="908"/>
      <c r="FS66" s="908"/>
      <c r="FT66" s="908"/>
      <c r="FU66" s="908"/>
      <c r="FV66" s="908"/>
      <c r="FW66" s="908"/>
      <c r="FX66" s="908"/>
      <c r="FY66" s="908"/>
      <c r="FZ66" s="908"/>
      <c r="GA66" s="908"/>
      <c r="GB66" s="908"/>
      <c r="GC66" s="908"/>
      <c r="GD66" s="908"/>
      <c r="GE66" s="908"/>
      <c r="GF66" s="908"/>
      <c r="GG66" s="908"/>
      <c r="GH66" s="908"/>
      <c r="GI66" s="908"/>
      <c r="GJ66" s="908"/>
      <c r="GK66" s="908"/>
      <c r="GL66" s="908"/>
      <c r="GM66" s="908"/>
      <c r="GN66" s="908"/>
      <c r="GO66" s="908"/>
      <c r="GP66" s="908"/>
      <c r="GQ66" s="908"/>
      <c r="GR66" s="908"/>
      <c r="GS66" s="908"/>
      <c r="GT66" s="908"/>
      <c r="GU66" s="908"/>
      <c r="GV66" s="908"/>
      <c r="GW66" s="908"/>
      <c r="GX66" s="908"/>
      <c r="GY66" s="908"/>
      <c r="GZ66" s="908"/>
      <c r="HA66" s="908"/>
      <c r="HB66" s="908"/>
      <c r="HC66" s="908"/>
      <c r="HD66" s="908"/>
      <c r="HE66" s="908"/>
      <c r="HF66" s="908"/>
      <c r="HG66" s="908"/>
      <c r="HH66" s="908"/>
      <c r="HI66" s="908"/>
      <c r="HJ66" s="908"/>
      <c r="HK66" s="908"/>
      <c r="HL66" s="908"/>
      <c r="HM66" s="908"/>
      <c r="HN66" s="908"/>
      <c r="HO66" s="908"/>
      <c r="HP66" s="908"/>
      <c r="HQ66" s="908"/>
      <c r="HR66" s="908"/>
      <c r="HS66" s="908"/>
      <c r="HT66" s="908"/>
      <c r="HU66" s="908"/>
      <c r="HV66" s="908"/>
      <c r="HW66" s="908"/>
      <c r="HX66" s="908"/>
      <c r="HY66" s="908"/>
      <c r="HZ66" s="908"/>
      <c r="IA66" s="908"/>
      <c r="IB66" s="908"/>
      <c r="IC66" s="908"/>
      <c r="ID66" s="908"/>
      <c r="IE66" s="908"/>
      <c r="IF66" s="908"/>
      <c r="IG66" s="908"/>
      <c r="IH66" s="908"/>
      <c r="II66" s="908"/>
      <c r="IJ66" s="908"/>
      <c r="IK66" s="908"/>
      <c r="IL66" s="908"/>
      <c r="IM66" s="908"/>
      <c r="IN66" s="908"/>
      <c r="IO66" s="908"/>
      <c r="IP66" s="908"/>
      <c r="IQ66" s="908"/>
      <c r="IR66" s="908"/>
      <c r="IS66" s="908"/>
      <c r="IT66" s="908"/>
      <c r="IU66" s="908"/>
      <c r="IV66" s="908"/>
      <c r="IW66" s="908"/>
      <c r="IX66" s="908"/>
      <c r="IY66" s="908"/>
      <c r="IZ66" s="908"/>
      <c r="JA66" s="908"/>
      <c r="JB66" s="908"/>
      <c r="JC66" s="908"/>
      <c r="JD66" s="908"/>
      <c r="JE66" s="908"/>
      <c r="JF66" s="908"/>
      <c r="JG66" s="908"/>
      <c r="JH66" s="908"/>
      <c r="JI66" s="908"/>
      <c r="JJ66" s="908"/>
      <c r="JK66" s="908"/>
      <c r="JL66" s="908"/>
      <c r="JM66" s="908"/>
      <c r="JN66" s="908"/>
      <c r="JO66" s="908"/>
      <c r="JP66" s="908"/>
      <c r="JQ66" s="908"/>
      <c r="JR66" s="908"/>
      <c r="JS66" s="908"/>
      <c r="JT66" s="908"/>
      <c r="JU66" s="908"/>
      <c r="JV66" s="908"/>
      <c r="JW66" s="908"/>
      <c r="JX66" s="908"/>
    </row>
    <row r="67" spans="1:284" s="709" customFormat="1" ht="24" customHeight="1">
      <c r="A67" s="972">
        <f>VLOOKUP(B67,REF!$U$1:$W$8,2,FALSE)</f>
        <v>4</v>
      </c>
      <c r="B67" s="1192" t="s">
        <v>342</v>
      </c>
      <c r="C67" s="1193"/>
      <c r="D67" s="1297"/>
      <c r="E67" s="971"/>
      <c r="F67" s="1218">
        <v>0</v>
      </c>
      <c r="G67" s="1219"/>
      <c r="H67" s="870"/>
      <c r="I67" s="764" t="s">
        <v>281</v>
      </c>
      <c r="J67" s="945"/>
      <c r="K67" s="939"/>
      <c r="L67" s="864"/>
      <c r="M67" s="710"/>
      <c r="N67" s="1304" t="s">
        <v>281</v>
      </c>
      <c r="O67" s="1225"/>
      <c r="P67" s="860"/>
      <c r="Q67" s="930"/>
      <c r="R67" s="1025"/>
      <c r="S67" s="1179"/>
      <c r="T67" s="1180" t="str">
        <f>VLOOKUP(S67,REF!$K$1:$N$11,4,FALSE)</f>
        <v>SALES</v>
      </c>
      <c r="U67" s="1019"/>
      <c r="V67" s="904"/>
      <c r="W67" s="956"/>
      <c r="X67" s="904"/>
      <c r="Y67" s="956"/>
      <c r="Z67" s="955"/>
      <c r="AA67" s="952">
        <f t="shared" si="12"/>
        <v>0</v>
      </c>
      <c r="AB67" s="1283"/>
      <c r="AC67" s="1283">
        <f t="shared" si="13"/>
        <v>0</v>
      </c>
      <c r="AD67" s="952"/>
      <c r="AE67" s="953"/>
      <c r="AF67" s="1033"/>
      <c r="AG67" s="1234"/>
      <c r="AH67" s="472">
        <f>IF($AB67&lt;=AH$2,IF($AC67&lt;AH$2,0,VLOOKUP($S67,REF!$K:$N,2,FALSE)),"")</f>
        <v>0</v>
      </c>
      <c r="AI67" s="472">
        <f>IF($AB67&lt;=AI$2,IF($AC67&lt;AI$2,0,VLOOKUP($S67,REF!$K:$N,2,FALSE)),"")</f>
        <v>0</v>
      </c>
      <c r="AJ67" s="472">
        <f>IF($AB67&lt;=AJ$2,IF($AC67&lt;AJ$2,0,VLOOKUP($S67,REF!$K:$N,2,FALSE)),"")</f>
        <v>0</v>
      </c>
      <c r="AK67" s="472">
        <f>IF($AB67&lt;=AK$2,IF($AC67&lt;AK$2,0,VLOOKUP($S67,REF!$K:$N,2,FALSE)),"")</f>
        <v>0</v>
      </c>
      <c r="AL67" s="472">
        <f>IF($AB67&lt;=AL$2,IF($AC67&lt;AL$2,0,VLOOKUP($S67,REF!$K:$N,2,FALSE)),"")</f>
        <v>0</v>
      </c>
      <c r="AM67" s="472">
        <f>IF($AB67&lt;=AM$2,IF($AC67&lt;AM$2,0,VLOOKUP($S67,REF!$K:$N,2,FALSE)),"")</f>
        <v>0</v>
      </c>
      <c r="AN67" s="472">
        <f>IF($AB67&lt;=AN$2,IF($AC67&lt;AN$2,0,VLOOKUP($S67,REF!$K:$N,2,FALSE)),"")</f>
        <v>0</v>
      </c>
      <c r="AO67" s="472">
        <f>IF($AB67&lt;=AO$2,IF($AC67&lt;AO$2,0,VLOOKUP($S67,REF!$K:$N,2,FALSE)),"")</f>
        <v>0</v>
      </c>
      <c r="AP67" s="472">
        <f>IF($AB67&lt;=AP$2,IF($AC67&lt;AP$2,0,VLOOKUP($S67,REF!$K:$N,2,FALSE)),"")</f>
        <v>0</v>
      </c>
      <c r="AQ67" s="472">
        <f>IF($AB67&lt;=AQ$2,IF($AC67&lt;AQ$2,0,VLOOKUP($S67,REF!$K:$N,2,FALSE)),"")</f>
        <v>0</v>
      </c>
      <c r="AR67" s="472">
        <f>IF($AB67&lt;=AR$2,IF($AC67&lt;AR$2,0,VLOOKUP($S67,REF!$K:$N,2,FALSE)),"")</f>
        <v>0</v>
      </c>
      <c r="AS67" s="472">
        <f>IF($AB67&lt;=AS$2,IF($AC67&lt;AS$2,0,VLOOKUP($S67,REF!$K:$N,2,FALSE)),"")</f>
        <v>0</v>
      </c>
      <c r="AT67" s="472">
        <f>IF($AB67&lt;=AT$2,IF($AC67&lt;AT$2,0,VLOOKUP($S67,REF!$K:$N,2,FALSE)),"")</f>
        <v>0</v>
      </c>
      <c r="AU67" s="472">
        <f>IF($AB67&lt;=AU$2,IF($AC67&lt;AU$2,0,VLOOKUP($S67,REF!$K:$N,2,FALSE)),"")</f>
        <v>0</v>
      </c>
      <c r="AV67" s="472">
        <f>IF($AB67&lt;=AV$2,IF($AC67&lt;AV$2,0,VLOOKUP($S67,REF!$K:$N,2,FALSE)),"")</f>
        <v>0</v>
      </c>
      <c r="AW67" s="472">
        <f>IF($AB67&lt;=AW$2,IF($AC67&lt;AW$2,0,VLOOKUP($S67,REF!$K:$N,2,FALSE)),"")</f>
        <v>0</v>
      </c>
      <c r="AX67" s="472">
        <f>IF($AB67&lt;=AX$2,IF($AC67&lt;AX$2,0,VLOOKUP($S67,REF!$K:$N,2,FALSE)),"")</f>
        <v>0</v>
      </c>
      <c r="AY67" s="472">
        <f>IF($AB67&lt;=AY$2,IF($AC67&lt;AY$2,0,VLOOKUP($S67,REF!$K:$N,2,FALSE)),"")</f>
        <v>0</v>
      </c>
      <c r="AZ67" s="472">
        <f>IF($AB67&lt;=AZ$2,IF($AC67&lt;AZ$2,0,VLOOKUP($S67,REF!$K:$N,2,FALSE)),"")</f>
        <v>0</v>
      </c>
      <c r="BA67" s="472">
        <f>IF($AB67&lt;=BA$2,IF($AC67&lt;BA$2,0,VLOOKUP($S67,REF!$K:$N,2,FALSE)),"")</f>
        <v>0</v>
      </c>
      <c r="BB67" s="905">
        <f>IF($AB67&lt;=BB$2,IF($AC67&lt;BB$2,0,VLOOKUP($S67,REF!$K:$N,2,FALSE)),"")</f>
        <v>0</v>
      </c>
      <c r="BC67" s="905">
        <f>IF($AB67&lt;=BC$2,IF($AC67&lt;BC$2,0,VLOOKUP($S67,REF!$K:$N,2,FALSE)),"")</f>
        <v>0</v>
      </c>
      <c r="BD67" s="905">
        <f>IF($AB67&lt;=BD$2,IF($AC67&lt;BD$2,0,VLOOKUP($S67,REF!$K:$N,2,FALSE)),"")</f>
        <v>0</v>
      </c>
      <c r="BE67" s="905">
        <f>IF($AB67&lt;=BE$2,IF($AC67&lt;BE$2,0,VLOOKUP($S67,REF!$K:$N,2,FALSE)),"")</f>
        <v>0</v>
      </c>
      <c r="BF67" s="905">
        <f>IF($AB67&lt;=BF$2,IF($AC67&lt;BF$2,0,VLOOKUP($S67,REF!$K:$N,2,FALSE)),"")</f>
        <v>0</v>
      </c>
      <c r="BG67" s="905">
        <f>IF($AB67&lt;=BG$2,IF($AC67&lt;BG$2,0,VLOOKUP($S67,REF!$K:$N,2,FALSE)),"")</f>
        <v>0</v>
      </c>
      <c r="BH67" s="905">
        <f>IF($AB67&lt;=BH$2,IF($AC67&lt;BH$2,0,VLOOKUP($S67,REF!$K:$N,2,FALSE)),"")</f>
        <v>0</v>
      </c>
      <c r="BI67" s="905">
        <f>IF($AB67&lt;=BI$2,IF($AC67&lt;BI$2,0,VLOOKUP($S67,REF!$K:$N,2,FALSE)),"")</f>
        <v>0</v>
      </c>
      <c r="BJ67" s="905">
        <f>IF($AB67&lt;=BJ$2,IF($AC67&lt;BJ$2,0,VLOOKUP($S67,REF!$K:$N,2,FALSE)),"")</f>
        <v>0</v>
      </c>
      <c r="BK67" s="905">
        <f>IF($AB67&lt;=BK$2,IF($AC67&lt;BK$2,0,VLOOKUP($S67,REF!$K:$N,2,FALSE)),"")</f>
        <v>0</v>
      </c>
      <c r="BL67" s="905">
        <f>IF($AB67&lt;=BL$2,IF($AC67&lt;BL$2,0,VLOOKUP($S67,REF!$K:$N,2,FALSE)),"")</f>
        <v>0</v>
      </c>
      <c r="BM67" s="905">
        <f>IF($AB67&lt;=BM$2,IF($AC67&lt;BM$2,0,VLOOKUP($S67,REF!$K:$N,2,FALSE)),"")</f>
        <v>0</v>
      </c>
      <c r="BN67" s="905">
        <f>IF($AB67&lt;=BN$2,IF($AC67&lt;BN$2,0,VLOOKUP($S67,REF!$K:$N,2,FALSE)),"")</f>
        <v>0</v>
      </c>
      <c r="BO67" s="905">
        <f>IF($AB67&lt;=BO$2,IF($AC67&lt;BO$2,0,VLOOKUP($S67,REF!$K:$N,2,FALSE)),"")</f>
        <v>0</v>
      </c>
      <c r="BP67" s="905">
        <f>IF($AB67&lt;=BP$2,IF($AC67&lt;BP$2,0,VLOOKUP($S67,REF!$K:$N,2,FALSE)),"")</f>
        <v>0</v>
      </c>
      <c r="BQ67" s="905">
        <f>IF($AB67&lt;=BQ$2,IF($AC67&lt;BQ$2,0,VLOOKUP($S67,REF!$K:$N,2,FALSE)),"")</f>
        <v>0</v>
      </c>
      <c r="BR67" s="905">
        <f>IF($AB67&lt;=BR$2,IF($AC67&lt;BR$2,0,VLOOKUP($S67,REF!$K:$N,2,FALSE)),"")</f>
        <v>0</v>
      </c>
      <c r="BS67" s="905">
        <f>IF($AB67&lt;=BS$2,IF($AC67&lt;BS$2,0,VLOOKUP($S67,REF!$K:$N,2,FALSE)),"")</f>
        <v>0</v>
      </c>
      <c r="BT67" s="905">
        <f>IF($AB67&lt;=BT$2,IF($AC67&lt;BT$2,0,VLOOKUP($S67,REF!$K:$N,2,FALSE)),"")</f>
        <v>0</v>
      </c>
      <c r="BU67" s="905">
        <f>IF($AB67&lt;=BU$2,IF($AC67&lt;BU$2,0,VLOOKUP($S67,REF!$K:$N,2,FALSE)),"")</f>
        <v>0</v>
      </c>
      <c r="BV67" s="905">
        <f>IF($AB67&lt;=BV$2,IF($AC67&lt;BV$2,0,VLOOKUP($S67,REF!$K:$N,2,FALSE)),"")</f>
        <v>0</v>
      </c>
      <c r="BW67" s="905">
        <f>IF($AB67&lt;=BW$2,IF($AC67&lt;BW$2,0,VLOOKUP($S67,REF!$K:$N,2,FALSE)),"")</f>
        <v>0</v>
      </c>
      <c r="BX67" s="905">
        <f>IF($AB67&lt;=BX$2,IF($AC67&lt;BX$2,0,VLOOKUP($S67,REF!$K:$N,2,FALSE)),"")</f>
        <v>0</v>
      </c>
      <c r="BY67" s="905">
        <f>IF($AB67&lt;=BY$2,IF($AC67&lt;BY$2,0,VLOOKUP($S67,REF!$K:$N,2,FALSE)),"")</f>
        <v>0</v>
      </c>
      <c r="BZ67" s="905">
        <f>IF($AB67&lt;=BZ$2,IF($AC67&lt;BZ$2,0,VLOOKUP($S67,REF!$K:$N,2,FALSE)),"")</f>
        <v>0</v>
      </c>
      <c r="CA67" s="905">
        <f>IF($AB67&lt;=CA$2,IF($AC67&lt;CA$2,0,VLOOKUP($S67,REF!$K:$N,2,FALSE)),"")</f>
        <v>0</v>
      </c>
      <c r="CB67" s="905">
        <f>IF($AB67&lt;=CB$2,IF($AC67&lt;CB$2,0,VLOOKUP($S67,REF!$K:$N,2,FALSE)),"")</f>
        <v>0</v>
      </c>
      <c r="CC67" s="905">
        <f>IF($AB67&lt;=CC$2,IF($AC67&lt;CC$2,0,VLOOKUP($S67,REF!$K:$N,2,FALSE)),"")</f>
        <v>0</v>
      </c>
      <c r="CD67" s="905">
        <f>IF($AB67&lt;=CD$2,IF($AC67&lt;CD$2,0,VLOOKUP($S67,REF!$K:$N,2,FALSE)),"")</f>
        <v>0</v>
      </c>
      <c r="CE67" s="905">
        <f>IF($AB67&lt;=CE$2,IF($AC67&lt;CE$2,0,VLOOKUP($S67,REF!$K:$N,2,FALSE)),"")</f>
        <v>0</v>
      </c>
      <c r="CF67" s="905">
        <f>IF($AB67&lt;=CF$2,IF($AC67&lt;CF$2,0,VLOOKUP($S67,REF!$K:$N,2,FALSE)),"")</f>
        <v>0</v>
      </c>
      <c r="CG67" s="905">
        <f>IF($AB67&lt;=CG$2,IF($AC67&lt;CG$2,0,VLOOKUP($S67,REF!$K:$N,2,FALSE)),"")</f>
        <v>0</v>
      </c>
      <c r="CH67" s="905">
        <f>IF($AB67&lt;=CH$2,IF($AC67&lt;CH$2,0,VLOOKUP($S67,REF!$K:$N,2,FALSE)),"")</f>
        <v>0</v>
      </c>
      <c r="CI67" s="905">
        <f>IF($AB67&lt;=CI$2,IF($AC67&lt;CI$2,0,VLOOKUP($S67,REF!$K:$N,2,FALSE)),"")</f>
        <v>0</v>
      </c>
      <c r="CJ67" s="905">
        <f>IF($AB67&lt;=CJ$2,IF($AC67&lt;CJ$2,0,VLOOKUP($S67,REF!$K:$N,2,FALSE)),"")</f>
        <v>0</v>
      </c>
      <c r="CK67" s="905">
        <f>IF($AB67&lt;=CK$2,IF($AC67&lt;CK$2,0,VLOOKUP($S67,REF!$K:$N,2,FALSE)),"")</f>
        <v>0</v>
      </c>
      <c r="CL67" s="905">
        <f>IF($AB67&lt;=CL$2,IF($AC67&lt;CL$2,0,VLOOKUP($S67,REF!$K:$N,2,FALSE)),"")</f>
        <v>0</v>
      </c>
      <c r="CM67" s="905">
        <f>IF($AB67&lt;=CM$2,IF($AC67&lt;CM$2,0,VLOOKUP($S67,REF!$K:$N,2,FALSE)),"")</f>
        <v>0</v>
      </c>
      <c r="CN67" s="905">
        <f>IF($AB67&lt;=CN$2,IF($AC67&lt;CN$2,0,VLOOKUP($S67,REF!$K:$N,2,FALSE)),"")</f>
        <v>0</v>
      </c>
      <c r="CO67" s="905">
        <f>IF($AB67&lt;=CO$2,IF($AC67&lt;CO$2,0,VLOOKUP($S67,REF!$K:$N,2,FALSE)),"")</f>
        <v>0</v>
      </c>
      <c r="CP67" s="905">
        <f>IF($AB67&lt;=CP$2,IF($AC67&lt;CP$2,0,VLOOKUP($S67,REF!$K:$N,2,FALSE)),"")</f>
        <v>0</v>
      </c>
      <c r="CQ67" s="905">
        <f>IF($AB67&lt;=CQ$2,IF($AC67&lt;CQ$2,0,VLOOKUP($S67,REF!$K:$N,2,FALSE)),"")</f>
        <v>0</v>
      </c>
      <c r="CR67" s="905">
        <f>IF($AB67&lt;=CR$2,IF($AC67&lt;CR$2,0,VLOOKUP($S67,REF!$K:$N,2,FALSE)),"")</f>
        <v>0</v>
      </c>
      <c r="CS67" s="905">
        <f>IF($AB67&lt;=CS$2,IF($AC67&lt;CS$2,0,VLOOKUP($S67,REF!$K:$N,2,FALSE)),"")</f>
        <v>0</v>
      </c>
      <c r="CT67" s="905">
        <f>IF($AB67&lt;=CT$2,IF($AC67&lt;CT$2,0,VLOOKUP($S67,REF!$K:$N,2,FALSE)),"")</f>
        <v>0</v>
      </c>
      <c r="CU67" s="905">
        <f>IF($AB67&lt;=CU$2,IF($AC67&lt;CU$2,0,VLOOKUP($S67,REF!$K:$N,2,FALSE)),"")</f>
        <v>0</v>
      </c>
      <c r="CV67" s="905">
        <f>IF($AB67&lt;=CV$2,IF($AC67&lt;CV$2,0,VLOOKUP($S67,REF!$K:$N,2,FALSE)),"")</f>
        <v>0</v>
      </c>
      <c r="CW67" s="905">
        <f>IF($AB67&lt;=CW$2,IF($AC67&lt;CW$2,0,VLOOKUP($S67,REF!$K:$N,2,FALSE)),"")</f>
        <v>0</v>
      </c>
      <c r="CX67" s="905">
        <f>IF($AB67&lt;=CX$2,IF($AC67&lt;CX$2,0,VLOOKUP($S67,REF!$K:$N,2,FALSE)),"")</f>
        <v>0</v>
      </c>
      <c r="CY67" s="905">
        <f>IF($AB67&lt;=CY$2,IF($AC67&lt;CY$2,0,VLOOKUP($S67,REF!$K:$N,2,FALSE)),"")</f>
        <v>0</v>
      </c>
      <c r="CZ67" s="905">
        <f>IF($AB67&lt;=CZ$2,IF($AC67&lt;CZ$2,0,VLOOKUP($S67,REF!$K:$N,2,FALSE)),"")</f>
        <v>0</v>
      </c>
      <c r="DA67" s="905">
        <f>IF($AB67&lt;=DA$2,IF($AC67&lt;DA$2,0,VLOOKUP($S67,REF!$K:$N,2,FALSE)),"")</f>
        <v>0</v>
      </c>
      <c r="DB67" s="905">
        <f>IF($AB67&lt;=DB$2,IF($AC67&lt;DB$2,0,VLOOKUP($S67,REF!$K:$N,2,FALSE)),"")</f>
        <v>0</v>
      </c>
      <c r="DC67" s="905">
        <f>IF($AB67&lt;=DC$2,IF($AC67&lt;DC$2,0,VLOOKUP($S67,REF!$K:$N,2,FALSE)),"")</f>
        <v>0</v>
      </c>
      <c r="DD67" s="905">
        <f>IF($AB67&lt;=DD$2,IF($AC67&lt;DD$2,0,VLOOKUP($S67,REF!$K:$N,2,FALSE)),"")</f>
        <v>0</v>
      </c>
      <c r="DE67" s="905">
        <f>IF($AB67&lt;=DE$2,IF($AC67&lt;DE$2,0,VLOOKUP($S67,REF!$K:$N,2,FALSE)),"")</f>
        <v>0</v>
      </c>
      <c r="DF67" s="905">
        <f>IF($AB67&lt;=DF$2,IF($AC67&lt;DF$2,0,VLOOKUP($S67,REF!$K:$N,2,FALSE)),"")</f>
        <v>0</v>
      </c>
      <c r="DG67" s="905">
        <f>IF($AB67&lt;=DG$2,IF($AC67&lt;DG$2,0,VLOOKUP($S67,REF!$K:$N,2,FALSE)),"")</f>
        <v>0</v>
      </c>
      <c r="DH67" s="905">
        <f>IF($AB67&lt;=DH$2,IF($AC67&lt;DH$2,0,VLOOKUP($S67,REF!$K:$N,2,FALSE)),"")</f>
        <v>0</v>
      </c>
      <c r="DI67" s="905">
        <f>IF($AB67&lt;=DI$2,IF($AC67&lt;DI$2,0,VLOOKUP($S67,REF!$K:$N,2,FALSE)),"")</f>
        <v>0</v>
      </c>
      <c r="DJ67" s="905">
        <f>IF($AB67&lt;=DJ$2,IF($AC67&lt;DJ$2,0,VLOOKUP($S67,REF!$K:$N,2,FALSE)),"")</f>
        <v>0</v>
      </c>
      <c r="DK67" s="905">
        <f>IF($AB67&lt;=DK$2,IF($AC67&lt;DK$2,0,VLOOKUP($S67,REF!$K:$N,2,FALSE)),"")</f>
        <v>0</v>
      </c>
      <c r="DL67" s="905">
        <f>IF($AB67&lt;=DL$2,IF($AC67&lt;DL$2,0,VLOOKUP($S67,REF!$K:$N,2,FALSE)),"")</f>
        <v>0</v>
      </c>
      <c r="DM67" s="905">
        <f>IF($AB67&lt;=DM$2,IF($AC67&lt;DM$2,0,VLOOKUP($S67,REF!$K:$N,2,FALSE)),"")</f>
        <v>0</v>
      </c>
      <c r="DN67" s="905">
        <f>IF($AB67&lt;=DN$2,IF($AC67&lt;DN$2,0,VLOOKUP($S67,REF!$K:$N,2,FALSE)),"")</f>
        <v>0</v>
      </c>
      <c r="DO67" s="905">
        <f>IF($AB67&lt;=DO$2,IF($AC67&lt;DO$2,0,VLOOKUP($S67,REF!$K:$N,2,FALSE)),"")</f>
        <v>0</v>
      </c>
      <c r="DP67" s="905">
        <f>IF($AB67&lt;=DP$2,IF($AC67&lt;DP$2,0,VLOOKUP($S67,REF!$K:$N,2,FALSE)),"")</f>
        <v>0</v>
      </c>
      <c r="DQ67" s="905">
        <f>IF($AB67&lt;=DQ$2,IF($AC67&lt;DQ$2,0,VLOOKUP($S67,REF!$K:$N,2,FALSE)),"")</f>
        <v>0</v>
      </c>
      <c r="DR67" s="905">
        <f>IF($AB67&lt;=DR$2,IF($AC67&lt;DR$2,0,VLOOKUP($S67,REF!$K:$N,2,FALSE)),"")</f>
        <v>0</v>
      </c>
      <c r="DS67" s="905">
        <f>IF($AB67&lt;=DS$2,IF($AC67&lt;DS$2,0,VLOOKUP($S67,REF!$K:$N,2,FALSE)),"")</f>
        <v>0</v>
      </c>
      <c r="DT67" s="905">
        <f>IF($AB67&lt;=DT$2,IF($AC67&lt;DT$2,0,VLOOKUP($S67,REF!$K:$N,2,FALSE)),"")</f>
        <v>0</v>
      </c>
      <c r="DU67" s="905">
        <f>IF($AB67&lt;=DU$2,IF($AC67&lt;DU$2,0,VLOOKUP($S67,REF!$K:$N,2,FALSE)),"")</f>
        <v>0</v>
      </c>
      <c r="DV67" s="905">
        <f>IF($AB67&lt;=DV$2,IF($AC67&lt;DV$2,0,VLOOKUP($S67,REF!$K:$N,2,FALSE)),"")</f>
        <v>0</v>
      </c>
      <c r="DW67" s="905">
        <f>IF($AB67&lt;=DW$2,IF($AC67&lt;DW$2,0,VLOOKUP($S67,REF!$K:$N,2,FALSE)),"")</f>
        <v>0</v>
      </c>
      <c r="DX67" s="905">
        <f>IF($AB67&lt;=DX$2,IF($AC67&lt;DX$2,0,VLOOKUP($S67,REF!$K:$N,2,FALSE)),"")</f>
        <v>0</v>
      </c>
      <c r="DY67" s="905">
        <f>IF($AB67&lt;=DY$2,IF($AC67&lt;DY$2,0,VLOOKUP($S67,REF!$K:$N,2,FALSE)),"")</f>
        <v>0</v>
      </c>
      <c r="DZ67" s="905">
        <f>IF($AB67&lt;=DZ$2,IF($AC67&lt;DZ$2,0,VLOOKUP($S67,REF!$K:$N,2,FALSE)),"")</f>
        <v>1.0001</v>
      </c>
      <c r="EA67" s="908"/>
      <c r="EB67" s="908"/>
      <c r="EC67" s="908"/>
      <c r="ED67" s="908"/>
      <c r="EE67" s="908"/>
      <c r="EF67" s="908"/>
      <c r="EG67" s="908"/>
      <c r="EH67" s="908"/>
      <c r="EI67" s="908"/>
      <c r="EJ67" s="908"/>
      <c r="EK67" s="908"/>
      <c r="EL67" s="908"/>
      <c r="EM67" s="908"/>
      <c r="EN67" s="908"/>
      <c r="EO67" s="908"/>
      <c r="EP67" s="908"/>
      <c r="EQ67" s="908"/>
      <c r="ER67" s="908"/>
      <c r="ES67" s="908"/>
      <c r="ET67" s="908"/>
      <c r="EU67" s="908"/>
      <c r="EV67" s="908"/>
      <c r="EW67" s="908"/>
      <c r="EX67" s="908"/>
      <c r="EY67" s="908"/>
      <c r="EZ67" s="908"/>
      <c r="FA67" s="908"/>
      <c r="FB67" s="908"/>
      <c r="FC67" s="908"/>
      <c r="FD67" s="908"/>
      <c r="FE67" s="908"/>
      <c r="FF67" s="908"/>
      <c r="FG67" s="908"/>
      <c r="FH67" s="908"/>
      <c r="FI67" s="908"/>
      <c r="FJ67" s="908"/>
      <c r="FK67" s="908"/>
      <c r="FL67" s="908"/>
      <c r="FM67" s="908"/>
      <c r="FN67" s="908"/>
      <c r="FO67" s="908"/>
      <c r="FP67" s="908"/>
      <c r="FQ67" s="908"/>
      <c r="FR67" s="908"/>
      <c r="FS67" s="908"/>
      <c r="FT67" s="908"/>
      <c r="FU67" s="908"/>
      <c r="FV67" s="908"/>
      <c r="FW67" s="908"/>
      <c r="FX67" s="908"/>
      <c r="FY67" s="908"/>
      <c r="FZ67" s="908"/>
      <c r="GA67" s="908"/>
      <c r="GB67" s="908"/>
      <c r="GC67" s="908"/>
      <c r="GD67" s="908"/>
      <c r="GE67" s="908"/>
      <c r="GF67" s="908"/>
      <c r="GG67" s="908"/>
      <c r="GH67" s="908"/>
      <c r="GI67" s="908"/>
      <c r="GJ67" s="908"/>
      <c r="GK67" s="908"/>
      <c r="GL67" s="908"/>
      <c r="GM67" s="908"/>
      <c r="GN67" s="908"/>
      <c r="GO67" s="908"/>
      <c r="GP67" s="908"/>
      <c r="GQ67" s="908"/>
      <c r="GR67" s="908"/>
      <c r="GS67" s="908"/>
      <c r="GT67" s="908"/>
      <c r="GU67" s="908"/>
      <c r="GV67" s="908"/>
      <c r="GW67" s="908"/>
      <c r="GX67" s="908"/>
      <c r="GY67" s="908"/>
      <c r="GZ67" s="908"/>
      <c r="HA67" s="908"/>
      <c r="HB67" s="908"/>
      <c r="HC67" s="908"/>
      <c r="HD67" s="908"/>
      <c r="HE67" s="908"/>
      <c r="HF67" s="908"/>
      <c r="HG67" s="908"/>
      <c r="HH67" s="908"/>
      <c r="HI67" s="908"/>
      <c r="HJ67" s="908"/>
      <c r="HK67" s="908"/>
      <c r="HL67" s="908"/>
      <c r="HM67" s="908"/>
      <c r="HN67" s="908"/>
      <c r="HO67" s="908"/>
      <c r="HP67" s="908"/>
      <c r="HQ67" s="908"/>
      <c r="HR67" s="908"/>
      <c r="HS67" s="908"/>
      <c r="HT67" s="908"/>
      <c r="HU67" s="908"/>
      <c r="HV67" s="908"/>
      <c r="HW67" s="908"/>
      <c r="HX67" s="908"/>
      <c r="HY67" s="908"/>
      <c r="HZ67" s="908"/>
      <c r="IA67" s="908"/>
      <c r="IB67" s="908"/>
      <c r="IC67" s="908"/>
      <c r="ID67" s="908"/>
      <c r="IE67" s="908"/>
      <c r="IF67" s="908"/>
      <c r="IG67" s="908"/>
      <c r="IH67" s="908"/>
      <c r="II67" s="908"/>
      <c r="IJ67" s="908"/>
      <c r="IK67" s="908"/>
      <c r="IL67" s="908"/>
      <c r="IM67" s="908"/>
      <c r="IN67" s="908"/>
      <c r="IO67" s="908"/>
      <c r="IP67" s="908"/>
      <c r="IQ67" s="908"/>
      <c r="IR67" s="908"/>
      <c r="IS67" s="908"/>
      <c r="IT67" s="908"/>
      <c r="IU67" s="908"/>
      <c r="IV67" s="908"/>
      <c r="IW67" s="908"/>
      <c r="IX67" s="908"/>
      <c r="IY67" s="908"/>
      <c r="IZ67" s="908"/>
      <c r="JA67" s="908"/>
      <c r="JB67" s="908"/>
      <c r="JC67" s="908"/>
      <c r="JD67" s="908"/>
      <c r="JE67" s="908"/>
      <c r="JF67" s="908"/>
      <c r="JG67" s="908"/>
      <c r="JH67" s="908"/>
      <c r="JI67" s="908"/>
      <c r="JJ67" s="908"/>
      <c r="JK67" s="908"/>
      <c r="JL67" s="908"/>
      <c r="JM67" s="908"/>
      <c r="JN67" s="908"/>
      <c r="JO67" s="908"/>
      <c r="JP67" s="908"/>
      <c r="JQ67" s="908"/>
      <c r="JR67" s="908"/>
      <c r="JS67" s="908"/>
      <c r="JT67" s="908"/>
      <c r="JU67" s="908"/>
      <c r="JV67" s="908"/>
      <c r="JW67" s="908"/>
      <c r="JX67" s="908"/>
    </row>
    <row r="68" spans="1:284" s="709" customFormat="1" ht="24" customHeight="1">
      <c r="A68" s="972">
        <f>VLOOKUP(B68,REF!$U$1:$W$8,2,FALSE)</f>
        <v>4</v>
      </c>
      <c r="B68" s="1192" t="s">
        <v>342</v>
      </c>
      <c r="C68" s="1193"/>
      <c r="D68" s="1297"/>
      <c r="E68" s="971"/>
      <c r="F68" s="1218">
        <v>0</v>
      </c>
      <c r="G68" s="1219"/>
      <c r="H68" s="870"/>
      <c r="I68" s="764" t="s">
        <v>281</v>
      </c>
      <c r="J68" s="945"/>
      <c r="K68" s="939"/>
      <c r="L68" s="864"/>
      <c r="M68" s="710"/>
      <c r="N68" s="1304" t="s">
        <v>281</v>
      </c>
      <c r="O68" s="1225"/>
      <c r="P68" s="860"/>
      <c r="Q68" s="930"/>
      <c r="R68" s="1025"/>
      <c r="S68" s="1179"/>
      <c r="T68" s="1180" t="str">
        <f>VLOOKUP(S68,REF!$K$1:$N$11,4,FALSE)</f>
        <v>SALES</v>
      </c>
      <c r="U68" s="1019"/>
      <c r="V68" s="904"/>
      <c r="W68" s="956"/>
      <c r="X68" s="904"/>
      <c r="Y68" s="956"/>
      <c r="Z68" s="955"/>
      <c r="AA68" s="952">
        <f t="shared" si="12"/>
        <v>0</v>
      </c>
      <c r="AB68" s="1283"/>
      <c r="AC68" s="1283">
        <f t="shared" si="13"/>
        <v>0</v>
      </c>
      <c r="AD68" s="952"/>
      <c r="AE68" s="953"/>
      <c r="AF68" s="1033"/>
      <c r="AG68" s="1234"/>
      <c r="AH68" s="472">
        <f>IF($AB68&lt;=AH$2,IF($AC68&lt;AH$2,0,VLOOKUP($S68,REF!$K:$N,2,FALSE)),"")</f>
        <v>0</v>
      </c>
      <c r="AI68" s="472">
        <f>IF($AB68&lt;=AI$2,IF($AC68&lt;AI$2,0,VLOOKUP($S68,REF!$K:$N,2,FALSE)),"")</f>
        <v>0</v>
      </c>
      <c r="AJ68" s="472">
        <f>IF($AB68&lt;=AJ$2,IF($AC68&lt;AJ$2,0,VLOOKUP($S68,REF!$K:$N,2,FALSE)),"")</f>
        <v>0</v>
      </c>
      <c r="AK68" s="472">
        <f>IF($AB68&lt;=AK$2,IF($AC68&lt;AK$2,0,VLOOKUP($S68,REF!$K:$N,2,FALSE)),"")</f>
        <v>0</v>
      </c>
      <c r="AL68" s="472">
        <f>IF($AB68&lt;=AL$2,IF($AC68&lt;AL$2,0,VLOOKUP($S68,REF!$K:$N,2,FALSE)),"")</f>
        <v>0</v>
      </c>
      <c r="AM68" s="472">
        <f>IF($AB68&lt;=AM$2,IF($AC68&lt;AM$2,0,VLOOKUP($S68,REF!$K:$N,2,FALSE)),"")</f>
        <v>0</v>
      </c>
      <c r="AN68" s="472">
        <f>IF($AB68&lt;=AN$2,IF($AC68&lt;AN$2,0,VLOOKUP($S68,REF!$K:$N,2,FALSE)),"")</f>
        <v>0</v>
      </c>
      <c r="AO68" s="472">
        <f>IF($AB68&lt;=AO$2,IF($AC68&lt;AO$2,0,VLOOKUP($S68,REF!$K:$N,2,FALSE)),"")</f>
        <v>0</v>
      </c>
      <c r="AP68" s="472">
        <f>IF($AB68&lt;=AP$2,IF($AC68&lt;AP$2,0,VLOOKUP($S68,REF!$K:$N,2,FALSE)),"")</f>
        <v>0</v>
      </c>
      <c r="AQ68" s="472">
        <f>IF($AB68&lt;=AQ$2,IF($AC68&lt;AQ$2,0,VLOOKUP($S68,REF!$K:$N,2,FALSE)),"")</f>
        <v>0</v>
      </c>
      <c r="AR68" s="472">
        <f>IF($AB68&lt;=AR$2,IF($AC68&lt;AR$2,0,VLOOKUP($S68,REF!$K:$N,2,FALSE)),"")</f>
        <v>0</v>
      </c>
      <c r="AS68" s="472">
        <f>IF($AB68&lt;=AS$2,IF($AC68&lt;AS$2,0,VLOOKUP($S68,REF!$K:$N,2,FALSE)),"")</f>
        <v>0</v>
      </c>
      <c r="AT68" s="472">
        <f>IF($AB68&lt;=AT$2,IF($AC68&lt;AT$2,0,VLOOKUP($S68,REF!$K:$N,2,FALSE)),"")</f>
        <v>0</v>
      </c>
      <c r="AU68" s="472">
        <f>IF($AB68&lt;=AU$2,IF($AC68&lt;AU$2,0,VLOOKUP($S68,REF!$K:$N,2,FALSE)),"")</f>
        <v>0</v>
      </c>
      <c r="AV68" s="472">
        <f>IF($AB68&lt;=AV$2,IF($AC68&lt;AV$2,0,VLOOKUP($S68,REF!$K:$N,2,FALSE)),"")</f>
        <v>0</v>
      </c>
      <c r="AW68" s="472">
        <f>IF($AB68&lt;=AW$2,IF($AC68&lt;AW$2,0,VLOOKUP($S68,REF!$K:$N,2,FALSE)),"")</f>
        <v>0</v>
      </c>
      <c r="AX68" s="472">
        <f>IF($AB68&lt;=AX$2,IF($AC68&lt;AX$2,0,VLOOKUP($S68,REF!$K:$N,2,FALSE)),"")</f>
        <v>0</v>
      </c>
      <c r="AY68" s="472">
        <f>IF($AB68&lt;=AY$2,IF($AC68&lt;AY$2,0,VLOOKUP($S68,REF!$K:$N,2,FALSE)),"")</f>
        <v>0</v>
      </c>
      <c r="AZ68" s="472">
        <f>IF($AB68&lt;=AZ$2,IF($AC68&lt;AZ$2,0,VLOOKUP($S68,REF!$K:$N,2,FALSE)),"")</f>
        <v>0</v>
      </c>
      <c r="BA68" s="472">
        <f>IF($AB68&lt;=BA$2,IF($AC68&lt;BA$2,0,VLOOKUP($S68,REF!$K:$N,2,FALSE)),"")</f>
        <v>0</v>
      </c>
      <c r="BB68" s="905">
        <f>IF($AB68&lt;=BB$2,IF($AC68&lt;BB$2,0,VLOOKUP($S68,REF!$K:$N,2,FALSE)),"")</f>
        <v>0</v>
      </c>
      <c r="BC68" s="905">
        <f>IF($AB68&lt;=BC$2,IF($AC68&lt;BC$2,0,VLOOKUP($S68,REF!$K:$N,2,FALSE)),"")</f>
        <v>0</v>
      </c>
      <c r="BD68" s="905">
        <f>IF($AB68&lt;=BD$2,IF($AC68&lt;BD$2,0,VLOOKUP($S68,REF!$K:$N,2,FALSE)),"")</f>
        <v>0</v>
      </c>
      <c r="BE68" s="905">
        <f>IF($AB68&lt;=BE$2,IF($AC68&lt;BE$2,0,VLOOKUP($S68,REF!$K:$N,2,FALSE)),"")</f>
        <v>0</v>
      </c>
      <c r="BF68" s="905">
        <f>IF($AB68&lt;=BF$2,IF($AC68&lt;BF$2,0,VLOOKUP($S68,REF!$K:$N,2,FALSE)),"")</f>
        <v>0</v>
      </c>
      <c r="BG68" s="905">
        <f>IF($AB68&lt;=BG$2,IF($AC68&lt;BG$2,0,VLOOKUP($S68,REF!$K:$N,2,FALSE)),"")</f>
        <v>0</v>
      </c>
      <c r="BH68" s="905">
        <f>IF($AB68&lt;=BH$2,IF($AC68&lt;BH$2,0,VLOOKUP($S68,REF!$K:$N,2,FALSE)),"")</f>
        <v>0</v>
      </c>
      <c r="BI68" s="905">
        <f>IF($AB68&lt;=BI$2,IF($AC68&lt;BI$2,0,VLOOKUP($S68,REF!$K:$N,2,FALSE)),"")</f>
        <v>0</v>
      </c>
      <c r="BJ68" s="905">
        <f>IF($AB68&lt;=BJ$2,IF($AC68&lt;BJ$2,0,VLOOKUP($S68,REF!$K:$N,2,FALSE)),"")</f>
        <v>0</v>
      </c>
      <c r="BK68" s="905">
        <f>IF($AB68&lt;=BK$2,IF($AC68&lt;BK$2,0,VLOOKUP($S68,REF!$K:$N,2,FALSE)),"")</f>
        <v>0</v>
      </c>
      <c r="BL68" s="905">
        <f>IF($AB68&lt;=BL$2,IF($AC68&lt;BL$2,0,VLOOKUP($S68,REF!$K:$N,2,FALSE)),"")</f>
        <v>0</v>
      </c>
      <c r="BM68" s="905">
        <f>IF($AB68&lt;=BM$2,IF($AC68&lt;BM$2,0,VLOOKUP($S68,REF!$K:$N,2,FALSE)),"")</f>
        <v>0</v>
      </c>
      <c r="BN68" s="905">
        <f>IF($AB68&lt;=BN$2,IF($AC68&lt;BN$2,0,VLOOKUP($S68,REF!$K:$N,2,FALSE)),"")</f>
        <v>0</v>
      </c>
      <c r="BO68" s="905">
        <f>IF($AB68&lt;=BO$2,IF($AC68&lt;BO$2,0,VLOOKUP($S68,REF!$K:$N,2,FALSE)),"")</f>
        <v>0</v>
      </c>
      <c r="BP68" s="905">
        <f>IF($AB68&lt;=BP$2,IF($AC68&lt;BP$2,0,VLOOKUP($S68,REF!$K:$N,2,FALSE)),"")</f>
        <v>0</v>
      </c>
      <c r="BQ68" s="905">
        <f>IF($AB68&lt;=BQ$2,IF($AC68&lt;BQ$2,0,VLOOKUP($S68,REF!$K:$N,2,FALSE)),"")</f>
        <v>0</v>
      </c>
      <c r="BR68" s="905">
        <f>IF($AB68&lt;=BR$2,IF($AC68&lt;BR$2,0,VLOOKUP($S68,REF!$K:$N,2,FALSE)),"")</f>
        <v>0</v>
      </c>
      <c r="BS68" s="905">
        <f>IF($AB68&lt;=BS$2,IF($AC68&lt;BS$2,0,VLOOKUP($S68,REF!$K:$N,2,FALSE)),"")</f>
        <v>0</v>
      </c>
      <c r="BT68" s="905">
        <f>IF($AB68&lt;=BT$2,IF($AC68&lt;BT$2,0,VLOOKUP($S68,REF!$K:$N,2,FALSE)),"")</f>
        <v>0</v>
      </c>
      <c r="BU68" s="905">
        <f>IF($AB68&lt;=BU$2,IF($AC68&lt;BU$2,0,VLOOKUP($S68,REF!$K:$N,2,FALSE)),"")</f>
        <v>0</v>
      </c>
      <c r="BV68" s="905">
        <f>IF($AB68&lt;=BV$2,IF($AC68&lt;BV$2,0,VLOOKUP($S68,REF!$K:$N,2,FALSE)),"")</f>
        <v>0</v>
      </c>
      <c r="BW68" s="905">
        <f>IF($AB68&lt;=BW$2,IF($AC68&lt;BW$2,0,VLOOKUP($S68,REF!$K:$N,2,FALSE)),"")</f>
        <v>0</v>
      </c>
      <c r="BX68" s="905">
        <f>IF($AB68&lt;=BX$2,IF($AC68&lt;BX$2,0,VLOOKUP($S68,REF!$K:$N,2,FALSE)),"")</f>
        <v>0</v>
      </c>
      <c r="BY68" s="905">
        <f>IF($AB68&lt;=BY$2,IF($AC68&lt;BY$2,0,VLOOKUP($S68,REF!$K:$N,2,FALSE)),"")</f>
        <v>0</v>
      </c>
      <c r="BZ68" s="905">
        <f>IF($AB68&lt;=BZ$2,IF($AC68&lt;BZ$2,0,VLOOKUP($S68,REF!$K:$N,2,FALSE)),"")</f>
        <v>0</v>
      </c>
      <c r="CA68" s="905">
        <f>IF($AB68&lt;=CA$2,IF($AC68&lt;CA$2,0,VLOOKUP($S68,REF!$K:$N,2,FALSE)),"")</f>
        <v>0</v>
      </c>
      <c r="CB68" s="905">
        <f>IF($AB68&lt;=CB$2,IF($AC68&lt;CB$2,0,VLOOKUP($S68,REF!$K:$N,2,FALSE)),"")</f>
        <v>0</v>
      </c>
      <c r="CC68" s="905">
        <f>IF($AB68&lt;=CC$2,IF($AC68&lt;CC$2,0,VLOOKUP($S68,REF!$K:$N,2,FALSE)),"")</f>
        <v>0</v>
      </c>
      <c r="CD68" s="905">
        <f>IF($AB68&lt;=CD$2,IF($AC68&lt;CD$2,0,VLOOKUP($S68,REF!$K:$N,2,FALSE)),"")</f>
        <v>0</v>
      </c>
      <c r="CE68" s="905">
        <f>IF($AB68&lt;=CE$2,IF($AC68&lt;CE$2,0,VLOOKUP($S68,REF!$K:$N,2,FALSE)),"")</f>
        <v>0</v>
      </c>
      <c r="CF68" s="905">
        <f>IF($AB68&lt;=CF$2,IF($AC68&lt;CF$2,0,VLOOKUP($S68,REF!$K:$N,2,FALSE)),"")</f>
        <v>0</v>
      </c>
      <c r="CG68" s="905">
        <f>IF($AB68&lt;=CG$2,IF($AC68&lt;CG$2,0,VLOOKUP($S68,REF!$K:$N,2,FALSE)),"")</f>
        <v>0</v>
      </c>
      <c r="CH68" s="905">
        <f>IF($AB68&lt;=CH$2,IF($AC68&lt;CH$2,0,VLOOKUP($S68,REF!$K:$N,2,FALSE)),"")</f>
        <v>0</v>
      </c>
      <c r="CI68" s="905">
        <f>IF($AB68&lt;=CI$2,IF($AC68&lt;CI$2,0,VLOOKUP($S68,REF!$K:$N,2,FALSE)),"")</f>
        <v>0</v>
      </c>
      <c r="CJ68" s="905">
        <f>IF($AB68&lt;=CJ$2,IF($AC68&lt;CJ$2,0,VLOOKUP($S68,REF!$K:$N,2,FALSE)),"")</f>
        <v>0</v>
      </c>
      <c r="CK68" s="905">
        <f>IF($AB68&lt;=CK$2,IF($AC68&lt;CK$2,0,VLOOKUP($S68,REF!$K:$N,2,FALSE)),"")</f>
        <v>0</v>
      </c>
      <c r="CL68" s="905">
        <f>IF($AB68&lt;=CL$2,IF($AC68&lt;CL$2,0,VLOOKUP($S68,REF!$K:$N,2,FALSE)),"")</f>
        <v>0</v>
      </c>
      <c r="CM68" s="905">
        <f>IF($AB68&lt;=CM$2,IF($AC68&lt;CM$2,0,VLOOKUP($S68,REF!$K:$N,2,FALSE)),"")</f>
        <v>0</v>
      </c>
      <c r="CN68" s="905">
        <f>IF($AB68&lt;=CN$2,IF($AC68&lt;CN$2,0,VLOOKUP($S68,REF!$K:$N,2,FALSE)),"")</f>
        <v>0</v>
      </c>
      <c r="CO68" s="905">
        <f>IF($AB68&lt;=CO$2,IF($AC68&lt;CO$2,0,VLOOKUP($S68,REF!$K:$N,2,FALSE)),"")</f>
        <v>0</v>
      </c>
      <c r="CP68" s="905">
        <f>IF($AB68&lt;=CP$2,IF($AC68&lt;CP$2,0,VLOOKUP($S68,REF!$K:$N,2,FALSE)),"")</f>
        <v>0</v>
      </c>
      <c r="CQ68" s="905">
        <f>IF($AB68&lt;=CQ$2,IF($AC68&lt;CQ$2,0,VLOOKUP($S68,REF!$K:$N,2,FALSE)),"")</f>
        <v>0</v>
      </c>
      <c r="CR68" s="905">
        <f>IF($AB68&lt;=CR$2,IF($AC68&lt;CR$2,0,VLOOKUP($S68,REF!$K:$N,2,FALSE)),"")</f>
        <v>0</v>
      </c>
      <c r="CS68" s="905">
        <f>IF($AB68&lt;=CS$2,IF($AC68&lt;CS$2,0,VLOOKUP($S68,REF!$K:$N,2,FALSE)),"")</f>
        <v>0</v>
      </c>
      <c r="CT68" s="905">
        <f>IF($AB68&lt;=CT$2,IF($AC68&lt;CT$2,0,VLOOKUP($S68,REF!$K:$N,2,FALSE)),"")</f>
        <v>0</v>
      </c>
      <c r="CU68" s="905">
        <f>IF($AB68&lt;=CU$2,IF($AC68&lt;CU$2,0,VLOOKUP($S68,REF!$K:$N,2,FALSE)),"")</f>
        <v>0</v>
      </c>
      <c r="CV68" s="905">
        <f>IF($AB68&lt;=CV$2,IF($AC68&lt;CV$2,0,VLOOKUP($S68,REF!$K:$N,2,FALSE)),"")</f>
        <v>0</v>
      </c>
      <c r="CW68" s="905">
        <f>IF($AB68&lt;=CW$2,IF($AC68&lt;CW$2,0,VLOOKUP($S68,REF!$K:$N,2,FALSE)),"")</f>
        <v>0</v>
      </c>
      <c r="CX68" s="905">
        <f>IF($AB68&lt;=CX$2,IF($AC68&lt;CX$2,0,VLOOKUP($S68,REF!$K:$N,2,FALSE)),"")</f>
        <v>0</v>
      </c>
      <c r="CY68" s="905">
        <f>IF($AB68&lt;=CY$2,IF($AC68&lt;CY$2,0,VLOOKUP($S68,REF!$K:$N,2,FALSE)),"")</f>
        <v>0</v>
      </c>
      <c r="CZ68" s="905">
        <f>IF($AB68&lt;=CZ$2,IF($AC68&lt;CZ$2,0,VLOOKUP($S68,REF!$K:$N,2,FALSE)),"")</f>
        <v>0</v>
      </c>
      <c r="DA68" s="905">
        <f>IF($AB68&lt;=DA$2,IF($AC68&lt;DA$2,0,VLOOKUP($S68,REF!$K:$N,2,FALSE)),"")</f>
        <v>0</v>
      </c>
      <c r="DB68" s="905">
        <f>IF($AB68&lt;=DB$2,IF($AC68&lt;DB$2,0,VLOOKUP($S68,REF!$K:$N,2,FALSE)),"")</f>
        <v>0</v>
      </c>
      <c r="DC68" s="905">
        <f>IF($AB68&lt;=DC$2,IF($AC68&lt;DC$2,0,VLOOKUP($S68,REF!$K:$N,2,FALSE)),"")</f>
        <v>0</v>
      </c>
      <c r="DD68" s="905">
        <f>IF($AB68&lt;=DD$2,IF($AC68&lt;DD$2,0,VLOOKUP($S68,REF!$K:$N,2,FALSE)),"")</f>
        <v>0</v>
      </c>
      <c r="DE68" s="905">
        <f>IF($AB68&lt;=DE$2,IF($AC68&lt;DE$2,0,VLOOKUP($S68,REF!$K:$N,2,FALSE)),"")</f>
        <v>0</v>
      </c>
      <c r="DF68" s="905">
        <f>IF($AB68&lt;=DF$2,IF($AC68&lt;DF$2,0,VLOOKUP($S68,REF!$K:$N,2,FALSE)),"")</f>
        <v>0</v>
      </c>
      <c r="DG68" s="905">
        <f>IF($AB68&lt;=DG$2,IF($AC68&lt;DG$2,0,VLOOKUP($S68,REF!$K:$N,2,FALSE)),"")</f>
        <v>0</v>
      </c>
      <c r="DH68" s="905">
        <f>IF($AB68&lt;=DH$2,IF($AC68&lt;DH$2,0,VLOOKUP($S68,REF!$K:$N,2,FALSE)),"")</f>
        <v>0</v>
      </c>
      <c r="DI68" s="905">
        <f>IF($AB68&lt;=DI$2,IF($AC68&lt;DI$2,0,VLOOKUP($S68,REF!$K:$N,2,FALSE)),"")</f>
        <v>0</v>
      </c>
      <c r="DJ68" s="905">
        <f>IF($AB68&lt;=DJ$2,IF($AC68&lt;DJ$2,0,VLOOKUP($S68,REF!$K:$N,2,FALSE)),"")</f>
        <v>0</v>
      </c>
      <c r="DK68" s="905">
        <f>IF($AB68&lt;=DK$2,IF($AC68&lt;DK$2,0,VLOOKUP($S68,REF!$K:$N,2,FALSE)),"")</f>
        <v>0</v>
      </c>
      <c r="DL68" s="905">
        <f>IF($AB68&lt;=DL$2,IF($AC68&lt;DL$2,0,VLOOKUP($S68,REF!$K:$N,2,FALSE)),"")</f>
        <v>0</v>
      </c>
      <c r="DM68" s="905">
        <f>IF($AB68&lt;=DM$2,IF($AC68&lt;DM$2,0,VLOOKUP($S68,REF!$K:$N,2,FALSE)),"")</f>
        <v>0</v>
      </c>
      <c r="DN68" s="905">
        <f>IF($AB68&lt;=DN$2,IF($AC68&lt;DN$2,0,VLOOKUP($S68,REF!$K:$N,2,FALSE)),"")</f>
        <v>0</v>
      </c>
      <c r="DO68" s="905">
        <f>IF($AB68&lt;=DO$2,IF($AC68&lt;DO$2,0,VLOOKUP($S68,REF!$K:$N,2,FALSE)),"")</f>
        <v>0</v>
      </c>
      <c r="DP68" s="905">
        <f>IF($AB68&lt;=DP$2,IF($AC68&lt;DP$2,0,VLOOKUP($S68,REF!$K:$N,2,FALSE)),"")</f>
        <v>0</v>
      </c>
      <c r="DQ68" s="905">
        <f>IF($AB68&lt;=DQ$2,IF($AC68&lt;DQ$2,0,VLOOKUP($S68,REF!$K:$N,2,FALSE)),"")</f>
        <v>0</v>
      </c>
      <c r="DR68" s="905">
        <f>IF($AB68&lt;=DR$2,IF($AC68&lt;DR$2,0,VLOOKUP($S68,REF!$K:$N,2,FALSE)),"")</f>
        <v>0</v>
      </c>
      <c r="DS68" s="905">
        <f>IF($AB68&lt;=DS$2,IF($AC68&lt;DS$2,0,VLOOKUP($S68,REF!$K:$N,2,FALSE)),"")</f>
        <v>0</v>
      </c>
      <c r="DT68" s="905">
        <f>IF($AB68&lt;=DT$2,IF($AC68&lt;DT$2,0,VLOOKUP($S68,REF!$K:$N,2,FALSE)),"")</f>
        <v>0</v>
      </c>
      <c r="DU68" s="905">
        <f>IF($AB68&lt;=DU$2,IF($AC68&lt;DU$2,0,VLOOKUP($S68,REF!$K:$N,2,FALSE)),"")</f>
        <v>0</v>
      </c>
      <c r="DV68" s="905">
        <f>IF($AB68&lt;=DV$2,IF($AC68&lt;DV$2,0,VLOOKUP($S68,REF!$K:$N,2,FALSE)),"")</f>
        <v>0</v>
      </c>
      <c r="DW68" s="905">
        <f>IF($AB68&lt;=DW$2,IF($AC68&lt;DW$2,0,VLOOKUP($S68,REF!$K:$N,2,FALSE)),"")</f>
        <v>0</v>
      </c>
      <c r="DX68" s="905">
        <f>IF($AB68&lt;=DX$2,IF($AC68&lt;DX$2,0,VLOOKUP($S68,REF!$K:$N,2,FALSE)),"")</f>
        <v>0</v>
      </c>
      <c r="DY68" s="905">
        <f>IF($AB68&lt;=DY$2,IF($AC68&lt;DY$2,0,VLOOKUP($S68,REF!$K:$N,2,FALSE)),"")</f>
        <v>0</v>
      </c>
      <c r="DZ68" s="905">
        <f>IF($AB68&lt;=DZ$2,IF($AC68&lt;DZ$2,0,VLOOKUP($S68,REF!$K:$N,2,FALSE)),"")</f>
        <v>1.0001</v>
      </c>
      <c r="EA68" s="908"/>
      <c r="EB68" s="908"/>
      <c r="EC68" s="908"/>
      <c r="ED68" s="908"/>
      <c r="EE68" s="908"/>
      <c r="EF68" s="908"/>
      <c r="EG68" s="908"/>
      <c r="EH68" s="908"/>
      <c r="EI68" s="908"/>
      <c r="EJ68" s="908"/>
      <c r="EK68" s="908"/>
      <c r="EL68" s="908"/>
      <c r="EM68" s="908"/>
      <c r="EN68" s="908"/>
      <c r="EO68" s="908"/>
      <c r="EP68" s="908"/>
      <c r="EQ68" s="908"/>
      <c r="ER68" s="908"/>
      <c r="ES68" s="908"/>
      <c r="ET68" s="908"/>
      <c r="EU68" s="908"/>
      <c r="EV68" s="908"/>
      <c r="EW68" s="908"/>
      <c r="EX68" s="908"/>
      <c r="EY68" s="908"/>
      <c r="EZ68" s="908"/>
      <c r="FA68" s="908"/>
      <c r="FB68" s="908"/>
      <c r="FC68" s="908"/>
      <c r="FD68" s="908"/>
      <c r="FE68" s="908"/>
      <c r="FF68" s="908"/>
      <c r="FG68" s="908"/>
      <c r="FH68" s="908"/>
      <c r="FI68" s="908"/>
      <c r="FJ68" s="908"/>
      <c r="FK68" s="908"/>
      <c r="FL68" s="908"/>
      <c r="FM68" s="908"/>
      <c r="FN68" s="908"/>
      <c r="FO68" s="908"/>
      <c r="FP68" s="908"/>
      <c r="FQ68" s="908"/>
      <c r="FR68" s="908"/>
      <c r="FS68" s="908"/>
      <c r="FT68" s="908"/>
      <c r="FU68" s="908"/>
      <c r="FV68" s="908"/>
      <c r="FW68" s="908"/>
      <c r="FX68" s="908"/>
      <c r="FY68" s="908"/>
      <c r="FZ68" s="908"/>
      <c r="GA68" s="908"/>
      <c r="GB68" s="908"/>
      <c r="GC68" s="908"/>
      <c r="GD68" s="908"/>
      <c r="GE68" s="908"/>
      <c r="GF68" s="908"/>
      <c r="GG68" s="908"/>
      <c r="GH68" s="908"/>
      <c r="GI68" s="908"/>
      <c r="GJ68" s="908"/>
      <c r="GK68" s="908"/>
      <c r="GL68" s="908"/>
      <c r="GM68" s="908"/>
      <c r="GN68" s="908"/>
      <c r="GO68" s="908"/>
      <c r="GP68" s="908"/>
      <c r="GQ68" s="908"/>
      <c r="GR68" s="908"/>
      <c r="GS68" s="908"/>
      <c r="GT68" s="908"/>
      <c r="GU68" s="908"/>
      <c r="GV68" s="908"/>
      <c r="GW68" s="908"/>
      <c r="GX68" s="908"/>
      <c r="GY68" s="908"/>
      <c r="GZ68" s="908"/>
      <c r="HA68" s="908"/>
      <c r="HB68" s="908"/>
      <c r="HC68" s="908"/>
      <c r="HD68" s="908"/>
      <c r="HE68" s="908"/>
      <c r="HF68" s="908"/>
      <c r="HG68" s="908"/>
      <c r="HH68" s="908"/>
      <c r="HI68" s="908"/>
      <c r="HJ68" s="908"/>
      <c r="HK68" s="908"/>
      <c r="HL68" s="908"/>
      <c r="HM68" s="908"/>
      <c r="HN68" s="908"/>
      <c r="HO68" s="908"/>
      <c r="HP68" s="908"/>
      <c r="HQ68" s="908"/>
      <c r="HR68" s="908"/>
      <c r="HS68" s="908"/>
      <c r="HT68" s="908"/>
      <c r="HU68" s="908"/>
      <c r="HV68" s="908"/>
      <c r="HW68" s="908"/>
      <c r="HX68" s="908"/>
      <c r="HY68" s="908"/>
      <c r="HZ68" s="908"/>
      <c r="IA68" s="908"/>
      <c r="IB68" s="908"/>
      <c r="IC68" s="908"/>
      <c r="ID68" s="908"/>
      <c r="IE68" s="908"/>
      <c r="IF68" s="908"/>
      <c r="IG68" s="908"/>
      <c r="IH68" s="908"/>
      <c r="II68" s="908"/>
      <c r="IJ68" s="908"/>
      <c r="IK68" s="908"/>
      <c r="IL68" s="908"/>
      <c r="IM68" s="908"/>
      <c r="IN68" s="908"/>
      <c r="IO68" s="908"/>
      <c r="IP68" s="908"/>
      <c r="IQ68" s="908"/>
      <c r="IR68" s="908"/>
      <c r="IS68" s="908"/>
      <c r="IT68" s="908"/>
      <c r="IU68" s="908"/>
      <c r="IV68" s="908"/>
      <c r="IW68" s="908"/>
      <c r="IX68" s="908"/>
      <c r="IY68" s="908"/>
      <c r="IZ68" s="908"/>
      <c r="JA68" s="908"/>
      <c r="JB68" s="908"/>
      <c r="JC68" s="908"/>
      <c r="JD68" s="908"/>
      <c r="JE68" s="908"/>
      <c r="JF68" s="908"/>
      <c r="JG68" s="908"/>
      <c r="JH68" s="908"/>
      <c r="JI68" s="908"/>
      <c r="JJ68" s="908"/>
      <c r="JK68" s="908"/>
      <c r="JL68" s="908"/>
      <c r="JM68" s="908"/>
      <c r="JN68" s="908"/>
      <c r="JO68" s="908"/>
      <c r="JP68" s="908"/>
      <c r="JQ68" s="908"/>
      <c r="JR68" s="908"/>
      <c r="JS68" s="908"/>
      <c r="JT68" s="908"/>
      <c r="JU68" s="908"/>
      <c r="JV68" s="908"/>
      <c r="JW68" s="908"/>
      <c r="JX68" s="908"/>
    </row>
    <row r="69" spans="1:284" s="709" customFormat="1" ht="24" customHeight="1">
      <c r="A69" s="972">
        <f>VLOOKUP(B69,REF!$U$1:$W$8,2,FALSE)</f>
        <v>4</v>
      </c>
      <c r="B69" s="1192" t="s">
        <v>342</v>
      </c>
      <c r="C69" s="1193"/>
      <c r="D69" s="1297"/>
      <c r="E69" s="971"/>
      <c r="F69" s="1218">
        <v>0</v>
      </c>
      <c r="G69" s="1219"/>
      <c r="H69" s="870"/>
      <c r="I69" s="764" t="s">
        <v>281</v>
      </c>
      <c r="J69" s="945"/>
      <c r="K69" s="939"/>
      <c r="L69" s="864"/>
      <c r="M69" s="710"/>
      <c r="N69" s="1304" t="s">
        <v>281</v>
      </c>
      <c r="O69" s="1225"/>
      <c r="P69" s="860"/>
      <c r="Q69" s="930"/>
      <c r="R69" s="1025"/>
      <c r="S69" s="1179"/>
      <c r="T69" s="1180" t="str">
        <f>VLOOKUP(S69,REF!$K$1:$N$11,4,FALSE)</f>
        <v>SALES</v>
      </c>
      <c r="U69" s="1019"/>
      <c r="V69" s="904"/>
      <c r="W69" s="956"/>
      <c r="X69" s="904"/>
      <c r="Y69" s="956"/>
      <c r="Z69" s="955"/>
      <c r="AA69" s="952">
        <f t="shared" si="12"/>
        <v>0</v>
      </c>
      <c r="AB69" s="1283"/>
      <c r="AC69" s="1283">
        <f t="shared" si="13"/>
        <v>0</v>
      </c>
      <c r="AD69" s="952"/>
      <c r="AE69" s="953"/>
      <c r="AF69" s="1033"/>
      <c r="AG69" s="1234"/>
      <c r="AH69" s="472">
        <f>IF($AB69&lt;=AH$2,IF($AC69&lt;AH$2,0,VLOOKUP($S69,REF!$K:$N,2,FALSE)),"")</f>
        <v>0</v>
      </c>
      <c r="AI69" s="472">
        <f>IF($AB69&lt;=AI$2,IF($AC69&lt;AI$2,0,VLOOKUP($S69,REF!$K:$N,2,FALSE)),"")</f>
        <v>0</v>
      </c>
      <c r="AJ69" s="472">
        <f>IF($AB69&lt;=AJ$2,IF($AC69&lt;AJ$2,0,VLOOKUP($S69,REF!$K:$N,2,FALSE)),"")</f>
        <v>0</v>
      </c>
      <c r="AK69" s="472">
        <f>IF($AB69&lt;=AK$2,IF($AC69&lt;AK$2,0,VLOOKUP($S69,REF!$K:$N,2,FALSE)),"")</f>
        <v>0</v>
      </c>
      <c r="AL69" s="472">
        <f>IF($AB69&lt;=AL$2,IF($AC69&lt;AL$2,0,VLOOKUP($S69,REF!$K:$N,2,FALSE)),"")</f>
        <v>0</v>
      </c>
      <c r="AM69" s="472">
        <f>IF($AB69&lt;=AM$2,IF($AC69&lt;AM$2,0,VLOOKUP($S69,REF!$K:$N,2,FALSE)),"")</f>
        <v>0</v>
      </c>
      <c r="AN69" s="472">
        <f>IF($AB69&lt;=AN$2,IF($AC69&lt;AN$2,0,VLOOKUP($S69,REF!$K:$N,2,FALSE)),"")</f>
        <v>0</v>
      </c>
      <c r="AO69" s="472">
        <f>IF($AB69&lt;=AO$2,IF($AC69&lt;AO$2,0,VLOOKUP($S69,REF!$K:$N,2,FALSE)),"")</f>
        <v>0</v>
      </c>
      <c r="AP69" s="472">
        <f>IF($AB69&lt;=AP$2,IF($AC69&lt;AP$2,0,VLOOKUP($S69,REF!$K:$N,2,FALSE)),"")</f>
        <v>0</v>
      </c>
      <c r="AQ69" s="472">
        <f>IF($AB69&lt;=AQ$2,IF($AC69&lt;AQ$2,0,VLOOKUP($S69,REF!$K:$N,2,FALSE)),"")</f>
        <v>0</v>
      </c>
      <c r="AR69" s="472">
        <f>IF($AB69&lt;=AR$2,IF($AC69&lt;AR$2,0,VLOOKUP($S69,REF!$K:$N,2,FALSE)),"")</f>
        <v>0</v>
      </c>
      <c r="AS69" s="472">
        <f>IF($AB69&lt;=AS$2,IF($AC69&lt;AS$2,0,VLOOKUP($S69,REF!$K:$N,2,FALSE)),"")</f>
        <v>0</v>
      </c>
      <c r="AT69" s="472">
        <f>IF($AB69&lt;=AT$2,IF($AC69&lt;AT$2,0,VLOOKUP($S69,REF!$K:$N,2,FALSE)),"")</f>
        <v>0</v>
      </c>
      <c r="AU69" s="472">
        <f>IF($AB69&lt;=AU$2,IF($AC69&lt;AU$2,0,VLOOKUP($S69,REF!$K:$N,2,FALSE)),"")</f>
        <v>0</v>
      </c>
      <c r="AV69" s="472">
        <f>IF($AB69&lt;=AV$2,IF($AC69&lt;AV$2,0,VLOOKUP($S69,REF!$K:$N,2,FALSE)),"")</f>
        <v>0</v>
      </c>
      <c r="AW69" s="472">
        <f>IF($AB69&lt;=AW$2,IF($AC69&lt;AW$2,0,VLOOKUP($S69,REF!$K:$N,2,FALSE)),"")</f>
        <v>0</v>
      </c>
      <c r="AX69" s="472">
        <f>IF($AB69&lt;=AX$2,IF($AC69&lt;AX$2,0,VLOOKUP($S69,REF!$K:$N,2,FALSE)),"")</f>
        <v>0</v>
      </c>
      <c r="AY69" s="472">
        <f>IF($AB69&lt;=AY$2,IF($AC69&lt;AY$2,0,VLOOKUP($S69,REF!$K:$N,2,FALSE)),"")</f>
        <v>0</v>
      </c>
      <c r="AZ69" s="472">
        <f>IF($AB69&lt;=AZ$2,IF($AC69&lt;AZ$2,0,VLOOKUP($S69,REF!$K:$N,2,FALSE)),"")</f>
        <v>0</v>
      </c>
      <c r="BA69" s="472">
        <f>IF($AB69&lt;=BA$2,IF($AC69&lt;BA$2,0,VLOOKUP($S69,REF!$K:$N,2,FALSE)),"")</f>
        <v>0</v>
      </c>
      <c r="BB69" s="905">
        <f>IF($AB69&lt;=BB$2,IF($AC69&lt;BB$2,0,VLOOKUP($S69,REF!$K:$N,2,FALSE)),"")</f>
        <v>0</v>
      </c>
      <c r="BC69" s="905">
        <f>IF($AB69&lt;=BC$2,IF($AC69&lt;BC$2,0,VLOOKUP($S69,REF!$K:$N,2,FALSE)),"")</f>
        <v>0</v>
      </c>
      <c r="BD69" s="905">
        <f>IF($AB69&lt;=BD$2,IF($AC69&lt;BD$2,0,VLOOKUP($S69,REF!$K:$N,2,FALSE)),"")</f>
        <v>0</v>
      </c>
      <c r="BE69" s="905">
        <f>IF($AB69&lt;=BE$2,IF($AC69&lt;BE$2,0,VLOOKUP($S69,REF!$K:$N,2,FALSE)),"")</f>
        <v>0</v>
      </c>
      <c r="BF69" s="905">
        <f>IF($AB69&lt;=BF$2,IF($AC69&lt;BF$2,0,VLOOKUP($S69,REF!$K:$N,2,FALSE)),"")</f>
        <v>0</v>
      </c>
      <c r="BG69" s="905">
        <f>IF($AB69&lt;=BG$2,IF($AC69&lt;BG$2,0,VLOOKUP($S69,REF!$K:$N,2,FALSE)),"")</f>
        <v>0</v>
      </c>
      <c r="BH69" s="905">
        <f>IF($AB69&lt;=BH$2,IF($AC69&lt;BH$2,0,VLOOKUP($S69,REF!$K:$N,2,FALSE)),"")</f>
        <v>0</v>
      </c>
      <c r="BI69" s="905">
        <f>IF($AB69&lt;=BI$2,IF($AC69&lt;BI$2,0,VLOOKUP($S69,REF!$K:$N,2,FALSE)),"")</f>
        <v>0</v>
      </c>
      <c r="BJ69" s="905">
        <f>IF($AB69&lt;=BJ$2,IF($AC69&lt;BJ$2,0,VLOOKUP($S69,REF!$K:$N,2,FALSE)),"")</f>
        <v>0</v>
      </c>
      <c r="BK69" s="905">
        <f>IF($AB69&lt;=BK$2,IF($AC69&lt;BK$2,0,VLOOKUP($S69,REF!$K:$N,2,FALSE)),"")</f>
        <v>0</v>
      </c>
      <c r="BL69" s="905">
        <f>IF($AB69&lt;=BL$2,IF($AC69&lt;BL$2,0,VLOOKUP($S69,REF!$K:$N,2,FALSE)),"")</f>
        <v>0</v>
      </c>
      <c r="BM69" s="905">
        <f>IF($AB69&lt;=BM$2,IF($AC69&lt;BM$2,0,VLOOKUP($S69,REF!$K:$N,2,FALSE)),"")</f>
        <v>0</v>
      </c>
      <c r="BN69" s="905">
        <f>IF($AB69&lt;=BN$2,IF($AC69&lt;BN$2,0,VLOOKUP($S69,REF!$K:$N,2,FALSE)),"")</f>
        <v>0</v>
      </c>
      <c r="BO69" s="905">
        <f>IF($AB69&lt;=BO$2,IF($AC69&lt;BO$2,0,VLOOKUP($S69,REF!$K:$N,2,FALSE)),"")</f>
        <v>0</v>
      </c>
      <c r="BP69" s="905">
        <f>IF($AB69&lt;=BP$2,IF($AC69&lt;BP$2,0,VLOOKUP($S69,REF!$K:$N,2,FALSE)),"")</f>
        <v>0</v>
      </c>
      <c r="BQ69" s="905">
        <f>IF($AB69&lt;=BQ$2,IF($AC69&lt;BQ$2,0,VLOOKUP($S69,REF!$K:$N,2,FALSE)),"")</f>
        <v>0</v>
      </c>
      <c r="BR69" s="905">
        <f>IF($AB69&lt;=BR$2,IF($AC69&lt;BR$2,0,VLOOKUP($S69,REF!$K:$N,2,FALSE)),"")</f>
        <v>0</v>
      </c>
      <c r="BS69" s="905">
        <f>IF($AB69&lt;=BS$2,IF($AC69&lt;BS$2,0,VLOOKUP($S69,REF!$K:$N,2,FALSE)),"")</f>
        <v>0</v>
      </c>
      <c r="BT69" s="905">
        <f>IF($AB69&lt;=BT$2,IF($AC69&lt;BT$2,0,VLOOKUP($S69,REF!$K:$N,2,FALSE)),"")</f>
        <v>0</v>
      </c>
      <c r="BU69" s="905">
        <f>IF($AB69&lt;=BU$2,IF($AC69&lt;BU$2,0,VLOOKUP($S69,REF!$K:$N,2,FALSE)),"")</f>
        <v>0</v>
      </c>
      <c r="BV69" s="905">
        <f>IF($AB69&lt;=BV$2,IF($AC69&lt;BV$2,0,VLOOKUP($S69,REF!$K:$N,2,FALSE)),"")</f>
        <v>0</v>
      </c>
      <c r="BW69" s="905">
        <f>IF($AB69&lt;=BW$2,IF($AC69&lt;BW$2,0,VLOOKUP($S69,REF!$K:$N,2,FALSE)),"")</f>
        <v>0</v>
      </c>
      <c r="BX69" s="905">
        <f>IF($AB69&lt;=BX$2,IF($AC69&lt;BX$2,0,VLOOKUP($S69,REF!$K:$N,2,FALSE)),"")</f>
        <v>0</v>
      </c>
      <c r="BY69" s="905">
        <f>IF($AB69&lt;=BY$2,IF($AC69&lt;BY$2,0,VLOOKUP($S69,REF!$K:$N,2,FALSE)),"")</f>
        <v>0</v>
      </c>
      <c r="BZ69" s="905">
        <f>IF($AB69&lt;=BZ$2,IF($AC69&lt;BZ$2,0,VLOOKUP($S69,REF!$K:$N,2,FALSE)),"")</f>
        <v>0</v>
      </c>
      <c r="CA69" s="905">
        <f>IF($AB69&lt;=CA$2,IF($AC69&lt;CA$2,0,VLOOKUP($S69,REF!$K:$N,2,FALSE)),"")</f>
        <v>0</v>
      </c>
      <c r="CB69" s="905">
        <f>IF($AB69&lt;=CB$2,IF($AC69&lt;CB$2,0,VLOOKUP($S69,REF!$K:$N,2,FALSE)),"")</f>
        <v>0</v>
      </c>
      <c r="CC69" s="905">
        <f>IF($AB69&lt;=CC$2,IF($AC69&lt;CC$2,0,VLOOKUP($S69,REF!$K:$N,2,FALSE)),"")</f>
        <v>0</v>
      </c>
      <c r="CD69" s="905">
        <f>IF($AB69&lt;=CD$2,IF($AC69&lt;CD$2,0,VLOOKUP($S69,REF!$K:$N,2,FALSE)),"")</f>
        <v>0</v>
      </c>
      <c r="CE69" s="905">
        <f>IF($AB69&lt;=CE$2,IF($AC69&lt;CE$2,0,VLOOKUP($S69,REF!$K:$N,2,FALSE)),"")</f>
        <v>0</v>
      </c>
      <c r="CF69" s="905">
        <f>IF($AB69&lt;=CF$2,IF($AC69&lt;CF$2,0,VLOOKUP($S69,REF!$K:$N,2,FALSE)),"")</f>
        <v>0</v>
      </c>
      <c r="CG69" s="905">
        <f>IF($AB69&lt;=CG$2,IF($AC69&lt;CG$2,0,VLOOKUP($S69,REF!$K:$N,2,FALSE)),"")</f>
        <v>0</v>
      </c>
      <c r="CH69" s="905">
        <f>IF($AB69&lt;=CH$2,IF($AC69&lt;CH$2,0,VLOOKUP($S69,REF!$K:$N,2,FALSE)),"")</f>
        <v>0</v>
      </c>
      <c r="CI69" s="905">
        <f>IF($AB69&lt;=CI$2,IF($AC69&lt;CI$2,0,VLOOKUP($S69,REF!$K:$N,2,FALSE)),"")</f>
        <v>0</v>
      </c>
      <c r="CJ69" s="905">
        <f>IF($AB69&lt;=CJ$2,IF($AC69&lt;CJ$2,0,VLOOKUP($S69,REF!$K:$N,2,FALSE)),"")</f>
        <v>0</v>
      </c>
      <c r="CK69" s="905">
        <f>IF($AB69&lt;=CK$2,IF($AC69&lt;CK$2,0,VLOOKUP($S69,REF!$K:$N,2,FALSE)),"")</f>
        <v>0</v>
      </c>
      <c r="CL69" s="905">
        <f>IF($AB69&lt;=CL$2,IF($AC69&lt;CL$2,0,VLOOKUP($S69,REF!$K:$N,2,FALSE)),"")</f>
        <v>0</v>
      </c>
      <c r="CM69" s="905">
        <f>IF($AB69&lt;=CM$2,IF($AC69&lt;CM$2,0,VLOOKUP($S69,REF!$K:$N,2,FALSE)),"")</f>
        <v>0</v>
      </c>
      <c r="CN69" s="905">
        <f>IF($AB69&lt;=CN$2,IF($AC69&lt;CN$2,0,VLOOKUP($S69,REF!$K:$N,2,FALSE)),"")</f>
        <v>0</v>
      </c>
      <c r="CO69" s="905">
        <f>IF($AB69&lt;=CO$2,IF($AC69&lt;CO$2,0,VLOOKUP($S69,REF!$K:$N,2,FALSE)),"")</f>
        <v>0</v>
      </c>
      <c r="CP69" s="905">
        <f>IF($AB69&lt;=CP$2,IF($AC69&lt;CP$2,0,VLOOKUP($S69,REF!$K:$N,2,FALSE)),"")</f>
        <v>0</v>
      </c>
      <c r="CQ69" s="905">
        <f>IF($AB69&lt;=CQ$2,IF($AC69&lt;CQ$2,0,VLOOKUP($S69,REF!$K:$N,2,FALSE)),"")</f>
        <v>0</v>
      </c>
      <c r="CR69" s="905">
        <f>IF($AB69&lt;=CR$2,IF($AC69&lt;CR$2,0,VLOOKUP($S69,REF!$K:$N,2,FALSE)),"")</f>
        <v>0</v>
      </c>
      <c r="CS69" s="905">
        <f>IF($AB69&lt;=CS$2,IF($AC69&lt;CS$2,0,VLOOKUP($S69,REF!$K:$N,2,FALSE)),"")</f>
        <v>0</v>
      </c>
      <c r="CT69" s="905">
        <f>IF($AB69&lt;=CT$2,IF($AC69&lt;CT$2,0,VLOOKUP($S69,REF!$K:$N,2,FALSE)),"")</f>
        <v>0</v>
      </c>
      <c r="CU69" s="905">
        <f>IF($AB69&lt;=CU$2,IF($AC69&lt;CU$2,0,VLOOKUP($S69,REF!$K:$N,2,FALSE)),"")</f>
        <v>0</v>
      </c>
      <c r="CV69" s="905">
        <f>IF($AB69&lt;=CV$2,IF($AC69&lt;CV$2,0,VLOOKUP($S69,REF!$K:$N,2,FALSE)),"")</f>
        <v>0</v>
      </c>
      <c r="CW69" s="905">
        <f>IF($AB69&lt;=CW$2,IF($AC69&lt;CW$2,0,VLOOKUP($S69,REF!$K:$N,2,FALSE)),"")</f>
        <v>0</v>
      </c>
      <c r="CX69" s="905">
        <f>IF($AB69&lt;=CX$2,IF($AC69&lt;CX$2,0,VLOOKUP($S69,REF!$K:$N,2,FALSE)),"")</f>
        <v>0</v>
      </c>
      <c r="CY69" s="905">
        <f>IF($AB69&lt;=CY$2,IF($AC69&lt;CY$2,0,VLOOKUP($S69,REF!$K:$N,2,FALSE)),"")</f>
        <v>0</v>
      </c>
      <c r="CZ69" s="905">
        <f>IF($AB69&lt;=CZ$2,IF($AC69&lt;CZ$2,0,VLOOKUP($S69,REF!$K:$N,2,FALSE)),"")</f>
        <v>0</v>
      </c>
      <c r="DA69" s="905">
        <f>IF($AB69&lt;=DA$2,IF($AC69&lt;DA$2,0,VLOOKUP($S69,REF!$K:$N,2,FALSE)),"")</f>
        <v>0</v>
      </c>
      <c r="DB69" s="905">
        <f>IF($AB69&lt;=DB$2,IF($AC69&lt;DB$2,0,VLOOKUP($S69,REF!$K:$N,2,FALSE)),"")</f>
        <v>0</v>
      </c>
      <c r="DC69" s="905">
        <f>IF($AB69&lt;=DC$2,IF($AC69&lt;DC$2,0,VLOOKUP($S69,REF!$K:$N,2,FALSE)),"")</f>
        <v>0</v>
      </c>
      <c r="DD69" s="905">
        <f>IF($AB69&lt;=DD$2,IF($AC69&lt;DD$2,0,VLOOKUP($S69,REF!$K:$N,2,FALSE)),"")</f>
        <v>0</v>
      </c>
      <c r="DE69" s="905">
        <f>IF($AB69&lt;=DE$2,IF($AC69&lt;DE$2,0,VLOOKUP($S69,REF!$K:$N,2,FALSE)),"")</f>
        <v>0</v>
      </c>
      <c r="DF69" s="905">
        <f>IF($AB69&lt;=DF$2,IF($AC69&lt;DF$2,0,VLOOKUP($S69,REF!$K:$N,2,FALSE)),"")</f>
        <v>0</v>
      </c>
      <c r="DG69" s="905">
        <f>IF($AB69&lt;=DG$2,IF($AC69&lt;DG$2,0,VLOOKUP($S69,REF!$K:$N,2,FALSE)),"")</f>
        <v>0</v>
      </c>
      <c r="DH69" s="905">
        <f>IF($AB69&lt;=DH$2,IF($AC69&lt;DH$2,0,VLOOKUP($S69,REF!$K:$N,2,FALSE)),"")</f>
        <v>0</v>
      </c>
      <c r="DI69" s="905">
        <f>IF($AB69&lt;=DI$2,IF($AC69&lt;DI$2,0,VLOOKUP($S69,REF!$K:$N,2,FALSE)),"")</f>
        <v>0</v>
      </c>
      <c r="DJ69" s="905">
        <f>IF($AB69&lt;=DJ$2,IF($AC69&lt;DJ$2,0,VLOOKUP($S69,REF!$K:$N,2,FALSE)),"")</f>
        <v>0</v>
      </c>
      <c r="DK69" s="905">
        <f>IF($AB69&lt;=DK$2,IF($AC69&lt;DK$2,0,VLOOKUP($S69,REF!$K:$N,2,FALSE)),"")</f>
        <v>0</v>
      </c>
      <c r="DL69" s="905">
        <f>IF($AB69&lt;=DL$2,IF($AC69&lt;DL$2,0,VLOOKUP($S69,REF!$K:$N,2,FALSE)),"")</f>
        <v>0</v>
      </c>
      <c r="DM69" s="905">
        <f>IF($AB69&lt;=DM$2,IF($AC69&lt;DM$2,0,VLOOKUP($S69,REF!$K:$N,2,FALSE)),"")</f>
        <v>0</v>
      </c>
      <c r="DN69" s="905">
        <f>IF($AB69&lt;=DN$2,IF($AC69&lt;DN$2,0,VLOOKUP($S69,REF!$K:$N,2,FALSE)),"")</f>
        <v>0</v>
      </c>
      <c r="DO69" s="905">
        <f>IF($AB69&lt;=DO$2,IF($AC69&lt;DO$2,0,VLOOKUP($S69,REF!$K:$N,2,FALSE)),"")</f>
        <v>0</v>
      </c>
      <c r="DP69" s="905">
        <f>IF($AB69&lt;=DP$2,IF($AC69&lt;DP$2,0,VLOOKUP($S69,REF!$K:$N,2,FALSE)),"")</f>
        <v>0</v>
      </c>
      <c r="DQ69" s="905">
        <f>IF($AB69&lt;=DQ$2,IF($AC69&lt;DQ$2,0,VLOOKUP($S69,REF!$K:$N,2,FALSE)),"")</f>
        <v>0</v>
      </c>
      <c r="DR69" s="905">
        <f>IF($AB69&lt;=DR$2,IF($AC69&lt;DR$2,0,VLOOKUP($S69,REF!$K:$N,2,FALSE)),"")</f>
        <v>0</v>
      </c>
      <c r="DS69" s="905">
        <f>IF($AB69&lt;=DS$2,IF($AC69&lt;DS$2,0,VLOOKUP($S69,REF!$K:$N,2,FALSE)),"")</f>
        <v>0</v>
      </c>
      <c r="DT69" s="905">
        <f>IF($AB69&lt;=DT$2,IF($AC69&lt;DT$2,0,VLOOKUP($S69,REF!$K:$N,2,FALSE)),"")</f>
        <v>0</v>
      </c>
      <c r="DU69" s="905">
        <f>IF($AB69&lt;=DU$2,IF($AC69&lt;DU$2,0,VLOOKUP($S69,REF!$K:$N,2,FALSE)),"")</f>
        <v>0</v>
      </c>
      <c r="DV69" s="905">
        <f>IF($AB69&lt;=DV$2,IF($AC69&lt;DV$2,0,VLOOKUP($S69,REF!$K:$N,2,FALSE)),"")</f>
        <v>0</v>
      </c>
      <c r="DW69" s="905">
        <f>IF($AB69&lt;=DW$2,IF($AC69&lt;DW$2,0,VLOOKUP($S69,REF!$K:$N,2,FALSE)),"")</f>
        <v>0</v>
      </c>
      <c r="DX69" s="905">
        <f>IF($AB69&lt;=DX$2,IF($AC69&lt;DX$2,0,VLOOKUP($S69,REF!$K:$N,2,FALSE)),"")</f>
        <v>0</v>
      </c>
      <c r="DY69" s="905">
        <f>IF($AB69&lt;=DY$2,IF($AC69&lt;DY$2,0,VLOOKUP($S69,REF!$K:$N,2,FALSE)),"")</f>
        <v>0</v>
      </c>
      <c r="DZ69" s="905">
        <f>IF($AB69&lt;=DZ$2,IF($AC69&lt;DZ$2,0,VLOOKUP($S69,REF!$K:$N,2,FALSE)),"")</f>
        <v>1.0001</v>
      </c>
      <c r="EA69" s="908"/>
      <c r="EB69" s="908"/>
      <c r="EC69" s="908"/>
      <c r="ED69" s="908"/>
      <c r="EE69" s="908"/>
      <c r="EF69" s="908"/>
      <c r="EG69" s="908"/>
      <c r="EH69" s="908"/>
      <c r="EI69" s="908"/>
      <c r="EJ69" s="908"/>
      <c r="EK69" s="908"/>
      <c r="EL69" s="908"/>
      <c r="EM69" s="908"/>
      <c r="EN69" s="908"/>
      <c r="EO69" s="908"/>
      <c r="EP69" s="908"/>
      <c r="EQ69" s="908"/>
      <c r="ER69" s="908"/>
      <c r="ES69" s="908"/>
      <c r="ET69" s="908"/>
      <c r="EU69" s="908"/>
      <c r="EV69" s="908"/>
      <c r="EW69" s="908"/>
      <c r="EX69" s="908"/>
      <c r="EY69" s="908"/>
      <c r="EZ69" s="908"/>
      <c r="FA69" s="908"/>
      <c r="FB69" s="908"/>
      <c r="FC69" s="908"/>
      <c r="FD69" s="908"/>
      <c r="FE69" s="908"/>
      <c r="FF69" s="908"/>
      <c r="FG69" s="908"/>
      <c r="FH69" s="908"/>
      <c r="FI69" s="908"/>
      <c r="FJ69" s="908"/>
      <c r="FK69" s="908"/>
      <c r="FL69" s="908"/>
      <c r="FM69" s="908"/>
      <c r="FN69" s="908"/>
      <c r="FO69" s="908"/>
      <c r="FP69" s="908"/>
      <c r="FQ69" s="908"/>
      <c r="FR69" s="908"/>
      <c r="FS69" s="908"/>
      <c r="FT69" s="908"/>
      <c r="FU69" s="908"/>
      <c r="FV69" s="908"/>
      <c r="FW69" s="908"/>
      <c r="FX69" s="908"/>
      <c r="FY69" s="908"/>
      <c r="FZ69" s="908"/>
      <c r="GA69" s="908"/>
      <c r="GB69" s="908"/>
      <c r="GC69" s="908"/>
      <c r="GD69" s="908"/>
      <c r="GE69" s="908"/>
      <c r="GF69" s="908"/>
      <c r="GG69" s="908"/>
      <c r="GH69" s="908"/>
      <c r="GI69" s="908"/>
      <c r="GJ69" s="908"/>
      <c r="GK69" s="908"/>
      <c r="GL69" s="908"/>
      <c r="GM69" s="908"/>
      <c r="GN69" s="908"/>
      <c r="GO69" s="908"/>
      <c r="GP69" s="908"/>
      <c r="GQ69" s="908"/>
      <c r="GR69" s="908"/>
      <c r="GS69" s="908"/>
      <c r="GT69" s="908"/>
      <c r="GU69" s="908"/>
      <c r="GV69" s="908"/>
      <c r="GW69" s="908"/>
      <c r="GX69" s="908"/>
      <c r="GY69" s="908"/>
      <c r="GZ69" s="908"/>
      <c r="HA69" s="908"/>
      <c r="HB69" s="908"/>
      <c r="HC69" s="908"/>
      <c r="HD69" s="908"/>
      <c r="HE69" s="908"/>
      <c r="HF69" s="908"/>
      <c r="HG69" s="908"/>
      <c r="HH69" s="908"/>
      <c r="HI69" s="908"/>
      <c r="HJ69" s="908"/>
      <c r="HK69" s="908"/>
      <c r="HL69" s="908"/>
      <c r="HM69" s="908"/>
      <c r="HN69" s="908"/>
      <c r="HO69" s="908"/>
      <c r="HP69" s="908"/>
      <c r="HQ69" s="908"/>
      <c r="HR69" s="908"/>
      <c r="HS69" s="908"/>
      <c r="HT69" s="908"/>
      <c r="HU69" s="908"/>
      <c r="HV69" s="908"/>
      <c r="HW69" s="908"/>
      <c r="HX69" s="908"/>
      <c r="HY69" s="908"/>
      <c r="HZ69" s="908"/>
      <c r="IA69" s="908"/>
      <c r="IB69" s="908"/>
      <c r="IC69" s="908"/>
      <c r="ID69" s="908"/>
      <c r="IE69" s="908"/>
      <c r="IF69" s="908"/>
      <c r="IG69" s="908"/>
      <c r="IH69" s="908"/>
      <c r="II69" s="908"/>
      <c r="IJ69" s="908"/>
      <c r="IK69" s="908"/>
      <c r="IL69" s="908"/>
      <c r="IM69" s="908"/>
      <c r="IN69" s="908"/>
      <c r="IO69" s="908"/>
      <c r="IP69" s="908"/>
      <c r="IQ69" s="908"/>
      <c r="IR69" s="908"/>
      <c r="IS69" s="908"/>
      <c r="IT69" s="908"/>
      <c r="IU69" s="908"/>
      <c r="IV69" s="908"/>
      <c r="IW69" s="908"/>
      <c r="IX69" s="908"/>
      <c r="IY69" s="908"/>
      <c r="IZ69" s="908"/>
      <c r="JA69" s="908"/>
      <c r="JB69" s="908"/>
      <c r="JC69" s="908"/>
      <c r="JD69" s="908"/>
      <c r="JE69" s="908"/>
      <c r="JF69" s="908"/>
      <c r="JG69" s="908"/>
      <c r="JH69" s="908"/>
      <c r="JI69" s="908"/>
      <c r="JJ69" s="908"/>
      <c r="JK69" s="908"/>
      <c r="JL69" s="908"/>
      <c r="JM69" s="908"/>
      <c r="JN69" s="908"/>
      <c r="JO69" s="908"/>
      <c r="JP69" s="908"/>
      <c r="JQ69" s="908"/>
      <c r="JR69" s="908"/>
      <c r="JS69" s="908"/>
      <c r="JT69" s="908"/>
      <c r="JU69" s="908"/>
      <c r="JV69" s="908"/>
      <c r="JW69" s="908"/>
      <c r="JX69" s="908"/>
    </row>
    <row r="70" spans="1:284" s="709" customFormat="1" ht="24" customHeight="1">
      <c r="A70" s="972">
        <f>VLOOKUP(B70,REF!$U$1:$W$8,2,FALSE)</f>
        <v>4</v>
      </c>
      <c r="B70" s="1192" t="s">
        <v>342</v>
      </c>
      <c r="C70" s="1193"/>
      <c r="D70" s="1297"/>
      <c r="E70" s="971"/>
      <c r="F70" s="1218">
        <v>0</v>
      </c>
      <c r="G70" s="1219"/>
      <c r="H70" s="870"/>
      <c r="I70" s="764" t="s">
        <v>281</v>
      </c>
      <c r="J70" s="945"/>
      <c r="K70" s="939"/>
      <c r="L70" s="864"/>
      <c r="M70" s="710"/>
      <c r="N70" s="1304" t="s">
        <v>281</v>
      </c>
      <c r="O70" s="1225"/>
      <c r="P70" s="860"/>
      <c r="Q70" s="930"/>
      <c r="R70" s="1025"/>
      <c r="S70" s="1179"/>
      <c r="T70" s="1180" t="str">
        <f>VLOOKUP(S70,REF!$K$1:$N$11,4,FALSE)</f>
        <v>SALES</v>
      </c>
      <c r="U70" s="1019"/>
      <c r="V70" s="904"/>
      <c r="W70" s="956"/>
      <c r="X70" s="904"/>
      <c r="Y70" s="956"/>
      <c r="Z70" s="955"/>
      <c r="AA70" s="952">
        <f t="shared" si="12"/>
        <v>0</v>
      </c>
      <c r="AB70" s="1283"/>
      <c r="AC70" s="1283">
        <f t="shared" si="13"/>
        <v>0</v>
      </c>
      <c r="AD70" s="952"/>
      <c r="AE70" s="953"/>
      <c r="AF70" s="1033"/>
      <c r="AG70" s="1234"/>
      <c r="AH70" s="472">
        <f>IF($AB70&lt;=AH$2,IF($AC70&lt;AH$2,0,VLOOKUP($S70,REF!$K:$N,2,FALSE)),"")</f>
        <v>0</v>
      </c>
      <c r="AI70" s="472">
        <f>IF($AB70&lt;=AI$2,IF($AC70&lt;AI$2,0,VLOOKUP($S70,REF!$K:$N,2,FALSE)),"")</f>
        <v>0</v>
      </c>
      <c r="AJ70" s="472">
        <f>IF($AB70&lt;=AJ$2,IF($AC70&lt;AJ$2,0,VLOOKUP($S70,REF!$K:$N,2,FALSE)),"")</f>
        <v>0</v>
      </c>
      <c r="AK70" s="472">
        <f>IF($AB70&lt;=AK$2,IF($AC70&lt;AK$2,0,VLOOKUP($S70,REF!$K:$N,2,FALSE)),"")</f>
        <v>0</v>
      </c>
      <c r="AL70" s="472">
        <f>IF($AB70&lt;=AL$2,IF($AC70&lt;AL$2,0,VLOOKUP($S70,REF!$K:$N,2,FALSE)),"")</f>
        <v>0</v>
      </c>
      <c r="AM70" s="472">
        <f>IF($AB70&lt;=AM$2,IF($AC70&lt;AM$2,0,VLOOKUP($S70,REF!$K:$N,2,FALSE)),"")</f>
        <v>0</v>
      </c>
      <c r="AN70" s="472">
        <f>IF($AB70&lt;=AN$2,IF($AC70&lt;AN$2,0,VLOOKUP($S70,REF!$K:$N,2,FALSE)),"")</f>
        <v>0</v>
      </c>
      <c r="AO70" s="472">
        <f>IF($AB70&lt;=AO$2,IF($AC70&lt;AO$2,0,VLOOKUP($S70,REF!$K:$N,2,FALSE)),"")</f>
        <v>0</v>
      </c>
      <c r="AP70" s="472">
        <f>IF($AB70&lt;=AP$2,IF($AC70&lt;AP$2,0,VLOOKUP($S70,REF!$K:$N,2,FALSE)),"")</f>
        <v>0</v>
      </c>
      <c r="AQ70" s="472">
        <f>IF($AB70&lt;=AQ$2,IF($AC70&lt;AQ$2,0,VLOOKUP($S70,REF!$K:$N,2,FALSE)),"")</f>
        <v>0</v>
      </c>
      <c r="AR70" s="472">
        <f>IF($AB70&lt;=AR$2,IF($AC70&lt;AR$2,0,VLOOKUP($S70,REF!$K:$N,2,FALSE)),"")</f>
        <v>0</v>
      </c>
      <c r="AS70" s="472">
        <f>IF($AB70&lt;=AS$2,IF($AC70&lt;AS$2,0,VLOOKUP($S70,REF!$K:$N,2,FALSE)),"")</f>
        <v>0</v>
      </c>
      <c r="AT70" s="472">
        <f>IF($AB70&lt;=AT$2,IF($AC70&lt;AT$2,0,VLOOKUP($S70,REF!$K:$N,2,FALSE)),"")</f>
        <v>0</v>
      </c>
      <c r="AU70" s="472">
        <f>IF($AB70&lt;=AU$2,IF($AC70&lt;AU$2,0,VLOOKUP($S70,REF!$K:$N,2,FALSE)),"")</f>
        <v>0</v>
      </c>
      <c r="AV70" s="472">
        <f>IF($AB70&lt;=AV$2,IF($AC70&lt;AV$2,0,VLOOKUP($S70,REF!$K:$N,2,FALSE)),"")</f>
        <v>0</v>
      </c>
      <c r="AW70" s="472">
        <f>IF($AB70&lt;=AW$2,IF($AC70&lt;AW$2,0,VLOOKUP($S70,REF!$K:$N,2,FALSE)),"")</f>
        <v>0</v>
      </c>
      <c r="AX70" s="472">
        <f>IF($AB70&lt;=AX$2,IF($AC70&lt;AX$2,0,VLOOKUP($S70,REF!$K:$N,2,FALSE)),"")</f>
        <v>0</v>
      </c>
      <c r="AY70" s="472">
        <f>IF($AB70&lt;=AY$2,IF($AC70&lt;AY$2,0,VLOOKUP($S70,REF!$K:$N,2,FALSE)),"")</f>
        <v>0</v>
      </c>
      <c r="AZ70" s="472">
        <f>IF($AB70&lt;=AZ$2,IF($AC70&lt;AZ$2,0,VLOOKUP($S70,REF!$K:$N,2,FALSE)),"")</f>
        <v>0</v>
      </c>
      <c r="BA70" s="472">
        <f>IF($AB70&lt;=BA$2,IF($AC70&lt;BA$2,0,VLOOKUP($S70,REF!$K:$N,2,FALSE)),"")</f>
        <v>0</v>
      </c>
      <c r="BB70" s="905">
        <f>IF($AB70&lt;=BB$2,IF($AC70&lt;BB$2,0,VLOOKUP($S70,REF!$K:$N,2,FALSE)),"")</f>
        <v>0</v>
      </c>
      <c r="BC70" s="905">
        <f>IF($AB70&lt;=BC$2,IF($AC70&lt;BC$2,0,VLOOKUP($S70,REF!$K:$N,2,FALSE)),"")</f>
        <v>0</v>
      </c>
      <c r="BD70" s="905">
        <f>IF($AB70&lt;=BD$2,IF($AC70&lt;BD$2,0,VLOOKUP($S70,REF!$K:$N,2,FALSE)),"")</f>
        <v>0</v>
      </c>
      <c r="BE70" s="905">
        <f>IF($AB70&lt;=BE$2,IF($AC70&lt;BE$2,0,VLOOKUP($S70,REF!$K:$N,2,FALSE)),"")</f>
        <v>0</v>
      </c>
      <c r="BF70" s="905">
        <f>IF($AB70&lt;=BF$2,IF($AC70&lt;BF$2,0,VLOOKUP($S70,REF!$K:$N,2,FALSE)),"")</f>
        <v>0</v>
      </c>
      <c r="BG70" s="905">
        <f>IF($AB70&lt;=BG$2,IF($AC70&lt;BG$2,0,VLOOKUP($S70,REF!$K:$N,2,FALSE)),"")</f>
        <v>0</v>
      </c>
      <c r="BH70" s="905">
        <f>IF($AB70&lt;=BH$2,IF($AC70&lt;BH$2,0,VLOOKUP($S70,REF!$K:$N,2,FALSE)),"")</f>
        <v>0</v>
      </c>
      <c r="BI70" s="905">
        <f>IF($AB70&lt;=BI$2,IF($AC70&lt;BI$2,0,VLOOKUP($S70,REF!$K:$N,2,FALSE)),"")</f>
        <v>0</v>
      </c>
      <c r="BJ70" s="905">
        <f>IF($AB70&lt;=BJ$2,IF($AC70&lt;BJ$2,0,VLOOKUP($S70,REF!$K:$N,2,FALSE)),"")</f>
        <v>0</v>
      </c>
      <c r="BK70" s="905">
        <f>IF($AB70&lt;=BK$2,IF($AC70&lt;BK$2,0,VLOOKUP($S70,REF!$K:$N,2,FALSE)),"")</f>
        <v>0</v>
      </c>
      <c r="BL70" s="905">
        <f>IF($AB70&lt;=BL$2,IF($AC70&lt;BL$2,0,VLOOKUP($S70,REF!$K:$N,2,FALSE)),"")</f>
        <v>0</v>
      </c>
      <c r="BM70" s="905">
        <f>IF($AB70&lt;=BM$2,IF($AC70&lt;BM$2,0,VLOOKUP($S70,REF!$K:$N,2,FALSE)),"")</f>
        <v>0</v>
      </c>
      <c r="BN70" s="905">
        <f>IF($AB70&lt;=BN$2,IF($AC70&lt;BN$2,0,VLOOKUP($S70,REF!$K:$N,2,FALSE)),"")</f>
        <v>0</v>
      </c>
      <c r="BO70" s="905">
        <f>IF($AB70&lt;=BO$2,IF($AC70&lt;BO$2,0,VLOOKUP($S70,REF!$K:$N,2,FALSE)),"")</f>
        <v>0</v>
      </c>
      <c r="BP70" s="905">
        <f>IF($AB70&lt;=BP$2,IF($AC70&lt;BP$2,0,VLOOKUP($S70,REF!$K:$N,2,FALSE)),"")</f>
        <v>0</v>
      </c>
      <c r="BQ70" s="905">
        <f>IF($AB70&lt;=BQ$2,IF($AC70&lt;BQ$2,0,VLOOKUP($S70,REF!$K:$N,2,FALSE)),"")</f>
        <v>0</v>
      </c>
      <c r="BR70" s="905">
        <f>IF($AB70&lt;=BR$2,IF($AC70&lt;BR$2,0,VLOOKUP($S70,REF!$K:$N,2,FALSE)),"")</f>
        <v>0</v>
      </c>
      <c r="BS70" s="905">
        <f>IF($AB70&lt;=BS$2,IF($AC70&lt;BS$2,0,VLOOKUP($S70,REF!$K:$N,2,FALSE)),"")</f>
        <v>0</v>
      </c>
      <c r="BT70" s="905">
        <f>IF($AB70&lt;=BT$2,IF($AC70&lt;BT$2,0,VLOOKUP($S70,REF!$K:$N,2,FALSE)),"")</f>
        <v>0</v>
      </c>
      <c r="BU70" s="905">
        <f>IF($AB70&lt;=BU$2,IF($AC70&lt;BU$2,0,VLOOKUP($S70,REF!$K:$N,2,FALSE)),"")</f>
        <v>0</v>
      </c>
      <c r="BV70" s="905">
        <f>IF($AB70&lt;=BV$2,IF($AC70&lt;BV$2,0,VLOOKUP($S70,REF!$K:$N,2,FALSE)),"")</f>
        <v>0</v>
      </c>
      <c r="BW70" s="905">
        <f>IF($AB70&lt;=BW$2,IF($AC70&lt;BW$2,0,VLOOKUP($S70,REF!$K:$N,2,FALSE)),"")</f>
        <v>0</v>
      </c>
      <c r="BX70" s="905">
        <f>IF($AB70&lt;=BX$2,IF($AC70&lt;BX$2,0,VLOOKUP($S70,REF!$K:$N,2,FALSE)),"")</f>
        <v>0</v>
      </c>
      <c r="BY70" s="905">
        <f>IF($AB70&lt;=BY$2,IF($AC70&lt;BY$2,0,VLOOKUP($S70,REF!$K:$N,2,FALSE)),"")</f>
        <v>0</v>
      </c>
      <c r="BZ70" s="905">
        <f>IF($AB70&lt;=BZ$2,IF($AC70&lt;BZ$2,0,VLOOKUP($S70,REF!$K:$N,2,FALSE)),"")</f>
        <v>0</v>
      </c>
      <c r="CA70" s="905">
        <f>IF($AB70&lt;=CA$2,IF($AC70&lt;CA$2,0,VLOOKUP($S70,REF!$K:$N,2,FALSE)),"")</f>
        <v>0</v>
      </c>
      <c r="CB70" s="905">
        <f>IF($AB70&lt;=CB$2,IF($AC70&lt;CB$2,0,VLOOKUP($S70,REF!$K:$N,2,FALSE)),"")</f>
        <v>0</v>
      </c>
      <c r="CC70" s="905">
        <f>IF($AB70&lt;=CC$2,IF($AC70&lt;CC$2,0,VLOOKUP($S70,REF!$K:$N,2,FALSE)),"")</f>
        <v>0</v>
      </c>
      <c r="CD70" s="905">
        <f>IF($AB70&lt;=CD$2,IF($AC70&lt;CD$2,0,VLOOKUP($S70,REF!$K:$N,2,FALSE)),"")</f>
        <v>0</v>
      </c>
      <c r="CE70" s="905">
        <f>IF($AB70&lt;=CE$2,IF($AC70&lt;CE$2,0,VLOOKUP($S70,REF!$K:$N,2,FALSE)),"")</f>
        <v>0</v>
      </c>
      <c r="CF70" s="905">
        <f>IF($AB70&lt;=CF$2,IF($AC70&lt;CF$2,0,VLOOKUP($S70,REF!$K:$N,2,FALSE)),"")</f>
        <v>0</v>
      </c>
      <c r="CG70" s="905">
        <f>IF($AB70&lt;=CG$2,IF($AC70&lt;CG$2,0,VLOOKUP($S70,REF!$K:$N,2,FALSE)),"")</f>
        <v>0</v>
      </c>
      <c r="CH70" s="905">
        <f>IF($AB70&lt;=CH$2,IF($AC70&lt;CH$2,0,VLOOKUP($S70,REF!$K:$N,2,FALSE)),"")</f>
        <v>0</v>
      </c>
      <c r="CI70" s="905">
        <f>IF($AB70&lt;=CI$2,IF($AC70&lt;CI$2,0,VLOOKUP($S70,REF!$K:$N,2,FALSE)),"")</f>
        <v>0</v>
      </c>
      <c r="CJ70" s="905">
        <f>IF($AB70&lt;=CJ$2,IF($AC70&lt;CJ$2,0,VLOOKUP($S70,REF!$K:$N,2,FALSE)),"")</f>
        <v>0</v>
      </c>
      <c r="CK70" s="905">
        <f>IF($AB70&lt;=CK$2,IF($AC70&lt;CK$2,0,VLOOKUP($S70,REF!$K:$N,2,FALSE)),"")</f>
        <v>0</v>
      </c>
      <c r="CL70" s="905">
        <f>IF($AB70&lt;=CL$2,IF($AC70&lt;CL$2,0,VLOOKUP($S70,REF!$K:$N,2,FALSE)),"")</f>
        <v>0</v>
      </c>
      <c r="CM70" s="905">
        <f>IF($AB70&lt;=CM$2,IF($AC70&lt;CM$2,0,VLOOKUP($S70,REF!$K:$N,2,FALSE)),"")</f>
        <v>0</v>
      </c>
      <c r="CN70" s="905">
        <f>IF($AB70&lt;=CN$2,IF($AC70&lt;CN$2,0,VLOOKUP($S70,REF!$K:$N,2,FALSE)),"")</f>
        <v>0</v>
      </c>
      <c r="CO70" s="905">
        <f>IF($AB70&lt;=CO$2,IF($AC70&lt;CO$2,0,VLOOKUP($S70,REF!$K:$N,2,FALSE)),"")</f>
        <v>0</v>
      </c>
      <c r="CP70" s="905">
        <f>IF($AB70&lt;=CP$2,IF($AC70&lt;CP$2,0,VLOOKUP($S70,REF!$K:$N,2,FALSE)),"")</f>
        <v>0</v>
      </c>
      <c r="CQ70" s="905">
        <f>IF($AB70&lt;=CQ$2,IF($AC70&lt;CQ$2,0,VLOOKUP($S70,REF!$K:$N,2,FALSE)),"")</f>
        <v>0</v>
      </c>
      <c r="CR70" s="905">
        <f>IF($AB70&lt;=CR$2,IF($AC70&lt;CR$2,0,VLOOKUP($S70,REF!$K:$N,2,FALSE)),"")</f>
        <v>0</v>
      </c>
      <c r="CS70" s="905">
        <f>IF($AB70&lt;=CS$2,IF($AC70&lt;CS$2,0,VLOOKUP($S70,REF!$K:$N,2,FALSE)),"")</f>
        <v>0</v>
      </c>
      <c r="CT70" s="905">
        <f>IF($AB70&lt;=CT$2,IF($AC70&lt;CT$2,0,VLOOKUP($S70,REF!$K:$N,2,FALSE)),"")</f>
        <v>0</v>
      </c>
      <c r="CU70" s="905">
        <f>IF($AB70&lt;=CU$2,IF($AC70&lt;CU$2,0,VLOOKUP($S70,REF!$K:$N,2,FALSE)),"")</f>
        <v>0</v>
      </c>
      <c r="CV70" s="905">
        <f>IF($AB70&lt;=CV$2,IF($AC70&lt;CV$2,0,VLOOKUP($S70,REF!$K:$N,2,FALSE)),"")</f>
        <v>0</v>
      </c>
      <c r="CW70" s="905">
        <f>IF($AB70&lt;=CW$2,IF($AC70&lt;CW$2,0,VLOOKUP($S70,REF!$K:$N,2,FALSE)),"")</f>
        <v>0</v>
      </c>
      <c r="CX70" s="905">
        <f>IF($AB70&lt;=CX$2,IF($AC70&lt;CX$2,0,VLOOKUP($S70,REF!$K:$N,2,FALSE)),"")</f>
        <v>0</v>
      </c>
      <c r="CY70" s="905">
        <f>IF($AB70&lt;=CY$2,IF($AC70&lt;CY$2,0,VLOOKUP($S70,REF!$K:$N,2,FALSE)),"")</f>
        <v>0</v>
      </c>
      <c r="CZ70" s="905">
        <f>IF($AB70&lt;=CZ$2,IF($AC70&lt;CZ$2,0,VLOOKUP($S70,REF!$K:$N,2,FALSE)),"")</f>
        <v>0</v>
      </c>
      <c r="DA70" s="905">
        <f>IF($AB70&lt;=DA$2,IF($AC70&lt;DA$2,0,VLOOKUP($S70,REF!$K:$N,2,FALSE)),"")</f>
        <v>0</v>
      </c>
      <c r="DB70" s="905">
        <f>IF($AB70&lt;=DB$2,IF($AC70&lt;DB$2,0,VLOOKUP($S70,REF!$K:$N,2,FALSE)),"")</f>
        <v>0</v>
      </c>
      <c r="DC70" s="905">
        <f>IF($AB70&lt;=DC$2,IF($AC70&lt;DC$2,0,VLOOKUP($S70,REF!$K:$N,2,FALSE)),"")</f>
        <v>0</v>
      </c>
      <c r="DD70" s="905">
        <f>IF($AB70&lt;=DD$2,IF($AC70&lt;DD$2,0,VLOOKUP($S70,REF!$K:$N,2,FALSE)),"")</f>
        <v>0</v>
      </c>
      <c r="DE70" s="905">
        <f>IF($AB70&lt;=DE$2,IF($AC70&lt;DE$2,0,VLOOKUP($S70,REF!$K:$N,2,FALSE)),"")</f>
        <v>0</v>
      </c>
      <c r="DF70" s="905">
        <f>IF($AB70&lt;=DF$2,IF($AC70&lt;DF$2,0,VLOOKUP($S70,REF!$K:$N,2,FALSE)),"")</f>
        <v>0</v>
      </c>
      <c r="DG70" s="905">
        <f>IF($AB70&lt;=DG$2,IF($AC70&lt;DG$2,0,VLOOKUP($S70,REF!$K:$N,2,FALSE)),"")</f>
        <v>0</v>
      </c>
      <c r="DH70" s="905">
        <f>IF($AB70&lt;=DH$2,IF($AC70&lt;DH$2,0,VLOOKUP($S70,REF!$K:$N,2,FALSE)),"")</f>
        <v>0</v>
      </c>
      <c r="DI70" s="905">
        <f>IF($AB70&lt;=DI$2,IF($AC70&lt;DI$2,0,VLOOKUP($S70,REF!$K:$N,2,FALSE)),"")</f>
        <v>0</v>
      </c>
      <c r="DJ70" s="905">
        <f>IF($AB70&lt;=DJ$2,IF($AC70&lt;DJ$2,0,VLOOKUP($S70,REF!$K:$N,2,FALSE)),"")</f>
        <v>0</v>
      </c>
      <c r="DK70" s="905">
        <f>IF($AB70&lt;=DK$2,IF($AC70&lt;DK$2,0,VLOOKUP($S70,REF!$K:$N,2,FALSE)),"")</f>
        <v>0</v>
      </c>
      <c r="DL70" s="905">
        <f>IF($AB70&lt;=DL$2,IF($AC70&lt;DL$2,0,VLOOKUP($S70,REF!$K:$N,2,FALSE)),"")</f>
        <v>0</v>
      </c>
      <c r="DM70" s="905">
        <f>IF($AB70&lt;=DM$2,IF($AC70&lt;DM$2,0,VLOOKUP($S70,REF!$K:$N,2,FALSE)),"")</f>
        <v>0</v>
      </c>
      <c r="DN70" s="905">
        <f>IF($AB70&lt;=DN$2,IF($AC70&lt;DN$2,0,VLOOKUP($S70,REF!$K:$N,2,FALSE)),"")</f>
        <v>0</v>
      </c>
      <c r="DO70" s="905">
        <f>IF($AB70&lt;=DO$2,IF($AC70&lt;DO$2,0,VLOOKUP($S70,REF!$K:$N,2,FALSE)),"")</f>
        <v>0</v>
      </c>
      <c r="DP70" s="905">
        <f>IF($AB70&lt;=DP$2,IF($AC70&lt;DP$2,0,VLOOKUP($S70,REF!$K:$N,2,FALSE)),"")</f>
        <v>0</v>
      </c>
      <c r="DQ70" s="905">
        <f>IF($AB70&lt;=DQ$2,IF($AC70&lt;DQ$2,0,VLOOKUP($S70,REF!$K:$N,2,FALSE)),"")</f>
        <v>0</v>
      </c>
      <c r="DR70" s="905">
        <f>IF($AB70&lt;=DR$2,IF($AC70&lt;DR$2,0,VLOOKUP($S70,REF!$K:$N,2,FALSE)),"")</f>
        <v>0</v>
      </c>
      <c r="DS70" s="905">
        <f>IF($AB70&lt;=DS$2,IF($AC70&lt;DS$2,0,VLOOKUP($S70,REF!$K:$N,2,FALSE)),"")</f>
        <v>0</v>
      </c>
      <c r="DT70" s="905">
        <f>IF($AB70&lt;=DT$2,IF($AC70&lt;DT$2,0,VLOOKUP($S70,REF!$K:$N,2,FALSE)),"")</f>
        <v>0</v>
      </c>
      <c r="DU70" s="905">
        <f>IF($AB70&lt;=DU$2,IF($AC70&lt;DU$2,0,VLOOKUP($S70,REF!$K:$N,2,FALSE)),"")</f>
        <v>0</v>
      </c>
      <c r="DV70" s="905">
        <f>IF($AB70&lt;=DV$2,IF($AC70&lt;DV$2,0,VLOOKUP($S70,REF!$K:$N,2,FALSE)),"")</f>
        <v>0</v>
      </c>
      <c r="DW70" s="905">
        <f>IF($AB70&lt;=DW$2,IF($AC70&lt;DW$2,0,VLOOKUP($S70,REF!$K:$N,2,FALSE)),"")</f>
        <v>0</v>
      </c>
      <c r="DX70" s="905">
        <f>IF($AB70&lt;=DX$2,IF($AC70&lt;DX$2,0,VLOOKUP($S70,REF!$K:$N,2,FALSE)),"")</f>
        <v>0</v>
      </c>
      <c r="DY70" s="905">
        <f>IF($AB70&lt;=DY$2,IF($AC70&lt;DY$2,0,VLOOKUP($S70,REF!$K:$N,2,FALSE)),"")</f>
        <v>0</v>
      </c>
      <c r="DZ70" s="905">
        <f>IF($AB70&lt;=DZ$2,IF($AC70&lt;DZ$2,0,VLOOKUP($S70,REF!$K:$N,2,FALSE)),"")</f>
        <v>1.0001</v>
      </c>
      <c r="EA70" s="908"/>
      <c r="EB70" s="908"/>
      <c r="EC70" s="908"/>
      <c r="ED70" s="908"/>
      <c r="EE70" s="908"/>
      <c r="EF70" s="908"/>
      <c r="EG70" s="908"/>
      <c r="EH70" s="908"/>
      <c r="EI70" s="908"/>
      <c r="EJ70" s="908"/>
      <c r="EK70" s="908"/>
      <c r="EL70" s="908"/>
      <c r="EM70" s="908"/>
      <c r="EN70" s="908"/>
      <c r="EO70" s="908"/>
      <c r="EP70" s="908"/>
      <c r="EQ70" s="908"/>
      <c r="ER70" s="908"/>
      <c r="ES70" s="908"/>
      <c r="ET70" s="908"/>
      <c r="EU70" s="908"/>
      <c r="EV70" s="908"/>
      <c r="EW70" s="908"/>
      <c r="EX70" s="908"/>
      <c r="EY70" s="908"/>
      <c r="EZ70" s="908"/>
      <c r="FA70" s="908"/>
      <c r="FB70" s="908"/>
      <c r="FC70" s="908"/>
      <c r="FD70" s="908"/>
      <c r="FE70" s="908"/>
      <c r="FF70" s="908"/>
      <c r="FG70" s="908"/>
      <c r="FH70" s="908"/>
      <c r="FI70" s="908"/>
      <c r="FJ70" s="908"/>
      <c r="FK70" s="908"/>
      <c r="FL70" s="908"/>
      <c r="FM70" s="908"/>
      <c r="FN70" s="908"/>
      <c r="FO70" s="908"/>
      <c r="FP70" s="908"/>
      <c r="FQ70" s="908"/>
      <c r="FR70" s="908"/>
      <c r="FS70" s="908"/>
      <c r="FT70" s="908"/>
      <c r="FU70" s="908"/>
      <c r="FV70" s="908"/>
      <c r="FW70" s="908"/>
      <c r="FX70" s="908"/>
      <c r="FY70" s="908"/>
      <c r="FZ70" s="908"/>
      <c r="GA70" s="908"/>
      <c r="GB70" s="908"/>
      <c r="GC70" s="908"/>
      <c r="GD70" s="908"/>
      <c r="GE70" s="908"/>
      <c r="GF70" s="908"/>
      <c r="GG70" s="908"/>
      <c r="GH70" s="908"/>
      <c r="GI70" s="908"/>
      <c r="GJ70" s="908"/>
      <c r="GK70" s="908"/>
      <c r="GL70" s="908"/>
      <c r="GM70" s="908"/>
      <c r="GN70" s="908"/>
      <c r="GO70" s="908"/>
      <c r="GP70" s="908"/>
      <c r="GQ70" s="908"/>
      <c r="GR70" s="908"/>
      <c r="GS70" s="908"/>
      <c r="GT70" s="908"/>
      <c r="GU70" s="908"/>
      <c r="GV70" s="908"/>
      <c r="GW70" s="908"/>
      <c r="GX70" s="908"/>
      <c r="GY70" s="908"/>
      <c r="GZ70" s="908"/>
      <c r="HA70" s="908"/>
      <c r="HB70" s="908"/>
      <c r="HC70" s="908"/>
      <c r="HD70" s="908"/>
      <c r="HE70" s="908"/>
      <c r="HF70" s="908"/>
      <c r="HG70" s="908"/>
      <c r="HH70" s="908"/>
      <c r="HI70" s="908"/>
      <c r="HJ70" s="908"/>
      <c r="HK70" s="908"/>
      <c r="HL70" s="908"/>
      <c r="HM70" s="908"/>
      <c r="HN70" s="908"/>
      <c r="HO70" s="908"/>
      <c r="HP70" s="908"/>
      <c r="HQ70" s="908"/>
      <c r="HR70" s="908"/>
      <c r="HS70" s="908"/>
      <c r="HT70" s="908"/>
      <c r="HU70" s="908"/>
      <c r="HV70" s="908"/>
      <c r="HW70" s="908"/>
      <c r="HX70" s="908"/>
      <c r="HY70" s="908"/>
      <c r="HZ70" s="908"/>
      <c r="IA70" s="908"/>
      <c r="IB70" s="908"/>
      <c r="IC70" s="908"/>
      <c r="ID70" s="908"/>
      <c r="IE70" s="908"/>
      <c r="IF70" s="908"/>
      <c r="IG70" s="908"/>
      <c r="IH70" s="908"/>
      <c r="II70" s="908"/>
      <c r="IJ70" s="908"/>
      <c r="IK70" s="908"/>
      <c r="IL70" s="908"/>
      <c r="IM70" s="908"/>
      <c r="IN70" s="908"/>
      <c r="IO70" s="908"/>
      <c r="IP70" s="908"/>
      <c r="IQ70" s="908"/>
      <c r="IR70" s="908"/>
      <c r="IS70" s="908"/>
      <c r="IT70" s="908"/>
      <c r="IU70" s="908"/>
      <c r="IV70" s="908"/>
      <c r="IW70" s="908"/>
      <c r="IX70" s="908"/>
      <c r="IY70" s="908"/>
      <c r="IZ70" s="908"/>
      <c r="JA70" s="908"/>
      <c r="JB70" s="908"/>
      <c r="JC70" s="908"/>
      <c r="JD70" s="908"/>
      <c r="JE70" s="908"/>
      <c r="JF70" s="908"/>
      <c r="JG70" s="908"/>
      <c r="JH70" s="908"/>
      <c r="JI70" s="908"/>
      <c r="JJ70" s="908"/>
      <c r="JK70" s="908"/>
      <c r="JL70" s="908"/>
      <c r="JM70" s="908"/>
      <c r="JN70" s="908"/>
      <c r="JO70" s="908"/>
      <c r="JP70" s="908"/>
      <c r="JQ70" s="908"/>
      <c r="JR70" s="908"/>
      <c r="JS70" s="908"/>
      <c r="JT70" s="908"/>
      <c r="JU70" s="908"/>
      <c r="JV70" s="908"/>
      <c r="JW70" s="908"/>
      <c r="JX70" s="908"/>
    </row>
    <row r="71" spans="1:284" s="709" customFormat="1" ht="24" customHeight="1">
      <c r="A71" s="972">
        <f>VLOOKUP(B71,REF!$U$1:$W$8,2,FALSE)</f>
        <v>4</v>
      </c>
      <c r="B71" s="1192" t="s">
        <v>342</v>
      </c>
      <c r="C71" s="1193"/>
      <c r="D71" s="1297"/>
      <c r="E71" s="971"/>
      <c r="F71" s="1218">
        <v>0</v>
      </c>
      <c r="G71" s="1219"/>
      <c r="H71" s="870"/>
      <c r="I71" s="764" t="s">
        <v>281</v>
      </c>
      <c r="J71" s="945"/>
      <c r="K71" s="939"/>
      <c r="L71" s="864"/>
      <c r="M71" s="710"/>
      <c r="N71" s="1304" t="s">
        <v>281</v>
      </c>
      <c r="O71" s="1225"/>
      <c r="P71" s="860"/>
      <c r="Q71" s="930"/>
      <c r="R71" s="1025"/>
      <c r="S71" s="1179"/>
      <c r="T71" s="1180" t="str">
        <f>VLOOKUP(S71,REF!$K$1:$N$11,4,FALSE)</f>
        <v>SALES</v>
      </c>
      <c r="U71" s="1019"/>
      <c r="V71" s="904"/>
      <c r="W71" s="956"/>
      <c r="X71" s="904"/>
      <c r="Y71" s="956"/>
      <c r="Z71" s="955"/>
      <c r="AA71" s="952">
        <f t="shared" si="12"/>
        <v>0</v>
      </c>
      <c r="AB71" s="1283"/>
      <c r="AC71" s="1283">
        <f t="shared" si="13"/>
        <v>0</v>
      </c>
      <c r="AD71" s="952"/>
      <c r="AE71" s="953"/>
      <c r="AF71" s="1033"/>
      <c r="AG71" s="1234"/>
      <c r="AH71" s="472">
        <f>IF($AB71&lt;=AH$2,IF($AC71&lt;AH$2,0,VLOOKUP($S71,REF!$K:$N,2,FALSE)),"")</f>
        <v>0</v>
      </c>
      <c r="AI71" s="472">
        <f>IF($AB71&lt;=AI$2,IF($AC71&lt;AI$2,0,VLOOKUP($S71,REF!$K:$N,2,FALSE)),"")</f>
        <v>0</v>
      </c>
      <c r="AJ71" s="472">
        <f>IF($AB71&lt;=AJ$2,IF($AC71&lt;AJ$2,0,VLOOKUP($S71,REF!$K:$N,2,FALSE)),"")</f>
        <v>0</v>
      </c>
      <c r="AK71" s="472">
        <f>IF($AB71&lt;=AK$2,IF($AC71&lt;AK$2,0,VLOOKUP($S71,REF!$K:$N,2,FALSE)),"")</f>
        <v>0</v>
      </c>
      <c r="AL71" s="472">
        <f>IF($AB71&lt;=AL$2,IF($AC71&lt;AL$2,0,VLOOKUP($S71,REF!$K:$N,2,FALSE)),"")</f>
        <v>0</v>
      </c>
      <c r="AM71" s="472">
        <f>IF($AB71&lt;=AM$2,IF($AC71&lt;AM$2,0,VLOOKUP($S71,REF!$K:$N,2,FALSE)),"")</f>
        <v>0</v>
      </c>
      <c r="AN71" s="472">
        <f>IF($AB71&lt;=AN$2,IF($AC71&lt;AN$2,0,VLOOKUP($S71,REF!$K:$N,2,FALSE)),"")</f>
        <v>0</v>
      </c>
      <c r="AO71" s="472">
        <f>IF($AB71&lt;=AO$2,IF($AC71&lt;AO$2,0,VLOOKUP($S71,REF!$K:$N,2,FALSE)),"")</f>
        <v>0</v>
      </c>
      <c r="AP71" s="472">
        <f>IF($AB71&lt;=AP$2,IF($AC71&lt;AP$2,0,VLOOKUP($S71,REF!$K:$N,2,FALSE)),"")</f>
        <v>0</v>
      </c>
      <c r="AQ71" s="472">
        <f>IF($AB71&lt;=AQ$2,IF($AC71&lt;AQ$2,0,VLOOKUP($S71,REF!$K:$N,2,FALSE)),"")</f>
        <v>0</v>
      </c>
      <c r="AR71" s="472">
        <f>IF($AB71&lt;=AR$2,IF($AC71&lt;AR$2,0,VLOOKUP($S71,REF!$K:$N,2,FALSE)),"")</f>
        <v>0</v>
      </c>
      <c r="AS71" s="472">
        <f>IF($AB71&lt;=AS$2,IF($AC71&lt;AS$2,0,VLOOKUP($S71,REF!$K:$N,2,FALSE)),"")</f>
        <v>0</v>
      </c>
      <c r="AT71" s="472">
        <f>IF($AB71&lt;=AT$2,IF($AC71&lt;AT$2,0,VLOOKUP($S71,REF!$K:$N,2,FALSE)),"")</f>
        <v>0</v>
      </c>
      <c r="AU71" s="472">
        <f>IF($AB71&lt;=AU$2,IF($AC71&lt;AU$2,0,VLOOKUP($S71,REF!$K:$N,2,FALSE)),"")</f>
        <v>0</v>
      </c>
      <c r="AV71" s="472">
        <f>IF($AB71&lt;=AV$2,IF($AC71&lt;AV$2,0,VLOOKUP($S71,REF!$K:$N,2,FALSE)),"")</f>
        <v>0</v>
      </c>
      <c r="AW71" s="472">
        <f>IF($AB71&lt;=AW$2,IF($AC71&lt;AW$2,0,VLOOKUP($S71,REF!$K:$N,2,FALSE)),"")</f>
        <v>0</v>
      </c>
      <c r="AX71" s="472">
        <f>IF($AB71&lt;=AX$2,IF($AC71&lt;AX$2,0,VLOOKUP($S71,REF!$K:$N,2,FALSE)),"")</f>
        <v>0</v>
      </c>
      <c r="AY71" s="472">
        <f>IF($AB71&lt;=AY$2,IF($AC71&lt;AY$2,0,VLOOKUP($S71,REF!$K:$N,2,FALSE)),"")</f>
        <v>0</v>
      </c>
      <c r="AZ71" s="472">
        <f>IF($AB71&lt;=AZ$2,IF($AC71&lt;AZ$2,0,VLOOKUP($S71,REF!$K:$N,2,FALSE)),"")</f>
        <v>0</v>
      </c>
      <c r="BA71" s="472">
        <f>IF($AB71&lt;=BA$2,IF($AC71&lt;BA$2,0,VLOOKUP($S71,REF!$K:$N,2,FALSE)),"")</f>
        <v>0</v>
      </c>
      <c r="BB71" s="905">
        <f>IF($AB71&lt;=BB$2,IF($AC71&lt;BB$2,0,VLOOKUP($S71,REF!$K:$N,2,FALSE)),"")</f>
        <v>0</v>
      </c>
      <c r="BC71" s="905">
        <f>IF($AB71&lt;=BC$2,IF($AC71&lt;BC$2,0,VLOOKUP($S71,REF!$K:$N,2,FALSE)),"")</f>
        <v>0</v>
      </c>
      <c r="BD71" s="905">
        <f>IF($AB71&lt;=BD$2,IF($AC71&lt;BD$2,0,VLOOKUP($S71,REF!$K:$N,2,FALSE)),"")</f>
        <v>0</v>
      </c>
      <c r="BE71" s="905">
        <f>IF($AB71&lt;=BE$2,IF($AC71&lt;BE$2,0,VLOOKUP($S71,REF!$K:$N,2,FALSE)),"")</f>
        <v>0</v>
      </c>
      <c r="BF71" s="905">
        <f>IF($AB71&lt;=BF$2,IF($AC71&lt;BF$2,0,VLOOKUP($S71,REF!$K:$N,2,FALSE)),"")</f>
        <v>0</v>
      </c>
      <c r="BG71" s="905">
        <f>IF($AB71&lt;=BG$2,IF($AC71&lt;BG$2,0,VLOOKUP($S71,REF!$K:$N,2,FALSE)),"")</f>
        <v>0</v>
      </c>
      <c r="BH71" s="905">
        <f>IF($AB71&lt;=BH$2,IF($AC71&lt;BH$2,0,VLOOKUP($S71,REF!$K:$N,2,FALSE)),"")</f>
        <v>0</v>
      </c>
      <c r="BI71" s="905">
        <f>IF($AB71&lt;=BI$2,IF($AC71&lt;BI$2,0,VLOOKUP($S71,REF!$K:$N,2,FALSE)),"")</f>
        <v>0</v>
      </c>
      <c r="BJ71" s="905">
        <f>IF($AB71&lt;=BJ$2,IF($AC71&lt;BJ$2,0,VLOOKUP($S71,REF!$K:$N,2,FALSE)),"")</f>
        <v>0</v>
      </c>
      <c r="BK71" s="905">
        <f>IF($AB71&lt;=BK$2,IF($AC71&lt;BK$2,0,VLOOKUP($S71,REF!$K:$N,2,FALSE)),"")</f>
        <v>0</v>
      </c>
      <c r="BL71" s="905">
        <f>IF($AB71&lt;=BL$2,IF($AC71&lt;BL$2,0,VLOOKUP($S71,REF!$K:$N,2,FALSE)),"")</f>
        <v>0</v>
      </c>
      <c r="BM71" s="905">
        <f>IF($AB71&lt;=BM$2,IF($AC71&lt;BM$2,0,VLOOKUP($S71,REF!$K:$N,2,FALSE)),"")</f>
        <v>0</v>
      </c>
      <c r="BN71" s="905">
        <f>IF($AB71&lt;=BN$2,IF($AC71&lt;BN$2,0,VLOOKUP($S71,REF!$K:$N,2,FALSE)),"")</f>
        <v>0</v>
      </c>
      <c r="BO71" s="905">
        <f>IF($AB71&lt;=BO$2,IF($AC71&lt;BO$2,0,VLOOKUP($S71,REF!$K:$N,2,FALSE)),"")</f>
        <v>0</v>
      </c>
      <c r="BP71" s="905">
        <f>IF($AB71&lt;=BP$2,IF($AC71&lt;BP$2,0,VLOOKUP($S71,REF!$K:$N,2,FALSE)),"")</f>
        <v>0</v>
      </c>
      <c r="BQ71" s="905">
        <f>IF($AB71&lt;=BQ$2,IF($AC71&lt;BQ$2,0,VLOOKUP($S71,REF!$K:$N,2,FALSE)),"")</f>
        <v>0</v>
      </c>
      <c r="BR71" s="905">
        <f>IF($AB71&lt;=BR$2,IF($AC71&lt;BR$2,0,VLOOKUP($S71,REF!$K:$N,2,FALSE)),"")</f>
        <v>0</v>
      </c>
      <c r="BS71" s="905">
        <f>IF($AB71&lt;=BS$2,IF($AC71&lt;BS$2,0,VLOOKUP($S71,REF!$K:$N,2,FALSE)),"")</f>
        <v>0</v>
      </c>
      <c r="BT71" s="905">
        <f>IF($AB71&lt;=BT$2,IF($AC71&lt;BT$2,0,VLOOKUP($S71,REF!$K:$N,2,FALSE)),"")</f>
        <v>0</v>
      </c>
      <c r="BU71" s="905">
        <f>IF($AB71&lt;=BU$2,IF($AC71&lt;BU$2,0,VLOOKUP($S71,REF!$K:$N,2,FALSE)),"")</f>
        <v>0</v>
      </c>
      <c r="BV71" s="905">
        <f>IF($AB71&lt;=BV$2,IF($AC71&lt;BV$2,0,VLOOKUP($S71,REF!$K:$N,2,FALSE)),"")</f>
        <v>0</v>
      </c>
      <c r="BW71" s="905">
        <f>IF($AB71&lt;=BW$2,IF($AC71&lt;BW$2,0,VLOOKUP($S71,REF!$K:$N,2,FALSE)),"")</f>
        <v>0</v>
      </c>
      <c r="BX71" s="905">
        <f>IF($AB71&lt;=BX$2,IF($AC71&lt;BX$2,0,VLOOKUP($S71,REF!$K:$N,2,FALSE)),"")</f>
        <v>0</v>
      </c>
      <c r="BY71" s="905">
        <f>IF($AB71&lt;=BY$2,IF($AC71&lt;BY$2,0,VLOOKUP($S71,REF!$K:$N,2,FALSE)),"")</f>
        <v>0</v>
      </c>
      <c r="BZ71" s="905">
        <f>IF($AB71&lt;=BZ$2,IF($AC71&lt;BZ$2,0,VLOOKUP($S71,REF!$K:$N,2,FALSE)),"")</f>
        <v>0</v>
      </c>
      <c r="CA71" s="905">
        <f>IF($AB71&lt;=CA$2,IF($AC71&lt;CA$2,0,VLOOKUP($S71,REF!$K:$N,2,FALSE)),"")</f>
        <v>0</v>
      </c>
      <c r="CB71" s="905">
        <f>IF($AB71&lt;=CB$2,IF($AC71&lt;CB$2,0,VLOOKUP($S71,REF!$K:$N,2,FALSE)),"")</f>
        <v>0</v>
      </c>
      <c r="CC71" s="905">
        <f>IF($AB71&lt;=CC$2,IF($AC71&lt;CC$2,0,VLOOKUP($S71,REF!$K:$N,2,FALSE)),"")</f>
        <v>0</v>
      </c>
      <c r="CD71" s="905">
        <f>IF($AB71&lt;=CD$2,IF($AC71&lt;CD$2,0,VLOOKUP($S71,REF!$K:$N,2,FALSE)),"")</f>
        <v>0</v>
      </c>
      <c r="CE71" s="905">
        <f>IF($AB71&lt;=CE$2,IF($AC71&lt;CE$2,0,VLOOKUP($S71,REF!$K:$N,2,FALSE)),"")</f>
        <v>0</v>
      </c>
      <c r="CF71" s="905">
        <f>IF($AB71&lt;=CF$2,IF($AC71&lt;CF$2,0,VLOOKUP($S71,REF!$K:$N,2,FALSE)),"")</f>
        <v>0</v>
      </c>
      <c r="CG71" s="905">
        <f>IF($AB71&lt;=CG$2,IF($AC71&lt;CG$2,0,VLOOKUP($S71,REF!$K:$N,2,FALSE)),"")</f>
        <v>0</v>
      </c>
      <c r="CH71" s="905">
        <f>IF($AB71&lt;=CH$2,IF($AC71&lt;CH$2,0,VLOOKUP($S71,REF!$K:$N,2,FALSE)),"")</f>
        <v>0</v>
      </c>
      <c r="CI71" s="905">
        <f>IF($AB71&lt;=CI$2,IF($AC71&lt;CI$2,0,VLOOKUP($S71,REF!$K:$N,2,FALSE)),"")</f>
        <v>0</v>
      </c>
      <c r="CJ71" s="905">
        <f>IF($AB71&lt;=CJ$2,IF($AC71&lt;CJ$2,0,VLOOKUP($S71,REF!$K:$N,2,FALSE)),"")</f>
        <v>0</v>
      </c>
      <c r="CK71" s="905">
        <f>IF($AB71&lt;=CK$2,IF($AC71&lt;CK$2,0,VLOOKUP($S71,REF!$K:$N,2,FALSE)),"")</f>
        <v>0</v>
      </c>
      <c r="CL71" s="905">
        <f>IF($AB71&lt;=CL$2,IF($AC71&lt;CL$2,0,VLOOKUP($S71,REF!$K:$N,2,FALSE)),"")</f>
        <v>0</v>
      </c>
      <c r="CM71" s="905">
        <f>IF($AB71&lt;=CM$2,IF($AC71&lt;CM$2,0,VLOOKUP($S71,REF!$K:$N,2,FALSE)),"")</f>
        <v>0</v>
      </c>
      <c r="CN71" s="905">
        <f>IF($AB71&lt;=CN$2,IF($AC71&lt;CN$2,0,VLOOKUP($S71,REF!$K:$N,2,FALSE)),"")</f>
        <v>0</v>
      </c>
      <c r="CO71" s="905">
        <f>IF($AB71&lt;=CO$2,IF($AC71&lt;CO$2,0,VLOOKUP($S71,REF!$K:$N,2,FALSE)),"")</f>
        <v>0</v>
      </c>
      <c r="CP71" s="905">
        <f>IF($AB71&lt;=CP$2,IF($AC71&lt;CP$2,0,VLOOKUP($S71,REF!$K:$N,2,FALSE)),"")</f>
        <v>0</v>
      </c>
      <c r="CQ71" s="905">
        <f>IF($AB71&lt;=CQ$2,IF($AC71&lt;CQ$2,0,VLOOKUP($S71,REF!$K:$N,2,FALSE)),"")</f>
        <v>0</v>
      </c>
      <c r="CR71" s="905">
        <f>IF($AB71&lt;=CR$2,IF($AC71&lt;CR$2,0,VLOOKUP($S71,REF!$K:$N,2,FALSE)),"")</f>
        <v>0</v>
      </c>
      <c r="CS71" s="905">
        <f>IF($AB71&lt;=CS$2,IF($AC71&lt;CS$2,0,VLOOKUP($S71,REF!$K:$N,2,FALSE)),"")</f>
        <v>0</v>
      </c>
      <c r="CT71" s="905">
        <f>IF($AB71&lt;=CT$2,IF($AC71&lt;CT$2,0,VLOOKUP($S71,REF!$K:$N,2,FALSE)),"")</f>
        <v>0</v>
      </c>
      <c r="CU71" s="905">
        <f>IF($AB71&lt;=CU$2,IF($AC71&lt;CU$2,0,VLOOKUP($S71,REF!$K:$N,2,FALSE)),"")</f>
        <v>0</v>
      </c>
      <c r="CV71" s="905">
        <f>IF($AB71&lt;=CV$2,IF($AC71&lt;CV$2,0,VLOOKUP($S71,REF!$K:$N,2,FALSE)),"")</f>
        <v>0</v>
      </c>
      <c r="CW71" s="905">
        <f>IF($AB71&lt;=CW$2,IF($AC71&lt;CW$2,0,VLOOKUP($S71,REF!$K:$N,2,FALSE)),"")</f>
        <v>0</v>
      </c>
      <c r="CX71" s="905">
        <f>IF($AB71&lt;=CX$2,IF($AC71&lt;CX$2,0,VLOOKUP($S71,REF!$K:$N,2,FALSE)),"")</f>
        <v>0</v>
      </c>
      <c r="CY71" s="905">
        <f>IF($AB71&lt;=CY$2,IF($AC71&lt;CY$2,0,VLOOKUP($S71,REF!$K:$N,2,FALSE)),"")</f>
        <v>0</v>
      </c>
      <c r="CZ71" s="905">
        <f>IF($AB71&lt;=CZ$2,IF($AC71&lt;CZ$2,0,VLOOKUP($S71,REF!$K:$N,2,FALSE)),"")</f>
        <v>0</v>
      </c>
      <c r="DA71" s="905">
        <f>IF($AB71&lt;=DA$2,IF($AC71&lt;DA$2,0,VLOOKUP($S71,REF!$K:$N,2,FALSE)),"")</f>
        <v>0</v>
      </c>
      <c r="DB71" s="905">
        <f>IF($AB71&lt;=DB$2,IF($AC71&lt;DB$2,0,VLOOKUP($S71,REF!$K:$N,2,FALSE)),"")</f>
        <v>0</v>
      </c>
      <c r="DC71" s="905">
        <f>IF($AB71&lt;=DC$2,IF($AC71&lt;DC$2,0,VLOOKUP($S71,REF!$K:$N,2,FALSE)),"")</f>
        <v>0</v>
      </c>
      <c r="DD71" s="905">
        <f>IF($AB71&lt;=DD$2,IF($AC71&lt;DD$2,0,VLOOKUP($S71,REF!$K:$N,2,FALSE)),"")</f>
        <v>0</v>
      </c>
      <c r="DE71" s="905">
        <f>IF($AB71&lt;=DE$2,IF($AC71&lt;DE$2,0,VLOOKUP($S71,REF!$K:$N,2,FALSE)),"")</f>
        <v>0</v>
      </c>
      <c r="DF71" s="905">
        <f>IF($AB71&lt;=DF$2,IF($AC71&lt;DF$2,0,VLOOKUP($S71,REF!$K:$N,2,FALSE)),"")</f>
        <v>0</v>
      </c>
      <c r="DG71" s="905">
        <f>IF($AB71&lt;=DG$2,IF($AC71&lt;DG$2,0,VLOOKUP($S71,REF!$K:$N,2,FALSE)),"")</f>
        <v>0</v>
      </c>
      <c r="DH71" s="905">
        <f>IF($AB71&lt;=DH$2,IF($AC71&lt;DH$2,0,VLOOKUP($S71,REF!$K:$N,2,FALSE)),"")</f>
        <v>0</v>
      </c>
      <c r="DI71" s="905">
        <f>IF($AB71&lt;=DI$2,IF($AC71&lt;DI$2,0,VLOOKUP($S71,REF!$K:$N,2,FALSE)),"")</f>
        <v>0</v>
      </c>
      <c r="DJ71" s="905">
        <f>IF($AB71&lt;=DJ$2,IF($AC71&lt;DJ$2,0,VLOOKUP($S71,REF!$K:$N,2,FALSE)),"")</f>
        <v>0</v>
      </c>
      <c r="DK71" s="905">
        <f>IF($AB71&lt;=DK$2,IF($AC71&lt;DK$2,0,VLOOKUP($S71,REF!$K:$N,2,FALSE)),"")</f>
        <v>0</v>
      </c>
      <c r="DL71" s="905">
        <f>IF($AB71&lt;=DL$2,IF($AC71&lt;DL$2,0,VLOOKUP($S71,REF!$K:$N,2,FALSE)),"")</f>
        <v>0</v>
      </c>
      <c r="DM71" s="905">
        <f>IF($AB71&lt;=DM$2,IF($AC71&lt;DM$2,0,VLOOKUP($S71,REF!$K:$N,2,FALSE)),"")</f>
        <v>0</v>
      </c>
      <c r="DN71" s="905">
        <f>IF($AB71&lt;=DN$2,IF($AC71&lt;DN$2,0,VLOOKUP($S71,REF!$K:$N,2,FALSE)),"")</f>
        <v>0</v>
      </c>
      <c r="DO71" s="905">
        <f>IF($AB71&lt;=DO$2,IF($AC71&lt;DO$2,0,VLOOKUP($S71,REF!$K:$N,2,FALSE)),"")</f>
        <v>0</v>
      </c>
      <c r="DP71" s="905">
        <f>IF($AB71&lt;=DP$2,IF($AC71&lt;DP$2,0,VLOOKUP($S71,REF!$K:$N,2,FALSE)),"")</f>
        <v>0</v>
      </c>
      <c r="DQ71" s="905">
        <f>IF($AB71&lt;=DQ$2,IF($AC71&lt;DQ$2,0,VLOOKUP($S71,REF!$K:$N,2,FALSE)),"")</f>
        <v>0</v>
      </c>
      <c r="DR71" s="905">
        <f>IF($AB71&lt;=DR$2,IF($AC71&lt;DR$2,0,VLOOKUP($S71,REF!$K:$N,2,FALSE)),"")</f>
        <v>0</v>
      </c>
      <c r="DS71" s="905">
        <f>IF($AB71&lt;=DS$2,IF($AC71&lt;DS$2,0,VLOOKUP($S71,REF!$K:$N,2,FALSE)),"")</f>
        <v>0</v>
      </c>
      <c r="DT71" s="905">
        <f>IF($AB71&lt;=DT$2,IF($AC71&lt;DT$2,0,VLOOKUP($S71,REF!$K:$N,2,FALSE)),"")</f>
        <v>0</v>
      </c>
      <c r="DU71" s="905">
        <f>IF($AB71&lt;=DU$2,IF($AC71&lt;DU$2,0,VLOOKUP($S71,REF!$K:$N,2,FALSE)),"")</f>
        <v>0</v>
      </c>
      <c r="DV71" s="905">
        <f>IF($AB71&lt;=DV$2,IF($AC71&lt;DV$2,0,VLOOKUP($S71,REF!$K:$N,2,FALSE)),"")</f>
        <v>0</v>
      </c>
      <c r="DW71" s="905">
        <f>IF($AB71&lt;=DW$2,IF($AC71&lt;DW$2,0,VLOOKUP($S71,REF!$K:$N,2,FALSE)),"")</f>
        <v>0</v>
      </c>
      <c r="DX71" s="905">
        <f>IF($AB71&lt;=DX$2,IF($AC71&lt;DX$2,0,VLOOKUP($S71,REF!$K:$N,2,FALSE)),"")</f>
        <v>0</v>
      </c>
      <c r="DY71" s="905">
        <f>IF($AB71&lt;=DY$2,IF($AC71&lt;DY$2,0,VLOOKUP($S71,REF!$K:$N,2,FALSE)),"")</f>
        <v>0</v>
      </c>
      <c r="DZ71" s="905">
        <f>IF($AB71&lt;=DZ$2,IF($AC71&lt;DZ$2,0,VLOOKUP($S71,REF!$K:$N,2,FALSE)),"")</f>
        <v>1.0001</v>
      </c>
      <c r="EA71" s="908"/>
      <c r="EB71" s="908"/>
      <c r="EC71" s="908"/>
      <c r="ED71" s="908"/>
      <c r="EE71" s="908"/>
      <c r="EF71" s="908"/>
      <c r="EG71" s="908"/>
      <c r="EH71" s="908"/>
      <c r="EI71" s="908"/>
      <c r="EJ71" s="908"/>
      <c r="EK71" s="908"/>
      <c r="EL71" s="908"/>
      <c r="EM71" s="908"/>
      <c r="EN71" s="908"/>
      <c r="EO71" s="908"/>
      <c r="EP71" s="908"/>
      <c r="EQ71" s="908"/>
      <c r="ER71" s="908"/>
      <c r="ES71" s="908"/>
      <c r="ET71" s="908"/>
      <c r="EU71" s="908"/>
      <c r="EV71" s="908"/>
      <c r="EW71" s="908"/>
      <c r="EX71" s="908"/>
      <c r="EY71" s="908"/>
      <c r="EZ71" s="908"/>
      <c r="FA71" s="908"/>
      <c r="FB71" s="908"/>
      <c r="FC71" s="908"/>
      <c r="FD71" s="908"/>
      <c r="FE71" s="908"/>
      <c r="FF71" s="908"/>
      <c r="FG71" s="908"/>
      <c r="FH71" s="908"/>
      <c r="FI71" s="908"/>
      <c r="FJ71" s="908"/>
      <c r="FK71" s="908"/>
      <c r="FL71" s="908"/>
      <c r="FM71" s="908"/>
      <c r="FN71" s="908"/>
      <c r="FO71" s="908"/>
      <c r="FP71" s="908"/>
      <c r="FQ71" s="908"/>
      <c r="FR71" s="908"/>
      <c r="FS71" s="908"/>
      <c r="FT71" s="908"/>
      <c r="FU71" s="908"/>
      <c r="FV71" s="908"/>
      <c r="FW71" s="908"/>
      <c r="FX71" s="908"/>
      <c r="FY71" s="908"/>
      <c r="FZ71" s="908"/>
      <c r="GA71" s="908"/>
      <c r="GB71" s="908"/>
      <c r="GC71" s="908"/>
      <c r="GD71" s="908"/>
      <c r="GE71" s="908"/>
      <c r="GF71" s="908"/>
      <c r="GG71" s="908"/>
      <c r="GH71" s="908"/>
      <c r="GI71" s="908"/>
      <c r="GJ71" s="908"/>
      <c r="GK71" s="908"/>
      <c r="GL71" s="908"/>
      <c r="GM71" s="908"/>
      <c r="GN71" s="908"/>
      <c r="GO71" s="908"/>
      <c r="GP71" s="908"/>
      <c r="GQ71" s="908"/>
      <c r="GR71" s="908"/>
      <c r="GS71" s="908"/>
      <c r="GT71" s="908"/>
      <c r="GU71" s="908"/>
      <c r="GV71" s="908"/>
      <c r="GW71" s="908"/>
      <c r="GX71" s="908"/>
      <c r="GY71" s="908"/>
      <c r="GZ71" s="908"/>
      <c r="HA71" s="908"/>
      <c r="HB71" s="908"/>
      <c r="HC71" s="908"/>
      <c r="HD71" s="908"/>
      <c r="HE71" s="908"/>
      <c r="HF71" s="908"/>
      <c r="HG71" s="908"/>
      <c r="HH71" s="908"/>
      <c r="HI71" s="908"/>
      <c r="HJ71" s="908"/>
      <c r="HK71" s="908"/>
      <c r="HL71" s="908"/>
      <c r="HM71" s="908"/>
      <c r="HN71" s="908"/>
      <c r="HO71" s="908"/>
      <c r="HP71" s="908"/>
      <c r="HQ71" s="908"/>
      <c r="HR71" s="908"/>
      <c r="HS71" s="908"/>
      <c r="HT71" s="908"/>
      <c r="HU71" s="908"/>
      <c r="HV71" s="908"/>
      <c r="HW71" s="908"/>
      <c r="HX71" s="908"/>
      <c r="HY71" s="908"/>
      <c r="HZ71" s="908"/>
      <c r="IA71" s="908"/>
      <c r="IB71" s="908"/>
      <c r="IC71" s="908"/>
      <c r="ID71" s="908"/>
      <c r="IE71" s="908"/>
      <c r="IF71" s="908"/>
      <c r="IG71" s="908"/>
      <c r="IH71" s="908"/>
      <c r="II71" s="908"/>
      <c r="IJ71" s="908"/>
      <c r="IK71" s="908"/>
      <c r="IL71" s="908"/>
      <c r="IM71" s="908"/>
      <c r="IN71" s="908"/>
      <c r="IO71" s="908"/>
      <c r="IP71" s="908"/>
      <c r="IQ71" s="908"/>
      <c r="IR71" s="908"/>
      <c r="IS71" s="908"/>
      <c r="IT71" s="908"/>
      <c r="IU71" s="908"/>
      <c r="IV71" s="908"/>
      <c r="IW71" s="908"/>
      <c r="IX71" s="908"/>
      <c r="IY71" s="908"/>
      <c r="IZ71" s="908"/>
      <c r="JA71" s="908"/>
      <c r="JB71" s="908"/>
      <c r="JC71" s="908"/>
      <c r="JD71" s="908"/>
      <c r="JE71" s="908"/>
      <c r="JF71" s="908"/>
      <c r="JG71" s="908"/>
      <c r="JH71" s="908"/>
      <c r="JI71" s="908"/>
      <c r="JJ71" s="908"/>
      <c r="JK71" s="908"/>
      <c r="JL71" s="908"/>
      <c r="JM71" s="908"/>
      <c r="JN71" s="908"/>
      <c r="JO71" s="908"/>
      <c r="JP71" s="908"/>
      <c r="JQ71" s="908"/>
      <c r="JR71" s="908"/>
      <c r="JS71" s="908"/>
      <c r="JT71" s="908"/>
      <c r="JU71" s="908"/>
      <c r="JV71" s="908"/>
      <c r="JW71" s="908"/>
      <c r="JX71" s="908"/>
    </row>
    <row r="72" spans="1:284" s="709" customFormat="1" ht="24" customHeight="1">
      <c r="A72" s="972">
        <f>VLOOKUP(B72,REF!$U$1:$W$8,2,FALSE)</f>
        <v>4</v>
      </c>
      <c r="B72" s="1192" t="s">
        <v>342</v>
      </c>
      <c r="C72" s="1193"/>
      <c r="D72" s="1297"/>
      <c r="E72" s="971"/>
      <c r="F72" s="1218">
        <v>0</v>
      </c>
      <c r="G72" s="1219"/>
      <c r="H72" s="870"/>
      <c r="I72" s="764" t="s">
        <v>281</v>
      </c>
      <c r="J72" s="945"/>
      <c r="K72" s="939"/>
      <c r="L72" s="864"/>
      <c r="M72" s="710"/>
      <c r="N72" s="1304" t="s">
        <v>281</v>
      </c>
      <c r="O72" s="1225"/>
      <c r="P72" s="860"/>
      <c r="Q72" s="930"/>
      <c r="R72" s="1025"/>
      <c r="S72" s="1179"/>
      <c r="T72" s="1180" t="str">
        <f>VLOOKUP(S72,REF!$K$1:$N$11,4,FALSE)</f>
        <v>SALES</v>
      </c>
      <c r="U72" s="1019"/>
      <c r="V72" s="904"/>
      <c r="W72" s="956"/>
      <c r="X72" s="904"/>
      <c r="Y72" s="956"/>
      <c r="Z72" s="955"/>
      <c r="AA72" s="952">
        <f t="shared" si="12"/>
        <v>0</v>
      </c>
      <c r="AB72" s="1283"/>
      <c r="AC72" s="1283">
        <f t="shared" si="13"/>
        <v>0</v>
      </c>
      <c r="AD72" s="952"/>
      <c r="AE72" s="953"/>
      <c r="AF72" s="1033"/>
      <c r="AG72" s="1234"/>
      <c r="AH72" s="472">
        <f>IF($AB72&lt;=AH$2,IF($AC72&lt;AH$2,0,VLOOKUP($S72,REF!$K:$N,2,FALSE)),"")</f>
        <v>0</v>
      </c>
      <c r="AI72" s="472">
        <f>IF($AB72&lt;=AI$2,IF($AC72&lt;AI$2,0,VLOOKUP($S72,REF!$K:$N,2,FALSE)),"")</f>
        <v>0</v>
      </c>
      <c r="AJ72" s="472">
        <f>IF($AB72&lt;=AJ$2,IF($AC72&lt;AJ$2,0,VLOOKUP($S72,REF!$K:$N,2,FALSE)),"")</f>
        <v>0</v>
      </c>
      <c r="AK72" s="472">
        <f>IF($AB72&lt;=AK$2,IF($AC72&lt;AK$2,0,VLOOKUP($S72,REF!$K:$N,2,FALSE)),"")</f>
        <v>0</v>
      </c>
      <c r="AL72" s="472">
        <f>IF($AB72&lt;=AL$2,IF($AC72&lt;AL$2,0,VLOOKUP($S72,REF!$K:$N,2,FALSE)),"")</f>
        <v>0</v>
      </c>
      <c r="AM72" s="472">
        <f>IF($AB72&lt;=AM$2,IF($AC72&lt;AM$2,0,VLOOKUP($S72,REF!$K:$N,2,FALSE)),"")</f>
        <v>0</v>
      </c>
      <c r="AN72" s="472">
        <f>IF($AB72&lt;=AN$2,IF($AC72&lt;AN$2,0,VLOOKUP($S72,REF!$K:$N,2,FALSE)),"")</f>
        <v>0</v>
      </c>
      <c r="AO72" s="472">
        <f>IF($AB72&lt;=AO$2,IF($AC72&lt;AO$2,0,VLOOKUP($S72,REF!$K:$N,2,FALSE)),"")</f>
        <v>0</v>
      </c>
      <c r="AP72" s="472">
        <f>IF($AB72&lt;=AP$2,IF($AC72&lt;AP$2,0,VLOOKUP($S72,REF!$K:$N,2,FALSE)),"")</f>
        <v>0</v>
      </c>
      <c r="AQ72" s="472">
        <f>IF($AB72&lt;=AQ$2,IF($AC72&lt;AQ$2,0,VLOOKUP($S72,REF!$K:$N,2,FALSE)),"")</f>
        <v>0</v>
      </c>
      <c r="AR72" s="472">
        <f>IF($AB72&lt;=AR$2,IF($AC72&lt;AR$2,0,VLOOKUP($S72,REF!$K:$N,2,FALSE)),"")</f>
        <v>0</v>
      </c>
      <c r="AS72" s="472">
        <f>IF($AB72&lt;=AS$2,IF($AC72&lt;AS$2,0,VLOOKUP($S72,REF!$K:$N,2,FALSE)),"")</f>
        <v>0</v>
      </c>
      <c r="AT72" s="472">
        <f>IF($AB72&lt;=AT$2,IF($AC72&lt;AT$2,0,VLOOKUP($S72,REF!$K:$N,2,FALSE)),"")</f>
        <v>0</v>
      </c>
      <c r="AU72" s="472">
        <f>IF($AB72&lt;=AU$2,IF($AC72&lt;AU$2,0,VLOOKUP($S72,REF!$K:$N,2,FALSE)),"")</f>
        <v>0</v>
      </c>
      <c r="AV72" s="472">
        <f>IF($AB72&lt;=AV$2,IF($AC72&lt;AV$2,0,VLOOKUP($S72,REF!$K:$N,2,FALSE)),"")</f>
        <v>0</v>
      </c>
      <c r="AW72" s="472">
        <f>IF($AB72&lt;=AW$2,IF($AC72&lt;AW$2,0,VLOOKUP($S72,REF!$K:$N,2,FALSE)),"")</f>
        <v>0</v>
      </c>
      <c r="AX72" s="472">
        <f>IF($AB72&lt;=AX$2,IF($AC72&lt;AX$2,0,VLOOKUP($S72,REF!$K:$N,2,FALSE)),"")</f>
        <v>0</v>
      </c>
      <c r="AY72" s="472">
        <f>IF($AB72&lt;=AY$2,IF($AC72&lt;AY$2,0,VLOOKUP($S72,REF!$K:$N,2,FALSE)),"")</f>
        <v>0</v>
      </c>
      <c r="AZ72" s="472">
        <f>IF($AB72&lt;=AZ$2,IF($AC72&lt;AZ$2,0,VLOOKUP($S72,REF!$K:$N,2,FALSE)),"")</f>
        <v>0</v>
      </c>
      <c r="BA72" s="472">
        <f>IF($AB72&lt;=BA$2,IF($AC72&lt;BA$2,0,VLOOKUP($S72,REF!$K:$N,2,FALSE)),"")</f>
        <v>0</v>
      </c>
      <c r="BB72" s="905">
        <f>IF($AB72&lt;=BB$2,IF($AC72&lt;BB$2,0,VLOOKUP($S72,REF!$K:$N,2,FALSE)),"")</f>
        <v>0</v>
      </c>
      <c r="BC72" s="905">
        <f>IF($AB72&lt;=BC$2,IF($AC72&lt;BC$2,0,VLOOKUP($S72,REF!$K:$N,2,FALSE)),"")</f>
        <v>0</v>
      </c>
      <c r="BD72" s="905">
        <f>IF($AB72&lt;=BD$2,IF($AC72&lt;BD$2,0,VLOOKUP($S72,REF!$K:$N,2,FALSE)),"")</f>
        <v>0</v>
      </c>
      <c r="BE72" s="905">
        <f>IF($AB72&lt;=BE$2,IF($AC72&lt;BE$2,0,VLOOKUP($S72,REF!$K:$N,2,FALSE)),"")</f>
        <v>0</v>
      </c>
      <c r="BF72" s="905">
        <f>IF($AB72&lt;=BF$2,IF($AC72&lt;BF$2,0,VLOOKUP($S72,REF!$K:$N,2,FALSE)),"")</f>
        <v>0</v>
      </c>
      <c r="BG72" s="905">
        <f>IF($AB72&lt;=BG$2,IF($AC72&lt;BG$2,0,VLOOKUP($S72,REF!$K:$N,2,FALSE)),"")</f>
        <v>0</v>
      </c>
      <c r="BH72" s="905">
        <f>IF($AB72&lt;=BH$2,IF($AC72&lt;BH$2,0,VLOOKUP($S72,REF!$K:$N,2,FALSE)),"")</f>
        <v>0</v>
      </c>
      <c r="BI72" s="905">
        <f>IF($AB72&lt;=BI$2,IF($AC72&lt;BI$2,0,VLOOKUP($S72,REF!$K:$N,2,FALSE)),"")</f>
        <v>0</v>
      </c>
      <c r="BJ72" s="905">
        <f>IF($AB72&lt;=BJ$2,IF($AC72&lt;BJ$2,0,VLOOKUP($S72,REF!$K:$N,2,FALSE)),"")</f>
        <v>0</v>
      </c>
      <c r="BK72" s="905">
        <f>IF($AB72&lt;=BK$2,IF($AC72&lt;BK$2,0,VLOOKUP($S72,REF!$K:$N,2,FALSE)),"")</f>
        <v>0</v>
      </c>
      <c r="BL72" s="905">
        <f>IF($AB72&lt;=BL$2,IF($AC72&lt;BL$2,0,VLOOKUP($S72,REF!$K:$N,2,FALSE)),"")</f>
        <v>0</v>
      </c>
      <c r="BM72" s="905">
        <f>IF($AB72&lt;=BM$2,IF($AC72&lt;BM$2,0,VLOOKUP($S72,REF!$K:$N,2,FALSE)),"")</f>
        <v>0</v>
      </c>
      <c r="BN72" s="905">
        <f>IF($AB72&lt;=BN$2,IF($AC72&lt;BN$2,0,VLOOKUP($S72,REF!$K:$N,2,FALSE)),"")</f>
        <v>0</v>
      </c>
      <c r="BO72" s="905">
        <f>IF($AB72&lt;=BO$2,IF($AC72&lt;BO$2,0,VLOOKUP($S72,REF!$K:$N,2,FALSE)),"")</f>
        <v>0</v>
      </c>
      <c r="BP72" s="905">
        <f>IF($AB72&lt;=BP$2,IF($AC72&lt;BP$2,0,VLOOKUP($S72,REF!$K:$N,2,FALSE)),"")</f>
        <v>0</v>
      </c>
      <c r="BQ72" s="905">
        <f>IF($AB72&lt;=BQ$2,IF($AC72&lt;BQ$2,0,VLOOKUP($S72,REF!$K:$N,2,FALSE)),"")</f>
        <v>0</v>
      </c>
      <c r="BR72" s="905">
        <f>IF($AB72&lt;=BR$2,IF($AC72&lt;BR$2,0,VLOOKUP($S72,REF!$K:$N,2,FALSE)),"")</f>
        <v>0</v>
      </c>
      <c r="BS72" s="905">
        <f>IF($AB72&lt;=BS$2,IF($AC72&lt;BS$2,0,VLOOKUP($S72,REF!$K:$N,2,FALSE)),"")</f>
        <v>0</v>
      </c>
      <c r="BT72" s="905">
        <f>IF($AB72&lt;=BT$2,IF($AC72&lt;BT$2,0,VLOOKUP($S72,REF!$K:$N,2,FALSE)),"")</f>
        <v>0</v>
      </c>
      <c r="BU72" s="905">
        <f>IF($AB72&lt;=BU$2,IF($AC72&lt;BU$2,0,VLOOKUP($S72,REF!$K:$N,2,FALSE)),"")</f>
        <v>0</v>
      </c>
      <c r="BV72" s="905">
        <f>IF($AB72&lt;=BV$2,IF($AC72&lt;BV$2,0,VLOOKUP($S72,REF!$K:$N,2,FALSE)),"")</f>
        <v>0</v>
      </c>
      <c r="BW72" s="905">
        <f>IF($AB72&lt;=BW$2,IF($AC72&lt;BW$2,0,VLOOKUP($S72,REF!$K:$N,2,FALSE)),"")</f>
        <v>0</v>
      </c>
      <c r="BX72" s="905">
        <f>IF($AB72&lt;=BX$2,IF($AC72&lt;BX$2,0,VLOOKUP($S72,REF!$K:$N,2,FALSE)),"")</f>
        <v>0</v>
      </c>
      <c r="BY72" s="905">
        <f>IF($AB72&lt;=BY$2,IF($AC72&lt;BY$2,0,VLOOKUP($S72,REF!$K:$N,2,FALSE)),"")</f>
        <v>0</v>
      </c>
      <c r="BZ72" s="905">
        <f>IF($AB72&lt;=BZ$2,IF($AC72&lt;BZ$2,0,VLOOKUP($S72,REF!$K:$N,2,FALSE)),"")</f>
        <v>0</v>
      </c>
      <c r="CA72" s="905">
        <f>IF($AB72&lt;=CA$2,IF($AC72&lt;CA$2,0,VLOOKUP($S72,REF!$K:$N,2,FALSE)),"")</f>
        <v>0</v>
      </c>
      <c r="CB72" s="905">
        <f>IF($AB72&lt;=CB$2,IF($AC72&lt;CB$2,0,VLOOKUP($S72,REF!$K:$N,2,FALSE)),"")</f>
        <v>0</v>
      </c>
      <c r="CC72" s="905">
        <f>IF($AB72&lt;=CC$2,IF($AC72&lt;CC$2,0,VLOOKUP($S72,REF!$K:$N,2,FALSE)),"")</f>
        <v>0</v>
      </c>
      <c r="CD72" s="905">
        <f>IF($AB72&lt;=CD$2,IF($AC72&lt;CD$2,0,VLOOKUP($S72,REF!$K:$N,2,FALSE)),"")</f>
        <v>0</v>
      </c>
      <c r="CE72" s="905">
        <f>IF($AB72&lt;=CE$2,IF($AC72&lt;CE$2,0,VLOOKUP($S72,REF!$K:$N,2,FALSE)),"")</f>
        <v>0</v>
      </c>
      <c r="CF72" s="905">
        <f>IF($AB72&lt;=CF$2,IF($AC72&lt;CF$2,0,VLOOKUP($S72,REF!$K:$N,2,FALSE)),"")</f>
        <v>0</v>
      </c>
      <c r="CG72" s="905">
        <f>IF($AB72&lt;=CG$2,IF($AC72&lt;CG$2,0,VLOOKUP($S72,REF!$K:$N,2,FALSE)),"")</f>
        <v>0</v>
      </c>
      <c r="CH72" s="905">
        <f>IF($AB72&lt;=CH$2,IF($AC72&lt;CH$2,0,VLOOKUP($S72,REF!$K:$N,2,FALSE)),"")</f>
        <v>0</v>
      </c>
      <c r="CI72" s="905">
        <f>IF($AB72&lt;=CI$2,IF($AC72&lt;CI$2,0,VLOOKUP($S72,REF!$K:$N,2,FALSE)),"")</f>
        <v>0</v>
      </c>
      <c r="CJ72" s="905">
        <f>IF($AB72&lt;=CJ$2,IF($AC72&lt;CJ$2,0,VLOOKUP($S72,REF!$K:$N,2,FALSE)),"")</f>
        <v>0</v>
      </c>
      <c r="CK72" s="905">
        <f>IF($AB72&lt;=CK$2,IF($AC72&lt;CK$2,0,VLOOKUP($S72,REF!$K:$N,2,FALSE)),"")</f>
        <v>0</v>
      </c>
      <c r="CL72" s="905">
        <f>IF($AB72&lt;=CL$2,IF($AC72&lt;CL$2,0,VLOOKUP($S72,REF!$K:$N,2,FALSE)),"")</f>
        <v>0</v>
      </c>
      <c r="CM72" s="905">
        <f>IF($AB72&lt;=CM$2,IF($AC72&lt;CM$2,0,VLOOKUP($S72,REF!$K:$N,2,FALSE)),"")</f>
        <v>0</v>
      </c>
      <c r="CN72" s="905">
        <f>IF($AB72&lt;=CN$2,IF($AC72&lt;CN$2,0,VLOOKUP($S72,REF!$K:$N,2,FALSE)),"")</f>
        <v>0</v>
      </c>
      <c r="CO72" s="905">
        <f>IF($AB72&lt;=CO$2,IF($AC72&lt;CO$2,0,VLOOKUP($S72,REF!$K:$N,2,FALSE)),"")</f>
        <v>0</v>
      </c>
      <c r="CP72" s="905">
        <f>IF($AB72&lt;=CP$2,IF($AC72&lt;CP$2,0,VLOOKUP($S72,REF!$K:$N,2,FALSE)),"")</f>
        <v>0</v>
      </c>
      <c r="CQ72" s="905">
        <f>IF($AB72&lt;=CQ$2,IF($AC72&lt;CQ$2,0,VLOOKUP($S72,REF!$K:$N,2,FALSE)),"")</f>
        <v>0</v>
      </c>
      <c r="CR72" s="905">
        <f>IF($AB72&lt;=CR$2,IF($AC72&lt;CR$2,0,VLOOKUP($S72,REF!$K:$N,2,FALSE)),"")</f>
        <v>0</v>
      </c>
      <c r="CS72" s="905">
        <f>IF($AB72&lt;=CS$2,IF($AC72&lt;CS$2,0,VLOOKUP($S72,REF!$K:$N,2,FALSE)),"")</f>
        <v>0</v>
      </c>
      <c r="CT72" s="905">
        <f>IF($AB72&lt;=CT$2,IF($AC72&lt;CT$2,0,VLOOKUP($S72,REF!$K:$N,2,FALSE)),"")</f>
        <v>0</v>
      </c>
      <c r="CU72" s="905">
        <f>IF($AB72&lt;=CU$2,IF($AC72&lt;CU$2,0,VLOOKUP($S72,REF!$K:$N,2,FALSE)),"")</f>
        <v>0</v>
      </c>
      <c r="CV72" s="905">
        <f>IF($AB72&lt;=CV$2,IF($AC72&lt;CV$2,0,VLOOKUP($S72,REF!$K:$N,2,FALSE)),"")</f>
        <v>0</v>
      </c>
      <c r="CW72" s="905">
        <f>IF($AB72&lt;=CW$2,IF($AC72&lt;CW$2,0,VLOOKUP($S72,REF!$K:$N,2,FALSE)),"")</f>
        <v>0</v>
      </c>
      <c r="CX72" s="905">
        <f>IF($AB72&lt;=CX$2,IF($AC72&lt;CX$2,0,VLOOKUP($S72,REF!$K:$N,2,FALSE)),"")</f>
        <v>0</v>
      </c>
      <c r="CY72" s="905">
        <f>IF($AB72&lt;=CY$2,IF($AC72&lt;CY$2,0,VLOOKUP($S72,REF!$K:$N,2,FALSE)),"")</f>
        <v>0</v>
      </c>
      <c r="CZ72" s="905">
        <f>IF($AB72&lt;=CZ$2,IF($AC72&lt;CZ$2,0,VLOOKUP($S72,REF!$K:$N,2,FALSE)),"")</f>
        <v>0</v>
      </c>
      <c r="DA72" s="905">
        <f>IF($AB72&lt;=DA$2,IF($AC72&lt;DA$2,0,VLOOKUP($S72,REF!$K:$N,2,FALSE)),"")</f>
        <v>0</v>
      </c>
      <c r="DB72" s="905">
        <f>IF($AB72&lt;=DB$2,IF($AC72&lt;DB$2,0,VLOOKUP($S72,REF!$K:$N,2,FALSE)),"")</f>
        <v>0</v>
      </c>
      <c r="DC72" s="905">
        <f>IF($AB72&lt;=DC$2,IF($AC72&lt;DC$2,0,VLOOKUP($S72,REF!$K:$N,2,FALSE)),"")</f>
        <v>0</v>
      </c>
      <c r="DD72" s="905">
        <f>IF($AB72&lt;=DD$2,IF($AC72&lt;DD$2,0,VLOOKUP($S72,REF!$K:$N,2,FALSE)),"")</f>
        <v>0</v>
      </c>
      <c r="DE72" s="905">
        <f>IF($AB72&lt;=DE$2,IF($AC72&lt;DE$2,0,VLOOKUP($S72,REF!$K:$N,2,FALSE)),"")</f>
        <v>0</v>
      </c>
      <c r="DF72" s="905">
        <f>IF($AB72&lt;=DF$2,IF($AC72&lt;DF$2,0,VLOOKUP($S72,REF!$K:$N,2,FALSE)),"")</f>
        <v>0</v>
      </c>
      <c r="DG72" s="905">
        <f>IF($AB72&lt;=DG$2,IF($AC72&lt;DG$2,0,VLOOKUP($S72,REF!$K:$N,2,FALSE)),"")</f>
        <v>0</v>
      </c>
      <c r="DH72" s="905">
        <f>IF($AB72&lt;=DH$2,IF($AC72&lt;DH$2,0,VLOOKUP($S72,REF!$K:$N,2,FALSE)),"")</f>
        <v>0</v>
      </c>
      <c r="DI72" s="905">
        <f>IF($AB72&lt;=DI$2,IF($AC72&lt;DI$2,0,VLOOKUP($S72,REF!$K:$N,2,FALSE)),"")</f>
        <v>0</v>
      </c>
      <c r="DJ72" s="905">
        <f>IF($AB72&lt;=DJ$2,IF($AC72&lt;DJ$2,0,VLOOKUP($S72,REF!$K:$N,2,FALSE)),"")</f>
        <v>0</v>
      </c>
      <c r="DK72" s="905">
        <f>IF($AB72&lt;=DK$2,IF($AC72&lt;DK$2,0,VLOOKUP($S72,REF!$K:$N,2,FALSE)),"")</f>
        <v>0</v>
      </c>
      <c r="DL72" s="905">
        <f>IF($AB72&lt;=DL$2,IF($AC72&lt;DL$2,0,VLOOKUP($S72,REF!$K:$N,2,FALSE)),"")</f>
        <v>0</v>
      </c>
      <c r="DM72" s="905">
        <f>IF($AB72&lt;=DM$2,IF($AC72&lt;DM$2,0,VLOOKUP($S72,REF!$K:$N,2,FALSE)),"")</f>
        <v>0</v>
      </c>
      <c r="DN72" s="905">
        <f>IF($AB72&lt;=DN$2,IF($AC72&lt;DN$2,0,VLOOKUP($S72,REF!$K:$N,2,FALSE)),"")</f>
        <v>0</v>
      </c>
      <c r="DO72" s="905">
        <f>IF($AB72&lt;=DO$2,IF($AC72&lt;DO$2,0,VLOOKUP($S72,REF!$K:$N,2,FALSE)),"")</f>
        <v>0</v>
      </c>
      <c r="DP72" s="905">
        <f>IF($AB72&lt;=DP$2,IF($AC72&lt;DP$2,0,VLOOKUP($S72,REF!$K:$N,2,FALSE)),"")</f>
        <v>0</v>
      </c>
      <c r="DQ72" s="905">
        <f>IF($AB72&lt;=DQ$2,IF($AC72&lt;DQ$2,0,VLOOKUP($S72,REF!$K:$N,2,FALSE)),"")</f>
        <v>0</v>
      </c>
      <c r="DR72" s="905">
        <f>IF($AB72&lt;=DR$2,IF($AC72&lt;DR$2,0,VLOOKUP($S72,REF!$K:$N,2,FALSE)),"")</f>
        <v>0</v>
      </c>
      <c r="DS72" s="905">
        <f>IF($AB72&lt;=DS$2,IF($AC72&lt;DS$2,0,VLOOKUP($S72,REF!$K:$N,2,FALSE)),"")</f>
        <v>0</v>
      </c>
      <c r="DT72" s="905">
        <f>IF($AB72&lt;=DT$2,IF($AC72&lt;DT$2,0,VLOOKUP($S72,REF!$K:$N,2,FALSE)),"")</f>
        <v>0</v>
      </c>
      <c r="DU72" s="905">
        <f>IF($AB72&lt;=DU$2,IF($AC72&lt;DU$2,0,VLOOKUP($S72,REF!$K:$N,2,FALSE)),"")</f>
        <v>0</v>
      </c>
      <c r="DV72" s="905">
        <f>IF($AB72&lt;=DV$2,IF($AC72&lt;DV$2,0,VLOOKUP($S72,REF!$K:$N,2,FALSE)),"")</f>
        <v>0</v>
      </c>
      <c r="DW72" s="905">
        <f>IF($AB72&lt;=DW$2,IF($AC72&lt;DW$2,0,VLOOKUP($S72,REF!$K:$N,2,FALSE)),"")</f>
        <v>0</v>
      </c>
      <c r="DX72" s="905">
        <f>IF($AB72&lt;=DX$2,IF($AC72&lt;DX$2,0,VLOOKUP($S72,REF!$K:$N,2,FALSE)),"")</f>
        <v>0</v>
      </c>
      <c r="DY72" s="905">
        <f>IF($AB72&lt;=DY$2,IF($AC72&lt;DY$2,0,VLOOKUP($S72,REF!$K:$N,2,FALSE)),"")</f>
        <v>0</v>
      </c>
      <c r="DZ72" s="905">
        <f>IF($AB72&lt;=DZ$2,IF($AC72&lt;DZ$2,0,VLOOKUP($S72,REF!$K:$N,2,FALSE)),"")</f>
        <v>1.0001</v>
      </c>
      <c r="EA72" s="908"/>
      <c r="EB72" s="908"/>
      <c r="EC72" s="908"/>
      <c r="ED72" s="908"/>
      <c r="EE72" s="908"/>
      <c r="EF72" s="908"/>
      <c r="EG72" s="908"/>
      <c r="EH72" s="908"/>
      <c r="EI72" s="908"/>
      <c r="EJ72" s="908"/>
      <c r="EK72" s="908"/>
      <c r="EL72" s="908"/>
      <c r="EM72" s="908"/>
      <c r="EN72" s="908"/>
      <c r="EO72" s="908"/>
      <c r="EP72" s="908"/>
      <c r="EQ72" s="908"/>
      <c r="ER72" s="908"/>
      <c r="ES72" s="908"/>
      <c r="ET72" s="908"/>
      <c r="EU72" s="908"/>
      <c r="EV72" s="908"/>
      <c r="EW72" s="908"/>
      <c r="EX72" s="908"/>
      <c r="EY72" s="908"/>
      <c r="EZ72" s="908"/>
      <c r="FA72" s="908"/>
      <c r="FB72" s="908"/>
      <c r="FC72" s="908"/>
      <c r="FD72" s="908"/>
      <c r="FE72" s="908"/>
      <c r="FF72" s="908"/>
      <c r="FG72" s="908"/>
      <c r="FH72" s="908"/>
      <c r="FI72" s="908"/>
      <c r="FJ72" s="908"/>
      <c r="FK72" s="908"/>
      <c r="FL72" s="908"/>
      <c r="FM72" s="908"/>
      <c r="FN72" s="908"/>
      <c r="FO72" s="908"/>
      <c r="FP72" s="908"/>
      <c r="FQ72" s="908"/>
      <c r="FR72" s="908"/>
      <c r="FS72" s="908"/>
      <c r="FT72" s="908"/>
      <c r="FU72" s="908"/>
      <c r="FV72" s="908"/>
      <c r="FW72" s="908"/>
      <c r="FX72" s="908"/>
      <c r="FY72" s="908"/>
      <c r="FZ72" s="908"/>
      <c r="GA72" s="908"/>
      <c r="GB72" s="908"/>
      <c r="GC72" s="908"/>
      <c r="GD72" s="908"/>
      <c r="GE72" s="908"/>
      <c r="GF72" s="908"/>
      <c r="GG72" s="908"/>
      <c r="GH72" s="908"/>
      <c r="GI72" s="908"/>
      <c r="GJ72" s="908"/>
      <c r="GK72" s="908"/>
      <c r="GL72" s="908"/>
      <c r="GM72" s="908"/>
      <c r="GN72" s="908"/>
      <c r="GO72" s="908"/>
      <c r="GP72" s="908"/>
      <c r="GQ72" s="908"/>
      <c r="GR72" s="908"/>
      <c r="GS72" s="908"/>
      <c r="GT72" s="908"/>
      <c r="GU72" s="908"/>
      <c r="GV72" s="908"/>
      <c r="GW72" s="908"/>
      <c r="GX72" s="908"/>
      <c r="GY72" s="908"/>
      <c r="GZ72" s="908"/>
      <c r="HA72" s="908"/>
      <c r="HB72" s="908"/>
      <c r="HC72" s="908"/>
      <c r="HD72" s="908"/>
      <c r="HE72" s="908"/>
      <c r="HF72" s="908"/>
      <c r="HG72" s="908"/>
      <c r="HH72" s="908"/>
      <c r="HI72" s="908"/>
      <c r="HJ72" s="908"/>
      <c r="HK72" s="908"/>
      <c r="HL72" s="908"/>
      <c r="HM72" s="908"/>
      <c r="HN72" s="908"/>
      <c r="HO72" s="908"/>
      <c r="HP72" s="908"/>
      <c r="HQ72" s="908"/>
      <c r="HR72" s="908"/>
      <c r="HS72" s="908"/>
      <c r="HT72" s="908"/>
      <c r="HU72" s="908"/>
      <c r="HV72" s="908"/>
      <c r="HW72" s="908"/>
      <c r="HX72" s="908"/>
      <c r="HY72" s="908"/>
      <c r="HZ72" s="908"/>
      <c r="IA72" s="908"/>
      <c r="IB72" s="908"/>
      <c r="IC72" s="908"/>
      <c r="ID72" s="908"/>
      <c r="IE72" s="908"/>
      <c r="IF72" s="908"/>
      <c r="IG72" s="908"/>
      <c r="IH72" s="908"/>
      <c r="II72" s="908"/>
      <c r="IJ72" s="908"/>
      <c r="IK72" s="908"/>
      <c r="IL72" s="908"/>
      <c r="IM72" s="908"/>
      <c r="IN72" s="908"/>
      <c r="IO72" s="908"/>
      <c r="IP72" s="908"/>
      <c r="IQ72" s="908"/>
      <c r="IR72" s="908"/>
      <c r="IS72" s="908"/>
      <c r="IT72" s="908"/>
      <c r="IU72" s="908"/>
      <c r="IV72" s="908"/>
      <c r="IW72" s="908"/>
      <c r="IX72" s="908"/>
      <c r="IY72" s="908"/>
      <c r="IZ72" s="908"/>
      <c r="JA72" s="908"/>
      <c r="JB72" s="908"/>
      <c r="JC72" s="908"/>
      <c r="JD72" s="908"/>
      <c r="JE72" s="908"/>
      <c r="JF72" s="908"/>
      <c r="JG72" s="908"/>
      <c r="JH72" s="908"/>
      <c r="JI72" s="908"/>
      <c r="JJ72" s="908"/>
      <c r="JK72" s="908"/>
      <c r="JL72" s="908"/>
      <c r="JM72" s="908"/>
      <c r="JN72" s="908"/>
      <c r="JO72" s="908"/>
      <c r="JP72" s="908"/>
      <c r="JQ72" s="908"/>
      <c r="JR72" s="908"/>
      <c r="JS72" s="908"/>
      <c r="JT72" s="908"/>
      <c r="JU72" s="908"/>
      <c r="JV72" s="908"/>
      <c r="JW72" s="908"/>
      <c r="JX72" s="908"/>
    </row>
    <row r="73" spans="1:284" s="709" customFormat="1" ht="24" customHeight="1">
      <c r="A73" s="972">
        <f>VLOOKUP(B73,REF!$U$1:$W$8,2,FALSE)</f>
        <v>4</v>
      </c>
      <c r="B73" s="1192" t="s">
        <v>342</v>
      </c>
      <c r="C73" s="1193"/>
      <c r="D73" s="1297"/>
      <c r="E73" s="971"/>
      <c r="F73" s="1218">
        <v>0</v>
      </c>
      <c r="G73" s="1219"/>
      <c r="H73" s="870"/>
      <c r="I73" s="764" t="s">
        <v>281</v>
      </c>
      <c r="J73" s="945"/>
      <c r="K73" s="939"/>
      <c r="L73" s="864"/>
      <c r="M73" s="710"/>
      <c r="N73" s="1304" t="s">
        <v>281</v>
      </c>
      <c r="O73" s="1225"/>
      <c r="P73" s="860"/>
      <c r="Q73" s="930"/>
      <c r="R73" s="1025"/>
      <c r="S73" s="1179"/>
      <c r="T73" s="1180" t="str">
        <f>VLOOKUP(S73,REF!$K$1:$N$11,4,FALSE)</f>
        <v>SALES</v>
      </c>
      <c r="U73" s="1019"/>
      <c r="V73" s="904"/>
      <c r="W73" s="956"/>
      <c r="X73" s="904"/>
      <c r="Y73" s="956"/>
      <c r="Z73" s="955"/>
      <c r="AA73" s="952">
        <f t="shared" si="12"/>
        <v>0</v>
      </c>
      <c r="AB73" s="1283"/>
      <c r="AC73" s="1283">
        <f t="shared" si="13"/>
        <v>0</v>
      </c>
      <c r="AD73" s="952"/>
      <c r="AE73" s="953"/>
      <c r="AF73" s="1033"/>
      <c r="AG73" s="1234"/>
      <c r="AH73" s="472">
        <f>IF($AB73&lt;=AH$2,IF($AC73&lt;AH$2,0,VLOOKUP($S73,REF!$K:$N,2,FALSE)),"")</f>
        <v>0</v>
      </c>
      <c r="AI73" s="472">
        <f>IF($AB73&lt;=AI$2,IF($AC73&lt;AI$2,0,VLOOKUP($S73,REF!$K:$N,2,FALSE)),"")</f>
        <v>0</v>
      </c>
      <c r="AJ73" s="472">
        <f>IF($AB73&lt;=AJ$2,IF($AC73&lt;AJ$2,0,VLOOKUP($S73,REF!$K:$N,2,FALSE)),"")</f>
        <v>0</v>
      </c>
      <c r="AK73" s="472">
        <f>IF($AB73&lt;=AK$2,IF($AC73&lt;AK$2,0,VLOOKUP($S73,REF!$K:$N,2,FALSE)),"")</f>
        <v>0</v>
      </c>
      <c r="AL73" s="472">
        <f>IF($AB73&lt;=AL$2,IF($AC73&lt;AL$2,0,VLOOKUP($S73,REF!$K:$N,2,FALSE)),"")</f>
        <v>0</v>
      </c>
      <c r="AM73" s="472">
        <f>IF($AB73&lt;=AM$2,IF($AC73&lt;AM$2,0,VLOOKUP($S73,REF!$K:$N,2,FALSE)),"")</f>
        <v>0</v>
      </c>
      <c r="AN73" s="472">
        <f>IF($AB73&lt;=AN$2,IF($AC73&lt;AN$2,0,VLOOKUP($S73,REF!$K:$N,2,FALSE)),"")</f>
        <v>0</v>
      </c>
      <c r="AO73" s="472">
        <f>IF($AB73&lt;=AO$2,IF($AC73&lt;AO$2,0,VLOOKUP($S73,REF!$K:$N,2,FALSE)),"")</f>
        <v>0</v>
      </c>
      <c r="AP73" s="472">
        <f>IF($AB73&lt;=AP$2,IF($AC73&lt;AP$2,0,VLOOKUP($S73,REF!$K:$N,2,FALSE)),"")</f>
        <v>0</v>
      </c>
      <c r="AQ73" s="472">
        <f>IF($AB73&lt;=AQ$2,IF($AC73&lt;AQ$2,0,VLOOKUP($S73,REF!$K:$N,2,FALSE)),"")</f>
        <v>0</v>
      </c>
      <c r="AR73" s="472">
        <f>IF($AB73&lt;=AR$2,IF($AC73&lt;AR$2,0,VLOOKUP($S73,REF!$K:$N,2,FALSE)),"")</f>
        <v>0</v>
      </c>
      <c r="AS73" s="472">
        <f>IF($AB73&lt;=AS$2,IF($AC73&lt;AS$2,0,VLOOKUP($S73,REF!$K:$N,2,FALSE)),"")</f>
        <v>0</v>
      </c>
      <c r="AT73" s="472">
        <f>IF($AB73&lt;=AT$2,IF($AC73&lt;AT$2,0,VLOOKUP($S73,REF!$K:$N,2,FALSE)),"")</f>
        <v>0</v>
      </c>
      <c r="AU73" s="472">
        <f>IF($AB73&lt;=AU$2,IF($AC73&lt;AU$2,0,VLOOKUP($S73,REF!$K:$N,2,FALSE)),"")</f>
        <v>0</v>
      </c>
      <c r="AV73" s="472">
        <f>IF($AB73&lt;=AV$2,IF($AC73&lt;AV$2,0,VLOOKUP($S73,REF!$K:$N,2,FALSE)),"")</f>
        <v>0</v>
      </c>
      <c r="AW73" s="472">
        <f>IF($AB73&lt;=AW$2,IF($AC73&lt;AW$2,0,VLOOKUP($S73,REF!$K:$N,2,FALSE)),"")</f>
        <v>0</v>
      </c>
      <c r="AX73" s="472">
        <f>IF($AB73&lt;=AX$2,IF($AC73&lt;AX$2,0,VLOOKUP($S73,REF!$K:$N,2,FALSE)),"")</f>
        <v>0</v>
      </c>
      <c r="AY73" s="472">
        <f>IF($AB73&lt;=AY$2,IF($AC73&lt;AY$2,0,VLOOKUP($S73,REF!$K:$N,2,FALSE)),"")</f>
        <v>0</v>
      </c>
      <c r="AZ73" s="472">
        <f>IF($AB73&lt;=AZ$2,IF($AC73&lt;AZ$2,0,VLOOKUP($S73,REF!$K:$N,2,FALSE)),"")</f>
        <v>0</v>
      </c>
      <c r="BA73" s="472">
        <f>IF($AB73&lt;=BA$2,IF($AC73&lt;BA$2,0,VLOOKUP($S73,REF!$K:$N,2,FALSE)),"")</f>
        <v>0</v>
      </c>
      <c r="BB73" s="905">
        <f>IF($AB73&lt;=BB$2,IF($AC73&lt;BB$2,0,VLOOKUP($S73,REF!$K:$N,2,FALSE)),"")</f>
        <v>0</v>
      </c>
      <c r="BC73" s="905">
        <f>IF($AB73&lt;=BC$2,IF($AC73&lt;BC$2,0,VLOOKUP($S73,REF!$K:$N,2,FALSE)),"")</f>
        <v>0</v>
      </c>
      <c r="BD73" s="905">
        <f>IF($AB73&lt;=BD$2,IF($AC73&lt;BD$2,0,VLOOKUP($S73,REF!$K:$N,2,FALSE)),"")</f>
        <v>0</v>
      </c>
      <c r="BE73" s="905">
        <f>IF($AB73&lt;=BE$2,IF($AC73&lt;BE$2,0,VLOOKUP($S73,REF!$K:$N,2,FALSE)),"")</f>
        <v>0</v>
      </c>
      <c r="BF73" s="905">
        <f>IF($AB73&lt;=BF$2,IF($AC73&lt;BF$2,0,VLOOKUP($S73,REF!$K:$N,2,FALSE)),"")</f>
        <v>0</v>
      </c>
      <c r="BG73" s="905">
        <f>IF($AB73&lt;=BG$2,IF($AC73&lt;BG$2,0,VLOOKUP($S73,REF!$K:$N,2,FALSE)),"")</f>
        <v>0</v>
      </c>
      <c r="BH73" s="905">
        <f>IF($AB73&lt;=BH$2,IF($AC73&lt;BH$2,0,VLOOKUP($S73,REF!$K:$N,2,FALSE)),"")</f>
        <v>0</v>
      </c>
      <c r="BI73" s="905">
        <f>IF($AB73&lt;=BI$2,IF($AC73&lt;BI$2,0,VLOOKUP($S73,REF!$K:$N,2,FALSE)),"")</f>
        <v>0</v>
      </c>
      <c r="BJ73" s="905">
        <f>IF($AB73&lt;=BJ$2,IF($AC73&lt;BJ$2,0,VLOOKUP($S73,REF!$K:$N,2,FALSE)),"")</f>
        <v>0</v>
      </c>
      <c r="BK73" s="905">
        <f>IF($AB73&lt;=BK$2,IF($AC73&lt;BK$2,0,VLOOKUP($S73,REF!$K:$N,2,FALSE)),"")</f>
        <v>0</v>
      </c>
      <c r="BL73" s="905">
        <f>IF($AB73&lt;=BL$2,IF($AC73&lt;BL$2,0,VLOOKUP($S73,REF!$K:$N,2,FALSE)),"")</f>
        <v>0</v>
      </c>
      <c r="BM73" s="905">
        <f>IF($AB73&lt;=BM$2,IF($AC73&lt;BM$2,0,VLOOKUP($S73,REF!$K:$N,2,FALSE)),"")</f>
        <v>0</v>
      </c>
      <c r="BN73" s="905">
        <f>IF($AB73&lt;=BN$2,IF($AC73&lt;BN$2,0,VLOOKUP($S73,REF!$K:$N,2,FALSE)),"")</f>
        <v>0</v>
      </c>
      <c r="BO73" s="905">
        <f>IF($AB73&lt;=BO$2,IF($AC73&lt;BO$2,0,VLOOKUP($S73,REF!$K:$N,2,FALSE)),"")</f>
        <v>0</v>
      </c>
      <c r="BP73" s="905">
        <f>IF($AB73&lt;=BP$2,IF($AC73&lt;BP$2,0,VLOOKUP($S73,REF!$K:$N,2,FALSE)),"")</f>
        <v>0</v>
      </c>
      <c r="BQ73" s="905">
        <f>IF($AB73&lt;=BQ$2,IF($AC73&lt;BQ$2,0,VLOOKUP($S73,REF!$K:$N,2,FALSE)),"")</f>
        <v>0</v>
      </c>
      <c r="BR73" s="905">
        <f>IF($AB73&lt;=BR$2,IF($AC73&lt;BR$2,0,VLOOKUP($S73,REF!$K:$N,2,FALSE)),"")</f>
        <v>0</v>
      </c>
      <c r="BS73" s="905">
        <f>IF($AB73&lt;=BS$2,IF($AC73&lt;BS$2,0,VLOOKUP($S73,REF!$K:$N,2,FALSE)),"")</f>
        <v>0</v>
      </c>
      <c r="BT73" s="905">
        <f>IF($AB73&lt;=BT$2,IF($AC73&lt;BT$2,0,VLOOKUP($S73,REF!$K:$N,2,FALSE)),"")</f>
        <v>0</v>
      </c>
      <c r="BU73" s="905">
        <f>IF($AB73&lt;=BU$2,IF($AC73&lt;BU$2,0,VLOOKUP($S73,REF!$K:$N,2,FALSE)),"")</f>
        <v>0</v>
      </c>
      <c r="BV73" s="905">
        <f>IF($AB73&lt;=BV$2,IF($AC73&lt;BV$2,0,VLOOKUP($S73,REF!$K:$N,2,FALSE)),"")</f>
        <v>0</v>
      </c>
      <c r="BW73" s="905">
        <f>IF($AB73&lt;=BW$2,IF($AC73&lt;BW$2,0,VLOOKUP($S73,REF!$K:$N,2,FALSE)),"")</f>
        <v>0</v>
      </c>
      <c r="BX73" s="905">
        <f>IF($AB73&lt;=BX$2,IF($AC73&lt;BX$2,0,VLOOKUP($S73,REF!$K:$N,2,FALSE)),"")</f>
        <v>0</v>
      </c>
      <c r="BY73" s="905">
        <f>IF($AB73&lt;=BY$2,IF($AC73&lt;BY$2,0,VLOOKUP($S73,REF!$K:$N,2,FALSE)),"")</f>
        <v>0</v>
      </c>
      <c r="BZ73" s="905">
        <f>IF($AB73&lt;=BZ$2,IF($AC73&lt;BZ$2,0,VLOOKUP($S73,REF!$K:$N,2,FALSE)),"")</f>
        <v>0</v>
      </c>
      <c r="CA73" s="905">
        <f>IF($AB73&lt;=CA$2,IF($AC73&lt;CA$2,0,VLOOKUP($S73,REF!$K:$N,2,FALSE)),"")</f>
        <v>0</v>
      </c>
      <c r="CB73" s="905">
        <f>IF($AB73&lt;=CB$2,IF($AC73&lt;CB$2,0,VLOOKUP($S73,REF!$K:$N,2,FALSE)),"")</f>
        <v>0</v>
      </c>
      <c r="CC73" s="905">
        <f>IF($AB73&lt;=CC$2,IF($AC73&lt;CC$2,0,VLOOKUP($S73,REF!$K:$N,2,FALSE)),"")</f>
        <v>0</v>
      </c>
      <c r="CD73" s="905">
        <f>IF($AB73&lt;=CD$2,IF($AC73&lt;CD$2,0,VLOOKUP($S73,REF!$K:$N,2,FALSE)),"")</f>
        <v>0</v>
      </c>
      <c r="CE73" s="905">
        <f>IF($AB73&lt;=CE$2,IF($AC73&lt;CE$2,0,VLOOKUP($S73,REF!$K:$N,2,FALSE)),"")</f>
        <v>0</v>
      </c>
      <c r="CF73" s="905">
        <f>IF($AB73&lt;=CF$2,IF($AC73&lt;CF$2,0,VLOOKUP($S73,REF!$K:$N,2,FALSE)),"")</f>
        <v>0</v>
      </c>
      <c r="CG73" s="905">
        <f>IF($AB73&lt;=CG$2,IF($AC73&lt;CG$2,0,VLOOKUP($S73,REF!$K:$N,2,FALSE)),"")</f>
        <v>0</v>
      </c>
      <c r="CH73" s="905">
        <f>IF($AB73&lt;=CH$2,IF($AC73&lt;CH$2,0,VLOOKUP($S73,REF!$K:$N,2,FALSE)),"")</f>
        <v>0</v>
      </c>
      <c r="CI73" s="905">
        <f>IF($AB73&lt;=CI$2,IF($AC73&lt;CI$2,0,VLOOKUP($S73,REF!$K:$N,2,FALSE)),"")</f>
        <v>0</v>
      </c>
      <c r="CJ73" s="905">
        <f>IF($AB73&lt;=CJ$2,IF($AC73&lt;CJ$2,0,VLOOKUP($S73,REF!$K:$N,2,FALSE)),"")</f>
        <v>0</v>
      </c>
      <c r="CK73" s="905">
        <f>IF($AB73&lt;=CK$2,IF($AC73&lt;CK$2,0,VLOOKUP($S73,REF!$K:$N,2,FALSE)),"")</f>
        <v>0</v>
      </c>
      <c r="CL73" s="905">
        <f>IF($AB73&lt;=CL$2,IF($AC73&lt;CL$2,0,VLOOKUP($S73,REF!$K:$N,2,FALSE)),"")</f>
        <v>0</v>
      </c>
      <c r="CM73" s="905">
        <f>IF($AB73&lt;=CM$2,IF($AC73&lt;CM$2,0,VLOOKUP($S73,REF!$K:$N,2,FALSE)),"")</f>
        <v>0</v>
      </c>
      <c r="CN73" s="905">
        <f>IF($AB73&lt;=CN$2,IF($AC73&lt;CN$2,0,VLOOKUP($S73,REF!$K:$N,2,FALSE)),"")</f>
        <v>0</v>
      </c>
      <c r="CO73" s="905">
        <f>IF($AB73&lt;=CO$2,IF($AC73&lt;CO$2,0,VLOOKUP($S73,REF!$K:$N,2,FALSE)),"")</f>
        <v>0</v>
      </c>
      <c r="CP73" s="905">
        <f>IF($AB73&lt;=CP$2,IF($AC73&lt;CP$2,0,VLOOKUP($S73,REF!$K:$N,2,FALSE)),"")</f>
        <v>0</v>
      </c>
      <c r="CQ73" s="905">
        <f>IF($AB73&lt;=CQ$2,IF($AC73&lt;CQ$2,0,VLOOKUP($S73,REF!$K:$N,2,FALSE)),"")</f>
        <v>0</v>
      </c>
      <c r="CR73" s="905">
        <f>IF($AB73&lt;=CR$2,IF($AC73&lt;CR$2,0,VLOOKUP($S73,REF!$K:$N,2,FALSE)),"")</f>
        <v>0</v>
      </c>
      <c r="CS73" s="905">
        <f>IF($AB73&lt;=CS$2,IF($AC73&lt;CS$2,0,VLOOKUP($S73,REF!$K:$N,2,FALSE)),"")</f>
        <v>0</v>
      </c>
      <c r="CT73" s="905">
        <f>IF($AB73&lt;=CT$2,IF($AC73&lt;CT$2,0,VLOOKUP($S73,REF!$K:$N,2,FALSE)),"")</f>
        <v>0</v>
      </c>
      <c r="CU73" s="905">
        <f>IF($AB73&lt;=CU$2,IF($AC73&lt;CU$2,0,VLOOKUP($S73,REF!$K:$N,2,FALSE)),"")</f>
        <v>0</v>
      </c>
      <c r="CV73" s="905">
        <f>IF($AB73&lt;=CV$2,IF($AC73&lt;CV$2,0,VLOOKUP($S73,REF!$K:$N,2,FALSE)),"")</f>
        <v>0</v>
      </c>
      <c r="CW73" s="905">
        <f>IF($AB73&lt;=CW$2,IF($AC73&lt;CW$2,0,VLOOKUP($S73,REF!$K:$N,2,FALSE)),"")</f>
        <v>0</v>
      </c>
      <c r="CX73" s="905">
        <f>IF($AB73&lt;=CX$2,IF($AC73&lt;CX$2,0,VLOOKUP($S73,REF!$K:$N,2,FALSE)),"")</f>
        <v>0</v>
      </c>
      <c r="CY73" s="905">
        <f>IF($AB73&lt;=CY$2,IF($AC73&lt;CY$2,0,VLOOKUP($S73,REF!$K:$N,2,FALSE)),"")</f>
        <v>0</v>
      </c>
      <c r="CZ73" s="905">
        <f>IF($AB73&lt;=CZ$2,IF($AC73&lt;CZ$2,0,VLOOKUP($S73,REF!$K:$N,2,FALSE)),"")</f>
        <v>0</v>
      </c>
      <c r="DA73" s="905">
        <f>IF($AB73&lt;=DA$2,IF($AC73&lt;DA$2,0,VLOOKUP($S73,REF!$K:$N,2,FALSE)),"")</f>
        <v>0</v>
      </c>
      <c r="DB73" s="905">
        <f>IF($AB73&lt;=DB$2,IF($AC73&lt;DB$2,0,VLOOKUP($S73,REF!$K:$N,2,FALSE)),"")</f>
        <v>0</v>
      </c>
      <c r="DC73" s="905">
        <f>IF($AB73&lt;=DC$2,IF($AC73&lt;DC$2,0,VLOOKUP($S73,REF!$K:$N,2,FALSE)),"")</f>
        <v>0</v>
      </c>
      <c r="DD73" s="905">
        <f>IF($AB73&lt;=DD$2,IF($AC73&lt;DD$2,0,VLOOKUP($S73,REF!$K:$N,2,FALSE)),"")</f>
        <v>0</v>
      </c>
      <c r="DE73" s="905">
        <f>IF($AB73&lt;=DE$2,IF($AC73&lt;DE$2,0,VLOOKUP($S73,REF!$K:$N,2,FALSE)),"")</f>
        <v>0</v>
      </c>
      <c r="DF73" s="905">
        <f>IF($AB73&lt;=DF$2,IF($AC73&lt;DF$2,0,VLOOKUP($S73,REF!$K:$N,2,FALSE)),"")</f>
        <v>0</v>
      </c>
      <c r="DG73" s="905">
        <f>IF($AB73&lt;=DG$2,IF($AC73&lt;DG$2,0,VLOOKUP($S73,REF!$K:$N,2,FALSE)),"")</f>
        <v>0</v>
      </c>
      <c r="DH73" s="905">
        <f>IF($AB73&lt;=DH$2,IF($AC73&lt;DH$2,0,VLOOKUP($S73,REF!$K:$N,2,FALSE)),"")</f>
        <v>0</v>
      </c>
      <c r="DI73" s="905">
        <f>IF($AB73&lt;=DI$2,IF($AC73&lt;DI$2,0,VLOOKUP($S73,REF!$K:$N,2,FALSE)),"")</f>
        <v>0</v>
      </c>
      <c r="DJ73" s="905">
        <f>IF($AB73&lt;=DJ$2,IF($AC73&lt;DJ$2,0,VLOOKUP($S73,REF!$K:$N,2,FALSE)),"")</f>
        <v>0</v>
      </c>
      <c r="DK73" s="905">
        <f>IF($AB73&lt;=DK$2,IF($AC73&lt;DK$2,0,VLOOKUP($S73,REF!$K:$N,2,FALSE)),"")</f>
        <v>0</v>
      </c>
      <c r="DL73" s="905">
        <f>IF($AB73&lt;=DL$2,IF($AC73&lt;DL$2,0,VLOOKUP($S73,REF!$K:$N,2,FALSE)),"")</f>
        <v>0</v>
      </c>
      <c r="DM73" s="905">
        <f>IF($AB73&lt;=DM$2,IF($AC73&lt;DM$2,0,VLOOKUP($S73,REF!$K:$N,2,FALSE)),"")</f>
        <v>0</v>
      </c>
      <c r="DN73" s="905">
        <f>IF($AB73&lt;=DN$2,IF($AC73&lt;DN$2,0,VLOOKUP($S73,REF!$K:$N,2,FALSE)),"")</f>
        <v>0</v>
      </c>
      <c r="DO73" s="905">
        <f>IF($AB73&lt;=DO$2,IF($AC73&lt;DO$2,0,VLOOKUP($S73,REF!$K:$N,2,FALSE)),"")</f>
        <v>0</v>
      </c>
      <c r="DP73" s="905">
        <f>IF($AB73&lt;=DP$2,IF($AC73&lt;DP$2,0,VLOOKUP($S73,REF!$K:$N,2,FALSE)),"")</f>
        <v>0</v>
      </c>
      <c r="DQ73" s="905">
        <f>IF($AB73&lt;=DQ$2,IF($AC73&lt;DQ$2,0,VLOOKUP($S73,REF!$K:$N,2,FALSE)),"")</f>
        <v>0</v>
      </c>
      <c r="DR73" s="905">
        <f>IF($AB73&lt;=DR$2,IF($AC73&lt;DR$2,0,VLOOKUP($S73,REF!$K:$N,2,FALSE)),"")</f>
        <v>0</v>
      </c>
      <c r="DS73" s="905">
        <f>IF($AB73&lt;=DS$2,IF($AC73&lt;DS$2,0,VLOOKUP($S73,REF!$K:$N,2,FALSE)),"")</f>
        <v>0</v>
      </c>
      <c r="DT73" s="905">
        <f>IF($AB73&lt;=DT$2,IF($AC73&lt;DT$2,0,VLOOKUP($S73,REF!$K:$N,2,FALSE)),"")</f>
        <v>0</v>
      </c>
      <c r="DU73" s="905">
        <f>IF($AB73&lt;=DU$2,IF($AC73&lt;DU$2,0,VLOOKUP($S73,REF!$K:$N,2,FALSE)),"")</f>
        <v>0</v>
      </c>
      <c r="DV73" s="905">
        <f>IF($AB73&lt;=DV$2,IF($AC73&lt;DV$2,0,VLOOKUP($S73,REF!$K:$N,2,FALSE)),"")</f>
        <v>0</v>
      </c>
      <c r="DW73" s="905">
        <f>IF($AB73&lt;=DW$2,IF($AC73&lt;DW$2,0,VLOOKUP($S73,REF!$K:$N,2,FALSE)),"")</f>
        <v>0</v>
      </c>
      <c r="DX73" s="905">
        <f>IF($AB73&lt;=DX$2,IF($AC73&lt;DX$2,0,VLOOKUP($S73,REF!$K:$N,2,FALSE)),"")</f>
        <v>0</v>
      </c>
      <c r="DY73" s="905">
        <f>IF($AB73&lt;=DY$2,IF($AC73&lt;DY$2,0,VLOOKUP($S73,REF!$K:$N,2,FALSE)),"")</f>
        <v>0</v>
      </c>
      <c r="DZ73" s="905">
        <f>IF($AB73&lt;=DZ$2,IF($AC73&lt;DZ$2,0,VLOOKUP($S73,REF!$K:$N,2,FALSE)),"")</f>
        <v>1.0001</v>
      </c>
      <c r="EA73" s="908"/>
      <c r="EB73" s="908"/>
      <c r="EC73" s="908"/>
      <c r="ED73" s="908"/>
      <c r="EE73" s="908"/>
      <c r="EF73" s="908"/>
      <c r="EG73" s="908"/>
      <c r="EH73" s="908"/>
      <c r="EI73" s="908"/>
      <c r="EJ73" s="908"/>
      <c r="EK73" s="908"/>
      <c r="EL73" s="908"/>
      <c r="EM73" s="908"/>
      <c r="EN73" s="908"/>
      <c r="EO73" s="908"/>
      <c r="EP73" s="908"/>
      <c r="EQ73" s="908"/>
      <c r="ER73" s="908"/>
      <c r="ES73" s="908"/>
      <c r="ET73" s="908"/>
      <c r="EU73" s="908"/>
      <c r="EV73" s="908"/>
      <c r="EW73" s="908"/>
      <c r="EX73" s="908"/>
      <c r="EY73" s="908"/>
      <c r="EZ73" s="908"/>
      <c r="FA73" s="908"/>
      <c r="FB73" s="908"/>
      <c r="FC73" s="908"/>
      <c r="FD73" s="908"/>
      <c r="FE73" s="908"/>
      <c r="FF73" s="908"/>
      <c r="FG73" s="908"/>
      <c r="FH73" s="908"/>
      <c r="FI73" s="908"/>
      <c r="FJ73" s="908"/>
      <c r="FK73" s="908"/>
      <c r="FL73" s="908"/>
      <c r="FM73" s="908"/>
      <c r="FN73" s="908"/>
      <c r="FO73" s="908"/>
      <c r="FP73" s="908"/>
      <c r="FQ73" s="908"/>
      <c r="FR73" s="908"/>
      <c r="FS73" s="908"/>
      <c r="FT73" s="908"/>
      <c r="FU73" s="908"/>
      <c r="FV73" s="908"/>
      <c r="FW73" s="908"/>
      <c r="FX73" s="908"/>
      <c r="FY73" s="908"/>
      <c r="FZ73" s="908"/>
      <c r="GA73" s="908"/>
      <c r="GB73" s="908"/>
      <c r="GC73" s="908"/>
      <c r="GD73" s="908"/>
      <c r="GE73" s="908"/>
      <c r="GF73" s="908"/>
      <c r="GG73" s="908"/>
      <c r="GH73" s="908"/>
      <c r="GI73" s="908"/>
      <c r="GJ73" s="908"/>
      <c r="GK73" s="908"/>
      <c r="GL73" s="908"/>
      <c r="GM73" s="908"/>
      <c r="GN73" s="908"/>
      <c r="GO73" s="908"/>
      <c r="GP73" s="908"/>
      <c r="GQ73" s="908"/>
      <c r="GR73" s="908"/>
      <c r="GS73" s="908"/>
      <c r="GT73" s="908"/>
      <c r="GU73" s="908"/>
      <c r="GV73" s="908"/>
      <c r="GW73" s="908"/>
      <c r="GX73" s="908"/>
      <c r="GY73" s="908"/>
      <c r="GZ73" s="908"/>
      <c r="HA73" s="908"/>
      <c r="HB73" s="908"/>
      <c r="HC73" s="908"/>
      <c r="HD73" s="908"/>
      <c r="HE73" s="908"/>
      <c r="HF73" s="908"/>
      <c r="HG73" s="908"/>
      <c r="HH73" s="908"/>
      <c r="HI73" s="908"/>
      <c r="HJ73" s="908"/>
      <c r="HK73" s="908"/>
      <c r="HL73" s="908"/>
      <c r="HM73" s="908"/>
      <c r="HN73" s="908"/>
      <c r="HO73" s="908"/>
      <c r="HP73" s="908"/>
      <c r="HQ73" s="908"/>
      <c r="HR73" s="908"/>
      <c r="HS73" s="908"/>
      <c r="HT73" s="908"/>
      <c r="HU73" s="908"/>
      <c r="HV73" s="908"/>
      <c r="HW73" s="908"/>
      <c r="HX73" s="908"/>
      <c r="HY73" s="908"/>
      <c r="HZ73" s="908"/>
      <c r="IA73" s="908"/>
      <c r="IB73" s="908"/>
      <c r="IC73" s="908"/>
      <c r="ID73" s="908"/>
      <c r="IE73" s="908"/>
      <c r="IF73" s="908"/>
      <c r="IG73" s="908"/>
      <c r="IH73" s="908"/>
      <c r="II73" s="908"/>
      <c r="IJ73" s="908"/>
      <c r="IK73" s="908"/>
      <c r="IL73" s="908"/>
      <c r="IM73" s="908"/>
      <c r="IN73" s="908"/>
      <c r="IO73" s="908"/>
      <c r="IP73" s="908"/>
      <c r="IQ73" s="908"/>
      <c r="IR73" s="908"/>
      <c r="IS73" s="908"/>
      <c r="IT73" s="908"/>
      <c r="IU73" s="908"/>
      <c r="IV73" s="908"/>
      <c r="IW73" s="908"/>
      <c r="IX73" s="908"/>
      <c r="IY73" s="908"/>
      <c r="IZ73" s="908"/>
      <c r="JA73" s="908"/>
      <c r="JB73" s="908"/>
      <c r="JC73" s="908"/>
      <c r="JD73" s="908"/>
      <c r="JE73" s="908"/>
      <c r="JF73" s="908"/>
      <c r="JG73" s="908"/>
      <c r="JH73" s="908"/>
      <c r="JI73" s="908"/>
      <c r="JJ73" s="908"/>
      <c r="JK73" s="908"/>
      <c r="JL73" s="908"/>
      <c r="JM73" s="908"/>
      <c r="JN73" s="908"/>
      <c r="JO73" s="908"/>
      <c r="JP73" s="908"/>
      <c r="JQ73" s="908"/>
      <c r="JR73" s="908"/>
      <c r="JS73" s="908"/>
      <c r="JT73" s="908"/>
      <c r="JU73" s="908"/>
      <c r="JV73" s="908"/>
      <c r="JW73" s="908"/>
      <c r="JX73" s="908"/>
    </row>
    <row r="74" spans="1:284" s="709" customFormat="1" ht="24" customHeight="1">
      <c r="A74" s="972">
        <f>VLOOKUP(B74,REF!$U$1:$W$8,2,FALSE)</f>
        <v>4</v>
      </c>
      <c r="B74" s="1192" t="s">
        <v>342</v>
      </c>
      <c r="C74" s="1193"/>
      <c r="D74" s="1297"/>
      <c r="E74" s="971"/>
      <c r="F74" s="1218">
        <v>0</v>
      </c>
      <c r="G74" s="1219"/>
      <c r="H74" s="870"/>
      <c r="I74" s="764" t="s">
        <v>281</v>
      </c>
      <c r="J74" s="945"/>
      <c r="K74" s="939"/>
      <c r="L74" s="864"/>
      <c r="M74" s="710"/>
      <c r="N74" s="1304" t="s">
        <v>281</v>
      </c>
      <c r="O74" s="1225"/>
      <c r="P74" s="860"/>
      <c r="Q74" s="930"/>
      <c r="R74" s="1025"/>
      <c r="S74" s="1179"/>
      <c r="T74" s="1180" t="str">
        <f>VLOOKUP(S74,REF!$K$1:$N$11,4,FALSE)</f>
        <v>SALES</v>
      </c>
      <c r="U74" s="1019"/>
      <c r="V74" s="904"/>
      <c r="W74" s="956"/>
      <c r="X74" s="904"/>
      <c r="Y74" s="956"/>
      <c r="Z74" s="955"/>
      <c r="AA74" s="952">
        <f t="shared" si="12"/>
        <v>0</v>
      </c>
      <c r="AB74" s="1283"/>
      <c r="AC74" s="1283">
        <f t="shared" si="13"/>
        <v>0</v>
      </c>
      <c r="AD74" s="952"/>
      <c r="AE74" s="953"/>
      <c r="AF74" s="1033"/>
      <c r="AG74" s="1234"/>
      <c r="AH74" s="472">
        <f>IF($AB74&lt;=AH$2,IF($AC74&lt;AH$2,0,VLOOKUP($S74,REF!$K:$N,2,FALSE)),"")</f>
        <v>0</v>
      </c>
      <c r="AI74" s="472">
        <f>IF($AB74&lt;=AI$2,IF($AC74&lt;AI$2,0,VLOOKUP($S74,REF!$K:$N,2,FALSE)),"")</f>
        <v>0</v>
      </c>
      <c r="AJ74" s="472">
        <f>IF($AB74&lt;=AJ$2,IF($AC74&lt;AJ$2,0,VLOOKUP($S74,REF!$K:$N,2,FALSE)),"")</f>
        <v>0</v>
      </c>
      <c r="AK74" s="472">
        <f>IF($AB74&lt;=AK$2,IF($AC74&lt;AK$2,0,VLOOKUP($S74,REF!$K:$N,2,FALSE)),"")</f>
        <v>0</v>
      </c>
      <c r="AL74" s="472">
        <f>IF($AB74&lt;=AL$2,IF($AC74&lt;AL$2,0,VLOOKUP($S74,REF!$K:$N,2,FALSE)),"")</f>
        <v>0</v>
      </c>
      <c r="AM74" s="472">
        <f>IF($AB74&lt;=AM$2,IF($AC74&lt;AM$2,0,VLOOKUP($S74,REF!$K:$N,2,FALSE)),"")</f>
        <v>0</v>
      </c>
      <c r="AN74" s="472">
        <f>IF($AB74&lt;=AN$2,IF($AC74&lt;AN$2,0,VLOOKUP($S74,REF!$K:$N,2,FALSE)),"")</f>
        <v>0</v>
      </c>
      <c r="AO74" s="472">
        <f>IF($AB74&lt;=AO$2,IF($AC74&lt;AO$2,0,VLOOKUP($S74,REF!$K:$N,2,FALSE)),"")</f>
        <v>0</v>
      </c>
      <c r="AP74" s="472">
        <f>IF($AB74&lt;=AP$2,IF($AC74&lt;AP$2,0,VLOOKUP($S74,REF!$K:$N,2,FALSE)),"")</f>
        <v>0</v>
      </c>
      <c r="AQ74" s="472">
        <f>IF($AB74&lt;=AQ$2,IF($AC74&lt;AQ$2,0,VLOOKUP($S74,REF!$K:$N,2,FALSE)),"")</f>
        <v>0</v>
      </c>
      <c r="AR74" s="472">
        <f>IF($AB74&lt;=AR$2,IF($AC74&lt;AR$2,0,VLOOKUP($S74,REF!$K:$N,2,FALSE)),"")</f>
        <v>0</v>
      </c>
      <c r="AS74" s="472">
        <f>IF($AB74&lt;=AS$2,IF($AC74&lt;AS$2,0,VLOOKUP($S74,REF!$K:$N,2,FALSE)),"")</f>
        <v>0</v>
      </c>
      <c r="AT74" s="472">
        <f>IF($AB74&lt;=AT$2,IF($AC74&lt;AT$2,0,VLOOKUP($S74,REF!$K:$N,2,FALSE)),"")</f>
        <v>0</v>
      </c>
      <c r="AU74" s="472">
        <f>IF($AB74&lt;=AU$2,IF($AC74&lt;AU$2,0,VLOOKUP($S74,REF!$K:$N,2,FALSE)),"")</f>
        <v>0</v>
      </c>
      <c r="AV74" s="472">
        <f>IF($AB74&lt;=AV$2,IF($AC74&lt;AV$2,0,VLOOKUP($S74,REF!$K:$N,2,FALSE)),"")</f>
        <v>0</v>
      </c>
      <c r="AW74" s="472">
        <f>IF($AB74&lt;=AW$2,IF($AC74&lt;AW$2,0,VLOOKUP($S74,REF!$K:$N,2,FALSE)),"")</f>
        <v>0</v>
      </c>
      <c r="AX74" s="472">
        <f>IF($AB74&lt;=AX$2,IF($AC74&lt;AX$2,0,VLOOKUP($S74,REF!$K:$N,2,FALSE)),"")</f>
        <v>0</v>
      </c>
      <c r="AY74" s="472">
        <f>IF($AB74&lt;=AY$2,IF($AC74&lt;AY$2,0,VLOOKUP($S74,REF!$K:$N,2,FALSE)),"")</f>
        <v>0</v>
      </c>
      <c r="AZ74" s="472">
        <f>IF($AB74&lt;=AZ$2,IF($AC74&lt;AZ$2,0,VLOOKUP($S74,REF!$K:$N,2,FALSE)),"")</f>
        <v>0</v>
      </c>
      <c r="BA74" s="472">
        <f>IF($AB74&lt;=BA$2,IF($AC74&lt;BA$2,0,VLOOKUP($S74,REF!$K:$N,2,FALSE)),"")</f>
        <v>0</v>
      </c>
      <c r="BB74" s="905">
        <f>IF($AB74&lt;=BB$2,IF($AC74&lt;BB$2,0,VLOOKUP($S74,REF!$K:$N,2,FALSE)),"")</f>
        <v>0</v>
      </c>
      <c r="BC74" s="905">
        <f>IF($AB74&lt;=BC$2,IF($AC74&lt;BC$2,0,VLOOKUP($S74,REF!$K:$N,2,FALSE)),"")</f>
        <v>0</v>
      </c>
      <c r="BD74" s="905">
        <f>IF($AB74&lt;=BD$2,IF($AC74&lt;BD$2,0,VLOOKUP($S74,REF!$K:$N,2,FALSE)),"")</f>
        <v>0</v>
      </c>
      <c r="BE74" s="905">
        <f>IF($AB74&lt;=BE$2,IF($AC74&lt;BE$2,0,VLOOKUP($S74,REF!$K:$N,2,FALSE)),"")</f>
        <v>0</v>
      </c>
      <c r="BF74" s="905">
        <f>IF($AB74&lt;=BF$2,IF($AC74&lt;BF$2,0,VLOOKUP($S74,REF!$K:$N,2,FALSE)),"")</f>
        <v>0</v>
      </c>
      <c r="BG74" s="905">
        <f>IF($AB74&lt;=BG$2,IF($AC74&lt;BG$2,0,VLOOKUP($S74,REF!$K:$N,2,FALSE)),"")</f>
        <v>0</v>
      </c>
      <c r="BH74" s="905">
        <f>IF($AB74&lt;=BH$2,IF($AC74&lt;BH$2,0,VLOOKUP($S74,REF!$K:$N,2,FALSE)),"")</f>
        <v>0</v>
      </c>
      <c r="BI74" s="905">
        <f>IF($AB74&lt;=BI$2,IF($AC74&lt;BI$2,0,VLOOKUP($S74,REF!$K:$N,2,FALSE)),"")</f>
        <v>0</v>
      </c>
      <c r="BJ74" s="905">
        <f>IF($AB74&lt;=BJ$2,IF($AC74&lt;BJ$2,0,VLOOKUP($S74,REF!$K:$N,2,FALSE)),"")</f>
        <v>0</v>
      </c>
      <c r="BK74" s="905">
        <f>IF($AB74&lt;=BK$2,IF($AC74&lt;BK$2,0,VLOOKUP($S74,REF!$K:$N,2,FALSE)),"")</f>
        <v>0</v>
      </c>
      <c r="BL74" s="905">
        <f>IF($AB74&lt;=BL$2,IF($AC74&lt;BL$2,0,VLOOKUP($S74,REF!$K:$N,2,FALSE)),"")</f>
        <v>0</v>
      </c>
      <c r="BM74" s="905">
        <f>IF($AB74&lt;=BM$2,IF($AC74&lt;BM$2,0,VLOOKUP($S74,REF!$K:$N,2,FALSE)),"")</f>
        <v>0</v>
      </c>
      <c r="BN74" s="905">
        <f>IF($AB74&lt;=BN$2,IF($AC74&lt;BN$2,0,VLOOKUP($S74,REF!$K:$N,2,FALSE)),"")</f>
        <v>0</v>
      </c>
      <c r="BO74" s="905">
        <f>IF($AB74&lt;=BO$2,IF($AC74&lt;BO$2,0,VLOOKUP($S74,REF!$K:$N,2,FALSE)),"")</f>
        <v>0</v>
      </c>
      <c r="BP74" s="905">
        <f>IF($AB74&lt;=BP$2,IF($AC74&lt;BP$2,0,VLOOKUP($S74,REF!$K:$N,2,FALSE)),"")</f>
        <v>0</v>
      </c>
      <c r="BQ74" s="905">
        <f>IF($AB74&lt;=BQ$2,IF($AC74&lt;BQ$2,0,VLOOKUP($S74,REF!$K:$N,2,FALSE)),"")</f>
        <v>0</v>
      </c>
      <c r="BR74" s="905">
        <f>IF($AB74&lt;=BR$2,IF($AC74&lt;BR$2,0,VLOOKUP($S74,REF!$K:$N,2,FALSE)),"")</f>
        <v>0</v>
      </c>
      <c r="BS74" s="905">
        <f>IF($AB74&lt;=BS$2,IF($AC74&lt;BS$2,0,VLOOKUP($S74,REF!$K:$N,2,FALSE)),"")</f>
        <v>0</v>
      </c>
      <c r="BT74" s="905">
        <f>IF($AB74&lt;=BT$2,IF($AC74&lt;BT$2,0,VLOOKUP($S74,REF!$K:$N,2,FALSE)),"")</f>
        <v>0</v>
      </c>
      <c r="BU74" s="905">
        <f>IF($AB74&lt;=BU$2,IF($AC74&lt;BU$2,0,VLOOKUP($S74,REF!$K:$N,2,FALSE)),"")</f>
        <v>0</v>
      </c>
      <c r="BV74" s="905">
        <f>IF($AB74&lt;=BV$2,IF($AC74&lt;BV$2,0,VLOOKUP($S74,REF!$K:$N,2,FALSE)),"")</f>
        <v>0</v>
      </c>
      <c r="BW74" s="905">
        <f>IF($AB74&lt;=BW$2,IF($AC74&lt;BW$2,0,VLOOKUP($S74,REF!$K:$N,2,FALSE)),"")</f>
        <v>0</v>
      </c>
      <c r="BX74" s="905">
        <f>IF($AB74&lt;=BX$2,IF($AC74&lt;BX$2,0,VLOOKUP($S74,REF!$K:$N,2,FALSE)),"")</f>
        <v>0</v>
      </c>
      <c r="BY74" s="905">
        <f>IF($AB74&lt;=BY$2,IF($AC74&lt;BY$2,0,VLOOKUP($S74,REF!$K:$N,2,FALSE)),"")</f>
        <v>0</v>
      </c>
      <c r="BZ74" s="905">
        <f>IF($AB74&lt;=BZ$2,IF($AC74&lt;BZ$2,0,VLOOKUP($S74,REF!$K:$N,2,FALSE)),"")</f>
        <v>0</v>
      </c>
      <c r="CA74" s="905">
        <f>IF($AB74&lt;=CA$2,IF($AC74&lt;CA$2,0,VLOOKUP($S74,REF!$K:$N,2,FALSE)),"")</f>
        <v>0</v>
      </c>
      <c r="CB74" s="905">
        <f>IF($AB74&lt;=CB$2,IF($AC74&lt;CB$2,0,VLOOKUP($S74,REF!$K:$N,2,FALSE)),"")</f>
        <v>0</v>
      </c>
      <c r="CC74" s="905">
        <f>IF($AB74&lt;=CC$2,IF($AC74&lt;CC$2,0,VLOOKUP($S74,REF!$K:$N,2,FALSE)),"")</f>
        <v>0</v>
      </c>
      <c r="CD74" s="905">
        <f>IF($AB74&lt;=CD$2,IF($AC74&lt;CD$2,0,VLOOKUP($S74,REF!$K:$N,2,FALSE)),"")</f>
        <v>0</v>
      </c>
      <c r="CE74" s="905">
        <f>IF($AB74&lt;=CE$2,IF($AC74&lt;CE$2,0,VLOOKUP($S74,REF!$K:$N,2,FALSE)),"")</f>
        <v>0</v>
      </c>
      <c r="CF74" s="905">
        <f>IF($AB74&lt;=CF$2,IF($AC74&lt;CF$2,0,VLOOKUP($S74,REF!$K:$N,2,FALSE)),"")</f>
        <v>0</v>
      </c>
      <c r="CG74" s="905">
        <f>IF($AB74&lt;=CG$2,IF($AC74&lt;CG$2,0,VLOOKUP($S74,REF!$K:$N,2,FALSE)),"")</f>
        <v>0</v>
      </c>
      <c r="CH74" s="905">
        <f>IF($AB74&lt;=CH$2,IF($AC74&lt;CH$2,0,VLOOKUP($S74,REF!$K:$N,2,FALSE)),"")</f>
        <v>0</v>
      </c>
      <c r="CI74" s="905">
        <f>IF($AB74&lt;=CI$2,IF($AC74&lt;CI$2,0,VLOOKUP($S74,REF!$K:$N,2,FALSE)),"")</f>
        <v>0</v>
      </c>
      <c r="CJ74" s="905">
        <f>IF($AB74&lt;=CJ$2,IF($AC74&lt;CJ$2,0,VLOOKUP($S74,REF!$K:$N,2,FALSE)),"")</f>
        <v>0</v>
      </c>
      <c r="CK74" s="905">
        <f>IF($AB74&lt;=CK$2,IF($AC74&lt;CK$2,0,VLOOKUP($S74,REF!$K:$N,2,FALSE)),"")</f>
        <v>0</v>
      </c>
      <c r="CL74" s="905">
        <f>IF($AB74&lt;=CL$2,IF($AC74&lt;CL$2,0,VLOOKUP($S74,REF!$K:$N,2,FALSE)),"")</f>
        <v>0</v>
      </c>
      <c r="CM74" s="905">
        <f>IF($AB74&lt;=CM$2,IF($AC74&lt;CM$2,0,VLOOKUP($S74,REF!$K:$N,2,FALSE)),"")</f>
        <v>0</v>
      </c>
      <c r="CN74" s="905">
        <f>IF($AB74&lt;=CN$2,IF($AC74&lt;CN$2,0,VLOOKUP($S74,REF!$K:$N,2,FALSE)),"")</f>
        <v>0</v>
      </c>
      <c r="CO74" s="905">
        <f>IF($AB74&lt;=CO$2,IF($AC74&lt;CO$2,0,VLOOKUP($S74,REF!$K:$N,2,FALSE)),"")</f>
        <v>0</v>
      </c>
      <c r="CP74" s="905">
        <f>IF($AB74&lt;=CP$2,IF($AC74&lt;CP$2,0,VLOOKUP($S74,REF!$K:$N,2,FALSE)),"")</f>
        <v>0</v>
      </c>
      <c r="CQ74" s="905">
        <f>IF($AB74&lt;=CQ$2,IF($AC74&lt;CQ$2,0,VLOOKUP($S74,REF!$K:$N,2,FALSE)),"")</f>
        <v>0</v>
      </c>
      <c r="CR74" s="905">
        <f>IF($AB74&lt;=CR$2,IF($AC74&lt;CR$2,0,VLOOKUP($S74,REF!$K:$N,2,FALSE)),"")</f>
        <v>0</v>
      </c>
      <c r="CS74" s="905">
        <f>IF($AB74&lt;=CS$2,IF($AC74&lt;CS$2,0,VLOOKUP($S74,REF!$K:$N,2,FALSE)),"")</f>
        <v>0</v>
      </c>
      <c r="CT74" s="905">
        <f>IF($AB74&lt;=CT$2,IF($AC74&lt;CT$2,0,VLOOKUP($S74,REF!$K:$N,2,FALSE)),"")</f>
        <v>0</v>
      </c>
      <c r="CU74" s="905">
        <f>IF($AB74&lt;=CU$2,IF($AC74&lt;CU$2,0,VLOOKUP($S74,REF!$K:$N,2,FALSE)),"")</f>
        <v>0</v>
      </c>
      <c r="CV74" s="905">
        <f>IF($AB74&lt;=CV$2,IF($AC74&lt;CV$2,0,VLOOKUP($S74,REF!$K:$N,2,FALSE)),"")</f>
        <v>0</v>
      </c>
      <c r="CW74" s="905">
        <f>IF($AB74&lt;=CW$2,IF($AC74&lt;CW$2,0,VLOOKUP($S74,REF!$K:$N,2,FALSE)),"")</f>
        <v>0</v>
      </c>
      <c r="CX74" s="905">
        <f>IF($AB74&lt;=CX$2,IF($AC74&lt;CX$2,0,VLOOKUP($S74,REF!$K:$N,2,FALSE)),"")</f>
        <v>0</v>
      </c>
      <c r="CY74" s="905">
        <f>IF($AB74&lt;=CY$2,IF($AC74&lt;CY$2,0,VLOOKUP($S74,REF!$K:$N,2,FALSE)),"")</f>
        <v>0</v>
      </c>
      <c r="CZ74" s="905">
        <f>IF($AB74&lt;=CZ$2,IF($AC74&lt;CZ$2,0,VLOOKUP($S74,REF!$K:$N,2,FALSE)),"")</f>
        <v>0</v>
      </c>
      <c r="DA74" s="905">
        <f>IF($AB74&lt;=DA$2,IF($AC74&lt;DA$2,0,VLOOKUP($S74,REF!$K:$N,2,FALSE)),"")</f>
        <v>0</v>
      </c>
      <c r="DB74" s="905">
        <f>IF($AB74&lt;=DB$2,IF($AC74&lt;DB$2,0,VLOOKUP($S74,REF!$K:$N,2,FALSE)),"")</f>
        <v>0</v>
      </c>
      <c r="DC74" s="905">
        <f>IF($AB74&lt;=DC$2,IF($AC74&lt;DC$2,0,VLOOKUP($S74,REF!$K:$N,2,FALSE)),"")</f>
        <v>0</v>
      </c>
      <c r="DD74" s="905">
        <f>IF($AB74&lt;=DD$2,IF($AC74&lt;DD$2,0,VLOOKUP($S74,REF!$K:$N,2,FALSE)),"")</f>
        <v>0</v>
      </c>
      <c r="DE74" s="905">
        <f>IF($AB74&lt;=DE$2,IF($AC74&lt;DE$2,0,VLOOKUP($S74,REF!$K:$N,2,FALSE)),"")</f>
        <v>0</v>
      </c>
      <c r="DF74" s="905">
        <f>IF($AB74&lt;=DF$2,IF($AC74&lt;DF$2,0,VLOOKUP($S74,REF!$K:$N,2,FALSE)),"")</f>
        <v>0</v>
      </c>
      <c r="DG74" s="905">
        <f>IF($AB74&lt;=DG$2,IF($AC74&lt;DG$2,0,VLOOKUP($S74,REF!$K:$N,2,FALSE)),"")</f>
        <v>0</v>
      </c>
      <c r="DH74" s="905">
        <f>IF($AB74&lt;=DH$2,IF($AC74&lt;DH$2,0,VLOOKUP($S74,REF!$K:$N,2,FALSE)),"")</f>
        <v>0</v>
      </c>
      <c r="DI74" s="905">
        <f>IF($AB74&lt;=DI$2,IF($AC74&lt;DI$2,0,VLOOKUP($S74,REF!$K:$N,2,FALSE)),"")</f>
        <v>0</v>
      </c>
      <c r="DJ74" s="905">
        <f>IF($AB74&lt;=DJ$2,IF($AC74&lt;DJ$2,0,VLOOKUP($S74,REF!$K:$N,2,FALSE)),"")</f>
        <v>0</v>
      </c>
      <c r="DK74" s="905">
        <f>IF($AB74&lt;=DK$2,IF($AC74&lt;DK$2,0,VLOOKUP($S74,REF!$K:$N,2,FALSE)),"")</f>
        <v>0</v>
      </c>
      <c r="DL74" s="905">
        <f>IF($AB74&lt;=DL$2,IF($AC74&lt;DL$2,0,VLOOKUP($S74,REF!$K:$N,2,FALSE)),"")</f>
        <v>0</v>
      </c>
      <c r="DM74" s="905">
        <f>IF($AB74&lt;=DM$2,IF($AC74&lt;DM$2,0,VLOOKUP($S74,REF!$K:$N,2,FALSE)),"")</f>
        <v>0</v>
      </c>
      <c r="DN74" s="905">
        <f>IF($AB74&lt;=DN$2,IF($AC74&lt;DN$2,0,VLOOKUP($S74,REF!$K:$N,2,FALSE)),"")</f>
        <v>0</v>
      </c>
      <c r="DO74" s="905">
        <f>IF($AB74&lt;=DO$2,IF($AC74&lt;DO$2,0,VLOOKUP($S74,REF!$K:$N,2,FALSE)),"")</f>
        <v>0</v>
      </c>
      <c r="DP74" s="905">
        <f>IF($AB74&lt;=DP$2,IF($AC74&lt;DP$2,0,VLOOKUP($S74,REF!$K:$N,2,FALSE)),"")</f>
        <v>0</v>
      </c>
      <c r="DQ74" s="905">
        <f>IF($AB74&lt;=DQ$2,IF($AC74&lt;DQ$2,0,VLOOKUP($S74,REF!$K:$N,2,FALSE)),"")</f>
        <v>0</v>
      </c>
      <c r="DR74" s="905">
        <f>IF($AB74&lt;=DR$2,IF($AC74&lt;DR$2,0,VLOOKUP($S74,REF!$K:$N,2,FALSE)),"")</f>
        <v>0</v>
      </c>
      <c r="DS74" s="905">
        <f>IF($AB74&lt;=DS$2,IF($AC74&lt;DS$2,0,VLOOKUP($S74,REF!$K:$N,2,FALSE)),"")</f>
        <v>0</v>
      </c>
      <c r="DT74" s="905">
        <f>IF($AB74&lt;=DT$2,IF($AC74&lt;DT$2,0,VLOOKUP($S74,REF!$K:$N,2,FALSE)),"")</f>
        <v>0</v>
      </c>
      <c r="DU74" s="905">
        <f>IF($AB74&lt;=DU$2,IF($AC74&lt;DU$2,0,VLOOKUP($S74,REF!$K:$N,2,FALSE)),"")</f>
        <v>0</v>
      </c>
      <c r="DV74" s="905">
        <f>IF($AB74&lt;=DV$2,IF($AC74&lt;DV$2,0,VLOOKUP($S74,REF!$K:$N,2,FALSE)),"")</f>
        <v>0</v>
      </c>
      <c r="DW74" s="905">
        <f>IF($AB74&lt;=DW$2,IF($AC74&lt;DW$2,0,VLOOKUP($S74,REF!$K:$N,2,FALSE)),"")</f>
        <v>0</v>
      </c>
      <c r="DX74" s="905">
        <f>IF($AB74&lt;=DX$2,IF($AC74&lt;DX$2,0,VLOOKUP($S74,REF!$K:$N,2,FALSE)),"")</f>
        <v>0</v>
      </c>
      <c r="DY74" s="905">
        <f>IF($AB74&lt;=DY$2,IF($AC74&lt;DY$2,0,VLOOKUP($S74,REF!$K:$N,2,FALSE)),"")</f>
        <v>0</v>
      </c>
      <c r="DZ74" s="905">
        <f>IF($AB74&lt;=DZ$2,IF($AC74&lt;DZ$2,0,VLOOKUP($S74,REF!$K:$N,2,FALSE)),"")</f>
        <v>1.0001</v>
      </c>
      <c r="EA74" s="908"/>
      <c r="EB74" s="908"/>
      <c r="EC74" s="908"/>
      <c r="ED74" s="908"/>
      <c r="EE74" s="908"/>
      <c r="EF74" s="908"/>
      <c r="EG74" s="908"/>
      <c r="EH74" s="908"/>
      <c r="EI74" s="908"/>
      <c r="EJ74" s="908"/>
      <c r="EK74" s="908"/>
      <c r="EL74" s="908"/>
      <c r="EM74" s="908"/>
      <c r="EN74" s="908"/>
      <c r="EO74" s="908"/>
      <c r="EP74" s="908"/>
      <c r="EQ74" s="908"/>
      <c r="ER74" s="908"/>
      <c r="ES74" s="908"/>
      <c r="ET74" s="908"/>
      <c r="EU74" s="908"/>
      <c r="EV74" s="908"/>
      <c r="EW74" s="908"/>
      <c r="EX74" s="908"/>
      <c r="EY74" s="908"/>
      <c r="EZ74" s="908"/>
      <c r="FA74" s="908"/>
      <c r="FB74" s="908"/>
      <c r="FC74" s="908"/>
      <c r="FD74" s="908"/>
      <c r="FE74" s="908"/>
      <c r="FF74" s="908"/>
      <c r="FG74" s="908"/>
      <c r="FH74" s="908"/>
      <c r="FI74" s="908"/>
      <c r="FJ74" s="908"/>
      <c r="FK74" s="908"/>
      <c r="FL74" s="908"/>
      <c r="FM74" s="908"/>
      <c r="FN74" s="908"/>
      <c r="FO74" s="908"/>
      <c r="FP74" s="908"/>
      <c r="FQ74" s="908"/>
      <c r="FR74" s="908"/>
      <c r="FS74" s="908"/>
      <c r="FT74" s="908"/>
      <c r="FU74" s="908"/>
      <c r="FV74" s="908"/>
      <c r="FW74" s="908"/>
      <c r="FX74" s="908"/>
      <c r="FY74" s="908"/>
      <c r="FZ74" s="908"/>
      <c r="GA74" s="908"/>
      <c r="GB74" s="908"/>
      <c r="GC74" s="908"/>
      <c r="GD74" s="908"/>
      <c r="GE74" s="908"/>
      <c r="GF74" s="908"/>
      <c r="GG74" s="908"/>
      <c r="GH74" s="908"/>
      <c r="GI74" s="908"/>
      <c r="GJ74" s="908"/>
      <c r="GK74" s="908"/>
      <c r="GL74" s="908"/>
      <c r="GM74" s="908"/>
      <c r="GN74" s="908"/>
      <c r="GO74" s="908"/>
      <c r="GP74" s="908"/>
      <c r="GQ74" s="908"/>
      <c r="GR74" s="908"/>
      <c r="GS74" s="908"/>
      <c r="GT74" s="908"/>
      <c r="GU74" s="908"/>
      <c r="GV74" s="908"/>
      <c r="GW74" s="908"/>
      <c r="GX74" s="908"/>
      <c r="GY74" s="908"/>
      <c r="GZ74" s="908"/>
      <c r="HA74" s="908"/>
      <c r="HB74" s="908"/>
      <c r="HC74" s="908"/>
      <c r="HD74" s="908"/>
      <c r="HE74" s="908"/>
      <c r="HF74" s="908"/>
      <c r="HG74" s="908"/>
      <c r="HH74" s="908"/>
      <c r="HI74" s="908"/>
      <c r="HJ74" s="908"/>
      <c r="HK74" s="908"/>
      <c r="HL74" s="908"/>
      <c r="HM74" s="908"/>
      <c r="HN74" s="908"/>
      <c r="HO74" s="908"/>
      <c r="HP74" s="908"/>
      <c r="HQ74" s="908"/>
      <c r="HR74" s="908"/>
      <c r="HS74" s="908"/>
      <c r="HT74" s="908"/>
      <c r="HU74" s="908"/>
      <c r="HV74" s="908"/>
      <c r="HW74" s="908"/>
      <c r="HX74" s="908"/>
      <c r="HY74" s="908"/>
      <c r="HZ74" s="908"/>
      <c r="IA74" s="908"/>
      <c r="IB74" s="908"/>
      <c r="IC74" s="908"/>
      <c r="ID74" s="908"/>
      <c r="IE74" s="908"/>
      <c r="IF74" s="908"/>
      <c r="IG74" s="908"/>
      <c r="IH74" s="908"/>
      <c r="II74" s="908"/>
      <c r="IJ74" s="908"/>
      <c r="IK74" s="908"/>
      <c r="IL74" s="908"/>
      <c r="IM74" s="908"/>
      <c r="IN74" s="908"/>
      <c r="IO74" s="908"/>
      <c r="IP74" s="908"/>
      <c r="IQ74" s="908"/>
      <c r="IR74" s="908"/>
      <c r="IS74" s="908"/>
      <c r="IT74" s="908"/>
      <c r="IU74" s="908"/>
      <c r="IV74" s="908"/>
      <c r="IW74" s="908"/>
      <c r="IX74" s="908"/>
      <c r="IY74" s="908"/>
      <c r="IZ74" s="908"/>
      <c r="JA74" s="908"/>
      <c r="JB74" s="908"/>
      <c r="JC74" s="908"/>
      <c r="JD74" s="908"/>
      <c r="JE74" s="908"/>
      <c r="JF74" s="908"/>
      <c r="JG74" s="908"/>
      <c r="JH74" s="908"/>
      <c r="JI74" s="908"/>
      <c r="JJ74" s="908"/>
      <c r="JK74" s="908"/>
      <c r="JL74" s="908"/>
      <c r="JM74" s="908"/>
      <c r="JN74" s="908"/>
      <c r="JO74" s="908"/>
      <c r="JP74" s="908"/>
      <c r="JQ74" s="908"/>
      <c r="JR74" s="908"/>
      <c r="JS74" s="908"/>
      <c r="JT74" s="908"/>
      <c r="JU74" s="908"/>
      <c r="JV74" s="908"/>
      <c r="JW74" s="908"/>
      <c r="JX74" s="908"/>
    </row>
    <row r="75" spans="1:284" s="709" customFormat="1" ht="24" customHeight="1">
      <c r="A75" s="972">
        <f>VLOOKUP(B75,REF!$U$1:$W$8,2,FALSE)</f>
        <v>4</v>
      </c>
      <c r="B75" s="1192" t="s">
        <v>342</v>
      </c>
      <c r="C75" s="1193"/>
      <c r="D75" s="1297"/>
      <c r="E75" s="971"/>
      <c r="F75" s="1218">
        <v>0</v>
      </c>
      <c r="G75" s="1219"/>
      <c r="H75" s="870"/>
      <c r="I75" s="764" t="s">
        <v>281</v>
      </c>
      <c r="J75" s="945"/>
      <c r="K75" s="939"/>
      <c r="L75" s="864"/>
      <c r="M75" s="710"/>
      <c r="N75" s="1304" t="s">
        <v>281</v>
      </c>
      <c r="O75" s="1225"/>
      <c r="P75" s="860"/>
      <c r="Q75" s="930"/>
      <c r="R75" s="1025"/>
      <c r="S75" s="1179"/>
      <c r="T75" s="1180" t="str">
        <f>VLOOKUP(S75,REF!$K$1:$N$11,4,FALSE)</f>
        <v>SALES</v>
      </c>
      <c r="U75" s="1019"/>
      <c r="V75" s="904"/>
      <c r="W75" s="956"/>
      <c r="X75" s="904"/>
      <c r="Y75" s="956"/>
      <c r="Z75" s="955"/>
      <c r="AA75" s="952">
        <f t="shared" si="12"/>
        <v>0</v>
      </c>
      <c r="AB75" s="1283"/>
      <c r="AC75" s="1283">
        <f t="shared" si="13"/>
        <v>0</v>
      </c>
      <c r="AD75" s="952"/>
      <c r="AE75" s="953"/>
      <c r="AF75" s="1033"/>
      <c r="AG75" s="1234"/>
      <c r="AH75" s="472">
        <f>IF($AB75&lt;=AH$2,IF($AC75&lt;AH$2,0,VLOOKUP($S75,REF!$K:$N,2,FALSE)),"")</f>
        <v>0</v>
      </c>
      <c r="AI75" s="472">
        <f>IF($AB75&lt;=AI$2,IF($AC75&lt;AI$2,0,VLOOKUP($S75,REF!$K:$N,2,FALSE)),"")</f>
        <v>0</v>
      </c>
      <c r="AJ75" s="472">
        <f>IF($AB75&lt;=AJ$2,IF($AC75&lt;AJ$2,0,VLOOKUP($S75,REF!$K:$N,2,FALSE)),"")</f>
        <v>0</v>
      </c>
      <c r="AK75" s="472">
        <f>IF($AB75&lt;=AK$2,IF($AC75&lt;AK$2,0,VLOOKUP($S75,REF!$K:$N,2,FALSE)),"")</f>
        <v>0</v>
      </c>
      <c r="AL75" s="472">
        <f>IF($AB75&lt;=AL$2,IF($AC75&lt;AL$2,0,VLOOKUP($S75,REF!$K:$N,2,FALSE)),"")</f>
        <v>0</v>
      </c>
      <c r="AM75" s="472">
        <f>IF($AB75&lt;=AM$2,IF($AC75&lt;AM$2,0,VLOOKUP($S75,REF!$K:$N,2,FALSE)),"")</f>
        <v>0</v>
      </c>
      <c r="AN75" s="472">
        <f>IF($AB75&lt;=AN$2,IF($AC75&lt;AN$2,0,VLOOKUP($S75,REF!$K:$N,2,FALSE)),"")</f>
        <v>0</v>
      </c>
      <c r="AO75" s="472">
        <f>IF($AB75&lt;=AO$2,IF($AC75&lt;AO$2,0,VLOOKUP($S75,REF!$K:$N,2,FALSE)),"")</f>
        <v>0</v>
      </c>
      <c r="AP75" s="472">
        <f>IF($AB75&lt;=AP$2,IF($AC75&lt;AP$2,0,VLOOKUP($S75,REF!$K:$N,2,FALSE)),"")</f>
        <v>0</v>
      </c>
      <c r="AQ75" s="472">
        <f>IF($AB75&lt;=AQ$2,IF($AC75&lt;AQ$2,0,VLOOKUP($S75,REF!$K:$N,2,FALSE)),"")</f>
        <v>0</v>
      </c>
      <c r="AR75" s="472">
        <f>IF($AB75&lt;=AR$2,IF($AC75&lt;AR$2,0,VLOOKUP($S75,REF!$K:$N,2,FALSE)),"")</f>
        <v>0</v>
      </c>
      <c r="AS75" s="472">
        <f>IF($AB75&lt;=AS$2,IF($AC75&lt;AS$2,0,VLOOKUP($S75,REF!$K:$N,2,FALSE)),"")</f>
        <v>0</v>
      </c>
      <c r="AT75" s="472">
        <f>IF($AB75&lt;=AT$2,IF($AC75&lt;AT$2,0,VLOOKUP($S75,REF!$K:$N,2,FALSE)),"")</f>
        <v>0</v>
      </c>
      <c r="AU75" s="472">
        <f>IF($AB75&lt;=AU$2,IF($AC75&lt;AU$2,0,VLOOKUP($S75,REF!$K:$N,2,FALSE)),"")</f>
        <v>0</v>
      </c>
      <c r="AV75" s="472">
        <f>IF($AB75&lt;=AV$2,IF($AC75&lt;AV$2,0,VLOOKUP($S75,REF!$K:$N,2,FALSE)),"")</f>
        <v>0</v>
      </c>
      <c r="AW75" s="472">
        <f>IF($AB75&lt;=AW$2,IF($AC75&lt;AW$2,0,VLOOKUP($S75,REF!$K:$N,2,FALSE)),"")</f>
        <v>0</v>
      </c>
      <c r="AX75" s="472">
        <f>IF($AB75&lt;=AX$2,IF($AC75&lt;AX$2,0,VLOOKUP($S75,REF!$K:$N,2,FALSE)),"")</f>
        <v>0</v>
      </c>
      <c r="AY75" s="472">
        <f>IF($AB75&lt;=AY$2,IF($AC75&lt;AY$2,0,VLOOKUP($S75,REF!$K:$N,2,FALSE)),"")</f>
        <v>0</v>
      </c>
      <c r="AZ75" s="472">
        <f>IF($AB75&lt;=AZ$2,IF($AC75&lt;AZ$2,0,VLOOKUP($S75,REF!$K:$N,2,FALSE)),"")</f>
        <v>0</v>
      </c>
      <c r="BA75" s="472">
        <f>IF($AB75&lt;=BA$2,IF($AC75&lt;BA$2,0,VLOOKUP($S75,REF!$K:$N,2,FALSE)),"")</f>
        <v>0</v>
      </c>
      <c r="BB75" s="905">
        <f>IF($AB75&lt;=BB$2,IF($AC75&lt;BB$2,0,VLOOKUP($S75,REF!$K:$N,2,FALSE)),"")</f>
        <v>0</v>
      </c>
      <c r="BC75" s="905">
        <f>IF($AB75&lt;=BC$2,IF($AC75&lt;BC$2,0,VLOOKUP($S75,REF!$K:$N,2,FALSE)),"")</f>
        <v>0</v>
      </c>
      <c r="BD75" s="905">
        <f>IF($AB75&lt;=BD$2,IF($AC75&lt;BD$2,0,VLOOKUP($S75,REF!$K:$N,2,FALSE)),"")</f>
        <v>0</v>
      </c>
      <c r="BE75" s="905">
        <f>IF($AB75&lt;=BE$2,IF($AC75&lt;BE$2,0,VLOOKUP($S75,REF!$K:$N,2,FALSE)),"")</f>
        <v>0</v>
      </c>
      <c r="BF75" s="905">
        <f>IF($AB75&lt;=BF$2,IF($AC75&lt;BF$2,0,VLOOKUP($S75,REF!$K:$N,2,FALSE)),"")</f>
        <v>0</v>
      </c>
      <c r="BG75" s="905">
        <f>IF($AB75&lt;=BG$2,IF($AC75&lt;BG$2,0,VLOOKUP($S75,REF!$K:$N,2,FALSE)),"")</f>
        <v>0</v>
      </c>
      <c r="BH75" s="905">
        <f>IF($AB75&lt;=BH$2,IF($AC75&lt;BH$2,0,VLOOKUP($S75,REF!$K:$N,2,FALSE)),"")</f>
        <v>0</v>
      </c>
      <c r="BI75" s="905">
        <f>IF($AB75&lt;=BI$2,IF($AC75&lt;BI$2,0,VLOOKUP($S75,REF!$K:$N,2,FALSE)),"")</f>
        <v>0</v>
      </c>
      <c r="BJ75" s="905">
        <f>IF($AB75&lt;=BJ$2,IF($AC75&lt;BJ$2,0,VLOOKUP($S75,REF!$K:$N,2,FALSE)),"")</f>
        <v>0</v>
      </c>
      <c r="BK75" s="905">
        <f>IF($AB75&lt;=BK$2,IF($AC75&lt;BK$2,0,VLOOKUP($S75,REF!$K:$N,2,FALSE)),"")</f>
        <v>0</v>
      </c>
      <c r="BL75" s="905">
        <f>IF($AB75&lt;=BL$2,IF($AC75&lt;BL$2,0,VLOOKUP($S75,REF!$K:$N,2,FALSE)),"")</f>
        <v>0</v>
      </c>
      <c r="BM75" s="905">
        <f>IF($AB75&lt;=BM$2,IF($AC75&lt;BM$2,0,VLOOKUP($S75,REF!$K:$N,2,FALSE)),"")</f>
        <v>0</v>
      </c>
      <c r="BN75" s="905">
        <f>IF($AB75&lt;=BN$2,IF($AC75&lt;BN$2,0,VLOOKUP($S75,REF!$K:$N,2,FALSE)),"")</f>
        <v>0</v>
      </c>
      <c r="BO75" s="905">
        <f>IF($AB75&lt;=BO$2,IF($AC75&lt;BO$2,0,VLOOKUP($S75,REF!$K:$N,2,FALSE)),"")</f>
        <v>0</v>
      </c>
      <c r="BP75" s="905">
        <f>IF($AB75&lt;=BP$2,IF($AC75&lt;BP$2,0,VLOOKUP($S75,REF!$K:$N,2,FALSE)),"")</f>
        <v>0</v>
      </c>
      <c r="BQ75" s="905">
        <f>IF($AB75&lt;=BQ$2,IF($AC75&lt;BQ$2,0,VLOOKUP($S75,REF!$K:$N,2,FALSE)),"")</f>
        <v>0</v>
      </c>
      <c r="BR75" s="905">
        <f>IF($AB75&lt;=BR$2,IF($AC75&lt;BR$2,0,VLOOKUP($S75,REF!$K:$N,2,FALSE)),"")</f>
        <v>0</v>
      </c>
      <c r="BS75" s="905">
        <f>IF($AB75&lt;=BS$2,IF($AC75&lt;BS$2,0,VLOOKUP($S75,REF!$K:$N,2,FALSE)),"")</f>
        <v>0</v>
      </c>
      <c r="BT75" s="905">
        <f>IF($AB75&lt;=BT$2,IF($AC75&lt;BT$2,0,VLOOKUP($S75,REF!$K:$N,2,FALSE)),"")</f>
        <v>0</v>
      </c>
      <c r="BU75" s="905">
        <f>IF($AB75&lt;=BU$2,IF($AC75&lt;BU$2,0,VLOOKUP($S75,REF!$K:$N,2,FALSE)),"")</f>
        <v>0</v>
      </c>
      <c r="BV75" s="905">
        <f>IF($AB75&lt;=BV$2,IF($AC75&lt;BV$2,0,VLOOKUP($S75,REF!$K:$N,2,FALSE)),"")</f>
        <v>0</v>
      </c>
      <c r="BW75" s="905">
        <f>IF($AB75&lt;=BW$2,IF($AC75&lt;BW$2,0,VLOOKUP($S75,REF!$K:$N,2,FALSE)),"")</f>
        <v>0</v>
      </c>
      <c r="BX75" s="905">
        <f>IF($AB75&lt;=BX$2,IF($AC75&lt;BX$2,0,VLOOKUP($S75,REF!$K:$N,2,FALSE)),"")</f>
        <v>0</v>
      </c>
      <c r="BY75" s="905">
        <f>IF($AB75&lt;=BY$2,IF($AC75&lt;BY$2,0,VLOOKUP($S75,REF!$K:$N,2,FALSE)),"")</f>
        <v>0</v>
      </c>
      <c r="BZ75" s="905">
        <f>IF($AB75&lt;=BZ$2,IF($AC75&lt;BZ$2,0,VLOOKUP($S75,REF!$K:$N,2,FALSE)),"")</f>
        <v>0</v>
      </c>
      <c r="CA75" s="905">
        <f>IF($AB75&lt;=CA$2,IF($AC75&lt;CA$2,0,VLOOKUP($S75,REF!$K:$N,2,FALSE)),"")</f>
        <v>0</v>
      </c>
      <c r="CB75" s="905">
        <f>IF($AB75&lt;=CB$2,IF($AC75&lt;CB$2,0,VLOOKUP($S75,REF!$K:$N,2,FALSE)),"")</f>
        <v>0</v>
      </c>
      <c r="CC75" s="905">
        <f>IF($AB75&lt;=CC$2,IF($AC75&lt;CC$2,0,VLOOKUP($S75,REF!$K:$N,2,FALSE)),"")</f>
        <v>0</v>
      </c>
      <c r="CD75" s="905">
        <f>IF($AB75&lt;=CD$2,IF($AC75&lt;CD$2,0,VLOOKUP($S75,REF!$K:$N,2,FALSE)),"")</f>
        <v>0</v>
      </c>
      <c r="CE75" s="905">
        <f>IF($AB75&lt;=CE$2,IF($AC75&lt;CE$2,0,VLOOKUP($S75,REF!$K:$N,2,FALSE)),"")</f>
        <v>0</v>
      </c>
      <c r="CF75" s="905">
        <f>IF($AB75&lt;=CF$2,IF($AC75&lt;CF$2,0,VLOOKUP($S75,REF!$K:$N,2,FALSE)),"")</f>
        <v>0</v>
      </c>
      <c r="CG75" s="905">
        <f>IF($AB75&lt;=CG$2,IF($AC75&lt;CG$2,0,VLOOKUP($S75,REF!$K:$N,2,FALSE)),"")</f>
        <v>0</v>
      </c>
      <c r="CH75" s="905">
        <f>IF($AB75&lt;=CH$2,IF($AC75&lt;CH$2,0,VLOOKUP($S75,REF!$K:$N,2,FALSE)),"")</f>
        <v>0</v>
      </c>
      <c r="CI75" s="905">
        <f>IF($AB75&lt;=CI$2,IF($AC75&lt;CI$2,0,VLOOKUP($S75,REF!$K:$N,2,FALSE)),"")</f>
        <v>0</v>
      </c>
      <c r="CJ75" s="905">
        <f>IF($AB75&lt;=CJ$2,IF($AC75&lt;CJ$2,0,VLOOKUP($S75,REF!$K:$N,2,FALSE)),"")</f>
        <v>0</v>
      </c>
      <c r="CK75" s="905">
        <f>IF($AB75&lt;=CK$2,IF($AC75&lt;CK$2,0,VLOOKUP($S75,REF!$K:$N,2,FALSE)),"")</f>
        <v>0</v>
      </c>
      <c r="CL75" s="905">
        <f>IF($AB75&lt;=CL$2,IF($AC75&lt;CL$2,0,VLOOKUP($S75,REF!$K:$N,2,FALSE)),"")</f>
        <v>0</v>
      </c>
      <c r="CM75" s="905">
        <f>IF($AB75&lt;=CM$2,IF($AC75&lt;CM$2,0,VLOOKUP($S75,REF!$K:$N,2,FALSE)),"")</f>
        <v>0</v>
      </c>
      <c r="CN75" s="905">
        <f>IF($AB75&lt;=CN$2,IF($AC75&lt;CN$2,0,VLOOKUP($S75,REF!$K:$N,2,FALSE)),"")</f>
        <v>0</v>
      </c>
      <c r="CO75" s="905">
        <f>IF($AB75&lt;=CO$2,IF($AC75&lt;CO$2,0,VLOOKUP($S75,REF!$K:$N,2,FALSE)),"")</f>
        <v>0</v>
      </c>
      <c r="CP75" s="905">
        <f>IF($AB75&lt;=CP$2,IF($AC75&lt;CP$2,0,VLOOKUP($S75,REF!$K:$N,2,FALSE)),"")</f>
        <v>0</v>
      </c>
      <c r="CQ75" s="905">
        <f>IF($AB75&lt;=CQ$2,IF($AC75&lt;CQ$2,0,VLOOKUP($S75,REF!$K:$N,2,FALSE)),"")</f>
        <v>0</v>
      </c>
      <c r="CR75" s="905">
        <f>IF($AB75&lt;=CR$2,IF($AC75&lt;CR$2,0,VLOOKUP($S75,REF!$K:$N,2,FALSE)),"")</f>
        <v>0</v>
      </c>
      <c r="CS75" s="905">
        <f>IF($AB75&lt;=CS$2,IF($AC75&lt;CS$2,0,VLOOKUP($S75,REF!$K:$N,2,FALSE)),"")</f>
        <v>0</v>
      </c>
      <c r="CT75" s="905">
        <f>IF($AB75&lt;=CT$2,IF($AC75&lt;CT$2,0,VLOOKUP($S75,REF!$K:$N,2,FALSE)),"")</f>
        <v>0</v>
      </c>
      <c r="CU75" s="905">
        <f>IF($AB75&lt;=CU$2,IF($AC75&lt;CU$2,0,VLOOKUP($S75,REF!$K:$N,2,FALSE)),"")</f>
        <v>0</v>
      </c>
      <c r="CV75" s="905">
        <f>IF($AB75&lt;=CV$2,IF($AC75&lt;CV$2,0,VLOOKUP($S75,REF!$K:$N,2,FALSE)),"")</f>
        <v>0</v>
      </c>
      <c r="CW75" s="905">
        <f>IF($AB75&lt;=CW$2,IF($AC75&lt;CW$2,0,VLOOKUP($S75,REF!$K:$N,2,FALSE)),"")</f>
        <v>0</v>
      </c>
      <c r="CX75" s="905">
        <f>IF($AB75&lt;=CX$2,IF($AC75&lt;CX$2,0,VLOOKUP($S75,REF!$K:$N,2,FALSE)),"")</f>
        <v>0</v>
      </c>
      <c r="CY75" s="905">
        <f>IF($AB75&lt;=CY$2,IF($AC75&lt;CY$2,0,VLOOKUP($S75,REF!$K:$N,2,FALSE)),"")</f>
        <v>0</v>
      </c>
      <c r="CZ75" s="905">
        <f>IF($AB75&lt;=CZ$2,IF($AC75&lt;CZ$2,0,VLOOKUP($S75,REF!$K:$N,2,FALSE)),"")</f>
        <v>0</v>
      </c>
      <c r="DA75" s="905">
        <f>IF($AB75&lt;=DA$2,IF($AC75&lt;DA$2,0,VLOOKUP($S75,REF!$K:$N,2,FALSE)),"")</f>
        <v>0</v>
      </c>
      <c r="DB75" s="905">
        <f>IF($AB75&lt;=DB$2,IF($AC75&lt;DB$2,0,VLOOKUP($S75,REF!$K:$N,2,FALSE)),"")</f>
        <v>0</v>
      </c>
      <c r="DC75" s="905">
        <f>IF($AB75&lt;=DC$2,IF($AC75&lt;DC$2,0,VLOOKUP($S75,REF!$K:$N,2,FALSE)),"")</f>
        <v>0</v>
      </c>
      <c r="DD75" s="905">
        <f>IF($AB75&lt;=DD$2,IF($AC75&lt;DD$2,0,VLOOKUP($S75,REF!$K:$N,2,FALSE)),"")</f>
        <v>0</v>
      </c>
      <c r="DE75" s="905">
        <f>IF($AB75&lt;=DE$2,IF($AC75&lt;DE$2,0,VLOOKUP($S75,REF!$K:$N,2,FALSE)),"")</f>
        <v>0</v>
      </c>
      <c r="DF75" s="905">
        <f>IF($AB75&lt;=DF$2,IF($AC75&lt;DF$2,0,VLOOKUP($S75,REF!$K:$N,2,FALSE)),"")</f>
        <v>0</v>
      </c>
      <c r="DG75" s="905">
        <f>IF($AB75&lt;=DG$2,IF($AC75&lt;DG$2,0,VLOOKUP($S75,REF!$K:$N,2,FALSE)),"")</f>
        <v>0</v>
      </c>
      <c r="DH75" s="905">
        <f>IF($AB75&lt;=DH$2,IF($AC75&lt;DH$2,0,VLOOKUP($S75,REF!$K:$N,2,FALSE)),"")</f>
        <v>0</v>
      </c>
      <c r="DI75" s="905">
        <f>IF($AB75&lt;=DI$2,IF($AC75&lt;DI$2,0,VLOOKUP($S75,REF!$K:$N,2,FALSE)),"")</f>
        <v>0</v>
      </c>
      <c r="DJ75" s="905">
        <f>IF($AB75&lt;=DJ$2,IF($AC75&lt;DJ$2,0,VLOOKUP($S75,REF!$K:$N,2,FALSE)),"")</f>
        <v>0</v>
      </c>
      <c r="DK75" s="905">
        <f>IF($AB75&lt;=DK$2,IF($AC75&lt;DK$2,0,VLOOKUP($S75,REF!$K:$N,2,FALSE)),"")</f>
        <v>0</v>
      </c>
      <c r="DL75" s="905">
        <f>IF($AB75&lt;=DL$2,IF($AC75&lt;DL$2,0,VLOOKUP($S75,REF!$K:$N,2,FALSE)),"")</f>
        <v>0</v>
      </c>
      <c r="DM75" s="905">
        <f>IF($AB75&lt;=DM$2,IF($AC75&lt;DM$2,0,VLOOKUP($S75,REF!$K:$N,2,FALSE)),"")</f>
        <v>0</v>
      </c>
      <c r="DN75" s="905">
        <f>IF($AB75&lt;=DN$2,IF($AC75&lt;DN$2,0,VLOOKUP($S75,REF!$K:$N,2,FALSE)),"")</f>
        <v>0</v>
      </c>
      <c r="DO75" s="905">
        <f>IF($AB75&lt;=DO$2,IF($AC75&lt;DO$2,0,VLOOKUP($S75,REF!$K:$N,2,FALSE)),"")</f>
        <v>0</v>
      </c>
      <c r="DP75" s="905">
        <f>IF($AB75&lt;=DP$2,IF($AC75&lt;DP$2,0,VLOOKUP($S75,REF!$K:$N,2,FALSE)),"")</f>
        <v>0</v>
      </c>
      <c r="DQ75" s="905">
        <f>IF($AB75&lt;=DQ$2,IF($AC75&lt;DQ$2,0,VLOOKUP($S75,REF!$K:$N,2,FALSE)),"")</f>
        <v>0</v>
      </c>
      <c r="DR75" s="905">
        <f>IF($AB75&lt;=DR$2,IF($AC75&lt;DR$2,0,VLOOKUP($S75,REF!$K:$N,2,FALSE)),"")</f>
        <v>0</v>
      </c>
      <c r="DS75" s="905">
        <f>IF($AB75&lt;=DS$2,IF($AC75&lt;DS$2,0,VLOOKUP($S75,REF!$K:$N,2,FALSE)),"")</f>
        <v>0</v>
      </c>
      <c r="DT75" s="905">
        <f>IF($AB75&lt;=DT$2,IF($AC75&lt;DT$2,0,VLOOKUP($S75,REF!$K:$N,2,FALSE)),"")</f>
        <v>0</v>
      </c>
      <c r="DU75" s="905">
        <f>IF($AB75&lt;=DU$2,IF($AC75&lt;DU$2,0,VLOOKUP($S75,REF!$K:$N,2,FALSE)),"")</f>
        <v>0</v>
      </c>
      <c r="DV75" s="905">
        <f>IF($AB75&lt;=DV$2,IF($AC75&lt;DV$2,0,VLOOKUP($S75,REF!$K:$N,2,FALSE)),"")</f>
        <v>0</v>
      </c>
      <c r="DW75" s="905">
        <f>IF($AB75&lt;=DW$2,IF($AC75&lt;DW$2,0,VLOOKUP($S75,REF!$K:$N,2,FALSE)),"")</f>
        <v>0</v>
      </c>
      <c r="DX75" s="905">
        <f>IF($AB75&lt;=DX$2,IF($AC75&lt;DX$2,0,VLOOKUP($S75,REF!$K:$N,2,FALSE)),"")</f>
        <v>0</v>
      </c>
      <c r="DY75" s="905">
        <f>IF($AB75&lt;=DY$2,IF($AC75&lt;DY$2,0,VLOOKUP($S75,REF!$K:$N,2,FALSE)),"")</f>
        <v>0</v>
      </c>
      <c r="DZ75" s="905">
        <f>IF($AB75&lt;=DZ$2,IF($AC75&lt;DZ$2,0,VLOOKUP($S75,REF!$K:$N,2,FALSE)),"")</f>
        <v>1.0001</v>
      </c>
      <c r="EA75" s="908"/>
      <c r="EB75" s="908"/>
      <c r="EC75" s="908"/>
      <c r="ED75" s="908"/>
      <c r="EE75" s="908"/>
      <c r="EF75" s="908"/>
      <c r="EG75" s="908"/>
      <c r="EH75" s="908"/>
      <c r="EI75" s="908"/>
      <c r="EJ75" s="908"/>
      <c r="EK75" s="908"/>
      <c r="EL75" s="908"/>
      <c r="EM75" s="908"/>
      <c r="EN75" s="908"/>
      <c r="EO75" s="908"/>
      <c r="EP75" s="908"/>
      <c r="EQ75" s="908"/>
      <c r="ER75" s="908"/>
      <c r="ES75" s="908"/>
      <c r="ET75" s="908"/>
      <c r="EU75" s="908"/>
      <c r="EV75" s="908"/>
      <c r="EW75" s="908"/>
      <c r="EX75" s="908"/>
      <c r="EY75" s="908"/>
      <c r="EZ75" s="908"/>
      <c r="FA75" s="908"/>
      <c r="FB75" s="908"/>
      <c r="FC75" s="908"/>
      <c r="FD75" s="908"/>
      <c r="FE75" s="908"/>
      <c r="FF75" s="908"/>
      <c r="FG75" s="908"/>
      <c r="FH75" s="908"/>
      <c r="FI75" s="908"/>
      <c r="FJ75" s="908"/>
      <c r="FK75" s="908"/>
      <c r="FL75" s="908"/>
      <c r="FM75" s="908"/>
      <c r="FN75" s="908"/>
      <c r="FO75" s="908"/>
      <c r="FP75" s="908"/>
      <c r="FQ75" s="908"/>
      <c r="FR75" s="908"/>
      <c r="FS75" s="908"/>
      <c r="FT75" s="908"/>
      <c r="FU75" s="908"/>
      <c r="FV75" s="908"/>
      <c r="FW75" s="908"/>
      <c r="FX75" s="908"/>
      <c r="FY75" s="908"/>
      <c r="FZ75" s="908"/>
      <c r="GA75" s="908"/>
      <c r="GB75" s="908"/>
      <c r="GC75" s="908"/>
      <c r="GD75" s="908"/>
      <c r="GE75" s="908"/>
      <c r="GF75" s="908"/>
      <c r="GG75" s="908"/>
      <c r="GH75" s="908"/>
      <c r="GI75" s="908"/>
      <c r="GJ75" s="908"/>
      <c r="GK75" s="908"/>
      <c r="GL75" s="908"/>
      <c r="GM75" s="908"/>
      <c r="GN75" s="908"/>
      <c r="GO75" s="908"/>
      <c r="GP75" s="908"/>
      <c r="GQ75" s="908"/>
      <c r="GR75" s="908"/>
      <c r="GS75" s="908"/>
      <c r="GT75" s="908"/>
      <c r="GU75" s="908"/>
      <c r="GV75" s="908"/>
      <c r="GW75" s="908"/>
      <c r="GX75" s="908"/>
      <c r="GY75" s="908"/>
      <c r="GZ75" s="908"/>
      <c r="HA75" s="908"/>
      <c r="HB75" s="908"/>
      <c r="HC75" s="908"/>
      <c r="HD75" s="908"/>
      <c r="HE75" s="908"/>
      <c r="HF75" s="908"/>
      <c r="HG75" s="908"/>
      <c r="HH75" s="908"/>
      <c r="HI75" s="908"/>
      <c r="HJ75" s="908"/>
      <c r="HK75" s="908"/>
      <c r="HL75" s="908"/>
      <c r="HM75" s="908"/>
      <c r="HN75" s="908"/>
      <c r="HO75" s="908"/>
      <c r="HP75" s="908"/>
      <c r="HQ75" s="908"/>
      <c r="HR75" s="908"/>
      <c r="HS75" s="908"/>
      <c r="HT75" s="908"/>
      <c r="HU75" s="908"/>
      <c r="HV75" s="908"/>
      <c r="HW75" s="908"/>
      <c r="HX75" s="908"/>
      <c r="HY75" s="908"/>
      <c r="HZ75" s="908"/>
      <c r="IA75" s="908"/>
      <c r="IB75" s="908"/>
      <c r="IC75" s="908"/>
      <c r="ID75" s="908"/>
      <c r="IE75" s="908"/>
      <c r="IF75" s="908"/>
      <c r="IG75" s="908"/>
      <c r="IH75" s="908"/>
      <c r="II75" s="908"/>
      <c r="IJ75" s="908"/>
      <c r="IK75" s="908"/>
      <c r="IL75" s="908"/>
      <c r="IM75" s="908"/>
      <c r="IN75" s="908"/>
      <c r="IO75" s="908"/>
      <c r="IP75" s="908"/>
      <c r="IQ75" s="908"/>
      <c r="IR75" s="908"/>
      <c r="IS75" s="908"/>
      <c r="IT75" s="908"/>
      <c r="IU75" s="908"/>
      <c r="IV75" s="908"/>
      <c r="IW75" s="908"/>
      <c r="IX75" s="908"/>
      <c r="IY75" s="908"/>
      <c r="IZ75" s="908"/>
      <c r="JA75" s="908"/>
      <c r="JB75" s="908"/>
      <c r="JC75" s="908"/>
      <c r="JD75" s="908"/>
      <c r="JE75" s="908"/>
      <c r="JF75" s="908"/>
      <c r="JG75" s="908"/>
      <c r="JH75" s="908"/>
      <c r="JI75" s="908"/>
      <c r="JJ75" s="908"/>
      <c r="JK75" s="908"/>
      <c r="JL75" s="908"/>
      <c r="JM75" s="908"/>
      <c r="JN75" s="908"/>
      <c r="JO75" s="908"/>
      <c r="JP75" s="908"/>
      <c r="JQ75" s="908"/>
      <c r="JR75" s="908"/>
      <c r="JS75" s="908"/>
      <c r="JT75" s="908"/>
      <c r="JU75" s="908"/>
      <c r="JV75" s="908"/>
      <c r="JW75" s="908"/>
      <c r="JX75" s="908"/>
    </row>
    <row r="76" spans="1:284" s="709" customFormat="1" ht="24" customHeight="1">
      <c r="A76" s="972">
        <f>VLOOKUP(B76,REF!$U$1:$W$8,2,FALSE)</f>
        <v>4</v>
      </c>
      <c r="B76" s="1192" t="s">
        <v>342</v>
      </c>
      <c r="C76" s="1193"/>
      <c r="D76" s="1297"/>
      <c r="E76" s="971"/>
      <c r="F76" s="1218">
        <v>0</v>
      </c>
      <c r="G76" s="1219"/>
      <c r="H76" s="870"/>
      <c r="I76" s="764" t="s">
        <v>281</v>
      </c>
      <c r="J76" s="945"/>
      <c r="K76" s="939"/>
      <c r="L76" s="864"/>
      <c r="M76" s="710"/>
      <c r="N76" s="1304" t="s">
        <v>281</v>
      </c>
      <c r="O76" s="1225"/>
      <c r="P76" s="860"/>
      <c r="Q76" s="930"/>
      <c r="R76" s="1025"/>
      <c r="S76" s="1179"/>
      <c r="T76" s="1180" t="str">
        <f>VLOOKUP(S76,REF!$K$1:$N$11,4,FALSE)</f>
        <v>SALES</v>
      </c>
      <c r="U76" s="1019"/>
      <c r="V76" s="904"/>
      <c r="W76" s="956"/>
      <c r="X76" s="904"/>
      <c r="Y76" s="956"/>
      <c r="Z76" s="955"/>
      <c r="AA76" s="952">
        <f t="shared" si="12"/>
        <v>0</v>
      </c>
      <c r="AB76" s="1283"/>
      <c r="AC76" s="1283">
        <f t="shared" si="13"/>
        <v>0</v>
      </c>
      <c r="AD76" s="952"/>
      <c r="AE76" s="953"/>
      <c r="AF76" s="1033"/>
      <c r="AG76" s="1234"/>
      <c r="AH76" s="472">
        <f>IF($AB76&lt;=AH$2,IF($AC76&lt;AH$2,0,VLOOKUP($S76,REF!$K:$N,2,FALSE)),"")</f>
        <v>0</v>
      </c>
      <c r="AI76" s="472">
        <f>IF($AB76&lt;=AI$2,IF($AC76&lt;AI$2,0,VLOOKUP($S76,REF!$K:$N,2,FALSE)),"")</f>
        <v>0</v>
      </c>
      <c r="AJ76" s="472">
        <f>IF($AB76&lt;=AJ$2,IF($AC76&lt;AJ$2,0,VLOOKUP($S76,REF!$K:$N,2,FALSE)),"")</f>
        <v>0</v>
      </c>
      <c r="AK76" s="472">
        <f>IF($AB76&lt;=AK$2,IF($AC76&lt;AK$2,0,VLOOKUP($S76,REF!$K:$N,2,FALSE)),"")</f>
        <v>0</v>
      </c>
      <c r="AL76" s="472">
        <f>IF($AB76&lt;=AL$2,IF($AC76&lt;AL$2,0,VLOOKUP($S76,REF!$K:$N,2,FALSE)),"")</f>
        <v>0</v>
      </c>
      <c r="AM76" s="472">
        <f>IF($AB76&lt;=AM$2,IF($AC76&lt;AM$2,0,VLOOKUP($S76,REF!$K:$N,2,FALSE)),"")</f>
        <v>0</v>
      </c>
      <c r="AN76" s="472">
        <f>IF($AB76&lt;=AN$2,IF($AC76&lt;AN$2,0,VLOOKUP($S76,REF!$K:$N,2,FALSE)),"")</f>
        <v>0</v>
      </c>
      <c r="AO76" s="472">
        <f>IF($AB76&lt;=AO$2,IF($AC76&lt;AO$2,0,VLOOKUP($S76,REF!$K:$N,2,FALSE)),"")</f>
        <v>0</v>
      </c>
      <c r="AP76" s="472">
        <f>IF($AB76&lt;=AP$2,IF($AC76&lt;AP$2,0,VLOOKUP($S76,REF!$K:$N,2,FALSE)),"")</f>
        <v>0</v>
      </c>
      <c r="AQ76" s="472">
        <f>IF($AB76&lt;=AQ$2,IF($AC76&lt;AQ$2,0,VLOOKUP($S76,REF!$K:$N,2,FALSE)),"")</f>
        <v>0</v>
      </c>
      <c r="AR76" s="472">
        <f>IF($AB76&lt;=AR$2,IF($AC76&lt;AR$2,0,VLOOKUP($S76,REF!$K:$N,2,FALSE)),"")</f>
        <v>0</v>
      </c>
      <c r="AS76" s="472">
        <f>IF($AB76&lt;=AS$2,IF($AC76&lt;AS$2,0,VLOOKUP($S76,REF!$K:$N,2,FALSE)),"")</f>
        <v>0</v>
      </c>
      <c r="AT76" s="472">
        <f>IF($AB76&lt;=AT$2,IF($AC76&lt;AT$2,0,VLOOKUP($S76,REF!$K:$N,2,FALSE)),"")</f>
        <v>0</v>
      </c>
      <c r="AU76" s="472">
        <f>IF($AB76&lt;=AU$2,IF($AC76&lt;AU$2,0,VLOOKUP($S76,REF!$K:$N,2,FALSE)),"")</f>
        <v>0</v>
      </c>
      <c r="AV76" s="472">
        <f>IF($AB76&lt;=AV$2,IF($AC76&lt;AV$2,0,VLOOKUP($S76,REF!$K:$N,2,FALSE)),"")</f>
        <v>0</v>
      </c>
      <c r="AW76" s="472">
        <f>IF($AB76&lt;=AW$2,IF($AC76&lt;AW$2,0,VLOOKUP($S76,REF!$K:$N,2,FALSE)),"")</f>
        <v>0</v>
      </c>
      <c r="AX76" s="472">
        <f>IF($AB76&lt;=AX$2,IF($AC76&lt;AX$2,0,VLOOKUP($S76,REF!$K:$N,2,FALSE)),"")</f>
        <v>0</v>
      </c>
      <c r="AY76" s="472">
        <f>IF($AB76&lt;=AY$2,IF($AC76&lt;AY$2,0,VLOOKUP($S76,REF!$K:$N,2,FALSE)),"")</f>
        <v>0</v>
      </c>
      <c r="AZ76" s="472">
        <f>IF($AB76&lt;=AZ$2,IF($AC76&lt;AZ$2,0,VLOOKUP($S76,REF!$K:$N,2,FALSE)),"")</f>
        <v>0</v>
      </c>
      <c r="BA76" s="472">
        <f>IF($AB76&lt;=BA$2,IF($AC76&lt;BA$2,0,VLOOKUP($S76,REF!$K:$N,2,FALSE)),"")</f>
        <v>0</v>
      </c>
      <c r="BB76" s="905">
        <f>IF($AB76&lt;=BB$2,IF($AC76&lt;BB$2,0,VLOOKUP($S76,REF!$K:$N,2,FALSE)),"")</f>
        <v>0</v>
      </c>
      <c r="BC76" s="905">
        <f>IF($AB76&lt;=BC$2,IF($AC76&lt;BC$2,0,VLOOKUP($S76,REF!$K:$N,2,FALSE)),"")</f>
        <v>0</v>
      </c>
      <c r="BD76" s="905">
        <f>IF($AB76&lt;=BD$2,IF($AC76&lt;BD$2,0,VLOOKUP($S76,REF!$K:$N,2,FALSE)),"")</f>
        <v>0</v>
      </c>
      <c r="BE76" s="905">
        <f>IF($AB76&lt;=BE$2,IF($AC76&lt;BE$2,0,VLOOKUP($S76,REF!$K:$N,2,FALSE)),"")</f>
        <v>0</v>
      </c>
      <c r="BF76" s="905">
        <f>IF($AB76&lt;=BF$2,IF($AC76&lt;BF$2,0,VLOOKUP($S76,REF!$K:$N,2,FALSE)),"")</f>
        <v>0</v>
      </c>
      <c r="BG76" s="905">
        <f>IF($AB76&lt;=BG$2,IF($AC76&lt;BG$2,0,VLOOKUP($S76,REF!$K:$N,2,FALSE)),"")</f>
        <v>0</v>
      </c>
      <c r="BH76" s="905">
        <f>IF($AB76&lt;=BH$2,IF($AC76&lt;BH$2,0,VLOOKUP($S76,REF!$K:$N,2,FALSE)),"")</f>
        <v>0</v>
      </c>
      <c r="BI76" s="905">
        <f>IF($AB76&lt;=BI$2,IF($AC76&lt;BI$2,0,VLOOKUP($S76,REF!$K:$N,2,FALSE)),"")</f>
        <v>0</v>
      </c>
      <c r="BJ76" s="905">
        <f>IF($AB76&lt;=BJ$2,IF($AC76&lt;BJ$2,0,VLOOKUP($S76,REF!$K:$N,2,FALSE)),"")</f>
        <v>0</v>
      </c>
      <c r="BK76" s="905">
        <f>IF($AB76&lt;=BK$2,IF($AC76&lt;BK$2,0,VLOOKUP($S76,REF!$K:$N,2,FALSE)),"")</f>
        <v>0</v>
      </c>
      <c r="BL76" s="905">
        <f>IF($AB76&lt;=BL$2,IF($AC76&lt;BL$2,0,VLOOKUP($S76,REF!$K:$N,2,FALSE)),"")</f>
        <v>0</v>
      </c>
      <c r="BM76" s="905">
        <f>IF($AB76&lt;=BM$2,IF($AC76&lt;BM$2,0,VLOOKUP($S76,REF!$K:$N,2,FALSE)),"")</f>
        <v>0</v>
      </c>
      <c r="BN76" s="905">
        <f>IF($AB76&lt;=BN$2,IF($AC76&lt;BN$2,0,VLOOKUP($S76,REF!$K:$N,2,FALSE)),"")</f>
        <v>0</v>
      </c>
      <c r="BO76" s="905">
        <f>IF($AB76&lt;=BO$2,IF($AC76&lt;BO$2,0,VLOOKUP($S76,REF!$K:$N,2,FALSE)),"")</f>
        <v>0</v>
      </c>
      <c r="BP76" s="905">
        <f>IF($AB76&lt;=BP$2,IF($AC76&lt;BP$2,0,VLOOKUP($S76,REF!$K:$N,2,FALSE)),"")</f>
        <v>0</v>
      </c>
      <c r="BQ76" s="905">
        <f>IF($AB76&lt;=BQ$2,IF($AC76&lt;BQ$2,0,VLOOKUP($S76,REF!$K:$N,2,FALSE)),"")</f>
        <v>0</v>
      </c>
      <c r="BR76" s="905">
        <f>IF($AB76&lt;=BR$2,IF($AC76&lt;BR$2,0,VLOOKUP($S76,REF!$K:$N,2,FALSE)),"")</f>
        <v>0</v>
      </c>
      <c r="BS76" s="905">
        <f>IF($AB76&lt;=BS$2,IF($AC76&lt;BS$2,0,VLOOKUP($S76,REF!$K:$N,2,FALSE)),"")</f>
        <v>0</v>
      </c>
      <c r="BT76" s="905">
        <f>IF($AB76&lt;=BT$2,IF($AC76&lt;BT$2,0,VLOOKUP($S76,REF!$K:$N,2,FALSE)),"")</f>
        <v>0</v>
      </c>
      <c r="BU76" s="905">
        <f>IF($AB76&lt;=BU$2,IF($AC76&lt;BU$2,0,VLOOKUP($S76,REF!$K:$N,2,FALSE)),"")</f>
        <v>0</v>
      </c>
      <c r="BV76" s="905">
        <f>IF($AB76&lt;=BV$2,IF($AC76&lt;BV$2,0,VLOOKUP($S76,REF!$K:$N,2,FALSE)),"")</f>
        <v>0</v>
      </c>
      <c r="BW76" s="905">
        <f>IF($AB76&lt;=BW$2,IF($AC76&lt;BW$2,0,VLOOKUP($S76,REF!$K:$N,2,FALSE)),"")</f>
        <v>0</v>
      </c>
      <c r="BX76" s="905">
        <f>IF($AB76&lt;=BX$2,IF($AC76&lt;BX$2,0,VLOOKUP($S76,REF!$K:$N,2,FALSE)),"")</f>
        <v>0</v>
      </c>
      <c r="BY76" s="905">
        <f>IF($AB76&lt;=BY$2,IF($AC76&lt;BY$2,0,VLOOKUP($S76,REF!$K:$N,2,FALSE)),"")</f>
        <v>0</v>
      </c>
      <c r="BZ76" s="905">
        <f>IF($AB76&lt;=BZ$2,IF($AC76&lt;BZ$2,0,VLOOKUP($S76,REF!$K:$N,2,FALSE)),"")</f>
        <v>0</v>
      </c>
      <c r="CA76" s="905">
        <f>IF($AB76&lt;=CA$2,IF($AC76&lt;CA$2,0,VLOOKUP($S76,REF!$K:$N,2,FALSE)),"")</f>
        <v>0</v>
      </c>
      <c r="CB76" s="905">
        <f>IF($AB76&lt;=CB$2,IF($AC76&lt;CB$2,0,VLOOKUP($S76,REF!$K:$N,2,FALSE)),"")</f>
        <v>0</v>
      </c>
      <c r="CC76" s="905">
        <f>IF($AB76&lt;=CC$2,IF($AC76&lt;CC$2,0,VLOOKUP($S76,REF!$K:$N,2,FALSE)),"")</f>
        <v>0</v>
      </c>
      <c r="CD76" s="905">
        <f>IF($AB76&lt;=CD$2,IF($AC76&lt;CD$2,0,VLOOKUP($S76,REF!$K:$N,2,FALSE)),"")</f>
        <v>0</v>
      </c>
      <c r="CE76" s="905">
        <f>IF($AB76&lt;=CE$2,IF($AC76&lt;CE$2,0,VLOOKUP($S76,REF!$K:$N,2,FALSE)),"")</f>
        <v>0</v>
      </c>
      <c r="CF76" s="905">
        <f>IF($AB76&lt;=CF$2,IF($AC76&lt;CF$2,0,VLOOKUP($S76,REF!$K:$N,2,FALSE)),"")</f>
        <v>0</v>
      </c>
      <c r="CG76" s="905">
        <f>IF($AB76&lt;=CG$2,IF($AC76&lt;CG$2,0,VLOOKUP($S76,REF!$K:$N,2,FALSE)),"")</f>
        <v>0</v>
      </c>
      <c r="CH76" s="905">
        <f>IF($AB76&lt;=CH$2,IF($AC76&lt;CH$2,0,VLOOKUP($S76,REF!$K:$N,2,FALSE)),"")</f>
        <v>0</v>
      </c>
      <c r="CI76" s="905">
        <f>IF($AB76&lt;=CI$2,IF($AC76&lt;CI$2,0,VLOOKUP($S76,REF!$K:$N,2,FALSE)),"")</f>
        <v>0</v>
      </c>
      <c r="CJ76" s="905">
        <f>IF($AB76&lt;=CJ$2,IF($AC76&lt;CJ$2,0,VLOOKUP($S76,REF!$K:$N,2,FALSE)),"")</f>
        <v>0</v>
      </c>
      <c r="CK76" s="905">
        <f>IF($AB76&lt;=CK$2,IF($AC76&lt;CK$2,0,VLOOKUP($S76,REF!$K:$N,2,FALSE)),"")</f>
        <v>0</v>
      </c>
      <c r="CL76" s="905">
        <f>IF($AB76&lt;=CL$2,IF($AC76&lt;CL$2,0,VLOOKUP($S76,REF!$K:$N,2,FALSE)),"")</f>
        <v>0</v>
      </c>
      <c r="CM76" s="905">
        <f>IF($AB76&lt;=CM$2,IF($AC76&lt;CM$2,0,VLOOKUP($S76,REF!$K:$N,2,FALSE)),"")</f>
        <v>0</v>
      </c>
      <c r="CN76" s="905">
        <f>IF($AB76&lt;=CN$2,IF($AC76&lt;CN$2,0,VLOOKUP($S76,REF!$K:$N,2,FALSE)),"")</f>
        <v>0</v>
      </c>
      <c r="CO76" s="905">
        <f>IF($AB76&lt;=CO$2,IF($AC76&lt;CO$2,0,VLOOKUP($S76,REF!$K:$N,2,FALSE)),"")</f>
        <v>0</v>
      </c>
      <c r="CP76" s="905">
        <f>IF($AB76&lt;=CP$2,IF($AC76&lt;CP$2,0,VLOOKUP($S76,REF!$K:$N,2,FALSE)),"")</f>
        <v>0</v>
      </c>
      <c r="CQ76" s="905">
        <f>IF($AB76&lt;=CQ$2,IF($AC76&lt;CQ$2,0,VLOOKUP($S76,REF!$K:$N,2,FALSE)),"")</f>
        <v>0</v>
      </c>
      <c r="CR76" s="905">
        <f>IF($AB76&lt;=CR$2,IF($AC76&lt;CR$2,0,VLOOKUP($S76,REF!$K:$N,2,FALSE)),"")</f>
        <v>0</v>
      </c>
      <c r="CS76" s="905">
        <f>IF($AB76&lt;=CS$2,IF($AC76&lt;CS$2,0,VLOOKUP($S76,REF!$K:$N,2,FALSE)),"")</f>
        <v>0</v>
      </c>
      <c r="CT76" s="905">
        <f>IF($AB76&lt;=CT$2,IF($AC76&lt;CT$2,0,VLOOKUP($S76,REF!$K:$N,2,FALSE)),"")</f>
        <v>0</v>
      </c>
      <c r="CU76" s="905">
        <f>IF($AB76&lt;=CU$2,IF($AC76&lt;CU$2,0,VLOOKUP($S76,REF!$K:$N,2,FALSE)),"")</f>
        <v>0</v>
      </c>
      <c r="CV76" s="905">
        <f>IF($AB76&lt;=CV$2,IF($AC76&lt;CV$2,0,VLOOKUP($S76,REF!$K:$N,2,FALSE)),"")</f>
        <v>0</v>
      </c>
      <c r="CW76" s="905">
        <f>IF($AB76&lt;=CW$2,IF($AC76&lt;CW$2,0,VLOOKUP($S76,REF!$K:$N,2,FALSE)),"")</f>
        <v>0</v>
      </c>
      <c r="CX76" s="905">
        <f>IF($AB76&lt;=CX$2,IF($AC76&lt;CX$2,0,VLOOKUP($S76,REF!$K:$N,2,FALSE)),"")</f>
        <v>0</v>
      </c>
      <c r="CY76" s="905">
        <f>IF($AB76&lt;=CY$2,IF($AC76&lt;CY$2,0,VLOOKUP($S76,REF!$K:$N,2,FALSE)),"")</f>
        <v>0</v>
      </c>
      <c r="CZ76" s="905">
        <f>IF($AB76&lt;=CZ$2,IF($AC76&lt;CZ$2,0,VLOOKUP($S76,REF!$K:$N,2,FALSE)),"")</f>
        <v>0</v>
      </c>
      <c r="DA76" s="905">
        <f>IF($AB76&lt;=DA$2,IF($AC76&lt;DA$2,0,VLOOKUP($S76,REF!$K:$N,2,FALSE)),"")</f>
        <v>0</v>
      </c>
      <c r="DB76" s="905">
        <f>IF($AB76&lt;=DB$2,IF($AC76&lt;DB$2,0,VLOOKUP($S76,REF!$K:$N,2,FALSE)),"")</f>
        <v>0</v>
      </c>
      <c r="DC76" s="905">
        <f>IF($AB76&lt;=DC$2,IF($AC76&lt;DC$2,0,VLOOKUP($S76,REF!$K:$N,2,FALSE)),"")</f>
        <v>0</v>
      </c>
      <c r="DD76" s="905">
        <f>IF($AB76&lt;=DD$2,IF($AC76&lt;DD$2,0,VLOOKUP($S76,REF!$K:$N,2,FALSE)),"")</f>
        <v>0</v>
      </c>
      <c r="DE76" s="905">
        <f>IF($AB76&lt;=DE$2,IF($AC76&lt;DE$2,0,VLOOKUP($S76,REF!$K:$N,2,FALSE)),"")</f>
        <v>0</v>
      </c>
      <c r="DF76" s="905">
        <f>IF($AB76&lt;=DF$2,IF($AC76&lt;DF$2,0,VLOOKUP($S76,REF!$K:$N,2,FALSE)),"")</f>
        <v>0</v>
      </c>
      <c r="DG76" s="905">
        <f>IF($AB76&lt;=DG$2,IF($AC76&lt;DG$2,0,VLOOKUP($S76,REF!$K:$N,2,FALSE)),"")</f>
        <v>0</v>
      </c>
      <c r="DH76" s="905">
        <f>IF($AB76&lt;=DH$2,IF($AC76&lt;DH$2,0,VLOOKUP($S76,REF!$K:$N,2,FALSE)),"")</f>
        <v>0</v>
      </c>
      <c r="DI76" s="905">
        <f>IF($AB76&lt;=DI$2,IF($AC76&lt;DI$2,0,VLOOKUP($S76,REF!$K:$N,2,FALSE)),"")</f>
        <v>0</v>
      </c>
      <c r="DJ76" s="905">
        <f>IF($AB76&lt;=DJ$2,IF($AC76&lt;DJ$2,0,VLOOKUP($S76,REF!$K:$N,2,FALSE)),"")</f>
        <v>0</v>
      </c>
      <c r="DK76" s="905">
        <f>IF($AB76&lt;=DK$2,IF($AC76&lt;DK$2,0,VLOOKUP($S76,REF!$K:$N,2,FALSE)),"")</f>
        <v>0</v>
      </c>
      <c r="DL76" s="905">
        <f>IF($AB76&lt;=DL$2,IF($AC76&lt;DL$2,0,VLOOKUP($S76,REF!$K:$N,2,FALSE)),"")</f>
        <v>0</v>
      </c>
      <c r="DM76" s="905">
        <f>IF($AB76&lt;=DM$2,IF($AC76&lt;DM$2,0,VLOOKUP($S76,REF!$K:$N,2,FALSE)),"")</f>
        <v>0</v>
      </c>
      <c r="DN76" s="905">
        <f>IF($AB76&lt;=DN$2,IF($AC76&lt;DN$2,0,VLOOKUP($S76,REF!$K:$N,2,FALSE)),"")</f>
        <v>0</v>
      </c>
      <c r="DO76" s="905">
        <f>IF($AB76&lt;=DO$2,IF($AC76&lt;DO$2,0,VLOOKUP($S76,REF!$K:$N,2,FALSE)),"")</f>
        <v>0</v>
      </c>
      <c r="DP76" s="905">
        <f>IF($AB76&lt;=DP$2,IF($AC76&lt;DP$2,0,VLOOKUP($S76,REF!$K:$N,2,FALSE)),"")</f>
        <v>0</v>
      </c>
      <c r="DQ76" s="905">
        <f>IF($AB76&lt;=DQ$2,IF($AC76&lt;DQ$2,0,VLOOKUP($S76,REF!$K:$N,2,FALSE)),"")</f>
        <v>0</v>
      </c>
      <c r="DR76" s="905">
        <f>IF($AB76&lt;=DR$2,IF($AC76&lt;DR$2,0,VLOOKUP($S76,REF!$K:$N,2,FALSE)),"")</f>
        <v>0</v>
      </c>
      <c r="DS76" s="905">
        <f>IF($AB76&lt;=DS$2,IF($AC76&lt;DS$2,0,VLOOKUP($S76,REF!$K:$N,2,FALSE)),"")</f>
        <v>0</v>
      </c>
      <c r="DT76" s="905">
        <f>IF($AB76&lt;=DT$2,IF($AC76&lt;DT$2,0,VLOOKUP($S76,REF!$K:$N,2,FALSE)),"")</f>
        <v>0</v>
      </c>
      <c r="DU76" s="905">
        <f>IF($AB76&lt;=DU$2,IF($AC76&lt;DU$2,0,VLOOKUP($S76,REF!$K:$N,2,FALSE)),"")</f>
        <v>0</v>
      </c>
      <c r="DV76" s="905">
        <f>IF($AB76&lt;=DV$2,IF($AC76&lt;DV$2,0,VLOOKUP($S76,REF!$K:$N,2,FALSE)),"")</f>
        <v>0</v>
      </c>
      <c r="DW76" s="905">
        <f>IF($AB76&lt;=DW$2,IF($AC76&lt;DW$2,0,VLOOKUP($S76,REF!$K:$N,2,FALSE)),"")</f>
        <v>0</v>
      </c>
      <c r="DX76" s="905">
        <f>IF($AB76&lt;=DX$2,IF($AC76&lt;DX$2,0,VLOOKUP($S76,REF!$K:$N,2,FALSE)),"")</f>
        <v>0</v>
      </c>
      <c r="DY76" s="905">
        <f>IF($AB76&lt;=DY$2,IF($AC76&lt;DY$2,0,VLOOKUP($S76,REF!$K:$N,2,FALSE)),"")</f>
        <v>0</v>
      </c>
      <c r="DZ76" s="905">
        <f>IF($AB76&lt;=DZ$2,IF($AC76&lt;DZ$2,0,VLOOKUP($S76,REF!$K:$N,2,FALSE)),"")</f>
        <v>1.0001</v>
      </c>
      <c r="EA76" s="908"/>
      <c r="EB76" s="908"/>
      <c r="EC76" s="908"/>
      <c r="ED76" s="908"/>
      <c r="EE76" s="908"/>
      <c r="EF76" s="908"/>
      <c r="EG76" s="908"/>
      <c r="EH76" s="908"/>
      <c r="EI76" s="908"/>
      <c r="EJ76" s="908"/>
      <c r="EK76" s="908"/>
      <c r="EL76" s="908"/>
      <c r="EM76" s="908"/>
      <c r="EN76" s="908"/>
      <c r="EO76" s="908"/>
      <c r="EP76" s="908"/>
      <c r="EQ76" s="908"/>
      <c r="ER76" s="908"/>
      <c r="ES76" s="908"/>
      <c r="ET76" s="908"/>
      <c r="EU76" s="908"/>
      <c r="EV76" s="908"/>
      <c r="EW76" s="908"/>
      <c r="EX76" s="908"/>
      <c r="EY76" s="908"/>
      <c r="EZ76" s="908"/>
      <c r="FA76" s="908"/>
      <c r="FB76" s="908"/>
      <c r="FC76" s="908"/>
      <c r="FD76" s="908"/>
      <c r="FE76" s="908"/>
      <c r="FF76" s="908"/>
      <c r="FG76" s="908"/>
      <c r="FH76" s="908"/>
      <c r="FI76" s="908"/>
      <c r="FJ76" s="908"/>
      <c r="FK76" s="908"/>
      <c r="FL76" s="908"/>
      <c r="FM76" s="908"/>
      <c r="FN76" s="908"/>
      <c r="FO76" s="908"/>
      <c r="FP76" s="908"/>
      <c r="FQ76" s="908"/>
      <c r="FR76" s="908"/>
      <c r="FS76" s="908"/>
      <c r="FT76" s="908"/>
      <c r="FU76" s="908"/>
      <c r="FV76" s="908"/>
      <c r="FW76" s="908"/>
      <c r="FX76" s="908"/>
      <c r="FY76" s="908"/>
      <c r="FZ76" s="908"/>
      <c r="GA76" s="908"/>
      <c r="GB76" s="908"/>
      <c r="GC76" s="908"/>
      <c r="GD76" s="908"/>
      <c r="GE76" s="908"/>
      <c r="GF76" s="908"/>
      <c r="GG76" s="908"/>
      <c r="GH76" s="908"/>
      <c r="GI76" s="908"/>
      <c r="GJ76" s="908"/>
      <c r="GK76" s="908"/>
      <c r="GL76" s="908"/>
      <c r="GM76" s="908"/>
      <c r="GN76" s="908"/>
      <c r="GO76" s="908"/>
      <c r="GP76" s="908"/>
      <c r="GQ76" s="908"/>
      <c r="GR76" s="908"/>
      <c r="GS76" s="908"/>
      <c r="GT76" s="908"/>
      <c r="GU76" s="908"/>
      <c r="GV76" s="908"/>
      <c r="GW76" s="908"/>
      <c r="GX76" s="908"/>
      <c r="GY76" s="908"/>
      <c r="GZ76" s="908"/>
      <c r="HA76" s="908"/>
      <c r="HB76" s="908"/>
      <c r="HC76" s="908"/>
      <c r="HD76" s="908"/>
      <c r="HE76" s="908"/>
      <c r="HF76" s="908"/>
      <c r="HG76" s="908"/>
      <c r="HH76" s="908"/>
      <c r="HI76" s="908"/>
      <c r="HJ76" s="908"/>
      <c r="HK76" s="908"/>
      <c r="HL76" s="908"/>
      <c r="HM76" s="908"/>
      <c r="HN76" s="908"/>
      <c r="HO76" s="908"/>
      <c r="HP76" s="908"/>
      <c r="HQ76" s="908"/>
      <c r="HR76" s="908"/>
      <c r="HS76" s="908"/>
      <c r="HT76" s="908"/>
      <c r="HU76" s="908"/>
      <c r="HV76" s="908"/>
      <c r="HW76" s="908"/>
      <c r="HX76" s="908"/>
      <c r="HY76" s="908"/>
      <c r="HZ76" s="908"/>
      <c r="IA76" s="908"/>
      <c r="IB76" s="908"/>
      <c r="IC76" s="908"/>
      <c r="ID76" s="908"/>
      <c r="IE76" s="908"/>
      <c r="IF76" s="908"/>
      <c r="IG76" s="908"/>
      <c r="IH76" s="908"/>
      <c r="II76" s="908"/>
      <c r="IJ76" s="908"/>
      <c r="IK76" s="908"/>
      <c r="IL76" s="908"/>
      <c r="IM76" s="908"/>
      <c r="IN76" s="908"/>
      <c r="IO76" s="908"/>
      <c r="IP76" s="908"/>
      <c r="IQ76" s="908"/>
      <c r="IR76" s="908"/>
      <c r="IS76" s="908"/>
      <c r="IT76" s="908"/>
      <c r="IU76" s="908"/>
      <c r="IV76" s="908"/>
      <c r="IW76" s="908"/>
      <c r="IX76" s="908"/>
      <c r="IY76" s="908"/>
      <c r="IZ76" s="908"/>
      <c r="JA76" s="908"/>
      <c r="JB76" s="908"/>
      <c r="JC76" s="908"/>
      <c r="JD76" s="908"/>
      <c r="JE76" s="908"/>
      <c r="JF76" s="908"/>
      <c r="JG76" s="908"/>
      <c r="JH76" s="908"/>
      <c r="JI76" s="908"/>
      <c r="JJ76" s="908"/>
      <c r="JK76" s="908"/>
      <c r="JL76" s="908"/>
      <c r="JM76" s="908"/>
      <c r="JN76" s="908"/>
      <c r="JO76" s="908"/>
      <c r="JP76" s="908"/>
      <c r="JQ76" s="908"/>
      <c r="JR76" s="908"/>
      <c r="JS76" s="908"/>
      <c r="JT76" s="908"/>
      <c r="JU76" s="908"/>
      <c r="JV76" s="908"/>
      <c r="JW76" s="908"/>
      <c r="JX76" s="908"/>
    </row>
    <row r="77" spans="1:284" s="709" customFormat="1" ht="24" customHeight="1">
      <c r="A77" s="972">
        <f>VLOOKUP(B77,REF!$U$1:$W$8,2,FALSE)</f>
        <v>4</v>
      </c>
      <c r="B77" s="1192" t="s">
        <v>342</v>
      </c>
      <c r="C77" s="1193"/>
      <c r="D77" s="1297"/>
      <c r="E77" s="971"/>
      <c r="F77" s="1218">
        <v>0</v>
      </c>
      <c r="G77" s="1219"/>
      <c r="H77" s="870"/>
      <c r="I77" s="764" t="s">
        <v>281</v>
      </c>
      <c r="J77" s="945"/>
      <c r="K77" s="939"/>
      <c r="L77" s="864"/>
      <c r="M77" s="710"/>
      <c r="N77" s="1304" t="s">
        <v>281</v>
      </c>
      <c r="O77" s="1225"/>
      <c r="P77" s="860"/>
      <c r="Q77" s="930"/>
      <c r="R77" s="1025"/>
      <c r="S77" s="1179"/>
      <c r="T77" s="1180" t="str">
        <f>VLOOKUP(S77,REF!$K$1:$N$11,4,FALSE)</f>
        <v>SALES</v>
      </c>
      <c r="U77" s="1019"/>
      <c r="V77" s="904"/>
      <c r="W77" s="956"/>
      <c r="X77" s="904"/>
      <c r="Y77" s="956"/>
      <c r="Z77" s="955"/>
      <c r="AA77" s="952">
        <f t="shared" si="12"/>
        <v>0</v>
      </c>
      <c r="AB77" s="1283"/>
      <c r="AC77" s="1283">
        <f t="shared" si="13"/>
        <v>0</v>
      </c>
      <c r="AD77" s="952"/>
      <c r="AE77" s="953"/>
      <c r="AF77" s="1033"/>
      <c r="AG77" s="1234"/>
      <c r="AH77" s="472">
        <f>IF($AB77&lt;=AH$2,IF($AC77&lt;AH$2,0,VLOOKUP($S77,REF!$K:$N,2,FALSE)),"")</f>
        <v>0</v>
      </c>
      <c r="AI77" s="472">
        <f>IF($AB77&lt;=AI$2,IF($AC77&lt;AI$2,0,VLOOKUP($S77,REF!$K:$N,2,FALSE)),"")</f>
        <v>0</v>
      </c>
      <c r="AJ77" s="472">
        <f>IF($AB77&lt;=AJ$2,IF($AC77&lt;AJ$2,0,VLOOKUP($S77,REF!$K:$N,2,FALSE)),"")</f>
        <v>0</v>
      </c>
      <c r="AK77" s="472">
        <f>IF($AB77&lt;=AK$2,IF($AC77&lt;AK$2,0,VLOOKUP($S77,REF!$K:$N,2,FALSE)),"")</f>
        <v>0</v>
      </c>
      <c r="AL77" s="472">
        <f>IF($AB77&lt;=AL$2,IF($AC77&lt;AL$2,0,VLOOKUP($S77,REF!$K:$N,2,FALSE)),"")</f>
        <v>0</v>
      </c>
      <c r="AM77" s="472">
        <f>IF($AB77&lt;=AM$2,IF($AC77&lt;AM$2,0,VLOOKUP($S77,REF!$K:$N,2,FALSE)),"")</f>
        <v>0</v>
      </c>
      <c r="AN77" s="472">
        <f>IF($AB77&lt;=AN$2,IF($AC77&lt;AN$2,0,VLOOKUP($S77,REF!$K:$N,2,FALSE)),"")</f>
        <v>0</v>
      </c>
      <c r="AO77" s="472">
        <f>IF($AB77&lt;=AO$2,IF($AC77&lt;AO$2,0,VLOOKUP($S77,REF!$K:$N,2,FALSE)),"")</f>
        <v>0</v>
      </c>
      <c r="AP77" s="472">
        <f>IF($AB77&lt;=AP$2,IF($AC77&lt;AP$2,0,VLOOKUP($S77,REF!$K:$N,2,FALSE)),"")</f>
        <v>0</v>
      </c>
      <c r="AQ77" s="472">
        <f>IF($AB77&lt;=AQ$2,IF($AC77&lt;AQ$2,0,VLOOKUP($S77,REF!$K:$N,2,FALSE)),"")</f>
        <v>0</v>
      </c>
      <c r="AR77" s="472">
        <f>IF($AB77&lt;=AR$2,IF($AC77&lt;AR$2,0,VLOOKUP($S77,REF!$K:$N,2,FALSE)),"")</f>
        <v>0</v>
      </c>
      <c r="AS77" s="472">
        <f>IF($AB77&lt;=AS$2,IF($AC77&lt;AS$2,0,VLOOKUP($S77,REF!$K:$N,2,FALSE)),"")</f>
        <v>0</v>
      </c>
      <c r="AT77" s="472">
        <f>IF($AB77&lt;=AT$2,IF($AC77&lt;AT$2,0,VLOOKUP($S77,REF!$K:$N,2,FALSE)),"")</f>
        <v>0</v>
      </c>
      <c r="AU77" s="472">
        <f>IF($AB77&lt;=AU$2,IF($AC77&lt;AU$2,0,VLOOKUP($S77,REF!$K:$N,2,FALSE)),"")</f>
        <v>0</v>
      </c>
      <c r="AV77" s="472">
        <f>IF($AB77&lt;=AV$2,IF($AC77&lt;AV$2,0,VLOOKUP($S77,REF!$K:$N,2,FALSE)),"")</f>
        <v>0</v>
      </c>
      <c r="AW77" s="472">
        <f>IF($AB77&lt;=AW$2,IF($AC77&lt;AW$2,0,VLOOKUP($S77,REF!$K:$N,2,FALSE)),"")</f>
        <v>0</v>
      </c>
      <c r="AX77" s="472">
        <f>IF($AB77&lt;=AX$2,IF($AC77&lt;AX$2,0,VLOOKUP($S77,REF!$K:$N,2,FALSE)),"")</f>
        <v>0</v>
      </c>
      <c r="AY77" s="472">
        <f>IF($AB77&lt;=AY$2,IF($AC77&lt;AY$2,0,VLOOKUP($S77,REF!$K:$N,2,FALSE)),"")</f>
        <v>0</v>
      </c>
      <c r="AZ77" s="472">
        <f>IF($AB77&lt;=AZ$2,IF($AC77&lt;AZ$2,0,VLOOKUP($S77,REF!$K:$N,2,FALSE)),"")</f>
        <v>0</v>
      </c>
      <c r="BA77" s="472">
        <f>IF($AB77&lt;=BA$2,IF($AC77&lt;BA$2,0,VLOOKUP($S77,REF!$K:$N,2,FALSE)),"")</f>
        <v>0</v>
      </c>
      <c r="BB77" s="905">
        <f>IF($AB77&lt;=BB$2,IF($AC77&lt;BB$2,0,VLOOKUP($S77,REF!$K:$N,2,FALSE)),"")</f>
        <v>0</v>
      </c>
      <c r="BC77" s="905">
        <f>IF($AB77&lt;=BC$2,IF($AC77&lt;BC$2,0,VLOOKUP($S77,REF!$K:$N,2,FALSE)),"")</f>
        <v>0</v>
      </c>
      <c r="BD77" s="905">
        <f>IF($AB77&lt;=BD$2,IF($AC77&lt;BD$2,0,VLOOKUP($S77,REF!$K:$N,2,FALSE)),"")</f>
        <v>0</v>
      </c>
      <c r="BE77" s="905">
        <f>IF($AB77&lt;=BE$2,IF($AC77&lt;BE$2,0,VLOOKUP($S77,REF!$K:$N,2,FALSE)),"")</f>
        <v>0</v>
      </c>
      <c r="BF77" s="905">
        <f>IF($AB77&lt;=BF$2,IF($AC77&lt;BF$2,0,VLOOKUP($S77,REF!$K:$N,2,FALSE)),"")</f>
        <v>0</v>
      </c>
      <c r="BG77" s="905">
        <f>IF($AB77&lt;=BG$2,IF($AC77&lt;BG$2,0,VLOOKUP($S77,REF!$K:$N,2,FALSE)),"")</f>
        <v>0</v>
      </c>
      <c r="BH77" s="905">
        <f>IF($AB77&lt;=BH$2,IF($AC77&lt;BH$2,0,VLOOKUP($S77,REF!$K:$N,2,FALSE)),"")</f>
        <v>0</v>
      </c>
      <c r="BI77" s="905">
        <f>IF($AB77&lt;=BI$2,IF($AC77&lt;BI$2,0,VLOOKUP($S77,REF!$K:$N,2,FALSE)),"")</f>
        <v>0</v>
      </c>
      <c r="BJ77" s="905">
        <f>IF($AB77&lt;=BJ$2,IF($AC77&lt;BJ$2,0,VLOOKUP($S77,REF!$K:$N,2,FALSE)),"")</f>
        <v>0</v>
      </c>
      <c r="BK77" s="905">
        <f>IF($AB77&lt;=BK$2,IF($AC77&lt;BK$2,0,VLOOKUP($S77,REF!$K:$N,2,FALSE)),"")</f>
        <v>0</v>
      </c>
      <c r="BL77" s="905">
        <f>IF($AB77&lt;=BL$2,IF($AC77&lt;BL$2,0,VLOOKUP($S77,REF!$K:$N,2,FALSE)),"")</f>
        <v>0</v>
      </c>
      <c r="BM77" s="905">
        <f>IF($AB77&lt;=BM$2,IF($AC77&lt;BM$2,0,VLOOKUP($S77,REF!$K:$N,2,FALSE)),"")</f>
        <v>0</v>
      </c>
      <c r="BN77" s="905">
        <f>IF($AB77&lt;=BN$2,IF($AC77&lt;BN$2,0,VLOOKUP($S77,REF!$K:$N,2,FALSE)),"")</f>
        <v>0</v>
      </c>
      <c r="BO77" s="905">
        <f>IF($AB77&lt;=BO$2,IF($AC77&lt;BO$2,0,VLOOKUP($S77,REF!$K:$N,2,FALSE)),"")</f>
        <v>0</v>
      </c>
      <c r="BP77" s="905">
        <f>IF($AB77&lt;=BP$2,IF($AC77&lt;BP$2,0,VLOOKUP($S77,REF!$K:$N,2,FALSE)),"")</f>
        <v>0</v>
      </c>
      <c r="BQ77" s="905">
        <f>IF($AB77&lt;=BQ$2,IF($AC77&lt;BQ$2,0,VLOOKUP($S77,REF!$K:$N,2,FALSE)),"")</f>
        <v>0</v>
      </c>
      <c r="BR77" s="905">
        <f>IF($AB77&lt;=BR$2,IF($AC77&lt;BR$2,0,VLOOKUP($S77,REF!$K:$N,2,FALSE)),"")</f>
        <v>0</v>
      </c>
      <c r="BS77" s="905">
        <f>IF($AB77&lt;=BS$2,IF($AC77&lt;BS$2,0,VLOOKUP($S77,REF!$K:$N,2,FALSE)),"")</f>
        <v>0</v>
      </c>
      <c r="BT77" s="905">
        <f>IF($AB77&lt;=BT$2,IF($AC77&lt;BT$2,0,VLOOKUP($S77,REF!$K:$N,2,FALSE)),"")</f>
        <v>0</v>
      </c>
      <c r="BU77" s="905">
        <f>IF($AB77&lt;=BU$2,IF($AC77&lt;BU$2,0,VLOOKUP($S77,REF!$K:$N,2,FALSE)),"")</f>
        <v>0</v>
      </c>
      <c r="BV77" s="905">
        <f>IF($AB77&lt;=BV$2,IF($AC77&lt;BV$2,0,VLOOKUP($S77,REF!$K:$N,2,FALSE)),"")</f>
        <v>0</v>
      </c>
      <c r="BW77" s="905">
        <f>IF($AB77&lt;=BW$2,IF($AC77&lt;BW$2,0,VLOOKUP($S77,REF!$K:$N,2,FALSE)),"")</f>
        <v>0</v>
      </c>
      <c r="BX77" s="905">
        <f>IF($AB77&lt;=BX$2,IF($AC77&lt;BX$2,0,VLOOKUP($S77,REF!$K:$N,2,FALSE)),"")</f>
        <v>0</v>
      </c>
      <c r="BY77" s="905">
        <f>IF($AB77&lt;=BY$2,IF($AC77&lt;BY$2,0,VLOOKUP($S77,REF!$K:$N,2,FALSE)),"")</f>
        <v>0</v>
      </c>
      <c r="BZ77" s="905">
        <f>IF($AB77&lt;=BZ$2,IF($AC77&lt;BZ$2,0,VLOOKUP($S77,REF!$K:$N,2,FALSE)),"")</f>
        <v>0</v>
      </c>
      <c r="CA77" s="905">
        <f>IF($AB77&lt;=CA$2,IF($AC77&lt;CA$2,0,VLOOKUP($S77,REF!$K:$N,2,FALSE)),"")</f>
        <v>0</v>
      </c>
      <c r="CB77" s="905">
        <f>IF($AB77&lt;=CB$2,IF($AC77&lt;CB$2,0,VLOOKUP($S77,REF!$K:$N,2,FALSE)),"")</f>
        <v>0</v>
      </c>
      <c r="CC77" s="905">
        <f>IF($AB77&lt;=CC$2,IF($AC77&lt;CC$2,0,VLOOKUP($S77,REF!$K:$N,2,FALSE)),"")</f>
        <v>0</v>
      </c>
      <c r="CD77" s="905">
        <f>IF($AB77&lt;=CD$2,IF($AC77&lt;CD$2,0,VLOOKUP($S77,REF!$K:$N,2,FALSE)),"")</f>
        <v>0</v>
      </c>
      <c r="CE77" s="905">
        <f>IF($AB77&lt;=CE$2,IF($AC77&lt;CE$2,0,VLOOKUP($S77,REF!$K:$N,2,FALSE)),"")</f>
        <v>0</v>
      </c>
      <c r="CF77" s="905">
        <f>IF($AB77&lt;=CF$2,IF($AC77&lt;CF$2,0,VLOOKUP($S77,REF!$K:$N,2,FALSE)),"")</f>
        <v>0</v>
      </c>
      <c r="CG77" s="905">
        <f>IF($AB77&lt;=CG$2,IF($AC77&lt;CG$2,0,VLOOKUP($S77,REF!$K:$N,2,FALSE)),"")</f>
        <v>0</v>
      </c>
      <c r="CH77" s="905">
        <f>IF($AB77&lt;=CH$2,IF($AC77&lt;CH$2,0,VLOOKUP($S77,REF!$K:$N,2,FALSE)),"")</f>
        <v>0</v>
      </c>
      <c r="CI77" s="905">
        <f>IF($AB77&lt;=CI$2,IF($AC77&lt;CI$2,0,VLOOKUP($S77,REF!$K:$N,2,FALSE)),"")</f>
        <v>0</v>
      </c>
      <c r="CJ77" s="905">
        <f>IF($AB77&lt;=CJ$2,IF($AC77&lt;CJ$2,0,VLOOKUP($S77,REF!$K:$N,2,FALSE)),"")</f>
        <v>0</v>
      </c>
      <c r="CK77" s="905">
        <f>IF($AB77&lt;=CK$2,IF($AC77&lt;CK$2,0,VLOOKUP($S77,REF!$K:$N,2,FALSE)),"")</f>
        <v>0</v>
      </c>
      <c r="CL77" s="905">
        <f>IF($AB77&lt;=CL$2,IF($AC77&lt;CL$2,0,VLOOKUP($S77,REF!$K:$N,2,FALSE)),"")</f>
        <v>0</v>
      </c>
      <c r="CM77" s="905">
        <f>IF($AB77&lt;=CM$2,IF($AC77&lt;CM$2,0,VLOOKUP($S77,REF!$K:$N,2,FALSE)),"")</f>
        <v>0</v>
      </c>
      <c r="CN77" s="905">
        <f>IF($AB77&lt;=CN$2,IF($AC77&lt;CN$2,0,VLOOKUP($S77,REF!$K:$N,2,FALSE)),"")</f>
        <v>0</v>
      </c>
      <c r="CO77" s="905">
        <f>IF($AB77&lt;=CO$2,IF($AC77&lt;CO$2,0,VLOOKUP($S77,REF!$K:$N,2,FALSE)),"")</f>
        <v>0</v>
      </c>
      <c r="CP77" s="905">
        <f>IF($AB77&lt;=CP$2,IF($AC77&lt;CP$2,0,VLOOKUP($S77,REF!$K:$N,2,FALSE)),"")</f>
        <v>0</v>
      </c>
      <c r="CQ77" s="905">
        <f>IF($AB77&lt;=CQ$2,IF($AC77&lt;CQ$2,0,VLOOKUP($S77,REF!$K:$N,2,FALSE)),"")</f>
        <v>0</v>
      </c>
      <c r="CR77" s="905">
        <f>IF($AB77&lt;=CR$2,IF($AC77&lt;CR$2,0,VLOOKUP($S77,REF!$K:$N,2,FALSE)),"")</f>
        <v>0</v>
      </c>
      <c r="CS77" s="905">
        <f>IF($AB77&lt;=CS$2,IF($AC77&lt;CS$2,0,VLOOKUP($S77,REF!$K:$N,2,FALSE)),"")</f>
        <v>0</v>
      </c>
      <c r="CT77" s="905">
        <f>IF($AB77&lt;=CT$2,IF($AC77&lt;CT$2,0,VLOOKUP($S77,REF!$K:$N,2,FALSE)),"")</f>
        <v>0</v>
      </c>
      <c r="CU77" s="905">
        <f>IF($AB77&lt;=CU$2,IF($AC77&lt;CU$2,0,VLOOKUP($S77,REF!$K:$N,2,FALSE)),"")</f>
        <v>0</v>
      </c>
      <c r="CV77" s="905">
        <f>IF($AB77&lt;=CV$2,IF($AC77&lt;CV$2,0,VLOOKUP($S77,REF!$K:$N,2,FALSE)),"")</f>
        <v>0</v>
      </c>
      <c r="CW77" s="905">
        <f>IF($AB77&lt;=CW$2,IF($AC77&lt;CW$2,0,VLOOKUP($S77,REF!$K:$N,2,FALSE)),"")</f>
        <v>0</v>
      </c>
      <c r="CX77" s="905">
        <f>IF($AB77&lt;=CX$2,IF($AC77&lt;CX$2,0,VLOOKUP($S77,REF!$K:$N,2,FALSE)),"")</f>
        <v>0</v>
      </c>
      <c r="CY77" s="905">
        <f>IF($AB77&lt;=CY$2,IF($AC77&lt;CY$2,0,VLOOKUP($S77,REF!$K:$N,2,FALSE)),"")</f>
        <v>0</v>
      </c>
      <c r="CZ77" s="905">
        <f>IF($AB77&lt;=CZ$2,IF($AC77&lt;CZ$2,0,VLOOKUP($S77,REF!$K:$N,2,FALSE)),"")</f>
        <v>0</v>
      </c>
      <c r="DA77" s="905">
        <f>IF($AB77&lt;=DA$2,IF($AC77&lt;DA$2,0,VLOOKUP($S77,REF!$K:$N,2,FALSE)),"")</f>
        <v>0</v>
      </c>
      <c r="DB77" s="905">
        <f>IF($AB77&lt;=DB$2,IF($AC77&lt;DB$2,0,VLOOKUP($S77,REF!$K:$N,2,FALSE)),"")</f>
        <v>0</v>
      </c>
      <c r="DC77" s="905">
        <f>IF($AB77&lt;=DC$2,IF($AC77&lt;DC$2,0,VLOOKUP($S77,REF!$K:$N,2,FALSE)),"")</f>
        <v>0</v>
      </c>
      <c r="DD77" s="905">
        <f>IF($AB77&lt;=DD$2,IF($AC77&lt;DD$2,0,VLOOKUP($S77,REF!$K:$N,2,FALSE)),"")</f>
        <v>0</v>
      </c>
      <c r="DE77" s="905">
        <f>IF($AB77&lt;=DE$2,IF($AC77&lt;DE$2,0,VLOOKUP($S77,REF!$K:$N,2,FALSE)),"")</f>
        <v>0</v>
      </c>
      <c r="DF77" s="905">
        <f>IF($AB77&lt;=DF$2,IF($AC77&lt;DF$2,0,VLOOKUP($S77,REF!$K:$N,2,FALSE)),"")</f>
        <v>0</v>
      </c>
      <c r="DG77" s="905">
        <f>IF($AB77&lt;=DG$2,IF($AC77&lt;DG$2,0,VLOOKUP($S77,REF!$K:$N,2,FALSE)),"")</f>
        <v>0</v>
      </c>
      <c r="DH77" s="905">
        <f>IF($AB77&lt;=DH$2,IF($AC77&lt;DH$2,0,VLOOKUP($S77,REF!$K:$N,2,FALSE)),"")</f>
        <v>0</v>
      </c>
      <c r="DI77" s="905">
        <f>IF($AB77&lt;=DI$2,IF($AC77&lt;DI$2,0,VLOOKUP($S77,REF!$K:$N,2,FALSE)),"")</f>
        <v>0</v>
      </c>
      <c r="DJ77" s="905">
        <f>IF($AB77&lt;=DJ$2,IF($AC77&lt;DJ$2,0,VLOOKUP($S77,REF!$K:$N,2,FALSE)),"")</f>
        <v>0</v>
      </c>
      <c r="DK77" s="905">
        <f>IF($AB77&lt;=DK$2,IF($AC77&lt;DK$2,0,VLOOKUP($S77,REF!$K:$N,2,FALSE)),"")</f>
        <v>0</v>
      </c>
      <c r="DL77" s="905">
        <f>IF($AB77&lt;=DL$2,IF($AC77&lt;DL$2,0,VLOOKUP($S77,REF!$K:$N,2,FALSE)),"")</f>
        <v>0</v>
      </c>
      <c r="DM77" s="905">
        <f>IF($AB77&lt;=DM$2,IF($AC77&lt;DM$2,0,VLOOKUP($S77,REF!$K:$N,2,FALSE)),"")</f>
        <v>0</v>
      </c>
      <c r="DN77" s="905">
        <f>IF($AB77&lt;=DN$2,IF($AC77&lt;DN$2,0,VLOOKUP($S77,REF!$K:$N,2,FALSE)),"")</f>
        <v>0</v>
      </c>
      <c r="DO77" s="905">
        <f>IF($AB77&lt;=DO$2,IF($AC77&lt;DO$2,0,VLOOKUP($S77,REF!$K:$N,2,FALSE)),"")</f>
        <v>0</v>
      </c>
      <c r="DP77" s="905">
        <f>IF($AB77&lt;=DP$2,IF($AC77&lt;DP$2,0,VLOOKUP($S77,REF!$K:$N,2,FALSE)),"")</f>
        <v>0</v>
      </c>
      <c r="DQ77" s="905">
        <f>IF($AB77&lt;=DQ$2,IF($AC77&lt;DQ$2,0,VLOOKUP($S77,REF!$K:$N,2,FALSE)),"")</f>
        <v>0</v>
      </c>
      <c r="DR77" s="905">
        <f>IF($AB77&lt;=DR$2,IF($AC77&lt;DR$2,0,VLOOKUP($S77,REF!$K:$N,2,FALSE)),"")</f>
        <v>0</v>
      </c>
      <c r="DS77" s="905">
        <f>IF($AB77&lt;=DS$2,IF($AC77&lt;DS$2,0,VLOOKUP($S77,REF!$K:$N,2,FALSE)),"")</f>
        <v>0</v>
      </c>
      <c r="DT77" s="905">
        <f>IF($AB77&lt;=DT$2,IF($AC77&lt;DT$2,0,VLOOKUP($S77,REF!$K:$N,2,FALSE)),"")</f>
        <v>0</v>
      </c>
      <c r="DU77" s="905">
        <f>IF($AB77&lt;=DU$2,IF($AC77&lt;DU$2,0,VLOOKUP($S77,REF!$K:$N,2,FALSE)),"")</f>
        <v>0</v>
      </c>
      <c r="DV77" s="905">
        <f>IF($AB77&lt;=DV$2,IF($AC77&lt;DV$2,0,VLOOKUP($S77,REF!$K:$N,2,FALSE)),"")</f>
        <v>0</v>
      </c>
      <c r="DW77" s="905">
        <f>IF($AB77&lt;=DW$2,IF($AC77&lt;DW$2,0,VLOOKUP($S77,REF!$K:$N,2,FALSE)),"")</f>
        <v>0</v>
      </c>
      <c r="DX77" s="905">
        <f>IF($AB77&lt;=DX$2,IF($AC77&lt;DX$2,0,VLOOKUP($S77,REF!$K:$N,2,FALSE)),"")</f>
        <v>0</v>
      </c>
      <c r="DY77" s="905">
        <f>IF($AB77&lt;=DY$2,IF($AC77&lt;DY$2,0,VLOOKUP($S77,REF!$K:$N,2,FALSE)),"")</f>
        <v>0</v>
      </c>
      <c r="DZ77" s="905">
        <f>IF($AB77&lt;=DZ$2,IF($AC77&lt;DZ$2,0,VLOOKUP($S77,REF!$K:$N,2,FALSE)),"")</f>
        <v>1.0001</v>
      </c>
      <c r="EA77" s="908"/>
      <c r="EB77" s="908"/>
      <c r="EC77" s="908"/>
      <c r="ED77" s="908"/>
      <c r="EE77" s="908"/>
      <c r="EF77" s="908"/>
      <c r="EG77" s="908"/>
      <c r="EH77" s="908"/>
      <c r="EI77" s="908"/>
      <c r="EJ77" s="908"/>
      <c r="EK77" s="908"/>
      <c r="EL77" s="908"/>
      <c r="EM77" s="908"/>
      <c r="EN77" s="908"/>
      <c r="EO77" s="908"/>
      <c r="EP77" s="908"/>
      <c r="EQ77" s="908"/>
      <c r="ER77" s="908"/>
      <c r="ES77" s="908"/>
      <c r="ET77" s="908"/>
      <c r="EU77" s="908"/>
      <c r="EV77" s="908"/>
      <c r="EW77" s="908"/>
      <c r="EX77" s="908"/>
      <c r="EY77" s="908"/>
      <c r="EZ77" s="908"/>
      <c r="FA77" s="908"/>
      <c r="FB77" s="908"/>
      <c r="FC77" s="908"/>
      <c r="FD77" s="908"/>
      <c r="FE77" s="908"/>
      <c r="FF77" s="908"/>
      <c r="FG77" s="908"/>
      <c r="FH77" s="908"/>
      <c r="FI77" s="908"/>
      <c r="FJ77" s="908"/>
      <c r="FK77" s="908"/>
      <c r="FL77" s="908"/>
      <c r="FM77" s="908"/>
      <c r="FN77" s="908"/>
      <c r="FO77" s="908"/>
      <c r="FP77" s="908"/>
      <c r="FQ77" s="908"/>
      <c r="FR77" s="908"/>
      <c r="FS77" s="908"/>
      <c r="FT77" s="908"/>
      <c r="FU77" s="908"/>
      <c r="FV77" s="908"/>
      <c r="FW77" s="908"/>
      <c r="FX77" s="908"/>
      <c r="FY77" s="908"/>
      <c r="FZ77" s="908"/>
      <c r="GA77" s="908"/>
      <c r="GB77" s="908"/>
      <c r="GC77" s="908"/>
      <c r="GD77" s="908"/>
      <c r="GE77" s="908"/>
      <c r="GF77" s="908"/>
      <c r="GG77" s="908"/>
      <c r="GH77" s="908"/>
      <c r="GI77" s="908"/>
      <c r="GJ77" s="908"/>
      <c r="GK77" s="908"/>
      <c r="GL77" s="908"/>
      <c r="GM77" s="908"/>
      <c r="GN77" s="908"/>
      <c r="GO77" s="908"/>
      <c r="GP77" s="908"/>
      <c r="GQ77" s="908"/>
      <c r="GR77" s="908"/>
      <c r="GS77" s="908"/>
      <c r="GT77" s="908"/>
      <c r="GU77" s="908"/>
      <c r="GV77" s="908"/>
      <c r="GW77" s="908"/>
      <c r="GX77" s="908"/>
      <c r="GY77" s="908"/>
      <c r="GZ77" s="908"/>
      <c r="HA77" s="908"/>
      <c r="HB77" s="908"/>
      <c r="HC77" s="908"/>
      <c r="HD77" s="908"/>
      <c r="HE77" s="908"/>
      <c r="HF77" s="908"/>
      <c r="HG77" s="908"/>
      <c r="HH77" s="908"/>
      <c r="HI77" s="908"/>
      <c r="HJ77" s="908"/>
      <c r="HK77" s="908"/>
      <c r="HL77" s="908"/>
      <c r="HM77" s="908"/>
      <c r="HN77" s="908"/>
      <c r="HO77" s="908"/>
      <c r="HP77" s="908"/>
      <c r="HQ77" s="908"/>
      <c r="HR77" s="908"/>
      <c r="HS77" s="908"/>
      <c r="HT77" s="908"/>
      <c r="HU77" s="908"/>
      <c r="HV77" s="908"/>
      <c r="HW77" s="908"/>
      <c r="HX77" s="908"/>
      <c r="HY77" s="908"/>
      <c r="HZ77" s="908"/>
      <c r="IA77" s="908"/>
      <c r="IB77" s="908"/>
      <c r="IC77" s="908"/>
      <c r="ID77" s="908"/>
      <c r="IE77" s="908"/>
      <c r="IF77" s="908"/>
      <c r="IG77" s="908"/>
      <c r="IH77" s="908"/>
      <c r="II77" s="908"/>
      <c r="IJ77" s="908"/>
      <c r="IK77" s="908"/>
      <c r="IL77" s="908"/>
      <c r="IM77" s="908"/>
      <c r="IN77" s="908"/>
      <c r="IO77" s="908"/>
      <c r="IP77" s="908"/>
      <c r="IQ77" s="908"/>
      <c r="IR77" s="908"/>
      <c r="IS77" s="908"/>
      <c r="IT77" s="908"/>
      <c r="IU77" s="908"/>
      <c r="IV77" s="908"/>
      <c r="IW77" s="908"/>
      <c r="IX77" s="908"/>
      <c r="IY77" s="908"/>
      <c r="IZ77" s="908"/>
      <c r="JA77" s="908"/>
      <c r="JB77" s="908"/>
      <c r="JC77" s="908"/>
      <c r="JD77" s="908"/>
      <c r="JE77" s="908"/>
      <c r="JF77" s="908"/>
      <c r="JG77" s="908"/>
      <c r="JH77" s="908"/>
      <c r="JI77" s="908"/>
      <c r="JJ77" s="908"/>
      <c r="JK77" s="908"/>
      <c r="JL77" s="908"/>
      <c r="JM77" s="908"/>
      <c r="JN77" s="908"/>
      <c r="JO77" s="908"/>
      <c r="JP77" s="908"/>
      <c r="JQ77" s="908"/>
      <c r="JR77" s="908"/>
      <c r="JS77" s="908"/>
      <c r="JT77" s="908"/>
      <c r="JU77" s="908"/>
      <c r="JV77" s="908"/>
      <c r="JW77" s="908"/>
      <c r="JX77" s="908"/>
    </row>
    <row r="78" spans="1:284" s="709" customFormat="1" ht="24" customHeight="1">
      <c r="A78" s="972">
        <f>VLOOKUP(B78,REF!$U$1:$W$8,2,FALSE)</f>
        <v>4</v>
      </c>
      <c r="B78" s="1192" t="s">
        <v>342</v>
      </c>
      <c r="C78" s="1193"/>
      <c r="D78" s="1297"/>
      <c r="E78" s="971"/>
      <c r="F78" s="1218">
        <v>0</v>
      </c>
      <c r="G78" s="1219"/>
      <c r="H78" s="870"/>
      <c r="I78" s="764" t="s">
        <v>281</v>
      </c>
      <c r="J78" s="945"/>
      <c r="K78" s="939"/>
      <c r="L78" s="864"/>
      <c r="M78" s="710"/>
      <c r="N78" s="1304" t="s">
        <v>281</v>
      </c>
      <c r="O78" s="1225"/>
      <c r="P78" s="860"/>
      <c r="Q78" s="930"/>
      <c r="R78" s="1025"/>
      <c r="S78" s="1179"/>
      <c r="T78" s="1180" t="str">
        <f>VLOOKUP(S78,REF!$K$1:$N$11,4,FALSE)</f>
        <v>SALES</v>
      </c>
      <c r="U78" s="1019"/>
      <c r="V78" s="904"/>
      <c r="W78" s="956"/>
      <c r="X78" s="904"/>
      <c r="Y78" s="956"/>
      <c r="Z78" s="955"/>
      <c r="AA78" s="952">
        <f t="shared" si="12"/>
        <v>0</v>
      </c>
      <c r="AB78" s="1283"/>
      <c r="AC78" s="1283">
        <f t="shared" si="13"/>
        <v>0</v>
      </c>
      <c r="AD78" s="952"/>
      <c r="AE78" s="953"/>
      <c r="AF78" s="1033"/>
      <c r="AG78" s="1234"/>
      <c r="AH78" s="472">
        <f>IF($AB78&lt;=AH$2,IF($AC78&lt;AH$2,0,VLOOKUP($S78,REF!$K:$N,2,FALSE)),"")</f>
        <v>0</v>
      </c>
      <c r="AI78" s="472">
        <f>IF($AB78&lt;=AI$2,IF($AC78&lt;AI$2,0,VLOOKUP($S78,REF!$K:$N,2,FALSE)),"")</f>
        <v>0</v>
      </c>
      <c r="AJ78" s="472">
        <f>IF($AB78&lt;=AJ$2,IF($AC78&lt;AJ$2,0,VLOOKUP($S78,REF!$K:$N,2,FALSE)),"")</f>
        <v>0</v>
      </c>
      <c r="AK78" s="472">
        <f>IF($AB78&lt;=AK$2,IF($AC78&lt;AK$2,0,VLOOKUP($S78,REF!$K:$N,2,FALSE)),"")</f>
        <v>0</v>
      </c>
      <c r="AL78" s="472">
        <f>IF($AB78&lt;=AL$2,IF($AC78&lt;AL$2,0,VLOOKUP($S78,REF!$K:$N,2,FALSE)),"")</f>
        <v>0</v>
      </c>
      <c r="AM78" s="472">
        <f>IF($AB78&lt;=AM$2,IF($AC78&lt;AM$2,0,VLOOKUP($S78,REF!$K:$N,2,FALSE)),"")</f>
        <v>0</v>
      </c>
      <c r="AN78" s="472">
        <f>IF($AB78&lt;=AN$2,IF($AC78&lt;AN$2,0,VLOOKUP($S78,REF!$K:$N,2,FALSE)),"")</f>
        <v>0</v>
      </c>
      <c r="AO78" s="472">
        <f>IF($AB78&lt;=AO$2,IF($AC78&lt;AO$2,0,VLOOKUP($S78,REF!$K:$N,2,FALSE)),"")</f>
        <v>0</v>
      </c>
      <c r="AP78" s="472">
        <f>IF($AB78&lt;=AP$2,IF($AC78&lt;AP$2,0,VLOOKUP($S78,REF!$K:$N,2,FALSE)),"")</f>
        <v>0</v>
      </c>
      <c r="AQ78" s="472">
        <f>IF($AB78&lt;=AQ$2,IF($AC78&lt;AQ$2,0,VLOOKUP($S78,REF!$K:$N,2,FALSE)),"")</f>
        <v>0</v>
      </c>
      <c r="AR78" s="472">
        <f>IF($AB78&lt;=AR$2,IF($AC78&lt;AR$2,0,VLOOKUP($S78,REF!$K:$N,2,FALSE)),"")</f>
        <v>0</v>
      </c>
      <c r="AS78" s="472">
        <f>IF($AB78&lt;=AS$2,IF($AC78&lt;AS$2,0,VLOOKUP($S78,REF!$K:$N,2,FALSE)),"")</f>
        <v>0</v>
      </c>
      <c r="AT78" s="472">
        <f>IF($AB78&lt;=AT$2,IF($AC78&lt;AT$2,0,VLOOKUP($S78,REF!$K:$N,2,FALSE)),"")</f>
        <v>0</v>
      </c>
      <c r="AU78" s="472">
        <f>IF($AB78&lt;=AU$2,IF($AC78&lt;AU$2,0,VLOOKUP($S78,REF!$K:$N,2,FALSE)),"")</f>
        <v>0</v>
      </c>
      <c r="AV78" s="472">
        <f>IF($AB78&lt;=AV$2,IF($AC78&lt;AV$2,0,VLOOKUP($S78,REF!$K:$N,2,FALSE)),"")</f>
        <v>0</v>
      </c>
      <c r="AW78" s="472">
        <f>IF($AB78&lt;=AW$2,IF($AC78&lt;AW$2,0,VLOOKUP($S78,REF!$K:$N,2,FALSE)),"")</f>
        <v>0</v>
      </c>
      <c r="AX78" s="472">
        <f>IF($AB78&lt;=AX$2,IF($AC78&lt;AX$2,0,VLOOKUP($S78,REF!$K:$N,2,FALSE)),"")</f>
        <v>0</v>
      </c>
      <c r="AY78" s="472">
        <f>IF($AB78&lt;=AY$2,IF($AC78&lt;AY$2,0,VLOOKUP($S78,REF!$K:$N,2,FALSE)),"")</f>
        <v>0</v>
      </c>
      <c r="AZ78" s="472">
        <f>IF($AB78&lt;=AZ$2,IF($AC78&lt;AZ$2,0,VLOOKUP($S78,REF!$K:$N,2,FALSE)),"")</f>
        <v>0</v>
      </c>
      <c r="BA78" s="472">
        <f>IF($AB78&lt;=BA$2,IF($AC78&lt;BA$2,0,VLOOKUP($S78,REF!$K:$N,2,FALSE)),"")</f>
        <v>0</v>
      </c>
      <c r="BB78" s="905">
        <f>IF($AB78&lt;=BB$2,IF($AC78&lt;BB$2,0,VLOOKUP($S78,REF!$K:$N,2,FALSE)),"")</f>
        <v>0</v>
      </c>
      <c r="BC78" s="905">
        <f>IF($AB78&lt;=BC$2,IF($AC78&lt;BC$2,0,VLOOKUP($S78,REF!$K:$N,2,FALSE)),"")</f>
        <v>0</v>
      </c>
      <c r="BD78" s="905">
        <f>IF($AB78&lt;=BD$2,IF($AC78&lt;BD$2,0,VLOOKUP($S78,REF!$K:$N,2,FALSE)),"")</f>
        <v>0</v>
      </c>
      <c r="BE78" s="905">
        <f>IF($AB78&lt;=BE$2,IF($AC78&lt;BE$2,0,VLOOKUP($S78,REF!$K:$N,2,FALSE)),"")</f>
        <v>0</v>
      </c>
      <c r="BF78" s="905">
        <f>IF($AB78&lt;=BF$2,IF($AC78&lt;BF$2,0,VLOOKUP($S78,REF!$K:$N,2,FALSE)),"")</f>
        <v>0</v>
      </c>
      <c r="BG78" s="905">
        <f>IF($AB78&lt;=BG$2,IF($AC78&lt;BG$2,0,VLOOKUP($S78,REF!$K:$N,2,FALSE)),"")</f>
        <v>0</v>
      </c>
      <c r="BH78" s="905">
        <f>IF($AB78&lt;=BH$2,IF($AC78&lt;BH$2,0,VLOOKUP($S78,REF!$K:$N,2,FALSE)),"")</f>
        <v>0</v>
      </c>
      <c r="BI78" s="905">
        <f>IF($AB78&lt;=BI$2,IF($AC78&lt;BI$2,0,VLOOKUP($S78,REF!$K:$N,2,FALSE)),"")</f>
        <v>0</v>
      </c>
      <c r="BJ78" s="905">
        <f>IF($AB78&lt;=BJ$2,IF($AC78&lt;BJ$2,0,VLOOKUP($S78,REF!$K:$N,2,FALSE)),"")</f>
        <v>0</v>
      </c>
      <c r="BK78" s="905">
        <f>IF($AB78&lt;=BK$2,IF($AC78&lt;BK$2,0,VLOOKUP($S78,REF!$K:$N,2,FALSE)),"")</f>
        <v>0</v>
      </c>
      <c r="BL78" s="905">
        <f>IF($AB78&lt;=BL$2,IF($AC78&lt;BL$2,0,VLOOKUP($S78,REF!$K:$N,2,FALSE)),"")</f>
        <v>0</v>
      </c>
      <c r="BM78" s="905">
        <f>IF($AB78&lt;=BM$2,IF($AC78&lt;BM$2,0,VLOOKUP($S78,REF!$K:$N,2,FALSE)),"")</f>
        <v>0</v>
      </c>
      <c r="BN78" s="905">
        <f>IF($AB78&lt;=BN$2,IF($AC78&lt;BN$2,0,VLOOKUP($S78,REF!$K:$N,2,FALSE)),"")</f>
        <v>0</v>
      </c>
      <c r="BO78" s="905">
        <f>IF($AB78&lt;=BO$2,IF($AC78&lt;BO$2,0,VLOOKUP($S78,REF!$K:$N,2,FALSE)),"")</f>
        <v>0</v>
      </c>
      <c r="BP78" s="905">
        <f>IF($AB78&lt;=BP$2,IF($AC78&lt;BP$2,0,VLOOKUP($S78,REF!$K:$N,2,FALSE)),"")</f>
        <v>0</v>
      </c>
      <c r="BQ78" s="905">
        <f>IF($AB78&lt;=BQ$2,IF($AC78&lt;BQ$2,0,VLOOKUP($S78,REF!$K:$N,2,FALSE)),"")</f>
        <v>0</v>
      </c>
      <c r="BR78" s="905">
        <f>IF($AB78&lt;=BR$2,IF($AC78&lt;BR$2,0,VLOOKUP($S78,REF!$K:$N,2,FALSE)),"")</f>
        <v>0</v>
      </c>
      <c r="BS78" s="905">
        <f>IF($AB78&lt;=BS$2,IF($AC78&lt;BS$2,0,VLOOKUP($S78,REF!$K:$N,2,FALSE)),"")</f>
        <v>0</v>
      </c>
      <c r="BT78" s="905">
        <f>IF($AB78&lt;=BT$2,IF($AC78&lt;BT$2,0,VLOOKUP($S78,REF!$K:$N,2,FALSE)),"")</f>
        <v>0</v>
      </c>
      <c r="BU78" s="905">
        <f>IF($AB78&lt;=BU$2,IF($AC78&lt;BU$2,0,VLOOKUP($S78,REF!$K:$N,2,FALSE)),"")</f>
        <v>0</v>
      </c>
      <c r="BV78" s="905">
        <f>IF($AB78&lt;=BV$2,IF($AC78&lt;BV$2,0,VLOOKUP($S78,REF!$K:$N,2,FALSE)),"")</f>
        <v>0</v>
      </c>
      <c r="BW78" s="905">
        <f>IF($AB78&lt;=BW$2,IF($AC78&lt;BW$2,0,VLOOKUP($S78,REF!$K:$N,2,FALSE)),"")</f>
        <v>0</v>
      </c>
      <c r="BX78" s="905">
        <f>IF($AB78&lt;=BX$2,IF($AC78&lt;BX$2,0,VLOOKUP($S78,REF!$K:$N,2,FALSE)),"")</f>
        <v>0</v>
      </c>
      <c r="BY78" s="905">
        <f>IF($AB78&lt;=BY$2,IF($AC78&lt;BY$2,0,VLOOKUP($S78,REF!$K:$N,2,FALSE)),"")</f>
        <v>0</v>
      </c>
      <c r="BZ78" s="905">
        <f>IF($AB78&lt;=BZ$2,IF($AC78&lt;BZ$2,0,VLOOKUP($S78,REF!$K:$N,2,FALSE)),"")</f>
        <v>0</v>
      </c>
      <c r="CA78" s="905">
        <f>IF($AB78&lt;=CA$2,IF($AC78&lt;CA$2,0,VLOOKUP($S78,REF!$K:$N,2,FALSE)),"")</f>
        <v>0</v>
      </c>
      <c r="CB78" s="905">
        <f>IF($AB78&lt;=CB$2,IF($AC78&lt;CB$2,0,VLOOKUP($S78,REF!$K:$N,2,FALSE)),"")</f>
        <v>0</v>
      </c>
      <c r="CC78" s="905">
        <f>IF($AB78&lt;=CC$2,IF($AC78&lt;CC$2,0,VLOOKUP($S78,REF!$K:$N,2,FALSE)),"")</f>
        <v>0</v>
      </c>
      <c r="CD78" s="905">
        <f>IF($AB78&lt;=CD$2,IF($AC78&lt;CD$2,0,VLOOKUP($S78,REF!$K:$N,2,FALSE)),"")</f>
        <v>0</v>
      </c>
      <c r="CE78" s="905">
        <f>IF($AB78&lt;=CE$2,IF($AC78&lt;CE$2,0,VLOOKUP($S78,REF!$K:$N,2,FALSE)),"")</f>
        <v>0</v>
      </c>
      <c r="CF78" s="905">
        <f>IF($AB78&lt;=CF$2,IF($AC78&lt;CF$2,0,VLOOKUP($S78,REF!$K:$N,2,FALSE)),"")</f>
        <v>0</v>
      </c>
      <c r="CG78" s="905">
        <f>IF($AB78&lt;=CG$2,IF($AC78&lt;CG$2,0,VLOOKUP($S78,REF!$K:$N,2,FALSE)),"")</f>
        <v>0</v>
      </c>
      <c r="CH78" s="905">
        <f>IF($AB78&lt;=CH$2,IF($AC78&lt;CH$2,0,VLOOKUP($S78,REF!$K:$N,2,FALSE)),"")</f>
        <v>0</v>
      </c>
      <c r="CI78" s="905">
        <f>IF($AB78&lt;=CI$2,IF($AC78&lt;CI$2,0,VLOOKUP($S78,REF!$K:$N,2,FALSE)),"")</f>
        <v>0</v>
      </c>
      <c r="CJ78" s="905">
        <f>IF($AB78&lt;=CJ$2,IF($AC78&lt;CJ$2,0,VLOOKUP($S78,REF!$K:$N,2,FALSE)),"")</f>
        <v>0</v>
      </c>
      <c r="CK78" s="905">
        <f>IF($AB78&lt;=CK$2,IF($AC78&lt;CK$2,0,VLOOKUP($S78,REF!$K:$N,2,FALSE)),"")</f>
        <v>0</v>
      </c>
      <c r="CL78" s="905">
        <f>IF($AB78&lt;=CL$2,IF($AC78&lt;CL$2,0,VLOOKUP($S78,REF!$K:$N,2,FALSE)),"")</f>
        <v>0</v>
      </c>
      <c r="CM78" s="905">
        <f>IF($AB78&lt;=CM$2,IF($AC78&lt;CM$2,0,VLOOKUP($S78,REF!$K:$N,2,FALSE)),"")</f>
        <v>0</v>
      </c>
      <c r="CN78" s="905">
        <f>IF($AB78&lt;=CN$2,IF($AC78&lt;CN$2,0,VLOOKUP($S78,REF!$K:$N,2,FALSE)),"")</f>
        <v>0</v>
      </c>
      <c r="CO78" s="905">
        <f>IF($AB78&lt;=CO$2,IF($AC78&lt;CO$2,0,VLOOKUP($S78,REF!$K:$N,2,FALSE)),"")</f>
        <v>0</v>
      </c>
      <c r="CP78" s="905">
        <f>IF($AB78&lt;=CP$2,IF($AC78&lt;CP$2,0,VLOOKUP($S78,REF!$K:$N,2,FALSE)),"")</f>
        <v>0</v>
      </c>
      <c r="CQ78" s="905">
        <f>IF($AB78&lt;=CQ$2,IF($AC78&lt;CQ$2,0,VLOOKUP($S78,REF!$K:$N,2,FALSE)),"")</f>
        <v>0</v>
      </c>
      <c r="CR78" s="905">
        <f>IF($AB78&lt;=CR$2,IF($AC78&lt;CR$2,0,VLOOKUP($S78,REF!$K:$N,2,FALSE)),"")</f>
        <v>0</v>
      </c>
      <c r="CS78" s="905">
        <f>IF($AB78&lt;=CS$2,IF($AC78&lt;CS$2,0,VLOOKUP($S78,REF!$K:$N,2,FALSE)),"")</f>
        <v>0</v>
      </c>
      <c r="CT78" s="905">
        <f>IF($AB78&lt;=CT$2,IF($AC78&lt;CT$2,0,VLOOKUP($S78,REF!$K:$N,2,FALSE)),"")</f>
        <v>0</v>
      </c>
      <c r="CU78" s="905">
        <f>IF($AB78&lt;=CU$2,IF($AC78&lt;CU$2,0,VLOOKUP($S78,REF!$K:$N,2,FALSE)),"")</f>
        <v>0</v>
      </c>
      <c r="CV78" s="905">
        <f>IF($AB78&lt;=CV$2,IF($AC78&lt;CV$2,0,VLOOKUP($S78,REF!$K:$N,2,FALSE)),"")</f>
        <v>0</v>
      </c>
      <c r="CW78" s="905">
        <f>IF($AB78&lt;=CW$2,IF($AC78&lt;CW$2,0,VLOOKUP($S78,REF!$K:$N,2,FALSE)),"")</f>
        <v>0</v>
      </c>
      <c r="CX78" s="905">
        <f>IF($AB78&lt;=CX$2,IF($AC78&lt;CX$2,0,VLOOKUP($S78,REF!$K:$N,2,FALSE)),"")</f>
        <v>0</v>
      </c>
      <c r="CY78" s="905">
        <f>IF($AB78&lt;=CY$2,IF($AC78&lt;CY$2,0,VLOOKUP($S78,REF!$K:$N,2,FALSE)),"")</f>
        <v>0</v>
      </c>
      <c r="CZ78" s="905">
        <f>IF($AB78&lt;=CZ$2,IF($AC78&lt;CZ$2,0,VLOOKUP($S78,REF!$K:$N,2,FALSE)),"")</f>
        <v>0</v>
      </c>
      <c r="DA78" s="905">
        <f>IF($AB78&lt;=DA$2,IF($AC78&lt;DA$2,0,VLOOKUP($S78,REF!$K:$N,2,FALSE)),"")</f>
        <v>0</v>
      </c>
      <c r="DB78" s="905">
        <f>IF($AB78&lt;=DB$2,IF($AC78&lt;DB$2,0,VLOOKUP($S78,REF!$K:$N,2,FALSE)),"")</f>
        <v>0</v>
      </c>
      <c r="DC78" s="905">
        <f>IF($AB78&lt;=DC$2,IF($AC78&lt;DC$2,0,VLOOKUP($S78,REF!$K:$N,2,FALSE)),"")</f>
        <v>0</v>
      </c>
      <c r="DD78" s="905">
        <f>IF($AB78&lt;=DD$2,IF($AC78&lt;DD$2,0,VLOOKUP($S78,REF!$K:$N,2,FALSE)),"")</f>
        <v>0</v>
      </c>
      <c r="DE78" s="905">
        <f>IF($AB78&lt;=DE$2,IF($AC78&lt;DE$2,0,VLOOKUP($S78,REF!$K:$N,2,FALSE)),"")</f>
        <v>0</v>
      </c>
      <c r="DF78" s="905">
        <f>IF($AB78&lt;=DF$2,IF($AC78&lt;DF$2,0,VLOOKUP($S78,REF!$K:$N,2,FALSE)),"")</f>
        <v>0</v>
      </c>
      <c r="DG78" s="905">
        <f>IF($AB78&lt;=DG$2,IF($AC78&lt;DG$2,0,VLOOKUP($S78,REF!$K:$N,2,FALSE)),"")</f>
        <v>0</v>
      </c>
      <c r="DH78" s="905">
        <f>IF($AB78&lt;=DH$2,IF($AC78&lt;DH$2,0,VLOOKUP($S78,REF!$K:$N,2,FALSE)),"")</f>
        <v>0</v>
      </c>
      <c r="DI78" s="905">
        <f>IF($AB78&lt;=DI$2,IF($AC78&lt;DI$2,0,VLOOKUP($S78,REF!$K:$N,2,FALSE)),"")</f>
        <v>0</v>
      </c>
      <c r="DJ78" s="905">
        <f>IF($AB78&lt;=DJ$2,IF($AC78&lt;DJ$2,0,VLOOKUP($S78,REF!$K:$N,2,FALSE)),"")</f>
        <v>0</v>
      </c>
      <c r="DK78" s="905">
        <f>IF($AB78&lt;=DK$2,IF($AC78&lt;DK$2,0,VLOOKUP($S78,REF!$K:$N,2,FALSE)),"")</f>
        <v>0</v>
      </c>
      <c r="DL78" s="905">
        <f>IF($AB78&lt;=DL$2,IF($AC78&lt;DL$2,0,VLOOKUP($S78,REF!$K:$N,2,FALSE)),"")</f>
        <v>0</v>
      </c>
      <c r="DM78" s="905">
        <f>IF($AB78&lt;=DM$2,IF($AC78&lt;DM$2,0,VLOOKUP($S78,REF!$K:$N,2,FALSE)),"")</f>
        <v>0</v>
      </c>
      <c r="DN78" s="905">
        <f>IF($AB78&lt;=DN$2,IF($AC78&lt;DN$2,0,VLOOKUP($S78,REF!$K:$N,2,FALSE)),"")</f>
        <v>0</v>
      </c>
      <c r="DO78" s="905">
        <f>IF($AB78&lt;=DO$2,IF($AC78&lt;DO$2,0,VLOOKUP($S78,REF!$K:$N,2,FALSE)),"")</f>
        <v>0</v>
      </c>
      <c r="DP78" s="905">
        <f>IF($AB78&lt;=DP$2,IF($AC78&lt;DP$2,0,VLOOKUP($S78,REF!$K:$N,2,FALSE)),"")</f>
        <v>0</v>
      </c>
      <c r="DQ78" s="905">
        <f>IF($AB78&lt;=DQ$2,IF($AC78&lt;DQ$2,0,VLOOKUP($S78,REF!$K:$N,2,FALSE)),"")</f>
        <v>0</v>
      </c>
      <c r="DR78" s="905">
        <f>IF($AB78&lt;=DR$2,IF($AC78&lt;DR$2,0,VLOOKUP($S78,REF!$K:$N,2,FALSE)),"")</f>
        <v>0</v>
      </c>
      <c r="DS78" s="905">
        <f>IF($AB78&lt;=DS$2,IF($AC78&lt;DS$2,0,VLOOKUP($S78,REF!$K:$N,2,FALSE)),"")</f>
        <v>0</v>
      </c>
      <c r="DT78" s="905">
        <f>IF($AB78&lt;=DT$2,IF($AC78&lt;DT$2,0,VLOOKUP($S78,REF!$K:$N,2,FALSE)),"")</f>
        <v>0</v>
      </c>
      <c r="DU78" s="905">
        <f>IF($AB78&lt;=DU$2,IF($AC78&lt;DU$2,0,VLOOKUP($S78,REF!$K:$N,2,FALSE)),"")</f>
        <v>0</v>
      </c>
      <c r="DV78" s="905">
        <f>IF($AB78&lt;=DV$2,IF($AC78&lt;DV$2,0,VLOOKUP($S78,REF!$K:$N,2,FALSE)),"")</f>
        <v>0</v>
      </c>
      <c r="DW78" s="905">
        <f>IF($AB78&lt;=DW$2,IF($AC78&lt;DW$2,0,VLOOKUP($S78,REF!$K:$N,2,FALSE)),"")</f>
        <v>0</v>
      </c>
      <c r="DX78" s="905">
        <f>IF($AB78&lt;=DX$2,IF($AC78&lt;DX$2,0,VLOOKUP($S78,REF!$K:$N,2,FALSE)),"")</f>
        <v>0</v>
      </c>
      <c r="DY78" s="905">
        <f>IF($AB78&lt;=DY$2,IF($AC78&lt;DY$2,0,VLOOKUP($S78,REF!$K:$N,2,FALSE)),"")</f>
        <v>0</v>
      </c>
      <c r="DZ78" s="905">
        <f>IF($AB78&lt;=DZ$2,IF($AC78&lt;DZ$2,0,VLOOKUP($S78,REF!$K:$N,2,FALSE)),"")</f>
        <v>1.0001</v>
      </c>
      <c r="EA78" s="908"/>
      <c r="EB78" s="908"/>
      <c r="EC78" s="908"/>
      <c r="ED78" s="908"/>
      <c r="EE78" s="908"/>
      <c r="EF78" s="908"/>
      <c r="EG78" s="908"/>
      <c r="EH78" s="908"/>
      <c r="EI78" s="908"/>
      <c r="EJ78" s="908"/>
      <c r="EK78" s="908"/>
      <c r="EL78" s="908"/>
      <c r="EM78" s="908"/>
      <c r="EN78" s="908"/>
      <c r="EO78" s="908"/>
      <c r="EP78" s="908"/>
      <c r="EQ78" s="908"/>
      <c r="ER78" s="908"/>
      <c r="ES78" s="908"/>
      <c r="ET78" s="908"/>
      <c r="EU78" s="908"/>
      <c r="EV78" s="908"/>
      <c r="EW78" s="908"/>
      <c r="EX78" s="908"/>
      <c r="EY78" s="908"/>
      <c r="EZ78" s="908"/>
      <c r="FA78" s="908"/>
      <c r="FB78" s="908"/>
      <c r="FC78" s="908"/>
      <c r="FD78" s="908"/>
      <c r="FE78" s="908"/>
      <c r="FF78" s="908"/>
      <c r="FG78" s="908"/>
      <c r="FH78" s="908"/>
      <c r="FI78" s="908"/>
      <c r="FJ78" s="908"/>
      <c r="FK78" s="908"/>
      <c r="FL78" s="908"/>
      <c r="FM78" s="908"/>
      <c r="FN78" s="908"/>
      <c r="FO78" s="908"/>
      <c r="FP78" s="908"/>
      <c r="FQ78" s="908"/>
      <c r="FR78" s="908"/>
      <c r="FS78" s="908"/>
      <c r="FT78" s="908"/>
      <c r="FU78" s="908"/>
      <c r="FV78" s="908"/>
      <c r="FW78" s="908"/>
      <c r="FX78" s="908"/>
      <c r="FY78" s="908"/>
      <c r="FZ78" s="908"/>
      <c r="GA78" s="908"/>
      <c r="GB78" s="908"/>
      <c r="GC78" s="908"/>
      <c r="GD78" s="908"/>
      <c r="GE78" s="908"/>
      <c r="GF78" s="908"/>
      <c r="GG78" s="908"/>
      <c r="GH78" s="908"/>
      <c r="GI78" s="908"/>
      <c r="GJ78" s="908"/>
      <c r="GK78" s="908"/>
      <c r="GL78" s="908"/>
      <c r="GM78" s="908"/>
      <c r="GN78" s="908"/>
      <c r="GO78" s="908"/>
      <c r="GP78" s="908"/>
      <c r="GQ78" s="908"/>
      <c r="GR78" s="908"/>
      <c r="GS78" s="908"/>
      <c r="GT78" s="908"/>
      <c r="GU78" s="908"/>
      <c r="GV78" s="908"/>
      <c r="GW78" s="908"/>
      <c r="GX78" s="908"/>
      <c r="GY78" s="908"/>
      <c r="GZ78" s="908"/>
      <c r="HA78" s="908"/>
      <c r="HB78" s="908"/>
      <c r="HC78" s="908"/>
      <c r="HD78" s="908"/>
      <c r="HE78" s="908"/>
      <c r="HF78" s="908"/>
      <c r="HG78" s="908"/>
      <c r="HH78" s="908"/>
      <c r="HI78" s="908"/>
      <c r="HJ78" s="908"/>
      <c r="HK78" s="908"/>
      <c r="HL78" s="908"/>
      <c r="HM78" s="908"/>
      <c r="HN78" s="908"/>
      <c r="HO78" s="908"/>
      <c r="HP78" s="908"/>
      <c r="HQ78" s="908"/>
      <c r="HR78" s="908"/>
      <c r="HS78" s="908"/>
      <c r="HT78" s="908"/>
      <c r="HU78" s="908"/>
      <c r="HV78" s="908"/>
      <c r="HW78" s="908"/>
      <c r="HX78" s="908"/>
      <c r="HY78" s="908"/>
      <c r="HZ78" s="908"/>
      <c r="IA78" s="908"/>
      <c r="IB78" s="908"/>
      <c r="IC78" s="908"/>
      <c r="ID78" s="908"/>
      <c r="IE78" s="908"/>
      <c r="IF78" s="908"/>
      <c r="IG78" s="908"/>
      <c r="IH78" s="908"/>
      <c r="II78" s="908"/>
      <c r="IJ78" s="908"/>
      <c r="IK78" s="908"/>
      <c r="IL78" s="908"/>
      <c r="IM78" s="908"/>
      <c r="IN78" s="908"/>
      <c r="IO78" s="908"/>
      <c r="IP78" s="908"/>
      <c r="IQ78" s="908"/>
      <c r="IR78" s="908"/>
      <c r="IS78" s="908"/>
      <c r="IT78" s="908"/>
      <c r="IU78" s="908"/>
      <c r="IV78" s="908"/>
      <c r="IW78" s="908"/>
      <c r="IX78" s="908"/>
      <c r="IY78" s="908"/>
      <c r="IZ78" s="908"/>
      <c r="JA78" s="908"/>
      <c r="JB78" s="908"/>
      <c r="JC78" s="908"/>
      <c r="JD78" s="908"/>
      <c r="JE78" s="908"/>
      <c r="JF78" s="908"/>
      <c r="JG78" s="908"/>
      <c r="JH78" s="908"/>
      <c r="JI78" s="908"/>
      <c r="JJ78" s="908"/>
      <c r="JK78" s="908"/>
      <c r="JL78" s="908"/>
      <c r="JM78" s="908"/>
      <c r="JN78" s="908"/>
      <c r="JO78" s="908"/>
      <c r="JP78" s="908"/>
      <c r="JQ78" s="908"/>
      <c r="JR78" s="908"/>
      <c r="JS78" s="908"/>
      <c r="JT78" s="908"/>
      <c r="JU78" s="908"/>
      <c r="JV78" s="908"/>
      <c r="JW78" s="908"/>
      <c r="JX78" s="908"/>
    </row>
    <row r="79" spans="1:284" s="709" customFormat="1" ht="24" customHeight="1">
      <c r="A79" s="972">
        <f>VLOOKUP(B79,REF!$U$1:$W$8,2,FALSE)</f>
        <v>4</v>
      </c>
      <c r="B79" s="1192" t="s">
        <v>342</v>
      </c>
      <c r="C79" s="1193"/>
      <c r="D79" s="1297"/>
      <c r="E79" s="971"/>
      <c r="F79" s="1218">
        <v>0</v>
      </c>
      <c r="G79" s="1219"/>
      <c r="H79" s="870"/>
      <c r="I79" s="764" t="s">
        <v>281</v>
      </c>
      <c r="J79" s="945"/>
      <c r="K79" s="939"/>
      <c r="L79" s="864"/>
      <c r="M79" s="710"/>
      <c r="N79" s="1304" t="s">
        <v>281</v>
      </c>
      <c r="O79" s="1225"/>
      <c r="P79" s="860"/>
      <c r="Q79" s="930"/>
      <c r="R79" s="1025"/>
      <c r="S79" s="1179"/>
      <c r="T79" s="1180" t="str">
        <f>VLOOKUP(S79,REF!$K$1:$N$11,4,FALSE)</f>
        <v>SALES</v>
      </c>
      <c r="U79" s="1019"/>
      <c r="V79" s="904"/>
      <c r="W79" s="956"/>
      <c r="X79" s="904"/>
      <c r="Y79" s="956"/>
      <c r="Z79" s="955"/>
      <c r="AA79" s="952">
        <f t="shared" si="12"/>
        <v>0</v>
      </c>
      <c r="AB79" s="1283"/>
      <c r="AC79" s="1283">
        <f t="shared" si="13"/>
        <v>0</v>
      </c>
      <c r="AD79" s="952"/>
      <c r="AE79" s="953"/>
      <c r="AF79" s="1033"/>
      <c r="AG79" s="1234"/>
      <c r="AH79" s="472">
        <f>IF($AB79&lt;=AH$2,IF($AC79&lt;AH$2,0,VLOOKUP($S79,REF!$K:$N,2,FALSE)),"")</f>
        <v>0</v>
      </c>
      <c r="AI79" s="472">
        <f>IF($AB79&lt;=AI$2,IF($AC79&lt;AI$2,0,VLOOKUP($S79,REF!$K:$N,2,FALSE)),"")</f>
        <v>0</v>
      </c>
      <c r="AJ79" s="472">
        <f>IF($AB79&lt;=AJ$2,IF($AC79&lt;AJ$2,0,VLOOKUP($S79,REF!$K:$N,2,FALSE)),"")</f>
        <v>0</v>
      </c>
      <c r="AK79" s="472">
        <f>IF($AB79&lt;=AK$2,IF($AC79&lt;AK$2,0,VLOOKUP($S79,REF!$K:$N,2,FALSE)),"")</f>
        <v>0</v>
      </c>
      <c r="AL79" s="472">
        <f>IF($AB79&lt;=AL$2,IF($AC79&lt;AL$2,0,VLOOKUP($S79,REF!$K:$N,2,FALSE)),"")</f>
        <v>0</v>
      </c>
      <c r="AM79" s="472">
        <f>IF($AB79&lt;=AM$2,IF($AC79&lt;AM$2,0,VLOOKUP($S79,REF!$K:$N,2,FALSE)),"")</f>
        <v>0</v>
      </c>
      <c r="AN79" s="472">
        <f>IF($AB79&lt;=AN$2,IF($AC79&lt;AN$2,0,VLOOKUP($S79,REF!$K:$N,2,FALSE)),"")</f>
        <v>0</v>
      </c>
      <c r="AO79" s="472">
        <f>IF($AB79&lt;=AO$2,IF($AC79&lt;AO$2,0,VLOOKUP($S79,REF!$K:$N,2,FALSE)),"")</f>
        <v>0</v>
      </c>
      <c r="AP79" s="472">
        <f>IF($AB79&lt;=AP$2,IF($AC79&lt;AP$2,0,VLOOKUP($S79,REF!$K:$N,2,FALSE)),"")</f>
        <v>0</v>
      </c>
      <c r="AQ79" s="472">
        <f>IF($AB79&lt;=AQ$2,IF($AC79&lt;AQ$2,0,VLOOKUP($S79,REF!$K:$N,2,FALSE)),"")</f>
        <v>0</v>
      </c>
      <c r="AR79" s="472">
        <f>IF($AB79&lt;=AR$2,IF($AC79&lt;AR$2,0,VLOOKUP($S79,REF!$K:$N,2,FALSE)),"")</f>
        <v>0</v>
      </c>
      <c r="AS79" s="472">
        <f>IF($AB79&lt;=AS$2,IF($AC79&lt;AS$2,0,VLOOKUP($S79,REF!$K:$N,2,FALSE)),"")</f>
        <v>0</v>
      </c>
      <c r="AT79" s="472">
        <f>IF($AB79&lt;=AT$2,IF($AC79&lt;AT$2,0,VLOOKUP($S79,REF!$K:$N,2,FALSE)),"")</f>
        <v>0</v>
      </c>
      <c r="AU79" s="472">
        <f>IF($AB79&lt;=AU$2,IF($AC79&lt;AU$2,0,VLOOKUP($S79,REF!$K:$N,2,FALSE)),"")</f>
        <v>0</v>
      </c>
      <c r="AV79" s="472">
        <f>IF($AB79&lt;=AV$2,IF($AC79&lt;AV$2,0,VLOOKUP($S79,REF!$K:$N,2,FALSE)),"")</f>
        <v>0</v>
      </c>
      <c r="AW79" s="472">
        <f>IF($AB79&lt;=AW$2,IF($AC79&lt;AW$2,0,VLOOKUP($S79,REF!$K:$N,2,FALSE)),"")</f>
        <v>0</v>
      </c>
      <c r="AX79" s="472">
        <f>IF($AB79&lt;=AX$2,IF($AC79&lt;AX$2,0,VLOOKUP($S79,REF!$K:$N,2,FALSE)),"")</f>
        <v>0</v>
      </c>
      <c r="AY79" s="472">
        <f>IF($AB79&lt;=AY$2,IF($AC79&lt;AY$2,0,VLOOKUP($S79,REF!$K:$N,2,FALSE)),"")</f>
        <v>0</v>
      </c>
      <c r="AZ79" s="472">
        <f>IF($AB79&lt;=AZ$2,IF($AC79&lt;AZ$2,0,VLOOKUP($S79,REF!$K:$N,2,FALSE)),"")</f>
        <v>0</v>
      </c>
      <c r="BA79" s="472">
        <f>IF($AB79&lt;=BA$2,IF($AC79&lt;BA$2,0,VLOOKUP($S79,REF!$K:$N,2,FALSE)),"")</f>
        <v>0</v>
      </c>
      <c r="BB79" s="905">
        <f>IF($AB79&lt;=BB$2,IF($AC79&lt;BB$2,0,VLOOKUP($S79,REF!$K:$N,2,FALSE)),"")</f>
        <v>0</v>
      </c>
      <c r="BC79" s="905">
        <f>IF($AB79&lt;=BC$2,IF($AC79&lt;BC$2,0,VLOOKUP($S79,REF!$K:$N,2,FALSE)),"")</f>
        <v>0</v>
      </c>
      <c r="BD79" s="905">
        <f>IF($AB79&lt;=BD$2,IF($AC79&lt;BD$2,0,VLOOKUP($S79,REF!$K:$N,2,FALSE)),"")</f>
        <v>0</v>
      </c>
      <c r="BE79" s="905">
        <f>IF($AB79&lt;=BE$2,IF($AC79&lt;BE$2,0,VLOOKUP($S79,REF!$K:$N,2,FALSE)),"")</f>
        <v>0</v>
      </c>
      <c r="BF79" s="905">
        <f>IF($AB79&lt;=BF$2,IF($AC79&lt;BF$2,0,VLOOKUP($S79,REF!$K:$N,2,FALSE)),"")</f>
        <v>0</v>
      </c>
      <c r="BG79" s="905">
        <f>IF($AB79&lt;=BG$2,IF($AC79&lt;BG$2,0,VLOOKUP($S79,REF!$K:$N,2,FALSE)),"")</f>
        <v>0</v>
      </c>
      <c r="BH79" s="905">
        <f>IF($AB79&lt;=BH$2,IF($AC79&lt;BH$2,0,VLOOKUP($S79,REF!$K:$N,2,FALSE)),"")</f>
        <v>0</v>
      </c>
      <c r="BI79" s="905">
        <f>IF($AB79&lt;=BI$2,IF($AC79&lt;BI$2,0,VLOOKUP($S79,REF!$K:$N,2,FALSE)),"")</f>
        <v>0</v>
      </c>
      <c r="BJ79" s="905">
        <f>IF($AB79&lt;=BJ$2,IF($AC79&lt;BJ$2,0,VLOOKUP($S79,REF!$K:$N,2,FALSE)),"")</f>
        <v>0</v>
      </c>
      <c r="BK79" s="905">
        <f>IF($AB79&lt;=BK$2,IF($AC79&lt;BK$2,0,VLOOKUP($S79,REF!$K:$N,2,FALSE)),"")</f>
        <v>0</v>
      </c>
      <c r="BL79" s="905">
        <f>IF($AB79&lt;=BL$2,IF($AC79&lt;BL$2,0,VLOOKUP($S79,REF!$K:$N,2,FALSE)),"")</f>
        <v>0</v>
      </c>
      <c r="BM79" s="905">
        <f>IF($AB79&lt;=BM$2,IF($AC79&lt;BM$2,0,VLOOKUP($S79,REF!$K:$N,2,FALSE)),"")</f>
        <v>0</v>
      </c>
      <c r="BN79" s="905">
        <f>IF($AB79&lt;=BN$2,IF($AC79&lt;BN$2,0,VLOOKUP($S79,REF!$K:$N,2,FALSE)),"")</f>
        <v>0</v>
      </c>
      <c r="BO79" s="905">
        <f>IF($AB79&lt;=BO$2,IF($AC79&lt;BO$2,0,VLOOKUP($S79,REF!$K:$N,2,FALSE)),"")</f>
        <v>0</v>
      </c>
      <c r="BP79" s="905">
        <f>IF($AB79&lt;=BP$2,IF($AC79&lt;BP$2,0,VLOOKUP($S79,REF!$K:$N,2,FALSE)),"")</f>
        <v>0</v>
      </c>
      <c r="BQ79" s="905">
        <f>IF($AB79&lt;=BQ$2,IF($AC79&lt;BQ$2,0,VLOOKUP($S79,REF!$K:$N,2,FALSE)),"")</f>
        <v>0</v>
      </c>
      <c r="BR79" s="905">
        <f>IF($AB79&lt;=BR$2,IF($AC79&lt;BR$2,0,VLOOKUP($S79,REF!$K:$N,2,FALSE)),"")</f>
        <v>0</v>
      </c>
      <c r="BS79" s="905">
        <f>IF($AB79&lt;=BS$2,IF($AC79&lt;BS$2,0,VLOOKUP($S79,REF!$K:$N,2,FALSE)),"")</f>
        <v>0</v>
      </c>
      <c r="BT79" s="905">
        <f>IF($AB79&lt;=BT$2,IF($AC79&lt;BT$2,0,VLOOKUP($S79,REF!$K:$N,2,FALSE)),"")</f>
        <v>0</v>
      </c>
      <c r="BU79" s="905">
        <f>IF($AB79&lt;=BU$2,IF($AC79&lt;BU$2,0,VLOOKUP($S79,REF!$K:$N,2,FALSE)),"")</f>
        <v>0</v>
      </c>
      <c r="BV79" s="905">
        <f>IF($AB79&lt;=BV$2,IF($AC79&lt;BV$2,0,VLOOKUP($S79,REF!$K:$N,2,FALSE)),"")</f>
        <v>0</v>
      </c>
      <c r="BW79" s="905">
        <f>IF($AB79&lt;=BW$2,IF($AC79&lt;BW$2,0,VLOOKUP($S79,REF!$K:$N,2,FALSE)),"")</f>
        <v>0</v>
      </c>
      <c r="BX79" s="905">
        <f>IF($AB79&lt;=BX$2,IF($AC79&lt;BX$2,0,VLOOKUP($S79,REF!$K:$N,2,FALSE)),"")</f>
        <v>0</v>
      </c>
      <c r="BY79" s="905">
        <f>IF($AB79&lt;=BY$2,IF($AC79&lt;BY$2,0,VLOOKUP($S79,REF!$K:$N,2,FALSE)),"")</f>
        <v>0</v>
      </c>
      <c r="BZ79" s="905">
        <f>IF($AB79&lt;=BZ$2,IF($AC79&lt;BZ$2,0,VLOOKUP($S79,REF!$K:$N,2,FALSE)),"")</f>
        <v>0</v>
      </c>
      <c r="CA79" s="905">
        <f>IF($AB79&lt;=CA$2,IF($AC79&lt;CA$2,0,VLOOKUP($S79,REF!$K:$N,2,FALSE)),"")</f>
        <v>0</v>
      </c>
      <c r="CB79" s="905">
        <f>IF($AB79&lt;=CB$2,IF($AC79&lt;CB$2,0,VLOOKUP($S79,REF!$K:$N,2,FALSE)),"")</f>
        <v>0</v>
      </c>
      <c r="CC79" s="905">
        <f>IF($AB79&lt;=CC$2,IF($AC79&lt;CC$2,0,VLOOKUP($S79,REF!$K:$N,2,FALSE)),"")</f>
        <v>0</v>
      </c>
      <c r="CD79" s="905">
        <f>IF($AB79&lt;=CD$2,IF($AC79&lt;CD$2,0,VLOOKUP($S79,REF!$K:$N,2,FALSE)),"")</f>
        <v>0</v>
      </c>
      <c r="CE79" s="905">
        <f>IF($AB79&lt;=CE$2,IF($AC79&lt;CE$2,0,VLOOKUP($S79,REF!$K:$N,2,FALSE)),"")</f>
        <v>0</v>
      </c>
      <c r="CF79" s="905">
        <f>IF($AB79&lt;=CF$2,IF($AC79&lt;CF$2,0,VLOOKUP($S79,REF!$K:$N,2,FALSE)),"")</f>
        <v>0</v>
      </c>
      <c r="CG79" s="905">
        <f>IF($AB79&lt;=CG$2,IF($AC79&lt;CG$2,0,VLOOKUP($S79,REF!$K:$N,2,FALSE)),"")</f>
        <v>0</v>
      </c>
      <c r="CH79" s="905">
        <f>IF($AB79&lt;=CH$2,IF($AC79&lt;CH$2,0,VLOOKUP($S79,REF!$K:$N,2,FALSE)),"")</f>
        <v>0</v>
      </c>
      <c r="CI79" s="905">
        <f>IF($AB79&lt;=CI$2,IF($AC79&lt;CI$2,0,VLOOKUP($S79,REF!$K:$N,2,FALSE)),"")</f>
        <v>0</v>
      </c>
      <c r="CJ79" s="905">
        <f>IF($AB79&lt;=CJ$2,IF($AC79&lt;CJ$2,0,VLOOKUP($S79,REF!$K:$N,2,FALSE)),"")</f>
        <v>0</v>
      </c>
      <c r="CK79" s="905">
        <f>IF($AB79&lt;=CK$2,IF($AC79&lt;CK$2,0,VLOOKUP($S79,REF!$K:$N,2,FALSE)),"")</f>
        <v>0</v>
      </c>
      <c r="CL79" s="905">
        <f>IF($AB79&lt;=CL$2,IF($AC79&lt;CL$2,0,VLOOKUP($S79,REF!$K:$N,2,FALSE)),"")</f>
        <v>0</v>
      </c>
      <c r="CM79" s="905">
        <f>IF($AB79&lt;=CM$2,IF($AC79&lt;CM$2,0,VLOOKUP($S79,REF!$K:$N,2,FALSE)),"")</f>
        <v>0</v>
      </c>
      <c r="CN79" s="905">
        <f>IF($AB79&lt;=CN$2,IF($AC79&lt;CN$2,0,VLOOKUP($S79,REF!$K:$N,2,FALSE)),"")</f>
        <v>0</v>
      </c>
      <c r="CO79" s="905">
        <f>IF($AB79&lt;=CO$2,IF($AC79&lt;CO$2,0,VLOOKUP($S79,REF!$K:$N,2,FALSE)),"")</f>
        <v>0</v>
      </c>
      <c r="CP79" s="905">
        <f>IF($AB79&lt;=CP$2,IF($AC79&lt;CP$2,0,VLOOKUP($S79,REF!$K:$N,2,FALSE)),"")</f>
        <v>0</v>
      </c>
      <c r="CQ79" s="905">
        <f>IF($AB79&lt;=CQ$2,IF($AC79&lt;CQ$2,0,VLOOKUP($S79,REF!$K:$N,2,FALSE)),"")</f>
        <v>0</v>
      </c>
      <c r="CR79" s="905">
        <f>IF($AB79&lt;=CR$2,IF($AC79&lt;CR$2,0,VLOOKUP($S79,REF!$K:$N,2,FALSE)),"")</f>
        <v>0</v>
      </c>
      <c r="CS79" s="905">
        <f>IF($AB79&lt;=CS$2,IF($AC79&lt;CS$2,0,VLOOKUP($S79,REF!$K:$N,2,FALSE)),"")</f>
        <v>0</v>
      </c>
      <c r="CT79" s="905">
        <f>IF($AB79&lt;=CT$2,IF($AC79&lt;CT$2,0,VLOOKUP($S79,REF!$K:$N,2,FALSE)),"")</f>
        <v>0</v>
      </c>
      <c r="CU79" s="905">
        <f>IF($AB79&lt;=CU$2,IF($AC79&lt;CU$2,0,VLOOKUP($S79,REF!$K:$N,2,FALSE)),"")</f>
        <v>0</v>
      </c>
      <c r="CV79" s="905">
        <f>IF($AB79&lt;=CV$2,IF($AC79&lt;CV$2,0,VLOOKUP($S79,REF!$K:$N,2,FALSE)),"")</f>
        <v>0</v>
      </c>
      <c r="CW79" s="905">
        <f>IF($AB79&lt;=CW$2,IF($AC79&lt;CW$2,0,VLOOKUP($S79,REF!$K:$N,2,FALSE)),"")</f>
        <v>0</v>
      </c>
      <c r="CX79" s="905">
        <f>IF($AB79&lt;=CX$2,IF($AC79&lt;CX$2,0,VLOOKUP($S79,REF!$K:$N,2,FALSE)),"")</f>
        <v>0</v>
      </c>
      <c r="CY79" s="905">
        <f>IF($AB79&lt;=CY$2,IF($AC79&lt;CY$2,0,VLOOKUP($S79,REF!$K:$N,2,FALSE)),"")</f>
        <v>0</v>
      </c>
      <c r="CZ79" s="905">
        <f>IF($AB79&lt;=CZ$2,IF($AC79&lt;CZ$2,0,VLOOKUP($S79,REF!$K:$N,2,FALSE)),"")</f>
        <v>0</v>
      </c>
      <c r="DA79" s="905">
        <f>IF($AB79&lt;=DA$2,IF($AC79&lt;DA$2,0,VLOOKUP($S79,REF!$K:$N,2,FALSE)),"")</f>
        <v>0</v>
      </c>
      <c r="DB79" s="905">
        <f>IF($AB79&lt;=DB$2,IF($AC79&lt;DB$2,0,VLOOKUP($S79,REF!$K:$N,2,FALSE)),"")</f>
        <v>0</v>
      </c>
      <c r="DC79" s="905">
        <f>IF($AB79&lt;=DC$2,IF($AC79&lt;DC$2,0,VLOOKUP($S79,REF!$K:$N,2,FALSE)),"")</f>
        <v>0</v>
      </c>
      <c r="DD79" s="905">
        <f>IF($AB79&lt;=DD$2,IF($AC79&lt;DD$2,0,VLOOKUP($S79,REF!$K:$N,2,FALSE)),"")</f>
        <v>0</v>
      </c>
      <c r="DE79" s="905">
        <f>IF($AB79&lt;=DE$2,IF($AC79&lt;DE$2,0,VLOOKUP($S79,REF!$K:$N,2,FALSE)),"")</f>
        <v>0</v>
      </c>
      <c r="DF79" s="905">
        <f>IF($AB79&lt;=DF$2,IF($AC79&lt;DF$2,0,VLOOKUP($S79,REF!$K:$N,2,FALSE)),"")</f>
        <v>0</v>
      </c>
      <c r="DG79" s="905">
        <f>IF($AB79&lt;=DG$2,IF($AC79&lt;DG$2,0,VLOOKUP($S79,REF!$K:$N,2,FALSE)),"")</f>
        <v>0</v>
      </c>
      <c r="DH79" s="905">
        <f>IF($AB79&lt;=DH$2,IF($AC79&lt;DH$2,0,VLOOKUP($S79,REF!$K:$N,2,FALSE)),"")</f>
        <v>0</v>
      </c>
      <c r="DI79" s="905">
        <f>IF($AB79&lt;=DI$2,IF($AC79&lt;DI$2,0,VLOOKUP($S79,REF!$K:$N,2,FALSE)),"")</f>
        <v>0</v>
      </c>
      <c r="DJ79" s="905">
        <f>IF($AB79&lt;=DJ$2,IF($AC79&lt;DJ$2,0,VLOOKUP($S79,REF!$K:$N,2,FALSE)),"")</f>
        <v>0</v>
      </c>
      <c r="DK79" s="905">
        <f>IF($AB79&lt;=DK$2,IF($AC79&lt;DK$2,0,VLOOKUP($S79,REF!$K:$N,2,FALSE)),"")</f>
        <v>0</v>
      </c>
      <c r="DL79" s="905">
        <f>IF($AB79&lt;=DL$2,IF($AC79&lt;DL$2,0,VLOOKUP($S79,REF!$K:$N,2,FALSE)),"")</f>
        <v>0</v>
      </c>
      <c r="DM79" s="905">
        <f>IF($AB79&lt;=DM$2,IF($AC79&lt;DM$2,0,VLOOKUP($S79,REF!$K:$N,2,FALSE)),"")</f>
        <v>0</v>
      </c>
      <c r="DN79" s="905">
        <f>IF($AB79&lt;=DN$2,IF($AC79&lt;DN$2,0,VLOOKUP($S79,REF!$K:$N,2,FALSE)),"")</f>
        <v>0</v>
      </c>
      <c r="DO79" s="905">
        <f>IF($AB79&lt;=DO$2,IF($AC79&lt;DO$2,0,VLOOKUP($S79,REF!$K:$N,2,FALSE)),"")</f>
        <v>0</v>
      </c>
      <c r="DP79" s="905">
        <f>IF($AB79&lt;=DP$2,IF($AC79&lt;DP$2,0,VLOOKUP($S79,REF!$K:$N,2,FALSE)),"")</f>
        <v>0</v>
      </c>
      <c r="DQ79" s="905">
        <f>IF($AB79&lt;=DQ$2,IF($AC79&lt;DQ$2,0,VLOOKUP($S79,REF!$K:$N,2,FALSE)),"")</f>
        <v>0</v>
      </c>
      <c r="DR79" s="905">
        <f>IF($AB79&lt;=DR$2,IF($AC79&lt;DR$2,0,VLOOKUP($S79,REF!$K:$N,2,FALSE)),"")</f>
        <v>0</v>
      </c>
      <c r="DS79" s="905">
        <f>IF($AB79&lt;=DS$2,IF($AC79&lt;DS$2,0,VLOOKUP($S79,REF!$K:$N,2,FALSE)),"")</f>
        <v>0</v>
      </c>
      <c r="DT79" s="905">
        <f>IF($AB79&lt;=DT$2,IF($AC79&lt;DT$2,0,VLOOKUP($S79,REF!$K:$N,2,FALSE)),"")</f>
        <v>0</v>
      </c>
      <c r="DU79" s="905">
        <f>IF($AB79&lt;=DU$2,IF($AC79&lt;DU$2,0,VLOOKUP($S79,REF!$K:$N,2,FALSE)),"")</f>
        <v>0</v>
      </c>
      <c r="DV79" s="905">
        <f>IF($AB79&lt;=DV$2,IF($AC79&lt;DV$2,0,VLOOKUP($S79,REF!$K:$N,2,FALSE)),"")</f>
        <v>0</v>
      </c>
      <c r="DW79" s="905">
        <f>IF($AB79&lt;=DW$2,IF($AC79&lt;DW$2,0,VLOOKUP($S79,REF!$K:$N,2,FALSE)),"")</f>
        <v>0</v>
      </c>
      <c r="DX79" s="905">
        <f>IF($AB79&lt;=DX$2,IF($AC79&lt;DX$2,0,VLOOKUP($S79,REF!$K:$N,2,FALSE)),"")</f>
        <v>0</v>
      </c>
      <c r="DY79" s="905">
        <f>IF($AB79&lt;=DY$2,IF($AC79&lt;DY$2,0,VLOOKUP($S79,REF!$K:$N,2,FALSE)),"")</f>
        <v>0</v>
      </c>
      <c r="DZ79" s="905">
        <f>IF($AB79&lt;=DZ$2,IF($AC79&lt;DZ$2,0,VLOOKUP($S79,REF!$K:$N,2,FALSE)),"")</f>
        <v>1.0001</v>
      </c>
      <c r="EA79" s="908"/>
      <c r="EB79" s="908"/>
      <c r="EC79" s="908"/>
      <c r="ED79" s="908"/>
      <c r="EE79" s="908"/>
      <c r="EF79" s="908"/>
      <c r="EG79" s="908"/>
      <c r="EH79" s="908"/>
      <c r="EI79" s="908"/>
      <c r="EJ79" s="908"/>
      <c r="EK79" s="908"/>
      <c r="EL79" s="908"/>
      <c r="EM79" s="908"/>
      <c r="EN79" s="908"/>
      <c r="EO79" s="908"/>
      <c r="EP79" s="908"/>
      <c r="EQ79" s="908"/>
      <c r="ER79" s="908"/>
      <c r="ES79" s="908"/>
      <c r="ET79" s="908"/>
      <c r="EU79" s="908"/>
      <c r="EV79" s="908"/>
      <c r="EW79" s="908"/>
      <c r="EX79" s="908"/>
      <c r="EY79" s="908"/>
      <c r="EZ79" s="908"/>
      <c r="FA79" s="908"/>
      <c r="FB79" s="908"/>
      <c r="FC79" s="908"/>
      <c r="FD79" s="908"/>
      <c r="FE79" s="908"/>
      <c r="FF79" s="908"/>
      <c r="FG79" s="908"/>
      <c r="FH79" s="908"/>
      <c r="FI79" s="908"/>
      <c r="FJ79" s="908"/>
      <c r="FK79" s="908"/>
      <c r="FL79" s="908"/>
      <c r="FM79" s="908"/>
      <c r="FN79" s="908"/>
      <c r="FO79" s="908"/>
      <c r="FP79" s="908"/>
      <c r="FQ79" s="908"/>
      <c r="FR79" s="908"/>
      <c r="FS79" s="908"/>
      <c r="FT79" s="908"/>
      <c r="FU79" s="908"/>
      <c r="FV79" s="908"/>
      <c r="FW79" s="908"/>
      <c r="FX79" s="908"/>
      <c r="FY79" s="908"/>
      <c r="FZ79" s="908"/>
      <c r="GA79" s="908"/>
      <c r="GB79" s="908"/>
      <c r="GC79" s="908"/>
      <c r="GD79" s="908"/>
      <c r="GE79" s="908"/>
      <c r="GF79" s="908"/>
      <c r="GG79" s="908"/>
      <c r="GH79" s="908"/>
      <c r="GI79" s="908"/>
      <c r="GJ79" s="908"/>
      <c r="GK79" s="908"/>
      <c r="GL79" s="908"/>
      <c r="GM79" s="908"/>
      <c r="GN79" s="908"/>
      <c r="GO79" s="908"/>
      <c r="GP79" s="908"/>
      <c r="GQ79" s="908"/>
      <c r="GR79" s="908"/>
      <c r="GS79" s="908"/>
      <c r="GT79" s="908"/>
      <c r="GU79" s="908"/>
      <c r="GV79" s="908"/>
      <c r="GW79" s="908"/>
      <c r="GX79" s="908"/>
      <c r="GY79" s="908"/>
      <c r="GZ79" s="908"/>
      <c r="HA79" s="908"/>
      <c r="HB79" s="908"/>
      <c r="HC79" s="908"/>
      <c r="HD79" s="908"/>
      <c r="HE79" s="908"/>
      <c r="HF79" s="908"/>
      <c r="HG79" s="908"/>
      <c r="HH79" s="908"/>
      <c r="HI79" s="908"/>
      <c r="HJ79" s="908"/>
      <c r="HK79" s="908"/>
      <c r="HL79" s="908"/>
      <c r="HM79" s="908"/>
      <c r="HN79" s="908"/>
      <c r="HO79" s="908"/>
      <c r="HP79" s="908"/>
      <c r="HQ79" s="908"/>
      <c r="HR79" s="908"/>
      <c r="HS79" s="908"/>
      <c r="HT79" s="908"/>
      <c r="HU79" s="908"/>
      <c r="HV79" s="908"/>
      <c r="HW79" s="908"/>
      <c r="HX79" s="908"/>
      <c r="HY79" s="908"/>
      <c r="HZ79" s="908"/>
      <c r="IA79" s="908"/>
      <c r="IB79" s="908"/>
      <c r="IC79" s="908"/>
      <c r="ID79" s="908"/>
      <c r="IE79" s="908"/>
      <c r="IF79" s="908"/>
      <c r="IG79" s="908"/>
      <c r="IH79" s="908"/>
      <c r="II79" s="908"/>
      <c r="IJ79" s="908"/>
      <c r="IK79" s="908"/>
      <c r="IL79" s="908"/>
      <c r="IM79" s="908"/>
      <c r="IN79" s="908"/>
      <c r="IO79" s="908"/>
      <c r="IP79" s="908"/>
      <c r="IQ79" s="908"/>
      <c r="IR79" s="908"/>
      <c r="IS79" s="908"/>
      <c r="IT79" s="908"/>
      <c r="IU79" s="908"/>
      <c r="IV79" s="908"/>
      <c r="IW79" s="908"/>
      <c r="IX79" s="908"/>
      <c r="IY79" s="908"/>
      <c r="IZ79" s="908"/>
      <c r="JA79" s="908"/>
      <c r="JB79" s="908"/>
      <c r="JC79" s="908"/>
      <c r="JD79" s="908"/>
      <c r="JE79" s="908"/>
      <c r="JF79" s="908"/>
      <c r="JG79" s="908"/>
      <c r="JH79" s="908"/>
      <c r="JI79" s="908"/>
      <c r="JJ79" s="908"/>
      <c r="JK79" s="908"/>
      <c r="JL79" s="908"/>
      <c r="JM79" s="908"/>
      <c r="JN79" s="908"/>
      <c r="JO79" s="908"/>
      <c r="JP79" s="908"/>
      <c r="JQ79" s="908"/>
      <c r="JR79" s="908"/>
      <c r="JS79" s="908"/>
      <c r="JT79" s="908"/>
      <c r="JU79" s="908"/>
      <c r="JV79" s="908"/>
      <c r="JW79" s="908"/>
      <c r="JX79" s="908"/>
    </row>
    <row r="80" spans="1:284" s="709" customFormat="1" ht="24" customHeight="1">
      <c r="A80" s="972">
        <f>VLOOKUP(B80,REF!$U$1:$W$8,2,FALSE)</f>
        <v>4</v>
      </c>
      <c r="B80" s="1192" t="s">
        <v>342</v>
      </c>
      <c r="C80" s="1193"/>
      <c r="D80" s="1297"/>
      <c r="E80" s="971"/>
      <c r="F80" s="1218">
        <v>0</v>
      </c>
      <c r="G80" s="1219"/>
      <c r="H80" s="870"/>
      <c r="I80" s="764" t="s">
        <v>281</v>
      </c>
      <c r="J80" s="945"/>
      <c r="K80" s="939"/>
      <c r="L80" s="864"/>
      <c r="M80" s="710"/>
      <c r="N80" s="1304" t="s">
        <v>281</v>
      </c>
      <c r="O80" s="1225"/>
      <c r="P80" s="860"/>
      <c r="Q80" s="930"/>
      <c r="R80" s="1025"/>
      <c r="S80" s="1179"/>
      <c r="T80" s="1180" t="str">
        <f>VLOOKUP(S80,REF!$K$1:$N$11,4,FALSE)</f>
        <v>SALES</v>
      </c>
      <c r="U80" s="1019"/>
      <c r="V80" s="904"/>
      <c r="W80" s="956"/>
      <c r="X80" s="904"/>
      <c r="Y80" s="956"/>
      <c r="Z80" s="955"/>
      <c r="AA80" s="952">
        <f t="shared" si="12"/>
        <v>0</v>
      </c>
      <c r="AB80" s="1283"/>
      <c r="AC80" s="1283">
        <f t="shared" si="13"/>
        <v>0</v>
      </c>
      <c r="AD80" s="952"/>
      <c r="AE80" s="953"/>
      <c r="AF80" s="1033"/>
      <c r="AG80" s="1234"/>
      <c r="AH80" s="472">
        <f>IF($AB80&lt;=AH$2,IF($AC80&lt;AH$2,0,VLOOKUP($S80,REF!$K:$N,2,FALSE)),"")</f>
        <v>0</v>
      </c>
      <c r="AI80" s="472">
        <f>IF($AB80&lt;=AI$2,IF($AC80&lt;AI$2,0,VLOOKUP($S80,REF!$K:$N,2,FALSE)),"")</f>
        <v>0</v>
      </c>
      <c r="AJ80" s="472">
        <f>IF($AB80&lt;=AJ$2,IF($AC80&lt;AJ$2,0,VLOOKUP($S80,REF!$K:$N,2,FALSE)),"")</f>
        <v>0</v>
      </c>
      <c r="AK80" s="472">
        <f>IF($AB80&lt;=AK$2,IF($AC80&lt;AK$2,0,VLOOKUP($S80,REF!$K:$N,2,FALSE)),"")</f>
        <v>0</v>
      </c>
      <c r="AL80" s="472">
        <f>IF($AB80&lt;=AL$2,IF($AC80&lt;AL$2,0,VLOOKUP($S80,REF!$K:$N,2,FALSE)),"")</f>
        <v>0</v>
      </c>
      <c r="AM80" s="472">
        <f>IF($AB80&lt;=AM$2,IF($AC80&lt;AM$2,0,VLOOKUP($S80,REF!$K:$N,2,FALSE)),"")</f>
        <v>0</v>
      </c>
      <c r="AN80" s="472">
        <f>IF($AB80&lt;=AN$2,IF($AC80&lt;AN$2,0,VLOOKUP($S80,REF!$K:$N,2,FALSE)),"")</f>
        <v>0</v>
      </c>
      <c r="AO80" s="472">
        <f>IF($AB80&lt;=AO$2,IF($AC80&lt;AO$2,0,VLOOKUP($S80,REF!$K:$N,2,FALSE)),"")</f>
        <v>0</v>
      </c>
      <c r="AP80" s="472">
        <f>IF($AB80&lt;=AP$2,IF($AC80&lt;AP$2,0,VLOOKUP($S80,REF!$K:$N,2,FALSE)),"")</f>
        <v>0</v>
      </c>
      <c r="AQ80" s="472">
        <f>IF($AB80&lt;=AQ$2,IF($AC80&lt;AQ$2,0,VLOOKUP($S80,REF!$K:$N,2,FALSE)),"")</f>
        <v>0</v>
      </c>
      <c r="AR80" s="472">
        <f>IF($AB80&lt;=AR$2,IF($AC80&lt;AR$2,0,VLOOKUP($S80,REF!$K:$N,2,FALSE)),"")</f>
        <v>0</v>
      </c>
      <c r="AS80" s="472">
        <f>IF($AB80&lt;=AS$2,IF($AC80&lt;AS$2,0,VLOOKUP($S80,REF!$K:$N,2,FALSE)),"")</f>
        <v>0</v>
      </c>
      <c r="AT80" s="472">
        <f>IF($AB80&lt;=AT$2,IF($AC80&lt;AT$2,0,VLOOKUP($S80,REF!$K:$N,2,FALSE)),"")</f>
        <v>0</v>
      </c>
      <c r="AU80" s="472">
        <f>IF($AB80&lt;=AU$2,IF($AC80&lt;AU$2,0,VLOOKUP($S80,REF!$K:$N,2,FALSE)),"")</f>
        <v>0</v>
      </c>
      <c r="AV80" s="472">
        <f>IF($AB80&lt;=AV$2,IF($AC80&lt;AV$2,0,VLOOKUP($S80,REF!$K:$N,2,FALSE)),"")</f>
        <v>0</v>
      </c>
      <c r="AW80" s="472">
        <f>IF($AB80&lt;=AW$2,IF($AC80&lt;AW$2,0,VLOOKUP($S80,REF!$K:$N,2,FALSE)),"")</f>
        <v>0</v>
      </c>
      <c r="AX80" s="472">
        <f>IF($AB80&lt;=AX$2,IF($AC80&lt;AX$2,0,VLOOKUP($S80,REF!$K:$N,2,FALSE)),"")</f>
        <v>0</v>
      </c>
      <c r="AY80" s="472">
        <f>IF($AB80&lt;=AY$2,IF($AC80&lt;AY$2,0,VLOOKUP($S80,REF!$K:$N,2,FALSE)),"")</f>
        <v>0</v>
      </c>
      <c r="AZ80" s="472">
        <f>IF($AB80&lt;=AZ$2,IF($AC80&lt;AZ$2,0,VLOOKUP($S80,REF!$K:$N,2,FALSE)),"")</f>
        <v>0</v>
      </c>
      <c r="BA80" s="472">
        <f>IF($AB80&lt;=BA$2,IF($AC80&lt;BA$2,0,VLOOKUP($S80,REF!$K:$N,2,FALSE)),"")</f>
        <v>0</v>
      </c>
      <c r="BB80" s="905">
        <f>IF($AB80&lt;=BB$2,IF($AC80&lt;BB$2,0,VLOOKUP($S80,REF!$K:$N,2,FALSE)),"")</f>
        <v>0</v>
      </c>
      <c r="BC80" s="905">
        <f>IF($AB80&lt;=BC$2,IF($AC80&lt;BC$2,0,VLOOKUP($S80,REF!$K:$N,2,FALSE)),"")</f>
        <v>0</v>
      </c>
      <c r="BD80" s="905">
        <f>IF($AB80&lt;=BD$2,IF($AC80&lt;BD$2,0,VLOOKUP($S80,REF!$K:$N,2,FALSE)),"")</f>
        <v>0</v>
      </c>
      <c r="BE80" s="905">
        <f>IF($AB80&lt;=BE$2,IF($AC80&lt;BE$2,0,VLOOKUP($S80,REF!$K:$N,2,FALSE)),"")</f>
        <v>0</v>
      </c>
      <c r="BF80" s="905">
        <f>IF($AB80&lt;=BF$2,IF($AC80&lt;BF$2,0,VLOOKUP($S80,REF!$K:$N,2,FALSE)),"")</f>
        <v>0</v>
      </c>
      <c r="BG80" s="905">
        <f>IF($AB80&lt;=BG$2,IF($AC80&lt;BG$2,0,VLOOKUP($S80,REF!$K:$N,2,FALSE)),"")</f>
        <v>0</v>
      </c>
      <c r="BH80" s="905">
        <f>IF($AB80&lt;=BH$2,IF($AC80&lt;BH$2,0,VLOOKUP($S80,REF!$K:$N,2,FALSE)),"")</f>
        <v>0</v>
      </c>
      <c r="BI80" s="905">
        <f>IF($AB80&lt;=BI$2,IF($AC80&lt;BI$2,0,VLOOKUP($S80,REF!$K:$N,2,FALSE)),"")</f>
        <v>0</v>
      </c>
      <c r="BJ80" s="905">
        <f>IF($AB80&lt;=BJ$2,IF($AC80&lt;BJ$2,0,VLOOKUP($S80,REF!$K:$N,2,FALSE)),"")</f>
        <v>0</v>
      </c>
      <c r="BK80" s="905">
        <f>IF($AB80&lt;=BK$2,IF($AC80&lt;BK$2,0,VLOOKUP($S80,REF!$K:$N,2,FALSE)),"")</f>
        <v>0</v>
      </c>
      <c r="BL80" s="905">
        <f>IF($AB80&lt;=BL$2,IF($AC80&lt;BL$2,0,VLOOKUP($S80,REF!$K:$N,2,FALSE)),"")</f>
        <v>0</v>
      </c>
      <c r="BM80" s="905">
        <f>IF($AB80&lt;=BM$2,IF($AC80&lt;BM$2,0,VLOOKUP($S80,REF!$K:$N,2,FALSE)),"")</f>
        <v>0</v>
      </c>
      <c r="BN80" s="905">
        <f>IF($AB80&lt;=BN$2,IF($AC80&lt;BN$2,0,VLOOKUP($S80,REF!$K:$N,2,FALSE)),"")</f>
        <v>0</v>
      </c>
      <c r="BO80" s="905">
        <f>IF($AB80&lt;=BO$2,IF($AC80&lt;BO$2,0,VLOOKUP($S80,REF!$K:$N,2,FALSE)),"")</f>
        <v>0</v>
      </c>
      <c r="BP80" s="905">
        <f>IF($AB80&lt;=BP$2,IF($AC80&lt;BP$2,0,VLOOKUP($S80,REF!$K:$N,2,FALSE)),"")</f>
        <v>0</v>
      </c>
      <c r="BQ80" s="905">
        <f>IF($AB80&lt;=BQ$2,IF($AC80&lt;BQ$2,0,VLOOKUP($S80,REF!$K:$N,2,FALSE)),"")</f>
        <v>0</v>
      </c>
      <c r="BR80" s="905">
        <f>IF($AB80&lt;=BR$2,IF($AC80&lt;BR$2,0,VLOOKUP($S80,REF!$K:$N,2,FALSE)),"")</f>
        <v>0</v>
      </c>
      <c r="BS80" s="905">
        <f>IF($AB80&lt;=BS$2,IF($AC80&lt;BS$2,0,VLOOKUP($S80,REF!$K:$N,2,FALSE)),"")</f>
        <v>0</v>
      </c>
      <c r="BT80" s="905">
        <f>IF($AB80&lt;=BT$2,IF($AC80&lt;BT$2,0,VLOOKUP($S80,REF!$K:$N,2,FALSE)),"")</f>
        <v>0</v>
      </c>
      <c r="BU80" s="905">
        <f>IF($AB80&lt;=BU$2,IF($AC80&lt;BU$2,0,VLOOKUP($S80,REF!$K:$N,2,FALSE)),"")</f>
        <v>0</v>
      </c>
      <c r="BV80" s="905">
        <f>IF($AB80&lt;=BV$2,IF($AC80&lt;BV$2,0,VLOOKUP($S80,REF!$K:$N,2,FALSE)),"")</f>
        <v>0</v>
      </c>
      <c r="BW80" s="905">
        <f>IF($AB80&lt;=BW$2,IF($AC80&lt;BW$2,0,VLOOKUP($S80,REF!$K:$N,2,FALSE)),"")</f>
        <v>0</v>
      </c>
      <c r="BX80" s="905">
        <f>IF($AB80&lt;=BX$2,IF($AC80&lt;BX$2,0,VLOOKUP($S80,REF!$K:$N,2,FALSE)),"")</f>
        <v>0</v>
      </c>
      <c r="BY80" s="905">
        <f>IF($AB80&lt;=BY$2,IF($AC80&lt;BY$2,0,VLOOKUP($S80,REF!$K:$N,2,FALSE)),"")</f>
        <v>0</v>
      </c>
      <c r="BZ80" s="905">
        <f>IF($AB80&lt;=BZ$2,IF($AC80&lt;BZ$2,0,VLOOKUP($S80,REF!$K:$N,2,FALSE)),"")</f>
        <v>0</v>
      </c>
      <c r="CA80" s="905">
        <f>IF($AB80&lt;=CA$2,IF($AC80&lt;CA$2,0,VLOOKUP($S80,REF!$K:$N,2,FALSE)),"")</f>
        <v>0</v>
      </c>
      <c r="CB80" s="905">
        <f>IF($AB80&lt;=CB$2,IF($AC80&lt;CB$2,0,VLOOKUP($S80,REF!$K:$N,2,FALSE)),"")</f>
        <v>0</v>
      </c>
      <c r="CC80" s="905">
        <f>IF($AB80&lt;=CC$2,IF($AC80&lt;CC$2,0,VLOOKUP($S80,REF!$K:$N,2,FALSE)),"")</f>
        <v>0</v>
      </c>
      <c r="CD80" s="905">
        <f>IF($AB80&lt;=CD$2,IF($AC80&lt;CD$2,0,VLOOKUP($S80,REF!$K:$N,2,FALSE)),"")</f>
        <v>0</v>
      </c>
      <c r="CE80" s="905">
        <f>IF($AB80&lt;=CE$2,IF($AC80&lt;CE$2,0,VLOOKUP($S80,REF!$K:$N,2,FALSE)),"")</f>
        <v>0</v>
      </c>
      <c r="CF80" s="905">
        <f>IF($AB80&lt;=CF$2,IF($AC80&lt;CF$2,0,VLOOKUP($S80,REF!$K:$N,2,FALSE)),"")</f>
        <v>0</v>
      </c>
      <c r="CG80" s="905">
        <f>IF($AB80&lt;=CG$2,IF($AC80&lt;CG$2,0,VLOOKUP($S80,REF!$K:$N,2,FALSE)),"")</f>
        <v>0</v>
      </c>
      <c r="CH80" s="905">
        <f>IF($AB80&lt;=CH$2,IF($AC80&lt;CH$2,0,VLOOKUP($S80,REF!$K:$N,2,FALSE)),"")</f>
        <v>0</v>
      </c>
      <c r="CI80" s="905">
        <f>IF($AB80&lt;=CI$2,IF($AC80&lt;CI$2,0,VLOOKUP($S80,REF!$K:$N,2,FALSE)),"")</f>
        <v>0</v>
      </c>
      <c r="CJ80" s="905">
        <f>IF($AB80&lt;=CJ$2,IF($AC80&lt;CJ$2,0,VLOOKUP($S80,REF!$K:$N,2,FALSE)),"")</f>
        <v>0</v>
      </c>
      <c r="CK80" s="905">
        <f>IF($AB80&lt;=CK$2,IF($AC80&lt;CK$2,0,VLOOKUP($S80,REF!$K:$N,2,FALSE)),"")</f>
        <v>0</v>
      </c>
      <c r="CL80" s="905">
        <f>IF($AB80&lt;=CL$2,IF($AC80&lt;CL$2,0,VLOOKUP($S80,REF!$K:$N,2,FALSE)),"")</f>
        <v>0</v>
      </c>
      <c r="CM80" s="905">
        <f>IF($AB80&lt;=CM$2,IF($AC80&lt;CM$2,0,VLOOKUP($S80,REF!$K:$N,2,FALSE)),"")</f>
        <v>0</v>
      </c>
      <c r="CN80" s="905">
        <f>IF($AB80&lt;=CN$2,IF($AC80&lt;CN$2,0,VLOOKUP($S80,REF!$K:$N,2,FALSE)),"")</f>
        <v>0</v>
      </c>
      <c r="CO80" s="905">
        <f>IF($AB80&lt;=CO$2,IF($AC80&lt;CO$2,0,VLOOKUP($S80,REF!$K:$N,2,FALSE)),"")</f>
        <v>0</v>
      </c>
      <c r="CP80" s="905">
        <f>IF($AB80&lt;=CP$2,IF($AC80&lt;CP$2,0,VLOOKUP($S80,REF!$K:$N,2,FALSE)),"")</f>
        <v>0</v>
      </c>
      <c r="CQ80" s="905">
        <f>IF($AB80&lt;=CQ$2,IF($AC80&lt;CQ$2,0,VLOOKUP($S80,REF!$K:$N,2,FALSE)),"")</f>
        <v>0</v>
      </c>
      <c r="CR80" s="905">
        <f>IF($AB80&lt;=CR$2,IF($AC80&lt;CR$2,0,VLOOKUP($S80,REF!$K:$N,2,FALSE)),"")</f>
        <v>0</v>
      </c>
      <c r="CS80" s="905">
        <f>IF($AB80&lt;=CS$2,IF($AC80&lt;CS$2,0,VLOOKUP($S80,REF!$K:$N,2,FALSE)),"")</f>
        <v>0</v>
      </c>
      <c r="CT80" s="905">
        <f>IF($AB80&lt;=CT$2,IF($AC80&lt;CT$2,0,VLOOKUP($S80,REF!$K:$N,2,FALSE)),"")</f>
        <v>0</v>
      </c>
      <c r="CU80" s="905">
        <f>IF($AB80&lt;=CU$2,IF($AC80&lt;CU$2,0,VLOOKUP($S80,REF!$K:$N,2,FALSE)),"")</f>
        <v>0</v>
      </c>
      <c r="CV80" s="905">
        <f>IF($AB80&lt;=CV$2,IF($AC80&lt;CV$2,0,VLOOKUP($S80,REF!$K:$N,2,FALSE)),"")</f>
        <v>0</v>
      </c>
      <c r="CW80" s="905">
        <f>IF($AB80&lt;=CW$2,IF($AC80&lt;CW$2,0,VLOOKUP($S80,REF!$K:$N,2,FALSE)),"")</f>
        <v>0</v>
      </c>
      <c r="CX80" s="905">
        <f>IF($AB80&lt;=CX$2,IF($AC80&lt;CX$2,0,VLOOKUP($S80,REF!$K:$N,2,FALSE)),"")</f>
        <v>0</v>
      </c>
      <c r="CY80" s="905">
        <f>IF($AB80&lt;=CY$2,IF($AC80&lt;CY$2,0,VLOOKUP($S80,REF!$K:$N,2,FALSE)),"")</f>
        <v>0</v>
      </c>
      <c r="CZ80" s="905">
        <f>IF($AB80&lt;=CZ$2,IF($AC80&lt;CZ$2,0,VLOOKUP($S80,REF!$K:$N,2,FALSE)),"")</f>
        <v>0</v>
      </c>
      <c r="DA80" s="905">
        <f>IF($AB80&lt;=DA$2,IF($AC80&lt;DA$2,0,VLOOKUP($S80,REF!$K:$N,2,FALSE)),"")</f>
        <v>0</v>
      </c>
      <c r="DB80" s="905">
        <f>IF($AB80&lt;=DB$2,IF($AC80&lt;DB$2,0,VLOOKUP($S80,REF!$K:$N,2,FALSE)),"")</f>
        <v>0</v>
      </c>
      <c r="DC80" s="905">
        <f>IF($AB80&lt;=DC$2,IF($AC80&lt;DC$2,0,VLOOKUP($S80,REF!$K:$N,2,FALSE)),"")</f>
        <v>0</v>
      </c>
      <c r="DD80" s="905">
        <f>IF($AB80&lt;=DD$2,IF($AC80&lt;DD$2,0,VLOOKUP($S80,REF!$K:$N,2,FALSE)),"")</f>
        <v>0</v>
      </c>
      <c r="DE80" s="905">
        <f>IF($AB80&lt;=DE$2,IF($AC80&lt;DE$2,0,VLOOKUP($S80,REF!$K:$N,2,FALSE)),"")</f>
        <v>0</v>
      </c>
      <c r="DF80" s="905">
        <f>IF($AB80&lt;=DF$2,IF($AC80&lt;DF$2,0,VLOOKUP($S80,REF!$K:$N,2,FALSE)),"")</f>
        <v>0</v>
      </c>
      <c r="DG80" s="905">
        <f>IF($AB80&lt;=DG$2,IF($AC80&lt;DG$2,0,VLOOKUP($S80,REF!$K:$N,2,FALSE)),"")</f>
        <v>0</v>
      </c>
      <c r="DH80" s="905">
        <f>IF($AB80&lt;=DH$2,IF($AC80&lt;DH$2,0,VLOOKUP($S80,REF!$K:$N,2,FALSE)),"")</f>
        <v>0</v>
      </c>
      <c r="DI80" s="905">
        <f>IF($AB80&lt;=DI$2,IF($AC80&lt;DI$2,0,VLOOKUP($S80,REF!$K:$N,2,FALSE)),"")</f>
        <v>0</v>
      </c>
      <c r="DJ80" s="905">
        <f>IF($AB80&lt;=DJ$2,IF($AC80&lt;DJ$2,0,VLOOKUP($S80,REF!$K:$N,2,FALSE)),"")</f>
        <v>0</v>
      </c>
      <c r="DK80" s="905">
        <f>IF($AB80&lt;=DK$2,IF($AC80&lt;DK$2,0,VLOOKUP($S80,REF!$K:$N,2,FALSE)),"")</f>
        <v>0</v>
      </c>
      <c r="DL80" s="905">
        <f>IF($AB80&lt;=DL$2,IF($AC80&lt;DL$2,0,VLOOKUP($S80,REF!$K:$N,2,FALSE)),"")</f>
        <v>0</v>
      </c>
      <c r="DM80" s="905">
        <f>IF($AB80&lt;=DM$2,IF($AC80&lt;DM$2,0,VLOOKUP($S80,REF!$K:$N,2,FALSE)),"")</f>
        <v>0</v>
      </c>
      <c r="DN80" s="905">
        <f>IF($AB80&lt;=DN$2,IF($AC80&lt;DN$2,0,VLOOKUP($S80,REF!$K:$N,2,FALSE)),"")</f>
        <v>0</v>
      </c>
      <c r="DO80" s="905">
        <f>IF($AB80&lt;=DO$2,IF($AC80&lt;DO$2,0,VLOOKUP($S80,REF!$K:$N,2,FALSE)),"")</f>
        <v>0</v>
      </c>
      <c r="DP80" s="905">
        <f>IF($AB80&lt;=DP$2,IF($AC80&lt;DP$2,0,VLOOKUP($S80,REF!$K:$N,2,FALSE)),"")</f>
        <v>0</v>
      </c>
      <c r="DQ80" s="905">
        <f>IF($AB80&lt;=DQ$2,IF($AC80&lt;DQ$2,0,VLOOKUP($S80,REF!$K:$N,2,FALSE)),"")</f>
        <v>0</v>
      </c>
      <c r="DR80" s="905">
        <f>IF($AB80&lt;=DR$2,IF($AC80&lt;DR$2,0,VLOOKUP($S80,REF!$K:$N,2,FALSE)),"")</f>
        <v>0</v>
      </c>
      <c r="DS80" s="905">
        <f>IF($AB80&lt;=DS$2,IF($AC80&lt;DS$2,0,VLOOKUP($S80,REF!$K:$N,2,FALSE)),"")</f>
        <v>0</v>
      </c>
      <c r="DT80" s="905">
        <f>IF($AB80&lt;=DT$2,IF($AC80&lt;DT$2,0,VLOOKUP($S80,REF!$K:$N,2,FALSE)),"")</f>
        <v>0</v>
      </c>
      <c r="DU80" s="905">
        <f>IF($AB80&lt;=DU$2,IF($AC80&lt;DU$2,0,VLOOKUP($S80,REF!$K:$N,2,FALSE)),"")</f>
        <v>0</v>
      </c>
      <c r="DV80" s="905">
        <f>IF($AB80&lt;=DV$2,IF($AC80&lt;DV$2,0,VLOOKUP($S80,REF!$K:$N,2,FALSE)),"")</f>
        <v>0</v>
      </c>
      <c r="DW80" s="905">
        <f>IF($AB80&lt;=DW$2,IF($AC80&lt;DW$2,0,VLOOKUP($S80,REF!$K:$N,2,FALSE)),"")</f>
        <v>0</v>
      </c>
      <c r="DX80" s="905">
        <f>IF($AB80&lt;=DX$2,IF($AC80&lt;DX$2,0,VLOOKUP($S80,REF!$K:$N,2,FALSE)),"")</f>
        <v>0</v>
      </c>
      <c r="DY80" s="905">
        <f>IF($AB80&lt;=DY$2,IF($AC80&lt;DY$2,0,VLOOKUP($S80,REF!$K:$N,2,FALSE)),"")</f>
        <v>0</v>
      </c>
      <c r="DZ80" s="905">
        <f>IF($AB80&lt;=DZ$2,IF($AC80&lt;DZ$2,0,VLOOKUP($S80,REF!$K:$N,2,FALSE)),"")</f>
        <v>1.0001</v>
      </c>
      <c r="EA80" s="908"/>
      <c r="EB80" s="908"/>
      <c r="EC80" s="908"/>
      <c r="ED80" s="908"/>
      <c r="EE80" s="908"/>
      <c r="EF80" s="908"/>
      <c r="EG80" s="908"/>
      <c r="EH80" s="908"/>
      <c r="EI80" s="908"/>
      <c r="EJ80" s="908"/>
      <c r="EK80" s="908"/>
      <c r="EL80" s="908"/>
      <c r="EM80" s="908"/>
      <c r="EN80" s="908"/>
      <c r="EO80" s="908"/>
      <c r="EP80" s="908"/>
      <c r="EQ80" s="908"/>
      <c r="ER80" s="908"/>
      <c r="ES80" s="908"/>
      <c r="ET80" s="908"/>
      <c r="EU80" s="908"/>
      <c r="EV80" s="908"/>
      <c r="EW80" s="908"/>
      <c r="EX80" s="908"/>
      <c r="EY80" s="908"/>
      <c r="EZ80" s="908"/>
      <c r="FA80" s="908"/>
      <c r="FB80" s="908"/>
      <c r="FC80" s="908"/>
      <c r="FD80" s="908"/>
      <c r="FE80" s="908"/>
      <c r="FF80" s="908"/>
      <c r="FG80" s="908"/>
      <c r="FH80" s="908"/>
      <c r="FI80" s="908"/>
      <c r="FJ80" s="908"/>
      <c r="FK80" s="908"/>
      <c r="FL80" s="908"/>
      <c r="FM80" s="908"/>
      <c r="FN80" s="908"/>
      <c r="FO80" s="908"/>
      <c r="FP80" s="908"/>
      <c r="FQ80" s="908"/>
      <c r="FR80" s="908"/>
      <c r="FS80" s="908"/>
      <c r="FT80" s="908"/>
      <c r="FU80" s="908"/>
      <c r="FV80" s="908"/>
      <c r="FW80" s="908"/>
      <c r="FX80" s="908"/>
      <c r="FY80" s="908"/>
      <c r="FZ80" s="908"/>
      <c r="GA80" s="908"/>
      <c r="GB80" s="908"/>
      <c r="GC80" s="908"/>
      <c r="GD80" s="908"/>
      <c r="GE80" s="908"/>
      <c r="GF80" s="908"/>
      <c r="GG80" s="908"/>
      <c r="GH80" s="908"/>
      <c r="GI80" s="908"/>
      <c r="GJ80" s="908"/>
      <c r="GK80" s="908"/>
      <c r="GL80" s="908"/>
      <c r="GM80" s="908"/>
      <c r="GN80" s="908"/>
      <c r="GO80" s="908"/>
      <c r="GP80" s="908"/>
      <c r="GQ80" s="908"/>
      <c r="GR80" s="908"/>
      <c r="GS80" s="908"/>
      <c r="GT80" s="908"/>
      <c r="GU80" s="908"/>
      <c r="GV80" s="908"/>
      <c r="GW80" s="908"/>
      <c r="GX80" s="908"/>
      <c r="GY80" s="908"/>
      <c r="GZ80" s="908"/>
      <c r="HA80" s="908"/>
      <c r="HB80" s="908"/>
      <c r="HC80" s="908"/>
      <c r="HD80" s="908"/>
      <c r="HE80" s="908"/>
      <c r="HF80" s="908"/>
      <c r="HG80" s="908"/>
      <c r="HH80" s="908"/>
      <c r="HI80" s="908"/>
      <c r="HJ80" s="908"/>
      <c r="HK80" s="908"/>
      <c r="HL80" s="908"/>
      <c r="HM80" s="908"/>
      <c r="HN80" s="908"/>
      <c r="HO80" s="908"/>
      <c r="HP80" s="908"/>
      <c r="HQ80" s="908"/>
      <c r="HR80" s="908"/>
      <c r="HS80" s="908"/>
      <c r="HT80" s="908"/>
      <c r="HU80" s="908"/>
      <c r="HV80" s="908"/>
      <c r="HW80" s="908"/>
      <c r="HX80" s="908"/>
      <c r="HY80" s="908"/>
      <c r="HZ80" s="908"/>
      <c r="IA80" s="908"/>
      <c r="IB80" s="908"/>
      <c r="IC80" s="908"/>
      <c r="ID80" s="908"/>
      <c r="IE80" s="908"/>
      <c r="IF80" s="908"/>
      <c r="IG80" s="908"/>
      <c r="IH80" s="908"/>
      <c r="II80" s="908"/>
      <c r="IJ80" s="908"/>
      <c r="IK80" s="908"/>
      <c r="IL80" s="908"/>
      <c r="IM80" s="908"/>
      <c r="IN80" s="908"/>
      <c r="IO80" s="908"/>
      <c r="IP80" s="908"/>
      <c r="IQ80" s="908"/>
      <c r="IR80" s="908"/>
      <c r="IS80" s="908"/>
      <c r="IT80" s="908"/>
      <c r="IU80" s="908"/>
      <c r="IV80" s="908"/>
      <c r="IW80" s="908"/>
      <c r="IX80" s="908"/>
      <c r="IY80" s="908"/>
      <c r="IZ80" s="908"/>
      <c r="JA80" s="908"/>
      <c r="JB80" s="908"/>
      <c r="JC80" s="908"/>
      <c r="JD80" s="908"/>
      <c r="JE80" s="908"/>
      <c r="JF80" s="908"/>
      <c r="JG80" s="908"/>
      <c r="JH80" s="908"/>
      <c r="JI80" s="908"/>
      <c r="JJ80" s="908"/>
      <c r="JK80" s="908"/>
      <c r="JL80" s="908"/>
      <c r="JM80" s="908"/>
      <c r="JN80" s="908"/>
      <c r="JO80" s="908"/>
      <c r="JP80" s="908"/>
      <c r="JQ80" s="908"/>
      <c r="JR80" s="908"/>
      <c r="JS80" s="908"/>
      <c r="JT80" s="908"/>
      <c r="JU80" s="908"/>
      <c r="JV80" s="908"/>
      <c r="JW80" s="908"/>
      <c r="JX80" s="908"/>
    </row>
    <row r="81" spans="1:284" s="709" customFormat="1" ht="24" customHeight="1">
      <c r="A81" s="972">
        <f>VLOOKUP(B81,REF!$U$1:$W$8,2,FALSE)</f>
        <v>4</v>
      </c>
      <c r="B81" s="1192" t="s">
        <v>342</v>
      </c>
      <c r="C81" s="1193"/>
      <c r="D81" s="1297"/>
      <c r="E81" s="971"/>
      <c r="F81" s="1218">
        <v>0</v>
      </c>
      <c r="G81" s="1219"/>
      <c r="H81" s="870"/>
      <c r="I81" s="764" t="s">
        <v>281</v>
      </c>
      <c r="J81" s="945"/>
      <c r="K81" s="939"/>
      <c r="L81" s="864"/>
      <c r="M81" s="710"/>
      <c r="N81" s="1304" t="s">
        <v>281</v>
      </c>
      <c r="O81" s="1225"/>
      <c r="P81" s="860"/>
      <c r="Q81" s="930"/>
      <c r="R81" s="1025"/>
      <c r="S81" s="1179"/>
      <c r="T81" s="1180" t="str">
        <f>VLOOKUP(S81,REF!$K$1:$N$11,4,FALSE)</f>
        <v>SALES</v>
      </c>
      <c r="U81" s="1019"/>
      <c r="V81" s="904"/>
      <c r="W81" s="956"/>
      <c r="X81" s="904"/>
      <c r="Y81" s="956"/>
      <c r="Z81" s="955"/>
      <c r="AA81" s="952">
        <f t="shared" si="12"/>
        <v>0</v>
      </c>
      <c r="AB81" s="1283"/>
      <c r="AC81" s="1283">
        <f t="shared" si="13"/>
        <v>0</v>
      </c>
      <c r="AD81" s="952"/>
      <c r="AE81" s="953"/>
      <c r="AF81" s="1033"/>
      <c r="AG81" s="1234"/>
      <c r="AH81" s="472">
        <f>IF($AB81&lt;=AH$2,IF($AC81&lt;AH$2,0,VLOOKUP($S81,REF!$K:$N,2,FALSE)),"")</f>
        <v>0</v>
      </c>
      <c r="AI81" s="472">
        <f>IF($AB81&lt;=AI$2,IF($AC81&lt;AI$2,0,VLOOKUP($S81,REF!$K:$N,2,FALSE)),"")</f>
        <v>0</v>
      </c>
      <c r="AJ81" s="472">
        <f>IF($AB81&lt;=AJ$2,IF($AC81&lt;AJ$2,0,VLOOKUP($S81,REF!$K:$N,2,FALSE)),"")</f>
        <v>0</v>
      </c>
      <c r="AK81" s="472">
        <f>IF($AB81&lt;=AK$2,IF($AC81&lt;AK$2,0,VLOOKUP($S81,REF!$K:$N,2,FALSE)),"")</f>
        <v>0</v>
      </c>
      <c r="AL81" s="472">
        <f>IF($AB81&lt;=AL$2,IF($AC81&lt;AL$2,0,VLOOKUP($S81,REF!$K:$N,2,FALSE)),"")</f>
        <v>0</v>
      </c>
      <c r="AM81" s="472">
        <f>IF($AB81&lt;=AM$2,IF($AC81&lt;AM$2,0,VLOOKUP($S81,REF!$K:$N,2,FALSE)),"")</f>
        <v>0</v>
      </c>
      <c r="AN81" s="472">
        <f>IF($AB81&lt;=AN$2,IF($AC81&lt;AN$2,0,VLOOKUP($S81,REF!$K:$N,2,FALSE)),"")</f>
        <v>0</v>
      </c>
      <c r="AO81" s="472">
        <f>IF($AB81&lt;=AO$2,IF($AC81&lt;AO$2,0,VLOOKUP($S81,REF!$K:$N,2,FALSE)),"")</f>
        <v>0</v>
      </c>
      <c r="AP81" s="472">
        <f>IF($AB81&lt;=AP$2,IF($AC81&lt;AP$2,0,VLOOKUP($S81,REF!$K:$N,2,FALSE)),"")</f>
        <v>0</v>
      </c>
      <c r="AQ81" s="472">
        <f>IF($AB81&lt;=AQ$2,IF($AC81&lt;AQ$2,0,VLOOKUP($S81,REF!$K:$N,2,FALSE)),"")</f>
        <v>0</v>
      </c>
      <c r="AR81" s="472">
        <f>IF($AB81&lt;=AR$2,IF($AC81&lt;AR$2,0,VLOOKUP($S81,REF!$K:$N,2,FALSE)),"")</f>
        <v>0</v>
      </c>
      <c r="AS81" s="472">
        <f>IF($AB81&lt;=AS$2,IF($AC81&lt;AS$2,0,VLOOKUP($S81,REF!$K:$N,2,FALSE)),"")</f>
        <v>0</v>
      </c>
      <c r="AT81" s="472">
        <f>IF($AB81&lt;=AT$2,IF($AC81&lt;AT$2,0,VLOOKUP($S81,REF!$K:$N,2,FALSE)),"")</f>
        <v>0</v>
      </c>
      <c r="AU81" s="472">
        <f>IF($AB81&lt;=AU$2,IF($AC81&lt;AU$2,0,VLOOKUP($S81,REF!$K:$N,2,FALSE)),"")</f>
        <v>0</v>
      </c>
      <c r="AV81" s="472">
        <f>IF($AB81&lt;=AV$2,IF($AC81&lt;AV$2,0,VLOOKUP($S81,REF!$K:$N,2,FALSE)),"")</f>
        <v>0</v>
      </c>
      <c r="AW81" s="472">
        <f>IF($AB81&lt;=AW$2,IF($AC81&lt;AW$2,0,VLOOKUP($S81,REF!$K:$N,2,FALSE)),"")</f>
        <v>0</v>
      </c>
      <c r="AX81" s="472">
        <f>IF($AB81&lt;=AX$2,IF($AC81&lt;AX$2,0,VLOOKUP($S81,REF!$K:$N,2,FALSE)),"")</f>
        <v>0</v>
      </c>
      <c r="AY81" s="472">
        <f>IF($AB81&lt;=AY$2,IF($AC81&lt;AY$2,0,VLOOKUP($S81,REF!$K:$N,2,FALSE)),"")</f>
        <v>0</v>
      </c>
      <c r="AZ81" s="472">
        <f>IF($AB81&lt;=AZ$2,IF($AC81&lt;AZ$2,0,VLOOKUP($S81,REF!$K:$N,2,FALSE)),"")</f>
        <v>0</v>
      </c>
      <c r="BA81" s="472">
        <f>IF($AB81&lt;=BA$2,IF($AC81&lt;BA$2,0,VLOOKUP($S81,REF!$K:$N,2,FALSE)),"")</f>
        <v>0</v>
      </c>
      <c r="BB81" s="905">
        <f>IF($AB81&lt;=BB$2,IF($AC81&lt;BB$2,0,VLOOKUP($S81,REF!$K:$N,2,FALSE)),"")</f>
        <v>0</v>
      </c>
      <c r="BC81" s="905">
        <f>IF($AB81&lt;=BC$2,IF($AC81&lt;BC$2,0,VLOOKUP($S81,REF!$K:$N,2,FALSE)),"")</f>
        <v>0</v>
      </c>
      <c r="BD81" s="905">
        <f>IF($AB81&lt;=BD$2,IF($AC81&lt;BD$2,0,VLOOKUP($S81,REF!$K:$N,2,FALSE)),"")</f>
        <v>0</v>
      </c>
      <c r="BE81" s="905">
        <f>IF($AB81&lt;=BE$2,IF($AC81&lt;BE$2,0,VLOOKUP($S81,REF!$K:$N,2,FALSE)),"")</f>
        <v>0</v>
      </c>
      <c r="BF81" s="905">
        <f>IF($AB81&lt;=BF$2,IF($AC81&lt;BF$2,0,VLOOKUP($S81,REF!$K:$N,2,FALSE)),"")</f>
        <v>0</v>
      </c>
      <c r="BG81" s="905">
        <f>IF($AB81&lt;=BG$2,IF($AC81&lt;BG$2,0,VLOOKUP($S81,REF!$K:$N,2,FALSE)),"")</f>
        <v>0</v>
      </c>
      <c r="BH81" s="905">
        <f>IF($AB81&lt;=BH$2,IF($AC81&lt;BH$2,0,VLOOKUP($S81,REF!$K:$N,2,FALSE)),"")</f>
        <v>0</v>
      </c>
      <c r="BI81" s="905">
        <f>IF($AB81&lt;=BI$2,IF($AC81&lt;BI$2,0,VLOOKUP($S81,REF!$K:$N,2,FALSE)),"")</f>
        <v>0</v>
      </c>
      <c r="BJ81" s="905">
        <f>IF($AB81&lt;=BJ$2,IF($AC81&lt;BJ$2,0,VLOOKUP($S81,REF!$K:$N,2,FALSE)),"")</f>
        <v>0</v>
      </c>
      <c r="BK81" s="905">
        <f>IF($AB81&lt;=BK$2,IF($AC81&lt;BK$2,0,VLOOKUP($S81,REF!$K:$N,2,FALSE)),"")</f>
        <v>0</v>
      </c>
      <c r="BL81" s="905">
        <f>IF($AB81&lt;=BL$2,IF($AC81&lt;BL$2,0,VLOOKUP($S81,REF!$K:$N,2,FALSE)),"")</f>
        <v>0</v>
      </c>
      <c r="BM81" s="905">
        <f>IF($AB81&lt;=BM$2,IF($AC81&lt;BM$2,0,VLOOKUP($S81,REF!$K:$N,2,FALSE)),"")</f>
        <v>0</v>
      </c>
      <c r="BN81" s="905">
        <f>IF($AB81&lt;=BN$2,IF($AC81&lt;BN$2,0,VLOOKUP($S81,REF!$K:$N,2,FALSE)),"")</f>
        <v>0</v>
      </c>
      <c r="BO81" s="905">
        <f>IF($AB81&lt;=BO$2,IF($AC81&lt;BO$2,0,VLOOKUP($S81,REF!$K:$N,2,FALSE)),"")</f>
        <v>0</v>
      </c>
      <c r="BP81" s="905">
        <f>IF($AB81&lt;=BP$2,IF($AC81&lt;BP$2,0,VLOOKUP($S81,REF!$K:$N,2,FALSE)),"")</f>
        <v>0</v>
      </c>
      <c r="BQ81" s="905">
        <f>IF($AB81&lt;=BQ$2,IF($AC81&lt;BQ$2,0,VLOOKUP($S81,REF!$K:$N,2,FALSE)),"")</f>
        <v>0</v>
      </c>
      <c r="BR81" s="905">
        <f>IF($AB81&lt;=BR$2,IF($AC81&lt;BR$2,0,VLOOKUP($S81,REF!$K:$N,2,FALSE)),"")</f>
        <v>0</v>
      </c>
      <c r="BS81" s="905">
        <f>IF($AB81&lt;=BS$2,IF($AC81&lt;BS$2,0,VLOOKUP($S81,REF!$K:$N,2,FALSE)),"")</f>
        <v>0</v>
      </c>
      <c r="BT81" s="905">
        <f>IF($AB81&lt;=BT$2,IF($AC81&lt;BT$2,0,VLOOKUP($S81,REF!$K:$N,2,FALSE)),"")</f>
        <v>0</v>
      </c>
      <c r="BU81" s="905">
        <f>IF($AB81&lt;=BU$2,IF($AC81&lt;BU$2,0,VLOOKUP($S81,REF!$K:$N,2,FALSE)),"")</f>
        <v>0</v>
      </c>
      <c r="BV81" s="905">
        <f>IF($AB81&lt;=BV$2,IF($AC81&lt;BV$2,0,VLOOKUP($S81,REF!$K:$N,2,FALSE)),"")</f>
        <v>0</v>
      </c>
      <c r="BW81" s="905">
        <f>IF($AB81&lt;=BW$2,IF($AC81&lt;BW$2,0,VLOOKUP($S81,REF!$K:$N,2,FALSE)),"")</f>
        <v>0</v>
      </c>
      <c r="BX81" s="905">
        <f>IF($AB81&lt;=BX$2,IF($AC81&lt;BX$2,0,VLOOKUP($S81,REF!$K:$N,2,FALSE)),"")</f>
        <v>0</v>
      </c>
      <c r="BY81" s="905">
        <f>IF($AB81&lt;=BY$2,IF($AC81&lt;BY$2,0,VLOOKUP($S81,REF!$K:$N,2,FALSE)),"")</f>
        <v>0</v>
      </c>
      <c r="BZ81" s="905">
        <f>IF($AB81&lt;=BZ$2,IF($AC81&lt;BZ$2,0,VLOOKUP($S81,REF!$K:$N,2,FALSE)),"")</f>
        <v>0</v>
      </c>
      <c r="CA81" s="905">
        <f>IF($AB81&lt;=CA$2,IF($AC81&lt;CA$2,0,VLOOKUP($S81,REF!$K:$N,2,FALSE)),"")</f>
        <v>0</v>
      </c>
      <c r="CB81" s="905">
        <f>IF($AB81&lt;=CB$2,IF($AC81&lt;CB$2,0,VLOOKUP($S81,REF!$K:$N,2,FALSE)),"")</f>
        <v>0</v>
      </c>
      <c r="CC81" s="905">
        <f>IF($AB81&lt;=CC$2,IF($AC81&lt;CC$2,0,VLOOKUP($S81,REF!$K:$N,2,FALSE)),"")</f>
        <v>0</v>
      </c>
      <c r="CD81" s="905">
        <f>IF($AB81&lt;=CD$2,IF($AC81&lt;CD$2,0,VLOOKUP($S81,REF!$K:$N,2,FALSE)),"")</f>
        <v>0</v>
      </c>
      <c r="CE81" s="905">
        <f>IF($AB81&lt;=CE$2,IF($AC81&lt;CE$2,0,VLOOKUP($S81,REF!$K:$N,2,FALSE)),"")</f>
        <v>0</v>
      </c>
      <c r="CF81" s="905">
        <f>IF($AB81&lt;=CF$2,IF($AC81&lt;CF$2,0,VLOOKUP($S81,REF!$K:$N,2,FALSE)),"")</f>
        <v>0</v>
      </c>
      <c r="CG81" s="905">
        <f>IF($AB81&lt;=CG$2,IF($AC81&lt;CG$2,0,VLOOKUP($S81,REF!$K:$N,2,FALSE)),"")</f>
        <v>0</v>
      </c>
      <c r="CH81" s="905">
        <f>IF($AB81&lt;=CH$2,IF($AC81&lt;CH$2,0,VLOOKUP($S81,REF!$K:$N,2,FALSE)),"")</f>
        <v>0</v>
      </c>
      <c r="CI81" s="905">
        <f>IF($AB81&lt;=CI$2,IF($AC81&lt;CI$2,0,VLOOKUP($S81,REF!$K:$N,2,FALSE)),"")</f>
        <v>0</v>
      </c>
      <c r="CJ81" s="905">
        <f>IF($AB81&lt;=CJ$2,IF($AC81&lt;CJ$2,0,VLOOKUP($S81,REF!$K:$N,2,FALSE)),"")</f>
        <v>0</v>
      </c>
      <c r="CK81" s="905">
        <f>IF($AB81&lt;=CK$2,IF($AC81&lt;CK$2,0,VLOOKUP($S81,REF!$K:$N,2,FALSE)),"")</f>
        <v>0</v>
      </c>
      <c r="CL81" s="905">
        <f>IF($AB81&lt;=CL$2,IF($AC81&lt;CL$2,0,VLOOKUP($S81,REF!$K:$N,2,FALSE)),"")</f>
        <v>0</v>
      </c>
      <c r="CM81" s="905">
        <f>IF($AB81&lt;=CM$2,IF($AC81&lt;CM$2,0,VLOOKUP($S81,REF!$K:$N,2,FALSE)),"")</f>
        <v>0</v>
      </c>
      <c r="CN81" s="905">
        <f>IF($AB81&lt;=CN$2,IF($AC81&lt;CN$2,0,VLOOKUP($S81,REF!$K:$N,2,FALSE)),"")</f>
        <v>0</v>
      </c>
      <c r="CO81" s="905">
        <f>IF($AB81&lt;=CO$2,IF($AC81&lt;CO$2,0,VLOOKUP($S81,REF!$K:$N,2,FALSE)),"")</f>
        <v>0</v>
      </c>
      <c r="CP81" s="905">
        <f>IF($AB81&lt;=CP$2,IF($AC81&lt;CP$2,0,VLOOKUP($S81,REF!$K:$N,2,FALSE)),"")</f>
        <v>0</v>
      </c>
      <c r="CQ81" s="905">
        <f>IF($AB81&lt;=CQ$2,IF($AC81&lt;CQ$2,0,VLOOKUP($S81,REF!$K:$N,2,FALSE)),"")</f>
        <v>0</v>
      </c>
      <c r="CR81" s="905">
        <f>IF($AB81&lt;=CR$2,IF($AC81&lt;CR$2,0,VLOOKUP($S81,REF!$K:$N,2,FALSE)),"")</f>
        <v>0</v>
      </c>
      <c r="CS81" s="905">
        <f>IF($AB81&lt;=CS$2,IF($AC81&lt;CS$2,0,VLOOKUP($S81,REF!$K:$N,2,FALSE)),"")</f>
        <v>0</v>
      </c>
      <c r="CT81" s="905">
        <f>IF($AB81&lt;=CT$2,IF($AC81&lt;CT$2,0,VLOOKUP($S81,REF!$K:$N,2,FALSE)),"")</f>
        <v>0</v>
      </c>
      <c r="CU81" s="905">
        <f>IF($AB81&lt;=CU$2,IF($AC81&lt;CU$2,0,VLOOKUP($S81,REF!$K:$N,2,FALSE)),"")</f>
        <v>0</v>
      </c>
      <c r="CV81" s="905">
        <f>IF($AB81&lt;=CV$2,IF($AC81&lt;CV$2,0,VLOOKUP($S81,REF!$K:$N,2,FALSE)),"")</f>
        <v>0</v>
      </c>
      <c r="CW81" s="905">
        <f>IF($AB81&lt;=CW$2,IF($AC81&lt;CW$2,0,VLOOKUP($S81,REF!$K:$N,2,FALSE)),"")</f>
        <v>0</v>
      </c>
      <c r="CX81" s="905">
        <f>IF($AB81&lt;=CX$2,IF($AC81&lt;CX$2,0,VLOOKUP($S81,REF!$K:$N,2,FALSE)),"")</f>
        <v>0</v>
      </c>
      <c r="CY81" s="905">
        <f>IF($AB81&lt;=CY$2,IF($AC81&lt;CY$2,0,VLOOKUP($S81,REF!$K:$N,2,FALSE)),"")</f>
        <v>0</v>
      </c>
      <c r="CZ81" s="905">
        <f>IF($AB81&lt;=CZ$2,IF($AC81&lt;CZ$2,0,VLOOKUP($S81,REF!$K:$N,2,FALSE)),"")</f>
        <v>0</v>
      </c>
      <c r="DA81" s="905">
        <f>IF($AB81&lt;=DA$2,IF($AC81&lt;DA$2,0,VLOOKUP($S81,REF!$K:$N,2,FALSE)),"")</f>
        <v>0</v>
      </c>
      <c r="DB81" s="905">
        <f>IF($AB81&lt;=DB$2,IF($AC81&lt;DB$2,0,VLOOKUP($S81,REF!$K:$N,2,FALSE)),"")</f>
        <v>0</v>
      </c>
      <c r="DC81" s="905">
        <f>IF($AB81&lt;=DC$2,IF($AC81&lt;DC$2,0,VLOOKUP($S81,REF!$K:$N,2,FALSE)),"")</f>
        <v>0</v>
      </c>
      <c r="DD81" s="905">
        <f>IF($AB81&lt;=DD$2,IF($AC81&lt;DD$2,0,VLOOKUP($S81,REF!$K:$N,2,FALSE)),"")</f>
        <v>0</v>
      </c>
      <c r="DE81" s="905">
        <f>IF($AB81&lt;=DE$2,IF($AC81&lt;DE$2,0,VLOOKUP($S81,REF!$K:$N,2,FALSE)),"")</f>
        <v>0</v>
      </c>
      <c r="DF81" s="905">
        <f>IF($AB81&lt;=DF$2,IF($AC81&lt;DF$2,0,VLOOKUP($S81,REF!$K:$N,2,FALSE)),"")</f>
        <v>0</v>
      </c>
      <c r="DG81" s="905">
        <f>IF($AB81&lt;=DG$2,IF($AC81&lt;DG$2,0,VLOOKUP($S81,REF!$K:$N,2,FALSE)),"")</f>
        <v>0</v>
      </c>
      <c r="DH81" s="905">
        <f>IF($AB81&lt;=DH$2,IF($AC81&lt;DH$2,0,VLOOKUP($S81,REF!$K:$N,2,FALSE)),"")</f>
        <v>0</v>
      </c>
      <c r="DI81" s="905">
        <f>IF($AB81&lt;=DI$2,IF($AC81&lt;DI$2,0,VLOOKUP($S81,REF!$K:$N,2,FALSE)),"")</f>
        <v>0</v>
      </c>
      <c r="DJ81" s="905">
        <f>IF($AB81&lt;=DJ$2,IF($AC81&lt;DJ$2,0,VLOOKUP($S81,REF!$K:$N,2,FALSE)),"")</f>
        <v>0</v>
      </c>
      <c r="DK81" s="905">
        <f>IF($AB81&lt;=DK$2,IF($AC81&lt;DK$2,0,VLOOKUP($S81,REF!$K:$N,2,FALSE)),"")</f>
        <v>0</v>
      </c>
      <c r="DL81" s="905">
        <f>IF($AB81&lt;=DL$2,IF($AC81&lt;DL$2,0,VLOOKUP($S81,REF!$K:$N,2,FALSE)),"")</f>
        <v>0</v>
      </c>
      <c r="DM81" s="905">
        <f>IF($AB81&lt;=DM$2,IF($AC81&lt;DM$2,0,VLOOKUP($S81,REF!$K:$N,2,FALSE)),"")</f>
        <v>0</v>
      </c>
      <c r="DN81" s="905">
        <f>IF($AB81&lt;=DN$2,IF($AC81&lt;DN$2,0,VLOOKUP($S81,REF!$K:$N,2,FALSE)),"")</f>
        <v>0</v>
      </c>
      <c r="DO81" s="905">
        <f>IF($AB81&lt;=DO$2,IF($AC81&lt;DO$2,0,VLOOKUP($S81,REF!$K:$N,2,FALSE)),"")</f>
        <v>0</v>
      </c>
      <c r="DP81" s="905">
        <f>IF($AB81&lt;=DP$2,IF($AC81&lt;DP$2,0,VLOOKUP($S81,REF!$K:$N,2,FALSE)),"")</f>
        <v>0</v>
      </c>
      <c r="DQ81" s="905">
        <f>IF($AB81&lt;=DQ$2,IF($AC81&lt;DQ$2,0,VLOOKUP($S81,REF!$K:$N,2,FALSE)),"")</f>
        <v>0</v>
      </c>
      <c r="DR81" s="905">
        <f>IF($AB81&lt;=DR$2,IF($AC81&lt;DR$2,0,VLOOKUP($S81,REF!$K:$N,2,FALSE)),"")</f>
        <v>0</v>
      </c>
      <c r="DS81" s="905">
        <f>IF($AB81&lt;=DS$2,IF($AC81&lt;DS$2,0,VLOOKUP($S81,REF!$K:$N,2,FALSE)),"")</f>
        <v>0</v>
      </c>
      <c r="DT81" s="905">
        <f>IF($AB81&lt;=DT$2,IF($AC81&lt;DT$2,0,VLOOKUP($S81,REF!$K:$N,2,FALSE)),"")</f>
        <v>0</v>
      </c>
      <c r="DU81" s="905">
        <f>IF($AB81&lt;=DU$2,IF($AC81&lt;DU$2,0,VLOOKUP($S81,REF!$K:$N,2,FALSE)),"")</f>
        <v>0</v>
      </c>
      <c r="DV81" s="905">
        <f>IF($AB81&lt;=DV$2,IF($AC81&lt;DV$2,0,VLOOKUP($S81,REF!$K:$N,2,FALSE)),"")</f>
        <v>0</v>
      </c>
      <c r="DW81" s="905">
        <f>IF($AB81&lt;=DW$2,IF($AC81&lt;DW$2,0,VLOOKUP($S81,REF!$K:$N,2,FALSE)),"")</f>
        <v>0</v>
      </c>
      <c r="DX81" s="905">
        <f>IF($AB81&lt;=DX$2,IF($AC81&lt;DX$2,0,VLOOKUP($S81,REF!$K:$N,2,FALSE)),"")</f>
        <v>0</v>
      </c>
      <c r="DY81" s="905">
        <f>IF($AB81&lt;=DY$2,IF($AC81&lt;DY$2,0,VLOOKUP($S81,REF!$K:$N,2,FALSE)),"")</f>
        <v>0</v>
      </c>
      <c r="DZ81" s="905">
        <f>IF($AB81&lt;=DZ$2,IF($AC81&lt;DZ$2,0,VLOOKUP($S81,REF!$K:$N,2,FALSE)),"")</f>
        <v>1.0001</v>
      </c>
      <c r="EA81" s="908"/>
      <c r="EB81" s="908"/>
      <c r="EC81" s="908"/>
      <c r="ED81" s="908"/>
      <c r="EE81" s="908"/>
      <c r="EF81" s="908"/>
      <c r="EG81" s="908"/>
      <c r="EH81" s="908"/>
      <c r="EI81" s="908"/>
      <c r="EJ81" s="908"/>
      <c r="EK81" s="908"/>
      <c r="EL81" s="908"/>
      <c r="EM81" s="908"/>
      <c r="EN81" s="908"/>
      <c r="EO81" s="908"/>
      <c r="EP81" s="908"/>
      <c r="EQ81" s="908"/>
      <c r="ER81" s="908"/>
      <c r="ES81" s="908"/>
      <c r="ET81" s="908"/>
      <c r="EU81" s="908"/>
      <c r="EV81" s="908"/>
      <c r="EW81" s="908"/>
      <c r="EX81" s="908"/>
      <c r="EY81" s="908"/>
      <c r="EZ81" s="908"/>
      <c r="FA81" s="908"/>
      <c r="FB81" s="908"/>
      <c r="FC81" s="908"/>
      <c r="FD81" s="908"/>
      <c r="FE81" s="908"/>
      <c r="FF81" s="908"/>
      <c r="FG81" s="908"/>
      <c r="FH81" s="908"/>
      <c r="FI81" s="908"/>
      <c r="FJ81" s="908"/>
      <c r="FK81" s="908"/>
      <c r="FL81" s="908"/>
      <c r="FM81" s="908"/>
      <c r="FN81" s="908"/>
      <c r="FO81" s="908"/>
      <c r="FP81" s="908"/>
      <c r="FQ81" s="908"/>
      <c r="FR81" s="908"/>
      <c r="FS81" s="908"/>
      <c r="FT81" s="908"/>
      <c r="FU81" s="908"/>
      <c r="FV81" s="908"/>
      <c r="FW81" s="908"/>
      <c r="FX81" s="908"/>
      <c r="FY81" s="908"/>
      <c r="FZ81" s="908"/>
      <c r="GA81" s="908"/>
      <c r="GB81" s="908"/>
      <c r="GC81" s="908"/>
      <c r="GD81" s="908"/>
      <c r="GE81" s="908"/>
      <c r="GF81" s="908"/>
      <c r="GG81" s="908"/>
      <c r="GH81" s="908"/>
      <c r="GI81" s="908"/>
      <c r="GJ81" s="908"/>
      <c r="GK81" s="908"/>
      <c r="GL81" s="908"/>
      <c r="GM81" s="908"/>
      <c r="GN81" s="908"/>
      <c r="GO81" s="908"/>
      <c r="GP81" s="908"/>
      <c r="GQ81" s="908"/>
      <c r="GR81" s="908"/>
      <c r="GS81" s="908"/>
      <c r="GT81" s="908"/>
      <c r="GU81" s="908"/>
      <c r="GV81" s="908"/>
      <c r="GW81" s="908"/>
      <c r="GX81" s="908"/>
      <c r="GY81" s="908"/>
      <c r="GZ81" s="908"/>
      <c r="HA81" s="908"/>
      <c r="HB81" s="908"/>
      <c r="HC81" s="908"/>
      <c r="HD81" s="908"/>
      <c r="HE81" s="908"/>
      <c r="HF81" s="908"/>
      <c r="HG81" s="908"/>
      <c r="HH81" s="908"/>
      <c r="HI81" s="908"/>
      <c r="HJ81" s="908"/>
      <c r="HK81" s="908"/>
      <c r="HL81" s="908"/>
      <c r="HM81" s="908"/>
      <c r="HN81" s="908"/>
      <c r="HO81" s="908"/>
      <c r="HP81" s="908"/>
      <c r="HQ81" s="908"/>
      <c r="HR81" s="908"/>
      <c r="HS81" s="908"/>
      <c r="HT81" s="908"/>
      <c r="HU81" s="908"/>
      <c r="HV81" s="908"/>
      <c r="HW81" s="908"/>
      <c r="HX81" s="908"/>
      <c r="HY81" s="908"/>
      <c r="HZ81" s="908"/>
      <c r="IA81" s="908"/>
      <c r="IB81" s="908"/>
      <c r="IC81" s="908"/>
      <c r="ID81" s="908"/>
      <c r="IE81" s="908"/>
      <c r="IF81" s="908"/>
      <c r="IG81" s="908"/>
      <c r="IH81" s="908"/>
      <c r="II81" s="908"/>
      <c r="IJ81" s="908"/>
      <c r="IK81" s="908"/>
      <c r="IL81" s="908"/>
      <c r="IM81" s="908"/>
      <c r="IN81" s="908"/>
      <c r="IO81" s="908"/>
      <c r="IP81" s="908"/>
      <c r="IQ81" s="908"/>
      <c r="IR81" s="908"/>
      <c r="IS81" s="908"/>
      <c r="IT81" s="908"/>
      <c r="IU81" s="908"/>
      <c r="IV81" s="908"/>
      <c r="IW81" s="908"/>
      <c r="IX81" s="908"/>
      <c r="IY81" s="908"/>
      <c r="IZ81" s="908"/>
      <c r="JA81" s="908"/>
      <c r="JB81" s="908"/>
      <c r="JC81" s="908"/>
      <c r="JD81" s="908"/>
      <c r="JE81" s="908"/>
      <c r="JF81" s="908"/>
      <c r="JG81" s="908"/>
      <c r="JH81" s="908"/>
      <c r="JI81" s="908"/>
      <c r="JJ81" s="908"/>
      <c r="JK81" s="908"/>
      <c r="JL81" s="908"/>
      <c r="JM81" s="908"/>
      <c r="JN81" s="908"/>
      <c r="JO81" s="908"/>
      <c r="JP81" s="908"/>
      <c r="JQ81" s="908"/>
      <c r="JR81" s="908"/>
      <c r="JS81" s="908"/>
      <c r="JT81" s="908"/>
      <c r="JU81" s="908"/>
      <c r="JV81" s="908"/>
      <c r="JW81" s="908"/>
      <c r="JX81" s="908"/>
    </row>
    <row r="82" spans="1:284" s="709" customFormat="1" ht="24" customHeight="1">
      <c r="A82" s="972">
        <f>VLOOKUP(B82,REF!$U$1:$W$8,2,FALSE)</f>
        <v>4</v>
      </c>
      <c r="B82" s="1192" t="s">
        <v>342</v>
      </c>
      <c r="C82" s="1193"/>
      <c r="D82" s="1297"/>
      <c r="E82" s="971"/>
      <c r="F82" s="1218">
        <v>0</v>
      </c>
      <c r="G82" s="1219"/>
      <c r="H82" s="870"/>
      <c r="I82" s="764" t="s">
        <v>281</v>
      </c>
      <c r="J82" s="945"/>
      <c r="K82" s="939"/>
      <c r="L82" s="864"/>
      <c r="M82" s="710"/>
      <c r="N82" s="1304" t="s">
        <v>281</v>
      </c>
      <c r="O82" s="1225"/>
      <c r="P82" s="860"/>
      <c r="Q82" s="930"/>
      <c r="R82" s="1025"/>
      <c r="S82" s="1179"/>
      <c r="T82" s="1180" t="str">
        <f>VLOOKUP(S82,REF!$K$1:$N$11,4,FALSE)</f>
        <v>SALES</v>
      </c>
      <c r="U82" s="1019"/>
      <c r="V82" s="904"/>
      <c r="W82" s="956"/>
      <c r="X82" s="904"/>
      <c r="Y82" s="956"/>
      <c r="Z82" s="955"/>
      <c r="AA82" s="952">
        <f t="shared" si="12"/>
        <v>0</v>
      </c>
      <c r="AB82" s="1283"/>
      <c r="AC82" s="1283">
        <f t="shared" si="13"/>
        <v>0</v>
      </c>
      <c r="AD82" s="952"/>
      <c r="AE82" s="953"/>
      <c r="AF82" s="1033"/>
      <c r="AG82" s="1234"/>
      <c r="AH82" s="472">
        <f>IF($AB82&lt;=AH$2,IF($AC82&lt;AH$2,0,VLOOKUP($S82,REF!$K:$N,2,FALSE)),"")</f>
        <v>0</v>
      </c>
      <c r="AI82" s="472">
        <f>IF($AB82&lt;=AI$2,IF($AC82&lt;AI$2,0,VLOOKUP($S82,REF!$K:$N,2,FALSE)),"")</f>
        <v>0</v>
      </c>
      <c r="AJ82" s="472">
        <f>IF($AB82&lt;=AJ$2,IF($AC82&lt;AJ$2,0,VLOOKUP($S82,REF!$K:$N,2,FALSE)),"")</f>
        <v>0</v>
      </c>
      <c r="AK82" s="472">
        <f>IF($AB82&lt;=AK$2,IF($AC82&lt;AK$2,0,VLOOKUP($S82,REF!$K:$N,2,FALSE)),"")</f>
        <v>0</v>
      </c>
      <c r="AL82" s="472">
        <f>IF($AB82&lt;=AL$2,IF($AC82&lt;AL$2,0,VLOOKUP($S82,REF!$K:$N,2,FALSE)),"")</f>
        <v>0</v>
      </c>
      <c r="AM82" s="472">
        <f>IF($AB82&lt;=AM$2,IF($AC82&lt;AM$2,0,VLOOKUP($S82,REF!$K:$N,2,FALSE)),"")</f>
        <v>0</v>
      </c>
      <c r="AN82" s="472">
        <f>IF($AB82&lt;=AN$2,IF($AC82&lt;AN$2,0,VLOOKUP($S82,REF!$K:$N,2,FALSE)),"")</f>
        <v>0</v>
      </c>
      <c r="AO82" s="472">
        <f>IF($AB82&lt;=AO$2,IF($AC82&lt;AO$2,0,VLOOKUP($S82,REF!$K:$N,2,FALSE)),"")</f>
        <v>0</v>
      </c>
      <c r="AP82" s="472">
        <f>IF($AB82&lt;=AP$2,IF($AC82&lt;AP$2,0,VLOOKUP($S82,REF!$K:$N,2,FALSE)),"")</f>
        <v>0</v>
      </c>
      <c r="AQ82" s="472">
        <f>IF($AB82&lt;=AQ$2,IF($AC82&lt;AQ$2,0,VLOOKUP($S82,REF!$K:$N,2,FALSE)),"")</f>
        <v>0</v>
      </c>
      <c r="AR82" s="472">
        <f>IF($AB82&lt;=AR$2,IF($AC82&lt;AR$2,0,VLOOKUP($S82,REF!$K:$N,2,FALSE)),"")</f>
        <v>0</v>
      </c>
      <c r="AS82" s="472">
        <f>IF($AB82&lt;=AS$2,IF($AC82&lt;AS$2,0,VLOOKUP($S82,REF!$K:$N,2,FALSE)),"")</f>
        <v>0</v>
      </c>
      <c r="AT82" s="472">
        <f>IF($AB82&lt;=AT$2,IF($AC82&lt;AT$2,0,VLOOKUP($S82,REF!$K:$N,2,FALSE)),"")</f>
        <v>0</v>
      </c>
      <c r="AU82" s="472">
        <f>IF($AB82&lt;=AU$2,IF($AC82&lt;AU$2,0,VLOOKUP($S82,REF!$K:$N,2,FALSE)),"")</f>
        <v>0</v>
      </c>
      <c r="AV82" s="472">
        <f>IF($AB82&lt;=AV$2,IF($AC82&lt;AV$2,0,VLOOKUP($S82,REF!$K:$N,2,FALSE)),"")</f>
        <v>0</v>
      </c>
      <c r="AW82" s="472">
        <f>IF($AB82&lt;=AW$2,IF($AC82&lt;AW$2,0,VLOOKUP($S82,REF!$K:$N,2,FALSE)),"")</f>
        <v>0</v>
      </c>
      <c r="AX82" s="472">
        <f>IF($AB82&lt;=AX$2,IF($AC82&lt;AX$2,0,VLOOKUP($S82,REF!$K:$N,2,FALSE)),"")</f>
        <v>0</v>
      </c>
      <c r="AY82" s="472">
        <f>IF($AB82&lt;=AY$2,IF($AC82&lt;AY$2,0,VLOOKUP($S82,REF!$K:$N,2,FALSE)),"")</f>
        <v>0</v>
      </c>
      <c r="AZ82" s="472">
        <f>IF($AB82&lt;=AZ$2,IF($AC82&lt;AZ$2,0,VLOOKUP($S82,REF!$K:$N,2,FALSE)),"")</f>
        <v>0</v>
      </c>
      <c r="BA82" s="472">
        <f>IF($AB82&lt;=BA$2,IF($AC82&lt;BA$2,0,VLOOKUP($S82,REF!$K:$N,2,FALSE)),"")</f>
        <v>0</v>
      </c>
      <c r="BB82" s="905">
        <f>IF($AB82&lt;=BB$2,IF($AC82&lt;BB$2,0,VLOOKUP($S82,REF!$K:$N,2,FALSE)),"")</f>
        <v>0</v>
      </c>
      <c r="BC82" s="905">
        <f>IF($AB82&lt;=BC$2,IF($AC82&lt;BC$2,0,VLOOKUP($S82,REF!$K:$N,2,FALSE)),"")</f>
        <v>0</v>
      </c>
      <c r="BD82" s="905">
        <f>IF($AB82&lt;=BD$2,IF($AC82&lt;BD$2,0,VLOOKUP($S82,REF!$K:$N,2,FALSE)),"")</f>
        <v>0</v>
      </c>
      <c r="BE82" s="905">
        <f>IF($AB82&lt;=BE$2,IF($AC82&lt;BE$2,0,VLOOKUP($S82,REF!$K:$N,2,FALSE)),"")</f>
        <v>0</v>
      </c>
      <c r="BF82" s="905">
        <f>IF($AB82&lt;=BF$2,IF($AC82&lt;BF$2,0,VLOOKUP($S82,REF!$K:$N,2,FALSE)),"")</f>
        <v>0</v>
      </c>
      <c r="BG82" s="905">
        <f>IF($AB82&lt;=BG$2,IF($AC82&lt;BG$2,0,VLOOKUP($S82,REF!$K:$N,2,FALSE)),"")</f>
        <v>0</v>
      </c>
      <c r="BH82" s="905">
        <f>IF($AB82&lt;=BH$2,IF($AC82&lt;BH$2,0,VLOOKUP($S82,REF!$K:$N,2,FALSE)),"")</f>
        <v>0</v>
      </c>
      <c r="BI82" s="905">
        <f>IF($AB82&lt;=BI$2,IF($AC82&lt;BI$2,0,VLOOKUP($S82,REF!$K:$N,2,FALSE)),"")</f>
        <v>0</v>
      </c>
      <c r="BJ82" s="905">
        <f>IF($AB82&lt;=BJ$2,IF($AC82&lt;BJ$2,0,VLOOKUP($S82,REF!$K:$N,2,FALSE)),"")</f>
        <v>0</v>
      </c>
      <c r="BK82" s="905">
        <f>IF($AB82&lt;=BK$2,IF($AC82&lt;BK$2,0,VLOOKUP($S82,REF!$K:$N,2,FALSE)),"")</f>
        <v>0</v>
      </c>
      <c r="BL82" s="905">
        <f>IF($AB82&lt;=BL$2,IF($AC82&lt;BL$2,0,VLOOKUP($S82,REF!$K:$N,2,FALSE)),"")</f>
        <v>0</v>
      </c>
      <c r="BM82" s="905">
        <f>IF($AB82&lt;=BM$2,IF($AC82&lt;BM$2,0,VLOOKUP($S82,REF!$K:$N,2,FALSE)),"")</f>
        <v>0</v>
      </c>
      <c r="BN82" s="905">
        <f>IF($AB82&lt;=BN$2,IF($AC82&lt;BN$2,0,VLOOKUP($S82,REF!$K:$N,2,FALSE)),"")</f>
        <v>0</v>
      </c>
      <c r="BO82" s="905">
        <f>IF($AB82&lt;=BO$2,IF($AC82&lt;BO$2,0,VLOOKUP($S82,REF!$K:$N,2,FALSE)),"")</f>
        <v>0</v>
      </c>
      <c r="BP82" s="905">
        <f>IF($AB82&lt;=BP$2,IF($AC82&lt;BP$2,0,VLOOKUP($S82,REF!$K:$N,2,FALSE)),"")</f>
        <v>0</v>
      </c>
      <c r="BQ82" s="905">
        <f>IF($AB82&lt;=BQ$2,IF($AC82&lt;BQ$2,0,VLOOKUP($S82,REF!$K:$N,2,FALSE)),"")</f>
        <v>0</v>
      </c>
      <c r="BR82" s="905">
        <f>IF($AB82&lt;=BR$2,IF($AC82&lt;BR$2,0,VLOOKUP($S82,REF!$K:$N,2,FALSE)),"")</f>
        <v>0</v>
      </c>
      <c r="BS82" s="905">
        <f>IF($AB82&lt;=BS$2,IF($AC82&lt;BS$2,0,VLOOKUP($S82,REF!$K:$N,2,FALSE)),"")</f>
        <v>0</v>
      </c>
      <c r="BT82" s="905">
        <f>IF($AB82&lt;=BT$2,IF($AC82&lt;BT$2,0,VLOOKUP($S82,REF!$K:$N,2,FALSE)),"")</f>
        <v>0</v>
      </c>
      <c r="BU82" s="905">
        <f>IF($AB82&lt;=BU$2,IF($AC82&lt;BU$2,0,VLOOKUP($S82,REF!$K:$N,2,FALSE)),"")</f>
        <v>0</v>
      </c>
      <c r="BV82" s="905">
        <f>IF($AB82&lt;=BV$2,IF($AC82&lt;BV$2,0,VLOOKUP($S82,REF!$K:$N,2,FALSE)),"")</f>
        <v>0</v>
      </c>
      <c r="BW82" s="905">
        <f>IF($AB82&lt;=BW$2,IF($AC82&lt;BW$2,0,VLOOKUP($S82,REF!$K:$N,2,FALSE)),"")</f>
        <v>0</v>
      </c>
      <c r="BX82" s="905">
        <f>IF($AB82&lt;=BX$2,IF($AC82&lt;BX$2,0,VLOOKUP($S82,REF!$K:$N,2,FALSE)),"")</f>
        <v>0</v>
      </c>
      <c r="BY82" s="905">
        <f>IF($AB82&lt;=BY$2,IF($AC82&lt;BY$2,0,VLOOKUP($S82,REF!$K:$N,2,FALSE)),"")</f>
        <v>0</v>
      </c>
      <c r="BZ82" s="905">
        <f>IF($AB82&lt;=BZ$2,IF($AC82&lt;BZ$2,0,VLOOKUP($S82,REF!$K:$N,2,FALSE)),"")</f>
        <v>0</v>
      </c>
      <c r="CA82" s="905">
        <f>IF($AB82&lt;=CA$2,IF($AC82&lt;CA$2,0,VLOOKUP($S82,REF!$K:$N,2,FALSE)),"")</f>
        <v>0</v>
      </c>
      <c r="CB82" s="905">
        <f>IF($AB82&lt;=CB$2,IF($AC82&lt;CB$2,0,VLOOKUP($S82,REF!$K:$N,2,FALSE)),"")</f>
        <v>0</v>
      </c>
      <c r="CC82" s="905">
        <f>IF($AB82&lt;=CC$2,IF($AC82&lt;CC$2,0,VLOOKUP($S82,REF!$K:$N,2,FALSE)),"")</f>
        <v>0</v>
      </c>
      <c r="CD82" s="905">
        <f>IF($AB82&lt;=CD$2,IF($AC82&lt;CD$2,0,VLOOKUP($S82,REF!$K:$N,2,FALSE)),"")</f>
        <v>0</v>
      </c>
      <c r="CE82" s="905">
        <f>IF($AB82&lt;=CE$2,IF($AC82&lt;CE$2,0,VLOOKUP($S82,REF!$K:$N,2,FALSE)),"")</f>
        <v>0</v>
      </c>
      <c r="CF82" s="905">
        <f>IF($AB82&lt;=CF$2,IF($AC82&lt;CF$2,0,VLOOKUP($S82,REF!$K:$N,2,FALSE)),"")</f>
        <v>0</v>
      </c>
      <c r="CG82" s="905">
        <f>IF($AB82&lt;=CG$2,IF($AC82&lt;CG$2,0,VLOOKUP($S82,REF!$K:$N,2,FALSE)),"")</f>
        <v>0</v>
      </c>
      <c r="CH82" s="905">
        <f>IF($AB82&lt;=CH$2,IF($AC82&lt;CH$2,0,VLOOKUP($S82,REF!$K:$N,2,FALSE)),"")</f>
        <v>0</v>
      </c>
      <c r="CI82" s="905">
        <f>IF($AB82&lt;=CI$2,IF($AC82&lt;CI$2,0,VLOOKUP($S82,REF!$K:$N,2,FALSE)),"")</f>
        <v>0</v>
      </c>
      <c r="CJ82" s="905">
        <f>IF($AB82&lt;=CJ$2,IF($AC82&lt;CJ$2,0,VLOOKUP($S82,REF!$K:$N,2,FALSE)),"")</f>
        <v>0</v>
      </c>
      <c r="CK82" s="905">
        <f>IF($AB82&lt;=CK$2,IF($AC82&lt;CK$2,0,VLOOKUP($S82,REF!$K:$N,2,FALSE)),"")</f>
        <v>0</v>
      </c>
      <c r="CL82" s="905">
        <f>IF($AB82&lt;=CL$2,IF($AC82&lt;CL$2,0,VLOOKUP($S82,REF!$K:$N,2,FALSE)),"")</f>
        <v>0</v>
      </c>
      <c r="CM82" s="905">
        <f>IF($AB82&lt;=CM$2,IF($AC82&lt;CM$2,0,VLOOKUP($S82,REF!$K:$N,2,FALSE)),"")</f>
        <v>0</v>
      </c>
      <c r="CN82" s="905">
        <f>IF($AB82&lt;=CN$2,IF($AC82&lt;CN$2,0,VLOOKUP($S82,REF!$K:$N,2,FALSE)),"")</f>
        <v>0</v>
      </c>
      <c r="CO82" s="905">
        <f>IF($AB82&lt;=CO$2,IF($AC82&lt;CO$2,0,VLOOKUP($S82,REF!$K:$N,2,FALSE)),"")</f>
        <v>0</v>
      </c>
      <c r="CP82" s="905">
        <f>IF($AB82&lt;=CP$2,IF($AC82&lt;CP$2,0,VLOOKUP($S82,REF!$K:$N,2,FALSE)),"")</f>
        <v>0</v>
      </c>
      <c r="CQ82" s="905">
        <f>IF($AB82&lt;=CQ$2,IF($AC82&lt;CQ$2,0,VLOOKUP($S82,REF!$K:$N,2,FALSE)),"")</f>
        <v>0</v>
      </c>
      <c r="CR82" s="905">
        <f>IF($AB82&lt;=CR$2,IF($AC82&lt;CR$2,0,VLOOKUP($S82,REF!$K:$N,2,FALSE)),"")</f>
        <v>0</v>
      </c>
      <c r="CS82" s="905">
        <f>IF($AB82&lt;=CS$2,IF($AC82&lt;CS$2,0,VLOOKUP($S82,REF!$K:$N,2,FALSE)),"")</f>
        <v>0</v>
      </c>
      <c r="CT82" s="905">
        <f>IF($AB82&lt;=CT$2,IF($AC82&lt;CT$2,0,VLOOKUP($S82,REF!$K:$N,2,FALSE)),"")</f>
        <v>0</v>
      </c>
      <c r="CU82" s="905">
        <f>IF($AB82&lt;=CU$2,IF($AC82&lt;CU$2,0,VLOOKUP($S82,REF!$K:$N,2,FALSE)),"")</f>
        <v>0</v>
      </c>
      <c r="CV82" s="905">
        <f>IF($AB82&lt;=CV$2,IF($AC82&lt;CV$2,0,VLOOKUP($S82,REF!$K:$N,2,FALSE)),"")</f>
        <v>0</v>
      </c>
      <c r="CW82" s="905">
        <f>IF($AB82&lt;=CW$2,IF($AC82&lt;CW$2,0,VLOOKUP($S82,REF!$K:$N,2,FALSE)),"")</f>
        <v>0</v>
      </c>
      <c r="CX82" s="905">
        <f>IF($AB82&lt;=CX$2,IF($AC82&lt;CX$2,0,VLOOKUP($S82,REF!$K:$N,2,FALSE)),"")</f>
        <v>0</v>
      </c>
      <c r="CY82" s="905">
        <f>IF($AB82&lt;=CY$2,IF($AC82&lt;CY$2,0,VLOOKUP($S82,REF!$K:$N,2,FALSE)),"")</f>
        <v>0</v>
      </c>
      <c r="CZ82" s="905">
        <f>IF($AB82&lt;=CZ$2,IF($AC82&lt;CZ$2,0,VLOOKUP($S82,REF!$K:$N,2,FALSE)),"")</f>
        <v>0</v>
      </c>
      <c r="DA82" s="905">
        <f>IF($AB82&lt;=DA$2,IF($AC82&lt;DA$2,0,VLOOKUP($S82,REF!$K:$N,2,FALSE)),"")</f>
        <v>0</v>
      </c>
      <c r="DB82" s="905">
        <f>IF($AB82&lt;=DB$2,IF($AC82&lt;DB$2,0,VLOOKUP($S82,REF!$K:$N,2,FALSE)),"")</f>
        <v>0</v>
      </c>
      <c r="DC82" s="905">
        <f>IF($AB82&lt;=DC$2,IF($AC82&lt;DC$2,0,VLOOKUP($S82,REF!$K:$N,2,FALSE)),"")</f>
        <v>0</v>
      </c>
      <c r="DD82" s="905">
        <f>IF($AB82&lt;=DD$2,IF($AC82&lt;DD$2,0,VLOOKUP($S82,REF!$K:$N,2,FALSE)),"")</f>
        <v>0</v>
      </c>
      <c r="DE82" s="905">
        <f>IF($AB82&lt;=DE$2,IF($AC82&lt;DE$2,0,VLOOKUP($S82,REF!$K:$N,2,FALSE)),"")</f>
        <v>0</v>
      </c>
      <c r="DF82" s="905">
        <f>IF($AB82&lt;=DF$2,IF($AC82&lt;DF$2,0,VLOOKUP($S82,REF!$K:$N,2,FALSE)),"")</f>
        <v>0</v>
      </c>
      <c r="DG82" s="905">
        <f>IF($AB82&lt;=DG$2,IF($AC82&lt;DG$2,0,VLOOKUP($S82,REF!$K:$N,2,FALSE)),"")</f>
        <v>0</v>
      </c>
      <c r="DH82" s="905">
        <f>IF($AB82&lt;=DH$2,IF($AC82&lt;DH$2,0,VLOOKUP($S82,REF!$K:$N,2,FALSE)),"")</f>
        <v>0</v>
      </c>
      <c r="DI82" s="905">
        <f>IF($AB82&lt;=DI$2,IF($AC82&lt;DI$2,0,VLOOKUP($S82,REF!$K:$N,2,FALSE)),"")</f>
        <v>0</v>
      </c>
      <c r="DJ82" s="905">
        <f>IF($AB82&lt;=DJ$2,IF($AC82&lt;DJ$2,0,VLOOKUP($S82,REF!$K:$N,2,FALSE)),"")</f>
        <v>0</v>
      </c>
      <c r="DK82" s="905">
        <f>IF($AB82&lt;=DK$2,IF($AC82&lt;DK$2,0,VLOOKUP($S82,REF!$K:$N,2,FALSE)),"")</f>
        <v>0</v>
      </c>
      <c r="DL82" s="905">
        <f>IF($AB82&lt;=DL$2,IF($AC82&lt;DL$2,0,VLOOKUP($S82,REF!$K:$N,2,FALSE)),"")</f>
        <v>0</v>
      </c>
      <c r="DM82" s="905">
        <f>IF($AB82&lt;=DM$2,IF($AC82&lt;DM$2,0,VLOOKUP($S82,REF!$K:$N,2,FALSE)),"")</f>
        <v>0</v>
      </c>
      <c r="DN82" s="905">
        <f>IF($AB82&lt;=DN$2,IF($AC82&lt;DN$2,0,VLOOKUP($S82,REF!$K:$N,2,FALSE)),"")</f>
        <v>0</v>
      </c>
      <c r="DO82" s="905">
        <f>IF($AB82&lt;=DO$2,IF($AC82&lt;DO$2,0,VLOOKUP($S82,REF!$K:$N,2,FALSE)),"")</f>
        <v>0</v>
      </c>
      <c r="DP82" s="905">
        <f>IF($AB82&lt;=DP$2,IF($AC82&lt;DP$2,0,VLOOKUP($S82,REF!$K:$N,2,FALSE)),"")</f>
        <v>0</v>
      </c>
      <c r="DQ82" s="905">
        <f>IF($AB82&lt;=DQ$2,IF($AC82&lt;DQ$2,0,VLOOKUP($S82,REF!$K:$N,2,FALSE)),"")</f>
        <v>0</v>
      </c>
      <c r="DR82" s="905">
        <f>IF($AB82&lt;=DR$2,IF($AC82&lt;DR$2,0,VLOOKUP($S82,REF!$K:$N,2,FALSE)),"")</f>
        <v>0</v>
      </c>
      <c r="DS82" s="905">
        <f>IF($AB82&lt;=DS$2,IF($AC82&lt;DS$2,0,VLOOKUP($S82,REF!$K:$N,2,FALSE)),"")</f>
        <v>0</v>
      </c>
      <c r="DT82" s="905">
        <f>IF($AB82&lt;=DT$2,IF($AC82&lt;DT$2,0,VLOOKUP($S82,REF!$K:$N,2,FALSE)),"")</f>
        <v>0</v>
      </c>
      <c r="DU82" s="905">
        <f>IF($AB82&lt;=DU$2,IF($AC82&lt;DU$2,0,VLOOKUP($S82,REF!$K:$N,2,FALSE)),"")</f>
        <v>0</v>
      </c>
      <c r="DV82" s="905">
        <f>IF($AB82&lt;=DV$2,IF($AC82&lt;DV$2,0,VLOOKUP($S82,REF!$K:$N,2,FALSE)),"")</f>
        <v>0</v>
      </c>
      <c r="DW82" s="905">
        <f>IF($AB82&lt;=DW$2,IF($AC82&lt;DW$2,0,VLOOKUP($S82,REF!$K:$N,2,FALSE)),"")</f>
        <v>0</v>
      </c>
      <c r="DX82" s="905">
        <f>IF($AB82&lt;=DX$2,IF($AC82&lt;DX$2,0,VLOOKUP($S82,REF!$K:$N,2,FALSE)),"")</f>
        <v>0</v>
      </c>
      <c r="DY82" s="905">
        <f>IF($AB82&lt;=DY$2,IF($AC82&lt;DY$2,0,VLOOKUP($S82,REF!$K:$N,2,FALSE)),"")</f>
        <v>0</v>
      </c>
      <c r="DZ82" s="905">
        <f>IF($AB82&lt;=DZ$2,IF($AC82&lt;DZ$2,0,VLOOKUP($S82,REF!$K:$N,2,FALSE)),"")</f>
        <v>1.0001</v>
      </c>
      <c r="EA82" s="908"/>
      <c r="EB82" s="908"/>
      <c r="EC82" s="908"/>
      <c r="ED82" s="908"/>
      <c r="EE82" s="908"/>
      <c r="EF82" s="908"/>
      <c r="EG82" s="908"/>
      <c r="EH82" s="908"/>
      <c r="EI82" s="908"/>
      <c r="EJ82" s="908"/>
      <c r="EK82" s="908"/>
      <c r="EL82" s="908"/>
      <c r="EM82" s="908"/>
      <c r="EN82" s="908"/>
      <c r="EO82" s="908"/>
      <c r="EP82" s="908"/>
      <c r="EQ82" s="908"/>
      <c r="ER82" s="908"/>
      <c r="ES82" s="908"/>
      <c r="ET82" s="908"/>
      <c r="EU82" s="908"/>
      <c r="EV82" s="908"/>
      <c r="EW82" s="908"/>
      <c r="EX82" s="908"/>
      <c r="EY82" s="908"/>
      <c r="EZ82" s="908"/>
      <c r="FA82" s="908"/>
      <c r="FB82" s="908"/>
      <c r="FC82" s="908"/>
      <c r="FD82" s="908"/>
      <c r="FE82" s="908"/>
      <c r="FF82" s="908"/>
      <c r="FG82" s="908"/>
      <c r="FH82" s="908"/>
      <c r="FI82" s="908"/>
      <c r="FJ82" s="908"/>
      <c r="FK82" s="908"/>
      <c r="FL82" s="908"/>
      <c r="FM82" s="908"/>
      <c r="FN82" s="908"/>
      <c r="FO82" s="908"/>
      <c r="FP82" s="908"/>
      <c r="FQ82" s="908"/>
      <c r="FR82" s="908"/>
      <c r="FS82" s="908"/>
      <c r="FT82" s="908"/>
      <c r="FU82" s="908"/>
      <c r="FV82" s="908"/>
      <c r="FW82" s="908"/>
      <c r="FX82" s="908"/>
      <c r="FY82" s="908"/>
      <c r="FZ82" s="908"/>
      <c r="GA82" s="908"/>
      <c r="GB82" s="908"/>
      <c r="GC82" s="908"/>
      <c r="GD82" s="908"/>
      <c r="GE82" s="908"/>
      <c r="GF82" s="908"/>
      <c r="GG82" s="908"/>
      <c r="GH82" s="908"/>
      <c r="GI82" s="908"/>
      <c r="GJ82" s="908"/>
      <c r="GK82" s="908"/>
      <c r="GL82" s="908"/>
      <c r="GM82" s="908"/>
      <c r="GN82" s="908"/>
      <c r="GO82" s="908"/>
      <c r="GP82" s="908"/>
      <c r="GQ82" s="908"/>
      <c r="GR82" s="908"/>
      <c r="GS82" s="908"/>
      <c r="GT82" s="908"/>
      <c r="GU82" s="908"/>
      <c r="GV82" s="908"/>
      <c r="GW82" s="908"/>
      <c r="GX82" s="908"/>
      <c r="GY82" s="908"/>
      <c r="GZ82" s="908"/>
      <c r="HA82" s="908"/>
      <c r="HB82" s="908"/>
      <c r="HC82" s="908"/>
      <c r="HD82" s="908"/>
      <c r="HE82" s="908"/>
      <c r="HF82" s="908"/>
      <c r="HG82" s="908"/>
      <c r="HH82" s="908"/>
      <c r="HI82" s="908"/>
      <c r="HJ82" s="908"/>
      <c r="HK82" s="908"/>
      <c r="HL82" s="908"/>
      <c r="HM82" s="908"/>
      <c r="HN82" s="908"/>
      <c r="HO82" s="908"/>
      <c r="HP82" s="908"/>
      <c r="HQ82" s="908"/>
      <c r="HR82" s="908"/>
      <c r="HS82" s="908"/>
      <c r="HT82" s="908"/>
      <c r="HU82" s="908"/>
      <c r="HV82" s="908"/>
      <c r="HW82" s="908"/>
      <c r="HX82" s="908"/>
      <c r="HY82" s="908"/>
      <c r="HZ82" s="908"/>
      <c r="IA82" s="908"/>
      <c r="IB82" s="908"/>
      <c r="IC82" s="908"/>
      <c r="ID82" s="908"/>
      <c r="IE82" s="908"/>
      <c r="IF82" s="908"/>
      <c r="IG82" s="908"/>
      <c r="IH82" s="908"/>
      <c r="II82" s="908"/>
      <c r="IJ82" s="908"/>
      <c r="IK82" s="908"/>
      <c r="IL82" s="908"/>
      <c r="IM82" s="908"/>
      <c r="IN82" s="908"/>
      <c r="IO82" s="908"/>
      <c r="IP82" s="908"/>
      <c r="IQ82" s="908"/>
      <c r="IR82" s="908"/>
      <c r="IS82" s="908"/>
      <c r="IT82" s="908"/>
      <c r="IU82" s="908"/>
      <c r="IV82" s="908"/>
      <c r="IW82" s="908"/>
      <c r="IX82" s="908"/>
      <c r="IY82" s="908"/>
      <c r="IZ82" s="908"/>
      <c r="JA82" s="908"/>
      <c r="JB82" s="908"/>
      <c r="JC82" s="908"/>
      <c r="JD82" s="908"/>
      <c r="JE82" s="908"/>
      <c r="JF82" s="908"/>
      <c r="JG82" s="908"/>
      <c r="JH82" s="908"/>
      <c r="JI82" s="908"/>
      <c r="JJ82" s="908"/>
      <c r="JK82" s="908"/>
      <c r="JL82" s="908"/>
      <c r="JM82" s="908"/>
      <c r="JN82" s="908"/>
      <c r="JO82" s="908"/>
      <c r="JP82" s="908"/>
      <c r="JQ82" s="908"/>
      <c r="JR82" s="908"/>
      <c r="JS82" s="908"/>
      <c r="JT82" s="908"/>
      <c r="JU82" s="908"/>
      <c r="JV82" s="908"/>
      <c r="JW82" s="908"/>
      <c r="JX82" s="908"/>
    </row>
    <row r="83" spans="1:284" s="709" customFormat="1" ht="24" customHeight="1">
      <c r="A83" s="972">
        <f>VLOOKUP(B83,REF!$U$1:$W$8,2,FALSE)</f>
        <v>4</v>
      </c>
      <c r="B83" s="1192" t="s">
        <v>342</v>
      </c>
      <c r="C83" s="1193"/>
      <c r="D83" s="1297"/>
      <c r="E83" s="971"/>
      <c r="F83" s="1218">
        <v>0</v>
      </c>
      <c r="G83" s="1219"/>
      <c r="H83" s="870"/>
      <c r="I83" s="764" t="s">
        <v>281</v>
      </c>
      <c r="J83" s="945"/>
      <c r="K83" s="939"/>
      <c r="L83" s="864"/>
      <c r="M83" s="710"/>
      <c r="N83" s="1304" t="s">
        <v>281</v>
      </c>
      <c r="O83" s="1225"/>
      <c r="P83" s="860"/>
      <c r="Q83" s="930"/>
      <c r="R83" s="1025"/>
      <c r="S83" s="1179"/>
      <c r="T83" s="1180" t="str">
        <f>VLOOKUP(S83,REF!$K$1:$N$11,4,FALSE)</f>
        <v>SALES</v>
      </c>
      <c r="U83" s="1019"/>
      <c r="V83" s="904"/>
      <c r="W83" s="956"/>
      <c r="X83" s="904"/>
      <c r="Y83" s="956"/>
      <c r="Z83" s="955"/>
      <c r="AA83" s="952">
        <f t="shared" si="12"/>
        <v>0</v>
      </c>
      <c r="AB83" s="1283"/>
      <c r="AC83" s="1283">
        <f t="shared" si="13"/>
        <v>0</v>
      </c>
      <c r="AD83" s="952"/>
      <c r="AE83" s="953"/>
      <c r="AF83" s="1033"/>
      <c r="AG83" s="1234"/>
      <c r="AH83" s="472">
        <f>IF($AB83&lt;=AH$2,IF($AC83&lt;AH$2,0,VLOOKUP($S83,REF!$K:$N,2,FALSE)),"")</f>
        <v>0</v>
      </c>
      <c r="AI83" s="472">
        <f>IF($AB83&lt;=AI$2,IF($AC83&lt;AI$2,0,VLOOKUP($S83,REF!$K:$N,2,FALSE)),"")</f>
        <v>0</v>
      </c>
      <c r="AJ83" s="472">
        <f>IF($AB83&lt;=AJ$2,IF($AC83&lt;AJ$2,0,VLOOKUP($S83,REF!$K:$N,2,FALSE)),"")</f>
        <v>0</v>
      </c>
      <c r="AK83" s="472">
        <f>IF($AB83&lt;=AK$2,IF($AC83&lt;AK$2,0,VLOOKUP($S83,REF!$K:$N,2,FALSE)),"")</f>
        <v>0</v>
      </c>
      <c r="AL83" s="472">
        <f>IF($AB83&lt;=AL$2,IF($AC83&lt;AL$2,0,VLOOKUP($S83,REF!$K:$N,2,FALSE)),"")</f>
        <v>0</v>
      </c>
      <c r="AM83" s="472">
        <f>IF($AB83&lt;=AM$2,IF($AC83&lt;AM$2,0,VLOOKUP($S83,REF!$K:$N,2,FALSE)),"")</f>
        <v>0</v>
      </c>
      <c r="AN83" s="472">
        <f>IF($AB83&lt;=AN$2,IF($AC83&lt;AN$2,0,VLOOKUP($S83,REF!$K:$N,2,FALSE)),"")</f>
        <v>0</v>
      </c>
      <c r="AO83" s="472">
        <f>IF($AB83&lt;=AO$2,IF($AC83&lt;AO$2,0,VLOOKUP($S83,REF!$K:$N,2,FALSE)),"")</f>
        <v>0</v>
      </c>
      <c r="AP83" s="472">
        <f>IF($AB83&lt;=AP$2,IF($AC83&lt;AP$2,0,VLOOKUP($S83,REF!$K:$N,2,FALSE)),"")</f>
        <v>0</v>
      </c>
      <c r="AQ83" s="472">
        <f>IF($AB83&lt;=AQ$2,IF($AC83&lt;AQ$2,0,VLOOKUP($S83,REF!$K:$N,2,FALSE)),"")</f>
        <v>0</v>
      </c>
      <c r="AR83" s="472">
        <f>IF($AB83&lt;=AR$2,IF($AC83&lt;AR$2,0,VLOOKUP($S83,REF!$K:$N,2,FALSE)),"")</f>
        <v>0</v>
      </c>
      <c r="AS83" s="472">
        <f>IF($AB83&lt;=AS$2,IF($AC83&lt;AS$2,0,VLOOKUP($S83,REF!$K:$N,2,FALSE)),"")</f>
        <v>0</v>
      </c>
      <c r="AT83" s="472">
        <f>IF($AB83&lt;=AT$2,IF($AC83&lt;AT$2,0,VLOOKUP($S83,REF!$K:$N,2,FALSE)),"")</f>
        <v>0</v>
      </c>
      <c r="AU83" s="472">
        <f>IF($AB83&lt;=AU$2,IF($AC83&lt;AU$2,0,VLOOKUP($S83,REF!$K:$N,2,FALSE)),"")</f>
        <v>0</v>
      </c>
      <c r="AV83" s="472">
        <f>IF($AB83&lt;=AV$2,IF($AC83&lt;AV$2,0,VLOOKUP($S83,REF!$K:$N,2,FALSE)),"")</f>
        <v>0</v>
      </c>
      <c r="AW83" s="472">
        <f>IF($AB83&lt;=AW$2,IF($AC83&lt;AW$2,0,VLOOKUP($S83,REF!$K:$N,2,FALSE)),"")</f>
        <v>0</v>
      </c>
      <c r="AX83" s="472">
        <f>IF($AB83&lt;=AX$2,IF($AC83&lt;AX$2,0,VLOOKUP($S83,REF!$K:$N,2,FALSE)),"")</f>
        <v>0</v>
      </c>
      <c r="AY83" s="472">
        <f>IF($AB83&lt;=AY$2,IF($AC83&lt;AY$2,0,VLOOKUP($S83,REF!$K:$N,2,FALSE)),"")</f>
        <v>0</v>
      </c>
      <c r="AZ83" s="472">
        <f>IF($AB83&lt;=AZ$2,IF($AC83&lt;AZ$2,0,VLOOKUP($S83,REF!$K:$N,2,FALSE)),"")</f>
        <v>0</v>
      </c>
      <c r="BA83" s="472">
        <f>IF($AB83&lt;=BA$2,IF($AC83&lt;BA$2,0,VLOOKUP($S83,REF!$K:$N,2,FALSE)),"")</f>
        <v>0</v>
      </c>
      <c r="BB83" s="905">
        <f>IF($AB83&lt;=BB$2,IF($AC83&lt;BB$2,0,VLOOKUP($S83,REF!$K:$N,2,FALSE)),"")</f>
        <v>0</v>
      </c>
      <c r="BC83" s="905">
        <f>IF($AB83&lt;=BC$2,IF($AC83&lt;BC$2,0,VLOOKUP($S83,REF!$K:$N,2,FALSE)),"")</f>
        <v>0</v>
      </c>
      <c r="BD83" s="905">
        <f>IF($AB83&lt;=BD$2,IF($AC83&lt;BD$2,0,VLOOKUP($S83,REF!$K:$N,2,FALSE)),"")</f>
        <v>0</v>
      </c>
      <c r="BE83" s="905">
        <f>IF($AB83&lt;=BE$2,IF($AC83&lt;BE$2,0,VLOOKUP($S83,REF!$K:$N,2,FALSE)),"")</f>
        <v>0</v>
      </c>
      <c r="BF83" s="905">
        <f>IF($AB83&lt;=BF$2,IF($AC83&lt;BF$2,0,VLOOKUP($S83,REF!$K:$N,2,FALSE)),"")</f>
        <v>0</v>
      </c>
      <c r="BG83" s="905">
        <f>IF($AB83&lt;=BG$2,IF($AC83&lt;BG$2,0,VLOOKUP($S83,REF!$K:$N,2,FALSE)),"")</f>
        <v>0</v>
      </c>
      <c r="BH83" s="905">
        <f>IF($AB83&lt;=BH$2,IF($AC83&lt;BH$2,0,VLOOKUP($S83,REF!$K:$N,2,FALSE)),"")</f>
        <v>0</v>
      </c>
      <c r="BI83" s="905">
        <f>IF($AB83&lt;=BI$2,IF($AC83&lt;BI$2,0,VLOOKUP($S83,REF!$K:$N,2,FALSE)),"")</f>
        <v>0</v>
      </c>
      <c r="BJ83" s="905">
        <f>IF($AB83&lt;=BJ$2,IF($AC83&lt;BJ$2,0,VLOOKUP($S83,REF!$K:$N,2,FALSE)),"")</f>
        <v>0</v>
      </c>
      <c r="BK83" s="905">
        <f>IF($AB83&lt;=BK$2,IF($AC83&lt;BK$2,0,VLOOKUP($S83,REF!$K:$N,2,FALSE)),"")</f>
        <v>0</v>
      </c>
      <c r="BL83" s="905">
        <f>IF($AB83&lt;=BL$2,IF($AC83&lt;BL$2,0,VLOOKUP($S83,REF!$K:$N,2,FALSE)),"")</f>
        <v>0</v>
      </c>
      <c r="BM83" s="905">
        <f>IF($AB83&lt;=BM$2,IF($AC83&lt;BM$2,0,VLOOKUP($S83,REF!$K:$N,2,FALSE)),"")</f>
        <v>0</v>
      </c>
      <c r="BN83" s="905">
        <f>IF($AB83&lt;=BN$2,IF($AC83&lt;BN$2,0,VLOOKUP($S83,REF!$K:$N,2,FALSE)),"")</f>
        <v>0</v>
      </c>
      <c r="BO83" s="905">
        <f>IF($AB83&lt;=BO$2,IF($AC83&lt;BO$2,0,VLOOKUP($S83,REF!$K:$N,2,FALSE)),"")</f>
        <v>0</v>
      </c>
      <c r="BP83" s="905">
        <f>IF($AB83&lt;=BP$2,IF($AC83&lt;BP$2,0,VLOOKUP($S83,REF!$K:$N,2,FALSE)),"")</f>
        <v>0</v>
      </c>
      <c r="BQ83" s="905">
        <f>IF($AB83&lt;=BQ$2,IF($AC83&lt;BQ$2,0,VLOOKUP($S83,REF!$K:$N,2,FALSE)),"")</f>
        <v>0</v>
      </c>
      <c r="BR83" s="905">
        <f>IF($AB83&lt;=BR$2,IF($AC83&lt;BR$2,0,VLOOKUP($S83,REF!$K:$N,2,FALSE)),"")</f>
        <v>0</v>
      </c>
      <c r="BS83" s="905">
        <f>IF($AB83&lt;=BS$2,IF($AC83&lt;BS$2,0,VLOOKUP($S83,REF!$K:$N,2,FALSE)),"")</f>
        <v>0</v>
      </c>
      <c r="BT83" s="905">
        <f>IF($AB83&lt;=BT$2,IF($AC83&lt;BT$2,0,VLOOKUP($S83,REF!$K:$N,2,FALSE)),"")</f>
        <v>0</v>
      </c>
      <c r="BU83" s="905">
        <f>IF($AB83&lt;=BU$2,IF($AC83&lt;BU$2,0,VLOOKUP($S83,REF!$K:$N,2,FALSE)),"")</f>
        <v>0</v>
      </c>
      <c r="BV83" s="905">
        <f>IF($AB83&lt;=BV$2,IF($AC83&lt;BV$2,0,VLOOKUP($S83,REF!$K:$N,2,FALSE)),"")</f>
        <v>0</v>
      </c>
      <c r="BW83" s="905">
        <f>IF($AB83&lt;=BW$2,IF($AC83&lt;BW$2,0,VLOOKUP($S83,REF!$K:$N,2,FALSE)),"")</f>
        <v>0</v>
      </c>
      <c r="BX83" s="905">
        <f>IF($AB83&lt;=BX$2,IF($AC83&lt;BX$2,0,VLOOKUP($S83,REF!$K:$N,2,FALSE)),"")</f>
        <v>0</v>
      </c>
      <c r="BY83" s="905">
        <f>IF($AB83&lt;=BY$2,IF($AC83&lt;BY$2,0,VLOOKUP($S83,REF!$K:$N,2,FALSE)),"")</f>
        <v>0</v>
      </c>
      <c r="BZ83" s="905">
        <f>IF($AB83&lt;=BZ$2,IF($AC83&lt;BZ$2,0,VLOOKUP($S83,REF!$K:$N,2,FALSE)),"")</f>
        <v>0</v>
      </c>
      <c r="CA83" s="905">
        <f>IF($AB83&lt;=CA$2,IF($AC83&lt;CA$2,0,VLOOKUP($S83,REF!$K:$N,2,FALSE)),"")</f>
        <v>0</v>
      </c>
      <c r="CB83" s="905">
        <f>IF($AB83&lt;=CB$2,IF($AC83&lt;CB$2,0,VLOOKUP($S83,REF!$K:$N,2,FALSE)),"")</f>
        <v>0</v>
      </c>
      <c r="CC83" s="905">
        <f>IF($AB83&lt;=CC$2,IF($AC83&lt;CC$2,0,VLOOKUP($S83,REF!$K:$N,2,FALSE)),"")</f>
        <v>0</v>
      </c>
      <c r="CD83" s="905">
        <f>IF($AB83&lt;=CD$2,IF($AC83&lt;CD$2,0,VLOOKUP($S83,REF!$K:$N,2,FALSE)),"")</f>
        <v>0</v>
      </c>
      <c r="CE83" s="905">
        <f>IF($AB83&lt;=CE$2,IF($AC83&lt;CE$2,0,VLOOKUP($S83,REF!$K:$N,2,FALSE)),"")</f>
        <v>0</v>
      </c>
      <c r="CF83" s="905">
        <f>IF($AB83&lt;=CF$2,IF($AC83&lt;CF$2,0,VLOOKUP($S83,REF!$K:$N,2,FALSE)),"")</f>
        <v>0</v>
      </c>
      <c r="CG83" s="905">
        <f>IF($AB83&lt;=CG$2,IF($AC83&lt;CG$2,0,VLOOKUP($S83,REF!$K:$N,2,FALSE)),"")</f>
        <v>0</v>
      </c>
      <c r="CH83" s="905">
        <f>IF($AB83&lt;=CH$2,IF($AC83&lt;CH$2,0,VLOOKUP($S83,REF!$K:$N,2,FALSE)),"")</f>
        <v>0</v>
      </c>
      <c r="CI83" s="905">
        <f>IF($AB83&lt;=CI$2,IF($AC83&lt;CI$2,0,VLOOKUP($S83,REF!$K:$N,2,FALSE)),"")</f>
        <v>0</v>
      </c>
      <c r="CJ83" s="905">
        <f>IF($AB83&lt;=CJ$2,IF($AC83&lt;CJ$2,0,VLOOKUP($S83,REF!$K:$N,2,FALSE)),"")</f>
        <v>0</v>
      </c>
      <c r="CK83" s="905">
        <f>IF($AB83&lt;=CK$2,IF($AC83&lt;CK$2,0,VLOOKUP($S83,REF!$K:$N,2,FALSE)),"")</f>
        <v>0</v>
      </c>
      <c r="CL83" s="905">
        <f>IF($AB83&lt;=CL$2,IF($AC83&lt;CL$2,0,VLOOKUP($S83,REF!$K:$N,2,FALSE)),"")</f>
        <v>0</v>
      </c>
      <c r="CM83" s="905">
        <f>IF($AB83&lt;=CM$2,IF($AC83&lt;CM$2,0,VLOOKUP($S83,REF!$K:$N,2,FALSE)),"")</f>
        <v>0</v>
      </c>
      <c r="CN83" s="905">
        <f>IF($AB83&lt;=CN$2,IF($AC83&lt;CN$2,0,VLOOKUP($S83,REF!$K:$N,2,FALSE)),"")</f>
        <v>0</v>
      </c>
      <c r="CO83" s="905">
        <f>IF($AB83&lt;=CO$2,IF($AC83&lt;CO$2,0,VLOOKUP($S83,REF!$K:$N,2,FALSE)),"")</f>
        <v>0</v>
      </c>
      <c r="CP83" s="905">
        <f>IF($AB83&lt;=CP$2,IF($AC83&lt;CP$2,0,VLOOKUP($S83,REF!$K:$N,2,FALSE)),"")</f>
        <v>0</v>
      </c>
      <c r="CQ83" s="905">
        <f>IF($AB83&lt;=CQ$2,IF($AC83&lt;CQ$2,0,VLOOKUP($S83,REF!$K:$N,2,FALSE)),"")</f>
        <v>0</v>
      </c>
      <c r="CR83" s="905">
        <f>IF($AB83&lt;=CR$2,IF($AC83&lt;CR$2,0,VLOOKUP($S83,REF!$K:$N,2,FALSE)),"")</f>
        <v>0</v>
      </c>
      <c r="CS83" s="905">
        <f>IF($AB83&lt;=CS$2,IF($AC83&lt;CS$2,0,VLOOKUP($S83,REF!$K:$N,2,FALSE)),"")</f>
        <v>0</v>
      </c>
      <c r="CT83" s="905">
        <f>IF($AB83&lt;=CT$2,IF($AC83&lt;CT$2,0,VLOOKUP($S83,REF!$K:$N,2,FALSE)),"")</f>
        <v>0</v>
      </c>
      <c r="CU83" s="905">
        <f>IF($AB83&lt;=CU$2,IF($AC83&lt;CU$2,0,VLOOKUP($S83,REF!$K:$N,2,FALSE)),"")</f>
        <v>0</v>
      </c>
      <c r="CV83" s="905">
        <f>IF($AB83&lt;=CV$2,IF($AC83&lt;CV$2,0,VLOOKUP($S83,REF!$K:$N,2,FALSE)),"")</f>
        <v>0</v>
      </c>
      <c r="CW83" s="905">
        <f>IF($AB83&lt;=CW$2,IF($AC83&lt;CW$2,0,VLOOKUP($S83,REF!$K:$N,2,FALSE)),"")</f>
        <v>0</v>
      </c>
      <c r="CX83" s="905">
        <f>IF($AB83&lt;=CX$2,IF($AC83&lt;CX$2,0,VLOOKUP($S83,REF!$K:$N,2,FALSE)),"")</f>
        <v>0</v>
      </c>
      <c r="CY83" s="905">
        <f>IF($AB83&lt;=CY$2,IF($AC83&lt;CY$2,0,VLOOKUP($S83,REF!$K:$N,2,FALSE)),"")</f>
        <v>0</v>
      </c>
      <c r="CZ83" s="905">
        <f>IF($AB83&lt;=CZ$2,IF($AC83&lt;CZ$2,0,VLOOKUP($S83,REF!$K:$N,2,FALSE)),"")</f>
        <v>0</v>
      </c>
      <c r="DA83" s="905">
        <f>IF($AB83&lt;=DA$2,IF($AC83&lt;DA$2,0,VLOOKUP($S83,REF!$K:$N,2,FALSE)),"")</f>
        <v>0</v>
      </c>
      <c r="DB83" s="905">
        <f>IF($AB83&lt;=DB$2,IF($AC83&lt;DB$2,0,VLOOKUP($S83,REF!$K:$N,2,FALSE)),"")</f>
        <v>0</v>
      </c>
      <c r="DC83" s="905">
        <f>IF($AB83&lt;=DC$2,IF($AC83&lt;DC$2,0,VLOOKUP($S83,REF!$K:$N,2,FALSE)),"")</f>
        <v>0</v>
      </c>
      <c r="DD83" s="905">
        <f>IF($AB83&lt;=DD$2,IF($AC83&lt;DD$2,0,VLOOKUP($S83,REF!$K:$N,2,FALSE)),"")</f>
        <v>0</v>
      </c>
      <c r="DE83" s="905">
        <f>IF($AB83&lt;=DE$2,IF($AC83&lt;DE$2,0,VLOOKUP($S83,REF!$K:$N,2,FALSE)),"")</f>
        <v>0</v>
      </c>
      <c r="DF83" s="905">
        <f>IF($AB83&lt;=DF$2,IF($AC83&lt;DF$2,0,VLOOKUP($S83,REF!$K:$N,2,FALSE)),"")</f>
        <v>0</v>
      </c>
      <c r="DG83" s="905">
        <f>IF($AB83&lt;=DG$2,IF($AC83&lt;DG$2,0,VLOOKUP($S83,REF!$K:$N,2,FALSE)),"")</f>
        <v>0</v>
      </c>
      <c r="DH83" s="905">
        <f>IF($AB83&lt;=DH$2,IF($AC83&lt;DH$2,0,VLOOKUP($S83,REF!$K:$N,2,FALSE)),"")</f>
        <v>0</v>
      </c>
      <c r="DI83" s="905">
        <f>IF($AB83&lt;=DI$2,IF($AC83&lt;DI$2,0,VLOOKUP($S83,REF!$K:$N,2,FALSE)),"")</f>
        <v>0</v>
      </c>
      <c r="DJ83" s="905">
        <f>IF($AB83&lt;=DJ$2,IF($AC83&lt;DJ$2,0,VLOOKUP($S83,REF!$K:$N,2,FALSE)),"")</f>
        <v>0</v>
      </c>
      <c r="DK83" s="905">
        <f>IF($AB83&lt;=DK$2,IF($AC83&lt;DK$2,0,VLOOKUP($S83,REF!$K:$N,2,FALSE)),"")</f>
        <v>0</v>
      </c>
      <c r="DL83" s="905">
        <f>IF($AB83&lt;=DL$2,IF($AC83&lt;DL$2,0,VLOOKUP($S83,REF!$K:$N,2,FALSE)),"")</f>
        <v>0</v>
      </c>
      <c r="DM83" s="905">
        <f>IF($AB83&lt;=DM$2,IF($AC83&lt;DM$2,0,VLOOKUP($S83,REF!$K:$N,2,FALSE)),"")</f>
        <v>0</v>
      </c>
      <c r="DN83" s="905">
        <f>IF($AB83&lt;=DN$2,IF($AC83&lt;DN$2,0,VLOOKUP($S83,REF!$K:$N,2,FALSE)),"")</f>
        <v>0</v>
      </c>
      <c r="DO83" s="905">
        <f>IF($AB83&lt;=DO$2,IF($AC83&lt;DO$2,0,VLOOKUP($S83,REF!$K:$N,2,FALSE)),"")</f>
        <v>0</v>
      </c>
      <c r="DP83" s="905">
        <f>IF($AB83&lt;=DP$2,IF($AC83&lt;DP$2,0,VLOOKUP($S83,REF!$K:$N,2,FALSE)),"")</f>
        <v>0</v>
      </c>
      <c r="DQ83" s="905">
        <f>IF($AB83&lt;=DQ$2,IF($AC83&lt;DQ$2,0,VLOOKUP($S83,REF!$K:$N,2,FALSE)),"")</f>
        <v>0</v>
      </c>
      <c r="DR83" s="905">
        <f>IF($AB83&lt;=DR$2,IF($AC83&lt;DR$2,0,VLOOKUP($S83,REF!$K:$N,2,FALSE)),"")</f>
        <v>0</v>
      </c>
      <c r="DS83" s="905">
        <f>IF($AB83&lt;=DS$2,IF($AC83&lt;DS$2,0,VLOOKUP($S83,REF!$K:$N,2,FALSE)),"")</f>
        <v>0</v>
      </c>
      <c r="DT83" s="905">
        <f>IF($AB83&lt;=DT$2,IF($AC83&lt;DT$2,0,VLOOKUP($S83,REF!$K:$N,2,FALSE)),"")</f>
        <v>0</v>
      </c>
      <c r="DU83" s="905">
        <f>IF($AB83&lt;=DU$2,IF($AC83&lt;DU$2,0,VLOOKUP($S83,REF!$K:$N,2,FALSE)),"")</f>
        <v>0</v>
      </c>
      <c r="DV83" s="905">
        <f>IF($AB83&lt;=DV$2,IF($AC83&lt;DV$2,0,VLOOKUP($S83,REF!$K:$N,2,FALSE)),"")</f>
        <v>0</v>
      </c>
      <c r="DW83" s="905">
        <f>IF($AB83&lt;=DW$2,IF($AC83&lt;DW$2,0,VLOOKUP($S83,REF!$K:$N,2,FALSE)),"")</f>
        <v>0</v>
      </c>
      <c r="DX83" s="905">
        <f>IF($AB83&lt;=DX$2,IF($AC83&lt;DX$2,0,VLOOKUP($S83,REF!$K:$N,2,FALSE)),"")</f>
        <v>0</v>
      </c>
      <c r="DY83" s="905">
        <f>IF($AB83&lt;=DY$2,IF($AC83&lt;DY$2,0,VLOOKUP($S83,REF!$K:$N,2,FALSE)),"")</f>
        <v>0</v>
      </c>
      <c r="DZ83" s="905">
        <f>IF($AB83&lt;=DZ$2,IF($AC83&lt;DZ$2,0,VLOOKUP($S83,REF!$K:$N,2,FALSE)),"")</f>
        <v>1.0001</v>
      </c>
      <c r="EA83" s="908"/>
      <c r="EB83" s="908"/>
      <c r="EC83" s="908"/>
      <c r="ED83" s="908"/>
      <c r="EE83" s="908"/>
      <c r="EF83" s="908"/>
      <c r="EG83" s="908"/>
      <c r="EH83" s="908"/>
      <c r="EI83" s="908"/>
      <c r="EJ83" s="908"/>
      <c r="EK83" s="908"/>
      <c r="EL83" s="908"/>
      <c r="EM83" s="908"/>
      <c r="EN83" s="908"/>
      <c r="EO83" s="908"/>
      <c r="EP83" s="908"/>
      <c r="EQ83" s="908"/>
      <c r="ER83" s="908"/>
      <c r="ES83" s="908"/>
      <c r="ET83" s="908"/>
      <c r="EU83" s="908"/>
      <c r="EV83" s="908"/>
      <c r="EW83" s="908"/>
      <c r="EX83" s="908"/>
      <c r="EY83" s="908"/>
      <c r="EZ83" s="908"/>
      <c r="FA83" s="908"/>
      <c r="FB83" s="908"/>
      <c r="FC83" s="908"/>
      <c r="FD83" s="908"/>
      <c r="FE83" s="908"/>
      <c r="FF83" s="908"/>
      <c r="FG83" s="908"/>
      <c r="FH83" s="908"/>
      <c r="FI83" s="908"/>
      <c r="FJ83" s="908"/>
      <c r="FK83" s="908"/>
      <c r="FL83" s="908"/>
      <c r="FM83" s="908"/>
      <c r="FN83" s="908"/>
      <c r="FO83" s="908"/>
      <c r="FP83" s="908"/>
      <c r="FQ83" s="908"/>
      <c r="FR83" s="908"/>
      <c r="FS83" s="908"/>
      <c r="FT83" s="908"/>
      <c r="FU83" s="908"/>
      <c r="FV83" s="908"/>
      <c r="FW83" s="908"/>
      <c r="FX83" s="908"/>
      <c r="FY83" s="908"/>
      <c r="FZ83" s="908"/>
      <c r="GA83" s="908"/>
      <c r="GB83" s="908"/>
      <c r="GC83" s="908"/>
      <c r="GD83" s="908"/>
      <c r="GE83" s="908"/>
      <c r="GF83" s="908"/>
      <c r="GG83" s="908"/>
      <c r="GH83" s="908"/>
      <c r="GI83" s="908"/>
      <c r="GJ83" s="908"/>
      <c r="GK83" s="908"/>
      <c r="GL83" s="908"/>
      <c r="GM83" s="908"/>
      <c r="GN83" s="908"/>
      <c r="GO83" s="908"/>
      <c r="GP83" s="908"/>
      <c r="GQ83" s="908"/>
      <c r="GR83" s="908"/>
      <c r="GS83" s="908"/>
      <c r="GT83" s="908"/>
      <c r="GU83" s="908"/>
      <c r="GV83" s="908"/>
      <c r="GW83" s="908"/>
      <c r="GX83" s="908"/>
      <c r="GY83" s="908"/>
      <c r="GZ83" s="908"/>
      <c r="HA83" s="908"/>
      <c r="HB83" s="908"/>
      <c r="HC83" s="908"/>
      <c r="HD83" s="908"/>
      <c r="HE83" s="908"/>
      <c r="HF83" s="908"/>
      <c r="HG83" s="908"/>
      <c r="HH83" s="908"/>
      <c r="HI83" s="908"/>
      <c r="HJ83" s="908"/>
      <c r="HK83" s="908"/>
      <c r="HL83" s="908"/>
      <c r="HM83" s="908"/>
      <c r="HN83" s="908"/>
      <c r="HO83" s="908"/>
      <c r="HP83" s="908"/>
      <c r="HQ83" s="908"/>
      <c r="HR83" s="908"/>
      <c r="HS83" s="908"/>
      <c r="HT83" s="908"/>
      <c r="HU83" s="908"/>
      <c r="HV83" s="908"/>
      <c r="HW83" s="908"/>
      <c r="HX83" s="908"/>
      <c r="HY83" s="908"/>
      <c r="HZ83" s="908"/>
      <c r="IA83" s="908"/>
      <c r="IB83" s="908"/>
      <c r="IC83" s="908"/>
      <c r="ID83" s="908"/>
      <c r="IE83" s="908"/>
      <c r="IF83" s="908"/>
      <c r="IG83" s="908"/>
      <c r="IH83" s="908"/>
      <c r="II83" s="908"/>
      <c r="IJ83" s="908"/>
      <c r="IK83" s="908"/>
      <c r="IL83" s="908"/>
      <c r="IM83" s="908"/>
      <c r="IN83" s="908"/>
      <c r="IO83" s="908"/>
      <c r="IP83" s="908"/>
      <c r="IQ83" s="908"/>
      <c r="IR83" s="908"/>
      <c r="IS83" s="908"/>
      <c r="IT83" s="908"/>
      <c r="IU83" s="908"/>
      <c r="IV83" s="908"/>
      <c r="IW83" s="908"/>
      <c r="IX83" s="908"/>
      <c r="IY83" s="908"/>
      <c r="IZ83" s="908"/>
      <c r="JA83" s="908"/>
      <c r="JB83" s="908"/>
      <c r="JC83" s="908"/>
      <c r="JD83" s="908"/>
      <c r="JE83" s="908"/>
      <c r="JF83" s="908"/>
      <c r="JG83" s="908"/>
      <c r="JH83" s="908"/>
      <c r="JI83" s="908"/>
      <c r="JJ83" s="908"/>
      <c r="JK83" s="908"/>
      <c r="JL83" s="908"/>
      <c r="JM83" s="908"/>
      <c r="JN83" s="908"/>
      <c r="JO83" s="908"/>
      <c r="JP83" s="908"/>
      <c r="JQ83" s="908"/>
      <c r="JR83" s="908"/>
      <c r="JS83" s="908"/>
      <c r="JT83" s="908"/>
      <c r="JU83" s="908"/>
      <c r="JV83" s="908"/>
      <c r="JW83" s="908"/>
      <c r="JX83" s="908"/>
    </row>
    <row r="84" spans="1:284" s="709" customFormat="1" ht="24" customHeight="1">
      <c r="A84" s="972">
        <f>VLOOKUP(B84,REF!$U$1:$W$8,2,FALSE)</f>
        <v>4</v>
      </c>
      <c r="B84" s="1192" t="s">
        <v>342</v>
      </c>
      <c r="C84" s="1193"/>
      <c r="D84" s="1297"/>
      <c r="E84" s="971"/>
      <c r="F84" s="1218">
        <v>0</v>
      </c>
      <c r="G84" s="1219"/>
      <c r="H84" s="870"/>
      <c r="I84" s="764" t="s">
        <v>281</v>
      </c>
      <c r="J84" s="945"/>
      <c r="K84" s="939"/>
      <c r="L84" s="864"/>
      <c r="M84" s="710"/>
      <c r="N84" s="1304" t="s">
        <v>281</v>
      </c>
      <c r="O84" s="1225"/>
      <c r="P84" s="860"/>
      <c r="Q84" s="930"/>
      <c r="R84" s="1025"/>
      <c r="S84" s="1179"/>
      <c r="T84" s="1180" t="str">
        <f>VLOOKUP(S84,REF!$K$1:$N$11,4,FALSE)</f>
        <v>SALES</v>
      </c>
      <c r="U84" s="1019"/>
      <c r="V84" s="904"/>
      <c r="W84" s="956"/>
      <c r="X84" s="904"/>
      <c r="Y84" s="956"/>
      <c r="Z84" s="955"/>
      <c r="AA84" s="952">
        <f t="shared" si="12"/>
        <v>0</v>
      </c>
      <c r="AB84" s="1283"/>
      <c r="AC84" s="1283">
        <f t="shared" si="13"/>
        <v>0</v>
      </c>
      <c r="AD84" s="952"/>
      <c r="AE84" s="953"/>
      <c r="AF84" s="1033"/>
      <c r="AG84" s="1234"/>
      <c r="AH84" s="472">
        <f>IF($AB84&lt;=AH$2,IF($AC84&lt;AH$2,0,VLOOKUP($S84,REF!$K:$N,2,FALSE)),"")</f>
        <v>0</v>
      </c>
      <c r="AI84" s="472">
        <f>IF($AB84&lt;=AI$2,IF($AC84&lt;AI$2,0,VLOOKUP($S84,REF!$K:$N,2,FALSE)),"")</f>
        <v>0</v>
      </c>
      <c r="AJ84" s="472">
        <f>IF($AB84&lt;=AJ$2,IF($AC84&lt;AJ$2,0,VLOOKUP($S84,REF!$K:$N,2,FALSE)),"")</f>
        <v>0</v>
      </c>
      <c r="AK84" s="472">
        <f>IF($AB84&lt;=AK$2,IF($AC84&lt;AK$2,0,VLOOKUP($S84,REF!$K:$N,2,FALSE)),"")</f>
        <v>0</v>
      </c>
      <c r="AL84" s="472">
        <f>IF($AB84&lt;=AL$2,IF($AC84&lt;AL$2,0,VLOOKUP($S84,REF!$K:$N,2,FALSE)),"")</f>
        <v>0</v>
      </c>
      <c r="AM84" s="472">
        <f>IF($AB84&lt;=AM$2,IF($AC84&lt;AM$2,0,VLOOKUP($S84,REF!$K:$N,2,FALSE)),"")</f>
        <v>0</v>
      </c>
      <c r="AN84" s="472">
        <f>IF($AB84&lt;=AN$2,IF($AC84&lt;AN$2,0,VLOOKUP($S84,REF!$K:$N,2,FALSE)),"")</f>
        <v>0</v>
      </c>
      <c r="AO84" s="472">
        <f>IF($AB84&lt;=AO$2,IF($AC84&lt;AO$2,0,VLOOKUP($S84,REF!$K:$N,2,FALSE)),"")</f>
        <v>0</v>
      </c>
      <c r="AP84" s="472">
        <f>IF($AB84&lt;=AP$2,IF($AC84&lt;AP$2,0,VLOOKUP($S84,REF!$K:$N,2,FALSE)),"")</f>
        <v>0</v>
      </c>
      <c r="AQ84" s="472">
        <f>IF($AB84&lt;=AQ$2,IF($AC84&lt;AQ$2,0,VLOOKUP($S84,REF!$K:$N,2,FALSE)),"")</f>
        <v>0</v>
      </c>
      <c r="AR84" s="472">
        <f>IF($AB84&lt;=AR$2,IF($AC84&lt;AR$2,0,VLOOKUP($S84,REF!$K:$N,2,FALSE)),"")</f>
        <v>0</v>
      </c>
      <c r="AS84" s="472">
        <f>IF($AB84&lt;=AS$2,IF($AC84&lt;AS$2,0,VLOOKUP($S84,REF!$K:$N,2,FALSE)),"")</f>
        <v>0</v>
      </c>
      <c r="AT84" s="472">
        <f>IF($AB84&lt;=AT$2,IF($AC84&lt;AT$2,0,VLOOKUP($S84,REF!$K:$N,2,FALSE)),"")</f>
        <v>0</v>
      </c>
      <c r="AU84" s="472">
        <f>IF($AB84&lt;=AU$2,IF($AC84&lt;AU$2,0,VLOOKUP($S84,REF!$K:$N,2,FALSE)),"")</f>
        <v>0</v>
      </c>
      <c r="AV84" s="472">
        <f>IF($AB84&lt;=AV$2,IF($AC84&lt;AV$2,0,VLOOKUP($S84,REF!$K:$N,2,FALSE)),"")</f>
        <v>0</v>
      </c>
      <c r="AW84" s="472">
        <f>IF($AB84&lt;=AW$2,IF($AC84&lt;AW$2,0,VLOOKUP($S84,REF!$K:$N,2,FALSE)),"")</f>
        <v>0</v>
      </c>
      <c r="AX84" s="472">
        <f>IF($AB84&lt;=AX$2,IF($AC84&lt;AX$2,0,VLOOKUP($S84,REF!$K:$N,2,FALSE)),"")</f>
        <v>0</v>
      </c>
      <c r="AY84" s="472">
        <f>IF($AB84&lt;=AY$2,IF($AC84&lt;AY$2,0,VLOOKUP($S84,REF!$K:$N,2,FALSE)),"")</f>
        <v>0</v>
      </c>
      <c r="AZ84" s="472">
        <f>IF($AB84&lt;=AZ$2,IF($AC84&lt;AZ$2,0,VLOOKUP($S84,REF!$K:$N,2,FALSE)),"")</f>
        <v>0</v>
      </c>
      <c r="BA84" s="472">
        <f>IF($AB84&lt;=BA$2,IF($AC84&lt;BA$2,0,VLOOKUP($S84,REF!$K:$N,2,FALSE)),"")</f>
        <v>0</v>
      </c>
      <c r="BB84" s="905">
        <f>IF($AB84&lt;=BB$2,IF($AC84&lt;BB$2,0,VLOOKUP($S84,REF!$K:$N,2,FALSE)),"")</f>
        <v>0</v>
      </c>
      <c r="BC84" s="905">
        <f>IF($AB84&lt;=BC$2,IF($AC84&lt;BC$2,0,VLOOKUP($S84,REF!$K:$N,2,FALSE)),"")</f>
        <v>0</v>
      </c>
      <c r="BD84" s="905">
        <f>IF($AB84&lt;=BD$2,IF($AC84&lt;BD$2,0,VLOOKUP($S84,REF!$K:$N,2,FALSE)),"")</f>
        <v>0</v>
      </c>
      <c r="BE84" s="905">
        <f>IF($AB84&lt;=BE$2,IF($AC84&lt;BE$2,0,VLOOKUP($S84,REF!$K:$N,2,FALSE)),"")</f>
        <v>0</v>
      </c>
      <c r="BF84" s="905">
        <f>IF($AB84&lt;=BF$2,IF($AC84&lt;BF$2,0,VLOOKUP($S84,REF!$K:$N,2,FALSE)),"")</f>
        <v>0</v>
      </c>
      <c r="BG84" s="905">
        <f>IF($AB84&lt;=BG$2,IF($AC84&lt;BG$2,0,VLOOKUP($S84,REF!$K:$N,2,FALSE)),"")</f>
        <v>0</v>
      </c>
      <c r="BH84" s="905">
        <f>IF($AB84&lt;=BH$2,IF($AC84&lt;BH$2,0,VLOOKUP($S84,REF!$K:$N,2,FALSE)),"")</f>
        <v>0</v>
      </c>
      <c r="BI84" s="905">
        <f>IF($AB84&lt;=BI$2,IF($AC84&lt;BI$2,0,VLOOKUP($S84,REF!$K:$N,2,FALSE)),"")</f>
        <v>0</v>
      </c>
      <c r="BJ84" s="905">
        <f>IF($AB84&lt;=BJ$2,IF($AC84&lt;BJ$2,0,VLOOKUP($S84,REF!$K:$N,2,FALSE)),"")</f>
        <v>0</v>
      </c>
      <c r="BK84" s="905">
        <f>IF($AB84&lt;=BK$2,IF($AC84&lt;BK$2,0,VLOOKUP($S84,REF!$K:$N,2,FALSE)),"")</f>
        <v>0</v>
      </c>
      <c r="BL84" s="905">
        <f>IF($AB84&lt;=BL$2,IF($AC84&lt;BL$2,0,VLOOKUP($S84,REF!$K:$N,2,FALSE)),"")</f>
        <v>0</v>
      </c>
      <c r="BM84" s="905">
        <f>IF($AB84&lt;=BM$2,IF($AC84&lt;BM$2,0,VLOOKUP($S84,REF!$K:$N,2,FALSE)),"")</f>
        <v>0</v>
      </c>
      <c r="BN84" s="905">
        <f>IF($AB84&lt;=BN$2,IF($AC84&lt;BN$2,0,VLOOKUP($S84,REF!$K:$N,2,FALSE)),"")</f>
        <v>0</v>
      </c>
      <c r="BO84" s="905">
        <f>IF($AB84&lt;=BO$2,IF($AC84&lt;BO$2,0,VLOOKUP($S84,REF!$K:$N,2,FALSE)),"")</f>
        <v>0</v>
      </c>
      <c r="BP84" s="905">
        <f>IF($AB84&lt;=BP$2,IF($AC84&lt;BP$2,0,VLOOKUP($S84,REF!$K:$N,2,FALSE)),"")</f>
        <v>0</v>
      </c>
      <c r="BQ84" s="905">
        <f>IF($AB84&lt;=BQ$2,IF($AC84&lt;BQ$2,0,VLOOKUP($S84,REF!$K:$N,2,FALSE)),"")</f>
        <v>0</v>
      </c>
      <c r="BR84" s="905">
        <f>IF($AB84&lt;=BR$2,IF($AC84&lt;BR$2,0,VLOOKUP($S84,REF!$K:$N,2,FALSE)),"")</f>
        <v>0</v>
      </c>
      <c r="BS84" s="905">
        <f>IF($AB84&lt;=BS$2,IF($AC84&lt;BS$2,0,VLOOKUP($S84,REF!$K:$N,2,FALSE)),"")</f>
        <v>0</v>
      </c>
      <c r="BT84" s="905">
        <f>IF($AB84&lt;=BT$2,IF($AC84&lt;BT$2,0,VLOOKUP($S84,REF!$K:$N,2,FALSE)),"")</f>
        <v>0</v>
      </c>
      <c r="BU84" s="905">
        <f>IF($AB84&lt;=BU$2,IF($AC84&lt;BU$2,0,VLOOKUP($S84,REF!$K:$N,2,FALSE)),"")</f>
        <v>0</v>
      </c>
      <c r="BV84" s="905">
        <f>IF($AB84&lt;=BV$2,IF($AC84&lt;BV$2,0,VLOOKUP($S84,REF!$K:$N,2,FALSE)),"")</f>
        <v>0</v>
      </c>
      <c r="BW84" s="905">
        <f>IF($AB84&lt;=BW$2,IF($AC84&lt;BW$2,0,VLOOKUP($S84,REF!$K:$N,2,FALSE)),"")</f>
        <v>0</v>
      </c>
      <c r="BX84" s="905">
        <f>IF($AB84&lt;=BX$2,IF($AC84&lt;BX$2,0,VLOOKUP($S84,REF!$K:$N,2,FALSE)),"")</f>
        <v>0</v>
      </c>
      <c r="BY84" s="905">
        <f>IF($AB84&lt;=BY$2,IF($AC84&lt;BY$2,0,VLOOKUP($S84,REF!$K:$N,2,FALSE)),"")</f>
        <v>0</v>
      </c>
      <c r="BZ84" s="905">
        <f>IF($AB84&lt;=BZ$2,IF($AC84&lt;BZ$2,0,VLOOKUP($S84,REF!$K:$N,2,FALSE)),"")</f>
        <v>0</v>
      </c>
      <c r="CA84" s="905">
        <f>IF($AB84&lt;=CA$2,IF($AC84&lt;CA$2,0,VLOOKUP($S84,REF!$K:$N,2,FALSE)),"")</f>
        <v>0</v>
      </c>
      <c r="CB84" s="905">
        <f>IF($AB84&lt;=CB$2,IF($AC84&lt;CB$2,0,VLOOKUP($S84,REF!$K:$N,2,FALSE)),"")</f>
        <v>0</v>
      </c>
      <c r="CC84" s="905">
        <f>IF($AB84&lt;=CC$2,IF($AC84&lt;CC$2,0,VLOOKUP($S84,REF!$K:$N,2,FALSE)),"")</f>
        <v>0</v>
      </c>
      <c r="CD84" s="905">
        <f>IF($AB84&lt;=CD$2,IF($AC84&lt;CD$2,0,VLOOKUP($S84,REF!$K:$N,2,FALSE)),"")</f>
        <v>0</v>
      </c>
      <c r="CE84" s="905">
        <f>IF($AB84&lt;=CE$2,IF($AC84&lt;CE$2,0,VLOOKUP($S84,REF!$K:$N,2,FALSE)),"")</f>
        <v>0</v>
      </c>
      <c r="CF84" s="905">
        <f>IF($AB84&lt;=CF$2,IF($AC84&lt;CF$2,0,VLOOKUP($S84,REF!$K:$N,2,FALSE)),"")</f>
        <v>0</v>
      </c>
      <c r="CG84" s="905">
        <f>IF($AB84&lt;=CG$2,IF($AC84&lt;CG$2,0,VLOOKUP($S84,REF!$K:$N,2,FALSE)),"")</f>
        <v>0</v>
      </c>
      <c r="CH84" s="905">
        <f>IF($AB84&lt;=CH$2,IF($AC84&lt;CH$2,0,VLOOKUP($S84,REF!$K:$N,2,FALSE)),"")</f>
        <v>0</v>
      </c>
      <c r="CI84" s="905">
        <f>IF($AB84&lt;=CI$2,IF($AC84&lt;CI$2,0,VLOOKUP($S84,REF!$K:$N,2,FALSE)),"")</f>
        <v>0</v>
      </c>
      <c r="CJ84" s="905">
        <f>IF($AB84&lt;=CJ$2,IF($AC84&lt;CJ$2,0,VLOOKUP($S84,REF!$K:$N,2,FALSE)),"")</f>
        <v>0</v>
      </c>
      <c r="CK84" s="905">
        <f>IF($AB84&lt;=CK$2,IF($AC84&lt;CK$2,0,VLOOKUP($S84,REF!$K:$N,2,FALSE)),"")</f>
        <v>0</v>
      </c>
      <c r="CL84" s="905">
        <f>IF($AB84&lt;=CL$2,IF($AC84&lt;CL$2,0,VLOOKUP($S84,REF!$K:$N,2,FALSE)),"")</f>
        <v>0</v>
      </c>
      <c r="CM84" s="905">
        <f>IF($AB84&lt;=CM$2,IF($AC84&lt;CM$2,0,VLOOKUP($S84,REF!$K:$N,2,FALSE)),"")</f>
        <v>0</v>
      </c>
      <c r="CN84" s="905">
        <f>IF($AB84&lt;=CN$2,IF($AC84&lt;CN$2,0,VLOOKUP($S84,REF!$K:$N,2,FALSE)),"")</f>
        <v>0</v>
      </c>
      <c r="CO84" s="905">
        <f>IF($AB84&lt;=CO$2,IF($AC84&lt;CO$2,0,VLOOKUP($S84,REF!$K:$N,2,FALSE)),"")</f>
        <v>0</v>
      </c>
      <c r="CP84" s="905">
        <f>IF($AB84&lt;=CP$2,IF($AC84&lt;CP$2,0,VLOOKUP($S84,REF!$K:$N,2,FALSE)),"")</f>
        <v>0</v>
      </c>
      <c r="CQ84" s="905">
        <f>IF($AB84&lt;=CQ$2,IF($AC84&lt;CQ$2,0,VLOOKUP($S84,REF!$K:$N,2,FALSE)),"")</f>
        <v>0</v>
      </c>
      <c r="CR84" s="905">
        <f>IF($AB84&lt;=CR$2,IF($AC84&lt;CR$2,0,VLOOKUP($S84,REF!$K:$N,2,FALSE)),"")</f>
        <v>0</v>
      </c>
      <c r="CS84" s="905">
        <f>IF($AB84&lt;=CS$2,IF($AC84&lt;CS$2,0,VLOOKUP($S84,REF!$K:$N,2,FALSE)),"")</f>
        <v>0</v>
      </c>
      <c r="CT84" s="905">
        <f>IF($AB84&lt;=CT$2,IF($AC84&lt;CT$2,0,VLOOKUP($S84,REF!$K:$N,2,FALSE)),"")</f>
        <v>0</v>
      </c>
      <c r="CU84" s="905">
        <f>IF($AB84&lt;=CU$2,IF($AC84&lt;CU$2,0,VLOOKUP($S84,REF!$K:$N,2,FALSE)),"")</f>
        <v>0</v>
      </c>
      <c r="CV84" s="905">
        <f>IF($AB84&lt;=CV$2,IF($AC84&lt;CV$2,0,VLOOKUP($S84,REF!$K:$N,2,FALSE)),"")</f>
        <v>0</v>
      </c>
      <c r="CW84" s="905">
        <f>IF($AB84&lt;=CW$2,IF($AC84&lt;CW$2,0,VLOOKUP($S84,REF!$K:$N,2,FALSE)),"")</f>
        <v>0</v>
      </c>
      <c r="CX84" s="905">
        <f>IF($AB84&lt;=CX$2,IF($AC84&lt;CX$2,0,VLOOKUP($S84,REF!$K:$N,2,FALSE)),"")</f>
        <v>0</v>
      </c>
      <c r="CY84" s="905">
        <f>IF($AB84&lt;=CY$2,IF($AC84&lt;CY$2,0,VLOOKUP($S84,REF!$K:$N,2,FALSE)),"")</f>
        <v>0</v>
      </c>
      <c r="CZ84" s="905">
        <f>IF($AB84&lt;=CZ$2,IF($AC84&lt;CZ$2,0,VLOOKUP($S84,REF!$K:$N,2,FALSE)),"")</f>
        <v>0</v>
      </c>
      <c r="DA84" s="905">
        <f>IF($AB84&lt;=DA$2,IF($AC84&lt;DA$2,0,VLOOKUP($S84,REF!$K:$N,2,FALSE)),"")</f>
        <v>0</v>
      </c>
      <c r="DB84" s="905">
        <f>IF($AB84&lt;=DB$2,IF($AC84&lt;DB$2,0,VLOOKUP($S84,REF!$K:$N,2,FALSE)),"")</f>
        <v>0</v>
      </c>
      <c r="DC84" s="905">
        <f>IF($AB84&lt;=DC$2,IF($AC84&lt;DC$2,0,VLOOKUP($S84,REF!$K:$N,2,FALSE)),"")</f>
        <v>0</v>
      </c>
      <c r="DD84" s="905">
        <f>IF($AB84&lt;=DD$2,IF($AC84&lt;DD$2,0,VLOOKUP($S84,REF!$K:$N,2,FALSE)),"")</f>
        <v>0</v>
      </c>
      <c r="DE84" s="905">
        <f>IF($AB84&lt;=DE$2,IF($AC84&lt;DE$2,0,VLOOKUP($S84,REF!$K:$N,2,FALSE)),"")</f>
        <v>0</v>
      </c>
      <c r="DF84" s="905">
        <f>IF($AB84&lt;=DF$2,IF($AC84&lt;DF$2,0,VLOOKUP($S84,REF!$K:$N,2,FALSE)),"")</f>
        <v>0</v>
      </c>
      <c r="DG84" s="905">
        <f>IF($AB84&lt;=DG$2,IF($AC84&lt;DG$2,0,VLOOKUP($S84,REF!$K:$N,2,FALSE)),"")</f>
        <v>0</v>
      </c>
      <c r="DH84" s="905">
        <f>IF($AB84&lt;=DH$2,IF($AC84&lt;DH$2,0,VLOOKUP($S84,REF!$K:$N,2,FALSE)),"")</f>
        <v>0</v>
      </c>
      <c r="DI84" s="905">
        <f>IF($AB84&lt;=DI$2,IF($AC84&lt;DI$2,0,VLOOKUP($S84,REF!$K:$N,2,FALSE)),"")</f>
        <v>0</v>
      </c>
      <c r="DJ84" s="905">
        <f>IF($AB84&lt;=DJ$2,IF($AC84&lt;DJ$2,0,VLOOKUP($S84,REF!$K:$N,2,FALSE)),"")</f>
        <v>0</v>
      </c>
      <c r="DK84" s="905">
        <f>IF($AB84&lt;=DK$2,IF($AC84&lt;DK$2,0,VLOOKUP($S84,REF!$K:$N,2,FALSE)),"")</f>
        <v>0</v>
      </c>
      <c r="DL84" s="905">
        <f>IF($AB84&lt;=DL$2,IF($AC84&lt;DL$2,0,VLOOKUP($S84,REF!$K:$N,2,FALSE)),"")</f>
        <v>0</v>
      </c>
      <c r="DM84" s="905">
        <f>IF($AB84&lt;=DM$2,IF($AC84&lt;DM$2,0,VLOOKUP($S84,REF!$K:$N,2,FALSE)),"")</f>
        <v>0</v>
      </c>
      <c r="DN84" s="905">
        <f>IF($AB84&lt;=DN$2,IF($AC84&lt;DN$2,0,VLOOKUP($S84,REF!$K:$N,2,FALSE)),"")</f>
        <v>0</v>
      </c>
      <c r="DO84" s="905">
        <f>IF($AB84&lt;=DO$2,IF($AC84&lt;DO$2,0,VLOOKUP($S84,REF!$K:$N,2,FALSE)),"")</f>
        <v>0</v>
      </c>
      <c r="DP84" s="905">
        <f>IF($AB84&lt;=DP$2,IF($AC84&lt;DP$2,0,VLOOKUP($S84,REF!$K:$N,2,FALSE)),"")</f>
        <v>0</v>
      </c>
      <c r="DQ84" s="905">
        <f>IF($AB84&lt;=DQ$2,IF($AC84&lt;DQ$2,0,VLOOKUP($S84,REF!$K:$N,2,FALSE)),"")</f>
        <v>0</v>
      </c>
      <c r="DR84" s="905">
        <f>IF($AB84&lt;=DR$2,IF($AC84&lt;DR$2,0,VLOOKUP($S84,REF!$K:$N,2,FALSE)),"")</f>
        <v>0</v>
      </c>
      <c r="DS84" s="905">
        <f>IF($AB84&lt;=DS$2,IF($AC84&lt;DS$2,0,VLOOKUP($S84,REF!$K:$N,2,FALSE)),"")</f>
        <v>0</v>
      </c>
      <c r="DT84" s="905">
        <f>IF($AB84&lt;=DT$2,IF($AC84&lt;DT$2,0,VLOOKUP($S84,REF!$K:$N,2,FALSE)),"")</f>
        <v>0</v>
      </c>
      <c r="DU84" s="905">
        <f>IF($AB84&lt;=DU$2,IF($AC84&lt;DU$2,0,VLOOKUP($S84,REF!$K:$N,2,FALSE)),"")</f>
        <v>0</v>
      </c>
      <c r="DV84" s="905">
        <f>IF($AB84&lt;=DV$2,IF($AC84&lt;DV$2,0,VLOOKUP($S84,REF!$K:$N,2,FALSE)),"")</f>
        <v>0</v>
      </c>
      <c r="DW84" s="905">
        <f>IF($AB84&lt;=DW$2,IF($AC84&lt;DW$2,0,VLOOKUP($S84,REF!$K:$N,2,FALSE)),"")</f>
        <v>0</v>
      </c>
      <c r="DX84" s="905">
        <f>IF($AB84&lt;=DX$2,IF($AC84&lt;DX$2,0,VLOOKUP($S84,REF!$K:$N,2,FALSE)),"")</f>
        <v>0</v>
      </c>
      <c r="DY84" s="905">
        <f>IF($AB84&lt;=DY$2,IF($AC84&lt;DY$2,0,VLOOKUP($S84,REF!$K:$N,2,FALSE)),"")</f>
        <v>0</v>
      </c>
      <c r="DZ84" s="905">
        <f>IF($AB84&lt;=DZ$2,IF($AC84&lt;DZ$2,0,VLOOKUP($S84,REF!$K:$N,2,FALSE)),"")</f>
        <v>1.0001</v>
      </c>
      <c r="EA84" s="908"/>
      <c r="EB84" s="908"/>
      <c r="EC84" s="908"/>
      <c r="ED84" s="908"/>
      <c r="EE84" s="908"/>
      <c r="EF84" s="908"/>
      <c r="EG84" s="908"/>
      <c r="EH84" s="908"/>
      <c r="EI84" s="908"/>
      <c r="EJ84" s="908"/>
      <c r="EK84" s="908"/>
      <c r="EL84" s="908"/>
      <c r="EM84" s="908"/>
      <c r="EN84" s="908"/>
      <c r="EO84" s="908"/>
      <c r="EP84" s="908"/>
      <c r="EQ84" s="908"/>
      <c r="ER84" s="908"/>
      <c r="ES84" s="908"/>
      <c r="ET84" s="908"/>
      <c r="EU84" s="908"/>
      <c r="EV84" s="908"/>
      <c r="EW84" s="908"/>
      <c r="EX84" s="908"/>
      <c r="EY84" s="908"/>
      <c r="EZ84" s="908"/>
      <c r="FA84" s="908"/>
      <c r="FB84" s="908"/>
      <c r="FC84" s="908"/>
      <c r="FD84" s="908"/>
      <c r="FE84" s="908"/>
      <c r="FF84" s="908"/>
      <c r="FG84" s="908"/>
      <c r="FH84" s="908"/>
      <c r="FI84" s="908"/>
      <c r="FJ84" s="908"/>
      <c r="FK84" s="908"/>
      <c r="FL84" s="908"/>
      <c r="FM84" s="908"/>
      <c r="FN84" s="908"/>
      <c r="FO84" s="908"/>
      <c r="FP84" s="908"/>
      <c r="FQ84" s="908"/>
      <c r="FR84" s="908"/>
      <c r="FS84" s="908"/>
      <c r="FT84" s="908"/>
      <c r="FU84" s="908"/>
      <c r="FV84" s="908"/>
      <c r="FW84" s="908"/>
      <c r="FX84" s="908"/>
      <c r="FY84" s="908"/>
      <c r="FZ84" s="908"/>
      <c r="GA84" s="908"/>
      <c r="GB84" s="908"/>
      <c r="GC84" s="908"/>
      <c r="GD84" s="908"/>
      <c r="GE84" s="908"/>
      <c r="GF84" s="908"/>
      <c r="GG84" s="908"/>
      <c r="GH84" s="908"/>
      <c r="GI84" s="908"/>
      <c r="GJ84" s="908"/>
      <c r="GK84" s="908"/>
      <c r="GL84" s="908"/>
      <c r="GM84" s="908"/>
      <c r="GN84" s="908"/>
      <c r="GO84" s="908"/>
      <c r="GP84" s="908"/>
      <c r="GQ84" s="908"/>
      <c r="GR84" s="908"/>
      <c r="GS84" s="908"/>
      <c r="GT84" s="908"/>
      <c r="GU84" s="908"/>
      <c r="GV84" s="908"/>
      <c r="GW84" s="908"/>
      <c r="GX84" s="908"/>
      <c r="GY84" s="908"/>
      <c r="GZ84" s="908"/>
      <c r="HA84" s="908"/>
      <c r="HB84" s="908"/>
      <c r="HC84" s="908"/>
      <c r="HD84" s="908"/>
      <c r="HE84" s="908"/>
      <c r="HF84" s="908"/>
      <c r="HG84" s="908"/>
      <c r="HH84" s="908"/>
      <c r="HI84" s="908"/>
      <c r="HJ84" s="908"/>
      <c r="HK84" s="908"/>
      <c r="HL84" s="908"/>
      <c r="HM84" s="908"/>
      <c r="HN84" s="908"/>
      <c r="HO84" s="908"/>
      <c r="HP84" s="908"/>
      <c r="HQ84" s="908"/>
      <c r="HR84" s="908"/>
      <c r="HS84" s="908"/>
      <c r="HT84" s="908"/>
      <c r="HU84" s="908"/>
      <c r="HV84" s="908"/>
      <c r="HW84" s="908"/>
      <c r="HX84" s="908"/>
      <c r="HY84" s="908"/>
      <c r="HZ84" s="908"/>
      <c r="IA84" s="908"/>
      <c r="IB84" s="908"/>
      <c r="IC84" s="908"/>
      <c r="ID84" s="908"/>
      <c r="IE84" s="908"/>
      <c r="IF84" s="908"/>
      <c r="IG84" s="908"/>
      <c r="IH84" s="908"/>
      <c r="II84" s="908"/>
      <c r="IJ84" s="908"/>
      <c r="IK84" s="908"/>
      <c r="IL84" s="908"/>
      <c r="IM84" s="908"/>
      <c r="IN84" s="908"/>
      <c r="IO84" s="908"/>
      <c r="IP84" s="908"/>
      <c r="IQ84" s="908"/>
      <c r="IR84" s="908"/>
      <c r="IS84" s="908"/>
      <c r="IT84" s="908"/>
      <c r="IU84" s="908"/>
      <c r="IV84" s="908"/>
      <c r="IW84" s="908"/>
      <c r="IX84" s="908"/>
      <c r="IY84" s="908"/>
      <c r="IZ84" s="908"/>
      <c r="JA84" s="908"/>
      <c r="JB84" s="908"/>
      <c r="JC84" s="908"/>
      <c r="JD84" s="908"/>
      <c r="JE84" s="908"/>
      <c r="JF84" s="908"/>
      <c r="JG84" s="908"/>
      <c r="JH84" s="908"/>
      <c r="JI84" s="908"/>
      <c r="JJ84" s="908"/>
      <c r="JK84" s="908"/>
      <c r="JL84" s="908"/>
      <c r="JM84" s="908"/>
      <c r="JN84" s="908"/>
      <c r="JO84" s="908"/>
      <c r="JP84" s="908"/>
      <c r="JQ84" s="908"/>
      <c r="JR84" s="908"/>
      <c r="JS84" s="908"/>
      <c r="JT84" s="908"/>
      <c r="JU84" s="908"/>
      <c r="JV84" s="908"/>
      <c r="JW84" s="908"/>
      <c r="JX84" s="908"/>
    </row>
    <row r="85" spans="1:284" s="709" customFormat="1" ht="24" customHeight="1">
      <c r="A85" s="972">
        <f>VLOOKUP(B85,REF!$U$1:$W$8,2,FALSE)</f>
        <v>4</v>
      </c>
      <c r="B85" s="1192" t="s">
        <v>342</v>
      </c>
      <c r="C85" s="1193"/>
      <c r="D85" s="1297"/>
      <c r="E85" s="971"/>
      <c r="F85" s="1218">
        <v>0</v>
      </c>
      <c r="G85" s="1219"/>
      <c r="H85" s="870"/>
      <c r="I85" s="764" t="s">
        <v>281</v>
      </c>
      <c r="J85" s="945"/>
      <c r="K85" s="939"/>
      <c r="L85" s="864"/>
      <c r="M85" s="710"/>
      <c r="N85" s="1304" t="s">
        <v>281</v>
      </c>
      <c r="O85" s="1225"/>
      <c r="P85" s="860"/>
      <c r="Q85" s="930"/>
      <c r="R85" s="1025"/>
      <c r="S85" s="1179"/>
      <c r="T85" s="1180" t="str">
        <f>VLOOKUP(S85,REF!$K$1:$N$11,4,FALSE)</f>
        <v>SALES</v>
      </c>
      <c r="U85" s="1019"/>
      <c r="V85" s="904"/>
      <c r="W85" s="956"/>
      <c r="X85" s="904"/>
      <c r="Y85" s="956"/>
      <c r="Z85" s="955"/>
      <c r="AA85" s="952">
        <f t="shared" si="12"/>
        <v>0</v>
      </c>
      <c r="AB85" s="1283"/>
      <c r="AC85" s="1283">
        <f t="shared" si="13"/>
        <v>0</v>
      </c>
      <c r="AD85" s="952"/>
      <c r="AE85" s="953"/>
      <c r="AF85" s="1033"/>
      <c r="AG85" s="1234"/>
      <c r="AH85" s="472">
        <f>IF($AB85&lt;=AH$2,IF($AC85&lt;AH$2,0,VLOOKUP($S85,REF!$K:$N,2,FALSE)),"")</f>
        <v>0</v>
      </c>
      <c r="AI85" s="472">
        <f>IF($AB85&lt;=AI$2,IF($AC85&lt;AI$2,0,VLOOKUP($S85,REF!$K:$N,2,FALSE)),"")</f>
        <v>0</v>
      </c>
      <c r="AJ85" s="472">
        <f>IF($AB85&lt;=AJ$2,IF($AC85&lt;AJ$2,0,VLOOKUP($S85,REF!$K:$N,2,FALSE)),"")</f>
        <v>0</v>
      </c>
      <c r="AK85" s="472">
        <f>IF($AB85&lt;=AK$2,IF($AC85&lt;AK$2,0,VLOOKUP($S85,REF!$K:$N,2,FALSE)),"")</f>
        <v>0</v>
      </c>
      <c r="AL85" s="472">
        <f>IF($AB85&lt;=AL$2,IF($AC85&lt;AL$2,0,VLOOKUP($S85,REF!$K:$N,2,FALSE)),"")</f>
        <v>0</v>
      </c>
      <c r="AM85" s="472">
        <f>IF($AB85&lt;=AM$2,IF($AC85&lt;AM$2,0,VLOOKUP($S85,REF!$K:$N,2,FALSE)),"")</f>
        <v>0</v>
      </c>
      <c r="AN85" s="472">
        <f>IF($AB85&lt;=AN$2,IF($AC85&lt;AN$2,0,VLOOKUP($S85,REF!$K:$N,2,FALSE)),"")</f>
        <v>0</v>
      </c>
      <c r="AO85" s="472">
        <f>IF($AB85&lt;=AO$2,IF($AC85&lt;AO$2,0,VLOOKUP($S85,REF!$K:$N,2,FALSE)),"")</f>
        <v>0</v>
      </c>
      <c r="AP85" s="472">
        <f>IF($AB85&lt;=AP$2,IF($AC85&lt;AP$2,0,VLOOKUP($S85,REF!$K:$N,2,FALSE)),"")</f>
        <v>0</v>
      </c>
      <c r="AQ85" s="472">
        <f>IF($AB85&lt;=AQ$2,IF($AC85&lt;AQ$2,0,VLOOKUP($S85,REF!$K:$N,2,FALSE)),"")</f>
        <v>0</v>
      </c>
      <c r="AR85" s="472">
        <f>IF($AB85&lt;=AR$2,IF($AC85&lt;AR$2,0,VLOOKUP($S85,REF!$K:$N,2,FALSE)),"")</f>
        <v>0</v>
      </c>
      <c r="AS85" s="472">
        <f>IF($AB85&lt;=AS$2,IF($AC85&lt;AS$2,0,VLOOKUP($S85,REF!$K:$N,2,FALSE)),"")</f>
        <v>0</v>
      </c>
      <c r="AT85" s="472">
        <f>IF($AB85&lt;=AT$2,IF($AC85&lt;AT$2,0,VLOOKUP($S85,REF!$K:$N,2,FALSE)),"")</f>
        <v>0</v>
      </c>
      <c r="AU85" s="472">
        <f>IF($AB85&lt;=AU$2,IF($AC85&lt;AU$2,0,VLOOKUP($S85,REF!$K:$N,2,FALSE)),"")</f>
        <v>0</v>
      </c>
      <c r="AV85" s="472">
        <f>IF($AB85&lt;=AV$2,IF($AC85&lt;AV$2,0,VLOOKUP($S85,REF!$K:$N,2,FALSE)),"")</f>
        <v>0</v>
      </c>
      <c r="AW85" s="472">
        <f>IF($AB85&lt;=AW$2,IF($AC85&lt;AW$2,0,VLOOKUP($S85,REF!$K:$N,2,FALSE)),"")</f>
        <v>0</v>
      </c>
      <c r="AX85" s="472">
        <f>IF($AB85&lt;=AX$2,IF($AC85&lt;AX$2,0,VLOOKUP($S85,REF!$K:$N,2,FALSE)),"")</f>
        <v>0</v>
      </c>
      <c r="AY85" s="472">
        <f>IF($AB85&lt;=AY$2,IF($AC85&lt;AY$2,0,VLOOKUP($S85,REF!$K:$N,2,FALSE)),"")</f>
        <v>0</v>
      </c>
      <c r="AZ85" s="472">
        <f>IF($AB85&lt;=AZ$2,IF($AC85&lt;AZ$2,0,VLOOKUP($S85,REF!$K:$N,2,FALSE)),"")</f>
        <v>0</v>
      </c>
      <c r="BA85" s="472">
        <f>IF($AB85&lt;=BA$2,IF($AC85&lt;BA$2,0,VLOOKUP($S85,REF!$K:$N,2,FALSE)),"")</f>
        <v>0</v>
      </c>
      <c r="BB85" s="905">
        <f>IF($AB85&lt;=BB$2,IF($AC85&lt;BB$2,0,VLOOKUP($S85,REF!$K:$N,2,FALSE)),"")</f>
        <v>0</v>
      </c>
      <c r="BC85" s="905">
        <f>IF($AB85&lt;=BC$2,IF($AC85&lt;BC$2,0,VLOOKUP($S85,REF!$K:$N,2,FALSE)),"")</f>
        <v>0</v>
      </c>
      <c r="BD85" s="905">
        <f>IF($AB85&lt;=BD$2,IF($AC85&lt;BD$2,0,VLOOKUP($S85,REF!$K:$N,2,FALSE)),"")</f>
        <v>0</v>
      </c>
      <c r="BE85" s="905">
        <f>IF($AB85&lt;=BE$2,IF($AC85&lt;BE$2,0,VLOOKUP($S85,REF!$K:$N,2,FALSE)),"")</f>
        <v>0</v>
      </c>
      <c r="BF85" s="905">
        <f>IF($AB85&lt;=BF$2,IF($AC85&lt;BF$2,0,VLOOKUP($S85,REF!$K:$N,2,FALSE)),"")</f>
        <v>0</v>
      </c>
      <c r="BG85" s="905">
        <f>IF($AB85&lt;=BG$2,IF($AC85&lt;BG$2,0,VLOOKUP($S85,REF!$K:$N,2,FALSE)),"")</f>
        <v>0</v>
      </c>
      <c r="BH85" s="905">
        <f>IF($AB85&lt;=BH$2,IF($AC85&lt;BH$2,0,VLOOKUP($S85,REF!$K:$N,2,FALSE)),"")</f>
        <v>0</v>
      </c>
      <c r="BI85" s="905">
        <f>IF($AB85&lt;=BI$2,IF($AC85&lt;BI$2,0,VLOOKUP($S85,REF!$K:$N,2,FALSE)),"")</f>
        <v>0</v>
      </c>
      <c r="BJ85" s="905">
        <f>IF($AB85&lt;=BJ$2,IF($AC85&lt;BJ$2,0,VLOOKUP($S85,REF!$K:$N,2,FALSE)),"")</f>
        <v>0</v>
      </c>
      <c r="BK85" s="905">
        <f>IF($AB85&lt;=BK$2,IF($AC85&lt;BK$2,0,VLOOKUP($S85,REF!$K:$N,2,FALSE)),"")</f>
        <v>0</v>
      </c>
      <c r="BL85" s="905">
        <f>IF($AB85&lt;=BL$2,IF($AC85&lt;BL$2,0,VLOOKUP($S85,REF!$K:$N,2,FALSE)),"")</f>
        <v>0</v>
      </c>
      <c r="BM85" s="905">
        <f>IF($AB85&lt;=BM$2,IF($AC85&lt;BM$2,0,VLOOKUP($S85,REF!$K:$N,2,FALSE)),"")</f>
        <v>0</v>
      </c>
      <c r="BN85" s="905">
        <f>IF($AB85&lt;=BN$2,IF($AC85&lt;BN$2,0,VLOOKUP($S85,REF!$K:$N,2,FALSE)),"")</f>
        <v>0</v>
      </c>
      <c r="BO85" s="905">
        <f>IF($AB85&lt;=BO$2,IF($AC85&lt;BO$2,0,VLOOKUP($S85,REF!$K:$N,2,FALSE)),"")</f>
        <v>0</v>
      </c>
      <c r="BP85" s="905">
        <f>IF($AB85&lt;=BP$2,IF($AC85&lt;BP$2,0,VLOOKUP($S85,REF!$K:$N,2,FALSE)),"")</f>
        <v>0</v>
      </c>
      <c r="BQ85" s="905">
        <f>IF($AB85&lt;=BQ$2,IF($AC85&lt;BQ$2,0,VLOOKUP($S85,REF!$K:$N,2,FALSE)),"")</f>
        <v>0</v>
      </c>
      <c r="BR85" s="905">
        <f>IF($AB85&lt;=BR$2,IF($AC85&lt;BR$2,0,VLOOKUP($S85,REF!$K:$N,2,FALSE)),"")</f>
        <v>0</v>
      </c>
      <c r="BS85" s="905">
        <f>IF($AB85&lt;=BS$2,IF($AC85&lt;BS$2,0,VLOOKUP($S85,REF!$K:$N,2,FALSE)),"")</f>
        <v>0</v>
      </c>
      <c r="BT85" s="905">
        <f>IF($AB85&lt;=BT$2,IF($AC85&lt;BT$2,0,VLOOKUP($S85,REF!$K:$N,2,FALSE)),"")</f>
        <v>0</v>
      </c>
      <c r="BU85" s="905">
        <f>IF($AB85&lt;=BU$2,IF($AC85&lt;BU$2,0,VLOOKUP($S85,REF!$K:$N,2,FALSE)),"")</f>
        <v>0</v>
      </c>
      <c r="BV85" s="905">
        <f>IF($AB85&lt;=BV$2,IF($AC85&lt;BV$2,0,VLOOKUP($S85,REF!$K:$N,2,FALSE)),"")</f>
        <v>0</v>
      </c>
      <c r="BW85" s="905">
        <f>IF($AB85&lt;=BW$2,IF($AC85&lt;BW$2,0,VLOOKUP($S85,REF!$K:$N,2,FALSE)),"")</f>
        <v>0</v>
      </c>
      <c r="BX85" s="905">
        <f>IF($AB85&lt;=BX$2,IF($AC85&lt;BX$2,0,VLOOKUP($S85,REF!$K:$N,2,FALSE)),"")</f>
        <v>0</v>
      </c>
      <c r="BY85" s="905">
        <f>IF($AB85&lt;=BY$2,IF($AC85&lt;BY$2,0,VLOOKUP($S85,REF!$K:$N,2,FALSE)),"")</f>
        <v>0</v>
      </c>
      <c r="BZ85" s="905">
        <f>IF($AB85&lt;=BZ$2,IF($AC85&lt;BZ$2,0,VLOOKUP($S85,REF!$K:$N,2,FALSE)),"")</f>
        <v>0</v>
      </c>
      <c r="CA85" s="905">
        <f>IF($AB85&lt;=CA$2,IF($AC85&lt;CA$2,0,VLOOKUP($S85,REF!$K:$N,2,FALSE)),"")</f>
        <v>0</v>
      </c>
      <c r="CB85" s="905">
        <f>IF($AB85&lt;=CB$2,IF($AC85&lt;CB$2,0,VLOOKUP($S85,REF!$K:$N,2,FALSE)),"")</f>
        <v>0</v>
      </c>
      <c r="CC85" s="905">
        <f>IF($AB85&lt;=CC$2,IF($AC85&lt;CC$2,0,VLOOKUP($S85,REF!$K:$N,2,FALSE)),"")</f>
        <v>0</v>
      </c>
      <c r="CD85" s="905">
        <f>IF($AB85&lt;=CD$2,IF($AC85&lt;CD$2,0,VLOOKUP($S85,REF!$K:$N,2,FALSE)),"")</f>
        <v>0</v>
      </c>
      <c r="CE85" s="905">
        <f>IF($AB85&lt;=CE$2,IF($AC85&lt;CE$2,0,VLOOKUP($S85,REF!$K:$N,2,FALSE)),"")</f>
        <v>0</v>
      </c>
      <c r="CF85" s="905">
        <f>IF($AB85&lt;=CF$2,IF($AC85&lt;CF$2,0,VLOOKUP($S85,REF!$K:$N,2,FALSE)),"")</f>
        <v>0</v>
      </c>
      <c r="CG85" s="905">
        <f>IF($AB85&lt;=CG$2,IF($AC85&lt;CG$2,0,VLOOKUP($S85,REF!$K:$N,2,FALSE)),"")</f>
        <v>0</v>
      </c>
      <c r="CH85" s="905">
        <f>IF($AB85&lt;=CH$2,IF($AC85&lt;CH$2,0,VLOOKUP($S85,REF!$K:$N,2,FALSE)),"")</f>
        <v>0</v>
      </c>
      <c r="CI85" s="905">
        <f>IF($AB85&lt;=CI$2,IF($AC85&lt;CI$2,0,VLOOKUP($S85,REF!$K:$N,2,FALSE)),"")</f>
        <v>0</v>
      </c>
      <c r="CJ85" s="905">
        <f>IF($AB85&lt;=CJ$2,IF($AC85&lt;CJ$2,0,VLOOKUP($S85,REF!$K:$N,2,FALSE)),"")</f>
        <v>0</v>
      </c>
      <c r="CK85" s="905">
        <f>IF($AB85&lt;=CK$2,IF($AC85&lt;CK$2,0,VLOOKUP($S85,REF!$K:$N,2,FALSE)),"")</f>
        <v>0</v>
      </c>
      <c r="CL85" s="905">
        <f>IF($AB85&lt;=CL$2,IF($AC85&lt;CL$2,0,VLOOKUP($S85,REF!$K:$N,2,FALSE)),"")</f>
        <v>0</v>
      </c>
      <c r="CM85" s="905">
        <f>IF($AB85&lt;=CM$2,IF($AC85&lt;CM$2,0,VLOOKUP($S85,REF!$K:$N,2,FALSE)),"")</f>
        <v>0</v>
      </c>
      <c r="CN85" s="905">
        <f>IF($AB85&lt;=CN$2,IF($AC85&lt;CN$2,0,VLOOKUP($S85,REF!$K:$N,2,FALSE)),"")</f>
        <v>0</v>
      </c>
      <c r="CO85" s="905">
        <f>IF($AB85&lt;=CO$2,IF($AC85&lt;CO$2,0,VLOOKUP($S85,REF!$K:$N,2,FALSE)),"")</f>
        <v>0</v>
      </c>
      <c r="CP85" s="905">
        <f>IF($AB85&lt;=CP$2,IF($AC85&lt;CP$2,0,VLOOKUP($S85,REF!$K:$N,2,FALSE)),"")</f>
        <v>0</v>
      </c>
      <c r="CQ85" s="905">
        <f>IF($AB85&lt;=CQ$2,IF($AC85&lt;CQ$2,0,VLOOKUP($S85,REF!$K:$N,2,FALSE)),"")</f>
        <v>0</v>
      </c>
      <c r="CR85" s="905">
        <f>IF($AB85&lt;=CR$2,IF($AC85&lt;CR$2,0,VLOOKUP($S85,REF!$K:$N,2,FALSE)),"")</f>
        <v>0</v>
      </c>
      <c r="CS85" s="905">
        <f>IF($AB85&lt;=CS$2,IF($AC85&lt;CS$2,0,VLOOKUP($S85,REF!$K:$N,2,FALSE)),"")</f>
        <v>0</v>
      </c>
      <c r="CT85" s="905">
        <f>IF($AB85&lt;=CT$2,IF($AC85&lt;CT$2,0,VLOOKUP($S85,REF!$K:$N,2,FALSE)),"")</f>
        <v>0</v>
      </c>
      <c r="CU85" s="905">
        <f>IF($AB85&lt;=CU$2,IF($AC85&lt;CU$2,0,VLOOKUP($S85,REF!$K:$N,2,FALSE)),"")</f>
        <v>0</v>
      </c>
      <c r="CV85" s="905">
        <f>IF($AB85&lt;=CV$2,IF($AC85&lt;CV$2,0,VLOOKUP($S85,REF!$K:$N,2,FALSE)),"")</f>
        <v>0</v>
      </c>
      <c r="CW85" s="905">
        <f>IF($AB85&lt;=CW$2,IF($AC85&lt;CW$2,0,VLOOKUP($S85,REF!$K:$N,2,FALSE)),"")</f>
        <v>0</v>
      </c>
      <c r="CX85" s="905">
        <f>IF($AB85&lt;=CX$2,IF($AC85&lt;CX$2,0,VLOOKUP($S85,REF!$K:$N,2,FALSE)),"")</f>
        <v>0</v>
      </c>
      <c r="CY85" s="905">
        <f>IF($AB85&lt;=CY$2,IF($AC85&lt;CY$2,0,VLOOKUP($S85,REF!$K:$N,2,FALSE)),"")</f>
        <v>0</v>
      </c>
      <c r="CZ85" s="905">
        <f>IF($AB85&lt;=CZ$2,IF($AC85&lt;CZ$2,0,VLOOKUP($S85,REF!$K:$N,2,FALSE)),"")</f>
        <v>0</v>
      </c>
      <c r="DA85" s="905">
        <f>IF($AB85&lt;=DA$2,IF($AC85&lt;DA$2,0,VLOOKUP($S85,REF!$K:$N,2,FALSE)),"")</f>
        <v>0</v>
      </c>
      <c r="DB85" s="905">
        <f>IF($AB85&lt;=DB$2,IF($AC85&lt;DB$2,0,VLOOKUP($S85,REF!$K:$N,2,FALSE)),"")</f>
        <v>0</v>
      </c>
      <c r="DC85" s="905">
        <f>IF($AB85&lt;=DC$2,IF($AC85&lt;DC$2,0,VLOOKUP($S85,REF!$K:$N,2,FALSE)),"")</f>
        <v>0</v>
      </c>
      <c r="DD85" s="905">
        <f>IF($AB85&lt;=DD$2,IF($AC85&lt;DD$2,0,VLOOKUP($S85,REF!$K:$N,2,FALSE)),"")</f>
        <v>0</v>
      </c>
      <c r="DE85" s="905">
        <f>IF($AB85&lt;=DE$2,IF($AC85&lt;DE$2,0,VLOOKUP($S85,REF!$K:$N,2,FALSE)),"")</f>
        <v>0</v>
      </c>
      <c r="DF85" s="905">
        <f>IF($AB85&lt;=DF$2,IF($AC85&lt;DF$2,0,VLOOKUP($S85,REF!$K:$N,2,FALSE)),"")</f>
        <v>0</v>
      </c>
      <c r="DG85" s="905">
        <f>IF($AB85&lt;=DG$2,IF($AC85&lt;DG$2,0,VLOOKUP($S85,REF!$K:$N,2,FALSE)),"")</f>
        <v>0</v>
      </c>
      <c r="DH85" s="905">
        <f>IF($AB85&lt;=DH$2,IF($AC85&lt;DH$2,0,VLOOKUP($S85,REF!$K:$N,2,FALSE)),"")</f>
        <v>0</v>
      </c>
      <c r="DI85" s="905">
        <f>IF($AB85&lt;=DI$2,IF($AC85&lt;DI$2,0,VLOOKUP($S85,REF!$K:$N,2,FALSE)),"")</f>
        <v>0</v>
      </c>
      <c r="DJ85" s="905">
        <f>IF($AB85&lt;=DJ$2,IF($AC85&lt;DJ$2,0,VLOOKUP($S85,REF!$K:$N,2,FALSE)),"")</f>
        <v>0</v>
      </c>
      <c r="DK85" s="905">
        <f>IF($AB85&lt;=DK$2,IF($AC85&lt;DK$2,0,VLOOKUP($S85,REF!$K:$N,2,FALSE)),"")</f>
        <v>0</v>
      </c>
      <c r="DL85" s="905">
        <f>IF($AB85&lt;=DL$2,IF($AC85&lt;DL$2,0,VLOOKUP($S85,REF!$K:$N,2,FALSE)),"")</f>
        <v>0</v>
      </c>
      <c r="DM85" s="905">
        <f>IF($AB85&lt;=DM$2,IF($AC85&lt;DM$2,0,VLOOKUP($S85,REF!$K:$N,2,FALSE)),"")</f>
        <v>0</v>
      </c>
      <c r="DN85" s="905">
        <f>IF($AB85&lt;=DN$2,IF($AC85&lt;DN$2,0,VLOOKUP($S85,REF!$K:$N,2,FALSE)),"")</f>
        <v>0</v>
      </c>
      <c r="DO85" s="905">
        <f>IF($AB85&lt;=DO$2,IF($AC85&lt;DO$2,0,VLOOKUP($S85,REF!$K:$N,2,FALSE)),"")</f>
        <v>0</v>
      </c>
      <c r="DP85" s="905">
        <f>IF($AB85&lt;=DP$2,IF($AC85&lt;DP$2,0,VLOOKUP($S85,REF!$K:$N,2,FALSE)),"")</f>
        <v>0</v>
      </c>
      <c r="DQ85" s="905">
        <f>IF($AB85&lt;=DQ$2,IF($AC85&lt;DQ$2,0,VLOOKUP($S85,REF!$K:$N,2,FALSE)),"")</f>
        <v>0</v>
      </c>
      <c r="DR85" s="905">
        <f>IF($AB85&lt;=DR$2,IF($AC85&lt;DR$2,0,VLOOKUP($S85,REF!$K:$N,2,FALSE)),"")</f>
        <v>0</v>
      </c>
      <c r="DS85" s="905">
        <f>IF($AB85&lt;=DS$2,IF($AC85&lt;DS$2,0,VLOOKUP($S85,REF!$K:$N,2,FALSE)),"")</f>
        <v>0</v>
      </c>
      <c r="DT85" s="905">
        <f>IF($AB85&lt;=DT$2,IF($AC85&lt;DT$2,0,VLOOKUP($S85,REF!$K:$N,2,FALSE)),"")</f>
        <v>0</v>
      </c>
      <c r="DU85" s="905">
        <f>IF($AB85&lt;=DU$2,IF($AC85&lt;DU$2,0,VLOOKUP($S85,REF!$K:$N,2,FALSE)),"")</f>
        <v>0</v>
      </c>
      <c r="DV85" s="905">
        <f>IF($AB85&lt;=DV$2,IF($AC85&lt;DV$2,0,VLOOKUP($S85,REF!$K:$N,2,FALSE)),"")</f>
        <v>0</v>
      </c>
      <c r="DW85" s="905">
        <f>IF($AB85&lt;=DW$2,IF($AC85&lt;DW$2,0,VLOOKUP($S85,REF!$K:$N,2,FALSE)),"")</f>
        <v>0</v>
      </c>
      <c r="DX85" s="905">
        <f>IF($AB85&lt;=DX$2,IF($AC85&lt;DX$2,0,VLOOKUP($S85,REF!$K:$N,2,FALSE)),"")</f>
        <v>0</v>
      </c>
      <c r="DY85" s="905">
        <f>IF($AB85&lt;=DY$2,IF($AC85&lt;DY$2,0,VLOOKUP($S85,REF!$K:$N,2,FALSE)),"")</f>
        <v>0</v>
      </c>
      <c r="DZ85" s="905">
        <f>IF($AB85&lt;=DZ$2,IF($AC85&lt;DZ$2,0,VLOOKUP($S85,REF!$K:$N,2,FALSE)),"")</f>
        <v>1.0001</v>
      </c>
      <c r="EA85" s="908"/>
      <c r="EB85" s="908"/>
      <c r="EC85" s="908"/>
      <c r="ED85" s="908"/>
      <c r="EE85" s="908"/>
      <c r="EF85" s="908"/>
      <c r="EG85" s="908"/>
      <c r="EH85" s="908"/>
      <c r="EI85" s="908"/>
      <c r="EJ85" s="908"/>
      <c r="EK85" s="908"/>
      <c r="EL85" s="908"/>
      <c r="EM85" s="908"/>
      <c r="EN85" s="908"/>
      <c r="EO85" s="908"/>
      <c r="EP85" s="908"/>
      <c r="EQ85" s="908"/>
      <c r="ER85" s="908"/>
      <c r="ES85" s="908"/>
      <c r="ET85" s="908"/>
      <c r="EU85" s="908"/>
      <c r="EV85" s="908"/>
      <c r="EW85" s="908"/>
      <c r="EX85" s="908"/>
      <c r="EY85" s="908"/>
      <c r="EZ85" s="908"/>
      <c r="FA85" s="908"/>
      <c r="FB85" s="908"/>
      <c r="FC85" s="908"/>
      <c r="FD85" s="908"/>
      <c r="FE85" s="908"/>
      <c r="FF85" s="908"/>
      <c r="FG85" s="908"/>
      <c r="FH85" s="908"/>
      <c r="FI85" s="908"/>
      <c r="FJ85" s="908"/>
      <c r="FK85" s="908"/>
      <c r="FL85" s="908"/>
      <c r="FM85" s="908"/>
      <c r="FN85" s="908"/>
      <c r="FO85" s="908"/>
      <c r="FP85" s="908"/>
      <c r="FQ85" s="908"/>
      <c r="FR85" s="908"/>
      <c r="FS85" s="908"/>
      <c r="FT85" s="908"/>
      <c r="FU85" s="908"/>
      <c r="FV85" s="908"/>
      <c r="FW85" s="908"/>
      <c r="FX85" s="908"/>
      <c r="FY85" s="908"/>
      <c r="FZ85" s="908"/>
      <c r="GA85" s="908"/>
      <c r="GB85" s="908"/>
      <c r="GC85" s="908"/>
      <c r="GD85" s="908"/>
      <c r="GE85" s="908"/>
      <c r="GF85" s="908"/>
      <c r="GG85" s="908"/>
      <c r="GH85" s="908"/>
      <c r="GI85" s="908"/>
      <c r="GJ85" s="908"/>
      <c r="GK85" s="908"/>
      <c r="GL85" s="908"/>
      <c r="GM85" s="908"/>
      <c r="GN85" s="908"/>
      <c r="GO85" s="908"/>
      <c r="GP85" s="908"/>
      <c r="GQ85" s="908"/>
      <c r="GR85" s="908"/>
      <c r="GS85" s="908"/>
      <c r="GT85" s="908"/>
      <c r="GU85" s="908"/>
      <c r="GV85" s="908"/>
      <c r="GW85" s="908"/>
      <c r="GX85" s="908"/>
      <c r="GY85" s="908"/>
      <c r="GZ85" s="908"/>
      <c r="HA85" s="908"/>
      <c r="HB85" s="908"/>
      <c r="HC85" s="908"/>
      <c r="HD85" s="908"/>
      <c r="HE85" s="908"/>
      <c r="HF85" s="908"/>
      <c r="HG85" s="908"/>
      <c r="HH85" s="908"/>
      <c r="HI85" s="908"/>
      <c r="HJ85" s="908"/>
      <c r="HK85" s="908"/>
      <c r="HL85" s="908"/>
      <c r="HM85" s="908"/>
      <c r="HN85" s="908"/>
      <c r="HO85" s="908"/>
      <c r="HP85" s="908"/>
      <c r="HQ85" s="908"/>
      <c r="HR85" s="908"/>
      <c r="HS85" s="908"/>
      <c r="HT85" s="908"/>
      <c r="HU85" s="908"/>
      <c r="HV85" s="908"/>
      <c r="HW85" s="908"/>
      <c r="HX85" s="908"/>
      <c r="HY85" s="908"/>
      <c r="HZ85" s="908"/>
      <c r="IA85" s="908"/>
      <c r="IB85" s="908"/>
      <c r="IC85" s="908"/>
      <c r="ID85" s="908"/>
      <c r="IE85" s="908"/>
      <c r="IF85" s="908"/>
      <c r="IG85" s="908"/>
      <c r="IH85" s="908"/>
      <c r="II85" s="908"/>
      <c r="IJ85" s="908"/>
      <c r="IK85" s="908"/>
      <c r="IL85" s="908"/>
      <c r="IM85" s="908"/>
      <c r="IN85" s="908"/>
      <c r="IO85" s="908"/>
      <c r="IP85" s="908"/>
      <c r="IQ85" s="908"/>
      <c r="IR85" s="908"/>
      <c r="IS85" s="908"/>
      <c r="IT85" s="908"/>
      <c r="IU85" s="908"/>
      <c r="IV85" s="908"/>
      <c r="IW85" s="908"/>
      <c r="IX85" s="908"/>
      <c r="IY85" s="908"/>
      <c r="IZ85" s="908"/>
      <c r="JA85" s="908"/>
      <c r="JB85" s="908"/>
      <c r="JC85" s="908"/>
      <c r="JD85" s="908"/>
      <c r="JE85" s="908"/>
      <c r="JF85" s="908"/>
      <c r="JG85" s="908"/>
      <c r="JH85" s="908"/>
      <c r="JI85" s="908"/>
      <c r="JJ85" s="908"/>
      <c r="JK85" s="908"/>
      <c r="JL85" s="908"/>
      <c r="JM85" s="908"/>
      <c r="JN85" s="908"/>
      <c r="JO85" s="908"/>
      <c r="JP85" s="908"/>
      <c r="JQ85" s="908"/>
      <c r="JR85" s="908"/>
      <c r="JS85" s="908"/>
      <c r="JT85" s="908"/>
      <c r="JU85" s="908"/>
      <c r="JV85" s="908"/>
      <c r="JW85" s="908"/>
      <c r="JX85" s="908"/>
    </row>
    <row r="86" spans="1:284" s="709" customFormat="1" ht="24" customHeight="1">
      <c r="A86" s="972">
        <f>VLOOKUP(B86,REF!$U$1:$W$8,2,FALSE)</f>
        <v>4</v>
      </c>
      <c r="B86" s="1192" t="s">
        <v>342</v>
      </c>
      <c r="C86" s="1193"/>
      <c r="D86" s="1297"/>
      <c r="E86" s="971"/>
      <c r="F86" s="1218">
        <v>0</v>
      </c>
      <c r="G86" s="1219"/>
      <c r="H86" s="870"/>
      <c r="I86" s="764" t="s">
        <v>281</v>
      </c>
      <c r="J86" s="945"/>
      <c r="K86" s="939"/>
      <c r="L86" s="864"/>
      <c r="M86" s="710"/>
      <c r="N86" s="1304" t="s">
        <v>281</v>
      </c>
      <c r="O86" s="1225"/>
      <c r="P86" s="860"/>
      <c r="Q86" s="930"/>
      <c r="R86" s="1025"/>
      <c r="S86" s="1179"/>
      <c r="T86" s="1180" t="str">
        <f>VLOOKUP(S86,REF!$K$1:$N$11,4,FALSE)</f>
        <v>SALES</v>
      </c>
      <c r="U86" s="1019"/>
      <c r="V86" s="904"/>
      <c r="W86" s="956"/>
      <c r="X86" s="904"/>
      <c r="Y86" s="956"/>
      <c r="Z86" s="955"/>
      <c r="AA86" s="952">
        <f t="shared" si="12"/>
        <v>0</v>
      </c>
      <c r="AB86" s="1283"/>
      <c r="AC86" s="1283">
        <f t="shared" si="13"/>
        <v>0</v>
      </c>
      <c r="AD86" s="952"/>
      <c r="AE86" s="953"/>
      <c r="AF86" s="1033"/>
      <c r="AG86" s="1234"/>
      <c r="AH86" s="472">
        <f>IF($AB86&lt;=AH$2,IF($AC86&lt;AH$2,0,VLOOKUP($S86,REF!$K:$N,2,FALSE)),"")</f>
        <v>0</v>
      </c>
      <c r="AI86" s="472">
        <f>IF($AB86&lt;=AI$2,IF($AC86&lt;AI$2,0,VLOOKUP($S86,REF!$K:$N,2,FALSE)),"")</f>
        <v>0</v>
      </c>
      <c r="AJ86" s="472">
        <f>IF($AB86&lt;=AJ$2,IF($AC86&lt;AJ$2,0,VLOOKUP($S86,REF!$K:$N,2,FALSE)),"")</f>
        <v>0</v>
      </c>
      <c r="AK86" s="472">
        <f>IF($AB86&lt;=AK$2,IF($AC86&lt;AK$2,0,VLOOKUP($S86,REF!$K:$N,2,FALSE)),"")</f>
        <v>0</v>
      </c>
      <c r="AL86" s="472">
        <f>IF($AB86&lt;=AL$2,IF($AC86&lt;AL$2,0,VLOOKUP($S86,REF!$K:$N,2,FALSE)),"")</f>
        <v>0</v>
      </c>
      <c r="AM86" s="472">
        <f>IF($AB86&lt;=AM$2,IF($AC86&lt;AM$2,0,VLOOKUP($S86,REF!$K:$N,2,FALSE)),"")</f>
        <v>0</v>
      </c>
      <c r="AN86" s="472">
        <f>IF($AB86&lt;=AN$2,IF($AC86&lt;AN$2,0,VLOOKUP($S86,REF!$K:$N,2,FALSE)),"")</f>
        <v>0</v>
      </c>
      <c r="AO86" s="472">
        <f>IF($AB86&lt;=AO$2,IF($AC86&lt;AO$2,0,VLOOKUP($S86,REF!$K:$N,2,FALSE)),"")</f>
        <v>0</v>
      </c>
      <c r="AP86" s="472">
        <f>IF($AB86&lt;=AP$2,IF($AC86&lt;AP$2,0,VLOOKUP($S86,REF!$K:$N,2,FALSE)),"")</f>
        <v>0</v>
      </c>
      <c r="AQ86" s="472">
        <f>IF($AB86&lt;=AQ$2,IF($AC86&lt;AQ$2,0,VLOOKUP($S86,REF!$K:$N,2,FALSE)),"")</f>
        <v>0</v>
      </c>
      <c r="AR86" s="472">
        <f>IF($AB86&lt;=AR$2,IF($AC86&lt;AR$2,0,VLOOKUP($S86,REF!$K:$N,2,FALSE)),"")</f>
        <v>0</v>
      </c>
      <c r="AS86" s="472">
        <f>IF($AB86&lt;=AS$2,IF($AC86&lt;AS$2,0,VLOOKUP($S86,REF!$K:$N,2,FALSE)),"")</f>
        <v>0</v>
      </c>
      <c r="AT86" s="472">
        <f>IF($AB86&lt;=AT$2,IF($AC86&lt;AT$2,0,VLOOKUP($S86,REF!$K:$N,2,FALSE)),"")</f>
        <v>0</v>
      </c>
      <c r="AU86" s="472">
        <f>IF($AB86&lt;=AU$2,IF($AC86&lt;AU$2,0,VLOOKUP($S86,REF!$K:$N,2,FALSE)),"")</f>
        <v>0</v>
      </c>
      <c r="AV86" s="472">
        <f>IF($AB86&lt;=AV$2,IF($AC86&lt;AV$2,0,VLOOKUP($S86,REF!$K:$N,2,FALSE)),"")</f>
        <v>0</v>
      </c>
      <c r="AW86" s="472">
        <f>IF($AB86&lt;=AW$2,IF($AC86&lt;AW$2,0,VLOOKUP($S86,REF!$K:$N,2,FALSE)),"")</f>
        <v>0</v>
      </c>
      <c r="AX86" s="472">
        <f>IF($AB86&lt;=AX$2,IF($AC86&lt;AX$2,0,VLOOKUP($S86,REF!$K:$N,2,FALSE)),"")</f>
        <v>0</v>
      </c>
      <c r="AY86" s="472">
        <f>IF($AB86&lt;=AY$2,IF($AC86&lt;AY$2,0,VLOOKUP($S86,REF!$K:$N,2,FALSE)),"")</f>
        <v>0</v>
      </c>
      <c r="AZ86" s="472">
        <f>IF($AB86&lt;=AZ$2,IF($AC86&lt;AZ$2,0,VLOOKUP($S86,REF!$K:$N,2,FALSE)),"")</f>
        <v>0</v>
      </c>
      <c r="BA86" s="472">
        <f>IF($AB86&lt;=BA$2,IF($AC86&lt;BA$2,0,VLOOKUP($S86,REF!$K:$N,2,FALSE)),"")</f>
        <v>0</v>
      </c>
      <c r="BB86" s="905">
        <f>IF($AB86&lt;=BB$2,IF($AC86&lt;BB$2,0,VLOOKUP($S86,REF!$K:$N,2,FALSE)),"")</f>
        <v>0</v>
      </c>
      <c r="BC86" s="905">
        <f>IF($AB86&lt;=BC$2,IF($AC86&lt;BC$2,0,VLOOKUP($S86,REF!$K:$N,2,FALSE)),"")</f>
        <v>0</v>
      </c>
      <c r="BD86" s="905">
        <f>IF($AB86&lt;=BD$2,IF($AC86&lt;BD$2,0,VLOOKUP($S86,REF!$K:$N,2,FALSE)),"")</f>
        <v>0</v>
      </c>
      <c r="BE86" s="905">
        <f>IF($AB86&lt;=BE$2,IF($AC86&lt;BE$2,0,VLOOKUP($S86,REF!$K:$N,2,FALSE)),"")</f>
        <v>0</v>
      </c>
      <c r="BF86" s="905">
        <f>IF($AB86&lt;=BF$2,IF($AC86&lt;BF$2,0,VLOOKUP($S86,REF!$K:$N,2,FALSE)),"")</f>
        <v>0</v>
      </c>
      <c r="BG86" s="905">
        <f>IF($AB86&lt;=BG$2,IF($AC86&lt;BG$2,0,VLOOKUP($S86,REF!$K:$N,2,FALSE)),"")</f>
        <v>0</v>
      </c>
      <c r="BH86" s="905">
        <f>IF($AB86&lt;=BH$2,IF($AC86&lt;BH$2,0,VLOOKUP($S86,REF!$K:$N,2,FALSE)),"")</f>
        <v>0</v>
      </c>
      <c r="BI86" s="905">
        <f>IF($AB86&lt;=BI$2,IF($AC86&lt;BI$2,0,VLOOKUP($S86,REF!$K:$N,2,FALSE)),"")</f>
        <v>0</v>
      </c>
      <c r="BJ86" s="905">
        <f>IF($AB86&lt;=BJ$2,IF($AC86&lt;BJ$2,0,VLOOKUP($S86,REF!$K:$N,2,FALSE)),"")</f>
        <v>0</v>
      </c>
      <c r="BK86" s="905">
        <f>IF($AB86&lt;=BK$2,IF($AC86&lt;BK$2,0,VLOOKUP($S86,REF!$K:$N,2,FALSE)),"")</f>
        <v>0</v>
      </c>
      <c r="BL86" s="905">
        <f>IF($AB86&lt;=BL$2,IF($AC86&lt;BL$2,0,VLOOKUP($S86,REF!$K:$N,2,FALSE)),"")</f>
        <v>0</v>
      </c>
      <c r="BM86" s="905">
        <f>IF($AB86&lt;=BM$2,IF($AC86&lt;BM$2,0,VLOOKUP($S86,REF!$K:$N,2,FALSE)),"")</f>
        <v>0</v>
      </c>
      <c r="BN86" s="905">
        <f>IF($AB86&lt;=BN$2,IF($AC86&lt;BN$2,0,VLOOKUP($S86,REF!$K:$N,2,FALSE)),"")</f>
        <v>0</v>
      </c>
      <c r="BO86" s="905">
        <f>IF($AB86&lt;=BO$2,IF($AC86&lt;BO$2,0,VLOOKUP($S86,REF!$K:$N,2,FALSE)),"")</f>
        <v>0</v>
      </c>
      <c r="BP86" s="905">
        <f>IF($AB86&lt;=BP$2,IF($AC86&lt;BP$2,0,VLOOKUP($S86,REF!$K:$N,2,FALSE)),"")</f>
        <v>0</v>
      </c>
      <c r="BQ86" s="905">
        <f>IF($AB86&lt;=BQ$2,IF($AC86&lt;BQ$2,0,VLOOKUP($S86,REF!$K:$N,2,FALSE)),"")</f>
        <v>0</v>
      </c>
      <c r="BR86" s="905">
        <f>IF($AB86&lt;=BR$2,IF($AC86&lt;BR$2,0,VLOOKUP($S86,REF!$K:$N,2,FALSE)),"")</f>
        <v>0</v>
      </c>
      <c r="BS86" s="905">
        <f>IF($AB86&lt;=BS$2,IF($AC86&lt;BS$2,0,VLOOKUP($S86,REF!$K:$N,2,FALSE)),"")</f>
        <v>0</v>
      </c>
      <c r="BT86" s="905">
        <f>IF($AB86&lt;=BT$2,IF($AC86&lt;BT$2,0,VLOOKUP($S86,REF!$K:$N,2,FALSE)),"")</f>
        <v>0</v>
      </c>
      <c r="BU86" s="905">
        <f>IF($AB86&lt;=BU$2,IF($AC86&lt;BU$2,0,VLOOKUP($S86,REF!$K:$N,2,FALSE)),"")</f>
        <v>0</v>
      </c>
      <c r="BV86" s="905">
        <f>IF($AB86&lt;=BV$2,IF($AC86&lt;BV$2,0,VLOOKUP($S86,REF!$K:$N,2,FALSE)),"")</f>
        <v>0</v>
      </c>
      <c r="BW86" s="905">
        <f>IF($AB86&lt;=BW$2,IF($AC86&lt;BW$2,0,VLOOKUP($S86,REF!$K:$N,2,FALSE)),"")</f>
        <v>0</v>
      </c>
      <c r="BX86" s="905">
        <f>IF($AB86&lt;=BX$2,IF($AC86&lt;BX$2,0,VLOOKUP($S86,REF!$K:$N,2,FALSE)),"")</f>
        <v>0</v>
      </c>
      <c r="BY86" s="905">
        <f>IF($AB86&lt;=BY$2,IF($AC86&lt;BY$2,0,VLOOKUP($S86,REF!$K:$N,2,FALSE)),"")</f>
        <v>0</v>
      </c>
      <c r="BZ86" s="905">
        <f>IF($AB86&lt;=BZ$2,IF($AC86&lt;BZ$2,0,VLOOKUP($S86,REF!$K:$N,2,FALSE)),"")</f>
        <v>0</v>
      </c>
      <c r="CA86" s="905">
        <f>IF($AB86&lt;=CA$2,IF($AC86&lt;CA$2,0,VLOOKUP($S86,REF!$K:$N,2,FALSE)),"")</f>
        <v>0</v>
      </c>
      <c r="CB86" s="905">
        <f>IF($AB86&lt;=CB$2,IF($AC86&lt;CB$2,0,VLOOKUP($S86,REF!$K:$N,2,FALSE)),"")</f>
        <v>0</v>
      </c>
      <c r="CC86" s="905">
        <f>IF($AB86&lt;=CC$2,IF($AC86&lt;CC$2,0,VLOOKUP($S86,REF!$K:$N,2,FALSE)),"")</f>
        <v>0</v>
      </c>
      <c r="CD86" s="905">
        <f>IF($AB86&lt;=CD$2,IF($AC86&lt;CD$2,0,VLOOKUP($S86,REF!$K:$N,2,FALSE)),"")</f>
        <v>0</v>
      </c>
      <c r="CE86" s="905">
        <f>IF($AB86&lt;=CE$2,IF($AC86&lt;CE$2,0,VLOOKUP($S86,REF!$K:$N,2,FALSE)),"")</f>
        <v>0</v>
      </c>
      <c r="CF86" s="905">
        <f>IF($AB86&lt;=CF$2,IF($AC86&lt;CF$2,0,VLOOKUP($S86,REF!$K:$N,2,FALSE)),"")</f>
        <v>0</v>
      </c>
      <c r="CG86" s="905">
        <f>IF($AB86&lt;=CG$2,IF($AC86&lt;CG$2,0,VLOOKUP($S86,REF!$K:$N,2,FALSE)),"")</f>
        <v>0</v>
      </c>
      <c r="CH86" s="905">
        <f>IF($AB86&lt;=CH$2,IF($AC86&lt;CH$2,0,VLOOKUP($S86,REF!$K:$N,2,FALSE)),"")</f>
        <v>0</v>
      </c>
      <c r="CI86" s="905">
        <f>IF($AB86&lt;=CI$2,IF($AC86&lt;CI$2,0,VLOOKUP($S86,REF!$K:$N,2,FALSE)),"")</f>
        <v>0</v>
      </c>
      <c r="CJ86" s="905">
        <f>IF($AB86&lt;=CJ$2,IF($AC86&lt;CJ$2,0,VLOOKUP($S86,REF!$K:$N,2,FALSE)),"")</f>
        <v>0</v>
      </c>
      <c r="CK86" s="905">
        <f>IF($AB86&lt;=CK$2,IF($AC86&lt;CK$2,0,VLOOKUP($S86,REF!$K:$N,2,FALSE)),"")</f>
        <v>0</v>
      </c>
      <c r="CL86" s="905">
        <f>IF($AB86&lt;=CL$2,IF($AC86&lt;CL$2,0,VLOOKUP($S86,REF!$K:$N,2,FALSE)),"")</f>
        <v>0</v>
      </c>
      <c r="CM86" s="905">
        <f>IF($AB86&lt;=CM$2,IF($AC86&lt;CM$2,0,VLOOKUP($S86,REF!$K:$N,2,FALSE)),"")</f>
        <v>0</v>
      </c>
      <c r="CN86" s="905">
        <f>IF($AB86&lt;=CN$2,IF($AC86&lt;CN$2,0,VLOOKUP($S86,REF!$K:$N,2,FALSE)),"")</f>
        <v>0</v>
      </c>
      <c r="CO86" s="905">
        <f>IF($AB86&lt;=CO$2,IF($AC86&lt;CO$2,0,VLOOKUP($S86,REF!$K:$N,2,FALSE)),"")</f>
        <v>0</v>
      </c>
      <c r="CP86" s="905">
        <f>IF($AB86&lt;=CP$2,IF($AC86&lt;CP$2,0,VLOOKUP($S86,REF!$K:$N,2,FALSE)),"")</f>
        <v>0</v>
      </c>
      <c r="CQ86" s="905">
        <f>IF($AB86&lt;=CQ$2,IF($AC86&lt;CQ$2,0,VLOOKUP($S86,REF!$K:$N,2,FALSE)),"")</f>
        <v>0</v>
      </c>
      <c r="CR86" s="905">
        <f>IF($AB86&lt;=CR$2,IF($AC86&lt;CR$2,0,VLOOKUP($S86,REF!$K:$N,2,FALSE)),"")</f>
        <v>0</v>
      </c>
      <c r="CS86" s="905">
        <f>IF($AB86&lt;=CS$2,IF($AC86&lt;CS$2,0,VLOOKUP($S86,REF!$K:$N,2,FALSE)),"")</f>
        <v>0</v>
      </c>
      <c r="CT86" s="905">
        <f>IF($AB86&lt;=CT$2,IF($AC86&lt;CT$2,0,VLOOKUP($S86,REF!$K:$N,2,FALSE)),"")</f>
        <v>0</v>
      </c>
      <c r="CU86" s="905">
        <f>IF($AB86&lt;=CU$2,IF($AC86&lt;CU$2,0,VLOOKUP($S86,REF!$K:$N,2,FALSE)),"")</f>
        <v>0</v>
      </c>
      <c r="CV86" s="905">
        <f>IF($AB86&lt;=CV$2,IF($AC86&lt;CV$2,0,VLOOKUP($S86,REF!$K:$N,2,FALSE)),"")</f>
        <v>0</v>
      </c>
      <c r="CW86" s="905">
        <f>IF($AB86&lt;=CW$2,IF($AC86&lt;CW$2,0,VLOOKUP($S86,REF!$K:$N,2,FALSE)),"")</f>
        <v>0</v>
      </c>
      <c r="CX86" s="905">
        <f>IF($AB86&lt;=CX$2,IF($AC86&lt;CX$2,0,VLOOKUP($S86,REF!$K:$N,2,FALSE)),"")</f>
        <v>0</v>
      </c>
      <c r="CY86" s="905">
        <f>IF($AB86&lt;=CY$2,IF($AC86&lt;CY$2,0,VLOOKUP($S86,REF!$K:$N,2,FALSE)),"")</f>
        <v>0</v>
      </c>
      <c r="CZ86" s="905">
        <f>IF($AB86&lt;=CZ$2,IF($AC86&lt;CZ$2,0,VLOOKUP($S86,REF!$K:$N,2,FALSE)),"")</f>
        <v>0</v>
      </c>
      <c r="DA86" s="905">
        <f>IF($AB86&lt;=DA$2,IF($AC86&lt;DA$2,0,VLOOKUP($S86,REF!$K:$N,2,FALSE)),"")</f>
        <v>0</v>
      </c>
      <c r="DB86" s="905">
        <f>IF($AB86&lt;=DB$2,IF($AC86&lt;DB$2,0,VLOOKUP($S86,REF!$K:$N,2,FALSE)),"")</f>
        <v>0</v>
      </c>
      <c r="DC86" s="905">
        <f>IF($AB86&lt;=DC$2,IF($AC86&lt;DC$2,0,VLOOKUP($S86,REF!$K:$N,2,FALSE)),"")</f>
        <v>0</v>
      </c>
      <c r="DD86" s="905">
        <f>IF($AB86&lt;=DD$2,IF($AC86&lt;DD$2,0,VLOOKUP($S86,REF!$K:$N,2,FALSE)),"")</f>
        <v>0</v>
      </c>
      <c r="DE86" s="905">
        <f>IF($AB86&lt;=DE$2,IF($AC86&lt;DE$2,0,VLOOKUP($S86,REF!$K:$N,2,FALSE)),"")</f>
        <v>0</v>
      </c>
      <c r="DF86" s="905">
        <f>IF($AB86&lt;=DF$2,IF($AC86&lt;DF$2,0,VLOOKUP($S86,REF!$K:$N,2,FALSE)),"")</f>
        <v>0</v>
      </c>
      <c r="DG86" s="905">
        <f>IF($AB86&lt;=DG$2,IF($AC86&lt;DG$2,0,VLOOKUP($S86,REF!$K:$N,2,FALSE)),"")</f>
        <v>0</v>
      </c>
      <c r="DH86" s="905">
        <f>IF($AB86&lt;=DH$2,IF($AC86&lt;DH$2,0,VLOOKUP($S86,REF!$K:$N,2,FALSE)),"")</f>
        <v>0</v>
      </c>
      <c r="DI86" s="905">
        <f>IF($AB86&lt;=DI$2,IF($AC86&lt;DI$2,0,VLOOKUP($S86,REF!$K:$N,2,FALSE)),"")</f>
        <v>0</v>
      </c>
      <c r="DJ86" s="905">
        <f>IF($AB86&lt;=DJ$2,IF($AC86&lt;DJ$2,0,VLOOKUP($S86,REF!$K:$N,2,FALSE)),"")</f>
        <v>0</v>
      </c>
      <c r="DK86" s="905">
        <f>IF($AB86&lt;=DK$2,IF($AC86&lt;DK$2,0,VLOOKUP($S86,REF!$K:$N,2,FALSE)),"")</f>
        <v>0</v>
      </c>
      <c r="DL86" s="905">
        <f>IF($AB86&lt;=DL$2,IF($AC86&lt;DL$2,0,VLOOKUP($S86,REF!$K:$N,2,FALSE)),"")</f>
        <v>0</v>
      </c>
      <c r="DM86" s="905">
        <f>IF($AB86&lt;=DM$2,IF($AC86&lt;DM$2,0,VLOOKUP($S86,REF!$K:$N,2,FALSE)),"")</f>
        <v>0</v>
      </c>
      <c r="DN86" s="905">
        <f>IF($AB86&lt;=DN$2,IF($AC86&lt;DN$2,0,VLOOKUP($S86,REF!$K:$N,2,FALSE)),"")</f>
        <v>0</v>
      </c>
      <c r="DO86" s="905">
        <f>IF($AB86&lt;=DO$2,IF($AC86&lt;DO$2,0,VLOOKUP($S86,REF!$K:$N,2,FALSE)),"")</f>
        <v>0</v>
      </c>
      <c r="DP86" s="905">
        <f>IF($AB86&lt;=DP$2,IF($AC86&lt;DP$2,0,VLOOKUP($S86,REF!$K:$N,2,FALSE)),"")</f>
        <v>0</v>
      </c>
      <c r="DQ86" s="905">
        <f>IF($AB86&lt;=DQ$2,IF($AC86&lt;DQ$2,0,VLOOKUP($S86,REF!$K:$N,2,FALSE)),"")</f>
        <v>0</v>
      </c>
      <c r="DR86" s="905">
        <f>IF($AB86&lt;=DR$2,IF($AC86&lt;DR$2,0,VLOOKUP($S86,REF!$K:$N,2,FALSE)),"")</f>
        <v>0</v>
      </c>
      <c r="DS86" s="905">
        <f>IF($AB86&lt;=DS$2,IF($AC86&lt;DS$2,0,VLOOKUP($S86,REF!$K:$N,2,FALSE)),"")</f>
        <v>0</v>
      </c>
      <c r="DT86" s="905">
        <f>IF($AB86&lt;=DT$2,IF($AC86&lt;DT$2,0,VLOOKUP($S86,REF!$K:$N,2,FALSE)),"")</f>
        <v>0</v>
      </c>
      <c r="DU86" s="905">
        <f>IF($AB86&lt;=DU$2,IF($AC86&lt;DU$2,0,VLOOKUP($S86,REF!$K:$N,2,FALSE)),"")</f>
        <v>0</v>
      </c>
      <c r="DV86" s="905">
        <f>IF($AB86&lt;=DV$2,IF($AC86&lt;DV$2,0,VLOOKUP($S86,REF!$K:$N,2,FALSE)),"")</f>
        <v>0</v>
      </c>
      <c r="DW86" s="905">
        <f>IF($AB86&lt;=DW$2,IF($AC86&lt;DW$2,0,VLOOKUP($S86,REF!$K:$N,2,FALSE)),"")</f>
        <v>0</v>
      </c>
      <c r="DX86" s="905">
        <f>IF($AB86&lt;=DX$2,IF($AC86&lt;DX$2,0,VLOOKUP($S86,REF!$K:$N,2,FALSE)),"")</f>
        <v>0</v>
      </c>
      <c r="DY86" s="905">
        <f>IF($AB86&lt;=DY$2,IF($AC86&lt;DY$2,0,VLOOKUP($S86,REF!$K:$N,2,FALSE)),"")</f>
        <v>0</v>
      </c>
      <c r="DZ86" s="905">
        <f>IF($AB86&lt;=DZ$2,IF($AC86&lt;DZ$2,0,VLOOKUP($S86,REF!$K:$N,2,FALSE)),"")</f>
        <v>1.0001</v>
      </c>
      <c r="EA86" s="908"/>
      <c r="EB86" s="908"/>
      <c r="EC86" s="908"/>
      <c r="ED86" s="908"/>
      <c r="EE86" s="908"/>
      <c r="EF86" s="908"/>
      <c r="EG86" s="908"/>
      <c r="EH86" s="908"/>
      <c r="EI86" s="908"/>
      <c r="EJ86" s="908"/>
      <c r="EK86" s="908"/>
      <c r="EL86" s="908"/>
      <c r="EM86" s="908"/>
      <c r="EN86" s="908"/>
      <c r="EO86" s="908"/>
      <c r="EP86" s="908"/>
      <c r="EQ86" s="908"/>
      <c r="ER86" s="908"/>
      <c r="ES86" s="908"/>
      <c r="ET86" s="908"/>
      <c r="EU86" s="908"/>
      <c r="EV86" s="908"/>
      <c r="EW86" s="908"/>
      <c r="EX86" s="908"/>
      <c r="EY86" s="908"/>
      <c r="EZ86" s="908"/>
      <c r="FA86" s="908"/>
      <c r="FB86" s="908"/>
      <c r="FC86" s="908"/>
      <c r="FD86" s="908"/>
      <c r="FE86" s="908"/>
      <c r="FF86" s="908"/>
      <c r="FG86" s="908"/>
      <c r="FH86" s="908"/>
      <c r="FI86" s="908"/>
      <c r="FJ86" s="908"/>
      <c r="FK86" s="908"/>
      <c r="FL86" s="908"/>
      <c r="FM86" s="908"/>
      <c r="FN86" s="908"/>
      <c r="FO86" s="908"/>
      <c r="FP86" s="908"/>
      <c r="FQ86" s="908"/>
      <c r="FR86" s="908"/>
      <c r="FS86" s="908"/>
      <c r="FT86" s="908"/>
      <c r="FU86" s="908"/>
      <c r="FV86" s="908"/>
      <c r="FW86" s="908"/>
      <c r="FX86" s="908"/>
      <c r="FY86" s="908"/>
      <c r="FZ86" s="908"/>
      <c r="GA86" s="908"/>
      <c r="GB86" s="908"/>
      <c r="GC86" s="908"/>
      <c r="GD86" s="908"/>
      <c r="GE86" s="908"/>
      <c r="GF86" s="908"/>
      <c r="GG86" s="908"/>
      <c r="GH86" s="908"/>
      <c r="GI86" s="908"/>
      <c r="GJ86" s="908"/>
      <c r="GK86" s="908"/>
      <c r="GL86" s="908"/>
      <c r="GM86" s="908"/>
      <c r="GN86" s="908"/>
      <c r="GO86" s="908"/>
      <c r="GP86" s="908"/>
      <c r="GQ86" s="908"/>
      <c r="GR86" s="908"/>
      <c r="GS86" s="908"/>
      <c r="GT86" s="908"/>
      <c r="GU86" s="908"/>
      <c r="GV86" s="908"/>
      <c r="GW86" s="908"/>
      <c r="GX86" s="908"/>
      <c r="GY86" s="908"/>
      <c r="GZ86" s="908"/>
      <c r="HA86" s="908"/>
      <c r="HB86" s="908"/>
      <c r="HC86" s="908"/>
      <c r="HD86" s="908"/>
      <c r="HE86" s="908"/>
      <c r="HF86" s="908"/>
      <c r="HG86" s="908"/>
      <c r="HH86" s="908"/>
      <c r="HI86" s="908"/>
      <c r="HJ86" s="908"/>
      <c r="HK86" s="908"/>
      <c r="HL86" s="908"/>
      <c r="HM86" s="908"/>
      <c r="HN86" s="908"/>
      <c r="HO86" s="908"/>
      <c r="HP86" s="908"/>
      <c r="HQ86" s="908"/>
      <c r="HR86" s="908"/>
      <c r="HS86" s="908"/>
      <c r="HT86" s="908"/>
      <c r="HU86" s="908"/>
      <c r="HV86" s="908"/>
      <c r="HW86" s="908"/>
      <c r="HX86" s="908"/>
      <c r="HY86" s="908"/>
      <c r="HZ86" s="908"/>
      <c r="IA86" s="908"/>
      <c r="IB86" s="908"/>
      <c r="IC86" s="908"/>
      <c r="ID86" s="908"/>
      <c r="IE86" s="908"/>
      <c r="IF86" s="908"/>
      <c r="IG86" s="908"/>
      <c r="IH86" s="908"/>
      <c r="II86" s="908"/>
      <c r="IJ86" s="908"/>
      <c r="IK86" s="908"/>
      <c r="IL86" s="908"/>
      <c r="IM86" s="908"/>
      <c r="IN86" s="908"/>
      <c r="IO86" s="908"/>
      <c r="IP86" s="908"/>
      <c r="IQ86" s="908"/>
      <c r="IR86" s="908"/>
      <c r="IS86" s="908"/>
      <c r="IT86" s="908"/>
      <c r="IU86" s="908"/>
      <c r="IV86" s="908"/>
      <c r="IW86" s="908"/>
      <c r="IX86" s="908"/>
      <c r="IY86" s="908"/>
      <c r="IZ86" s="908"/>
      <c r="JA86" s="908"/>
      <c r="JB86" s="908"/>
      <c r="JC86" s="908"/>
      <c r="JD86" s="908"/>
      <c r="JE86" s="908"/>
      <c r="JF86" s="908"/>
      <c r="JG86" s="908"/>
      <c r="JH86" s="908"/>
      <c r="JI86" s="908"/>
      <c r="JJ86" s="908"/>
      <c r="JK86" s="908"/>
      <c r="JL86" s="908"/>
      <c r="JM86" s="908"/>
      <c r="JN86" s="908"/>
      <c r="JO86" s="908"/>
      <c r="JP86" s="908"/>
      <c r="JQ86" s="908"/>
      <c r="JR86" s="908"/>
      <c r="JS86" s="908"/>
      <c r="JT86" s="908"/>
      <c r="JU86" s="908"/>
      <c r="JV86" s="908"/>
      <c r="JW86" s="908"/>
      <c r="JX86" s="908"/>
    </row>
    <row r="87" spans="1:284" s="709" customFormat="1" ht="24" customHeight="1">
      <c r="A87" s="972">
        <f>VLOOKUP(B87,REF!$U$1:$W$8,2,FALSE)</f>
        <v>4</v>
      </c>
      <c r="B87" s="1192" t="s">
        <v>342</v>
      </c>
      <c r="C87" s="1193"/>
      <c r="D87" s="1297"/>
      <c r="E87" s="971"/>
      <c r="F87" s="1218">
        <v>0</v>
      </c>
      <c r="G87" s="1219"/>
      <c r="H87" s="870"/>
      <c r="I87" s="764" t="s">
        <v>281</v>
      </c>
      <c r="J87" s="945"/>
      <c r="K87" s="939"/>
      <c r="L87" s="864"/>
      <c r="M87" s="710"/>
      <c r="N87" s="1304" t="s">
        <v>281</v>
      </c>
      <c r="O87" s="1225"/>
      <c r="P87" s="860"/>
      <c r="Q87" s="930"/>
      <c r="R87" s="1025"/>
      <c r="S87" s="1179"/>
      <c r="T87" s="1180" t="str">
        <f>VLOOKUP(S87,REF!$K$1:$N$11,4,FALSE)</f>
        <v>SALES</v>
      </c>
      <c r="U87" s="1019"/>
      <c r="V87" s="904"/>
      <c r="W87" s="956"/>
      <c r="X87" s="904"/>
      <c r="Y87" s="956"/>
      <c r="Z87" s="955"/>
      <c r="AA87" s="952">
        <f t="shared" si="12"/>
        <v>0</v>
      </c>
      <c r="AB87" s="1283"/>
      <c r="AC87" s="1283">
        <f t="shared" si="13"/>
        <v>0</v>
      </c>
      <c r="AD87" s="952"/>
      <c r="AE87" s="953"/>
      <c r="AF87" s="1033"/>
      <c r="AG87" s="1234"/>
      <c r="AH87" s="472">
        <f>IF($AB87&lt;=AH$2,IF($AC87&lt;AH$2,0,VLOOKUP($S87,REF!$K:$N,2,FALSE)),"")</f>
        <v>0</v>
      </c>
      <c r="AI87" s="472">
        <f>IF($AB87&lt;=AI$2,IF($AC87&lt;AI$2,0,VLOOKUP($S87,REF!$K:$N,2,FALSE)),"")</f>
        <v>0</v>
      </c>
      <c r="AJ87" s="472">
        <f>IF($AB87&lt;=AJ$2,IF($AC87&lt;AJ$2,0,VLOOKUP($S87,REF!$K:$N,2,FALSE)),"")</f>
        <v>0</v>
      </c>
      <c r="AK87" s="472">
        <f>IF($AB87&lt;=AK$2,IF($AC87&lt;AK$2,0,VLOOKUP($S87,REF!$K:$N,2,FALSE)),"")</f>
        <v>0</v>
      </c>
      <c r="AL87" s="472">
        <f>IF($AB87&lt;=AL$2,IF($AC87&lt;AL$2,0,VLOOKUP($S87,REF!$K:$N,2,FALSE)),"")</f>
        <v>0</v>
      </c>
      <c r="AM87" s="472">
        <f>IF($AB87&lt;=AM$2,IF($AC87&lt;AM$2,0,VLOOKUP($S87,REF!$K:$N,2,FALSE)),"")</f>
        <v>0</v>
      </c>
      <c r="AN87" s="472">
        <f>IF($AB87&lt;=AN$2,IF($AC87&lt;AN$2,0,VLOOKUP($S87,REF!$K:$N,2,FALSE)),"")</f>
        <v>0</v>
      </c>
      <c r="AO87" s="472">
        <f>IF($AB87&lt;=AO$2,IF($AC87&lt;AO$2,0,VLOOKUP($S87,REF!$K:$N,2,FALSE)),"")</f>
        <v>0</v>
      </c>
      <c r="AP87" s="472">
        <f>IF($AB87&lt;=AP$2,IF($AC87&lt;AP$2,0,VLOOKUP($S87,REF!$K:$N,2,FALSE)),"")</f>
        <v>0</v>
      </c>
      <c r="AQ87" s="472">
        <f>IF($AB87&lt;=AQ$2,IF($AC87&lt;AQ$2,0,VLOOKUP($S87,REF!$K:$N,2,FALSE)),"")</f>
        <v>0</v>
      </c>
      <c r="AR87" s="472">
        <f>IF($AB87&lt;=AR$2,IF($AC87&lt;AR$2,0,VLOOKUP($S87,REF!$K:$N,2,FALSE)),"")</f>
        <v>0</v>
      </c>
      <c r="AS87" s="472">
        <f>IF($AB87&lt;=AS$2,IF($AC87&lt;AS$2,0,VLOOKUP($S87,REF!$K:$N,2,FALSE)),"")</f>
        <v>0</v>
      </c>
      <c r="AT87" s="472">
        <f>IF($AB87&lt;=AT$2,IF($AC87&lt;AT$2,0,VLOOKUP($S87,REF!$K:$N,2,FALSE)),"")</f>
        <v>0</v>
      </c>
      <c r="AU87" s="472">
        <f>IF($AB87&lt;=AU$2,IF($AC87&lt;AU$2,0,VLOOKUP($S87,REF!$K:$N,2,FALSE)),"")</f>
        <v>0</v>
      </c>
      <c r="AV87" s="472">
        <f>IF($AB87&lt;=AV$2,IF($AC87&lt;AV$2,0,VLOOKUP($S87,REF!$K:$N,2,FALSE)),"")</f>
        <v>0</v>
      </c>
      <c r="AW87" s="472">
        <f>IF($AB87&lt;=AW$2,IF($AC87&lt;AW$2,0,VLOOKUP($S87,REF!$K:$N,2,FALSE)),"")</f>
        <v>0</v>
      </c>
      <c r="AX87" s="472">
        <f>IF($AB87&lt;=AX$2,IF($AC87&lt;AX$2,0,VLOOKUP($S87,REF!$K:$N,2,FALSE)),"")</f>
        <v>0</v>
      </c>
      <c r="AY87" s="472">
        <f>IF($AB87&lt;=AY$2,IF($AC87&lt;AY$2,0,VLOOKUP($S87,REF!$K:$N,2,FALSE)),"")</f>
        <v>0</v>
      </c>
      <c r="AZ87" s="472">
        <f>IF($AB87&lt;=AZ$2,IF($AC87&lt;AZ$2,0,VLOOKUP($S87,REF!$K:$N,2,FALSE)),"")</f>
        <v>0</v>
      </c>
      <c r="BA87" s="472">
        <f>IF($AB87&lt;=BA$2,IF($AC87&lt;BA$2,0,VLOOKUP($S87,REF!$K:$N,2,FALSE)),"")</f>
        <v>0</v>
      </c>
      <c r="BB87" s="905">
        <f>IF($AB87&lt;=BB$2,IF($AC87&lt;BB$2,0,VLOOKUP($S87,REF!$K:$N,2,FALSE)),"")</f>
        <v>0</v>
      </c>
      <c r="BC87" s="905">
        <f>IF($AB87&lt;=BC$2,IF($AC87&lt;BC$2,0,VLOOKUP($S87,REF!$K:$N,2,FALSE)),"")</f>
        <v>0</v>
      </c>
      <c r="BD87" s="905">
        <f>IF($AB87&lt;=BD$2,IF($AC87&lt;BD$2,0,VLOOKUP($S87,REF!$K:$N,2,FALSE)),"")</f>
        <v>0</v>
      </c>
      <c r="BE87" s="905">
        <f>IF($AB87&lt;=BE$2,IF($AC87&lt;BE$2,0,VLOOKUP($S87,REF!$K:$N,2,FALSE)),"")</f>
        <v>0</v>
      </c>
      <c r="BF87" s="905">
        <f>IF($AB87&lt;=BF$2,IF($AC87&lt;BF$2,0,VLOOKUP($S87,REF!$K:$N,2,FALSE)),"")</f>
        <v>0</v>
      </c>
      <c r="BG87" s="905">
        <f>IF($AB87&lt;=BG$2,IF($AC87&lt;BG$2,0,VLOOKUP($S87,REF!$K:$N,2,FALSE)),"")</f>
        <v>0</v>
      </c>
      <c r="BH87" s="905">
        <f>IF($AB87&lt;=BH$2,IF($AC87&lt;BH$2,0,VLOOKUP($S87,REF!$K:$N,2,FALSE)),"")</f>
        <v>0</v>
      </c>
      <c r="BI87" s="905">
        <f>IF($AB87&lt;=BI$2,IF($AC87&lt;BI$2,0,VLOOKUP($S87,REF!$K:$N,2,FALSE)),"")</f>
        <v>0</v>
      </c>
      <c r="BJ87" s="905">
        <f>IF($AB87&lt;=BJ$2,IF($AC87&lt;BJ$2,0,VLOOKUP($S87,REF!$K:$N,2,FALSE)),"")</f>
        <v>0</v>
      </c>
      <c r="BK87" s="905">
        <f>IF($AB87&lt;=BK$2,IF($AC87&lt;BK$2,0,VLOOKUP($S87,REF!$K:$N,2,FALSE)),"")</f>
        <v>0</v>
      </c>
      <c r="BL87" s="905">
        <f>IF($AB87&lt;=BL$2,IF($AC87&lt;BL$2,0,VLOOKUP($S87,REF!$K:$N,2,FALSE)),"")</f>
        <v>0</v>
      </c>
      <c r="BM87" s="905">
        <f>IF($AB87&lt;=BM$2,IF($AC87&lt;BM$2,0,VLOOKUP($S87,REF!$K:$N,2,FALSE)),"")</f>
        <v>0</v>
      </c>
      <c r="BN87" s="905">
        <f>IF($AB87&lt;=BN$2,IF($AC87&lt;BN$2,0,VLOOKUP($S87,REF!$K:$N,2,FALSE)),"")</f>
        <v>0</v>
      </c>
      <c r="BO87" s="905">
        <f>IF($AB87&lt;=BO$2,IF($AC87&lt;BO$2,0,VLOOKUP($S87,REF!$K:$N,2,FALSE)),"")</f>
        <v>0</v>
      </c>
      <c r="BP87" s="905">
        <f>IF($AB87&lt;=BP$2,IF($AC87&lt;BP$2,0,VLOOKUP($S87,REF!$K:$N,2,FALSE)),"")</f>
        <v>0</v>
      </c>
      <c r="BQ87" s="905">
        <f>IF($AB87&lt;=BQ$2,IF($AC87&lt;BQ$2,0,VLOOKUP($S87,REF!$K:$N,2,FALSE)),"")</f>
        <v>0</v>
      </c>
      <c r="BR87" s="905">
        <f>IF($AB87&lt;=BR$2,IF($AC87&lt;BR$2,0,VLOOKUP($S87,REF!$K:$N,2,FALSE)),"")</f>
        <v>0</v>
      </c>
      <c r="BS87" s="905">
        <f>IF($AB87&lt;=BS$2,IF($AC87&lt;BS$2,0,VLOOKUP($S87,REF!$K:$N,2,FALSE)),"")</f>
        <v>0</v>
      </c>
      <c r="BT87" s="905">
        <f>IF($AB87&lt;=BT$2,IF($AC87&lt;BT$2,0,VLOOKUP($S87,REF!$K:$N,2,FALSE)),"")</f>
        <v>0</v>
      </c>
      <c r="BU87" s="905">
        <f>IF($AB87&lt;=BU$2,IF($AC87&lt;BU$2,0,VLOOKUP($S87,REF!$K:$N,2,FALSE)),"")</f>
        <v>0</v>
      </c>
      <c r="BV87" s="905">
        <f>IF($AB87&lt;=BV$2,IF($AC87&lt;BV$2,0,VLOOKUP($S87,REF!$K:$N,2,FALSE)),"")</f>
        <v>0</v>
      </c>
      <c r="BW87" s="905">
        <f>IF($AB87&lt;=BW$2,IF($AC87&lt;BW$2,0,VLOOKUP($S87,REF!$K:$N,2,FALSE)),"")</f>
        <v>0</v>
      </c>
      <c r="BX87" s="905">
        <f>IF($AB87&lt;=BX$2,IF($AC87&lt;BX$2,0,VLOOKUP($S87,REF!$K:$N,2,FALSE)),"")</f>
        <v>0</v>
      </c>
      <c r="BY87" s="905">
        <f>IF($AB87&lt;=BY$2,IF($AC87&lt;BY$2,0,VLOOKUP($S87,REF!$K:$N,2,FALSE)),"")</f>
        <v>0</v>
      </c>
      <c r="BZ87" s="905">
        <f>IF($AB87&lt;=BZ$2,IF($AC87&lt;BZ$2,0,VLOOKUP($S87,REF!$K:$N,2,FALSE)),"")</f>
        <v>0</v>
      </c>
      <c r="CA87" s="905">
        <f>IF($AB87&lt;=CA$2,IF($AC87&lt;CA$2,0,VLOOKUP($S87,REF!$K:$N,2,FALSE)),"")</f>
        <v>0</v>
      </c>
      <c r="CB87" s="905">
        <f>IF($AB87&lt;=CB$2,IF($AC87&lt;CB$2,0,VLOOKUP($S87,REF!$K:$N,2,FALSE)),"")</f>
        <v>0</v>
      </c>
      <c r="CC87" s="905">
        <f>IF($AB87&lt;=CC$2,IF($AC87&lt;CC$2,0,VLOOKUP($S87,REF!$K:$N,2,FALSE)),"")</f>
        <v>0</v>
      </c>
      <c r="CD87" s="905">
        <f>IF($AB87&lt;=CD$2,IF($AC87&lt;CD$2,0,VLOOKUP($S87,REF!$K:$N,2,FALSE)),"")</f>
        <v>0</v>
      </c>
      <c r="CE87" s="905">
        <f>IF($AB87&lt;=CE$2,IF($AC87&lt;CE$2,0,VLOOKUP($S87,REF!$K:$N,2,FALSE)),"")</f>
        <v>0</v>
      </c>
      <c r="CF87" s="905">
        <f>IF($AB87&lt;=CF$2,IF($AC87&lt;CF$2,0,VLOOKUP($S87,REF!$K:$N,2,FALSE)),"")</f>
        <v>0</v>
      </c>
      <c r="CG87" s="905">
        <f>IF($AB87&lt;=CG$2,IF($AC87&lt;CG$2,0,VLOOKUP($S87,REF!$K:$N,2,FALSE)),"")</f>
        <v>0</v>
      </c>
      <c r="CH87" s="905">
        <f>IF($AB87&lt;=CH$2,IF($AC87&lt;CH$2,0,VLOOKUP($S87,REF!$K:$N,2,FALSE)),"")</f>
        <v>0</v>
      </c>
      <c r="CI87" s="905">
        <f>IF($AB87&lt;=CI$2,IF($AC87&lt;CI$2,0,VLOOKUP($S87,REF!$K:$N,2,FALSE)),"")</f>
        <v>0</v>
      </c>
      <c r="CJ87" s="905">
        <f>IF($AB87&lt;=CJ$2,IF($AC87&lt;CJ$2,0,VLOOKUP($S87,REF!$K:$N,2,FALSE)),"")</f>
        <v>0</v>
      </c>
      <c r="CK87" s="905">
        <f>IF($AB87&lt;=CK$2,IF($AC87&lt;CK$2,0,VLOOKUP($S87,REF!$K:$N,2,FALSE)),"")</f>
        <v>0</v>
      </c>
      <c r="CL87" s="905">
        <f>IF($AB87&lt;=CL$2,IF($AC87&lt;CL$2,0,VLOOKUP($S87,REF!$K:$N,2,FALSE)),"")</f>
        <v>0</v>
      </c>
      <c r="CM87" s="905">
        <f>IF($AB87&lt;=CM$2,IF($AC87&lt;CM$2,0,VLOOKUP($S87,REF!$K:$N,2,FALSE)),"")</f>
        <v>0</v>
      </c>
      <c r="CN87" s="905">
        <f>IF($AB87&lt;=CN$2,IF($AC87&lt;CN$2,0,VLOOKUP($S87,REF!$K:$N,2,FALSE)),"")</f>
        <v>0</v>
      </c>
      <c r="CO87" s="905">
        <f>IF($AB87&lt;=CO$2,IF($AC87&lt;CO$2,0,VLOOKUP($S87,REF!$K:$N,2,FALSE)),"")</f>
        <v>0</v>
      </c>
      <c r="CP87" s="905">
        <f>IF($AB87&lt;=CP$2,IF($AC87&lt;CP$2,0,VLOOKUP($S87,REF!$K:$N,2,FALSE)),"")</f>
        <v>0</v>
      </c>
      <c r="CQ87" s="905">
        <f>IF($AB87&lt;=CQ$2,IF($AC87&lt;CQ$2,0,VLOOKUP($S87,REF!$K:$N,2,FALSE)),"")</f>
        <v>0</v>
      </c>
      <c r="CR87" s="905">
        <f>IF($AB87&lt;=CR$2,IF($AC87&lt;CR$2,0,VLOOKUP($S87,REF!$K:$N,2,FALSE)),"")</f>
        <v>0</v>
      </c>
      <c r="CS87" s="905">
        <f>IF($AB87&lt;=CS$2,IF($AC87&lt;CS$2,0,VLOOKUP($S87,REF!$K:$N,2,FALSE)),"")</f>
        <v>0</v>
      </c>
      <c r="CT87" s="905">
        <f>IF($AB87&lt;=CT$2,IF($AC87&lt;CT$2,0,VLOOKUP($S87,REF!$K:$N,2,FALSE)),"")</f>
        <v>0</v>
      </c>
      <c r="CU87" s="905">
        <f>IF($AB87&lt;=CU$2,IF($AC87&lt;CU$2,0,VLOOKUP($S87,REF!$K:$N,2,FALSE)),"")</f>
        <v>0</v>
      </c>
      <c r="CV87" s="905">
        <f>IF($AB87&lt;=CV$2,IF($AC87&lt;CV$2,0,VLOOKUP($S87,REF!$K:$N,2,FALSE)),"")</f>
        <v>0</v>
      </c>
      <c r="CW87" s="905">
        <f>IF($AB87&lt;=CW$2,IF($AC87&lt;CW$2,0,VLOOKUP($S87,REF!$K:$N,2,FALSE)),"")</f>
        <v>0</v>
      </c>
      <c r="CX87" s="905">
        <f>IF($AB87&lt;=CX$2,IF($AC87&lt;CX$2,0,VLOOKUP($S87,REF!$K:$N,2,FALSE)),"")</f>
        <v>0</v>
      </c>
      <c r="CY87" s="905">
        <f>IF($AB87&lt;=CY$2,IF($AC87&lt;CY$2,0,VLOOKUP($S87,REF!$K:$N,2,FALSE)),"")</f>
        <v>0</v>
      </c>
      <c r="CZ87" s="905">
        <f>IF($AB87&lt;=CZ$2,IF($AC87&lt;CZ$2,0,VLOOKUP($S87,REF!$K:$N,2,FALSE)),"")</f>
        <v>0</v>
      </c>
      <c r="DA87" s="905">
        <f>IF($AB87&lt;=DA$2,IF($AC87&lt;DA$2,0,VLOOKUP($S87,REF!$K:$N,2,FALSE)),"")</f>
        <v>0</v>
      </c>
      <c r="DB87" s="905">
        <f>IF($AB87&lt;=DB$2,IF($AC87&lt;DB$2,0,VLOOKUP($S87,REF!$K:$N,2,FALSE)),"")</f>
        <v>0</v>
      </c>
      <c r="DC87" s="905">
        <f>IF($AB87&lt;=DC$2,IF($AC87&lt;DC$2,0,VLOOKUP($S87,REF!$K:$N,2,FALSE)),"")</f>
        <v>0</v>
      </c>
      <c r="DD87" s="905">
        <f>IF($AB87&lt;=DD$2,IF($AC87&lt;DD$2,0,VLOOKUP($S87,REF!$K:$N,2,FALSE)),"")</f>
        <v>0</v>
      </c>
      <c r="DE87" s="905">
        <f>IF($AB87&lt;=DE$2,IF($AC87&lt;DE$2,0,VLOOKUP($S87,REF!$K:$N,2,FALSE)),"")</f>
        <v>0</v>
      </c>
      <c r="DF87" s="905">
        <f>IF($AB87&lt;=DF$2,IF($AC87&lt;DF$2,0,VLOOKUP($S87,REF!$K:$N,2,FALSE)),"")</f>
        <v>0</v>
      </c>
      <c r="DG87" s="905">
        <f>IF($AB87&lt;=DG$2,IF($AC87&lt;DG$2,0,VLOOKUP($S87,REF!$K:$N,2,FALSE)),"")</f>
        <v>0</v>
      </c>
      <c r="DH87" s="905">
        <f>IF($AB87&lt;=DH$2,IF($AC87&lt;DH$2,0,VLOOKUP($S87,REF!$K:$N,2,FALSE)),"")</f>
        <v>0</v>
      </c>
      <c r="DI87" s="905">
        <f>IF($AB87&lt;=DI$2,IF($AC87&lt;DI$2,0,VLOOKUP($S87,REF!$K:$N,2,FALSE)),"")</f>
        <v>0</v>
      </c>
      <c r="DJ87" s="905">
        <f>IF($AB87&lt;=DJ$2,IF($AC87&lt;DJ$2,0,VLOOKUP($S87,REF!$K:$N,2,FALSE)),"")</f>
        <v>0</v>
      </c>
      <c r="DK87" s="905">
        <f>IF($AB87&lt;=DK$2,IF($AC87&lt;DK$2,0,VLOOKUP($S87,REF!$K:$N,2,FALSE)),"")</f>
        <v>0</v>
      </c>
      <c r="DL87" s="905">
        <f>IF($AB87&lt;=DL$2,IF($AC87&lt;DL$2,0,VLOOKUP($S87,REF!$K:$N,2,FALSE)),"")</f>
        <v>0</v>
      </c>
      <c r="DM87" s="905">
        <f>IF($AB87&lt;=DM$2,IF($AC87&lt;DM$2,0,VLOOKUP($S87,REF!$K:$N,2,FALSE)),"")</f>
        <v>0</v>
      </c>
      <c r="DN87" s="905">
        <f>IF($AB87&lt;=DN$2,IF($AC87&lt;DN$2,0,VLOOKUP($S87,REF!$K:$N,2,FALSE)),"")</f>
        <v>0</v>
      </c>
      <c r="DO87" s="905">
        <f>IF($AB87&lt;=DO$2,IF($AC87&lt;DO$2,0,VLOOKUP($S87,REF!$K:$N,2,FALSE)),"")</f>
        <v>0</v>
      </c>
      <c r="DP87" s="905">
        <f>IF($AB87&lt;=DP$2,IF($AC87&lt;DP$2,0,VLOOKUP($S87,REF!$K:$N,2,FALSE)),"")</f>
        <v>0</v>
      </c>
      <c r="DQ87" s="905">
        <f>IF($AB87&lt;=DQ$2,IF($AC87&lt;DQ$2,0,VLOOKUP($S87,REF!$K:$N,2,FALSE)),"")</f>
        <v>0</v>
      </c>
      <c r="DR87" s="905">
        <f>IF($AB87&lt;=DR$2,IF($AC87&lt;DR$2,0,VLOOKUP($S87,REF!$K:$N,2,FALSE)),"")</f>
        <v>0</v>
      </c>
      <c r="DS87" s="905">
        <f>IF($AB87&lt;=DS$2,IF($AC87&lt;DS$2,0,VLOOKUP($S87,REF!$K:$N,2,FALSE)),"")</f>
        <v>0</v>
      </c>
      <c r="DT87" s="905">
        <f>IF($AB87&lt;=DT$2,IF($AC87&lt;DT$2,0,VLOOKUP($S87,REF!$K:$N,2,FALSE)),"")</f>
        <v>0</v>
      </c>
      <c r="DU87" s="905">
        <f>IF($AB87&lt;=DU$2,IF($AC87&lt;DU$2,0,VLOOKUP($S87,REF!$K:$N,2,FALSE)),"")</f>
        <v>0</v>
      </c>
      <c r="DV87" s="905">
        <f>IF($AB87&lt;=DV$2,IF($AC87&lt;DV$2,0,VLOOKUP($S87,REF!$K:$N,2,FALSE)),"")</f>
        <v>0</v>
      </c>
      <c r="DW87" s="905">
        <f>IF($AB87&lt;=DW$2,IF($AC87&lt;DW$2,0,VLOOKUP($S87,REF!$K:$N,2,FALSE)),"")</f>
        <v>0</v>
      </c>
      <c r="DX87" s="905">
        <f>IF($AB87&lt;=DX$2,IF($AC87&lt;DX$2,0,VLOOKUP($S87,REF!$K:$N,2,FALSE)),"")</f>
        <v>0</v>
      </c>
      <c r="DY87" s="905">
        <f>IF($AB87&lt;=DY$2,IF($AC87&lt;DY$2,0,VLOOKUP($S87,REF!$K:$N,2,FALSE)),"")</f>
        <v>0</v>
      </c>
      <c r="DZ87" s="905">
        <f>IF($AB87&lt;=DZ$2,IF($AC87&lt;DZ$2,0,VLOOKUP($S87,REF!$K:$N,2,FALSE)),"")</f>
        <v>1.0001</v>
      </c>
      <c r="EA87" s="908"/>
      <c r="EB87" s="908"/>
      <c r="EC87" s="908"/>
      <c r="ED87" s="908"/>
      <c r="EE87" s="908"/>
      <c r="EF87" s="908"/>
      <c r="EG87" s="908"/>
      <c r="EH87" s="908"/>
      <c r="EI87" s="908"/>
      <c r="EJ87" s="908"/>
      <c r="EK87" s="908"/>
      <c r="EL87" s="908"/>
      <c r="EM87" s="908"/>
      <c r="EN87" s="908"/>
      <c r="EO87" s="908"/>
      <c r="EP87" s="908"/>
      <c r="EQ87" s="908"/>
      <c r="ER87" s="908"/>
      <c r="ES87" s="908"/>
      <c r="ET87" s="908"/>
      <c r="EU87" s="908"/>
      <c r="EV87" s="908"/>
      <c r="EW87" s="908"/>
      <c r="EX87" s="908"/>
      <c r="EY87" s="908"/>
      <c r="EZ87" s="908"/>
      <c r="FA87" s="908"/>
      <c r="FB87" s="908"/>
      <c r="FC87" s="908"/>
      <c r="FD87" s="908"/>
      <c r="FE87" s="908"/>
      <c r="FF87" s="908"/>
      <c r="FG87" s="908"/>
      <c r="FH87" s="908"/>
      <c r="FI87" s="908"/>
      <c r="FJ87" s="908"/>
      <c r="FK87" s="908"/>
      <c r="FL87" s="908"/>
      <c r="FM87" s="908"/>
      <c r="FN87" s="908"/>
      <c r="FO87" s="908"/>
      <c r="FP87" s="908"/>
      <c r="FQ87" s="908"/>
      <c r="FR87" s="908"/>
      <c r="FS87" s="908"/>
      <c r="FT87" s="908"/>
      <c r="FU87" s="908"/>
      <c r="FV87" s="908"/>
      <c r="FW87" s="908"/>
      <c r="FX87" s="908"/>
      <c r="FY87" s="908"/>
      <c r="FZ87" s="908"/>
      <c r="GA87" s="908"/>
      <c r="GB87" s="908"/>
      <c r="GC87" s="908"/>
      <c r="GD87" s="908"/>
      <c r="GE87" s="908"/>
      <c r="GF87" s="908"/>
      <c r="GG87" s="908"/>
      <c r="GH87" s="908"/>
      <c r="GI87" s="908"/>
      <c r="GJ87" s="908"/>
      <c r="GK87" s="908"/>
      <c r="GL87" s="908"/>
      <c r="GM87" s="908"/>
      <c r="GN87" s="908"/>
      <c r="GO87" s="908"/>
      <c r="GP87" s="908"/>
      <c r="GQ87" s="908"/>
      <c r="GR87" s="908"/>
      <c r="GS87" s="908"/>
      <c r="GT87" s="908"/>
      <c r="GU87" s="908"/>
      <c r="GV87" s="908"/>
      <c r="GW87" s="908"/>
      <c r="GX87" s="908"/>
      <c r="GY87" s="908"/>
      <c r="GZ87" s="908"/>
      <c r="HA87" s="908"/>
      <c r="HB87" s="908"/>
      <c r="HC87" s="908"/>
      <c r="HD87" s="908"/>
      <c r="HE87" s="908"/>
      <c r="HF87" s="908"/>
      <c r="HG87" s="908"/>
      <c r="HH87" s="908"/>
      <c r="HI87" s="908"/>
      <c r="HJ87" s="908"/>
      <c r="HK87" s="908"/>
      <c r="HL87" s="908"/>
      <c r="HM87" s="908"/>
      <c r="HN87" s="908"/>
      <c r="HO87" s="908"/>
      <c r="HP87" s="908"/>
      <c r="HQ87" s="908"/>
      <c r="HR87" s="908"/>
      <c r="HS87" s="908"/>
      <c r="HT87" s="908"/>
      <c r="HU87" s="908"/>
      <c r="HV87" s="908"/>
      <c r="HW87" s="908"/>
      <c r="HX87" s="908"/>
      <c r="HY87" s="908"/>
      <c r="HZ87" s="908"/>
      <c r="IA87" s="908"/>
      <c r="IB87" s="908"/>
      <c r="IC87" s="908"/>
      <c r="ID87" s="908"/>
      <c r="IE87" s="908"/>
      <c r="IF87" s="908"/>
      <c r="IG87" s="908"/>
      <c r="IH87" s="908"/>
      <c r="II87" s="908"/>
      <c r="IJ87" s="908"/>
      <c r="IK87" s="908"/>
      <c r="IL87" s="908"/>
      <c r="IM87" s="908"/>
      <c r="IN87" s="908"/>
      <c r="IO87" s="908"/>
      <c r="IP87" s="908"/>
      <c r="IQ87" s="908"/>
      <c r="IR87" s="908"/>
      <c r="IS87" s="908"/>
      <c r="IT87" s="908"/>
      <c r="IU87" s="908"/>
      <c r="IV87" s="908"/>
      <c r="IW87" s="908"/>
      <c r="IX87" s="908"/>
      <c r="IY87" s="908"/>
      <c r="IZ87" s="908"/>
      <c r="JA87" s="908"/>
      <c r="JB87" s="908"/>
      <c r="JC87" s="908"/>
      <c r="JD87" s="908"/>
      <c r="JE87" s="908"/>
      <c r="JF87" s="908"/>
      <c r="JG87" s="908"/>
      <c r="JH87" s="908"/>
      <c r="JI87" s="908"/>
      <c r="JJ87" s="908"/>
      <c r="JK87" s="908"/>
      <c r="JL87" s="908"/>
      <c r="JM87" s="908"/>
      <c r="JN87" s="908"/>
      <c r="JO87" s="908"/>
      <c r="JP87" s="908"/>
      <c r="JQ87" s="908"/>
      <c r="JR87" s="908"/>
      <c r="JS87" s="908"/>
      <c r="JT87" s="908"/>
      <c r="JU87" s="908"/>
      <c r="JV87" s="908"/>
      <c r="JW87" s="908"/>
      <c r="JX87" s="908"/>
    </row>
    <row r="88" spans="1:284" s="709" customFormat="1" ht="24" customHeight="1">
      <c r="A88" s="972">
        <f>VLOOKUP(B88,REF!$U$1:$W$8,2,FALSE)</f>
        <v>4</v>
      </c>
      <c r="B88" s="1192" t="s">
        <v>342</v>
      </c>
      <c r="C88" s="1193"/>
      <c r="D88" s="1297"/>
      <c r="E88" s="971"/>
      <c r="F88" s="1218">
        <v>0</v>
      </c>
      <c r="G88" s="1219"/>
      <c r="H88" s="870"/>
      <c r="I88" s="764" t="s">
        <v>281</v>
      </c>
      <c r="J88" s="945"/>
      <c r="K88" s="939"/>
      <c r="L88" s="864"/>
      <c r="M88" s="710"/>
      <c r="N88" s="1304" t="s">
        <v>281</v>
      </c>
      <c r="O88" s="1225"/>
      <c r="P88" s="860"/>
      <c r="Q88" s="930"/>
      <c r="R88" s="1025"/>
      <c r="S88" s="1179"/>
      <c r="T88" s="1180" t="str">
        <f>VLOOKUP(S88,REF!$K$1:$N$11,4,FALSE)</f>
        <v>SALES</v>
      </c>
      <c r="U88" s="1019"/>
      <c r="V88" s="904"/>
      <c r="W88" s="956"/>
      <c r="X88" s="904"/>
      <c r="Y88" s="956"/>
      <c r="Z88" s="955"/>
      <c r="AA88" s="952">
        <f t="shared" si="12"/>
        <v>0</v>
      </c>
      <c r="AB88" s="1283"/>
      <c r="AC88" s="1283">
        <f t="shared" si="13"/>
        <v>0</v>
      </c>
      <c r="AD88" s="952"/>
      <c r="AE88" s="953"/>
      <c r="AF88" s="1033"/>
      <c r="AG88" s="1234"/>
      <c r="AH88" s="472">
        <f>IF($AB88&lt;=AH$2,IF($AC88&lt;AH$2,0,VLOOKUP($S88,REF!$K:$N,2,FALSE)),"")</f>
        <v>0</v>
      </c>
      <c r="AI88" s="472">
        <f>IF($AB88&lt;=AI$2,IF($AC88&lt;AI$2,0,VLOOKUP($S88,REF!$K:$N,2,FALSE)),"")</f>
        <v>0</v>
      </c>
      <c r="AJ88" s="472">
        <f>IF($AB88&lt;=AJ$2,IF($AC88&lt;AJ$2,0,VLOOKUP($S88,REF!$K:$N,2,FALSE)),"")</f>
        <v>0</v>
      </c>
      <c r="AK88" s="472">
        <f>IF($AB88&lt;=AK$2,IF($AC88&lt;AK$2,0,VLOOKUP($S88,REF!$K:$N,2,FALSE)),"")</f>
        <v>0</v>
      </c>
      <c r="AL88" s="472">
        <f>IF($AB88&lt;=AL$2,IF($AC88&lt;AL$2,0,VLOOKUP($S88,REF!$K:$N,2,FALSE)),"")</f>
        <v>0</v>
      </c>
      <c r="AM88" s="472">
        <f>IF($AB88&lt;=AM$2,IF($AC88&lt;AM$2,0,VLOOKUP($S88,REF!$K:$N,2,FALSE)),"")</f>
        <v>0</v>
      </c>
      <c r="AN88" s="472">
        <f>IF($AB88&lt;=AN$2,IF($AC88&lt;AN$2,0,VLOOKUP($S88,REF!$K:$N,2,FALSE)),"")</f>
        <v>0</v>
      </c>
      <c r="AO88" s="472">
        <f>IF($AB88&lt;=AO$2,IF($AC88&lt;AO$2,0,VLOOKUP($S88,REF!$K:$N,2,FALSE)),"")</f>
        <v>0</v>
      </c>
      <c r="AP88" s="472">
        <f>IF($AB88&lt;=AP$2,IF($AC88&lt;AP$2,0,VLOOKUP($S88,REF!$K:$N,2,FALSE)),"")</f>
        <v>0</v>
      </c>
      <c r="AQ88" s="472">
        <f>IF($AB88&lt;=AQ$2,IF($AC88&lt;AQ$2,0,VLOOKUP($S88,REF!$K:$N,2,FALSE)),"")</f>
        <v>0</v>
      </c>
      <c r="AR88" s="472">
        <f>IF($AB88&lt;=AR$2,IF($AC88&lt;AR$2,0,VLOOKUP($S88,REF!$K:$N,2,FALSE)),"")</f>
        <v>0</v>
      </c>
      <c r="AS88" s="472">
        <f>IF($AB88&lt;=AS$2,IF($AC88&lt;AS$2,0,VLOOKUP($S88,REF!$K:$N,2,FALSE)),"")</f>
        <v>0</v>
      </c>
      <c r="AT88" s="472">
        <f>IF($AB88&lt;=AT$2,IF($AC88&lt;AT$2,0,VLOOKUP($S88,REF!$K:$N,2,FALSE)),"")</f>
        <v>0</v>
      </c>
      <c r="AU88" s="472">
        <f>IF($AB88&lt;=AU$2,IF($AC88&lt;AU$2,0,VLOOKUP($S88,REF!$K:$N,2,FALSE)),"")</f>
        <v>0</v>
      </c>
      <c r="AV88" s="472">
        <f>IF($AB88&lt;=AV$2,IF($AC88&lt;AV$2,0,VLOOKUP($S88,REF!$K:$N,2,FALSE)),"")</f>
        <v>0</v>
      </c>
      <c r="AW88" s="472">
        <f>IF($AB88&lt;=AW$2,IF($AC88&lt;AW$2,0,VLOOKUP($S88,REF!$K:$N,2,FALSE)),"")</f>
        <v>0</v>
      </c>
      <c r="AX88" s="472">
        <f>IF($AB88&lt;=AX$2,IF($AC88&lt;AX$2,0,VLOOKUP($S88,REF!$K:$N,2,FALSE)),"")</f>
        <v>0</v>
      </c>
      <c r="AY88" s="472">
        <f>IF($AB88&lt;=AY$2,IF($AC88&lt;AY$2,0,VLOOKUP($S88,REF!$K:$N,2,FALSE)),"")</f>
        <v>0</v>
      </c>
      <c r="AZ88" s="472">
        <f>IF($AB88&lt;=AZ$2,IF($AC88&lt;AZ$2,0,VLOOKUP($S88,REF!$K:$N,2,FALSE)),"")</f>
        <v>0</v>
      </c>
      <c r="BA88" s="472">
        <f>IF($AB88&lt;=BA$2,IF($AC88&lt;BA$2,0,VLOOKUP($S88,REF!$K:$N,2,FALSE)),"")</f>
        <v>0</v>
      </c>
      <c r="BB88" s="905">
        <f>IF($AB88&lt;=BB$2,IF($AC88&lt;BB$2,0,VLOOKUP($S88,REF!$K:$N,2,FALSE)),"")</f>
        <v>0</v>
      </c>
      <c r="BC88" s="905">
        <f>IF($AB88&lt;=BC$2,IF($AC88&lt;BC$2,0,VLOOKUP($S88,REF!$K:$N,2,FALSE)),"")</f>
        <v>0</v>
      </c>
      <c r="BD88" s="905">
        <f>IF($AB88&lt;=BD$2,IF($AC88&lt;BD$2,0,VLOOKUP($S88,REF!$K:$N,2,FALSE)),"")</f>
        <v>0</v>
      </c>
      <c r="BE88" s="905">
        <f>IF($AB88&lt;=BE$2,IF($AC88&lt;BE$2,0,VLOOKUP($S88,REF!$K:$N,2,FALSE)),"")</f>
        <v>0</v>
      </c>
      <c r="BF88" s="905">
        <f>IF($AB88&lt;=BF$2,IF($AC88&lt;BF$2,0,VLOOKUP($S88,REF!$K:$N,2,FALSE)),"")</f>
        <v>0</v>
      </c>
      <c r="BG88" s="905">
        <f>IF($AB88&lt;=BG$2,IF($AC88&lt;BG$2,0,VLOOKUP($S88,REF!$K:$N,2,FALSE)),"")</f>
        <v>0</v>
      </c>
      <c r="BH88" s="905">
        <f>IF($AB88&lt;=BH$2,IF($AC88&lt;BH$2,0,VLOOKUP($S88,REF!$K:$N,2,FALSE)),"")</f>
        <v>0</v>
      </c>
      <c r="BI88" s="905">
        <f>IF($AB88&lt;=BI$2,IF($AC88&lt;BI$2,0,VLOOKUP($S88,REF!$K:$N,2,FALSE)),"")</f>
        <v>0</v>
      </c>
      <c r="BJ88" s="905">
        <f>IF($AB88&lt;=BJ$2,IF($AC88&lt;BJ$2,0,VLOOKUP($S88,REF!$K:$N,2,FALSE)),"")</f>
        <v>0</v>
      </c>
      <c r="BK88" s="905">
        <f>IF($AB88&lt;=BK$2,IF($AC88&lt;BK$2,0,VLOOKUP($S88,REF!$K:$N,2,FALSE)),"")</f>
        <v>0</v>
      </c>
      <c r="BL88" s="905">
        <f>IF($AB88&lt;=BL$2,IF($AC88&lt;BL$2,0,VLOOKUP($S88,REF!$K:$N,2,FALSE)),"")</f>
        <v>0</v>
      </c>
      <c r="BM88" s="905">
        <f>IF($AB88&lt;=BM$2,IF($AC88&lt;BM$2,0,VLOOKUP($S88,REF!$K:$N,2,FALSE)),"")</f>
        <v>0</v>
      </c>
      <c r="BN88" s="905">
        <f>IF($AB88&lt;=BN$2,IF($AC88&lt;BN$2,0,VLOOKUP($S88,REF!$K:$N,2,FALSE)),"")</f>
        <v>0</v>
      </c>
      <c r="BO88" s="905">
        <f>IF($AB88&lt;=BO$2,IF($AC88&lt;BO$2,0,VLOOKUP($S88,REF!$K:$N,2,FALSE)),"")</f>
        <v>0</v>
      </c>
      <c r="BP88" s="905">
        <f>IF($AB88&lt;=BP$2,IF($AC88&lt;BP$2,0,VLOOKUP($S88,REF!$K:$N,2,FALSE)),"")</f>
        <v>0</v>
      </c>
      <c r="BQ88" s="905">
        <f>IF($AB88&lt;=BQ$2,IF($AC88&lt;BQ$2,0,VLOOKUP($S88,REF!$K:$N,2,FALSE)),"")</f>
        <v>0</v>
      </c>
      <c r="BR88" s="905">
        <f>IF($AB88&lt;=BR$2,IF($AC88&lt;BR$2,0,VLOOKUP($S88,REF!$K:$N,2,FALSE)),"")</f>
        <v>0</v>
      </c>
      <c r="BS88" s="905">
        <f>IF($AB88&lt;=BS$2,IF($AC88&lt;BS$2,0,VLOOKUP($S88,REF!$K:$N,2,FALSE)),"")</f>
        <v>0</v>
      </c>
      <c r="BT88" s="905">
        <f>IF($AB88&lt;=BT$2,IF($AC88&lt;BT$2,0,VLOOKUP($S88,REF!$K:$N,2,FALSE)),"")</f>
        <v>0</v>
      </c>
      <c r="BU88" s="905">
        <f>IF($AB88&lt;=BU$2,IF($AC88&lt;BU$2,0,VLOOKUP($S88,REF!$K:$N,2,FALSE)),"")</f>
        <v>0</v>
      </c>
      <c r="BV88" s="905">
        <f>IF($AB88&lt;=BV$2,IF($AC88&lt;BV$2,0,VLOOKUP($S88,REF!$K:$N,2,FALSE)),"")</f>
        <v>0</v>
      </c>
      <c r="BW88" s="905">
        <f>IF($AB88&lt;=BW$2,IF($AC88&lt;BW$2,0,VLOOKUP($S88,REF!$K:$N,2,FALSE)),"")</f>
        <v>0</v>
      </c>
      <c r="BX88" s="905">
        <f>IF($AB88&lt;=BX$2,IF($AC88&lt;BX$2,0,VLOOKUP($S88,REF!$K:$N,2,FALSE)),"")</f>
        <v>0</v>
      </c>
      <c r="BY88" s="905">
        <f>IF($AB88&lt;=BY$2,IF($AC88&lt;BY$2,0,VLOOKUP($S88,REF!$K:$N,2,FALSE)),"")</f>
        <v>0</v>
      </c>
      <c r="BZ88" s="905">
        <f>IF($AB88&lt;=BZ$2,IF($AC88&lt;BZ$2,0,VLOOKUP($S88,REF!$K:$N,2,FALSE)),"")</f>
        <v>0</v>
      </c>
      <c r="CA88" s="905">
        <f>IF($AB88&lt;=CA$2,IF($AC88&lt;CA$2,0,VLOOKUP($S88,REF!$K:$N,2,FALSE)),"")</f>
        <v>0</v>
      </c>
      <c r="CB88" s="905">
        <f>IF($AB88&lt;=CB$2,IF($AC88&lt;CB$2,0,VLOOKUP($S88,REF!$K:$N,2,FALSE)),"")</f>
        <v>0</v>
      </c>
      <c r="CC88" s="905">
        <f>IF($AB88&lt;=CC$2,IF($AC88&lt;CC$2,0,VLOOKUP($S88,REF!$K:$N,2,FALSE)),"")</f>
        <v>0</v>
      </c>
      <c r="CD88" s="905">
        <f>IF($AB88&lt;=CD$2,IF($AC88&lt;CD$2,0,VLOOKUP($S88,REF!$K:$N,2,FALSE)),"")</f>
        <v>0</v>
      </c>
      <c r="CE88" s="905">
        <f>IF($AB88&lt;=CE$2,IF($AC88&lt;CE$2,0,VLOOKUP($S88,REF!$K:$N,2,FALSE)),"")</f>
        <v>0</v>
      </c>
      <c r="CF88" s="905">
        <f>IF($AB88&lt;=CF$2,IF($AC88&lt;CF$2,0,VLOOKUP($S88,REF!$K:$N,2,FALSE)),"")</f>
        <v>0</v>
      </c>
      <c r="CG88" s="905">
        <f>IF($AB88&lt;=CG$2,IF($AC88&lt;CG$2,0,VLOOKUP($S88,REF!$K:$N,2,FALSE)),"")</f>
        <v>0</v>
      </c>
      <c r="CH88" s="905">
        <f>IF($AB88&lt;=CH$2,IF($AC88&lt;CH$2,0,VLOOKUP($S88,REF!$K:$N,2,FALSE)),"")</f>
        <v>0</v>
      </c>
      <c r="CI88" s="905">
        <f>IF($AB88&lt;=CI$2,IF($AC88&lt;CI$2,0,VLOOKUP($S88,REF!$K:$N,2,FALSE)),"")</f>
        <v>0</v>
      </c>
      <c r="CJ88" s="905">
        <f>IF($AB88&lt;=CJ$2,IF($AC88&lt;CJ$2,0,VLOOKUP($S88,REF!$K:$N,2,FALSE)),"")</f>
        <v>0</v>
      </c>
      <c r="CK88" s="905">
        <f>IF($AB88&lt;=CK$2,IF($AC88&lt;CK$2,0,VLOOKUP($S88,REF!$K:$N,2,FALSE)),"")</f>
        <v>0</v>
      </c>
      <c r="CL88" s="905">
        <f>IF($AB88&lt;=CL$2,IF($AC88&lt;CL$2,0,VLOOKUP($S88,REF!$K:$N,2,FALSE)),"")</f>
        <v>0</v>
      </c>
      <c r="CM88" s="905">
        <f>IF($AB88&lt;=CM$2,IF($AC88&lt;CM$2,0,VLOOKUP($S88,REF!$K:$N,2,FALSE)),"")</f>
        <v>0</v>
      </c>
      <c r="CN88" s="905">
        <f>IF($AB88&lt;=CN$2,IF($AC88&lt;CN$2,0,VLOOKUP($S88,REF!$K:$N,2,FALSE)),"")</f>
        <v>0</v>
      </c>
      <c r="CO88" s="905">
        <f>IF($AB88&lt;=CO$2,IF($AC88&lt;CO$2,0,VLOOKUP($S88,REF!$K:$N,2,FALSE)),"")</f>
        <v>0</v>
      </c>
      <c r="CP88" s="905">
        <f>IF($AB88&lt;=CP$2,IF($AC88&lt;CP$2,0,VLOOKUP($S88,REF!$K:$N,2,FALSE)),"")</f>
        <v>0</v>
      </c>
      <c r="CQ88" s="905">
        <f>IF($AB88&lt;=CQ$2,IF($AC88&lt;CQ$2,0,VLOOKUP($S88,REF!$K:$N,2,FALSE)),"")</f>
        <v>0</v>
      </c>
      <c r="CR88" s="905">
        <f>IF($AB88&lt;=CR$2,IF($AC88&lt;CR$2,0,VLOOKUP($S88,REF!$K:$N,2,FALSE)),"")</f>
        <v>0</v>
      </c>
      <c r="CS88" s="905">
        <f>IF($AB88&lt;=CS$2,IF($AC88&lt;CS$2,0,VLOOKUP($S88,REF!$K:$N,2,FALSE)),"")</f>
        <v>0</v>
      </c>
      <c r="CT88" s="905">
        <f>IF($AB88&lt;=CT$2,IF($AC88&lt;CT$2,0,VLOOKUP($S88,REF!$K:$N,2,FALSE)),"")</f>
        <v>0</v>
      </c>
      <c r="CU88" s="905">
        <f>IF($AB88&lt;=CU$2,IF($AC88&lt;CU$2,0,VLOOKUP($S88,REF!$K:$N,2,FALSE)),"")</f>
        <v>0</v>
      </c>
      <c r="CV88" s="905">
        <f>IF($AB88&lt;=CV$2,IF($AC88&lt;CV$2,0,VLOOKUP($S88,REF!$K:$N,2,FALSE)),"")</f>
        <v>0</v>
      </c>
      <c r="CW88" s="905">
        <f>IF($AB88&lt;=CW$2,IF($AC88&lt;CW$2,0,VLOOKUP($S88,REF!$K:$N,2,FALSE)),"")</f>
        <v>0</v>
      </c>
      <c r="CX88" s="905">
        <f>IF($AB88&lt;=CX$2,IF($AC88&lt;CX$2,0,VLOOKUP($S88,REF!$K:$N,2,FALSE)),"")</f>
        <v>0</v>
      </c>
      <c r="CY88" s="905">
        <f>IF($AB88&lt;=CY$2,IF($AC88&lt;CY$2,0,VLOOKUP($S88,REF!$K:$N,2,FALSE)),"")</f>
        <v>0</v>
      </c>
      <c r="CZ88" s="905">
        <f>IF($AB88&lt;=CZ$2,IF($AC88&lt;CZ$2,0,VLOOKUP($S88,REF!$K:$N,2,FALSE)),"")</f>
        <v>0</v>
      </c>
      <c r="DA88" s="905">
        <f>IF($AB88&lt;=DA$2,IF($AC88&lt;DA$2,0,VLOOKUP($S88,REF!$K:$N,2,FALSE)),"")</f>
        <v>0</v>
      </c>
      <c r="DB88" s="905">
        <f>IF($AB88&lt;=DB$2,IF($AC88&lt;DB$2,0,VLOOKUP($S88,REF!$K:$N,2,FALSE)),"")</f>
        <v>0</v>
      </c>
      <c r="DC88" s="905">
        <f>IF($AB88&lt;=DC$2,IF($AC88&lt;DC$2,0,VLOOKUP($S88,REF!$K:$N,2,FALSE)),"")</f>
        <v>0</v>
      </c>
      <c r="DD88" s="905">
        <f>IF($AB88&lt;=DD$2,IF($AC88&lt;DD$2,0,VLOOKUP($S88,REF!$K:$N,2,FALSE)),"")</f>
        <v>0</v>
      </c>
      <c r="DE88" s="905">
        <f>IF($AB88&lt;=DE$2,IF($AC88&lt;DE$2,0,VLOOKUP($S88,REF!$K:$N,2,FALSE)),"")</f>
        <v>0</v>
      </c>
      <c r="DF88" s="905">
        <f>IF($AB88&lt;=DF$2,IF($AC88&lt;DF$2,0,VLOOKUP($S88,REF!$K:$N,2,FALSE)),"")</f>
        <v>0</v>
      </c>
      <c r="DG88" s="905">
        <f>IF($AB88&lt;=DG$2,IF($AC88&lt;DG$2,0,VLOOKUP($S88,REF!$K:$N,2,FALSE)),"")</f>
        <v>0</v>
      </c>
      <c r="DH88" s="905">
        <f>IF($AB88&lt;=DH$2,IF($AC88&lt;DH$2,0,VLOOKUP($S88,REF!$K:$N,2,FALSE)),"")</f>
        <v>0</v>
      </c>
      <c r="DI88" s="905">
        <f>IF($AB88&lt;=DI$2,IF($AC88&lt;DI$2,0,VLOOKUP($S88,REF!$K:$N,2,FALSE)),"")</f>
        <v>0</v>
      </c>
      <c r="DJ88" s="905">
        <f>IF($AB88&lt;=DJ$2,IF($AC88&lt;DJ$2,0,VLOOKUP($S88,REF!$K:$N,2,FALSE)),"")</f>
        <v>0</v>
      </c>
      <c r="DK88" s="905">
        <f>IF($AB88&lt;=DK$2,IF($AC88&lt;DK$2,0,VLOOKUP($S88,REF!$K:$N,2,FALSE)),"")</f>
        <v>0</v>
      </c>
      <c r="DL88" s="905">
        <f>IF($AB88&lt;=DL$2,IF($AC88&lt;DL$2,0,VLOOKUP($S88,REF!$K:$N,2,FALSE)),"")</f>
        <v>0</v>
      </c>
      <c r="DM88" s="905">
        <f>IF($AB88&lt;=DM$2,IF($AC88&lt;DM$2,0,VLOOKUP($S88,REF!$K:$N,2,FALSE)),"")</f>
        <v>0</v>
      </c>
      <c r="DN88" s="905">
        <f>IF($AB88&lt;=DN$2,IF($AC88&lt;DN$2,0,VLOOKUP($S88,REF!$K:$N,2,FALSE)),"")</f>
        <v>0</v>
      </c>
      <c r="DO88" s="905">
        <f>IF($AB88&lt;=DO$2,IF($AC88&lt;DO$2,0,VLOOKUP($S88,REF!$K:$N,2,FALSE)),"")</f>
        <v>0</v>
      </c>
      <c r="DP88" s="905">
        <f>IF($AB88&lt;=DP$2,IF($AC88&lt;DP$2,0,VLOOKUP($S88,REF!$K:$N,2,FALSE)),"")</f>
        <v>0</v>
      </c>
      <c r="DQ88" s="905">
        <f>IF($AB88&lt;=DQ$2,IF($AC88&lt;DQ$2,0,VLOOKUP($S88,REF!$K:$N,2,FALSE)),"")</f>
        <v>0</v>
      </c>
      <c r="DR88" s="905">
        <f>IF($AB88&lt;=DR$2,IF($AC88&lt;DR$2,0,VLOOKUP($S88,REF!$K:$N,2,FALSE)),"")</f>
        <v>0</v>
      </c>
      <c r="DS88" s="905">
        <f>IF($AB88&lt;=DS$2,IF($AC88&lt;DS$2,0,VLOOKUP($S88,REF!$K:$N,2,FALSE)),"")</f>
        <v>0</v>
      </c>
      <c r="DT88" s="905">
        <f>IF($AB88&lt;=DT$2,IF($AC88&lt;DT$2,0,VLOOKUP($S88,REF!$K:$N,2,FALSE)),"")</f>
        <v>0</v>
      </c>
      <c r="DU88" s="905">
        <f>IF($AB88&lt;=DU$2,IF($AC88&lt;DU$2,0,VLOOKUP($S88,REF!$K:$N,2,FALSE)),"")</f>
        <v>0</v>
      </c>
      <c r="DV88" s="905">
        <f>IF($AB88&lt;=DV$2,IF($AC88&lt;DV$2,0,VLOOKUP($S88,REF!$K:$N,2,FALSE)),"")</f>
        <v>0</v>
      </c>
      <c r="DW88" s="905">
        <f>IF($AB88&lt;=DW$2,IF($AC88&lt;DW$2,0,VLOOKUP($S88,REF!$K:$N,2,FALSE)),"")</f>
        <v>0</v>
      </c>
      <c r="DX88" s="905">
        <f>IF($AB88&lt;=DX$2,IF($AC88&lt;DX$2,0,VLOOKUP($S88,REF!$K:$N,2,FALSE)),"")</f>
        <v>0</v>
      </c>
      <c r="DY88" s="905">
        <f>IF($AB88&lt;=DY$2,IF($AC88&lt;DY$2,0,VLOOKUP($S88,REF!$K:$N,2,FALSE)),"")</f>
        <v>0</v>
      </c>
      <c r="DZ88" s="905">
        <f>IF($AB88&lt;=DZ$2,IF($AC88&lt;DZ$2,0,VLOOKUP($S88,REF!$K:$N,2,FALSE)),"")</f>
        <v>1.0001</v>
      </c>
      <c r="EA88" s="908"/>
      <c r="EB88" s="908"/>
      <c r="EC88" s="908"/>
      <c r="ED88" s="908"/>
      <c r="EE88" s="908"/>
      <c r="EF88" s="908"/>
      <c r="EG88" s="908"/>
      <c r="EH88" s="908"/>
      <c r="EI88" s="908"/>
      <c r="EJ88" s="908"/>
      <c r="EK88" s="908"/>
      <c r="EL88" s="908"/>
      <c r="EM88" s="908"/>
      <c r="EN88" s="908"/>
      <c r="EO88" s="908"/>
      <c r="EP88" s="908"/>
      <c r="EQ88" s="908"/>
      <c r="ER88" s="908"/>
      <c r="ES88" s="908"/>
      <c r="ET88" s="908"/>
      <c r="EU88" s="908"/>
      <c r="EV88" s="908"/>
      <c r="EW88" s="908"/>
      <c r="EX88" s="908"/>
      <c r="EY88" s="908"/>
      <c r="EZ88" s="908"/>
      <c r="FA88" s="908"/>
      <c r="FB88" s="908"/>
      <c r="FC88" s="908"/>
      <c r="FD88" s="908"/>
      <c r="FE88" s="908"/>
      <c r="FF88" s="908"/>
      <c r="FG88" s="908"/>
      <c r="FH88" s="908"/>
      <c r="FI88" s="908"/>
      <c r="FJ88" s="908"/>
      <c r="FK88" s="908"/>
      <c r="FL88" s="908"/>
      <c r="FM88" s="908"/>
      <c r="FN88" s="908"/>
      <c r="FO88" s="908"/>
      <c r="FP88" s="908"/>
      <c r="FQ88" s="908"/>
      <c r="FR88" s="908"/>
      <c r="FS88" s="908"/>
      <c r="FT88" s="908"/>
      <c r="FU88" s="908"/>
      <c r="FV88" s="908"/>
      <c r="FW88" s="908"/>
      <c r="FX88" s="908"/>
      <c r="FY88" s="908"/>
      <c r="FZ88" s="908"/>
      <c r="GA88" s="908"/>
      <c r="GB88" s="908"/>
      <c r="GC88" s="908"/>
      <c r="GD88" s="908"/>
      <c r="GE88" s="908"/>
      <c r="GF88" s="908"/>
      <c r="GG88" s="908"/>
      <c r="GH88" s="908"/>
      <c r="GI88" s="908"/>
      <c r="GJ88" s="908"/>
      <c r="GK88" s="908"/>
      <c r="GL88" s="908"/>
      <c r="GM88" s="908"/>
      <c r="GN88" s="908"/>
      <c r="GO88" s="908"/>
      <c r="GP88" s="908"/>
      <c r="GQ88" s="908"/>
      <c r="GR88" s="908"/>
      <c r="GS88" s="908"/>
      <c r="GT88" s="908"/>
      <c r="GU88" s="908"/>
      <c r="GV88" s="908"/>
      <c r="GW88" s="908"/>
      <c r="GX88" s="908"/>
      <c r="GY88" s="908"/>
      <c r="GZ88" s="908"/>
      <c r="HA88" s="908"/>
      <c r="HB88" s="908"/>
      <c r="HC88" s="908"/>
      <c r="HD88" s="908"/>
      <c r="HE88" s="908"/>
      <c r="HF88" s="908"/>
      <c r="HG88" s="908"/>
      <c r="HH88" s="908"/>
      <c r="HI88" s="908"/>
      <c r="HJ88" s="908"/>
      <c r="HK88" s="908"/>
      <c r="HL88" s="908"/>
      <c r="HM88" s="908"/>
      <c r="HN88" s="908"/>
      <c r="HO88" s="908"/>
      <c r="HP88" s="908"/>
      <c r="HQ88" s="908"/>
      <c r="HR88" s="908"/>
      <c r="HS88" s="908"/>
      <c r="HT88" s="908"/>
      <c r="HU88" s="908"/>
      <c r="HV88" s="908"/>
      <c r="HW88" s="908"/>
      <c r="HX88" s="908"/>
      <c r="HY88" s="908"/>
      <c r="HZ88" s="908"/>
      <c r="IA88" s="908"/>
      <c r="IB88" s="908"/>
      <c r="IC88" s="908"/>
      <c r="ID88" s="908"/>
      <c r="IE88" s="908"/>
      <c r="IF88" s="908"/>
      <c r="IG88" s="908"/>
      <c r="IH88" s="908"/>
      <c r="II88" s="908"/>
      <c r="IJ88" s="908"/>
      <c r="IK88" s="908"/>
      <c r="IL88" s="908"/>
      <c r="IM88" s="908"/>
      <c r="IN88" s="908"/>
      <c r="IO88" s="908"/>
      <c r="IP88" s="908"/>
      <c r="IQ88" s="908"/>
      <c r="IR88" s="908"/>
      <c r="IS88" s="908"/>
      <c r="IT88" s="908"/>
      <c r="IU88" s="908"/>
      <c r="IV88" s="908"/>
      <c r="IW88" s="908"/>
      <c r="IX88" s="908"/>
      <c r="IY88" s="908"/>
      <c r="IZ88" s="908"/>
      <c r="JA88" s="908"/>
      <c r="JB88" s="908"/>
      <c r="JC88" s="908"/>
      <c r="JD88" s="908"/>
      <c r="JE88" s="908"/>
      <c r="JF88" s="908"/>
      <c r="JG88" s="908"/>
      <c r="JH88" s="908"/>
      <c r="JI88" s="908"/>
      <c r="JJ88" s="908"/>
      <c r="JK88" s="908"/>
      <c r="JL88" s="908"/>
      <c r="JM88" s="908"/>
      <c r="JN88" s="908"/>
      <c r="JO88" s="908"/>
      <c r="JP88" s="908"/>
      <c r="JQ88" s="908"/>
      <c r="JR88" s="908"/>
      <c r="JS88" s="908"/>
      <c r="JT88" s="908"/>
      <c r="JU88" s="908"/>
      <c r="JV88" s="908"/>
      <c r="JW88" s="908"/>
      <c r="JX88" s="908"/>
    </row>
    <row r="89" spans="1:284" s="709" customFormat="1" ht="24" customHeight="1">
      <c r="A89" s="972">
        <f>VLOOKUP(B89,REF!$U$1:$W$8,2,FALSE)</f>
        <v>4</v>
      </c>
      <c r="B89" s="1192" t="s">
        <v>342</v>
      </c>
      <c r="C89" s="1193"/>
      <c r="D89" s="1297"/>
      <c r="E89" s="971"/>
      <c r="F89" s="1218">
        <v>0</v>
      </c>
      <c r="G89" s="1219"/>
      <c r="H89" s="870"/>
      <c r="I89" s="764" t="s">
        <v>281</v>
      </c>
      <c r="J89" s="945"/>
      <c r="K89" s="939"/>
      <c r="L89" s="864"/>
      <c r="M89" s="710"/>
      <c r="N89" s="1304" t="s">
        <v>281</v>
      </c>
      <c r="O89" s="1225"/>
      <c r="P89" s="860"/>
      <c r="Q89" s="930"/>
      <c r="R89" s="1025"/>
      <c r="S89" s="1179"/>
      <c r="T89" s="1180" t="str">
        <f>VLOOKUP(S89,REF!$K$1:$N$11,4,FALSE)</f>
        <v>SALES</v>
      </c>
      <c r="U89" s="1019"/>
      <c r="V89" s="904"/>
      <c r="W89" s="956"/>
      <c r="X89" s="904"/>
      <c r="Y89" s="956"/>
      <c r="Z89" s="955"/>
      <c r="AA89" s="952">
        <f t="shared" si="12"/>
        <v>0</v>
      </c>
      <c r="AB89" s="1283"/>
      <c r="AC89" s="1283">
        <f t="shared" si="13"/>
        <v>0</v>
      </c>
      <c r="AD89" s="952"/>
      <c r="AE89" s="953"/>
      <c r="AF89" s="1033"/>
      <c r="AG89" s="1234"/>
      <c r="AH89" s="472">
        <f>IF($AB89&lt;=AH$2,IF($AC89&lt;AH$2,0,VLOOKUP($S89,REF!$K:$N,2,FALSE)),"")</f>
        <v>0</v>
      </c>
      <c r="AI89" s="472">
        <f>IF($AB89&lt;=AI$2,IF($AC89&lt;AI$2,0,VLOOKUP($S89,REF!$K:$N,2,FALSE)),"")</f>
        <v>0</v>
      </c>
      <c r="AJ89" s="472">
        <f>IF($AB89&lt;=AJ$2,IF($AC89&lt;AJ$2,0,VLOOKUP($S89,REF!$K:$N,2,FALSE)),"")</f>
        <v>0</v>
      </c>
      <c r="AK89" s="472">
        <f>IF($AB89&lt;=AK$2,IF($AC89&lt;AK$2,0,VLOOKUP($S89,REF!$K:$N,2,FALSE)),"")</f>
        <v>0</v>
      </c>
      <c r="AL89" s="472">
        <f>IF($AB89&lt;=AL$2,IF($AC89&lt;AL$2,0,VLOOKUP($S89,REF!$K:$N,2,FALSE)),"")</f>
        <v>0</v>
      </c>
      <c r="AM89" s="472">
        <f>IF($AB89&lt;=AM$2,IF($AC89&lt;AM$2,0,VLOOKUP($S89,REF!$K:$N,2,FALSE)),"")</f>
        <v>0</v>
      </c>
      <c r="AN89" s="472">
        <f>IF($AB89&lt;=AN$2,IF($AC89&lt;AN$2,0,VLOOKUP($S89,REF!$K:$N,2,FALSE)),"")</f>
        <v>0</v>
      </c>
      <c r="AO89" s="472">
        <f>IF($AB89&lt;=AO$2,IF($AC89&lt;AO$2,0,VLOOKUP($S89,REF!$K:$N,2,FALSE)),"")</f>
        <v>0</v>
      </c>
      <c r="AP89" s="472">
        <f>IF($AB89&lt;=AP$2,IF($AC89&lt;AP$2,0,VLOOKUP($S89,REF!$K:$N,2,FALSE)),"")</f>
        <v>0</v>
      </c>
      <c r="AQ89" s="472">
        <f>IF($AB89&lt;=AQ$2,IF($AC89&lt;AQ$2,0,VLOOKUP($S89,REF!$K:$N,2,FALSE)),"")</f>
        <v>0</v>
      </c>
      <c r="AR89" s="472">
        <f>IF($AB89&lt;=AR$2,IF($AC89&lt;AR$2,0,VLOOKUP($S89,REF!$K:$N,2,FALSE)),"")</f>
        <v>0</v>
      </c>
      <c r="AS89" s="472">
        <f>IF($AB89&lt;=AS$2,IF($AC89&lt;AS$2,0,VLOOKUP($S89,REF!$K:$N,2,FALSE)),"")</f>
        <v>0</v>
      </c>
      <c r="AT89" s="472">
        <f>IF($AB89&lt;=AT$2,IF($AC89&lt;AT$2,0,VLOOKUP($S89,REF!$K:$N,2,FALSE)),"")</f>
        <v>0</v>
      </c>
      <c r="AU89" s="472">
        <f>IF($AB89&lt;=AU$2,IF($AC89&lt;AU$2,0,VLOOKUP($S89,REF!$K:$N,2,FALSE)),"")</f>
        <v>0</v>
      </c>
      <c r="AV89" s="472">
        <f>IF($AB89&lt;=AV$2,IF($AC89&lt;AV$2,0,VLOOKUP($S89,REF!$K:$N,2,FALSE)),"")</f>
        <v>0</v>
      </c>
      <c r="AW89" s="472">
        <f>IF($AB89&lt;=AW$2,IF($AC89&lt;AW$2,0,VLOOKUP($S89,REF!$K:$N,2,FALSE)),"")</f>
        <v>0</v>
      </c>
      <c r="AX89" s="472">
        <f>IF($AB89&lt;=AX$2,IF($AC89&lt;AX$2,0,VLOOKUP($S89,REF!$K:$N,2,FALSE)),"")</f>
        <v>0</v>
      </c>
      <c r="AY89" s="472">
        <f>IF($AB89&lt;=AY$2,IF($AC89&lt;AY$2,0,VLOOKUP($S89,REF!$K:$N,2,FALSE)),"")</f>
        <v>0</v>
      </c>
      <c r="AZ89" s="472">
        <f>IF($AB89&lt;=AZ$2,IF($AC89&lt;AZ$2,0,VLOOKUP($S89,REF!$K:$N,2,FALSE)),"")</f>
        <v>0</v>
      </c>
      <c r="BA89" s="472">
        <f>IF($AB89&lt;=BA$2,IF($AC89&lt;BA$2,0,VLOOKUP($S89,REF!$K:$N,2,FALSE)),"")</f>
        <v>0</v>
      </c>
      <c r="BB89" s="905">
        <f>IF($AB89&lt;=BB$2,IF($AC89&lt;BB$2,0,VLOOKUP($S89,REF!$K:$N,2,FALSE)),"")</f>
        <v>0</v>
      </c>
      <c r="BC89" s="905">
        <f>IF($AB89&lt;=BC$2,IF($AC89&lt;BC$2,0,VLOOKUP($S89,REF!$K:$N,2,FALSE)),"")</f>
        <v>0</v>
      </c>
      <c r="BD89" s="905">
        <f>IF($AB89&lt;=BD$2,IF($AC89&lt;BD$2,0,VLOOKUP($S89,REF!$K:$N,2,FALSE)),"")</f>
        <v>0</v>
      </c>
      <c r="BE89" s="905">
        <f>IF($AB89&lt;=BE$2,IF($AC89&lt;BE$2,0,VLOOKUP($S89,REF!$K:$N,2,FALSE)),"")</f>
        <v>0</v>
      </c>
      <c r="BF89" s="905">
        <f>IF($AB89&lt;=BF$2,IF($AC89&lt;BF$2,0,VLOOKUP($S89,REF!$K:$N,2,FALSE)),"")</f>
        <v>0</v>
      </c>
      <c r="BG89" s="905">
        <f>IF($AB89&lt;=BG$2,IF($AC89&lt;BG$2,0,VLOOKUP($S89,REF!$K:$N,2,FALSE)),"")</f>
        <v>0</v>
      </c>
      <c r="BH89" s="905">
        <f>IF($AB89&lt;=BH$2,IF($AC89&lt;BH$2,0,VLOOKUP($S89,REF!$K:$N,2,FALSE)),"")</f>
        <v>0</v>
      </c>
      <c r="BI89" s="905">
        <f>IF($AB89&lt;=BI$2,IF($AC89&lt;BI$2,0,VLOOKUP($S89,REF!$K:$N,2,FALSE)),"")</f>
        <v>0</v>
      </c>
      <c r="BJ89" s="905">
        <f>IF($AB89&lt;=BJ$2,IF($AC89&lt;BJ$2,0,VLOOKUP($S89,REF!$K:$N,2,FALSE)),"")</f>
        <v>0</v>
      </c>
      <c r="BK89" s="905">
        <f>IF($AB89&lt;=BK$2,IF($AC89&lt;BK$2,0,VLOOKUP($S89,REF!$K:$N,2,FALSE)),"")</f>
        <v>0</v>
      </c>
      <c r="BL89" s="905">
        <f>IF($AB89&lt;=BL$2,IF($AC89&lt;BL$2,0,VLOOKUP($S89,REF!$K:$N,2,FALSE)),"")</f>
        <v>0</v>
      </c>
      <c r="BM89" s="905">
        <f>IF($AB89&lt;=BM$2,IF($AC89&lt;BM$2,0,VLOOKUP($S89,REF!$K:$N,2,FALSE)),"")</f>
        <v>0</v>
      </c>
      <c r="BN89" s="905">
        <f>IF($AB89&lt;=BN$2,IF($AC89&lt;BN$2,0,VLOOKUP($S89,REF!$K:$N,2,FALSE)),"")</f>
        <v>0</v>
      </c>
      <c r="BO89" s="905">
        <f>IF($AB89&lt;=BO$2,IF($AC89&lt;BO$2,0,VLOOKUP($S89,REF!$K:$N,2,FALSE)),"")</f>
        <v>0</v>
      </c>
      <c r="BP89" s="905">
        <f>IF($AB89&lt;=BP$2,IF($AC89&lt;BP$2,0,VLOOKUP($S89,REF!$K:$N,2,FALSE)),"")</f>
        <v>0</v>
      </c>
      <c r="BQ89" s="905">
        <f>IF($AB89&lt;=BQ$2,IF($AC89&lt;BQ$2,0,VLOOKUP($S89,REF!$K:$N,2,FALSE)),"")</f>
        <v>0</v>
      </c>
      <c r="BR89" s="905">
        <f>IF($AB89&lt;=BR$2,IF($AC89&lt;BR$2,0,VLOOKUP($S89,REF!$K:$N,2,FALSE)),"")</f>
        <v>0</v>
      </c>
      <c r="BS89" s="905">
        <f>IF($AB89&lt;=BS$2,IF($AC89&lt;BS$2,0,VLOOKUP($S89,REF!$K:$N,2,FALSE)),"")</f>
        <v>0</v>
      </c>
      <c r="BT89" s="905">
        <f>IF($AB89&lt;=BT$2,IF($AC89&lt;BT$2,0,VLOOKUP($S89,REF!$K:$N,2,FALSE)),"")</f>
        <v>0</v>
      </c>
      <c r="BU89" s="905">
        <f>IF($AB89&lt;=BU$2,IF($AC89&lt;BU$2,0,VLOOKUP($S89,REF!$K:$N,2,FALSE)),"")</f>
        <v>0</v>
      </c>
      <c r="BV89" s="905">
        <f>IF($AB89&lt;=BV$2,IF($AC89&lt;BV$2,0,VLOOKUP($S89,REF!$K:$N,2,FALSE)),"")</f>
        <v>0</v>
      </c>
      <c r="BW89" s="905">
        <f>IF($AB89&lt;=BW$2,IF($AC89&lt;BW$2,0,VLOOKUP($S89,REF!$K:$N,2,FALSE)),"")</f>
        <v>0</v>
      </c>
      <c r="BX89" s="905">
        <f>IF($AB89&lt;=BX$2,IF($AC89&lt;BX$2,0,VLOOKUP($S89,REF!$K:$N,2,FALSE)),"")</f>
        <v>0</v>
      </c>
      <c r="BY89" s="905">
        <f>IF($AB89&lt;=BY$2,IF($AC89&lt;BY$2,0,VLOOKUP($S89,REF!$K:$N,2,FALSE)),"")</f>
        <v>0</v>
      </c>
      <c r="BZ89" s="905">
        <f>IF($AB89&lt;=BZ$2,IF($AC89&lt;BZ$2,0,VLOOKUP($S89,REF!$K:$N,2,FALSE)),"")</f>
        <v>0</v>
      </c>
      <c r="CA89" s="905">
        <f>IF($AB89&lt;=CA$2,IF($AC89&lt;CA$2,0,VLOOKUP($S89,REF!$K:$N,2,FALSE)),"")</f>
        <v>0</v>
      </c>
      <c r="CB89" s="905">
        <f>IF($AB89&lt;=CB$2,IF($AC89&lt;CB$2,0,VLOOKUP($S89,REF!$K:$N,2,FALSE)),"")</f>
        <v>0</v>
      </c>
      <c r="CC89" s="905">
        <f>IF($AB89&lt;=CC$2,IF($AC89&lt;CC$2,0,VLOOKUP($S89,REF!$K:$N,2,FALSE)),"")</f>
        <v>0</v>
      </c>
      <c r="CD89" s="905">
        <f>IF($AB89&lt;=CD$2,IF($AC89&lt;CD$2,0,VLOOKUP($S89,REF!$K:$N,2,FALSE)),"")</f>
        <v>0</v>
      </c>
      <c r="CE89" s="905">
        <f>IF($AB89&lt;=CE$2,IF($AC89&lt;CE$2,0,VLOOKUP($S89,REF!$K:$N,2,FALSE)),"")</f>
        <v>0</v>
      </c>
      <c r="CF89" s="905">
        <f>IF($AB89&lt;=CF$2,IF($AC89&lt;CF$2,0,VLOOKUP($S89,REF!$K:$N,2,FALSE)),"")</f>
        <v>0</v>
      </c>
      <c r="CG89" s="905">
        <f>IF($AB89&lt;=CG$2,IF($AC89&lt;CG$2,0,VLOOKUP($S89,REF!$K:$N,2,FALSE)),"")</f>
        <v>0</v>
      </c>
      <c r="CH89" s="905">
        <f>IF($AB89&lt;=CH$2,IF($AC89&lt;CH$2,0,VLOOKUP($S89,REF!$K:$N,2,FALSE)),"")</f>
        <v>0</v>
      </c>
      <c r="CI89" s="905">
        <f>IF($AB89&lt;=CI$2,IF($AC89&lt;CI$2,0,VLOOKUP($S89,REF!$K:$N,2,FALSE)),"")</f>
        <v>0</v>
      </c>
      <c r="CJ89" s="905">
        <f>IF($AB89&lt;=CJ$2,IF($AC89&lt;CJ$2,0,VLOOKUP($S89,REF!$K:$N,2,FALSE)),"")</f>
        <v>0</v>
      </c>
      <c r="CK89" s="905">
        <f>IF($AB89&lt;=CK$2,IF($AC89&lt;CK$2,0,VLOOKUP($S89,REF!$K:$N,2,FALSE)),"")</f>
        <v>0</v>
      </c>
      <c r="CL89" s="905">
        <f>IF($AB89&lt;=CL$2,IF($AC89&lt;CL$2,0,VLOOKUP($S89,REF!$K:$N,2,FALSE)),"")</f>
        <v>0</v>
      </c>
      <c r="CM89" s="905">
        <f>IF($AB89&lt;=CM$2,IF($AC89&lt;CM$2,0,VLOOKUP($S89,REF!$K:$N,2,FALSE)),"")</f>
        <v>0</v>
      </c>
      <c r="CN89" s="905">
        <f>IF($AB89&lt;=CN$2,IF($AC89&lt;CN$2,0,VLOOKUP($S89,REF!$K:$N,2,FALSE)),"")</f>
        <v>0</v>
      </c>
      <c r="CO89" s="905">
        <f>IF($AB89&lt;=CO$2,IF($AC89&lt;CO$2,0,VLOOKUP($S89,REF!$K:$N,2,FALSE)),"")</f>
        <v>0</v>
      </c>
      <c r="CP89" s="905">
        <f>IF($AB89&lt;=CP$2,IF($AC89&lt;CP$2,0,VLOOKUP($S89,REF!$K:$N,2,FALSE)),"")</f>
        <v>0</v>
      </c>
      <c r="CQ89" s="905">
        <f>IF($AB89&lt;=CQ$2,IF($AC89&lt;CQ$2,0,VLOOKUP($S89,REF!$K:$N,2,FALSE)),"")</f>
        <v>0</v>
      </c>
      <c r="CR89" s="905">
        <f>IF($AB89&lt;=CR$2,IF($AC89&lt;CR$2,0,VLOOKUP($S89,REF!$K:$N,2,FALSE)),"")</f>
        <v>0</v>
      </c>
      <c r="CS89" s="905">
        <f>IF($AB89&lt;=CS$2,IF($AC89&lt;CS$2,0,VLOOKUP($S89,REF!$K:$N,2,FALSE)),"")</f>
        <v>0</v>
      </c>
      <c r="CT89" s="905">
        <f>IF($AB89&lt;=CT$2,IF($AC89&lt;CT$2,0,VLOOKUP($S89,REF!$K:$N,2,FALSE)),"")</f>
        <v>0</v>
      </c>
      <c r="CU89" s="905">
        <f>IF($AB89&lt;=CU$2,IF($AC89&lt;CU$2,0,VLOOKUP($S89,REF!$K:$N,2,FALSE)),"")</f>
        <v>0</v>
      </c>
      <c r="CV89" s="905">
        <f>IF($AB89&lt;=CV$2,IF($AC89&lt;CV$2,0,VLOOKUP($S89,REF!$K:$N,2,FALSE)),"")</f>
        <v>0</v>
      </c>
      <c r="CW89" s="905">
        <f>IF($AB89&lt;=CW$2,IF($AC89&lt;CW$2,0,VLOOKUP($S89,REF!$K:$N,2,FALSE)),"")</f>
        <v>0</v>
      </c>
      <c r="CX89" s="905">
        <f>IF($AB89&lt;=CX$2,IF($AC89&lt;CX$2,0,VLOOKUP($S89,REF!$K:$N,2,FALSE)),"")</f>
        <v>0</v>
      </c>
      <c r="CY89" s="905">
        <f>IF($AB89&lt;=CY$2,IF($AC89&lt;CY$2,0,VLOOKUP($S89,REF!$K:$N,2,FALSE)),"")</f>
        <v>0</v>
      </c>
      <c r="CZ89" s="905">
        <f>IF($AB89&lt;=CZ$2,IF($AC89&lt;CZ$2,0,VLOOKUP($S89,REF!$K:$N,2,FALSE)),"")</f>
        <v>0</v>
      </c>
      <c r="DA89" s="905">
        <f>IF($AB89&lt;=DA$2,IF($AC89&lt;DA$2,0,VLOOKUP($S89,REF!$K:$N,2,FALSE)),"")</f>
        <v>0</v>
      </c>
      <c r="DB89" s="905">
        <f>IF($AB89&lt;=DB$2,IF($AC89&lt;DB$2,0,VLOOKUP($S89,REF!$K:$N,2,FALSE)),"")</f>
        <v>0</v>
      </c>
      <c r="DC89" s="905">
        <f>IF($AB89&lt;=DC$2,IF($AC89&lt;DC$2,0,VLOOKUP($S89,REF!$K:$N,2,FALSE)),"")</f>
        <v>0</v>
      </c>
      <c r="DD89" s="905">
        <f>IF($AB89&lt;=DD$2,IF($AC89&lt;DD$2,0,VLOOKUP($S89,REF!$K:$N,2,FALSE)),"")</f>
        <v>0</v>
      </c>
      <c r="DE89" s="905">
        <f>IF($AB89&lt;=DE$2,IF($AC89&lt;DE$2,0,VLOOKUP($S89,REF!$K:$N,2,FALSE)),"")</f>
        <v>0</v>
      </c>
      <c r="DF89" s="905">
        <f>IF($AB89&lt;=DF$2,IF($AC89&lt;DF$2,0,VLOOKUP($S89,REF!$K:$N,2,FALSE)),"")</f>
        <v>0</v>
      </c>
      <c r="DG89" s="905">
        <f>IF($AB89&lt;=DG$2,IF($AC89&lt;DG$2,0,VLOOKUP($S89,REF!$K:$N,2,FALSE)),"")</f>
        <v>0</v>
      </c>
      <c r="DH89" s="905">
        <f>IF($AB89&lt;=DH$2,IF($AC89&lt;DH$2,0,VLOOKUP($S89,REF!$K:$N,2,FALSE)),"")</f>
        <v>0</v>
      </c>
      <c r="DI89" s="905">
        <f>IF($AB89&lt;=DI$2,IF($AC89&lt;DI$2,0,VLOOKUP($S89,REF!$K:$N,2,FALSE)),"")</f>
        <v>0</v>
      </c>
      <c r="DJ89" s="905">
        <f>IF($AB89&lt;=DJ$2,IF($AC89&lt;DJ$2,0,VLOOKUP($S89,REF!$K:$N,2,FALSE)),"")</f>
        <v>0</v>
      </c>
      <c r="DK89" s="905">
        <f>IF($AB89&lt;=DK$2,IF($AC89&lt;DK$2,0,VLOOKUP($S89,REF!$K:$N,2,FALSE)),"")</f>
        <v>0</v>
      </c>
      <c r="DL89" s="905">
        <f>IF($AB89&lt;=DL$2,IF($AC89&lt;DL$2,0,VLOOKUP($S89,REF!$K:$N,2,FALSE)),"")</f>
        <v>0</v>
      </c>
      <c r="DM89" s="905">
        <f>IF($AB89&lt;=DM$2,IF($AC89&lt;DM$2,0,VLOOKUP($S89,REF!$K:$N,2,FALSE)),"")</f>
        <v>0</v>
      </c>
      <c r="DN89" s="905">
        <f>IF($AB89&lt;=DN$2,IF($AC89&lt;DN$2,0,VLOOKUP($S89,REF!$K:$N,2,FALSE)),"")</f>
        <v>0</v>
      </c>
      <c r="DO89" s="905">
        <f>IF($AB89&lt;=DO$2,IF($AC89&lt;DO$2,0,VLOOKUP($S89,REF!$K:$N,2,FALSE)),"")</f>
        <v>0</v>
      </c>
      <c r="DP89" s="905">
        <f>IF($AB89&lt;=DP$2,IF($AC89&lt;DP$2,0,VLOOKUP($S89,REF!$K:$N,2,FALSE)),"")</f>
        <v>0</v>
      </c>
      <c r="DQ89" s="905">
        <f>IF($AB89&lt;=DQ$2,IF($AC89&lt;DQ$2,0,VLOOKUP($S89,REF!$K:$N,2,FALSE)),"")</f>
        <v>0</v>
      </c>
      <c r="DR89" s="905">
        <f>IF($AB89&lt;=DR$2,IF($AC89&lt;DR$2,0,VLOOKUP($S89,REF!$K:$N,2,FALSE)),"")</f>
        <v>0</v>
      </c>
      <c r="DS89" s="905">
        <f>IF($AB89&lt;=DS$2,IF($AC89&lt;DS$2,0,VLOOKUP($S89,REF!$K:$N,2,FALSE)),"")</f>
        <v>0</v>
      </c>
      <c r="DT89" s="905">
        <f>IF($AB89&lt;=DT$2,IF($AC89&lt;DT$2,0,VLOOKUP($S89,REF!$K:$N,2,FALSE)),"")</f>
        <v>0</v>
      </c>
      <c r="DU89" s="905">
        <f>IF($AB89&lt;=DU$2,IF($AC89&lt;DU$2,0,VLOOKUP($S89,REF!$K:$N,2,FALSE)),"")</f>
        <v>0</v>
      </c>
      <c r="DV89" s="905">
        <f>IF($AB89&lt;=DV$2,IF($AC89&lt;DV$2,0,VLOOKUP($S89,REF!$K:$N,2,FALSE)),"")</f>
        <v>0</v>
      </c>
      <c r="DW89" s="905">
        <f>IF($AB89&lt;=DW$2,IF($AC89&lt;DW$2,0,VLOOKUP($S89,REF!$K:$N,2,FALSE)),"")</f>
        <v>0</v>
      </c>
      <c r="DX89" s="905">
        <f>IF($AB89&lt;=DX$2,IF($AC89&lt;DX$2,0,VLOOKUP($S89,REF!$K:$N,2,FALSE)),"")</f>
        <v>0</v>
      </c>
      <c r="DY89" s="905">
        <f>IF($AB89&lt;=DY$2,IF($AC89&lt;DY$2,0,VLOOKUP($S89,REF!$K:$N,2,FALSE)),"")</f>
        <v>0</v>
      </c>
      <c r="DZ89" s="905">
        <f>IF($AB89&lt;=DZ$2,IF($AC89&lt;DZ$2,0,VLOOKUP($S89,REF!$K:$N,2,FALSE)),"")</f>
        <v>1.0001</v>
      </c>
      <c r="EA89" s="908"/>
      <c r="EB89" s="908"/>
      <c r="EC89" s="908"/>
      <c r="ED89" s="908"/>
      <c r="EE89" s="908"/>
      <c r="EF89" s="908"/>
      <c r="EG89" s="908"/>
      <c r="EH89" s="908"/>
      <c r="EI89" s="908"/>
      <c r="EJ89" s="908"/>
      <c r="EK89" s="908"/>
      <c r="EL89" s="908"/>
      <c r="EM89" s="908"/>
      <c r="EN89" s="908"/>
      <c r="EO89" s="908"/>
      <c r="EP89" s="908"/>
      <c r="EQ89" s="908"/>
      <c r="ER89" s="908"/>
      <c r="ES89" s="908"/>
      <c r="ET89" s="908"/>
      <c r="EU89" s="908"/>
      <c r="EV89" s="908"/>
      <c r="EW89" s="908"/>
      <c r="EX89" s="908"/>
      <c r="EY89" s="908"/>
      <c r="EZ89" s="908"/>
      <c r="FA89" s="908"/>
      <c r="FB89" s="908"/>
      <c r="FC89" s="908"/>
      <c r="FD89" s="908"/>
      <c r="FE89" s="908"/>
      <c r="FF89" s="908"/>
      <c r="FG89" s="908"/>
      <c r="FH89" s="908"/>
      <c r="FI89" s="908"/>
      <c r="FJ89" s="908"/>
      <c r="FK89" s="908"/>
      <c r="FL89" s="908"/>
      <c r="FM89" s="908"/>
      <c r="FN89" s="908"/>
      <c r="FO89" s="908"/>
      <c r="FP89" s="908"/>
      <c r="FQ89" s="908"/>
      <c r="FR89" s="908"/>
      <c r="FS89" s="908"/>
      <c r="FT89" s="908"/>
      <c r="FU89" s="908"/>
      <c r="FV89" s="908"/>
      <c r="FW89" s="908"/>
      <c r="FX89" s="908"/>
      <c r="FY89" s="908"/>
      <c r="FZ89" s="908"/>
      <c r="GA89" s="908"/>
      <c r="GB89" s="908"/>
      <c r="GC89" s="908"/>
      <c r="GD89" s="908"/>
      <c r="GE89" s="908"/>
      <c r="GF89" s="908"/>
      <c r="GG89" s="908"/>
      <c r="GH89" s="908"/>
      <c r="GI89" s="908"/>
      <c r="GJ89" s="908"/>
      <c r="GK89" s="908"/>
      <c r="GL89" s="908"/>
      <c r="GM89" s="908"/>
      <c r="GN89" s="908"/>
      <c r="GO89" s="908"/>
      <c r="GP89" s="908"/>
      <c r="GQ89" s="908"/>
      <c r="GR89" s="908"/>
      <c r="GS89" s="908"/>
      <c r="GT89" s="908"/>
      <c r="GU89" s="908"/>
      <c r="GV89" s="908"/>
      <c r="GW89" s="908"/>
      <c r="GX89" s="908"/>
      <c r="GY89" s="908"/>
      <c r="GZ89" s="908"/>
      <c r="HA89" s="908"/>
      <c r="HB89" s="908"/>
      <c r="HC89" s="908"/>
      <c r="HD89" s="908"/>
      <c r="HE89" s="908"/>
      <c r="HF89" s="908"/>
      <c r="HG89" s="908"/>
      <c r="HH89" s="908"/>
      <c r="HI89" s="908"/>
      <c r="HJ89" s="908"/>
      <c r="HK89" s="908"/>
      <c r="HL89" s="908"/>
      <c r="HM89" s="908"/>
      <c r="HN89" s="908"/>
      <c r="HO89" s="908"/>
      <c r="HP89" s="908"/>
      <c r="HQ89" s="908"/>
      <c r="HR89" s="908"/>
      <c r="HS89" s="908"/>
      <c r="HT89" s="908"/>
      <c r="HU89" s="908"/>
      <c r="HV89" s="908"/>
      <c r="HW89" s="908"/>
      <c r="HX89" s="908"/>
      <c r="HY89" s="908"/>
      <c r="HZ89" s="908"/>
      <c r="IA89" s="908"/>
      <c r="IB89" s="908"/>
      <c r="IC89" s="908"/>
      <c r="ID89" s="908"/>
      <c r="IE89" s="908"/>
      <c r="IF89" s="908"/>
      <c r="IG89" s="908"/>
      <c r="IH89" s="908"/>
      <c r="II89" s="908"/>
      <c r="IJ89" s="908"/>
      <c r="IK89" s="908"/>
      <c r="IL89" s="908"/>
      <c r="IM89" s="908"/>
      <c r="IN89" s="908"/>
      <c r="IO89" s="908"/>
      <c r="IP89" s="908"/>
      <c r="IQ89" s="908"/>
      <c r="IR89" s="908"/>
      <c r="IS89" s="908"/>
      <c r="IT89" s="908"/>
      <c r="IU89" s="908"/>
      <c r="IV89" s="908"/>
      <c r="IW89" s="908"/>
      <c r="IX89" s="908"/>
      <c r="IY89" s="908"/>
      <c r="IZ89" s="908"/>
      <c r="JA89" s="908"/>
      <c r="JB89" s="908"/>
      <c r="JC89" s="908"/>
      <c r="JD89" s="908"/>
      <c r="JE89" s="908"/>
      <c r="JF89" s="908"/>
      <c r="JG89" s="908"/>
      <c r="JH89" s="908"/>
      <c r="JI89" s="908"/>
      <c r="JJ89" s="908"/>
      <c r="JK89" s="908"/>
      <c r="JL89" s="908"/>
      <c r="JM89" s="908"/>
      <c r="JN89" s="908"/>
      <c r="JO89" s="908"/>
      <c r="JP89" s="908"/>
      <c r="JQ89" s="908"/>
      <c r="JR89" s="908"/>
      <c r="JS89" s="908"/>
      <c r="JT89" s="908"/>
      <c r="JU89" s="908"/>
      <c r="JV89" s="908"/>
      <c r="JW89" s="908"/>
      <c r="JX89" s="908"/>
    </row>
    <row r="90" spans="1:284" s="709" customFormat="1" ht="24" customHeight="1">
      <c r="A90" s="972">
        <f>VLOOKUP(B90,REF!$U$1:$W$8,2,FALSE)</f>
        <v>4</v>
      </c>
      <c r="B90" s="1192" t="s">
        <v>342</v>
      </c>
      <c r="C90" s="1193"/>
      <c r="D90" s="1297"/>
      <c r="E90" s="971"/>
      <c r="F90" s="1218">
        <v>0</v>
      </c>
      <c r="G90" s="1219"/>
      <c r="H90" s="870"/>
      <c r="I90" s="764" t="s">
        <v>281</v>
      </c>
      <c r="J90" s="945"/>
      <c r="K90" s="939"/>
      <c r="L90" s="864"/>
      <c r="M90" s="710"/>
      <c r="N90" s="1304" t="s">
        <v>281</v>
      </c>
      <c r="O90" s="1225"/>
      <c r="P90" s="860"/>
      <c r="Q90" s="930"/>
      <c r="R90" s="1025"/>
      <c r="S90" s="1179"/>
      <c r="T90" s="1180" t="str">
        <f>VLOOKUP(S90,REF!$K$1:$N$11,4,FALSE)</f>
        <v>SALES</v>
      </c>
      <c r="U90" s="1019"/>
      <c r="V90" s="904"/>
      <c r="W90" s="956"/>
      <c r="X90" s="904"/>
      <c r="Y90" s="956"/>
      <c r="Z90" s="955"/>
      <c r="AA90" s="952">
        <f t="shared" si="12"/>
        <v>0</v>
      </c>
      <c r="AB90" s="1283"/>
      <c r="AC90" s="1283">
        <f t="shared" si="13"/>
        <v>0</v>
      </c>
      <c r="AD90" s="952"/>
      <c r="AE90" s="953"/>
      <c r="AF90" s="1033"/>
      <c r="AG90" s="1234"/>
      <c r="AH90" s="472">
        <f>IF($AB90&lt;=AH$2,IF($AC90&lt;AH$2,0,VLOOKUP($S90,REF!$K:$N,2,FALSE)),"")</f>
        <v>0</v>
      </c>
      <c r="AI90" s="472">
        <f>IF($AB90&lt;=AI$2,IF($AC90&lt;AI$2,0,VLOOKUP($S90,REF!$K:$N,2,FALSE)),"")</f>
        <v>0</v>
      </c>
      <c r="AJ90" s="472">
        <f>IF($AB90&lt;=AJ$2,IF($AC90&lt;AJ$2,0,VLOOKUP($S90,REF!$K:$N,2,FALSE)),"")</f>
        <v>0</v>
      </c>
      <c r="AK90" s="472">
        <f>IF($AB90&lt;=AK$2,IF($AC90&lt;AK$2,0,VLOOKUP($S90,REF!$K:$N,2,FALSE)),"")</f>
        <v>0</v>
      </c>
      <c r="AL90" s="472">
        <f>IF($AB90&lt;=AL$2,IF($AC90&lt;AL$2,0,VLOOKUP($S90,REF!$K:$N,2,FALSE)),"")</f>
        <v>0</v>
      </c>
      <c r="AM90" s="472">
        <f>IF($AB90&lt;=AM$2,IF($AC90&lt;AM$2,0,VLOOKUP($S90,REF!$K:$N,2,FALSE)),"")</f>
        <v>0</v>
      </c>
      <c r="AN90" s="472">
        <f>IF($AB90&lt;=AN$2,IF($AC90&lt;AN$2,0,VLOOKUP($S90,REF!$K:$N,2,FALSE)),"")</f>
        <v>0</v>
      </c>
      <c r="AO90" s="472">
        <f>IF($AB90&lt;=AO$2,IF($AC90&lt;AO$2,0,VLOOKUP($S90,REF!$K:$N,2,FALSE)),"")</f>
        <v>0</v>
      </c>
      <c r="AP90" s="472">
        <f>IF($AB90&lt;=AP$2,IF($AC90&lt;AP$2,0,VLOOKUP($S90,REF!$K:$N,2,FALSE)),"")</f>
        <v>0</v>
      </c>
      <c r="AQ90" s="472">
        <f>IF($AB90&lt;=AQ$2,IF($AC90&lt;AQ$2,0,VLOOKUP($S90,REF!$K:$N,2,FALSE)),"")</f>
        <v>0</v>
      </c>
      <c r="AR90" s="472">
        <f>IF($AB90&lt;=AR$2,IF($AC90&lt;AR$2,0,VLOOKUP($S90,REF!$K:$N,2,FALSE)),"")</f>
        <v>0</v>
      </c>
      <c r="AS90" s="472">
        <f>IF($AB90&lt;=AS$2,IF($AC90&lt;AS$2,0,VLOOKUP($S90,REF!$K:$N,2,FALSE)),"")</f>
        <v>0</v>
      </c>
      <c r="AT90" s="472">
        <f>IF($AB90&lt;=AT$2,IF($AC90&lt;AT$2,0,VLOOKUP($S90,REF!$K:$N,2,FALSE)),"")</f>
        <v>0</v>
      </c>
      <c r="AU90" s="472">
        <f>IF($AB90&lt;=AU$2,IF($AC90&lt;AU$2,0,VLOOKUP($S90,REF!$K:$N,2,FALSE)),"")</f>
        <v>0</v>
      </c>
      <c r="AV90" s="472">
        <f>IF($AB90&lt;=AV$2,IF($AC90&lt;AV$2,0,VLOOKUP($S90,REF!$K:$N,2,FALSE)),"")</f>
        <v>0</v>
      </c>
      <c r="AW90" s="472">
        <f>IF($AB90&lt;=AW$2,IF($AC90&lt;AW$2,0,VLOOKUP($S90,REF!$K:$N,2,FALSE)),"")</f>
        <v>0</v>
      </c>
      <c r="AX90" s="472">
        <f>IF($AB90&lt;=AX$2,IF($AC90&lt;AX$2,0,VLOOKUP($S90,REF!$K:$N,2,FALSE)),"")</f>
        <v>0</v>
      </c>
      <c r="AY90" s="472">
        <f>IF($AB90&lt;=AY$2,IF($AC90&lt;AY$2,0,VLOOKUP($S90,REF!$K:$N,2,FALSE)),"")</f>
        <v>0</v>
      </c>
      <c r="AZ90" s="472">
        <f>IF($AB90&lt;=AZ$2,IF($AC90&lt;AZ$2,0,VLOOKUP($S90,REF!$K:$N,2,FALSE)),"")</f>
        <v>0</v>
      </c>
      <c r="BA90" s="472">
        <f>IF($AB90&lt;=BA$2,IF($AC90&lt;BA$2,0,VLOOKUP($S90,REF!$K:$N,2,FALSE)),"")</f>
        <v>0</v>
      </c>
      <c r="BB90" s="905">
        <f>IF($AB90&lt;=BB$2,IF($AC90&lt;BB$2,0,VLOOKUP($S90,REF!$K:$N,2,FALSE)),"")</f>
        <v>0</v>
      </c>
      <c r="BC90" s="905">
        <f>IF($AB90&lt;=BC$2,IF($AC90&lt;BC$2,0,VLOOKUP($S90,REF!$K:$N,2,FALSE)),"")</f>
        <v>0</v>
      </c>
      <c r="BD90" s="905">
        <f>IF($AB90&lt;=BD$2,IF($AC90&lt;BD$2,0,VLOOKUP($S90,REF!$K:$N,2,FALSE)),"")</f>
        <v>0</v>
      </c>
      <c r="BE90" s="905">
        <f>IF($AB90&lt;=BE$2,IF($AC90&lt;BE$2,0,VLOOKUP($S90,REF!$K:$N,2,FALSE)),"")</f>
        <v>0</v>
      </c>
      <c r="BF90" s="905">
        <f>IF($AB90&lt;=BF$2,IF($AC90&lt;BF$2,0,VLOOKUP($S90,REF!$K:$N,2,FALSE)),"")</f>
        <v>0</v>
      </c>
      <c r="BG90" s="905">
        <f>IF($AB90&lt;=BG$2,IF($AC90&lt;BG$2,0,VLOOKUP($S90,REF!$K:$N,2,FALSE)),"")</f>
        <v>0</v>
      </c>
      <c r="BH90" s="905">
        <f>IF($AB90&lt;=BH$2,IF($AC90&lt;BH$2,0,VLOOKUP($S90,REF!$K:$N,2,FALSE)),"")</f>
        <v>0</v>
      </c>
      <c r="BI90" s="905">
        <f>IF($AB90&lt;=BI$2,IF($AC90&lt;BI$2,0,VLOOKUP($S90,REF!$K:$N,2,FALSE)),"")</f>
        <v>0</v>
      </c>
      <c r="BJ90" s="905">
        <f>IF($AB90&lt;=BJ$2,IF($AC90&lt;BJ$2,0,VLOOKUP($S90,REF!$K:$N,2,FALSE)),"")</f>
        <v>0</v>
      </c>
      <c r="BK90" s="905">
        <f>IF($AB90&lt;=BK$2,IF($AC90&lt;BK$2,0,VLOOKUP($S90,REF!$K:$N,2,FALSE)),"")</f>
        <v>0</v>
      </c>
      <c r="BL90" s="905">
        <f>IF($AB90&lt;=BL$2,IF($AC90&lt;BL$2,0,VLOOKUP($S90,REF!$K:$N,2,FALSE)),"")</f>
        <v>0</v>
      </c>
      <c r="BM90" s="905">
        <f>IF($AB90&lt;=BM$2,IF($AC90&lt;BM$2,0,VLOOKUP($S90,REF!$K:$N,2,FALSE)),"")</f>
        <v>0</v>
      </c>
      <c r="BN90" s="905">
        <f>IF($AB90&lt;=BN$2,IF($AC90&lt;BN$2,0,VLOOKUP($S90,REF!$K:$N,2,FALSE)),"")</f>
        <v>0</v>
      </c>
      <c r="BO90" s="905">
        <f>IF($AB90&lt;=BO$2,IF($AC90&lt;BO$2,0,VLOOKUP($S90,REF!$K:$N,2,FALSE)),"")</f>
        <v>0</v>
      </c>
      <c r="BP90" s="905">
        <f>IF($AB90&lt;=BP$2,IF($AC90&lt;BP$2,0,VLOOKUP($S90,REF!$K:$N,2,FALSE)),"")</f>
        <v>0</v>
      </c>
      <c r="BQ90" s="905">
        <f>IF($AB90&lt;=BQ$2,IF($AC90&lt;BQ$2,0,VLOOKUP($S90,REF!$K:$N,2,FALSE)),"")</f>
        <v>0</v>
      </c>
      <c r="BR90" s="905">
        <f>IF($AB90&lt;=BR$2,IF($AC90&lt;BR$2,0,VLOOKUP($S90,REF!$K:$N,2,FALSE)),"")</f>
        <v>0</v>
      </c>
      <c r="BS90" s="905">
        <f>IF($AB90&lt;=BS$2,IF($AC90&lt;BS$2,0,VLOOKUP($S90,REF!$K:$N,2,FALSE)),"")</f>
        <v>0</v>
      </c>
      <c r="BT90" s="905">
        <f>IF($AB90&lt;=BT$2,IF($AC90&lt;BT$2,0,VLOOKUP($S90,REF!$K:$N,2,FALSE)),"")</f>
        <v>0</v>
      </c>
      <c r="BU90" s="905">
        <f>IF($AB90&lt;=BU$2,IF($AC90&lt;BU$2,0,VLOOKUP($S90,REF!$K:$N,2,FALSE)),"")</f>
        <v>0</v>
      </c>
      <c r="BV90" s="905">
        <f>IF($AB90&lt;=BV$2,IF($AC90&lt;BV$2,0,VLOOKUP($S90,REF!$K:$N,2,FALSE)),"")</f>
        <v>0</v>
      </c>
      <c r="BW90" s="905">
        <f>IF($AB90&lt;=BW$2,IF($AC90&lt;BW$2,0,VLOOKUP($S90,REF!$K:$N,2,FALSE)),"")</f>
        <v>0</v>
      </c>
      <c r="BX90" s="905">
        <f>IF($AB90&lt;=BX$2,IF($AC90&lt;BX$2,0,VLOOKUP($S90,REF!$K:$N,2,FALSE)),"")</f>
        <v>0</v>
      </c>
      <c r="BY90" s="905">
        <f>IF($AB90&lt;=BY$2,IF($AC90&lt;BY$2,0,VLOOKUP($S90,REF!$K:$N,2,FALSE)),"")</f>
        <v>0</v>
      </c>
      <c r="BZ90" s="905">
        <f>IF($AB90&lt;=BZ$2,IF($AC90&lt;BZ$2,0,VLOOKUP($S90,REF!$K:$N,2,FALSE)),"")</f>
        <v>0</v>
      </c>
      <c r="CA90" s="905">
        <f>IF($AB90&lt;=CA$2,IF($AC90&lt;CA$2,0,VLOOKUP($S90,REF!$K:$N,2,FALSE)),"")</f>
        <v>0</v>
      </c>
      <c r="CB90" s="905">
        <f>IF($AB90&lt;=CB$2,IF($AC90&lt;CB$2,0,VLOOKUP($S90,REF!$K:$N,2,FALSE)),"")</f>
        <v>0</v>
      </c>
      <c r="CC90" s="905">
        <f>IF($AB90&lt;=CC$2,IF($AC90&lt;CC$2,0,VLOOKUP($S90,REF!$K:$N,2,FALSE)),"")</f>
        <v>0</v>
      </c>
      <c r="CD90" s="905">
        <f>IF($AB90&lt;=CD$2,IF($AC90&lt;CD$2,0,VLOOKUP($S90,REF!$K:$N,2,FALSE)),"")</f>
        <v>0</v>
      </c>
      <c r="CE90" s="905">
        <f>IF($AB90&lt;=CE$2,IF($AC90&lt;CE$2,0,VLOOKUP($S90,REF!$K:$N,2,FALSE)),"")</f>
        <v>0</v>
      </c>
      <c r="CF90" s="905">
        <f>IF($AB90&lt;=CF$2,IF($AC90&lt;CF$2,0,VLOOKUP($S90,REF!$K:$N,2,FALSE)),"")</f>
        <v>0</v>
      </c>
      <c r="CG90" s="905">
        <f>IF($AB90&lt;=CG$2,IF($AC90&lt;CG$2,0,VLOOKUP($S90,REF!$K:$N,2,FALSE)),"")</f>
        <v>0</v>
      </c>
      <c r="CH90" s="905">
        <f>IF($AB90&lt;=CH$2,IF($AC90&lt;CH$2,0,VLOOKUP($S90,REF!$K:$N,2,FALSE)),"")</f>
        <v>0</v>
      </c>
      <c r="CI90" s="905">
        <f>IF($AB90&lt;=CI$2,IF($AC90&lt;CI$2,0,VLOOKUP($S90,REF!$K:$N,2,FALSE)),"")</f>
        <v>0</v>
      </c>
      <c r="CJ90" s="905">
        <f>IF($AB90&lt;=CJ$2,IF($AC90&lt;CJ$2,0,VLOOKUP($S90,REF!$K:$N,2,FALSE)),"")</f>
        <v>0</v>
      </c>
      <c r="CK90" s="905">
        <f>IF($AB90&lt;=CK$2,IF($AC90&lt;CK$2,0,VLOOKUP($S90,REF!$K:$N,2,FALSE)),"")</f>
        <v>0</v>
      </c>
      <c r="CL90" s="905">
        <f>IF($AB90&lt;=CL$2,IF($AC90&lt;CL$2,0,VLOOKUP($S90,REF!$K:$N,2,FALSE)),"")</f>
        <v>0</v>
      </c>
      <c r="CM90" s="905">
        <f>IF($AB90&lt;=CM$2,IF($AC90&lt;CM$2,0,VLOOKUP($S90,REF!$K:$N,2,FALSE)),"")</f>
        <v>0</v>
      </c>
      <c r="CN90" s="905">
        <f>IF($AB90&lt;=CN$2,IF($AC90&lt;CN$2,0,VLOOKUP($S90,REF!$K:$N,2,FALSE)),"")</f>
        <v>0</v>
      </c>
      <c r="CO90" s="905">
        <f>IF($AB90&lt;=CO$2,IF($AC90&lt;CO$2,0,VLOOKUP($S90,REF!$K:$N,2,FALSE)),"")</f>
        <v>0</v>
      </c>
      <c r="CP90" s="905">
        <f>IF($AB90&lt;=CP$2,IF($AC90&lt;CP$2,0,VLOOKUP($S90,REF!$K:$N,2,FALSE)),"")</f>
        <v>0</v>
      </c>
      <c r="CQ90" s="905">
        <f>IF($AB90&lt;=CQ$2,IF($AC90&lt;CQ$2,0,VLOOKUP($S90,REF!$K:$N,2,FALSE)),"")</f>
        <v>0</v>
      </c>
      <c r="CR90" s="905">
        <f>IF($AB90&lt;=CR$2,IF($AC90&lt;CR$2,0,VLOOKUP($S90,REF!$K:$N,2,FALSE)),"")</f>
        <v>0</v>
      </c>
      <c r="CS90" s="905">
        <f>IF($AB90&lt;=CS$2,IF($AC90&lt;CS$2,0,VLOOKUP($S90,REF!$K:$N,2,FALSE)),"")</f>
        <v>0</v>
      </c>
      <c r="CT90" s="905">
        <f>IF($AB90&lt;=CT$2,IF($AC90&lt;CT$2,0,VLOOKUP($S90,REF!$K:$N,2,FALSE)),"")</f>
        <v>0</v>
      </c>
      <c r="CU90" s="905">
        <f>IF($AB90&lt;=CU$2,IF($AC90&lt;CU$2,0,VLOOKUP($S90,REF!$K:$N,2,FALSE)),"")</f>
        <v>0</v>
      </c>
      <c r="CV90" s="905">
        <f>IF($AB90&lt;=CV$2,IF($AC90&lt;CV$2,0,VLOOKUP($S90,REF!$K:$N,2,FALSE)),"")</f>
        <v>0</v>
      </c>
      <c r="CW90" s="905">
        <f>IF($AB90&lt;=CW$2,IF($AC90&lt;CW$2,0,VLOOKUP($S90,REF!$K:$N,2,FALSE)),"")</f>
        <v>0</v>
      </c>
      <c r="CX90" s="905">
        <f>IF($AB90&lt;=CX$2,IF($AC90&lt;CX$2,0,VLOOKUP($S90,REF!$K:$N,2,FALSE)),"")</f>
        <v>0</v>
      </c>
      <c r="CY90" s="905">
        <f>IF($AB90&lt;=CY$2,IF($AC90&lt;CY$2,0,VLOOKUP($S90,REF!$K:$N,2,FALSE)),"")</f>
        <v>0</v>
      </c>
      <c r="CZ90" s="905">
        <f>IF($AB90&lt;=CZ$2,IF($AC90&lt;CZ$2,0,VLOOKUP($S90,REF!$K:$N,2,FALSE)),"")</f>
        <v>0</v>
      </c>
      <c r="DA90" s="905">
        <f>IF($AB90&lt;=DA$2,IF($AC90&lt;DA$2,0,VLOOKUP($S90,REF!$K:$N,2,FALSE)),"")</f>
        <v>0</v>
      </c>
      <c r="DB90" s="905">
        <f>IF($AB90&lt;=DB$2,IF($AC90&lt;DB$2,0,VLOOKUP($S90,REF!$K:$N,2,FALSE)),"")</f>
        <v>0</v>
      </c>
      <c r="DC90" s="905">
        <f>IF($AB90&lt;=DC$2,IF($AC90&lt;DC$2,0,VLOOKUP($S90,REF!$K:$N,2,FALSE)),"")</f>
        <v>0</v>
      </c>
      <c r="DD90" s="905">
        <f>IF($AB90&lt;=DD$2,IF($AC90&lt;DD$2,0,VLOOKUP($S90,REF!$K:$N,2,FALSE)),"")</f>
        <v>0</v>
      </c>
      <c r="DE90" s="905">
        <f>IF($AB90&lt;=DE$2,IF($AC90&lt;DE$2,0,VLOOKUP($S90,REF!$K:$N,2,FALSE)),"")</f>
        <v>0</v>
      </c>
      <c r="DF90" s="905">
        <f>IF($AB90&lt;=DF$2,IF($AC90&lt;DF$2,0,VLOOKUP($S90,REF!$K:$N,2,FALSE)),"")</f>
        <v>0</v>
      </c>
      <c r="DG90" s="905">
        <f>IF($AB90&lt;=DG$2,IF($AC90&lt;DG$2,0,VLOOKUP($S90,REF!$K:$N,2,FALSE)),"")</f>
        <v>0</v>
      </c>
      <c r="DH90" s="905">
        <f>IF($AB90&lt;=DH$2,IF($AC90&lt;DH$2,0,VLOOKUP($S90,REF!$K:$N,2,FALSE)),"")</f>
        <v>0</v>
      </c>
      <c r="DI90" s="905">
        <f>IF($AB90&lt;=DI$2,IF($AC90&lt;DI$2,0,VLOOKUP($S90,REF!$K:$N,2,FALSE)),"")</f>
        <v>0</v>
      </c>
      <c r="DJ90" s="905">
        <f>IF($AB90&lt;=DJ$2,IF($AC90&lt;DJ$2,0,VLOOKUP($S90,REF!$K:$N,2,FALSE)),"")</f>
        <v>0</v>
      </c>
      <c r="DK90" s="905">
        <f>IF($AB90&lt;=DK$2,IF($AC90&lt;DK$2,0,VLOOKUP($S90,REF!$K:$N,2,FALSE)),"")</f>
        <v>0</v>
      </c>
      <c r="DL90" s="905">
        <f>IF($AB90&lt;=DL$2,IF($AC90&lt;DL$2,0,VLOOKUP($S90,REF!$K:$N,2,FALSE)),"")</f>
        <v>0</v>
      </c>
      <c r="DM90" s="905">
        <f>IF($AB90&lt;=DM$2,IF($AC90&lt;DM$2,0,VLOOKUP($S90,REF!$K:$N,2,FALSE)),"")</f>
        <v>0</v>
      </c>
      <c r="DN90" s="905">
        <f>IF($AB90&lt;=DN$2,IF($AC90&lt;DN$2,0,VLOOKUP($S90,REF!$K:$N,2,FALSE)),"")</f>
        <v>0</v>
      </c>
      <c r="DO90" s="905">
        <f>IF($AB90&lt;=DO$2,IF($AC90&lt;DO$2,0,VLOOKUP($S90,REF!$K:$N,2,FALSE)),"")</f>
        <v>0</v>
      </c>
      <c r="DP90" s="905">
        <f>IF($AB90&lt;=DP$2,IF($AC90&lt;DP$2,0,VLOOKUP($S90,REF!$K:$N,2,FALSE)),"")</f>
        <v>0</v>
      </c>
      <c r="DQ90" s="905">
        <f>IF($AB90&lt;=DQ$2,IF($AC90&lt;DQ$2,0,VLOOKUP($S90,REF!$K:$N,2,FALSE)),"")</f>
        <v>0</v>
      </c>
      <c r="DR90" s="905">
        <f>IF($AB90&lt;=DR$2,IF($AC90&lt;DR$2,0,VLOOKUP($S90,REF!$K:$N,2,FALSE)),"")</f>
        <v>0</v>
      </c>
      <c r="DS90" s="905">
        <f>IF($AB90&lt;=DS$2,IF($AC90&lt;DS$2,0,VLOOKUP($S90,REF!$K:$N,2,FALSE)),"")</f>
        <v>0</v>
      </c>
      <c r="DT90" s="905">
        <f>IF($AB90&lt;=DT$2,IF($AC90&lt;DT$2,0,VLOOKUP($S90,REF!$K:$N,2,FALSE)),"")</f>
        <v>0</v>
      </c>
      <c r="DU90" s="905">
        <f>IF($AB90&lt;=DU$2,IF($AC90&lt;DU$2,0,VLOOKUP($S90,REF!$K:$N,2,FALSE)),"")</f>
        <v>0</v>
      </c>
      <c r="DV90" s="905">
        <f>IF($AB90&lt;=DV$2,IF($AC90&lt;DV$2,0,VLOOKUP($S90,REF!$K:$N,2,FALSE)),"")</f>
        <v>0</v>
      </c>
      <c r="DW90" s="905">
        <f>IF($AB90&lt;=DW$2,IF($AC90&lt;DW$2,0,VLOOKUP($S90,REF!$K:$N,2,FALSE)),"")</f>
        <v>0</v>
      </c>
      <c r="DX90" s="905">
        <f>IF($AB90&lt;=DX$2,IF($AC90&lt;DX$2,0,VLOOKUP($S90,REF!$K:$N,2,FALSE)),"")</f>
        <v>0</v>
      </c>
      <c r="DY90" s="905">
        <f>IF($AB90&lt;=DY$2,IF($AC90&lt;DY$2,0,VLOOKUP($S90,REF!$K:$N,2,FALSE)),"")</f>
        <v>0</v>
      </c>
      <c r="DZ90" s="905">
        <f>IF($AB90&lt;=DZ$2,IF($AC90&lt;DZ$2,0,VLOOKUP($S90,REF!$K:$N,2,FALSE)),"")</f>
        <v>1.0001</v>
      </c>
      <c r="EA90" s="908"/>
      <c r="EB90" s="908"/>
      <c r="EC90" s="908"/>
      <c r="ED90" s="908"/>
      <c r="EE90" s="908"/>
      <c r="EF90" s="908"/>
      <c r="EG90" s="908"/>
      <c r="EH90" s="908"/>
      <c r="EI90" s="908"/>
      <c r="EJ90" s="908"/>
      <c r="EK90" s="908"/>
      <c r="EL90" s="908"/>
      <c r="EM90" s="908"/>
      <c r="EN90" s="908"/>
      <c r="EO90" s="908"/>
      <c r="EP90" s="908"/>
      <c r="EQ90" s="908"/>
      <c r="ER90" s="908"/>
      <c r="ES90" s="908"/>
      <c r="ET90" s="908"/>
      <c r="EU90" s="908"/>
      <c r="EV90" s="908"/>
      <c r="EW90" s="908"/>
      <c r="EX90" s="908"/>
      <c r="EY90" s="908"/>
      <c r="EZ90" s="908"/>
      <c r="FA90" s="908"/>
      <c r="FB90" s="908"/>
      <c r="FC90" s="908"/>
      <c r="FD90" s="908"/>
      <c r="FE90" s="908"/>
      <c r="FF90" s="908"/>
      <c r="FG90" s="908"/>
      <c r="FH90" s="908"/>
      <c r="FI90" s="908"/>
      <c r="FJ90" s="908"/>
      <c r="FK90" s="908"/>
      <c r="FL90" s="908"/>
      <c r="FM90" s="908"/>
      <c r="FN90" s="908"/>
      <c r="FO90" s="908"/>
      <c r="FP90" s="908"/>
      <c r="FQ90" s="908"/>
      <c r="FR90" s="908"/>
      <c r="FS90" s="908"/>
      <c r="FT90" s="908"/>
      <c r="FU90" s="908"/>
      <c r="FV90" s="908"/>
      <c r="FW90" s="908"/>
      <c r="FX90" s="908"/>
      <c r="FY90" s="908"/>
      <c r="FZ90" s="908"/>
      <c r="GA90" s="908"/>
      <c r="GB90" s="908"/>
      <c r="GC90" s="908"/>
      <c r="GD90" s="908"/>
      <c r="GE90" s="908"/>
      <c r="GF90" s="908"/>
      <c r="GG90" s="908"/>
      <c r="GH90" s="908"/>
      <c r="GI90" s="908"/>
      <c r="GJ90" s="908"/>
      <c r="GK90" s="908"/>
      <c r="GL90" s="908"/>
      <c r="GM90" s="908"/>
      <c r="GN90" s="908"/>
      <c r="GO90" s="908"/>
      <c r="GP90" s="908"/>
      <c r="GQ90" s="908"/>
      <c r="GR90" s="908"/>
      <c r="GS90" s="908"/>
      <c r="GT90" s="908"/>
      <c r="GU90" s="908"/>
      <c r="GV90" s="908"/>
      <c r="GW90" s="908"/>
      <c r="GX90" s="908"/>
      <c r="GY90" s="908"/>
      <c r="GZ90" s="908"/>
      <c r="HA90" s="908"/>
      <c r="HB90" s="908"/>
      <c r="HC90" s="908"/>
      <c r="HD90" s="908"/>
      <c r="HE90" s="908"/>
      <c r="HF90" s="908"/>
      <c r="HG90" s="908"/>
      <c r="HH90" s="908"/>
      <c r="HI90" s="908"/>
      <c r="HJ90" s="908"/>
      <c r="HK90" s="908"/>
      <c r="HL90" s="908"/>
      <c r="HM90" s="908"/>
      <c r="HN90" s="908"/>
      <c r="HO90" s="908"/>
      <c r="HP90" s="908"/>
      <c r="HQ90" s="908"/>
      <c r="HR90" s="908"/>
      <c r="HS90" s="908"/>
      <c r="HT90" s="908"/>
      <c r="HU90" s="908"/>
      <c r="HV90" s="908"/>
      <c r="HW90" s="908"/>
      <c r="HX90" s="908"/>
      <c r="HY90" s="908"/>
      <c r="HZ90" s="908"/>
      <c r="IA90" s="908"/>
      <c r="IB90" s="908"/>
      <c r="IC90" s="908"/>
      <c r="ID90" s="908"/>
      <c r="IE90" s="908"/>
      <c r="IF90" s="908"/>
      <c r="IG90" s="908"/>
      <c r="IH90" s="908"/>
      <c r="II90" s="908"/>
      <c r="IJ90" s="908"/>
      <c r="IK90" s="908"/>
      <c r="IL90" s="908"/>
      <c r="IM90" s="908"/>
      <c r="IN90" s="908"/>
      <c r="IO90" s="908"/>
      <c r="IP90" s="908"/>
      <c r="IQ90" s="908"/>
      <c r="IR90" s="908"/>
      <c r="IS90" s="908"/>
      <c r="IT90" s="908"/>
      <c r="IU90" s="908"/>
      <c r="IV90" s="908"/>
      <c r="IW90" s="908"/>
      <c r="IX90" s="908"/>
      <c r="IY90" s="908"/>
      <c r="IZ90" s="908"/>
      <c r="JA90" s="908"/>
      <c r="JB90" s="908"/>
      <c r="JC90" s="908"/>
      <c r="JD90" s="908"/>
      <c r="JE90" s="908"/>
      <c r="JF90" s="908"/>
      <c r="JG90" s="908"/>
      <c r="JH90" s="908"/>
      <c r="JI90" s="908"/>
      <c r="JJ90" s="908"/>
      <c r="JK90" s="908"/>
      <c r="JL90" s="908"/>
      <c r="JM90" s="908"/>
      <c r="JN90" s="908"/>
      <c r="JO90" s="908"/>
      <c r="JP90" s="908"/>
      <c r="JQ90" s="908"/>
      <c r="JR90" s="908"/>
      <c r="JS90" s="908"/>
      <c r="JT90" s="908"/>
      <c r="JU90" s="908"/>
      <c r="JV90" s="908"/>
      <c r="JW90" s="908"/>
      <c r="JX90" s="908"/>
    </row>
    <row r="91" spans="1:284" s="709" customFormat="1" ht="24" customHeight="1">
      <c r="A91" s="972">
        <f>VLOOKUP(B91,REF!$U$1:$W$8,2,FALSE)</f>
        <v>4</v>
      </c>
      <c r="B91" s="1192" t="s">
        <v>342</v>
      </c>
      <c r="C91" s="1193"/>
      <c r="D91" s="1297"/>
      <c r="E91" s="971"/>
      <c r="F91" s="1218">
        <v>0</v>
      </c>
      <c r="G91" s="1219"/>
      <c r="H91" s="870"/>
      <c r="I91" s="764" t="s">
        <v>281</v>
      </c>
      <c r="J91" s="945"/>
      <c r="K91" s="939"/>
      <c r="L91" s="864"/>
      <c r="M91" s="710"/>
      <c r="N91" s="1304" t="s">
        <v>281</v>
      </c>
      <c r="O91" s="1225"/>
      <c r="P91" s="860"/>
      <c r="Q91" s="930"/>
      <c r="R91" s="1025"/>
      <c r="S91" s="1179"/>
      <c r="T91" s="1180" t="str">
        <f>VLOOKUP(S91,REF!$K$1:$N$11,4,FALSE)</f>
        <v>SALES</v>
      </c>
      <c r="U91" s="1019"/>
      <c r="V91" s="904"/>
      <c r="W91" s="956"/>
      <c r="X91" s="904"/>
      <c r="Y91" s="956"/>
      <c r="Z91" s="955"/>
      <c r="AA91" s="952">
        <f t="shared" si="12"/>
        <v>0</v>
      </c>
      <c r="AB91" s="1283"/>
      <c r="AC91" s="1283">
        <f t="shared" si="13"/>
        <v>0</v>
      </c>
      <c r="AD91" s="952"/>
      <c r="AE91" s="953"/>
      <c r="AF91" s="1033"/>
      <c r="AG91" s="1234"/>
      <c r="AH91" s="472">
        <f>IF($AB91&lt;=AH$2,IF($AC91&lt;AH$2,0,VLOOKUP($S91,REF!$K:$N,2,FALSE)),"")</f>
        <v>0</v>
      </c>
      <c r="AI91" s="472">
        <f>IF($AB91&lt;=AI$2,IF($AC91&lt;AI$2,0,VLOOKUP($S91,REF!$K:$N,2,FALSE)),"")</f>
        <v>0</v>
      </c>
      <c r="AJ91" s="472">
        <f>IF($AB91&lt;=AJ$2,IF($AC91&lt;AJ$2,0,VLOOKUP($S91,REF!$K:$N,2,FALSE)),"")</f>
        <v>0</v>
      </c>
      <c r="AK91" s="472">
        <f>IF($AB91&lt;=AK$2,IF($AC91&lt;AK$2,0,VLOOKUP($S91,REF!$K:$N,2,FALSE)),"")</f>
        <v>0</v>
      </c>
      <c r="AL91" s="472">
        <f>IF($AB91&lt;=AL$2,IF($AC91&lt;AL$2,0,VLOOKUP($S91,REF!$K:$N,2,FALSE)),"")</f>
        <v>0</v>
      </c>
      <c r="AM91" s="472">
        <f>IF($AB91&lt;=AM$2,IF($AC91&lt;AM$2,0,VLOOKUP($S91,REF!$K:$N,2,FALSE)),"")</f>
        <v>0</v>
      </c>
      <c r="AN91" s="472">
        <f>IF($AB91&lt;=AN$2,IF($AC91&lt;AN$2,0,VLOOKUP($S91,REF!$K:$N,2,FALSE)),"")</f>
        <v>0</v>
      </c>
      <c r="AO91" s="472">
        <f>IF($AB91&lt;=AO$2,IF($AC91&lt;AO$2,0,VLOOKUP($S91,REF!$K:$N,2,FALSE)),"")</f>
        <v>0</v>
      </c>
      <c r="AP91" s="472">
        <f>IF($AB91&lt;=AP$2,IF($AC91&lt;AP$2,0,VLOOKUP($S91,REF!$K:$N,2,FALSE)),"")</f>
        <v>0</v>
      </c>
      <c r="AQ91" s="472">
        <f>IF($AB91&lt;=AQ$2,IF($AC91&lt;AQ$2,0,VLOOKUP($S91,REF!$K:$N,2,FALSE)),"")</f>
        <v>0</v>
      </c>
      <c r="AR91" s="472">
        <f>IF($AB91&lt;=AR$2,IF($AC91&lt;AR$2,0,VLOOKUP($S91,REF!$K:$N,2,FALSE)),"")</f>
        <v>0</v>
      </c>
      <c r="AS91" s="472">
        <f>IF($AB91&lt;=AS$2,IF($AC91&lt;AS$2,0,VLOOKUP($S91,REF!$K:$N,2,FALSE)),"")</f>
        <v>0</v>
      </c>
      <c r="AT91" s="472">
        <f>IF($AB91&lt;=AT$2,IF($AC91&lt;AT$2,0,VLOOKUP($S91,REF!$K:$N,2,FALSE)),"")</f>
        <v>0</v>
      </c>
      <c r="AU91" s="472">
        <f>IF($AB91&lt;=AU$2,IF($AC91&lt;AU$2,0,VLOOKUP($S91,REF!$K:$N,2,FALSE)),"")</f>
        <v>0</v>
      </c>
      <c r="AV91" s="472">
        <f>IF($AB91&lt;=AV$2,IF($AC91&lt;AV$2,0,VLOOKUP($S91,REF!$K:$N,2,FALSE)),"")</f>
        <v>0</v>
      </c>
      <c r="AW91" s="472">
        <f>IF($AB91&lt;=AW$2,IF($AC91&lt;AW$2,0,VLOOKUP($S91,REF!$K:$N,2,FALSE)),"")</f>
        <v>0</v>
      </c>
      <c r="AX91" s="472">
        <f>IF($AB91&lt;=AX$2,IF($AC91&lt;AX$2,0,VLOOKUP($S91,REF!$K:$N,2,FALSE)),"")</f>
        <v>0</v>
      </c>
      <c r="AY91" s="472">
        <f>IF($AB91&lt;=AY$2,IF($AC91&lt;AY$2,0,VLOOKUP($S91,REF!$K:$N,2,FALSE)),"")</f>
        <v>0</v>
      </c>
      <c r="AZ91" s="472">
        <f>IF($AB91&lt;=AZ$2,IF($AC91&lt;AZ$2,0,VLOOKUP($S91,REF!$K:$N,2,FALSE)),"")</f>
        <v>0</v>
      </c>
      <c r="BA91" s="472">
        <f>IF($AB91&lt;=BA$2,IF($AC91&lt;BA$2,0,VLOOKUP($S91,REF!$K:$N,2,FALSE)),"")</f>
        <v>0</v>
      </c>
      <c r="BB91" s="905">
        <f>IF($AB91&lt;=BB$2,IF($AC91&lt;BB$2,0,VLOOKUP($S91,REF!$K:$N,2,FALSE)),"")</f>
        <v>0</v>
      </c>
      <c r="BC91" s="905">
        <f>IF($AB91&lt;=BC$2,IF($AC91&lt;BC$2,0,VLOOKUP($S91,REF!$K:$N,2,FALSE)),"")</f>
        <v>0</v>
      </c>
      <c r="BD91" s="905">
        <f>IF($AB91&lt;=BD$2,IF($AC91&lt;BD$2,0,VLOOKUP($S91,REF!$K:$N,2,FALSE)),"")</f>
        <v>0</v>
      </c>
      <c r="BE91" s="905">
        <f>IF($AB91&lt;=BE$2,IF($AC91&lt;BE$2,0,VLOOKUP($S91,REF!$K:$N,2,FALSE)),"")</f>
        <v>0</v>
      </c>
      <c r="BF91" s="905">
        <f>IF($AB91&lt;=BF$2,IF($AC91&lt;BF$2,0,VLOOKUP($S91,REF!$K:$N,2,FALSE)),"")</f>
        <v>0</v>
      </c>
      <c r="BG91" s="905">
        <f>IF($AB91&lt;=BG$2,IF($AC91&lt;BG$2,0,VLOOKUP($S91,REF!$K:$N,2,FALSE)),"")</f>
        <v>0</v>
      </c>
      <c r="BH91" s="905">
        <f>IF($AB91&lt;=BH$2,IF($AC91&lt;BH$2,0,VLOOKUP($S91,REF!$K:$N,2,FALSE)),"")</f>
        <v>0</v>
      </c>
      <c r="BI91" s="905">
        <f>IF($AB91&lt;=BI$2,IF($AC91&lt;BI$2,0,VLOOKUP($S91,REF!$K:$N,2,FALSE)),"")</f>
        <v>0</v>
      </c>
      <c r="BJ91" s="905">
        <f>IF($AB91&lt;=BJ$2,IF($AC91&lt;BJ$2,0,VLOOKUP($S91,REF!$K:$N,2,FALSE)),"")</f>
        <v>0</v>
      </c>
      <c r="BK91" s="905">
        <f>IF($AB91&lt;=BK$2,IF($AC91&lt;BK$2,0,VLOOKUP($S91,REF!$K:$N,2,FALSE)),"")</f>
        <v>0</v>
      </c>
      <c r="BL91" s="905">
        <f>IF($AB91&lt;=BL$2,IF($AC91&lt;BL$2,0,VLOOKUP($S91,REF!$K:$N,2,FALSE)),"")</f>
        <v>0</v>
      </c>
      <c r="BM91" s="905">
        <f>IF($AB91&lt;=BM$2,IF($AC91&lt;BM$2,0,VLOOKUP($S91,REF!$K:$N,2,FALSE)),"")</f>
        <v>0</v>
      </c>
      <c r="BN91" s="905">
        <f>IF($AB91&lt;=BN$2,IF($AC91&lt;BN$2,0,VLOOKUP($S91,REF!$K:$N,2,FALSE)),"")</f>
        <v>0</v>
      </c>
      <c r="BO91" s="905">
        <f>IF($AB91&lt;=BO$2,IF($AC91&lt;BO$2,0,VLOOKUP($S91,REF!$K:$N,2,FALSE)),"")</f>
        <v>0</v>
      </c>
      <c r="BP91" s="905">
        <f>IF($AB91&lt;=BP$2,IF($AC91&lt;BP$2,0,VLOOKUP($S91,REF!$K:$N,2,FALSE)),"")</f>
        <v>0</v>
      </c>
      <c r="BQ91" s="905">
        <f>IF($AB91&lt;=BQ$2,IF($AC91&lt;BQ$2,0,VLOOKUP($S91,REF!$K:$N,2,FALSE)),"")</f>
        <v>0</v>
      </c>
      <c r="BR91" s="905">
        <f>IF($AB91&lt;=BR$2,IF($AC91&lt;BR$2,0,VLOOKUP($S91,REF!$K:$N,2,FALSE)),"")</f>
        <v>0</v>
      </c>
      <c r="BS91" s="905">
        <f>IF($AB91&lt;=BS$2,IF($AC91&lt;BS$2,0,VLOOKUP($S91,REF!$K:$N,2,FALSE)),"")</f>
        <v>0</v>
      </c>
      <c r="BT91" s="905">
        <f>IF($AB91&lt;=BT$2,IF($AC91&lt;BT$2,0,VLOOKUP($S91,REF!$K:$N,2,FALSE)),"")</f>
        <v>0</v>
      </c>
      <c r="BU91" s="905">
        <f>IF($AB91&lt;=BU$2,IF($AC91&lt;BU$2,0,VLOOKUP($S91,REF!$K:$N,2,FALSE)),"")</f>
        <v>0</v>
      </c>
      <c r="BV91" s="905">
        <f>IF($AB91&lt;=BV$2,IF($AC91&lt;BV$2,0,VLOOKUP($S91,REF!$K:$N,2,FALSE)),"")</f>
        <v>0</v>
      </c>
      <c r="BW91" s="905">
        <f>IF($AB91&lt;=BW$2,IF($AC91&lt;BW$2,0,VLOOKUP($S91,REF!$K:$N,2,FALSE)),"")</f>
        <v>0</v>
      </c>
      <c r="BX91" s="905">
        <f>IF($AB91&lt;=BX$2,IF($AC91&lt;BX$2,0,VLOOKUP($S91,REF!$K:$N,2,FALSE)),"")</f>
        <v>0</v>
      </c>
      <c r="BY91" s="905">
        <f>IF($AB91&lt;=BY$2,IF($AC91&lt;BY$2,0,VLOOKUP($S91,REF!$K:$N,2,FALSE)),"")</f>
        <v>0</v>
      </c>
      <c r="BZ91" s="905">
        <f>IF($AB91&lt;=BZ$2,IF($AC91&lt;BZ$2,0,VLOOKUP($S91,REF!$K:$N,2,FALSE)),"")</f>
        <v>0</v>
      </c>
      <c r="CA91" s="905">
        <f>IF($AB91&lt;=CA$2,IF($AC91&lt;CA$2,0,VLOOKUP($S91,REF!$K:$N,2,FALSE)),"")</f>
        <v>0</v>
      </c>
      <c r="CB91" s="905">
        <f>IF($AB91&lt;=CB$2,IF($AC91&lt;CB$2,0,VLOOKUP($S91,REF!$K:$N,2,FALSE)),"")</f>
        <v>0</v>
      </c>
      <c r="CC91" s="905">
        <f>IF($AB91&lt;=CC$2,IF($AC91&lt;CC$2,0,VLOOKUP($S91,REF!$K:$N,2,FALSE)),"")</f>
        <v>0</v>
      </c>
      <c r="CD91" s="905">
        <f>IF($AB91&lt;=CD$2,IF($AC91&lt;CD$2,0,VLOOKUP($S91,REF!$K:$N,2,FALSE)),"")</f>
        <v>0</v>
      </c>
      <c r="CE91" s="905">
        <f>IF($AB91&lt;=CE$2,IF($AC91&lt;CE$2,0,VLOOKUP($S91,REF!$K:$N,2,FALSE)),"")</f>
        <v>0</v>
      </c>
      <c r="CF91" s="905">
        <f>IF($AB91&lt;=CF$2,IF($AC91&lt;CF$2,0,VLOOKUP($S91,REF!$K:$N,2,FALSE)),"")</f>
        <v>0</v>
      </c>
      <c r="CG91" s="905">
        <f>IF($AB91&lt;=CG$2,IF($AC91&lt;CG$2,0,VLOOKUP($S91,REF!$K:$N,2,FALSE)),"")</f>
        <v>0</v>
      </c>
      <c r="CH91" s="905">
        <f>IF($AB91&lt;=CH$2,IF($AC91&lt;CH$2,0,VLOOKUP($S91,REF!$K:$N,2,FALSE)),"")</f>
        <v>0</v>
      </c>
      <c r="CI91" s="905">
        <f>IF($AB91&lt;=CI$2,IF($AC91&lt;CI$2,0,VLOOKUP($S91,REF!$K:$N,2,FALSE)),"")</f>
        <v>0</v>
      </c>
      <c r="CJ91" s="905">
        <f>IF($AB91&lt;=CJ$2,IF($AC91&lt;CJ$2,0,VLOOKUP($S91,REF!$K:$N,2,FALSE)),"")</f>
        <v>0</v>
      </c>
      <c r="CK91" s="905">
        <f>IF($AB91&lt;=CK$2,IF($AC91&lt;CK$2,0,VLOOKUP($S91,REF!$K:$N,2,FALSE)),"")</f>
        <v>0</v>
      </c>
      <c r="CL91" s="905">
        <f>IF($AB91&lt;=CL$2,IF($AC91&lt;CL$2,0,VLOOKUP($S91,REF!$K:$N,2,FALSE)),"")</f>
        <v>0</v>
      </c>
      <c r="CM91" s="905">
        <f>IF($AB91&lt;=CM$2,IF($AC91&lt;CM$2,0,VLOOKUP($S91,REF!$K:$N,2,FALSE)),"")</f>
        <v>0</v>
      </c>
      <c r="CN91" s="905">
        <f>IF($AB91&lt;=CN$2,IF($AC91&lt;CN$2,0,VLOOKUP($S91,REF!$K:$N,2,FALSE)),"")</f>
        <v>0</v>
      </c>
      <c r="CO91" s="905">
        <f>IF($AB91&lt;=CO$2,IF($AC91&lt;CO$2,0,VLOOKUP($S91,REF!$K:$N,2,FALSE)),"")</f>
        <v>0</v>
      </c>
      <c r="CP91" s="905">
        <f>IF($AB91&lt;=CP$2,IF($AC91&lt;CP$2,0,VLOOKUP($S91,REF!$K:$N,2,FALSE)),"")</f>
        <v>0</v>
      </c>
      <c r="CQ91" s="905">
        <f>IF($AB91&lt;=CQ$2,IF($AC91&lt;CQ$2,0,VLOOKUP($S91,REF!$K:$N,2,FALSE)),"")</f>
        <v>0</v>
      </c>
      <c r="CR91" s="905">
        <f>IF($AB91&lt;=CR$2,IF($AC91&lt;CR$2,0,VLOOKUP($S91,REF!$K:$N,2,FALSE)),"")</f>
        <v>0</v>
      </c>
      <c r="CS91" s="905">
        <f>IF($AB91&lt;=CS$2,IF($AC91&lt;CS$2,0,VLOOKUP($S91,REF!$K:$N,2,FALSE)),"")</f>
        <v>0</v>
      </c>
      <c r="CT91" s="905">
        <f>IF($AB91&lt;=CT$2,IF($AC91&lt;CT$2,0,VLOOKUP($S91,REF!$K:$N,2,FALSE)),"")</f>
        <v>0</v>
      </c>
      <c r="CU91" s="905">
        <f>IF($AB91&lt;=CU$2,IF($AC91&lt;CU$2,0,VLOOKUP($S91,REF!$K:$N,2,FALSE)),"")</f>
        <v>0</v>
      </c>
      <c r="CV91" s="905">
        <f>IF($AB91&lt;=CV$2,IF($AC91&lt;CV$2,0,VLOOKUP($S91,REF!$K:$N,2,FALSE)),"")</f>
        <v>0</v>
      </c>
      <c r="CW91" s="905">
        <f>IF($AB91&lt;=CW$2,IF($AC91&lt;CW$2,0,VLOOKUP($S91,REF!$K:$N,2,FALSE)),"")</f>
        <v>0</v>
      </c>
      <c r="CX91" s="905">
        <f>IF($AB91&lt;=CX$2,IF($AC91&lt;CX$2,0,VLOOKUP($S91,REF!$K:$N,2,FALSE)),"")</f>
        <v>0</v>
      </c>
      <c r="CY91" s="905">
        <f>IF($AB91&lt;=CY$2,IF($AC91&lt;CY$2,0,VLOOKUP($S91,REF!$K:$N,2,FALSE)),"")</f>
        <v>0</v>
      </c>
      <c r="CZ91" s="905">
        <f>IF($AB91&lt;=CZ$2,IF($AC91&lt;CZ$2,0,VLOOKUP($S91,REF!$K:$N,2,FALSE)),"")</f>
        <v>0</v>
      </c>
      <c r="DA91" s="905">
        <f>IF($AB91&lt;=DA$2,IF($AC91&lt;DA$2,0,VLOOKUP($S91,REF!$K:$N,2,FALSE)),"")</f>
        <v>0</v>
      </c>
      <c r="DB91" s="905">
        <f>IF($AB91&lt;=DB$2,IF($AC91&lt;DB$2,0,VLOOKUP($S91,REF!$K:$N,2,FALSE)),"")</f>
        <v>0</v>
      </c>
      <c r="DC91" s="905">
        <f>IF($AB91&lt;=DC$2,IF($AC91&lt;DC$2,0,VLOOKUP($S91,REF!$K:$N,2,FALSE)),"")</f>
        <v>0</v>
      </c>
      <c r="DD91" s="905">
        <f>IF($AB91&lt;=DD$2,IF($AC91&lt;DD$2,0,VLOOKUP($S91,REF!$K:$N,2,FALSE)),"")</f>
        <v>0</v>
      </c>
      <c r="DE91" s="905">
        <f>IF($AB91&lt;=DE$2,IF($AC91&lt;DE$2,0,VLOOKUP($S91,REF!$K:$N,2,FALSE)),"")</f>
        <v>0</v>
      </c>
      <c r="DF91" s="905">
        <f>IF($AB91&lt;=DF$2,IF($AC91&lt;DF$2,0,VLOOKUP($S91,REF!$K:$N,2,FALSE)),"")</f>
        <v>0</v>
      </c>
      <c r="DG91" s="905">
        <f>IF($AB91&lt;=DG$2,IF($AC91&lt;DG$2,0,VLOOKUP($S91,REF!$K:$N,2,FALSE)),"")</f>
        <v>0</v>
      </c>
      <c r="DH91" s="905">
        <f>IF($AB91&lt;=DH$2,IF($AC91&lt;DH$2,0,VLOOKUP($S91,REF!$K:$N,2,FALSE)),"")</f>
        <v>0</v>
      </c>
      <c r="DI91" s="905">
        <f>IF($AB91&lt;=DI$2,IF($AC91&lt;DI$2,0,VLOOKUP($S91,REF!$K:$N,2,FALSE)),"")</f>
        <v>0</v>
      </c>
      <c r="DJ91" s="905">
        <f>IF($AB91&lt;=DJ$2,IF($AC91&lt;DJ$2,0,VLOOKUP($S91,REF!$K:$N,2,FALSE)),"")</f>
        <v>0</v>
      </c>
      <c r="DK91" s="905">
        <f>IF($AB91&lt;=DK$2,IF($AC91&lt;DK$2,0,VLOOKUP($S91,REF!$K:$N,2,FALSE)),"")</f>
        <v>0</v>
      </c>
      <c r="DL91" s="905">
        <f>IF($AB91&lt;=DL$2,IF($AC91&lt;DL$2,0,VLOOKUP($S91,REF!$K:$N,2,FALSE)),"")</f>
        <v>0</v>
      </c>
      <c r="DM91" s="905">
        <f>IF($AB91&lt;=DM$2,IF($AC91&lt;DM$2,0,VLOOKUP($S91,REF!$K:$N,2,FALSE)),"")</f>
        <v>0</v>
      </c>
      <c r="DN91" s="905">
        <f>IF($AB91&lt;=DN$2,IF($AC91&lt;DN$2,0,VLOOKUP($S91,REF!$K:$N,2,FALSE)),"")</f>
        <v>0</v>
      </c>
      <c r="DO91" s="905">
        <f>IF($AB91&lt;=DO$2,IF($AC91&lt;DO$2,0,VLOOKUP($S91,REF!$K:$N,2,FALSE)),"")</f>
        <v>0</v>
      </c>
      <c r="DP91" s="905">
        <f>IF($AB91&lt;=DP$2,IF($AC91&lt;DP$2,0,VLOOKUP($S91,REF!$K:$N,2,FALSE)),"")</f>
        <v>0</v>
      </c>
      <c r="DQ91" s="905">
        <f>IF($AB91&lt;=DQ$2,IF($AC91&lt;DQ$2,0,VLOOKUP($S91,REF!$K:$N,2,FALSE)),"")</f>
        <v>0</v>
      </c>
      <c r="DR91" s="905">
        <f>IF($AB91&lt;=DR$2,IF($AC91&lt;DR$2,0,VLOOKUP($S91,REF!$K:$N,2,FALSE)),"")</f>
        <v>0</v>
      </c>
      <c r="DS91" s="905">
        <f>IF($AB91&lt;=DS$2,IF($AC91&lt;DS$2,0,VLOOKUP($S91,REF!$K:$N,2,FALSE)),"")</f>
        <v>0</v>
      </c>
      <c r="DT91" s="905">
        <f>IF($AB91&lt;=DT$2,IF($AC91&lt;DT$2,0,VLOOKUP($S91,REF!$K:$N,2,FALSE)),"")</f>
        <v>0</v>
      </c>
      <c r="DU91" s="905">
        <f>IF($AB91&lt;=DU$2,IF($AC91&lt;DU$2,0,VLOOKUP($S91,REF!$K:$N,2,FALSE)),"")</f>
        <v>0</v>
      </c>
      <c r="DV91" s="905">
        <f>IF($AB91&lt;=DV$2,IF($AC91&lt;DV$2,0,VLOOKUP($S91,REF!$K:$N,2,FALSE)),"")</f>
        <v>0</v>
      </c>
      <c r="DW91" s="905">
        <f>IF($AB91&lt;=DW$2,IF($AC91&lt;DW$2,0,VLOOKUP($S91,REF!$K:$N,2,FALSE)),"")</f>
        <v>0</v>
      </c>
      <c r="DX91" s="905">
        <f>IF($AB91&lt;=DX$2,IF($AC91&lt;DX$2,0,VLOOKUP($S91,REF!$K:$N,2,FALSE)),"")</f>
        <v>0</v>
      </c>
      <c r="DY91" s="905">
        <f>IF($AB91&lt;=DY$2,IF($AC91&lt;DY$2,0,VLOOKUP($S91,REF!$K:$N,2,FALSE)),"")</f>
        <v>0</v>
      </c>
      <c r="DZ91" s="905">
        <f>IF($AB91&lt;=DZ$2,IF($AC91&lt;DZ$2,0,VLOOKUP($S91,REF!$K:$N,2,FALSE)),"")</f>
        <v>1.0001</v>
      </c>
      <c r="EA91" s="908"/>
      <c r="EB91" s="908"/>
      <c r="EC91" s="908"/>
      <c r="ED91" s="908"/>
      <c r="EE91" s="908"/>
      <c r="EF91" s="908"/>
      <c r="EG91" s="908"/>
      <c r="EH91" s="908"/>
      <c r="EI91" s="908"/>
      <c r="EJ91" s="908"/>
      <c r="EK91" s="908"/>
      <c r="EL91" s="908"/>
      <c r="EM91" s="908"/>
      <c r="EN91" s="908"/>
      <c r="EO91" s="908"/>
      <c r="EP91" s="908"/>
      <c r="EQ91" s="908"/>
      <c r="ER91" s="908"/>
      <c r="ES91" s="908"/>
      <c r="ET91" s="908"/>
      <c r="EU91" s="908"/>
      <c r="EV91" s="908"/>
      <c r="EW91" s="908"/>
      <c r="EX91" s="908"/>
      <c r="EY91" s="908"/>
      <c r="EZ91" s="908"/>
      <c r="FA91" s="908"/>
      <c r="FB91" s="908"/>
      <c r="FC91" s="908"/>
      <c r="FD91" s="908"/>
      <c r="FE91" s="908"/>
      <c r="FF91" s="908"/>
      <c r="FG91" s="908"/>
      <c r="FH91" s="908"/>
      <c r="FI91" s="908"/>
      <c r="FJ91" s="908"/>
      <c r="FK91" s="908"/>
      <c r="FL91" s="908"/>
      <c r="FM91" s="908"/>
      <c r="FN91" s="908"/>
      <c r="FO91" s="908"/>
      <c r="FP91" s="908"/>
      <c r="FQ91" s="908"/>
      <c r="FR91" s="908"/>
      <c r="FS91" s="908"/>
      <c r="FT91" s="908"/>
      <c r="FU91" s="908"/>
      <c r="FV91" s="908"/>
      <c r="FW91" s="908"/>
      <c r="FX91" s="908"/>
      <c r="FY91" s="908"/>
      <c r="FZ91" s="908"/>
      <c r="GA91" s="908"/>
      <c r="GB91" s="908"/>
      <c r="GC91" s="908"/>
      <c r="GD91" s="908"/>
      <c r="GE91" s="908"/>
      <c r="GF91" s="908"/>
      <c r="GG91" s="908"/>
      <c r="GH91" s="908"/>
      <c r="GI91" s="908"/>
      <c r="GJ91" s="908"/>
      <c r="GK91" s="908"/>
      <c r="GL91" s="908"/>
      <c r="GM91" s="908"/>
      <c r="GN91" s="908"/>
      <c r="GO91" s="908"/>
      <c r="GP91" s="908"/>
      <c r="GQ91" s="908"/>
      <c r="GR91" s="908"/>
      <c r="GS91" s="908"/>
      <c r="GT91" s="908"/>
      <c r="GU91" s="908"/>
      <c r="GV91" s="908"/>
      <c r="GW91" s="908"/>
      <c r="GX91" s="908"/>
      <c r="GY91" s="908"/>
      <c r="GZ91" s="908"/>
      <c r="HA91" s="908"/>
      <c r="HB91" s="908"/>
      <c r="HC91" s="908"/>
      <c r="HD91" s="908"/>
      <c r="HE91" s="908"/>
      <c r="HF91" s="908"/>
      <c r="HG91" s="908"/>
      <c r="HH91" s="908"/>
      <c r="HI91" s="908"/>
      <c r="HJ91" s="908"/>
      <c r="HK91" s="908"/>
      <c r="HL91" s="908"/>
      <c r="HM91" s="908"/>
      <c r="HN91" s="908"/>
      <c r="HO91" s="908"/>
      <c r="HP91" s="908"/>
      <c r="HQ91" s="908"/>
      <c r="HR91" s="908"/>
      <c r="HS91" s="908"/>
      <c r="HT91" s="908"/>
      <c r="HU91" s="908"/>
      <c r="HV91" s="908"/>
      <c r="HW91" s="908"/>
      <c r="HX91" s="908"/>
      <c r="HY91" s="908"/>
      <c r="HZ91" s="908"/>
      <c r="IA91" s="908"/>
      <c r="IB91" s="908"/>
      <c r="IC91" s="908"/>
      <c r="ID91" s="908"/>
      <c r="IE91" s="908"/>
      <c r="IF91" s="908"/>
      <c r="IG91" s="908"/>
      <c r="IH91" s="908"/>
      <c r="II91" s="908"/>
      <c r="IJ91" s="908"/>
      <c r="IK91" s="908"/>
      <c r="IL91" s="908"/>
      <c r="IM91" s="908"/>
      <c r="IN91" s="908"/>
      <c r="IO91" s="908"/>
      <c r="IP91" s="908"/>
      <c r="IQ91" s="908"/>
      <c r="IR91" s="908"/>
      <c r="IS91" s="908"/>
      <c r="IT91" s="908"/>
      <c r="IU91" s="908"/>
      <c r="IV91" s="908"/>
      <c r="IW91" s="908"/>
      <c r="IX91" s="908"/>
      <c r="IY91" s="908"/>
      <c r="IZ91" s="908"/>
      <c r="JA91" s="908"/>
      <c r="JB91" s="908"/>
      <c r="JC91" s="908"/>
      <c r="JD91" s="908"/>
      <c r="JE91" s="908"/>
      <c r="JF91" s="908"/>
      <c r="JG91" s="908"/>
      <c r="JH91" s="908"/>
      <c r="JI91" s="908"/>
      <c r="JJ91" s="908"/>
      <c r="JK91" s="908"/>
      <c r="JL91" s="908"/>
      <c r="JM91" s="908"/>
      <c r="JN91" s="908"/>
      <c r="JO91" s="908"/>
      <c r="JP91" s="908"/>
      <c r="JQ91" s="908"/>
      <c r="JR91" s="908"/>
      <c r="JS91" s="908"/>
      <c r="JT91" s="908"/>
      <c r="JU91" s="908"/>
      <c r="JV91" s="908"/>
      <c r="JW91" s="908"/>
      <c r="JX91" s="908"/>
    </row>
    <row r="92" spans="1:284" s="709" customFormat="1" ht="24" customHeight="1">
      <c r="A92" s="972">
        <f>VLOOKUP(B92,REF!$U$1:$W$8,2,FALSE)</f>
        <v>4</v>
      </c>
      <c r="B92" s="1192" t="s">
        <v>342</v>
      </c>
      <c r="C92" s="1193"/>
      <c r="D92" s="1297"/>
      <c r="E92" s="971"/>
      <c r="F92" s="1218">
        <v>0</v>
      </c>
      <c r="G92" s="1219"/>
      <c r="H92" s="870"/>
      <c r="I92" s="764" t="s">
        <v>281</v>
      </c>
      <c r="J92" s="945"/>
      <c r="K92" s="939"/>
      <c r="L92" s="864"/>
      <c r="M92" s="710"/>
      <c r="N92" s="1304" t="s">
        <v>281</v>
      </c>
      <c r="O92" s="1225"/>
      <c r="P92" s="860"/>
      <c r="Q92" s="930"/>
      <c r="R92" s="1025"/>
      <c r="S92" s="1179"/>
      <c r="T92" s="1180" t="str">
        <f>VLOOKUP(S92,REF!$K$1:$N$11,4,FALSE)</f>
        <v>SALES</v>
      </c>
      <c r="U92" s="1019"/>
      <c r="V92" s="904"/>
      <c r="W92" s="956"/>
      <c r="X92" s="904"/>
      <c r="Y92" s="956"/>
      <c r="Z92" s="955"/>
      <c r="AA92" s="952">
        <f t="shared" si="12"/>
        <v>0</v>
      </c>
      <c r="AB92" s="1283"/>
      <c r="AC92" s="1283">
        <f t="shared" si="13"/>
        <v>0</v>
      </c>
      <c r="AD92" s="952"/>
      <c r="AE92" s="953"/>
      <c r="AF92" s="1033"/>
      <c r="AG92" s="1234"/>
      <c r="AH92" s="472">
        <f>IF($AB92&lt;=AH$2,IF($AC92&lt;AH$2,0,VLOOKUP($S92,REF!$K:$N,2,FALSE)),"")</f>
        <v>0</v>
      </c>
      <c r="AI92" s="472">
        <f>IF($AB92&lt;=AI$2,IF($AC92&lt;AI$2,0,VLOOKUP($S92,REF!$K:$N,2,FALSE)),"")</f>
        <v>0</v>
      </c>
      <c r="AJ92" s="472">
        <f>IF($AB92&lt;=AJ$2,IF($AC92&lt;AJ$2,0,VLOOKUP($S92,REF!$K:$N,2,FALSE)),"")</f>
        <v>0</v>
      </c>
      <c r="AK92" s="472">
        <f>IF($AB92&lt;=AK$2,IF($AC92&lt;AK$2,0,VLOOKUP($S92,REF!$K:$N,2,FALSE)),"")</f>
        <v>0</v>
      </c>
      <c r="AL92" s="472">
        <f>IF($AB92&lt;=AL$2,IF($AC92&lt;AL$2,0,VLOOKUP($S92,REF!$K:$N,2,FALSE)),"")</f>
        <v>0</v>
      </c>
      <c r="AM92" s="472">
        <f>IF($AB92&lt;=AM$2,IF($AC92&lt;AM$2,0,VLOOKUP($S92,REF!$K:$N,2,FALSE)),"")</f>
        <v>0</v>
      </c>
      <c r="AN92" s="472">
        <f>IF($AB92&lt;=AN$2,IF($AC92&lt;AN$2,0,VLOOKUP($S92,REF!$K:$N,2,FALSE)),"")</f>
        <v>0</v>
      </c>
      <c r="AO92" s="472">
        <f>IF($AB92&lt;=AO$2,IF($AC92&lt;AO$2,0,VLOOKUP($S92,REF!$K:$N,2,FALSE)),"")</f>
        <v>0</v>
      </c>
      <c r="AP92" s="472">
        <f>IF($AB92&lt;=AP$2,IF($AC92&lt;AP$2,0,VLOOKUP($S92,REF!$K:$N,2,FALSE)),"")</f>
        <v>0</v>
      </c>
      <c r="AQ92" s="472">
        <f>IF($AB92&lt;=AQ$2,IF($AC92&lt;AQ$2,0,VLOOKUP($S92,REF!$K:$N,2,FALSE)),"")</f>
        <v>0</v>
      </c>
      <c r="AR92" s="472">
        <f>IF($AB92&lt;=AR$2,IF($AC92&lt;AR$2,0,VLOOKUP($S92,REF!$K:$N,2,FALSE)),"")</f>
        <v>0</v>
      </c>
      <c r="AS92" s="472">
        <f>IF($AB92&lt;=AS$2,IF($AC92&lt;AS$2,0,VLOOKUP($S92,REF!$K:$N,2,FALSE)),"")</f>
        <v>0</v>
      </c>
      <c r="AT92" s="472">
        <f>IF($AB92&lt;=AT$2,IF($AC92&lt;AT$2,0,VLOOKUP($S92,REF!$K:$N,2,FALSE)),"")</f>
        <v>0</v>
      </c>
      <c r="AU92" s="472">
        <f>IF($AB92&lt;=AU$2,IF($AC92&lt;AU$2,0,VLOOKUP($S92,REF!$K:$N,2,FALSE)),"")</f>
        <v>0</v>
      </c>
      <c r="AV92" s="472">
        <f>IF($AB92&lt;=AV$2,IF($AC92&lt;AV$2,0,VLOOKUP($S92,REF!$K:$N,2,FALSE)),"")</f>
        <v>0</v>
      </c>
      <c r="AW92" s="472">
        <f>IF($AB92&lt;=AW$2,IF($AC92&lt;AW$2,0,VLOOKUP($S92,REF!$K:$N,2,FALSE)),"")</f>
        <v>0</v>
      </c>
      <c r="AX92" s="472">
        <f>IF($AB92&lt;=AX$2,IF($AC92&lt;AX$2,0,VLOOKUP($S92,REF!$K:$N,2,FALSE)),"")</f>
        <v>0</v>
      </c>
      <c r="AY92" s="472">
        <f>IF($AB92&lt;=AY$2,IF($AC92&lt;AY$2,0,VLOOKUP($S92,REF!$K:$N,2,FALSE)),"")</f>
        <v>0</v>
      </c>
      <c r="AZ92" s="472">
        <f>IF($AB92&lt;=AZ$2,IF($AC92&lt;AZ$2,0,VLOOKUP($S92,REF!$K:$N,2,FALSE)),"")</f>
        <v>0</v>
      </c>
      <c r="BA92" s="472">
        <f>IF($AB92&lt;=BA$2,IF($AC92&lt;BA$2,0,VLOOKUP($S92,REF!$K:$N,2,FALSE)),"")</f>
        <v>0</v>
      </c>
      <c r="BB92" s="905">
        <f>IF($AB92&lt;=BB$2,IF($AC92&lt;BB$2,0,VLOOKUP($S92,REF!$K:$N,2,FALSE)),"")</f>
        <v>0</v>
      </c>
      <c r="BC92" s="905">
        <f>IF($AB92&lt;=BC$2,IF($AC92&lt;BC$2,0,VLOOKUP($S92,REF!$K:$N,2,FALSE)),"")</f>
        <v>0</v>
      </c>
      <c r="BD92" s="905">
        <f>IF($AB92&lt;=BD$2,IF($AC92&lt;BD$2,0,VLOOKUP($S92,REF!$K:$N,2,FALSE)),"")</f>
        <v>0</v>
      </c>
      <c r="BE92" s="905">
        <f>IF($AB92&lt;=BE$2,IF($AC92&lt;BE$2,0,VLOOKUP($S92,REF!$K:$N,2,FALSE)),"")</f>
        <v>0</v>
      </c>
      <c r="BF92" s="905">
        <f>IF($AB92&lt;=BF$2,IF($AC92&lt;BF$2,0,VLOOKUP($S92,REF!$K:$N,2,FALSE)),"")</f>
        <v>0</v>
      </c>
      <c r="BG92" s="905">
        <f>IF($AB92&lt;=BG$2,IF($AC92&lt;BG$2,0,VLOOKUP($S92,REF!$K:$N,2,FALSE)),"")</f>
        <v>0</v>
      </c>
      <c r="BH92" s="905">
        <f>IF($AB92&lt;=BH$2,IF($AC92&lt;BH$2,0,VLOOKUP($S92,REF!$K:$N,2,FALSE)),"")</f>
        <v>0</v>
      </c>
      <c r="BI92" s="905">
        <f>IF($AB92&lt;=BI$2,IF($AC92&lt;BI$2,0,VLOOKUP($S92,REF!$K:$N,2,FALSE)),"")</f>
        <v>0</v>
      </c>
      <c r="BJ92" s="905">
        <f>IF($AB92&lt;=BJ$2,IF($AC92&lt;BJ$2,0,VLOOKUP($S92,REF!$K:$N,2,FALSE)),"")</f>
        <v>0</v>
      </c>
      <c r="BK92" s="905">
        <f>IF($AB92&lt;=BK$2,IF($AC92&lt;BK$2,0,VLOOKUP($S92,REF!$K:$N,2,FALSE)),"")</f>
        <v>0</v>
      </c>
      <c r="BL92" s="905">
        <f>IF($AB92&lt;=BL$2,IF($AC92&lt;BL$2,0,VLOOKUP($S92,REF!$K:$N,2,FALSE)),"")</f>
        <v>0</v>
      </c>
      <c r="BM92" s="905">
        <f>IF($AB92&lt;=BM$2,IF($AC92&lt;BM$2,0,VLOOKUP($S92,REF!$K:$N,2,FALSE)),"")</f>
        <v>0</v>
      </c>
      <c r="BN92" s="905">
        <f>IF($AB92&lt;=BN$2,IF($AC92&lt;BN$2,0,VLOOKUP($S92,REF!$K:$N,2,FALSE)),"")</f>
        <v>0</v>
      </c>
      <c r="BO92" s="905">
        <f>IF($AB92&lt;=BO$2,IF($AC92&lt;BO$2,0,VLOOKUP($S92,REF!$K:$N,2,FALSE)),"")</f>
        <v>0</v>
      </c>
      <c r="BP92" s="905">
        <f>IF($AB92&lt;=BP$2,IF($AC92&lt;BP$2,0,VLOOKUP($S92,REF!$K:$N,2,FALSE)),"")</f>
        <v>0</v>
      </c>
      <c r="BQ92" s="905">
        <f>IF($AB92&lt;=BQ$2,IF($AC92&lt;BQ$2,0,VLOOKUP($S92,REF!$K:$N,2,FALSE)),"")</f>
        <v>0</v>
      </c>
      <c r="BR92" s="905">
        <f>IF($AB92&lt;=BR$2,IF($AC92&lt;BR$2,0,VLOOKUP($S92,REF!$K:$N,2,FALSE)),"")</f>
        <v>0</v>
      </c>
      <c r="BS92" s="905">
        <f>IF($AB92&lt;=BS$2,IF($AC92&lt;BS$2,0,VLOOKUP($S92,REF!$K:$N,2,FALSE)),"")</f>
        <v>0</v>
      </c>
      <c r="BT92" s="905">
        <f>IF($AB92&lt;=BT$2,IF($AC92&lt;BT$2,0,VLOOKUP($S92,REF!$K:$N,2,FALSE)),"")</f>
        <v>0</v>
      </c>
      <c r="BU92" s="905">
        <f>IF($AB92&lt;=BU$2,IF($AC92&lt;BU$2,0,VLOOKUP($S92,REF!$K:$N,2,FALSE)),"")</f>
        <v>0</v>
      </c>
      <c r="BV92" s="905">
        <f>IF($AB92&lt;=BV$2,IF($AC92&lt;BV$2,0,VLOOKUP($S92,REF!$K:$N,2,FALSE)),"")</f>
        <v>0</v>
      </c>
      <c r="BW92" s="905">
        <f>IF($AB92&lt;=BW$2,IF($AC92&lt;BW$2,0,VLOOKUP($S92,REF!$K:$N,2,FALSE)),"")</f>
        <v>0</v>
      </c>
      <c r="BX92" s="905">
        <f>IF($AB92&lt;=BX$2,IF($AC92&lt;BX$2,0,VLOOKUP($S92,REF!$K:$N,2,FALSE)),"")</f>
        <v>0</v>
      </c>
      <c r="BY92" s="905">
        <f>IF($AB92&lt;=BY$2,IF($AC92&lt;BY$2,0,VLOOKUP($S92,REF!$K:$N,2,FALSE)),"")</f>
        <v>0</v>
      </c>
      <c r="BZ92" s="905">
        <f>IF($AB92&lt;=BZ$2,IF($AC92&lt;BZ$2,0,VLOOKUP($S92,REF!$K:$N,2,FALSE)),"")</f>
        <v>0</v>
      </c>
      <c r="CA92" s="905">
        <f>IF($AB92&lt;=CA$2,IF($AC92&lt;CA$2,0,VLOOKUP($S92,REF!$K:$N,2,FALSE)),"")</f>
        <v>0</v>
      </c>
      <c r="CB92" s="905">
        <f>IF($AB92&lt;=CB$2,IF($AC92&lt;CB$2,0,VLOOKUP($S92,REF!$K:$N,2,FALSE)),"")</f>
        <v>0</v>
      </c>
      <c r="CC92" s="905">
        <f>IF($AB92&lt;=CC$2,IF($AC92&lt;CC$2,0,VLOOKUP($S92,REF!$K:$N,2,FALSE)),"")</f>
        <v>0</v>
      </c>
      <c r="CD92" s="905">
        <f>IF($AB92&lt;=CD$2,IF($AC92&lt;CD$2,0,VLOOKUP($S92,REF!$K:$N,2,FALSE)),"")</f>
        <v>0</v>
      </c>
      <c r="CE92" s="905">
        <f>IF($AB92&lt;=CE$2,IF($AC92&lt;CE$2,0,VLOOKUP($S92,REF!$K:$N,2,FALSE)),"")</f>
        <v>0</v>
      </c>
      <c r="CF92" s="905">
        <f>IF($AB92&lt;=CF$2,IF($AC92&lt;CF$2,0,VLOOKUP($S92,REF!$K:$N,2,FALSE)),"")</f>
        <v>0</v>
      </c>
      <c r="CG92" s="905">
        <f>IF($AB92&lt;=CG$2,IF($AC92&lt;CG$2,0,VLOOKUP($S92,REF!$K:$N,2,FALSE)),"")</f>
        <v>0</v>
      </c>
      <c r="CH92" s="905">
        <f>IF($AB92&lt;=CH$2,IF($AC92&lt;CH$2,0,VLOOKUP($S92,REF!$K:$N,2,FALSE)),"")</f>
        <v>0</v>
      </c>
      <c r="CI92" s="905">
        <f>IF($AB92&lt;=CI$2,IF($AC92&lt;CI$2,0,VLOOKUP($S92,REF!$K:$N,2,FALSE)),"")</f>
        <v>0</v>
      </c>
      <c r="CJ92" s="905">
        <f>IF($AB92&lt;=CJ$2,IF($AC92&lt;CJ$2,0,VLOOKUP($S92,REF!$K:$N,2,FALSE)),"")</f>
        <v>0</v>
      </c>
      <c r="CK92" s="905">
        <f>IF($AB92&lt;=CK$2,IF($AC92&lt;CK$2,0,VLOOKUP($S92,REF!$K:$N,2,FALSE)),"")</f>
        <v>0</v>
      </c>
      <c r="CL92" s="905">
        <f>IF($AB92&lt;=CL$2,IF($AC92&lt;CL$2,0,VLOOKUP($S92,REF!$K:$N,2,FALSE)),"")</f>
        <v>0</v>
      </c>
      <c r="CM92" s="905">
        <f>IF($AB92&lt;=CM$2,IF($AC92&lt;CM$2,0,VLOOKUP($S92,REF!$K:$N,2,FALSE)),"")</f>
        <v>0</v>
      </c>
      <c r="CN92" s="905">
        <f>IF($AB92&lt;=CN$2,IF($AC92&lt;CN$2,0,VLOOKUP($S92,REF!$K:$N,2,FALSE)),"")</f>
        <v>0</v>
      </c>
      <c r="CO92" s="905">
        <f>IF($AB92&lt;=CO$2,IF($AC92&lt;CO$2,0,VLOOKUP($S92,REF!$K:$N,2,FALSE)),"")</f>
        <v>0</v>
      </c>
      <c r="CP92" s="905">
        <f>IF($AB92&lt;=CP$2,IF($AC92&lt;CP$2,0,VLOOKUP($S92,REF!$K:$N,2,FALSE)),"")</f>
        <v>0</v>
      </c>
      <c r="CQ92" s="905">
        <f>IF($AB92&lt;=CQ$2,IF($AC92&lt;CQ$2,0,VLOOKUP($S92,REF!$K:$N,2,FALSE)),"")</f>
        <v>0</v>
      </c>
      <c r="CR92" s="905">
        <f>IF($AB92&lt;=CR$2,IF($AC92&lt;CR$2,0,VLOOKUP($S92,REF!$K:$N,2,FALSE)),"")</f>
        <v>0</v>
      </c>
      <c r="CS92" s="905">
        <f>IF($AB92&lt;=CS$2,IF($AC92&lt;CS$2,0,VLOOKUP($S92,REF!$K:$N,2,FALSE)),"")</f>
        <v>0</v>
      </c>
      <c r="CT92" s="905">
        <f>IF($AB92&lt;=CT$2,IF($AC92&lt;CT$2,0,VLOOKUP($S92,REF!$K:$N,2,FALSE)),"")</f>
        <v>0</v>
      </c>
      <c r="CU92" s="905">
        <f>IF($AB92&lt;=CU$2,IF($AC92&lt;CU$2,0,VLOOKUP($S92,REF!$K:$N,2,FALSE)),"")</f>
        <v>0</v>
      </c>
      <c r="CV92" s="905">
        <f>IF($AB92&lt;=CV$2,IF($AC92&lt;CV$2,0,VLOOKUP($S92,REF!$K:$N,2,FALSE)),"")</f>
        <v>0</v>
      </c>
      <c r="CW92" s="905">
        <f>IF($AB92&lt;=CW$2,IF($AC92&lt;CW$2,0,VLOOKUP($S92,REF!$K:$N,2,FALSE)),"")</f>
        <v>0</v>
      </c>
      <c r="CX92" s="905">
        <f>IF($AB92&lt;=CX$2,IF($AC92&lt;CX$2,0,VLOOKUP($S92,REF!$K:$N,2,FALSE)),"")</f>
        <v>0</v>
      </c>
      <c r="CY92" s="905">
        <f>IF($AB92&lt;=CY$2,IF($AC92&lt;CY$2,0,VLOOKUP($S92,REF!$K:$N,2,FALSE)),"")</f>
        <v>0</v>
      </c>
      <c r="CZ92" s="905">
        <f>IF($AB92&lt;=CZ$2,IF($AC92&lt;CZ$2,0,VLOOKUP($S92,REF!$K:$N,2,FALSE)),"")</f>
        <v>0</v>
      </c>
      <c r="DA92" s="905">
        <f>IF($AB92&lt;=DA$2,IF($AC92&lt;DA$2,0,VLOOKUP($S92,REF!$K:$N,2,FALSE)),"")</f>
        <v>0</v>
      </c>
      <c r="DB92" s="905">
        <f>IF($AB92&lt;=DB$2,IF($AC92&lt;DB$2,0,VLOOKUP($S92,REF!$K:$N,2,FALSE)),"")</f>
        <v>0</v>
      </c>
      <c r="DC92" s="905">
        <f>IF($AB92&lt;=DC$2,IF($AC92&lt;DC$2,0,VLOOKUP($S92,REF!$K:$N,2,FALSE)),"")</f>
        <v>0</v>
      </c>
      <c r="DD92" s="905">
        <f>IF($AB92&lt;=DD$2,IF($AC92&lt;DD$2,0,VLOOKUP($S92,REF!$K:$N,2,FALSE)),"")</f>
        <v>0</v>
      </c>
      <c r="DE92" s="905">
        <f>IF($AB92&lt;=DE$2,IF($AC92&lt;DE$2,0,VLOOKUP($S92,REF!$K:$N,2,FALSE)),"")</f>
        <v>0</v>
      </c>
      <c r="DF92" s="905">
        <f>IF($AB92&lt;=DF$2,IF($AC92&lt;DF$2,0,VLOOKUP($S92,REF!$K:$N,2,FALSE)),"")</f>
        <v>0</v>
      </c>
      <c r="DG92" s="905">
        <f>IF($AB92&lt;=DG$2,IF($AC92&lt;DG$2,0,VLOOKUP($S92,REF!$K:$N,2,FALSE)),"")</f>
        <v>0</v>
      </c>
      <c r="DH92" s="905">
        <f>IF($AB92&lt;=DH$2,IF($AC92&lt;DH$2,0,VLOOKUP($S92,REF!$K:$N,2,FALSE)),"")</f>
        <v>0</v>
      </c>
      <c r="DI92" s="905">
        <f>IF($AB92&lt;=DI$2,IF($AC92&lt;DI$2,0,VLOOKUP($S92,REF!$K:$N,2,FALSE)),"")</f>
        <v>0</v>
      </c>
      <c r="DJ92" s="905">
        <f>IF($AB92&lt;=DJ$2,IF($AC92&lt;DJ$2,0,VLOOKUP($S92,REF!$K:$N,2,FALSE)),"")</f>
        <v>0</v>
      </c>
      <c r="DK92" s="905">
        <f>IF($AB92&lt;=DK$2,IF($AC92&lt;DK$2,0,VLOOKUP($S92,REF!$K:$N,2,FALSE)),"")</f>
        <v>0</v>
      </c>
      <c r="DL92" s="905">
        <f>IF($AB92&lt;=DL$2,IF($AC92&lt;DL$2,0,VLOOKUP($S92,REF!$K:$N,2,FALSE)),"")</f>
        <v>0</v>
      </c>
      <c r="DM92" s="905">
        <f>IF($AB92&lt;=DM$2,IF($AC92&lt;DM$2,0,VLOOKUP($S92,REF!$K:$N,2,FALSE)),"")</f>
        <v>0</v>
      </c>
      <c r="DN92" s="905">
        <f>IF($AB92&lt;=DN$2,IF($AC92&lt;DN$2,0,VLOOKUP($S92,REF!$K:$N,2,FALSE)),"")</f>
        <v>0</v>
      </c>
      <c r="DO92" s="905">
        <f>IF($AB92&lt;=DO$2,IF($AC92&lt;DO$2,0,VLOOKUP($S92,REF!$K:$N,2,FALSE)),"")</f>
        <v>0</v>
      </c>
      <c r="DP92" s="905">
        <f>IF($AB92&lt;=DP$2,IF($AC92&lt;DP$2,0,VLOOKUP($S92,REF!$K:$N,2,FALSE)),"")</f>
        <v>0</v>
      </c>
      <c r="DQ92" s="905">
        <f>IF($AB92&lt;=DQ$2,IF($AC92&lt;DQ$2,0,VLOOKUP($S92,REF!$K:$N,2,FALSE)),"")</f>
        <v>0</v>
      </c>
      <c r="DR92" s="905">
        <f>IF($AB92&lt;=DR$2,IF($AC92&lt;DR$2,0,VLOOKUP($S92,REF!$K:$N,2,FALSE)),"")</f>
        <v>0</v>
      </c>
      <c r="DS92" s="905">
        <f>IF($AB92&lt;=DS$2,IF($AC92&lt;DS$2,0,VLOOKUP($S92,REF!$K:$N,2,FALSE)),"")</f>
        <v>0</v>
      </c>
      <c r="DT92" s="905">
        <f>IF($AB92&lt;=DT$2,IF($AC92&lt;DT$2,0,VLOOKUP($S92,REF!$K:$N,2,FALSE)),"")</f>
        <v>0</v>
      </c>
      <c r="DU92" s="905">
        <f>IF($AB92&lt;=DU$2,IF($AC92&lt;DU$2,0,VLOOKUP($S92,REF!$K:$N,2,FALSE)),"")</f>
        <v>0</v>
      </c>
      <c r="DV92" s="905">
        <f>IF($AB92&lt;=DV$2,IF($AC92&lt;DV$2,0,VLOOKUP($S92,REF!$K:$N,2,FALSE)),"")</f>
        <v>0</v>
      </c>
      <c r="DW92" s="905">
        <f>IF($AB92&lt;=DW$2,IF($AC92&lt;DW$2,0,VLOOKUP($S92,REF!$K:$N,2,FALSE)),"")</f>
        <v>0</v>
      </c>
      <c r="DX92" s="905">
        <f>IF($AB92&lt;=DX$2,IF($AC92&lt;DX$2,0,VLOOKUP($S92,REF!$K:$N,2,FALSE)),"")</f>
        <v>0</v>
      </c>
      <c r="DY92" s="905">
        <f>IF($AB92&lt;=DY$2,IF($AC92&lt;DY$2,0,VLOOKUP($S92,REF!$K:$N,2,FALSE)),"")</f>
        <v>0</v>
      </c>
      <c r="DZ92" s="905">
        <f>IF($AB92&lt;=DZ$2,IF($AC92&lt;DZ$2,0,VLOOKUP($S92,REF!$K:$N,2,FALSE)),"")</f>
        <v>1.0001</v>
      </c>
      <c r="EA92" s="908"/>
      <c r="EB92" s="908"/>
      <c r="EC92" s="908"/>
      <c r="ED92" s="908"/>
      <c r="EE92" s="908"/>
      <c r="EF92" s="908"/>
      <c r="EG92" s="908"/>
      <c r="EH92" s="908"/>
      <c r="EI92" s="908"/>
      <c r="EJ92" s="908"/>
      <c r="EK92" s="908"/>
      <c r="EL92" s="908"/>
      <c r="EM92" s="908"/>
      <c r="EN92" s="908"/>
      <c r="EO92" s="908"/>
      <c r="EP92" s="908"/>
      <c r="EQ92" s="908"/>
      <c r="ER92" s="908"/>
      <c r="ES92" s="908"/>
      <c r="ET92" s="908"/>
      <c r="EU92" s="908"/>
      <c r="EV92" s="908"/>
      <c r="EW92" s="908"/>
      <c r="EX92" s="908"/>
      <c r="EY92" s="908"/>
      <c r="EZ92" s="908"/>
      <c r="FA92" s="908"/>
      <c r="FB92" s="908"/>
      <c r="FC92" s="908"/>
      <c r="FD92" s="908"/>
      <c r="FE92" s="908"/>
      <c r="FF92" s="908"/>
      <c r="FG92" s="908"/>
      <c r="FH92" s="908"/>
      <c r="FI92" s="908"/>
      <c r="FJ92" s="908"/>
      <c r="FK92" s="908"/>
      <c r="FL92" s="908"/>
      <c r="FM92" s="908"/>
      <c r="FN92" s="908"/>
      <c r="FO92" s="908"/>
      <c r="FP92" s="908"/>
      <c r="FQ92" s="908"/>
      <c r="FR92" s="908"/>
      <c r="FS92" s="908"/>
      <c r="FT92" s="908"/>
      <c r="FU92" s="908"/>
      <c r="FV92" s="908"/>
      <c r="FW92" s="908"/>
      <c r="FX92" s="908"/>
      <c r="FY92" s="908"/>
      <c r="FZ92" s="908"/>
      <c r="GA92" s="908"/>
      <c r="GB92" s="908"/>
      <c r="GC92" s="908"/>
      <c r="GD92" s="908"/>
      <c r="GE92" s="908"/>
      <c r="GF92" s="908"/>
      <c r="GG92" s="908"/>
      <c r="GH92" s="908"/>
      <c r="GI92" s="908"/>
      <c r="GJ92" s="908"/>
      <c r="GK92" s="908"/>
      <c r="GL92" s="908"/>
      <c r="GM92" s="908"/>
      <c r="GN92" s="908"/>
      <c r="GO92" s="908"/>
      <c r="GP92" s="908"/>
      <c r="GQ92" s="908"/>
      <c r="GR92" s="908"/>
      <c r="GS92" s="908"/>
      <c r="GT92" s="908"/>
      <c r="GU92" s="908"/>
      <c r="GV92" s="908"/>
      <c r="GW92" s="908"/>
      <c r="GX92" s="908"/>
      <c r="GY92" s="908"/>
      <c r="GZ92" s="908"/>
      <c r="HA92" s="908"/>
      <c r="HB92" s="908"/>
      <c r="HC92" s="908"/>
      <c r="HD92" s="908"/>
      <c r="HE92" s="908"/>
      <c r="HF92" s="908"/>
      <c r="HG92" s="908"/>
      <c r="HH92" s="908"/>
      <c r="HI92" s="908"/>
      <c r="HJ92" s="908"/>
      <c r="HK92" s="908"/>
      <c r="HL92" s="908"/>
      <c r="HM92" s="908"/>
      <c r="HN92" s="908"/>
      <c r="HO92" s="908"/>
      <c r="HP92" s="908"/>
      <c r="HQ92" s="908"/>
      <c r="HR92" s="908"/>
      <c r="HS92" s="908"/>
      <c r="HT92" s="908"/>
      <c r="HU92" s="908"/>
      <c r="HV92" s="908"/>
      <c r="HW92" s="908"/>
      <c r="HX92" s="908"/>
      <c r="HY92" s="908"/>
      <c r="HZ92" s="908"/>
      <c r="IA92" s="908"/>
      <c r="IB92" s="908"/>
      <c r="IC92" s="908"/>
      <c r="ID92" s="908"/>
      <c r="IE92" s="908"/>
      <c r="IF92" s="908"/>
      <c r="IG92" s="908"/>
      <c r="IH92" s="908"/>
      <c r="II92" s="908"/>
      <c r="IJ92" s="908"/>
      <c r="IK92" s="908"/>
      <c r="IL92" s="908"/>
      <c r="IM92" s="908"/>
      <c r="IN92" s="908"/>
      <c r="IO92" s="908"/>
      <c r="IP92" s="908"/>
      <c r="IQ92" s="908"/>
      <c r="IR92" s="908"/>
      <c r="IS92" s="908"/>
      <c r="IT92" s="908"/>
      <c r="IU92" s="908"/>
      <c r="IV92" s="908"/>
      <c r="IW92" s="908"/>
      <c r="IX92" s="908"/>
      <c r="IY92" s="908"/>
      <c r="IZ92" s="908"/>
      <c r="JA92" s="908"/>
      <c r="JB92" s="908"/>
      <c r="JC92" s="908"/>
      <c r="JD92" s="908"/>
      <c r="JE92" s="908"/>
      <c r="JF92" s="908"/>
      <c r="JG92" s="908"/>
      <c r="JH92" s="908"/>
      <c r="JI92" s="908"/>
      <c r="JJ92" s="908"/>
      <c r="JK92" s="908"/>
      <c r="JL92" s="908"/>
      <c r="JM92" s="908"/>
      <c r="JN92" s="908"/>
      <c r="JO92" s="908"/>
      <c r="JP92" s="908"/>
      <c r="JQ92" s="908"/>
      <c r="JR92" s="908"/>
      <c r="JS92" s="908"/>
      <c r="JT92" s="908"/>
      <c r="JU92" s="908"/>
      <c r="JV92" s="908"/>
      <c r="JW92" s="908"/>
      <c r="JX92" s="908"/>
    </row>
    <row r="93" spans="1:284" s="709" customFormat="1" ht="24" customHeight="1">
      <c r="A93" s="972">
        <f>VLOOKUP(B93,REF!$U$1:$W$8,2,FALSE)</f>
        <v>4</v>
      </c>
      <c r="B93" s="1192" t="s">
        <v>342</v>
      </c>
      <c r="C93" s="1193"/>
      <c r="D93" s="1297"/>
      <c r="E93" s="971"/>
      <c r="F93" s="1218">
        <v>0</v>
      </c>
      <c r="G93" s="1219"/>
      <c r="H93" s="870"/>
      <c r="I93" s="764" t="s">
        <v>281</v>
      </c>
      <c r="J93" s="945"/>
      <c r="K93" s="939"/>
      <c r="L93" s="864"/>
      <c r="M93" s="710"/>
      <c r="N93" s="1304" t="s">
        <v>281</v>
      </c>
      <c r="O93" s="1225"/>
      <c r="P93" s="860"/>
      <c r="Q93" s="930"/>
      <c r="R93" s="1025"/>
      <c r="S93" s="1179"/>
      <c r="T93" s="1180" t="str">
        <f>VLOOKUP(S93,REF!$K$1:$N$11,4,FALSE)</f>
        <v>SALES</v>
      </c>
      <c r="U93" s="1019"/>
      <c r="V93" s="904"/>
      <c r="W93" s="956"/>
      <c r="X93" s="904"/>
      <c r="Y93" s="956"/>
      <c r="Z93" s="955"/>
      <c r="AA93" s="952">
        <f t="shared" si="12"/>
        <v>0</v>
      </c>
      <c r="AB93" s="1283"/>
      <c r="AC93" s="1283">
        <f t="shared" si="13"/>
        <v>0</v>
      </c>
      <c r="AD93" s="952"/>
      <c r="AE93" s="953"/>
      <c r="AF93" s="1033"/>
      <c r="AG93" s="1234"/>
      <c r="AH93" s="472">
        <f>IF($AB93&lt;=AH$2,IF($AC93&lt;AH$2,0,VLOOKUP($S93,REF!$K:$N,2,FALSE)),"")</f>
        <v>0</v>
      </c>
      <c r="AI93" s="472">
        <f>IF($AB93&lt;=AI$2,IF($AC93&lt;AI$2,0,VLOOKUP($S93,REF!$K:$N,2,FALSE)),"")</f>
        <v>0</v>
      </c>
      <c r="AJ93" s="472">
        <f>IF($AB93&lt;=AJ$2,IF($AC93&lt;AJ$2,0,VLOOKUP($S93,REF!$K:$N,2,FALSE)),"")</f>
        <v>0</v>
      </c>
      <c r="AK93" s="472">
        <f>IF($AB93&lt;=AK$2,IF($AC93&lt;AK$2,0,VLOOKUP($S93,REF!$K:$N,2,FALSE)),"")</f>
        <v>0</v>
      </c>
      <c r="AL93" s="472">
        <f>IF($AB93&lt;=AL$2,IF($AC93&lt;AL$2,0,VLOOKUP($S93,REF!$K:$N,2,FALSE)),"")</f>
        <v>0</v>
      </c>
      <c r="AM93" s="472">
        <f>IF($AB93&lt;=AM$2,IF($AC93&lt;AM$2,0,VLOOKUP($S93,REF!$K:$N,2,FALSE)),"")</f>
        <v>0</v>
      </c>
      <c r="AN93" s="472">
        <f>IF($AB93&lt;=AN$2,IF($AC93&lt;AN$2,0,VLOOKUP($S93,REF!$K:$N,2,FALSE)),"")</f>
        <v>0</v>
      </c>
      <c r="AO93" s="472">
        <f>IF($AB93&lt;=AO$2,IF($AC93&lt;AO$2,0,VLOOKUP($S93,REF!$K:$N,2,FALSE)),"")</f>
        <v>0</v>
      </c>
      <c r="AP93" s="472">
        <f>IF($AB93&lt;=AP$2,IF($AC93&lt;AP$2,0,VLOOKUP($S93,REF!$K:$N,2,FALSE)),"")</f>
        <v>0</v>
      </c>
      <c r="AQ93" s="472">
        <f>IF($AB93&lt;=AQ$2,IF($AC93&lt;AQ$2,0,VLOOKUP($S93,REF!$K:$N,2,FALSE)),"")</f>
        <v>0</v>
      </c>
      <c r="AR93" s="472">
        <f>IF($AB93&lt;=AR$2,IF($AC93&lt;AR$2,0,VLOOKUP($S93,REF!$K:$N,2,FALSE)),"")</f>
        <v>0</v>
      </c>
      <c r="AS93" s="472">
        <f>IF($AB93&lt;=AS$2,IF($AC93&lt;AS$2,0,VLOOKUP($S93,REF!$K:$N,2,FALSE)),"")</f>
        <v>0</v>
      </c>
      <c r="AT93" s="472">
        <f>IF($AB93&lt;=AT$2,IF($AC93&lt;AT$2,0,VLOOKUP($S93,REF!$K:$N,2,FALSE)),"")</f>
        <v>0</v>
      </c>
      <c r="AU93" s="472">
        <f>IF($AB93&lt;=AU$2,IF($AC93&lt;AU$2,0,VLOOKUP($S93,REF!$K:$N,2,FALSE)),"")</f>
        <v>0</v>
      </c>
      <c r="AV93" s="472">
        <f>IF($AB93&lt;=AV$2,IF($AC93&lt;AV$2,0,VLOOKUP($S93,REF!$K:$N,2,FALSE)),"")</f>
        <v>0</v>
      </c>
      <c r="AW93" s="472">
        <f>IF($AB93&lt;=AW$2,IF($AC93&lt;AW$2,0,VLOOKUP($S93,REF!$K:$N,2,FALSE)),"")</f>
        <v>0</v>
      </c>
      <c r="AX93" s="472">
        <f>IF($AB93&lt;=AX$2,IF($AC93&lt;AX$2,0,VLOOKUP($S93,REF!$K:$N,2,FALSE)),"")</f>
        <v>0</v>
      </c>
      <c r="AY93" s="472">
        <f>IF($AB93&lt;=AY$2,IF($AC93&lt;AY$2,0,VLOOKUP($S93,REF!$K:$N,2,FALSE)),"")</f>
        <v>0</v>
      </c>
      <c r="AZ93" s="472">
        <f>IF($AB93&lt;=AZ$2,IF($AC93&lt;AZ$2,0,VLOOKUP($S93,REF!$K:$N,2,FALSE)),"")</f>
        <v>0</v>
      </c>
      <c r="BA93" s="472">
        <f>IF($AB93&lt;=BA$2,IF($AC93&lt;BA$2,0,VLOOKUP($S93,REF!$K:$N,2,FALSE)),"")</f>
        <v>0</v>
      </c>
      <c r="BB93" s="905">
        <f>IF($AB93&lt;=BB$2,IF($AC93&lt;BB$2,0,VLOOKUP($S93,REF!$K:$N,2,FALSE)),"")</f>
        <v>0</v>
      </c>
      <c r="BC93" s="905">
        <f>IF($AB93&lt;=BC$2,IF($AC93&lt;BC$2,0,VLOOKUP($S93,REF!$K:$N,2,FALSE)),"")</f>
        <v>0</v>
      </c>
      <c r="BD93" s="905">
        <f>IF($AB93&lt;=BD$2,IF($AC93&lt;BD$2,0,VLOOKUP($S93,REF!$K:$N,2,FALSE)),"")</f>
        <v>0</v>
      </c>
      <c r="BE93" s="905">
        <f>IF($AB93&lt;=BE$2,IF($AC93&lt;BE$2,0,VLOOKUP($S93,REF!$K:$N,2,FALSE)),"")</f>
        <v>0</v>
      </c>
      <c r="BF93" s="905">
        <f>IF($AB93&lt;=BF$2,IF($AC93&lt;BF$2,0,VLOOKUP($S93,REF!$K:$N,2,FALSE)),"")</f>
        <v>0</v>
      </c>
      <c r="BG93" s="905">
        <f>IF($AB93&lt;=BG$2,IF($AC93&lt;BG$2,0,VLOOKUP($S93,REF!$K:$N,2,FALSE)),"")</f>
        <v>0</v>
      </c>
      <c r="BH93" s="905">
        <f>IF($AB93&lt;=BH$2,IF($AC93&lt;BH$2,0,VLOOKUP($S93,REF!$K:$N,2,FALSE)),"")</f>
        <v>0</v>
      </c>
      <c r="BI93" s="905">
        <f>IF($AB93&lt;=BI$2,IF($AC93&lt;BI$2,0,VLOOKUP($S93,REF!$K:$N,2,FALSE)),"")</f>
        <v>0</v>
      </c>
      <c r="BJ93" s="905">
        <f>IF($AB93&lt;=BJ$2,IF($AC93&lt;BJ$2,0,VLOOKUP($S93,REF!$K:$N,2,FALSE)),"")</f>
        <v>0</v>
      </c>
      <c r="BK93" s="905">
        <f>IF($AB93&lt;=BK$2,IF($AC93&lt;BK$2,0,VLOOKUP($S93,REF!$K:$N,2,FALSE)),"")</f>
        <v>0</v>
      </c>
      <c r="BL93" s="905">
        <f>IF($AB93&lt;=BL$2,IF($AC93&lt;BL$2,0,VLOOKUP($S93,REF!$K:$N,2,FALSE)),"")</f>
        <v>0</v>
      </c>
      <c r="BM93" s="905">
        <f>IF($AB93&lt;=BM$2,IF($AC93&lt;BM$2,0,VLOOKUP($S93,REF!$K:$N,2,FALSE)),"")</f>
        <v>0</v>
      </c>
      <c r="BN93" s="905">
        <f>IF($AB93&lt;=BN$2,IF($AC93&lt;BN$2,0,VLOOKUP($S93,REF!$K:$N,2,FALSE)),"")</f>
        <v>0</v>
      </c>
      <c r="BO93" s="905">
        <f>IF($AB93&lt;=BO$2,IF($AC93&lt;BO$2,0,VLOOKUP($S93,REF!$K:$N,2,FALSE)),"")</f>
        <v>0</v>
      </c>
      <c r="BP93" s="905">
        <f>IF($AB93&lt;=BP$2,IF($AC93&lt;BP$2,0,VLOOKUP($S93,REF!$K:$N,2,FALSE)),"")</f>
        <v>0</v>
      </c>
      <c r="BQ93" s="905">
        <f>IF($AB93&lt;=BQ$2,IF($AC93&lt;BQ$2,0,VLOOKUP($S93,REF!$K:$N,2,FALSE)),"")</f>
        <v>0</v>
      </c>
      <c r="BR93" s="905">
        <f>IF($AB93&lt;=BR$2,IF($AC93&lt;BR$2,0,VLOOKUP($S93,REF!$K:$N,2,FALSE)),"")</f>
        <v>0</v>
      </c>
      <c r="BS93" s="905">
        <f>IF($AB93&lt;=BS$2,IF($AC93&lt;BS$2,0,VLOOKUP($S93,REF!$K:$N,2,FALSE)),"")</f>
        <v>0</v>
      </c>
      <c r="BT93" s="905">
        <f>IF($AB93&lt;=BT$2,IF($AC93&lt;BT$2,0,VLOOKUP($S93,REF!$K:$N,2,FALSE)),"")</f>
        <v>0</v>
      </c>
      <c r="BU93" s="905">
        <f>IF($AB93&lt;=BU$2,IF($AC93&lt;BU$2,0,VLOOKUP($S93,REF!$K:$N,2,FALSE)),"")</f>
        <v>0</v>
      </c>
      <c r="BV93" s="905">
        <f>IF($AB93&lt;=BV$2,IF($AC93&lt;BV$2,0,VLOOKUP($S93,REF!$K:$N,2,FALSE)),"")</f>
        <v>0</v>
      </c>
      <c r="BW93" s="905">
        <f>IF($AB93&lt;=BW$2,IF($AC93&lt;BW$2,0,VLOOKUP($S93,REF!$K:$N,2,FALSE)),"")</f>
        <v>0</v>
      </c>
      <c r="BX93" s="905">
        <f>IF($AB93&lt;=BX$2,IF($AC93&lt;BX$2,0,VLOOKUP($S93,REF!$K:$N,2,FALSE)),"")</f>
        <v>0</v>
      </c>
      <c r="BY93" s="905">
        <f>IF($AB93&lt;=BY$2,IF($AC93&lt;BY$2,0,VLOOKUP($S93,REF!$K:$N,2,FALSE)),"")</f>
        <v>0</v>
      </c>
      <c r="BZ93" s="905">
        <f>IF($AB93&lt;=BZ$2,IF($AC93&lt;BZ$2,0,VLOOKUP($S93,REF!$K:$N,2,FALSE)),"")</f>
        <v>0</v>
      </c>
      <c r="CA93" s="905">
        <f>IF($AB93&lt;=CA$2,IF($AC93&lt;CA$2,0,VLOOKUP($S93,REF!$K:$N,2,FALSE)),"")</f>
        <v>0</v>
      </c>
      <c r="CB93" s="905">
        <f>IF($AB93&lt;=CB$2,IF($AC93&lt;CB$2,0,VLOOKUP($S93,REF!$K:$N,2,FALSE)),"")</f>
        <v>0</v>
      </c>
      <c r="CC93" s="905">
        <f>IF($AB93&lt;=CC$2,IF($AC93&lt;CC$2,0,VLOOKUP($S93,REF!$K:$N,2,FALSE)),"")</f>
        <v>0</v>
      </c>
      <c r="CD93" s="905">
        <f>IF($AB93&lt;=CD$2,IF($AC93&lt;CD$2,0,VLOOKUP($S93,REF!$K:$N,2,FALSE)),"")</f>
        <v>0</v>
      </c>
      <c r="CE93" s="905">
        <f>IF($AB93&lt;=CE$2,IF($AC93&lt;CE$2,0,VLOOKUP($S93,REF!$K:$N,2,FALSE)),"")</f>
        <v>0</v>
      </c>
      <c r="CF93" s="905">
        <f>IF($AB93&lt;=CF$2,IF($AC93&lt;CF$2,0,VLOOKUP($S93,REF!$K:$N,2,FALSE)),"")</f>
        <v>0</v>
      </c>
      <c r="CG93" s="905">
        <f>IF($AB93&lt;=CG$2,IF($AC93&lt;CG$2,0,VLOOKUP($S93,REF!$K:$N,2,FALSE)),"")</f>
        <v>0</v>
      </c>
      <c r="CH93" s="905">
        <f>IF($AB93&lt;=CH$2,IF($AC93&lt;CH$2,0,VLOOKUP($S93,REF!$K:$N,2,FALSE)),"")</f>
        <v>0</v>
      </c>
      <c r="CI93" s="905">
        <f>IF($AB93&lt;=CI$2,IF($AC93&lt;CI$2,0,VLOOKUP($S93,REF!$K:$N,2,FALSE)),"")</f>
        <v>0</v>
      </c>
      <c r="CJ93" s="905">
        <f>IF($AB93&lt;=CJ$2,IF($AC93&lt;CJ$2,0,VLOOKUP($S93,REF!$K:$N,2,FALSE)),"")</f>
        <v>0</v>
      </c>
      <c r="CK93" s="905">
        <f>IF($AB93&lt;=CK$2,IF($AC93&lt;CK$2,0,VLOOKUP($S93,REF!$K:$N,2,FALSE)),"")</f>
        <v>0</v>
      </c>
      <c r="CL93" s="905">
        <f>IF($AB93&lt;=CL$2,IF($AC93&lt;CL$2,0,VLOOKUP($S93,REF!$K:$N,2,FALSE)),"")</f>
        <v>0</v>
      </c>
      <c r="CM93" s="905">
        <f>IF($AB93&lt;=CM$2,IF($AC93&lt;CM$2,0,VLOOKUP($S93,REF!$K:$N,2,FALSE)),"")</f>
        <v>0</v>
      </c>
      <c r="CN93" s="905">
        <f>IF($AB93&lt;=CN$2,IF($AC93&lt;CN$2,0,VLOOKUP($S93,REF!$K:$N,2,FALSE)),"")</f>
        <v>0</v>
      </c>
      <c r="CO93" s="905">
        <f>IF($AB93&lt;=CO$2,IF($AC93&lt;CO$2,0,VLOOKUP($S93,REF!$K:$N,2,FALSE)),"")</f>
        <v>0</v>
      </c>
      <c r="CP93" s="905">
        <f>IF($AB93&lt;=CP$2,IF($AC93&lt;CP$2,0,VLOOKUP($S93,REF!$K:$N,2,FALSE)),"")</f>
        <v>0</v>
      </c>
      <c r="CQ93" s="905">
        <f>IF($AB93&lt;=CQ$2,IF($AC93&lt;CQ$2,0,VLOOKUP($S93,REF!$K:$N,2,FALSE)),"")</f>
        <v>0</v>
      </c>
      <c r="CR93" s="905">
        <f>IF($AB93&lt;=CR$2,IF($AC93&lt;CR$2,0,VLOOKUP($S93,REF!$K:$N,2,FALSE)),"")</f>
        <v>0</v>
      </c>
      <c r="CS93" s="905">
        <f>IF($AB93&lt;=CS$2,IF($AC93&lt;CS$2,0,VLOOKUP($S93,REF!$K:$N,2,FALSE)),"")</f>
        <v>0</v>
      </c>
      <c r="CT93" s="905">
        <f>IF($AB93&lt;=CT$2,IF($AC93&lt;CT$2,0,VLOOKUP($S93,REF!$K:$N,2,FALSE)),"")</f>
        <v>0</v>
      </c>
      <c r="CU93" s="905">
        <f>IF($AB93&lt;=CU$2,IF($AC93&lt;CU$2,0,VLOOKUP($S93,REF!$K:$N,2,FALSE)),"")</f>
        <v>0</v>
      </c>
      <c r="CV93" s="905">
        <f>IF($AB93&lt;=CV$2,IF($AC93&lt;CV$2,0,VLOOKUP($S93,REF!$K:$N,2,FALSE)),"")</f>
        <v>0</v>
      </c>
      <c r="CW93" s="905">
        <f>IF($AB93&lt;=CW$2,IF($AC93&lt;CW$2,0,VLOOKUP($S93,REF!$K:$N,2,FALSE)),"")</f>
        <v>0</v>
      </c>
      <c r="CX93" s="905">
        <f>IF($AB93&lt;=CX$2,IF($AC93&lt;CX$2,0,VLOOKUP($S93,REF!$K:$N,2,FALSE)),"")</f>
        <v>0</v>
      </c>
      <c r="CY93" s="905">
        <f>IF($AB93&lt;=CY$2,IF($AC93&lt;CY$2,0,VLOOKUP($S93,REF!$K:$N,2,FALSE)),"")</f>
        <v>0</v>
      </c>
      <c r="CZ93" s="905">
        <f>IF($AB93&lt;=CZ$2,IF($AC93&lt;CZ$2,0,VLOOKUP($S93,REF!$K:$N,2,FALSE)),"")</f>
        <v>0</v>
      </c>
      <c r="DA93" s="905">
        <f>IF($AB93&lt;=DA$2,IF($AC93&lt;DA$2,0,VLOOKUP($S93,REF!$K:$N,2,FALSE)),"")</f>
        <v>0</v>
      </c>
      <c r="DB93" s="905">
        <f>IF($AB93&lt;=DB$2,IF($AC93&lt;DB$2,0,VLOOKUP($S93,REF!$K:$N,2,FALSE)),"")</f>
        <v>0</v>
      </c>
      <c r="DC93" s="905">
        <f>IF($AB93&lt;=DC$2,IF($AC93&lt;DC$2,0,VLOOKUP($S93,REF!$K:$N,2,FALSE)),"")</f>
        <v>0</v>
      </c>
      <c r="DD93" s="905">
        <f>IF($AB93&lt;=DD$2,IF($AC93&lt;DD$2,0,VLOOKUP($S93,REF!$K:$N,2,FALSE)),"")</f>
        <v>0</v>
      </c>
      <c r="DE93" s="905">
        <f>IF($AB93&lt;=DE$2,IF($AC93&lt;DE$2,0,VLOOKUP($S93,REF!$K:$N,2,FALSE)),"")</f>
        <v>0</v>
      </c>
      <c r="DF93" s="905">
        <f>IF($AB93&lt;=DF$2,IF($AC93&lt;DF$2,0,VLOOKUP($S93,REF!$K:$N,2,FALSE)),"")</f>
        <v>0</v>
      </c>
      <c r="DG93" s="905">
        <f>IF($AB93&lt;=DG$2,IF($AC93&lt;DG$2,0,VLOOKUP($S93,REF!$K:$N,2,FALSE)),"")</f>
        <v>0</v>
      </c>
      <c r="DH93" s="905">
        <f>IF($AB93&lt;=DH$2,IF($AC93&lt;DH$2,0,VLOOKUP($S93,REF!$K:$N,2,FALSE)),"")</f>
        <v>0</v>
      </c>
      <c r="DI93" s="905">
        <f>IF($AB93&lt;=DI$2,IF($AC93&lt;DI$2,0,VLOOKUP($S93,REF!$K:$N,2,FALSE)),"")</f>
        <v>0</v>
      </c>
      <c r="DJ93" s="905">
        <f>IF($AB93&lt;=DJ$2,IF($AC93&lt;DJ$2,0,VLOOKUP($S93,REF!$K:$N,2,FALSE)),"")</f>
        <v>0</v>
      </c>
      <c r="DK93" s="905">
        <f>IF($AB93&lt;=DK$2,IF($AC93&lt;DK$2,0,VLOOKUP($S93,REF!$K:$N,2,FALSE)),"")</f>
        <v>0</v>
      </c>
      <c r="DL93" s="905">
        <f>IF($AB93&lt;=DL$2,IF($AC93&lt;DL$2,0,VLOOKUP($S93,REF!$K:$N,2,FALSE)),"")</f>
        <v>0</v>
      </c>
      <c r="DM93" s="905">
        <f>IF($AB93&lt;=DM$2,IF($AC93&lt;DM$2,0,VLOOKUP($S93,REF!$K:$N,2,FALSE)),"")</f>
        <v>0</v>
      </c>
      <c r="DN93" s="905">
        <f>IF($AB93&lt;=DN$2,IF($AC93&lt;DN$2,0,VLOOKUP($S93,REF!$K:$N,2,FALSE)),"")</f>
        <v>0</v>
      </c>
      <c r="DO93" s="905">
        <f>IF($AB93&lt;=DO$2,IF($AC93&lt;DO$2,0,VLOOKUP($S93,REF!$K:$N,2,FALSE)),"")</f>
        <v>0</v>
      </c>
      <c r="DP93" s="905">
        <f>IF($AB93&lt;=DP$2,IF($AC93&lt;DP$2,0,VLOOKUP($S93,REF!$K:$N,2,FALSE)),"")</f>
        <v>0</v>
      </c>
      <c r="DQ93" s="905">
        <f>IF($AB93&lt;=DQ$2,IF($AC93&lt;DQ$2,0,VLOOKUP($S93,REF!$K:$N,2,FALSE)),"")</f>
        <v>0</v>
      </c>
      <c r="DR93" s="905">
        <f>IF($AB93&lt;=DR$2,IF($AC93&lt;DR$2,0,VLOOKUP($S93,REF!$K:$N,2,FALSE)),"")</f>
        <v>0</v>
      </c>
      <c r="DS93" s="905">
        <f>IF($AB93&lt;=DS$2,IF($AC93&lt;DS$2,0,VLOOKUP($S93,REF!$K:$N,2,FALSE)),"")</f>
        <v>0</v>
      </c>
      <c r="DT93" s="905">
        <f>IF($AB93&lt;=DT$2,IF($AC93&lt;DT$2,0,VLOOKUP($S93,REF!$K:$N,2,FALSE)),"")</f>
        <v>0</v>
      </c>
      <c r="DU93" s="905">
        <f>IF($AB93&lt;=DU$2,IF($AC93&lt;DU$2,0,VLOOKUP($S93,REF!$K:$N,2,FALSE)),"")</f>
        <v>0</v>
      </c>
      <c r="DV93" s="905">
        <f>IF($AB93&lt;=DV$2,IF($AC93&lt;DV$2,0,VLOOKUP($S93,REF!$K:$N,2,FALSE)),"")</f>
        <v>0</v>
      </c>
      <c r="DW93" s="905">
        <f>IF($AB93&lt;=DW$2,IF($AC93&lt;DW$2,0,VLOOKUP($S93,REF!$K:$N,2,FALSE)),"")</f>
        <v>0</v>
      </c>
      <c r="DX93" s="905">
        <f>IF($AB93&lt;=DX$2,IF($AC93&lt;DX$2,0,VLOOKUP($S93,REF!$K:$N,2,FALSE)),"")</f>
        <v>0</v>
      </c>
      <c r="DY93" s="905">
        <f>IF($AB93&lt;=DY$2,IF($AC93&lt;DY$2,0,VLOOKUP($S93,REF!$K:$N,2,FALSE)),"")</f>
        <v>0</v>
      </c>
      <c r="DZ93" s="905">
        <f>IF($AB93&lt;=DZ$2,IF($AC93&lt;DZ$2,0,VLOOKUP($S93,REF!$K:$N,2,FALSE)),"")</f>
        <v>1.0001</v>
      </c>
      <c r="EA93" s="908"/>
      <c r="EB93" s="908"/>
      <c r="EC93" s="908"/>
      <c r="ED93" s="908"/>
      <c r="EE93" s="908"/>
      <c r="EF93" s="908"/>
      <c r="EG93" s="908"/>
      <c r="EH93" s="908"/>
      <c r="EI93" s="908"/>
      <c r="EJ93" s="908"/>
      <c r="EK93" s="908"/>
      <c r="EL93" s="908"/>
      <c r="EM93" s="908"/>
      <c r="EN93" s="908"/>
      <c r="EO93" s="908"/>
      <c r="EP93" s="908"/>
      <c r="EQ93" s="908"/>
      <c r="ER93" s="908"/>
      <c r="ES93" s="908"/>
      <c r="ET93" s="908"/>
      <c r="EU93" s="908"/>
      <c r="EV93" s="908"/>
      <c r="EW93" s="908"/>
      <c r="EX93" s="908"/>
      <c r="EY93" s="908"/>
      <c r="EZ93" s="908"/>
      <c r="FA93" s="908"/>
      <c r="FB93" s="908"/>
      <c r="FC93" s="908"/>
      <c r="FD93" s="908"/>
      <c r="FE93" s="908"/>
      <c r="FF93" s="908"/>
      <c r="FG93" s="908"/>
      <c r="FH93" s="908"/>
      <c r="FI93" s="908"/>
      <c r="FJ93" s="908"/>
      <c r="FK93" s="908"/>
      <c r="FL93" s="908"/>
      <c r="FM93" s="908"/>
      <c r="FN93" s="908"/>
      <c r="FO93" s="908"/>
      <c r="FP93" s="908"/>
      <c r="FQ93" s="908"/>
      <c r="FR93" s="908"/>
      <c r="FS93" s="908"/>
      <c r="FT93" s="908"/>
      <c r="FU93" s="908"/>
      <c r="FV93" s="908"/>
      <c r="FW93" s="908"/>
      <c r="FX93" s="908"/>
      <c r="FY93" s="908"/>
      <c r="FZ93" s="908"/>
      <c r="GA93" s="908"/>
      <c r="GB93" s="908"/>
      <c r="GC93" s="908"/>
      <c r="GD93" s="908"/>
      <c r="GE93" s="908"/>
      <c r="GF93" s="908"/>
      <c r="GG93" s="908"/>
      <c r="GH93" s="908"/>
      <c r="GI93" s="908"/>
      <c r="GJ93" s="908"/>
      <c r="GK93" s="908"/>
      <c r="GL93" s="908"/>
      <c r="GM93" s="908"/>
      <c r="GN93" s="908"/>
      <c r="GO93" s="908"/>
      <c r="GP93" s="908"/>
      <c r="GQ93" s="908"/>
      <c r="GR93" s="908"/>
      <c r="GS93" s="908"/>
      <c r="GT93" s="908"/>
      <c r="GU93" s="908"/>
      <c r="GV93" s="908"/>
      <c r="GW93" s="908"/>
      <c r="GX93" s="908"/>
      <c r="GY93" s="908"/>
      <c r="GZ93" s="908"/>
      <c r="HA93" s="908"/>
      <c r="HB93" s="908"/>
      <c r="HC93" s="908"/>
      <c r="HD93" s="908"/>
      <c r="HE93" s="908"/>
      <c r="HF93" s="908"/>
      <c r="HG93" s="908"/>
      <c r="HH93" s="908"/>
      <c r="HI93" s="908"/>
      <c r="HJ93" s="908"/>
      <c r="HK93" s="908"/>
      <c r="HL93" s="908"/>
      <c r="HM93" s="908"/>
      <c r="HN93" s="908"/>
      <c r="HO93" s="908"/>
      <c r="HP93" s="908"/>
      <c r="HQ93" s="908"/>
      <c r="HR93" s="908"/>
      <c r="HS93" s="908"/>
      <c r="HT93" s="908"/>
      <c r="HU93" s="908"/>
      <c r="HV93" s="908"/>
      <c r="HW93" s="908"/>
      <c r="HX93" s="908"/>
      <c r="HY93" s="908"/>
      <c r="HZ93" s="908"/>
      <c r="IA93" s="908"/>
      <c r="IB93" s="908"/>
      <c r="IC93" s="908"/>
      <c r="ID93" s="908"/>
      <c r="IE93" s="908"/>
      <c r="IF93" s="908"/>
      <c r="IG93" s="908"/>
      <c r="IH93" s="908"/>
      <c r="II93" s="908"/>
      <c r="IJ93" s="908"/>
      <c r="IK93" s="908"/>
      <c r="IL93" s="908"/>
      <c r="IM93" s="908"/>
      <c r="IN93" s="908"/>
      <c r="IO93" s="908"/>
      <c r="IP93" s="908"/>
      <c r="IQ93" s="908"/>
      <c r="IR93" s="908"/>
      <c r="IS93" s="908"/>
      <c r="IT93" s="908"/>
      <c r="IU93" s="908"/>
      <c r="IV93" s="908"/>
      <c r="IW93" s="908"/>
      <c r="IX93" s="908"/>
      <c r="IY93" s="908"/>
      <c r="IZ93" s="908"/>
      <c r="JA93" s="908"/>
      <c r="JB93" s="908"/>
      <c r="JC93" s="908"/>
      <c r="JD93" s="908"/>
      <c r="JE93" s="908"/>
      <c r="JF93" s="908"/>
      <c r="JG93" s="908"/>
      <c r="JH93" s="908"/>
      <c r="JI93" s="908"/>
      <c r="JJ93" s="908"/>
      <c r="JK93" s="908"/>
      <c r="JL93" s="908"/>
      <c r="JM93" s="908"/>
      <c r="JN93" s="908"/>
      <c r="JO93" s="908"/>
      <c r="JP93" s="908"/>
      <c r="JQ93" s="908"/>
      <c r="JR93" s="908"/>
      <c r="JS93" s="908"/>
      <c r="JT93" s="908"/>
      <c r="JU93" s="908"/>
      <c r="JV93" s="908"/>
      <c r="JW93" s="908"/>
      <c r="JX93" s="908"/>
    </row>
    <row r="94" spans="1:284" s="709" customFormat="1" ht="24" customHeight="1">
      <c r="A94" s="972">
        <f>VLOOKUP(B94,REF!$U$1:$W$8,2,FALSE)</f>
        <v>4</v>
      </c>
      <c r="B94" s="1192" t="s">
        <v>342</v>
      </c>
      <c r="C94" s="1193"/>
      <c r="D94" s="1297"/>
      <c r="E94" s="971"/>
      <c r="F94" s="1218">
        <v>0</v>
      </c>
      <c r="G94" s="1219"/>
      <c r="H94" s="870"/>
      <c r="I94" s="764" t="s">
        <v>281</v>
      </c>
      <c r="J94" s="945"/>
      <c r="K94" s="939"/>
      <c r="L94" s="864"/>
      <c r="M94" s="710"/>
      <c r="N94" s="1304" t="s">
        <v>281</v>
      </c>
      <c r="O94" s="1225"/>
      <c r="P94" s="860"/>
      <c r="Q94" s="930"/>
      <c r="R94" s="1025"/>
      <c r="S94" s="1179"/>
      <c r="T94" s="1180" t="str">
        <f>VLOOKUP(S94,REF!$K$1:$N$11,4,FALSE)</f>
        <v>SALES</v>
      </c>
      <c r="U94" s="1019"/>
      <c r="V94" s="904"/>
      <c r="W94" s="956"/>
      <c r="X94" s="904"/>
      <c r="Y94" s="956"/>
      <c r="Z94" s="955"/>
      <c r="AA94" s="952">
        <f t="shared" si="12"/>
        <v>0</v>
      </c>
      <c r="AB94" s="1283"/>
      <c r="AC94" s="1283">
        <f t="shared" si="13"/>
        <v>0</v>
      </c>
      <c r="AD94" s="952"/>
      <c r="AE94" s="953"/>
      <c r="AF94" s="1033"/>
      <c r="AG94" s="1234"/>
      <c r="AH94" s="472">
        <f>IF($AB94&lt;=AH$2,IF($AC94&lt;AH$2,0,VLOOKUP($S94,REF!$K:$N,2,FALSE)),"")</f>
        <v>0</v>
      </c>
      <c r="AI94" s="472">
        <f>IF($AB94&lt;=AI$2,IF($AC94&lt;AI$2,0,VLOOKUP($S94,REF!$K:$N,2,FALSE)),"")</f>
        <v>0</v>
      </c>
      <c r="AJ94" s="472">
        <f>IF($AB94&lt;=AJ$2,IF($AC94&lt;AJ$2,0,VLOOKUP($S94,REF!$K:$N,2,FALSE)),"")</f>
        <v>0</v>
      </c>
      <c r="AK94" s="472">
        <f>IF($AB94&lt;=AK$2,IF($AC94&lt;AK$2,0,VLOOKUP($S94,REF!$K:$N,2,FALSE)),"")</f>
        <v>0</v>
      </c>
      <c r="AL94" s="472">
        <f>IF($AB94&lt;=AL$2,IF($AC94&lt;AL$2,0,VLOOKUP($S94,REF!$K:$N,2,FALSE)),"")</f>
        <v>0</v>
      </c>
      <c r="AM94" s="472">
        <f>IF($AB94&lt;=AM$2,IF($AC94&lt;AM$2,0,VLOOKUP($S94,REF!$K:$N,2,FALSE)),"")</f>
        <v>0</v>
      </c>
      <c r="AN94" s="472">
        <f>IF($AB94&lt;=AN$2,IF($AC94&lt;AN$2,0,VLOOKUP($S94,REF!$K:$N,2,FALSE)),"")</f>
        <v>0</v>
      </c>
      <c r="AO94" s="472">
        <f>IF($AB94&lt;=AO$2,IF($AC94&lt;AO$2,0,VLOOKUP($S94,REF!$K:$N,2,FALSE)),"")</f>
        <v>0</v>
      </c>
      <c r="AP94" s="472">
        <f>IF($AB94&lt;=AP$2,IF($AC94&lt;AP$2,0,VLOOKUP($S94,REF!$K:$N,2,FALSE)),"")</f>
        <v>0</v>
      </c>
      <c r="AQ94" s="472">
        <f>IF($AB94&lt;=AQ$2,IF($AC94&lt;AQ$2,0,VLOOKUP($S94,REF!$K:$N,2,FALSE)),"")</f>
        <v>0</v>
      </c>
      <c r="AR94" s="472">
        <f>IF($AB94&lt;=AR$2,IF($AC94&lt;AR$2,0,VLOOKUP($S94,REF!$K:$N,2,FALSE)),"")</f>
        <v>0</v>
      </c>
      <c r="AS94" s="472">
        <f>IF($AB94&lt;=AS$2,IF($AC94&lt;AS$2,0,VLOOKUP($S94,REF!$K:$N,2,FALSE)),"")</f>
        <v>0</v>
      </c>
      <c r="AT94" s="472">
        <f>IF($AB94&lt;=AT$2,IF($AC94&lt;AT$2,0,VLOOKUP($S94,REF!$K:$N,2,FALSE)),"")</f>
        <v>0</v>
      </c>
      <c r="AU94" s="472">
        <f>IF($AB94&lt;=AU$2,IF($AC94&lt;AU$2,0,VLOOKUP($S94,REF!$K:$N,2,FALSE)),"")</f>
        <v>0</v>
      </c>
      <c r="AV94" s="472">
        <f>IF($AB94&lt;=AV$2,IF($AC94&lt;AV$2,0,VLOOKUP($S94,REF!$K:$N,2,FALSE)),"")</f>
        <v>0</v>
      </c>
      <c r="AW94" s="472">
        <f>IF($AB94&lt;=AW$2,IF($AC94&lt;AW$2,0,VLOOKUP($S94,REF!$K:$N,2,FALSE)),"")</f>
        <v>0</v>
      </c>
      <c r="AX94" s="472">
        <f>IF($AB94&lt;=AX$2,IF($AC94&lt;AX$2,0,VLOOKUP($S94,REF!$K:$N,2,FALSE)),"")</f>
        <v>0</v>
      </c>
      <c r="AY94" s="472">
        <f>IF($AB94&lt;=AY$2,IF($AC94&lt;AY$2,0,VLOOKUP($S94,REF!$K:$N,2,FALSE)),"")</f>
        <v>0</v>
      </c>
      <c r="AZ94" s="472">
        <f>IF($AB94&lt;=AZ$2,IF($AC94&lt;AZ$2,0,VLOOKUP($S94,REF!$K:$N,2,FALSE)),"")</f>
        <v>0</v>
      </c>
      <c r="BA94" s="472">
        <f>IF($AB94&lt;=BA$2,IF($AC94&lt;BA$2,0,VLOOKUP($S94,REF!$K:$N,2,FALSE)),"")</f>
        <v>0</v>
      </c>
      <c r="BB94" s="905">
        <f>IF($AB94&lt;=BB$2,IF($AC94&lt;BB$2,0,VLOOKUP($S94,REF!$K:$N,2,FALSE)),"")</f>
        <v>0</v>
      </c>
      <c r="BC94" s="905">
        <f>IF($AB94&lt;=BC$2,IF($AC94&lt;BC$2,0,VLOOKUP($S94,REF!$K:$N,2,FALSE)),"")</f>
        <v>0</v>
      </c>
      <c r="BD94" s="905">
        <f>IF($AB94&lt;=BD$2,IF($AC94&lt;BD$2,0,VLOOKUP($S94,REF!$K:$N,2,FALSE)),"")</f>
        <v>0</v>
      </c>
      <c r="BE94" s="905">
        <f>IF($AB94&lt;=BE$2,IF($AC94&lt;BE$2,0,VLOOKUP($S94,REF!$K:$N,2,FALSE)),"")</f>
        <v>0</v>
      </c>
      <c r="BF94" s="905">
        <f>IF($AB94&lt;=BF$2,IF($AC94&lt;BF$2,0,VLOOKUP($S94,REF!$K:$N,2,FALSE)),"")</f>
        <v>0</v>
      </c>
      <c r="BG94" s="905">
        <f>IF($AB94&lt;=BG$2,IF($AC94&lt;BG$2,0,VLOOKUP($S94,REF!$K:$N,2,FALSE)),"")</f>
        <v>0</v>
      </c>
      <c r="BH94" s="905">
        <f>IF($AB94&lt;=BH$2,IF($AC94&lt;BH$2,0,VLOOKUP($S94,REF!$K:$N,2,FALSE)),"")</f>
        <v>0</v>
      </c>
      <c r="BI94" s="905">
        <f>IF($AB94&lt;=BI$2,IF($AC94&lt;BI$2,0,VLOOKUP($S94,REF!$K:$N,2,FALSE)),"")</f>
        <v>0</v>
      </c>
      <c r="BJ94" s="905">
        <f>IF($AB94&lt;=BJ$2,IF($AC94&lt;BJ$2,0,VLOOKUP($S94,REF!$K:$N,2,FALSE)),"")</f>
        <v>0</v>
      </c>
      <c r="BK94" s="905">
        <f>IF($AB94&lt;=BK$2,IF($AC94&lt;BK$2,0,VLOOKUP($S94,REF!$K:$N,2,FALSE)),"")</f>
        <v>0</v>
      </c>
      <c r="BL94" s="905">
        <f>IF($AB94&lt;=BL$2,IF($AC94&lt;BL$2,0,VLOOKUP($S94,REF!$K:$N,2,FALSE)),"")</f>
        <v>0</v>
      </c>
      <c r="BM94" s="905">
        <f>IF($AB94&lt;=BM$2,IF($AC94&lt;BM$2,0,VLOOKUP($S94,REF!$K:$N,2,FALSE)),"")</f>
        <v>0</v>
      </c>
      <c r="BN94" s="905">
        <f>IF($AB94&lt;=BN$2,IF($AC94&lt;BN$2,0,VLOOKUP($S94,REF!$K:$N,2,FALSE)),"")</f>
        <v>0</v>
      </c>
      <c r="BO94" s="905">
        <f>IF($AB94&lt;=BO$2,IF($AC94&lt;BO$2,0,VLOOKUP($S94,REF!$K:$N,2,FALSE)),"")</f>
        <v>0</v>
      </c>
      <c r="BP94" s="905">
        <f>IF($AB94&lt;=BP$2,IF($AC94&lt;BP$2,0,VLOOKUP($S94,REF!$K:$N,2,FALSE)),"")</f>
        <v>0</v>
      </c>
      <c r="BQ94" s="905">
        <f>IF($AB94&lt;=BQ$2,IF($AC94&lt;BQ$2,0,VLOOKUP($S94,REF!$K:$N,2,FALSE)),"")</f>
        <v>0</v>
      </c>
      <c r="BR94" s="905">
        <f>IF($AB94&lt;=BR$2,IF($AC94&lt;BR$2,0,VLOOKUP($S94,REF!$K:$N,2,FALSE)),"")</f>
        <v>0</v>
      </c>
      <c r="BS94" s="905">
        <f>IF($AB94&lt;=BS$2,IF($AC94&lt;BS$2,0,VLOOKUP($S94,REF!$K:$N,2,FALSE)),"")</f>
        <v>0</v>
      </c>
      <c r="BT94" s="905">
        <f>IF($AB94&lt;=BT$2,IF($AC94&lt;BT$2,0,VLOOKUP($S94,REF!$K:$N,2,FALSE)),"")</f>
        <v>0</v>
      </c>
      <c r="BU94" s="905">
        <f>IF($AB94&lt;=BU$2,IF($AC94&lt;BU$2,0,VLOOKUP($S94,REF!$K:$N,2,FALSE)),"")</f>
        <v>0</v>
      </c>
      <c r="BV94" s="905">
        <f>IF($AB94&lt;=BV$2,IF($AC94&lt;BV$2,0,VLOOKUP($S94,REF!$K:$N,2,FALSE)),"")</f>
        <v>0</v>
      </c>
      <c r="BW94" s="905">
        <f>IF($AB94&lt;=BW$2,IF($AC94&lt;BW$2,0,VLOOKUP($S94,REF!$K:$N,2,FALSE)),"")</f>
        <v>0</v>
      </c>
      <c r="BX94" s="905">
        <f>IF($AB94&lt;=BX$2,IF($AC94&lt;BX$2,0,VLOOKUP($S94,REF!$K:$N,2,FALSE)),"")</f>
        <v>0</v>
      </c>
      <c r="BY94" s="905">
        <f>IF($AB94&lt;=BY$2,IF($AC94&lt;BY$2,0,VLOOKUP($S94,REF!$K:$N,2,FALSE)),"")</f>
        <v>0</v>
      </c>
      <c r="BZ94" s="905">
        <f>IF($AB94&lt;=BZ$2,IF($AC94&lt;BZ$2,0,VLOOKUP($S94,REF!$K:$N,2,FALSE)),"")</f>
        <v>0</v>
      </c>
      <c r="CA94" s="905">
        <f>IF($AB94&lt;=CA$2,IF($AC94&lt;CA$2,0,VLOOKUP($S94,REF!$K:$N,2,FALSE)),"")</f>
        <v>0</v>
      </c>
      <c r="CB94" s="905">
        <f>IF($AB94&lt;=CB$2,IF($AC94&lt;CB$2,0,VLOOKUP($S94,REF!$K:$N,2,FALSE)),"")</f>
        <v>0</v>
      </c>
      <c r="CC94" s="905">
        <f>IF($AB94&lt;=CC$2,IF($AC94&lt;CC$2,0,VLOOKUP($S94,REF!$K:$N,2,FALSE)),"")</f>
        <v>0</v>
      </c>
      <c r="CD94" s="905">
        <f>IF($AB94&lt;=CD$2,IF($AC94&lt;CD$2,0,VLOOKUP($S94,REF!$K:$N,2,FALSE)),"")</f>
        <v>0</v>
      </c>
      <c r="CE94" s="905">
        <f>IF($AB94&lt;=CE$2,IF($AC94&lt;CE$2,0,VLOOKUP($S94,REF!$K:$N,2,FALSE)),"")</f>
        <v>0</v>
      </c>
      <c r="CF94" s="905">
        <f>IF($AB94&lt;=CF$2,IF($AC94&lt;CF$2,0,VLOOKUP($S94,REF!$K:$N,2,FALSE)),"")</f>
        <v>0</v>
      </c>
      <c r="CG94" s="905">
        <f>IF($AB94&lt;=CG$2,IF($AC94&lt;CG$2,0,VLOOKUP($S94,REF!$K:$N,2,FALSE)),"")</f>
        <v>0</v>
      </c>
      <c r="CH94" s="905">
        <f>IF($AB94&lt;=CH$2,IF($AC94&lt;CH$2,0,VLOOKUP($S94,REF!$K:$N,2,FALSE)),"")</f>
        <v>0</v>
      </c>
      <c r="CI94" s="905">
        <f>IF($AB94&lt;=CI$2,IF($AC94&lt;CI$2,0,VLOOKUP($S94,REF!$K:$N,2,FALSE)),"")</f>
        <v>0</v>
      </c>
      <c r="CJ94" s="905">
        <f>IF($AB94&lt;=CJ$2,IF($AC94&lt;CJ$2,0,VLOOKUP($S94,REF!$K:$N,2,FALSE)),"")</f>
        <v>0</v>
      </c>
      <c r="CK94" s="905">
        <f>IF($AB94&lt;=CK$2,IF($AC94&lt;CK$2,0,VLOOKUP($S94,REF!$K:$N,2,FALSE)),"")</f>
        <v>0</v>
      </c>
      <c r="CL94" s="905">
        <f>IF($AB94&lt;=CL$2,IF($AC94&lt;CL$2,0,VLOOKUP($S94,REF!$K:$N,2,FALSE)),"")</f>
        <v>0</v>
      </c>
      <c r="CM94" s="905">
        <f>IF($AB94&lt;=CM$2,IF($AC94&lt;CM$2,0,VLOOKUP($S94,REF!$K:$N,2,FALSE)),"")</f>
        <v>0</v>
      </c>
      <c r="CN94" s="905">
        <f>IF($AB94&lt;=CN$2,IF($AC94&lt;CN$2,0,VLOOKUP($S94,REF!$K:$N,2,FALSE)),"")</f>
        <v>0</v>
      </c>
      <c r="CO94" s="905">
        <f>IF($AB94&lt;=CO$2,IF($AC94&lt;CO$2,0,VLOOKUP($S94,REF!$K:$N,2,FALSE)),"")</f>
        <v>0</v>
      </c>
      <c r="CP94" s="905">
        <f>IF($AB94&lt;=CP$2,IF($AC94&lt;CP$2,0,VLOOKUP($S94,REF!$K:$N,2,FALSE)),"")</f>
        <v>0</v>
      </c>
      <c r="CQ94" s="905">
        <f>IF($AB94&lt;=CQ$2,IF($AC94&lt;CQ$2,0,VLOOKUP($S94,REF!$K:$N,2,FALSE)),"")</f>
        <v>0</v>
      </c>
      <c r="CR94" s="905">
        <f>IF($AB94&lt;=CR$2,IF($AC94&lt;CR$2,0,VLOOKUP($S94,REF!$K:$N,2,FALSE)),"")</f>
        <v>0</v>
      </c>
      <c r="CS94" s="905">
        <f>IF($AB94&lt;=CS$2,IF($AC94&lt;CS$2,0,VLOOKUP($S94,REF!$K:$N,2,FALSE)),"")</f>
        <v>0</v>
      </c>
      <c r="CT94" s="905">
        <f>IF($AB94&lt;=CT$2,IF($AC94&lt;CT$2,0,VLOOKUP($S94,REF!$K:$N,2,FALSE)),"")</f>
        <v>0</v>
      </c>
      <c r="CU94" s="905">
        <f>IF($AB94&lt;=CU$2,IF($AC94&lt;CU$2,0,VLOOKUP($S94,REF!$K:$N,2,FALSE)),"")</f>
        <v>0</v>
      </c>
      <c r="CV94" s="905">
        <f>IF($AB94&lt;=CV$2,IF($AC94&lt;CV$2,0,VLOOKUP($S94,REF!$K:$N,2,FALSE)),"")</f>
        <v>0</v>
      </c>
      <c r="CW94" s="905">
        <f>IF($AB94&lt;=CW$2,IF($AC94&lt;CW$2,0,VLOOKUP($S94,REF!$K:$N,2,FALSE)),"")</f>
        <v>0</v>
      </c>
      <c r="CX94" s="905">
        <f>IF($AB94&lt;=CX$2,IF($AC94&lt;CX$2,0,VLOOKUP($S94,REF!$K:$N,2,FALSE)),"")</f>
        <v>0</v>
      </c>
      <c r="CY94" s="905">
        <f>IF($AB94&lt;=CY$2,IF($AC94&lt;CY$2,0,VLOOKUP($S94,REF!$K:$N,2,FALSE)),"")</f>
        <v>0</v>
      </c>
      <c r="CZ94" s="905">
        <f>IF($AB94&lt;=CZ$2,IF($AC94&lt;CZ$2,0,VLOOKUP($S94,REF!$K:$N,2,FALSE)),"")</f>
        <v>0</v>
      </c>
      <c r="DA94" s="905">
        <f>IF($AB94&lt;=DA$2,IF($AC94&lt;DA$2,0,VLOOKUP($S94,REF!$K:$N,2,FALSE)),"")</f>
        <v>0</v>
      </c>
      <c r="DB94" s="905">
        <f>IF($AB94&lt;=DB$2,IF($AC94&lt;DB$2,0,VLOOKUP($S94,REF!$K:$N,2,FALSE)),"")</f>
        <v>0</v>
      </c>
      <c r="DC94" s="905">
        <f>IF($AB94&lt;=DC$2,IF($AC94&lt;DC$2,0,VLOOKUP($S94,REF!$K:$N,2,FALSE)),"")</f>
        <v>0</v>
      </c>
      <c r="DD94" s="905">
        <f>IF($AB94&lt;=DD$2,IF($AC94&lt;DD$2,0,VLOOKUP($S94,REF!$K:$N,2,FALSE)),"")</f>
        <v>0</v>
      </c>
      <c r="DE94" s="905">
        <f>IF($AB94&lt;=DE$2,IF($AC94&lt;DE$2,0,VLOOKUP($S94,REF!$K:$N,2,FALSE)),"")</f>
        <v>0</v>
      </c>
      <c r="DF94" s="905">
        <f>IF($AB94&lt;=DF$2,IF($AC94&lt;DF$2,0,VLOOKUP($S94,REF!$K:$N,2,FALSE)),"")</f>
        <v>0</v>
      </c>
      <c r="DG94" s="905">
        <f>IF($AB94&lt;=DG$2,IF($AC94&lt;DG$2,0,VLOOKUP($S94,REF!$K:$N,2,FALSE)),"")</f>
        <v>0</v>
      </c>
      <c r="DH94" s="905">
        <f>IF($AB94&lt;=DH$2,IF($AC94&lt;DH$2,0,VLOOKUP($S94,REF!$K:$N,2,FALSE)),"")</f>
        <v>0</v>
      </c>
      <c r="DI94" s="905">
        <f>IF($AB94&lt;=DI$2,IF($AC94&lt;DI$2,0,VLOOKUP($S94,REF!$K:$N,2,FALSE)),"")</f>
        <v>0</v>
      </c>
      <c r="DJ94" s="905">
        <f>IF($AB94&lt;=DJ$2,IF($AC94&lt;DJ$2,0,VLOOKUP($S94,REF!$K:$N,2,FALSE)),"")</f>
        <v>0</v>
      </c>
      <c r="DK94" s="905">
        <f>IF($AB94&lt;=DK$2,IF($AC94&lt;DK$2,0,VLOOKUP($S94,REF!$K:$N,2,FALSE)),"")</f>
        <v>0</v>
      </c>
      <c r="DL94" s="905">
        <f>IF($AB94&lt;=DL$2,IF($AC94&lt;DL$2,0,VLOOKUP($S94,REF!$K:$N,2,FALSE)),"")</f>
        <v>0</v>
      </c>
      <c r="DM94" s="905">
        <f>IF($AB94&lt;=DM$2,IF($AC94&lt;DM$2,0,VLOOKUP($S94,REF!$K:$N,2,FALSE)),"")</f>
        <v>0</v>
      </c>
      <c r="DN94" s="905">
        <f>IF($AB94&lt;=DN$2,IF($AC94&lt;DN$2,0,VLOOKUP($S94,REF!$K:$N,2,FALSE)),"")</f>
        <v>0</v>
      </c>
      <c r="DO94" s="905">
        <f>IF($AB94&lt;=DO$2,IF($AC94&lt;DO$2,0,VLOOKUP($S94,REF!$K:$N,2,FALSE)),"")</f>
        <v>0</v>
      </c>
      <c r="DP94" s="905">
        <f>IF($AB94&lt;=DP$2,IF($AC94&lt;DP$2,0,VLOOKUP($S94,REF!$K:$N,2,FALSE)),"")</f>
        <v>0</v>
      </c>
      <c r="DQ94" s="905">
        <f>IF($AB94&lt;=DQ$2,IF($AC94&lt;DQ$2,0,VLOOKUP($S94,REF!$K:$N,2,FALSE)),"")</f>
        <v>0</v>
      </c>
      <c r="DR94" s="905">
        <f>IF($AB94&lt;=DR$2,IF($AC94&lt;DR$2,0,VLOOKUP($S94,REF!$K:$N,2,FALSE)),"")</f>
        <v>0</v>
      </c>
      <c r="DS94" s="905">
        <f>IF($AB94&lt;=DS$2,IF($AC94&lt;DS$2,0,VLOOKUP($S94,REF!$K:$N,2,FALSE)),"")</f>
        <v>0</v>
      </c>
      <c r="DT94" s="905">
        <f>IF($AB94&lt;=DT$2,IF($AC94&lt;DT$2,0,VLOOKUP($S94,REF!$K:$N,2,FALSE)),"")</f>
        <v>0</v>
      </c>
      <c r="DU94" s="905">
        <f>IF($AB94&lt;=DU$2,IF($AC94&lt;DU$2,0,VLOOKUP($S94,REF!$K:$N,2,FALSE)),"")</f>
        <v>0</v>
      </c>
      <c r="DV94" s="905">
        <f>IF($AB94&lt;=DV$2,IF($AC94&lt;DV$2,0,VLOOKUP($S94,REF!$K:$N,2,FALSE)),"")</f>
        <v>0</v>
      </c>
      <c r="DW94" s="905">
        <f>IF($AB94&lt;=DW$2,IF($AC94&lt;DW$2,0,VLOOKUP($S94,REF!$K:$N,2,FALSE)),"")</f>
        <v>0</v>
      </c>
      <c r="DX94" s="905">
        <f>IF($AB94&lt;=DX$2,IF($AC94&lt;DX$2,0,VLOOKUP($S94,REF!$K:$N,2,FALSE)),"")</f>
        <v>0</v>
      </c>
      <c r="DY94" s="905">
        <f>IF($AB94&lt;=DY$2,IF($AC94&lt;DY$2,0,VLOOKUP($S94,REF!$K:$N,2,FALSE)),"")</f>
        <v>0</v>
      </c>
      <c r="DZ94" s="905">
        <f>IF($AB94&lt;=DZ$2,IF($AC94&lt;DZ$2,0,VLOOKUP($S94,REF!$K:$N,2,FALSE)),"")</f>
        <v>1.0001</v>
      </c>
      <c r="EA94" s="908"/>
      <c r="EB94" s="908"/>
      <c r="EC94" s="908"/>
      <c r="ED94" s="908"/>
      <c r="EE94" s="908"/>
      <c r="EF94" s="908"/>
      <c r="EG94" s="908"/>
      <c r="EH94" s="908"/>
      <c r="EI94" s="908"/>
      <c r="EJ94" s="908"/>
      <c r="EK94" s="908"/>
      <c r="EL94" s="908"/>
      <c r="EM94" s="908"/>
      <c r="EN94" s="908"/>
      <c r="EO94" s="908"/>
      <c r="EP94" s="908"/>
      <c r="EQ94" s="908"/>
      <c r="ER94" s="908"/>
      <c r="ES94" s="908"/>
      <c r="ET94" s="908"/>
      <c r="EU94" s="908"/>
      <c r="EV94" s="908"/>
      <c r="EW94" s="908"/>
      <c r="EX94" s="908"/>
      <c r="EY94" s="908"/>
      <c r="EZ94" s="908"/>
      <c r="FA94" s="908"/>
      <c r="FB94" s="908"/>
      <c r="FC94" s="908"/>
      <c r="FD94" s="908"/>
      <c r="FE94" s="908"/>
      <c r="FF94" s="908"/>
      <c r="FG94" s="908"/>
      <c r="FH94" s="908"/>
      <c r="FI94" s="908"/>
      <c r="FJ94" s="908"/>
      <c r="FK94" s="908"/>
      <c r="FL94" s="908"/>
      <c r="FM94" s="908"/>
      <c r="FN94" s="908"/>
      <c r="FO94" s="908"/>
      <c r="FP94" s="908"/>
      <c r="FQ94" s="908"/>
      <c r="FR94" s="908"/>
      <c r="FS94" s="908"/>
      <c r="FT94" s="908"/>
      <c r="FU94" s="908"/>
      <c r="FV94" s="908"/>
      <c r="FW94" s="908"/>
      <c r="FX94" s="908"/>
      <c r="FY94" s="908"/>
      <c r="FZ94" s="908"/>
      <c r="GA94" s="908"/>
      <c r="GB94" s="908"/>
      <c r="GC94" s="908"/>
      <c r="GD94" s="908"/>
      <c r="GE94" s="908"/>
      <c r="GF94" s="908"/>
      <c r="GG94" s="908"/>
      <c r="GH94" s="908"/>
      <c r="GI94" s="908"/>
      <c r="GJ94" s="908"/>
      <c r="GK94" s="908"/>
      <c r="GL94" s="908"/>
      <c r="GM94" s="908"/>
      <c r="GN94" s="908"/>
      <c r="GO94" s="908"/>
      <c r="GP94" s="908"/>
      <c r="GQ94" s="908"/>
      <c r="GR94" s="908"/>
      <c r="GS94" s="908"/>
      <c r="GT94" s="908"/>
      <c r="GU94" s="908"/>
      <c r="GV94" s="908"/>
      <c r="GW94" s="908"/>
      <c r="GX94" s="908"/>
      <c r="GY94" s="908"/>
      <c r="GZ94" s="908"/>
      <c r="HA94" s="908"/>
      <c r="HB94" s="908"/>
      <c r="HC94" s="908"/>
      <c r="HD94" s="908"/>
      <c r="HE94" s="908"/>
      <c r="HF94" s="908"/>
      <c r="HG94" s="908"/>
      <c r="HH94" s="908"/>
      <c r="HI94" s="908"/>
      <c r="HJ94" s="908"/>
      <c r="HK94" s="908"/>
      <c r="HL94" s="908"/>
      <c r="HM94" s="908"/>
      <c r="HN94" s="908"/>
      <c r="HO94" s="908"/>
      <c r="HP94" s="908"/>
      <c r="HQ94" s="908"/>
      <c r="HR94" s="908"/>
      <c r="HS94" s="908"/>
      <c r="HT94" s="908"/>
      <c r="HU94" s="908"/>
      <c r="HV94" s="908"/>
      <c r="HW94" s="908"/>
      <c r="HX94" s="908"/>
      <c r="HY94" s="908"/>
      <c r="HZ94" s="908"/>
      <c r="IA94" s="908"/>
      <c r="IB94" s="908"/>
      <c r="IC94" s="908"/>
      <c r="ID94" s="908"/>
      <c r="IE94" s="908"/>
      <c r="IF94" s="908"/>
      <c r="IG94" s="908"/>
      <c r="IH94" s="908"/>
      <c r="II94" s="908"/>
      <c r="IJ94" s="908"/>
      <c r="IK94" s="908"/>
      <c r="IL94" s="908"/>
      <c r="IM94" s="908"/>
      <c r="IN94" s="908"/>
      <c r="IO94" s="908"/>
      <c r="IP94" s="908"/>
      <c r="IQ94" s="908"/>
      <c r="IR94" s="908"/>
      <c r="IS94" s="908"/>
      <c r="IT94" s="908"/>
      <c r="IU94" s="908"/>
      <c r="IV94" s="908"/>
      <c r="IW94" s="908"/>
      <c r="IX94" s="908"/>
      <c r="IY94" s="908"/>
      <c r="IZ94" s="908"/>
      <c r="JA94" s="908"/>
      <c r="JB94" s="908"/>
      <c r="JC94" s="908"/>
      <c r="JD94" s="908"/>
      <c r="JE94" s="908"/>
      <c r="JF94" s="908"/>
      <c r="JG94" s="908"/>
      <c r="JH94" s="908"/>
      <c r="JI94" s="908"/>
      <c r="JJ94" s="908"/>
      <c r="JK94" s="908"/>
      <c r="JL94" s="908"/>
      <c r="JM94" s="908"/>
      <c r="JN94" s="908"/>
      <c r="JO94" s="908"/>
      <c r="JP94" s="908"/>
      <c r="JQ94" s="908"/>
      <c r="JR94" s="908"/>
      <c r="JS94" s="908"/>
      <c r="JT94" s="908"/>
      <c r="JU94" s="908"/>
      <c r="JV94" s="908"/>
      <c r="JW94" s="908"/>
      <c r="JX94" s="908"/>
    </row>
    <row r="95" spans="1:284" s="709" customFormat="1" ht="24" customHeight="1">
      <c r="A95" s="972">
        <f>VLOOKUP(B95,REF!$U$1:$W$8,2,FALSE)</f>
        <v>4</v>
      </c>
      <c r="B95" s="1192" t="s">
        <v>342</v>
      </c>
      <c r="C95" s="1193"/>
      <c r="D95" s="1297"/>
      <c r="E95" s="971"/>
      <c r="F95" s="1218">
        <v>0</v>
      </c>
      <c r="G95" s="1219"/>
      <c r="H95" s="870"/>
      <c r="I95" s="764" t="s">
        <v>281</v>
      </c>
      <c r="J95" s="945"/>
      <c r="K95" s="939"/>
      <c r="L95" s="864"/>
      <c r="M95" s="710"/>
      <c r="N95" s="1304" t="s">
        <v>281</v>
      </c>
      <c r="O95" s="1225"/>
      <c r="P95" s="860"/>
      <c r="Q95" s="930"/>
      <c r="R95" s="1025"/>
      <c r="S95" s="1179"/>
      <c r="T95" s="1180" t="str">
        <f>VLOOKUP(S95,REF!$K$1:$N$11,4,FALSE)</f>
        <v>SALES</v>
      </c>
      <c r="U95" s="1019"/>
      <c r="V95" s="904"/>
      <c r="W95" s="956"/>
      <c r="X95" s="904"/>
      <c r="Y95" s="956"/>
      <c r="Z95" s="955"/>
      <c r="AA95" s="952">
        <f t="shared" si="12"/>
        <v>0</v>
      </c>
      <c r="AB95" s="1283"/>
      <c r="AC95" s="1283">
        <f t="shared" si="13"/>
        <v>0</v>
      </c>
      <c r="AD95" s="952"/>
      <c r="AE95" s="953"/>
      <c r="AF95" s="1033"/>
      <c r="AG95" s="1234"/>
      <c r="AH95" s="472">
        <f>IF($AB95&lt;=AH$2,IF($AC95&lt;AH$2,0,VLOOKUP($S95,REF!$K:$N,2,FALSE)),"")</f>
        <v>0</v>
      </c>
      <c r="AI95" s="472">
        <f>IF($AB95&lt;=AI$2,IF($AC95&lt;AI$2,0,VLOOKUP($S95,REF!$K:$N,2,FALSE)),"")</f>
        <v>0</v>
      </c>
      <c r="AJ95" s="472">
        <f>IF($AB95&lt;=AJ$2,IF($AC95&lt;AJ$2,0,VLOOKUP($S95,REF!$K:$N,2,FALSE)),"")</f>
        <v>0</v>
      </c>
      <c r="AK95" s="472">
        <f>IF($AB95&lt;=AK$2,IF($AC95&lt;AK$2,0,VLOOKUP($S95,REF!$K:$N,2,FALSE)),"")</f>
        <v>0</v>
      </c>
      <c r="AL95" s="472">
        <f>IF($AB95&lt;=AL$2,IF($AC95&lt;AL$2,0,VLOOKUP($S95,REF!$K:$N,2,FALSE)),"")</f>
        <v>0</v>
      </c>
      <c r="AM95" s="472">
        <f>IF($AB95&lt;=AM$2,IF($AC95&lt;AM$2,0,VLOOKUP($S95,REF!$K:$N,2,FALSE)),"")</f>
        <v>0</v>
      </c>
      <c r="AN95" s="472">
        <f>IF($AB95&lt;=AN$2,IF($AC95&lt;AN$2,0,VLOOKUP($S95,REF!$K:$N,2,FALSE)),"")</f>
        <v>0</v>
      </c>
      <c r="AO95" s="472">
        <f>IF($AB95&lt;=AO$2,IF($AC95&lt;AO$2,0,VLOOKUP($S95,REF!$K:$N,2,FALSE)),"")</f>
        <v>0</v>
      </c>
      <c r="AP95" s="472">
        <f>IF($AB95&lt;=AP$2,IF($AC95&lt;AP$2,0,VLOOKUP($S95,REF!$K:$N,2,FALSE)),"")</f>
        <v>0</v>
      </c>
      <c r="AQ95" s="472">
        <f>IF($AB95&lt;=AQ$2,IF($AC95&lt;AQ$2,0,VLOOKUP($S95,REF!$K:$N,2,FALSE)),"")</f>
        <v>0</v>
      </c>
      <c r="AR95" s="472">
        <f>IF($AB95&lt;=AR$2,IF($AC95&lt;AR$2,0,VLOOKUP($S95,REF!$K:$N,2,FALSE)),"")</f>
        <v>0</v>
      </c>
      <c r="AS95" s="472">
        <f>IF($AB95&lt;=AS$2,IF($AC95&lt;AS$2,0,VLOOKUP($S95,REF!$K:$N,2,FALSE)),"")</f>
        <v>0</v>
      </c>
      <c r="AT95" s="472">
        <f>IF($AB95&lt;=AT$2,IF($AC95&lt;AT$2,0,VLOOKUP($S95,REF!$K:$N,2,FALSE)),"")</f>
        <v>0</v>
      </c>
      <c r="AU95" s="472">
        <f>IF($AB95&lt;=AU$2,IF($AC95&lt;AU$2,0,VLOOKUP($S95,REF!$K:$N,2,FALSE)),"")</f>
        <v>0</v>
      </c>
      <c r="AV95" s="472">
        <f>IF($AB95&lt;=AV$2,IF($AC95&lt;AV$2,0,VLOOKUP($S95,REF!$K:$N,2,FALSE)),"")</f>
        <v>0</v>
      </c>
      <c r="AW95" s="472">
        <f>IF($AB95&lt;=AW$2,IF($AC95&lt;AW$2,0,VLOOKUP($S95,REF!$K:$N,2,FALSE)),"")</f>
        <v>0</v>
      </c>
      <c r="AX95" s="472">
        <f>IF($AB95&lt;=AX$2,IF($AC95&lt;AX$2,0,VLOOKUP($S95,REF!$K:$N,2,FALSE)),"")</f>
        <v>0</v>
      </c>
      <c r="AY95" s="472">
        <f>IF($AB95&lt;=AY$2,IF($AC95&lt;AY$2,0,VLOOKUP($S95,REF!$K:$N,2,FALSE)),"")</f>
        <v>0</v>
      </c>
      <c r="AZ95" s="472">
        <f>IF($AB95&lt;=AZ$2,IF($AC95&lt;AZ$2,0,VLOOKUP($S95,REF!$K:$N,2,FALSE)),"")</f>
        <v>0</v>
      </c>
      <c r="BA95" s="472">
        <f>IF($AB95&lt;=BA$2,IF($AC95&lt;BA$2,0,VLOOKUP($S95,REF!$K:$N,2,FALSE)),"")</f>
        <v>0</v>
      </c>
      <c r="BB95" s="905">
        <f>IF($AB95&lt;=BB$2,IF($AC95&lt;BB$2,0,VLOOKUP($S95,REF!$K:$N,2,FALSE)),"")</f>
        <v>0</v>
      </c>
      <c r="BC95" s="905">
        <f>IF($AB95&lt;=BC$2,IF($AC95&lt;BC$2,0,VLOOKUP($S95,REF!$K:$N,2,FALSE)),"")</f>
        <v>0</v>
      </c>
      <c r="BD95" s="905">
        <f>IF($AB95&lt;=BD$2,IF($AC95&lt;BD$2,0,VLOOKUP($S95,REF!$K:$N,2,FALSE)),"")</f>
        <v>0</v>
      </c>
      <c r="BE95" s="905">
        <f>IF($AB95&lt;=BE$2,IF($AC95&lt;BE$2,0,VLOOKUP($S95,REF!$K:$N,2,FALSE)),"")</f>
        <v>0</v>
      </c>
      <c r="BF95" s="905">
        <f>IF($AB95&lt;=BF$2,IF($AC95&lt;BF$2,0,VLOOKUP($S95,REF!$K:$N,2,FALSE)),"")</f>
        <v>0</v>
      </c>
      <c r="BG95" s="905">
        <f>IF($AB95&lt;=BG$2,IF($AC95&lt;BG$2,0,VLOOKUP($S95,REF!$K:$N,2,FALSE)),"")</f>
        <v>0</v>
      </c>
      <c r="BH95" s="905">
        <f>IF($AB95&lt;=BH$2,IF($AC95&lt;BH$2,0,VLOOKUP($S95,REF!$K:$N,2,FALSE)),"")</f>
        <v>0</v>
      </c>
      <c r="BI95" s="905">
        <f>IF($AB95&lt;=BI$2,IF($AC95&lt;BI$2,0,VLOOKUP($S95,REF!$K:$N,2,FALSE)),"")</f>
        <v>0</v>
      </c>
      <c r="BJ95" s="905">
        <f>IF($AB95&lt;=BJ$2,IF($AC95&lt;BJ$2,0,VLOOKUP($S95,REF!$K:$N,2,FALSE)),"")</f>
        <v>0</v>
      </c>
      <c r="BK95" s="905">
        <f>IF($AB95&lt;=BK$2,IF($AC95&lt;BK$2,0,VLOOKUP($S95,REF!$K:$N,2,FALSE)),"")</f>
        <v>0</v>
      </c>
      <c r="BL95" s="905">
        <f>IF($AB95&lt;=BL$2,IF($AC95&lt;BL$2,0,VLOOKUP($S95,REF!$K:$N,2,FALSE)),"")</f>
        <v>0</v>
      </c>
      <c r="BM95" s="905">
        <f>IF($AB95&lt;=BM$2,IF($AC95&lt;BM$2,0,VLOOKUP($S95,REF!$K:$N,2,FALSE)),"")</f>
        <v>0</v>
      </c>
      <c r="BN95" s="905">
        <f>IF($AB95&lt;=BN$2,IF($AC95&lt;BN$2,0,VLOOKUP($S95,REF!$K:$N,2,FALSE)),"")</f>
        <v>0</v>
      </c>
      <c r="BO95" s="905">
        <f>IF($AB95&lt;=BO$2,IF($AC95&lt;BO$2,0,VLOOKUP($S95,REF!$K:$N,2,FALSE)),"")</f>
        <v>0</v>
      </c>
      <c r="BP95" s="905">
        <f>IF($AB95&lt;=BP$2,IF($AC95&lt;BP$2,0,VLOOKUP($S95,REF!$K:$N,2,FALSE)),"")</f>
        <v>0</v>
      </c>
      <c r="BQ95" s="905">
        <f>IF($AB95&lt;=BQ$2,IF($AC95&lt;BQ$2,0,VLOOKUP($S95,REF!$K:$N,2,FALSE)),"")</f>
        <v>0</v>
      </c>
      <c r="BR95" s="905">
        <f>IF($AB95&lt;=BR$2,IF($AC95&lt;BR$2,0,VLOOKUP($S95,REF!$K:$N,2,FALSE)),"")</f>
        <v>0</v>
      </c>
      <c r="BS95" s="905">
        <f>IF($AB95&lt;=BS$2,IF($AC95&lt;BS$2,0,VLOOKUP($S95,REF!$K:$N,2,FALSE)),"")</f>
        <v>0</v>
      </c>
      <c r="BT95" s="905">
        <f>IF($AB95&lt;=BT$2,IF($AC95&lt;BT$2,0,VLOOKUP($S95,REF!$K:$N,2,FALSE)),"")</f>
        <v>0</v>
      </c>
      <c r="BU95" s="905">
        <f>IF($AB95&lt;=BU$2,IF($AC95&lt;BU$2,0,VLOOKUP($S95,REF!$K:$N,2,FALSE)),"")</f>
        <v>0</v>
      </c>
      <c r="BV95" s="905">
        <f>IF($AB95&lt;=BV$2,IF($AC95&lt;BV$2,0,VLOOKUP($S95,REF!$K:$N,2,FALSE)),"")</f>
        <v>0</v>
      </c>
      <c r="BW95" s="905">
        <f>IF($AB95&lt;=BW$2,IF($AC95&lt;BW$2,0,VLOOKUP($S95,REF!$K:$N,2,FALSE)),"")</f>
        <v>0</v>
      </c>
      <c r="BX95" s="905">
        <f>IF($AB95&lt;=BX$2,IF($AC95&lt;BX$2,0,VLOOKUP($S95,REF!$K:$N,2,FALSE)),"")</f>
        <v>0</v>
      </c>
      <c r="BY95" s="905">
        <f>IF($AB95&lt;=BY$2,IF($AC95&lt;BY$2,0,VLOOKUP($S95,REF!$K:$N,2,FALSE)),"")</f>
        <v>0</v>
      </c>
      <c r="BZ95" s="905">
        <f>IF($AB95&lt;=BZ$2,IF($AC95&lt;BZ$2,0,VLOOKUP($S95,REF!$K:$N,2,FALSE)),"")</f>
        <v>0</v>
      </c>
      <c r="CA95" s="905">
        <f>IF($AB95&lt;=CA$2,IF($AC95&lt;CA$2,0,VLOOKUP($S95,REF!$K:$N,2,FALSE)),"")</f>
        <v>0</v>
      </c>
      <c r="CB95" s="905">
        <f>IF($AB95&lt;=CB$2,IF($AC95&lt;CB$2,0,VLOOKUP($S95,REF!$K:$N,2,FALSE)),"")</f>
        <v>0</v>
      </c>
      <c r="CC95" s="905">
        <f>IF($AB95&lt;=CC$2,IF($AC95&lt;CC$2,0,VLOOKUP($S95,REF!$K:$N,2,FALSE)),"")</f>
        <v>0</v>
      </c>
      <c r="CD95" s="905">
        <f>IF($AB95&lt;=CD$2,IF($AC95&lt;CD$2,0,VLOOKUP($S95,REF!$K:$N,2,FALSE)),"")</f>
        <v>0</v>
      </c>
      <c r="CE95" s="905">
        <f>IF($AB95&lt;=CE$2,IF($AC95&lt;CE$2,0,VLOOKUP($S95,REF!$K:$N,2,FALSE)),"")</f>
        <v>0</v>
      </c>
      <c r="CF95" s="905">
        <f>IF($AB95&lt;=CF$2,IF($AC95&lt;CF$2,0,VLOOKUP($S95,REF!$K:$N,2,FALSE)),"")</f>
        <v>0</v>
      </c>
      <c r="CG95" s="905">
        <f>IF($AB95&lt;=CG$2,IF($AC95&lt;CG$2,0,VLOOKUP($S95,REF!$K:$N,2,FALSE)),"")</f>
        <v>0</v>
      </c>
      <c r="CH95" s="905">
        <f>IF($AB95&lt;=CH$2,IF($AC95&lt;CH$2,0,VLOOKUP($S95,REF!$K:$N,2,FALSE)),"")</f>
        <v>0</v>
      </c>
      <c r="CI95" s="905">
        <f>IF($AB95&lt;=CI$2,IF($AC95&lt;CI$2,0,VLOOKUP($S95,REF!$K:$N,2,FALSE)),"")</f>
        <v>0</v>
      </c>
      <c r="CJ95" s="905">
        <f>IF($AB95&lt;=CJ$2,IF($AC95&lt;CJ$2,0,VLOOKUP($S95,REF!$K:$N,2,FALSE)),"")</f>
        <v>0</v>
      </c>
      <c r="CK95" s="905">
        <f>IF($AB95&lt;=CK$2,IF($AC95&lt;CK$2,0,VLOOKUP($S95,REF!$K:$N,2,FALSE)),"")</f>
        <v>0</v>
      </c>
      <c r="CL95" s="905">
        <f>IF($AB95&lt;=CL$2,IF($AC95&lt;CL$2,0,VLOOKUP($S95,REF!$K:$N,2,FALSE)),"")</f>
        <v>0</v>
      </c>
      <c r="CM95" s="905">
        <f>IF($AB95&lt;=CM$2,IF($AC95&lt;CM$2,0,VLOOKUP($S95,REF!$K:$N,2,FALSE)),"")</f>
        <v>0</v>
      </c>
      <c r="CN95" s="905">
        <f>IF($AB95&lt;=CN$2,IF($AC95&lt;CN$2,0,VLOOKUP($S95,REF!$K:$N,2,FALSE)),"")</f>
        <v>0</v>
      </c>
      <c r="CO95" s="905">
        <f>IF($AB95&lt;=CO$2,IF($AC95&lt;CO$2,0,VLOOKUP($S95,REF!$K:$N,2,FALSE)),"")</f>
        <v>0</v>
      </c>
      <c r="CP95" s="905">
        <f>IF($AB95&lt;=CP$2,IF($AC95&lt;CP$2,0,VLOOKUP($S95,REF!$K:$N,2,FALSE)),"")</f>
        <v>0</v>
      </c>
      <c r="CQ95" s="905">
        <f>IF($AB95&lt;=CQ$2,IF($AC95&lt;CQ$2,0,VLOOKUP($S95,REF!$K:$N,2,FALSE)),"")</f>
        <v>0</v>
      </c>
      <c r="CR95" s="905">
        <f>IF($AB95&lt;=CR$2,IF($AC95&lt;CR$2,0,VLOOKUP($S95,REF!$K:$N,2,FALSE)),"")</f>
        <v>0</v>
      </c>
      <c r="CS95" s="905">
        <f>IF($AB95&lt;=CS$2,IF($AC95&lt;CS$2,0,VLOOKUP($S95,REF!$K:$N,2,FALSE)),"")</f>
        <v>0</v>
      </c>
      <c r="CT95" s="905">
        <f>IF($AB95&lt;=CT$2,IF($AC95&lt;CT$2,0,VLOOKUP($S95,REF!$K:$N,2,FALSE)),"")</f>
        <v>0</v>
      </c>
      <c r="CU95" s="905">
        <f>IF($AB95&lt;=CU$2,IF($AC95&lt;CU$2,0,VLOOKUP($S95,REF!$K:$N,2,FALSE)),"")</f>
        <v>0</v>
      </c>
      <c r="CV95" s="905">
        <f>IF($AB95&lt;=CV$2,IF($AC95&lt;CV$2,0,VLOOKUP($S95,REF!$K:$N,2,FALSE)),"")</f>
        <v>0</v>
      </c>
      <c r="CW95" s="905">
        <f>IF($AB95&lt;=CW$2,IF($AC95&lt;CW$2,0,VLOOKUP($S95,REF!$K:$N,2,FALSE)),"")</f>
        <v>0</v>
      </c>
      <c r="CX95" s="905">
        <f>IF($AB95&lt;=CX$2,IF($AC95&lt;CX$2,0,VLOOKUP($S95,REF!$K:$N,2,FALSE)),"")</f>
        <v>0</v>
      </c>
      <c r="CY95" s="905">
        <f>IF($AB95&lt;=CY$2,IF($AC95&lt;CY$2,0,VLOOKUP($S95,REF!$K:$N,2,FALSE)),"")</f>
        <v>0</v>
      </c>
      <c r="CZ95" s="905">
        <f>IF($AB95&lt;=CZ$2,IF($AC95&lt;CZ$2,0,VLOOKUP($S95,REF!$K:$N,2,FALSE)),"")</f>
        <v>0</v>
      </c>
      <c r="DA95" s="905">
        <f>IF($AB95&lt;=DA$2,IF($AC95&lt;DA$2,0,VLOOKUP($S95,REF!$K:$N,2,FALSE)),"")</f>
        <v>0</v>
      </c>
      <c r="DB95" s="905">
        <f>IF($AB95&lt;=DB$2,IF($AC95&lt;DB$2,0,VLOOKUP($S95,REF!$K:$N,2,FALSE)),"")</f>
        <v>0</v>
      </c>
      <c r="DC95" s="905">
        <f>IF($AB95&lt;=DC$2,IF($AC95&lt;DC$2,0,VLOOKUP($S95,REF!$K:$N,2,FALSE)),"")</f>
        <v>0</v>
      </c>
      <c r="DD95" s="905">
        <f>IF($AB95&lt;=DD$2,IF($AC95&lt;DD$2,0,VLOOKUP($S95,REF!$K:$N,2,FALSE)),"")</f>
        <v>0</v>
      </c>
      <c r="DE95" s="905">
        <f>IF($AB95&lt;=DE$2,IF($AC95&lt;DE$2,0,VLOOKUP($S95,REF!$K:$N,2,FALSE)),"")</f>
        <v>0</v>
      </c>
      <c r="DF95" s="905">
        <f>IF($AB95&lt;=DF$2,IF($AC95&lt;DF$2,0,VLOOKUP($S95,REF!$K:$N,2,FALSE)),"")</f>
        <v>0</v>
      </c>
      <c r="DG95" s="905">
        <f>IF($AB95&lt;=DG$2,IF($AC95&lt;DG$2,0,VLOOKUP($S95,REF!$K:$N,2,FALSE)),"")</f>
        <v>0</v>
      </c>
      <c r="DH95" s="905">
        <f>IF($AB95&lt;=DH$2,IF($AC95&lt;DH$2,0,VLOOKUP($S95,REF!$K:$N,2,FALSE)),"")</f>
        <v>0</v>
      </c>
      <c r="DI95" s="905">
        <f>IF($AB95&lt;=DI$2,IF($AC95&lt;DI$2,0,VLOOKUP($S95,REF!$K:$N,2,FALSE)),"")</f>
        <v>0</v>
      </c>
      <c r="DJ95" s="905">
        <f>IF($AB95&lt;=DJ$2,IF($AC95&lt;DJ$2,0,VLOOKUP($S95,REF!$K:$N,2,FALSE)),"")</f>
        <v>0</v>
      </c>
      <c r="DK95" s="905">
        <f>IF($AB95&lt;=DK$2,IF($AC95&lt;DK$2,0,VLOOKUP($S95,REF!$K:$N,2,FALSE)),"")</f>
        <v>0</v>
      </c>
      <c r="DL95" s="905">
        <f>IF($AB95&lt;=DL$2,IF($AC95&lt;DL$2,0,VLOOKUP($S95,REF!$K:$N,2,FALSE)),"")</f>
        <v>0</v>
      </c>
      <c r="DM95" s="905">
        <f>IF($AB95&lt;=DM$2,IF($AC95&lt;DM$2,0,VLOOKUP($S95,REF!$K:$N,2,FALSE)),"")</f>
        <v>0</v>
      </c>
      <c r="DN95" s="905">
        <f>IF($AB95&lt;=DN$2,IF($AC95&lt;DN$2,0,VLOOKUP($S95,REF!$K:$N,2,FALSE)),"")</f>
        <v>0</v>
      </c>
      <c r="DO95" s="905">
        <f>IF($AB95&lt;=DO$2,IF($AC95&lt;DO$2,0,VLOOKUP($S95,REF!$K:$N,2,FALSE)),"")</f>
        <v>0</v>
      </c>
      <c r="DP95" s="905">
        <f>IF($AB95&lt;=DP$2,IF($AC95&lt;DP$2,0,VLOOKUP($S95,REF!$K:$N,2,FALSE)),"")</f>
        <v>0</v>
      </c>
      <c r="DQ95" s="905">
        <f>IF($AB95&lt;=DQ$2,IF($AC95&lt;DQ$2,0,VLOOKUP($S95,REF!$K:$N,2,FALSE)),"")</f>
        <v>0</v>
      </c>
      <c r="DR95" s="905">
        <f>IF($AB95&lt;=DR$2,IF($AC95&lt;DR$2,0,VLOOKUP($S95,REF!$K:$N,2,FALSE)),"")</f>
        <v>0</v>
      </c>
      <c r="DS95" s="905">
        <f>IF($AB95&lt;=DS$2,IF($AC95&lt;DS$2,0,VLOOKUP($S95,REF!$K:$N,2,FALSE)),"")</f>
        <v>0</v>
      </c>
      <c r="DT95" s="905">
        <f>IF($AB95&lt;=DT$2,IF($AC95&lt;DT$2,0,VLOOKUP($S95,REF!$K:$N,2,FALSE)),"")</f>
        <v>0</v>
      </c>
      <c r="DU95" s="905">
        <f>IF($AB95&lt;=DU$2,IF($AC95&lt;DU$2,0,VLOOKUP($S95,REF!$K:$N,2,FALSE)),"")</f>
        <v>0</v>
      </c>
      <c r="DV95" s="905">
        <f>IF($AB95&lt;=DV$2,IF($AC95&lt;DV$2,0,VLOOKUP($S95,REF!$K:$N,2,FALSE)),"")</f>
        <v>0</v>
      </c>
      <c r="DW95" s="905">
        <f>IF($AB95&lt;=DW$2,IF($AC95&lt;DW$2,0,VLOOKUP($S95,REF!$K:$N,2,FALSE)),"")</f>
        <v>0</v>
      </c>
      <c r="DX95" s="905">
        <f>IF($AB95&lt;=DX$2,IF($AC95&lt;DX$2,0,VLOOKUP($S95,REF!$K:$N,2,FALSE)),"")</f>
        <v>0</v>
      </c>
      <c r="DY95" s="905">
        <f>IF($AB95&lt;=DY$2,IF($AC95&lt;DY$2,0,VLOOKUP($S95,REF!$K:$N,2,FALSE)),"")</f>
        <v>0</v>
      </c>
      <c r="DZ95" s="905">
        <f>IF($AB95&lt;=DZ$2,IF($AC95&lt;DZ$2,0,VLOOKUP($S95,REF!$K:$N,2,FALSE)),"")</f>
        <v>1.0001</v>
      </c>
      <c r="EA95" s="908"/>
      <c r="EB95" s="908"/>
      <c r="EC95" s="908"/>
      <c r="ED95" s="908"/>
      <c r="EE95" s="908"/>
      <c r="EF95" s="908"/>
      <c r="EG95" s="908"/>
      <c r="EH95" s="908"/>
      <c r="EI95" s="908"/>
      <c r="EJ95" s="908"/>
      <c r="EK95" s="908"/>
      <c r="EL95" s="908"/>
      <c r="EM95" s="908"/>
      <c r="EN95" s="908"/>
      <c r="EO95" s="908"/>
      <c r="EP95" s="908"/>
      <c r="EQ95" s="908"/>
      <c r="ER95" s="908"/>
      <c r="ES95" s="908"/>
      <c r="ET95" s="908"/>
      <c r="EU95" s="908"/>
      <c r="EV95" s="908"/>
      <c r="EW95" s="908"/>
      <c r="EX95" s="908"/>
      <c r="EY95" s="908"/>
      <c r="EZ95" s="908"/>
      <c r="FA95" s="908"/>
      <c r="FB95" s="908"/>
      <c r="FC95" s="908"/>
      <c r="FD95" s="908"/>
      <c r="FE95" s="908"/>
      <c r="FF95" s="908"/>
      <c r="FG95" s="908"/>
      <c r="FH95" s="908"/>
      <c r="FI95" s="908"/>
      <c r="FJ95" s="908"/>
      <c r="FK95" s="908"/>
      <c r="FL95" s="908"/>
      <c r="FM95" s="908"/>
      <c r="FN95" s="908"/>
      <c r="FO95" s="908"/>
      <c r="FP95" s="908"/>
      <c r="FQ95" s="908"/>
      <c r="FR95" s="908"/>
      <c r="FS95" s="908"/>
      <c r="FT95" s="908"/>
      <c r="FU95" s="908"/>
      <c r="FV95" s="908"/>
      <c r="FW95" s="908"/>
      <c r="FX95" s="908"/>
      <c r="FY95" s="908"/>
      <c r="FZ95" s="908"/>
      <c r="GA95" s="908"/>
      <c r="GB95" s="908"/>
      <c r="GC95" s="908"/>
      <c r="GD95" s="908"/>
      <c r="GE95" s="908"/>
      <c r="GF95" s="908"/>
      <c r="GG95" s="908"/>
      <c r="GH95" s="908"/>
      <c r="GI95" s="908"/>
      <c r="GJ95" s="908"/>
      <c r="GK95" s="908"/>
      <c r="GL95" s="908"/>
      <c r="GM95" s="908"/>
      <c r="GN95" s="908"/>
      <c r="GO95" s="908"/>
      <c r="GP95" s="908"/>
      <c r="GQ95" s="908"/>
      <c r="GR95" s="908"/>
      <c r="GS95" s="908"/>
      <c r="GT95" s="908"/>
      <c r="GU95" s="908"/>
      <c r="GV95" s="908"/>
      <c r="GW95" s="908"/>
      <c r="GX95" s="908"/>
      <c r="GY95" s="908"/>
      <c r="GZ95" s="908"/>
      <c r="HA95" s="908"/>
      <c r="HB95" s="908"/>
      <c r="HC95" s="908"/>
      <c r="HD95" s="908"/>
      <c r="HE95" s="908"/>
      <c r="HF95" s="908"/>
      <c r="HG95" s="908"/>
      <c r="HH95" s="908"/>
      <c r="HI95" s="908"/>
      <c r="HJ95" s="908"/>
      <c r="HK95" s="908"/>
      <c r="HL95" s="908"/>
      <c r="HM95" s="908"/>
      <c r="HN95" s="908"/>
      <c r="HO95" s="908"/>
      <c r="HP95" s="908"/>
      <c r="HQ95" s="908"/>
      <c r="HR95" s="908"/>
      <c r="HS95" s="908"/>
      <c r="HT95" s="908"/>
      <c r="HU95" s="908"/>
      <c r="HV95" s="908"/>
      <c r="HW95" s="908"/>
      <c r="HX95" s="908"/>
      <c r="HY95" s="908"/>
      <c r="HZ95" s="908"/>
      <c r="IA95" s="908"/>
      <c r="IB95" s="908"/>
      <c r="IC95" s="908"/>
      <c r="ID95" s="908"/>
      <c r="IE95" s="908"/>
      <c r="IF95" s="908"/>
      <c r="IG95" s="908"/>
      <c r="IH95" s="908"/>
      <c r="II95" s="908"/>
      <c r="IJ95" s="908"/>
      <c r="IK95" s="908"/>
      <c r="IL95" s="908"/>
      <c r="IM95" s="908"/>
      <c r="IN95" s="908"/>
      <c r="IO95" s="908"/>
      <c r="IP95" s="908"/>
      <c r="IQ95" s="908"/>
      <c r="IR95" s="908"/>
      <c r="IS95" s="908"/>
      <c r="IT95" s="908"/>
      <c r="IU95" s="908"/>
      <c r="IV95" s="908"/>
      <c r="IW95" s="908"/>
      <c r="IX95" s="908"/>
      <c r="IY95" s="908"/>
      <c r="IZ95" s="908"/>
      <c r="JA95" s="908"/>
      <c r="JB95" s="908"/>
      <c r="JC95" s="908"/>
      <c r="JD95" s="908"/>
      <c r="JE95" s="908"/>
      <c r="JF95" s="908"/>
      <c r="JG95" s="908"/>
      <c r="JH95" s="908"/>
      <c r="JI95" s="908"/>
      <c r="JJ95" s="908"/>
      <c r="JK95" s="908"/>
      <c r="JL95" s="908"/>
      <c r="JM95" s="908"/>
      <c r="JN95" s="908"/>
      <c r="JO95" s="908"/>
      <c r="JP95" s="908"/>
      <c r="JQ95" s="908"/>
      <c r="JR95" s="908"/>
      <c r="JS95" s="908"/>
      <c r="JT95" s="908"/>
      <c r="JU95" s="908"/>
      <c r="JV95" s="908"/>
      <c r="JW95" s="908"/>
      <c r="JX95" s="908"/>
    </row>
    <row r="96" spans="1:284" s="709" customFormat="1" ht="24" customHeight="1">
      <c r="A96" s="972">
        <f>VLOOKUP(B96,REF!$U$1:$W$8,2,FALSE)</f>
        <v>4</v>
      </c>
      <c r="B96" s="1192" t="s">
        <v>342</v>
      </c>
      <c r="C96" s="1193"/>
      <c r="D96" s="1297"/>
      <c r="E96" s="971"/>
      <c r="F96" s="1218">
        <v>0</v>
      </c>
      <c r="G96" s="1219"/>
      <c r="H96" s="870"/>
      <c r="I96" s="764" t="s">
        <v>281</v>
      </c>
      <c r="J96" s="945"/>
      <c r="K96" s="939"/>
      <c r="L96" s="864"/>
      <c r="M96" s="710"/>
      <c r="N96" s="1304" t="s">
        <v>281</v>
      </c>
      <c r="O96" s="1225"/>
      <c r="P96" s="860"/>
      <c r="Q96" s="930"/>
      <c r="R96" s="1025"/>
      <c r="S96" s="1179"/>
      <c r="T96" s="1180" t="str">
        <f>VLOOKUP(S96,REF!$K$1:$N$11,4,FALSE)</f>
        <v>SALES</v>
      </c>
      <c r="U96" s="1019"/>
      <c r="V96" s="904"/>
      <c r="W96" s="956"/>
      <c r="X96" s="904"/>
      <c r="Y96" s="956"/>
      <c r="Z96" s="955"/>
      <c r="AA96" s="952">
        <f t="shared" si="12"/>
        <v>0</v>
      </c>
      <c r="AB96" s="1283"/>
      <c r="AC96" s="1283">
        <f t="shared" si="13"/>
        <v>0</v>
      </c>
      <c r="AD96" s="952"/>
      <c r="AE96" s="953"/>
      <c r="AF96" s="1033"/>
      <c r="AG96" s="1234"/>
      <c r="AH96" s="472">
        <f>IF($AB96&lt;=AH$2,IF($AC96&lt;AH$2,0,VLOOKUP($S96,REF!$K:$N,2,FALSE)),"")</f>
        <v>0</v>
      </c>
      <c r="AI96" s="472">
        <f>IF($AB96&lt;=AI$2,IF($AC96&lt;AI$2,0,VLOOKUP($S96,REF!$K:$N,2,FALSE)),"")</f>
        <v>0</v>
      </c>
      <c r="AJ96" s="472">
        <f>IF($AB96&lt;=AJ$2,IF($AC96&lt;AJ$2,0,VLOOKUP($S96,REF!$K:$N,2,FALSE)),"")</f>
        <v>0</v>
      </c>
      <c r="AK96" s="472">
        <f>IF($AB96&lt;=AK$2,IF($AC96&lt;AK$2,0,VLOOKUP($S96,REF!$K:$N,2,FALSE)),"")</f>
        <v>0</v>
      </c>
      <c r="AL96" s="472">
        <f>IF($AB96&lt;=AL$2,IF($AC96&lt;AL$2,0,VLOOKUP($S96,REF!$K:$N,2,FALSE)),"")</f>
        <v>0</v>
      </c>
      <c r="AM96" s="472">
        <f>IF($AB96&lt;=AM$2,IF($AC96&lt;AM$2,0,VLOOKUP($S96,REF!$K:$N,2,FALSE)),"")</f>
        <v>0</v>
      </c>
      <c r="AN96" s="472">
        <f>IF($AB96&lt;=AN$2,IF($AC96&lt;AN$2,0,VLOOKUP($S96,REF!$K:$N,2,FALSE)),"")</f>
        <v>0</v>
      </c>
      <c r="AO96" s="472">
        <f>IF($AB96&lt;=AO$2,IF($AC96&lt;AO$2,0,VLOOKUP($S96,REF!$K:$N,2,FALSE)),"")</f>
        <v>0</v>
      </c>
      <c r="AP96" s="472">
        <f>IF($AB96&lt;=AP$2,IF($AC96&lt;AP$2,0,VLOOKUP($S96,REF!$K:$N,2,FALSE)),"")</f>
        <v>0</v>
      </c>
      <c r="AQ96" s="472">
        <f>IF($AB96&lt;=AQ$2,IF($AC96&lt;AQ$2,0,VLOOKUP($S96,REF!$K:$N,2,FALSE)),"")</f>
        <v>0</v>
      </c>
      <c r="AR96" s="472">
        <f>IF($AB96&lt;=AR$2,IF($AC96&lt;AR$2,0,VLOOKUP($S96,REF!$K:$N,2,FALSE)),"")</f>
        <v>0</v>
      </c>
      <c r="AS96" s="472">
        <f>IF($AB96&lt;=AS$2,IF($AC96&lt;AS$2,0,VLOOKUP($S96,REF!$K:$N,2,FALSE)),"")</f>
        <v>0</v>
      </c>
      <c r="AT96" s="472">
        <f>IF($AB96&lt;=AT$2,IF($AC96&lt;AT$2,0,VLOOKUP($S96,REF!$K:$N,2,FALSE)),"")</f>
        <v>0</v>
      </c>
      <c r="AU96" s="472">
        <f>IF($AB96&lt;=AU$2,IF($AC96&lt;AU$2,0,VLOOKUP($S96,REF!$K:$N,2,FALSE)),"")</f>
        <v>0</v>
      </c>
      <c r="AV96" s="472">
        <f>IF($AB96&lt;=AV$2,IF($AC96&lt;AV$2,0,VLOOKUP($S96,REF!$K:$N,2,FALSE)),"")</f>
        <v>0</v>
      </c>
      <c r="AW96" s="472">
        <f>IF($AB96&lt;=AW$2,IF($AC96&lt;AW$2,0,VLOOKUP($S96,REF!$K:$N,2,FALSE)),"")</f>
        <v>0</v>
      </c>
      <c r="AX96" s="472">
        <f>IF($AB96&lt;=AX$2,IF($AC96&lt;AX$2,0,VLOOKUP($S96,REF!$K:$N,2,FALSE)),"")</f>
        <v>0</v>
      </c>
      <c r="AY96" s="472">
        <f>IF($AB96&lt;=AY$2,IF($AC96&lt;AY$2,0,VLOOKUP($S96,REF!$K:$N,2,FALSE)),"")</f>
        <v>0</v>
      </c>
      <c r="AZ96" s="472">
        <f>IF($AB96&lt;=AZ$2,IF($AC96&lt;AZ$2,0,VLOOKUP($S96,REF!$K:$N,2,FALSE)),"")</f>
        <v>0</v>
      </c>
      <c r="BA96" s="472">
        <f>IF($AB96&lt;=BA$2,IF($AC96&lt;BA$2,0,VLOOKUP($S96,REF!$K:$N,2,FALSE)),"")</f>
        <v>0</v>
      </c>
      <c r="BB96" s="905">
        <f>IF($AB96&lt;=BB$2,IF($AC96&lt;BB$2,0,VLOOKUP($S96,REF!$K:$N,2,FALSE)),"")</f>
        <v>0</v>
      </c>
      <c r="BC96" s="905">
        <f>IF($AB96&lt;=BC$2,IF($AC96&lt;BC$2,0,VLOOKUP($S96,REF!$K:$N,2,FALSE)),"")</f>
        <v>0</v>
      </c>
      <c r="BD96" s="905">
        <f>IF($AB96&lt;=BD$2,IF($AC96&lt;BD$2,0,VLOOKUP($S96,REF!$K:$N,2,FALSE)),"")</f>
        <v>0</v>
      </c>
      <c r="BE96" s="905">
        <f>IF($AB96&lt;=BE$2,IF($AC96&lt;BE$2,0,VLOOKUP($S96,REF!$K:$N,2,FALSE)),"")</f>
        <v>0</v>
      </c>
      <c r="BF96" s="905">
        <f>IF($AB96&lt;=BF$2,IF($AC96&lt;BF$2,0,VLOOKUP($S96,REF!$K:$N,2,FALSE)),"")</f>
        <v>0</v>
      </c>
      <c r="BG96" s="905">
        <f>IF($AB96&lt;=BG$2,IF($AC96&lt;BG$2,0,VLOOKUP($S96,REF!$K:$N,2,FALSE)),"")</f>
        <v>0</v>
      </c>
      <c r="BH96" s="905">
        <f>IF($AB96&lt;=BH$2,IF($AC96&lt;BH$2,0,VLOOKUP($S96,REF!$K:$N,2,FALSE)),"")</f>
        <v>0</v>
      </c>
      <c r="BI96" s="905">
        <f>IF($AB96&lt;=BI$2,IF($AC96&lt;BI$2,0,VLOOKUP($S96,REF!$K:$N,2,FALSE)),"")</f>
        <v>0</v>
      </c>
      <c r="BJ96" s="905">
        <f>IF($AB96&lt;=BJ$2,IF($AC96&lt;BJ$2,0,VLOOKUP($S96,REF!$K:$N,2,FALSE)),"")</f>
        <v>0</v>
      </c>
      <c r="BK96" s="905">
        <f>IF($AB96&lt;=BK$2,IF($AC96&lt;BK$2,0,VLOOKUP($S96,REF!$K:$N,2,FALSE)),"")</f>
        <v>0</v>
      </c>
      <c r="BL96" s="905">
        <f>IF($AB96&lt;=BL$2,IF($AC96&lt;BL$2,0,VLOOKUP($S96,REF!$K:$N,2,FALSE)),"")</f>
        <v>0</v>
      </c>
      <c r="BM96" s="905">
        <f>IF($AB96&lt;=BM$2,IF($AC96&lt;BM$2,0,VLOOKUP($S96,REF!$K:$N,2,FALSE)),"")</f>
        <v>0</v>
      </c>
      <c r="BN96" s="905">
        <f>IF($AB96&lt;=BN$2,IF($AC96&lt;BN$2,0,VLOOKUP($S96,REF!$K:$N,2,FALSE)),"")</f>
        <v>0</v>
      </c>
      <c r="BO96" s="905">
        <f>IF($AB96&lt;=BO$2,IF($AC96&lt;BO$2,0,VLOOKUP($S96,REF!$K:$N,2,FALSE)),"")</f>
        <v>0</v>
      </c>
      <c r="BP96" s="905">
        <f>IF($AB96&lt;=BP$2,IF($AC96&lt;BP$2,0,VLOOKUP($S96,REF!$K:$N,2,FALSE)),"")</f>
        <v>0</v>
      </c>
      <c r="BQ96" s="905">
        <f>IF($AB96&lt;=BQ$2,IF($AC96&lt;BQ$2,0,VLOOKUP($S96,REF!$K:$N,2,FALSE)),"")</f>
        <v>0</v>
      </c>
      <c r="BR96" s="905">
        <f>IF($AB96&lt;=BR$2,IF($AC96&lt;BR$2,0,VLOOKUP($S96,REF!$K:$N,2,FALSE)),"")</f>
        <v>0</v>
      </c>
      <c r="BS96" s="905">
        <f>IF($AB96&lt;=BS$2,IF($AC96&lt;BS$2,0,VLOOKUP($S96,REF!$K:$N,2,FALSE)),"")</f>
        <v>0</v>
      </c>
      <c r="BT96" s="905">
        <f>IF($AB96&lt;=BT$2,IF($AC96&lt;BT$2,0,VLOOKUP($S96,REF!$K:$N,2,FALSE)),"")</f>
        <v>0</v>
      </c>
      <c r="BU96" s="905">
        <f>IF($AB96&lt;=BU$2,IF($AC96&lt;BU$2,0,VLOOKUP($S96,REF!$K:$N,2,FALSE)),"")</f>
        <v>0</v>
      </c>
      <c r="BV96" s="905">
        <f>IF($AB96&lt;=BV$2,IF($AC96&lt;BV$2,0,VLOOKUP($S96,REF!$K:$N,2,FALSE)),"")</f>
        <v>0</v>
      </c>
      <c r="BW96" s="905">
        <f>IF($AB96&lt;=BW$2,IF($AC96&lt;BW$2,0,VLOOKUP($S96,REF!$K:$N,2,FALSE)),"")</f>
        <v>0</v>
      </c>
      <c r="BX96" s="905">
        <f>IF($AB96&lt;=BX$2,IF($AC96&lt;BX$2,0,VLOOKUP($S96,REF!$K:$N,2,FALSE)),"")</f>
        <v>0</v>
      </c>
      <c r="BY96" s="905">
        <f>IF($AB96&lt;=BY$2,IF($AC96&lt;BY$2,0,VLOOKUP($S96,REF!$K:$N,2,FALSE)),"")</f>
        <v>0</v>
      </c>
      <c r="BZ96" s="905">
        <f>IF($AB96&lt;=BZ$2,IF($AC96&lt;BZ$2,0,VLOOKUP($S96,REF!$K:$N,2,FALSE)),"")</f>
        <v>0</v>
      </c>
      <c r="CA96" s="905">
        <f>IF($AB96&lt;=CA$2,IF($AC96&lt;CA$2,0,VLOOKUP($S96,REF!$K:$N,2,FALSE)),"")</f>
        <v>0</v>
      </c>
      <c r="CB96" s="905">
        <f>IF($AB96&lt;=CB$2,IF($AC96&lt;CB$2,0,VLOOKUP($S96,REF!$K:$N,2,FALSE)),"")</f>
        <v>0</v>
      </c>
      <c r="CC96" s="905">
        <f>IF($AB96&lt;=CC$2,IF($AC96&lt;CC$2,0,VLOOKUP($S96,REF!$K:$N,2,FALSE)),"")</f>
        <v>0</v>
      </c>
      <c r="CD96" s="905">
        <f>IF($AB96&lt;=CD$2,IF($AC96&lt;CD$2,0,VLOOKUP($S96,REF!$K:$N,2,FALSE)),"")</f>
        <v>0</v>
      </c>
      <c r="CE96" s="905">
        <f>IF($AB96&lt;=CE$2,IF($AC96&lt;CE$2,0,VLOOKUP($S96,REF!$K:$N,2,FALSE)),"")</f>
        <v>0</v>
      </c>
      <c r="CF96" s="905">
        <f>IF($AB96&lt;=CF$2,IF($AC96&lt;CF$2,0,VLOOKUP($S96,REF!$K:$N,2,FALSE)),"")</f>
        <v>0</v>
      </c>
      <c r="CG96" s="905">
        <f>IF($AB96&lt;=CG$2,IF($AC96&lt;CG$2,0,VLOOKUP($S96,REF!$K:$N,2,FALSE)),"")</f>
        <v>0</v>
      </c>
      <c r="CH96" s="905">
        <f>IF($AB96&lt;=CH$2,IF($AC96&lt;CH$2,0,VLOOKUP($S96,REF!$K:$N,2,FALSE)),"")</f>
        <v>0</v>
      </c>
      <c r="CI96" s="905">
        <f>IF($AB96&lt;=CI$2,IF($AC96&lt;CI$2,0,VLOOKUP($S96,REF!$K:$N,2,FALSE)),"")</f>
        <v>0</v>
      </c>
      <c r="CJ96" s="905">
        <f>IF($AB96&lt;=CJ$2,IF($AC96&lt;CJ$2,0,VLOOKUP($S96,REF!$K:$N,2,FALSE)),"")</f>
        <v>0</v>
      </c>
      <c r="CK96" s="905">
        <f>IF($AB96&lt;=CK$2,IF($AC96&lt;CK$2,0,VLOOKUP($S96,REF!$K:$N,2,FALSE)),"")</f>
        <v>0</v>
      </c>
      <c r="CL96" s="905">
        <f>IF($AB96&lt;=CL$2,IF($AC96&lt;CL$2,0,VLOOKUP($S96,REF!$K:$N,2,FALSE)),"")</f>
        <v>0</v>
      </c>
      <c r="CM96" s="905">
        <f>IF($AB96&lt;=CM$2,IF($AC96&lt;CM$2,0,VLOOKUP($S96,REF!$K:$N,2,FALSE)),"")</f>
        <v>0</v>
      </c>
      <c r="CN96" s="905">
        <f>IF($AB96&lt;=CN$2,IF($AC96&lt;CN$2,0,VLOOKUP($S96,REF!$K:$N,2,FALSE)),"")</f>
        <v>0</v>
      </c>
      <c r="CO96" s="905">
        <f>IF($AB96&lt;=CO$2,IF($AC96&lt;CO$2,0,VLOOKUP($S96,REF!$K:$N,2,FALSE)),"")</f>
        <v>0</v>
      </c>
      <c r="CP96" s="905">
        <f>IF($AB96&lt;=CP$2,IF($AC96&lt;CP$2,0,VLOOKUP($S96,REF!$K:$N,2,FALSE)),"")</f>
        <v>0</v>
      </c>
      <c r="CQ96" s="905">
        <f>IF($AB96&lt;=CQ$2,IF($AC96&lt;CQ$2,0,VLOOKUP($S96,REF!$K:$N,2,FALSE)),"")</f>
        <v>0</v>
      </c>
      <c r="CR96" s="905">
        <f>IF($AB96&lt;=CR$2,IF($AC96&lt;CR$2,0,VLOOKUP($S96,REF!$K:$N,2,FALSE)),"")</f>
        <v>0</v>
      </c>
      <c r="CS96" s="905">
        <f>IF($AB96&lt;=CS$2,IF($AC96&lt;CS$2,0,VLOOKUP($S96,REF!$K:$N,2,FALSE)),"")</f>
        <v>0</v>
      </c>
      <c r="CT96" s="905">
        <f>IF($AB96&lt;=CT$2,IF($AC96&lt;CT$2,0,VLOOKUP($S96,REF!$K:$N,2,FALSE)),"")</f>
        <v>0</v>
      </c>
      <c r="CU96" s="905">
        <f>IF($AB96&lt;=CU$2,IF($AC96&lt;CU$2,0,VLOOKUP($S96,REF!$K:$N,2,FALSE)),"")</f>
        <v>0</v>
      </c>
      <c r="CV96" s="905">
        <f>IF($AB96&lt;=CV$2,IF($AC96&lt;CV$2,0,VLOOKUP($S96,REF!$K:$N,2,FALSE)),"")</f>
        <v>0</v>
      </c>
      <c r="CW96" s="905">
        <f>IF($AB96&lt;=CW$2,IF($AC96&lt;CW$2,0,VLOOKUP($S96,REF!$K:$N,2,FALSE)),"")</f>
        <v>0</v>
      </c>
      <c r="CX96" s="905">
        <f>IF($AB96&lt;=CX$2,IF($AC96&lt;CX$2,0,VLOOKUP($S96,REF!$K:$N,2,FALSE)),"")</f>
        <v>0</v>
      </c>
      <c r="CY96" s="905">
        <f>IF($AB96&lt;=CY$2,IF($AC96&lt;CY$2,0,VLOOKUP($S96,REF!$K:$N,2,FALSE)),"")</f>
        <v>0</v>
      </c>
      <c r="CZ96" s="905">
        <f>IF($AB96&lt;=CZ$2,IF($AC96&lt;CZ$2,0,VLOOKUP($S96,REF!$K:$N,2,FALSE)),"")</f>
        <v>0</v>
      </c>
      <c r="DA96" s="905">
        <f>IF($AB96&lt;=DA$2,IF($AC96&lt;DA$2,0,VLOOKUP($S96,REF!$K:$N,2,FALSE)),"")</f>
        <v>0</v>
      </c>
      <c r="DB96" s="905">
        <f>IF($AB96&lt;=DB$2,IF($AC96&lt;DB$2,0,VLOOKUP($S96,REF!$K:$N,2,FALSE)),"")</f>
        <v>0</v>
      </c>
      <c r="DC96" s="905">
        <f>IF($AB96&lt;=DC$2,IF($AC96&lt;DC$2,0,VLOOKUP($S96,REF!$K:$N,2,FALSE)),"")</f>
        <v>0</v>
      </c>
      <c r="DD96" s="905">
        <f>IF($AB96&lt;=DD$2,IF($AC96&lt;DD$2,0,VLOOKUP($S96,REF!$K:$N,2,FALSE)),"")</f>
        <v>0</v>
      </c>
      <c r="DE96" s="905">
        <f>IF($AB96&lt;=DE$2,IF($AC96&lt;DE$2,0,VLOOKUP($S96,REF!$K:$N,2,FALSE)),"")</f>
        <v>0</v>
      </c>
      <c r="DF96" s="905">
        <f>IF($AB96&lt;=DF$2,IF($AC96&lt;DF$2,0,VLOOKUP($S96,REF!$K:$N,2,FALSE)),"")</f>
        <v>0</v>
      </c>
      <c r="DG96" s="905">
        <f>IF($AB96&lt;=DG$2,IF($AC96&lt;DG$2,0,VLOOKUP($S96,REF!$K:$N,2,FALSE)),"")</f>
        <v>0</v>
      </c>
      <c r="DH96" s="905">
        <f>IF($AB96&lt;=DH$2,IF($AC96&lt;DH$2,0,VLOOKUP($S96,REF!$K:$N,2,FALSE)),"")</f>
        <v>0</v>
      </c>
      <c r="DI96" s="905">
        <f>IF($AB96&lt;=DI$2,IF($AC96&lt;DI$2,0,VLOOKUP($S96,REF!$K:$N,2,FALSE)),"")</f>
        <v>0</v>
      </c>
      <c r="DJ96" s="905">
        <f>IF($AB96&lt;=DJ$2,IF($AC96&lt;DJ$2,0,VLOOKUP($S96,REF!$K:$N,2,FALSE)),"")</f>
        <v>0</v>
      </c>
      <c r="DK96" s="905">
        <f>IF($AB96&lt;=DK$2,IF($AC96&lt;DK$2,0,VLOOKUP($S96,REF!$K:$N,2,FALSE)),"")</f>
        <v>0</v>
      </c>
      <c r="DL96" s="905">
        <f>IF($AB96&lt;=DL$2,IF($AC96&lt;DL$2,0,VLOOKUP($S96,REF!$K:$N,2,FALSE)),"")</f>
        <v>0</v>
      </c>
      <c r="DM96" s="905">
        <f>IF($AB96&lt;=DM$2,IF($AC96&lt;DM$2,0,VLOOKUP($S96,REF!$K:$N,2,FALSE)),"")</f>
        <v>0</v>
      </c>
      <c r="DN96" s="905">
        <f>IF($AB96&lt;=DN$2,IF($AC96&lt;DN$2,0,VLOOKUP($S96,REF!$K:$N,2,FALSE)),"")</f>
        <v>0</v>
      </c>
      <c r="DO96" s="905">
        <f>IF($AB96&lt;=DO$2,IF($AC96&lt;DO$2,0,VLOOKUP($S96,REF!$K:$N,2,FALSE)),"")</f>
        <v>0</v>
      </c>
      <c r="DP96" s="905">
        <f>IF($AB96&lt;=DP$2,IF($AC96&lt;DP$2,0,VLOOKUP($S96,REF!$K:$N,2,FALSE)),"")</f>
        <v>0</v>
      </c>
      <c r="DQ96" s="905">
        <f>IF($AB96&lt;=DQ$2,IF($AC96&lt;DQ$2,0,VLOOKUP($S96,REF!$K:$N,2,FALSE)),"")</f>
        <v>0</v>
      </c>
      <c r="DR96" s="905">
        <f>IF($AB96&lt;=DR$2,IF($AC96&lt;DR$2,0,VLOOKUP($S96,REF!$K:$N,2,FALSE)),"")</f>
        <v>0</v>
      </c>
      <c r="DS96" s="905">
        <f>IF($AB96&lt;=DS$2,IF($AC96&lt;DS$2,0,VLOOKUP($S96,REF!$K:$N,2,FALSE)),"")</f>
        <v>0</v>
      </c>
      <c r="DT96" s="905">
        <f>IF($AB96&lt;=DT$2,IF($AC96&lt;DT$2,0,VLOOKUP($S96,REF!$K:$N,2,FALSE)),"")</f>
        <v>0</v>
      </c>
      <c r="DU96" s="905">
        <f>IF($AB96&lt;=DU$2,IF($AC96&lt;DU$2,0,VLOOKUP($S96,REF!$K:$N,2,FALSE)),"")</f>
        <v>0</v>
      </c>
      <c r="DV96" s="905">
        <f>IF($AB96&lt;=DV$2,IF($AC96&lt;DV$2,0,VLOOKUP($S96,REF!$K:$N,2,FALSE)),"")</f>
        <v>0</v>
      </c>
      <c r="DW96" s="905">
        <f>IF($AB96&lt;=DW$2,IF($AC96&lt;DW$2,0,VLOOKUP($S96,REF!$K:$N,2,FALSE)),"")</f>
        <v>0</v>
      </c>
      <c r="DX96" s="905">
        <f>IF($AB96&lt;=DX$2,IF($AC96&lt;DX$2,0,VLOOKUP($S96,REF!$K:$N,2,FALSE)),"")</f>
        <v>0</v>
      </c>
      <c r="DY96" s="905">
        <f>IF($AB96&lt;=DY$2,IF($AC96&lt;DY$2,0,VLOOKUP($S96,REF!$K:$N,2,FALSE)),"")</f>
        <v>0</v>
      </c>
      <c r="DZ96" s="905">
        <f>IF($AB96&lt;=DZ$2,IF($AC96&lt;DZ$2,0,VLOOKUP($S96,REF!$K:$N,2,FALSE)),"")</f>
        <v>1.0001</v>
      </c>
      <c r="EA96" s="908"/>
      <c r="EB96" s="908"/>
      <c r="EC96" s="908"/>
      <c r="ED96" s="908"/>
      <c r="EE96" s="908"/>
      <c r="EF96" s="908"/>
      <c r="EG96" s="908"/>
      <c r="EH96" s="908"/>
      <c r="EI96" s="908"/>
      <c r="EJ96" s="908"/>
      <c r="EK96" s="908"/>
      <c r="EL96" s="908"/>
      <c r="EM96" s="908"/>
      <c r="EN96" s="908"/>
      <c r="EO96" s="908"/>
      <c r="EP96" s="908"/>
      <c r="EQ96" s="908"/>
      <c r="ER96" s="908"/>
      <c r="ES96" s="908"/>
      <c r="ET96" s="908"/>
      <c r="EU96" s="908"/>
      <c r="EV96" s="908"/>
      <c r="EW96" s="908"/>
      <c r="EX96" s="908"/>
      <c r="EY96" s="908"/>
      <c r="EZ96" s="908"/>
      <c r="FA96" s="908"/>
      <c r="FB96" s="908"/>
      <c r="FC96" s="908"/>
      <c r="FD96" s="908"/>
      <c r="FE96" s="908"/>
      <c r="FF96" s="908"/>
      <c r="FG96" s="908"/>
      <c r="FH96" s="908"/>
      <c r="FI96" s="908"/>
      <c r="FJ96" s="908"/>
      <c r="FK96" s="908"/>
      <c r="FL96" s="908"/>
      <c r="FM96" s="908"/>
      <c r="FN96" s="908"/>
      <c r="FO96" s="908"/>
      <c r="FP96" s="908"/>
      <c r="FQ96" s="908"/>
      <c r="FR96" s="908"/>
      <c r="FS96" s="908"/>
      <c r="FT96" s="908"/>
      <c r="FU96" s="908"/>
      <c r="FV96" s="908"/>
      <c r="FW96" s="908"/>
      <c r="FX96" s="908"/>
      <c r="FY96" s="908"/>
      <c r="FZ96" s="908"/>
      <c r="GA96" s="908"/>
      <c r="GB96" s="908"/>
      <c r="GC96" s="908"/>
      <c r="GD96" s="908"/>
      <c r="GE96" s="908"/>
      <c r="GF96" s="908"/>
      <c r="GG96" s="908"/>
      <c r="GH96" s="908"/>
      <c r="GI96" s="908"/>
      <c r="GJ96" s="908"/>
      <c r="GK96" s="908"/>
      <c r="GL96" s="908"/>
      <c r="GM96" s="908"/>
      <c r="GN96" s="908"/>
      <c r="GO96" s="908"/>
      <c r="GP96" s="908"/>
      <c r="GQ96" s="908"/>
      <c r="GR96" s="908"/>
      <c r="GS96" s="908"/>
      <c r="GT96" s="908"/>
      <c r="GU96" s="908"/>
      <c r="GV96" s="908"/>
      <c r="GW96" s="908"/>
      <c r="GX96" s="908"/>
      <c r="GY96" s="908"/>
      <c r="GZ96" s="908"/>
      <c r="HA96" s="908"/>
      <c r="HB96" s="908"/>
      <c r="HC96" s="908"/>
      <c r="HD96" s="908"/>
      <c r="HE96" s="908"/>
      <c r="HF96" s="908"/>
      <c r="HG96" s="908"/>
      <c r="HH96" s="908"/>
      <c r="HI96" s="908"/>
      <c r="HJ96" s="908"/>
      <c r="HK96" s="908"/>
      <c r="HL96" s="908"/>
      <c r="HM96" s="908"/>
      <c r="HN96" s="908"/>
      <c r="HO96" s="908"/>
      <c r="HP96" s="908"/>
      <c r="HQ96" s="908"/>
      <c r="HR96" s="908"/>
      <c r="HS96" s="908"/>
      <c r="HT96" s="908"/>
      <c r="HU96" s="908"/>
      <c r="HV96" s="908"/>
      <c r="HW96" s="908"/>
      <c r="HX96" s="908"/>
      <c r="HY96" s="908"/>
      <c r="HZ96" s="908"/>
      <c r="IA96" s="908"/>
      <c r="IB96" s="908"/>
      <c r="IC96" s="908"/>
      <c r="ID96" s="908"/>
      <c r="IE96" s="908"/>
      <c r="IF96" s="908"/>
      <c r="IG96" s="908"/>
      <c r="IH96" s="908"/>
      <c r="II96" s="908"/>
      <c r="IJ96" s="908"/>
      <c r="IK96" s="908"/>
      <c r="IL96" s="908"/>
      <c r="IM96" s="908"/>
      <c r="IN96" s="908"/>
      <c r="IO96" s="908"/>
      <c r="IP96" s="908"/>
      <c r="IQ96" s="908"/>
      <c r="IR96" s="908"/>
      <c r="IS96" s="908"/>
      <c r="IT96" s="908"/>
      <c r="IU96" s="908"/>
      <c r="IV96" s="908"/>
      <c r="IW96" s="908"/>
      <c r="IX96" s="908"/>
      <c r="IY96" s="908"/>
      <c r="IZ96" s="908"/>
      <c r="JA96" s="908"/>
      <c r="JB96" s="908"/>
      <c r="JC96" s="908"/>
      <c r="JD96" s="908"/>
      <c r="JE96" s="908"/>
      <c r="JF96" s="908"/>
      <c r="JG96" s="908"/>
      <c r="JH96" s="908"/>
      <c r="JI96" s="908"/>
      <c r="JJ96" s="908"/>
      <c r="JK96" s="908"/>
      <c r="JL96" s="908"/>
      <c r="JM96" s="908"/>
      <c r="JN96" s="908"/>
      <c r="JO96" s="908"/>
      <c r="JP96" s="908"/>
      <c r="JQ96" s="908"/>
      <c r="JR96" s="908"/>
      <c r="JS96" s="908"/>
      <c r="JT96" s="908"/>
      <c r="JU96" s="908"/>
      <c r="JV96" s="908"/>
      <c r="JW96" s="908"/>
      <c r="JX96" s="908"/>
    </row>
    <row r="97" spans="1:284" s="709" customFormat="1" ht="24" customHeight="1">
      <c r="A97" s="972">
        <f>VLOOKUP(B97,REF!$U$1:$W$8,2,FALSE)</f>
        <v>4</v>
      </c>
      <c r="B97" s="1192" t="s">
        <v>342</v>
      </c>
      <c r="C97" s="1193"/>
      <c r="D97" s="1297"/>
      <c r="E97" s="971"/>
      <c r="F97" s="1218">
        <v>0</v>
      </c>
      <c r="G97" s="1219"/>
      <c r="H97" s="870"/>
      <c r="I97" s="764" t="s">
        <v>281</v>
      </c>
      <c r="J97" s="945"/>
      <c r="K97" s="939"/>
      <c r="L97" s="864"/>
      <c r="M97" s="710"/>
      <c r="N97" s="1304" t="s">
        <v>281</v>
      </c>
      <c r="O97" s="1225" t="s">
        <v>281</v>
      </c>
      <c r="P97" s="860"/>
      <c r="Q97" s="930"/>
      <c r="R97" s="1025"/>
      <c r="S97" s="1179"/>
      <c r="T97" s="1180" t="str">
        <f>VLOOKUP(S97,REF!$K$1:$N$11,4,FALSE)</f>
        <v>SALES</v>
      </c>
      <c r="U97" s="1019"/>
      <c r="V97" s="904"/>
      <c r="W97" s="956"/>
      <c r="X97" s="904"/>
      <c r="Y97" s="956"/>
      <c r="Z97" s="955"/>
      <c r="AA97" s="952">
        <f t="shared" si="12"/>
        <v>0</v>
      </c>
      <c r="AB97" s="1283"/>
      <c r="AC97" s="1283">
        <f t="shared" si="13"/>
        <v>0</v>
      </c>
      <c r="AD97" s="952"/>
      <c r="AE97" s="953"/>
      <c r="AF97" s="1033"/>
      <c r="AG97" s="1234"/>
      <c r="AH97" s="472">
        <f>IF($AB97&lt;=AH$2,IF($AC97&lt;AH$2,0,VLOOKUP($S97,REF!$K:$N,2,FALSE)),"")</f>
        <v>0</v>
      </c>
      <c r="AI97" s="472">
        <f>IF($AB97&lt;=AI$2,IF($AC97&lt;AI$2,0,VLOOKUP($S97,REF!$K:$N,2,FALSE)),"")</f>
        <v>0</v>
      </c>
      <c r="AJ97" s="472">
        <f>IF($AB97&lt;=AJ$2,IF($AC97&lt;AJ$2,0,VLOOKUP($S97,REF!$K:$N,2,FALSE)),"")</f>
        <v>0</v>
      </c>
      <c r="AK97" s="472">
        <f>IF($AB97&lt;=AK$2,IF($AC97&lt;AK$2,0,VLOOKUP($S97,REF!$K:$N,2,FALSE)),"")</f>
        <v>0</v>
      </c>
      <c r="AL97" s="472">
        <f>IF($AB97&lt;=AL$2,IF($AC97&lt;AL$2,0,VLOOKUP($S97,REF!$K:$N,2,FALSE)),"")</f>
        <v>0</v>
      </c>
      <c r="AM97" s="472">
        <f>IF($AB97&lt;=AM$2,IF($AC97&lt;AM$2,0,VLOOKUP($S97,REF!$K:$N,2,FALSE)),"")</f>
        <v>0</v>
      </c>
      <c r="AN97" s="472">
        <f>IF($AB97&lt;=AN$2,IF($AC97&lt;AN$2,0,VLOOKUP($S97,REF!$K:$N,2,FALSE)),"")</f>
        <v>0</v>
      </c>
      <c r="AO97" s="472">
        <f>IF($AB97&lt;=AO$2,IF($AC97&lt;AO$2,0,VLOOKUP($S97,REF!$K:$N,2,FALSE)),"")</f>
        <v>0</v>
      </c>
      <c r="AP97" s="472">
        <f>IF($AB97&lt;=AP$2,IF($AC97&lt;AP$2,0,VLOOKUP($S97,REF!$K:$N,2,FALSE)),"")</f>
        <v>0</v>
      </c>
      <c r="AQ97" s="472">
        <f>IF($AB97&lt;=AQ$2,IF($AC97&lt;AQ$2,0,VLOOKUP($S97,REF!$K:$N,2,FALSE)),"")</f>
        <v>0</v>
      </c>
      <c r="AR97" s="472">
        <f>IF($AB97&lt;=AR$2,IF($AC97&lt;AR$2,0,VLOOKUP($S97,REF!$K:$N,2,FALSE)),"")</f>
        <v>0</v>
      </c>
      <c r="AS97" s="472">
        <f>IF($AB97&lt;=AS$2,IF($AC97&lt;AS$2,0,VLOOKUP($S97,REF!$K:$N,2,FALSE)),"")</f>
        <v>0</v>
      </c>
      <c r="AT97" s="472">
        <f>IF($AB97&lt;=AT$2,IF($AC97&lt;AT$2,0,VLOOKUP($S97,REF!$K:$N,2,FALSE)),"")</f>
        <v>0</v>
      </c>
      <c r="AU97" s="472">
        <f>IF($AB97&lt;=AU$2,IF($AC97&lt;AU$2,0,VLOOKUP($S97,REF!$K:$N,2,FALSE)),"")</f>
        <v>0</v>
      </c>
      <c r="AV97" s="472">
        <f>IF($AB97&lt;=AV$2,IF($AC97&lt;AV$2,0,VLOOKUP($S97,REF!$K:$N,2,FALSE)),"")</f>
        <v>0</v>
      </c>
      <c r="AW97" s="472">
        <f>IF($AB97&lt;=AW$2,IF($AC97&lt;AW$2,0,VLOOKUP($S97,REF!$K:$N,2,FALSE)),"")</f>
        <v>0</v>
      </c>
      <c r="AX97" s="472">
        <f>IF($AB97&lt;=AX$2,IF($AC97&lt;AX$2,0,VLOOKUP($S97,REF!$K:$N,2,FALSE)),"")</f>
        <v>0</v>
      </c>
      <c r="AY97" s="472">
        <f>IF($AB97&lt;=AY$2,IF($AC97&lt;AY$2,0,VLOOKUP($S97,REF!$K:$N,2,FALSE)),"")</f>
        <v>0</v>
      </c>
      <c r="AZ97" s="472">
        <f>IF($AB97&lt;=AZ$2,IF($AC97&lt;AZ$2,0,VLOOKUP($S97,REF!$K:$N,2,FALSE)),"")</f>
        <v>0</v>
      </c>
      <c r="BA97" s="472">
        <f>IF($AB97&lt;=BA$2,IF($AC97&lt;BA$2,0,VLOOKUP($S97,REF!$K:$N,2,FALSE)),"")</f>
        <v>0</v>
      </c>
      <c r="BB97" s="905">
        <f>IF($AB97&lt;=BB$2,IF($AC97&lt;BB$2,0,VLOOKUP($S97,REF!$K:$N,2,FALSE)),"")</f>
        <v>0</v>
      </c>
      <c r="BC97" s="905">
        <f>IF($AB97&lt;=BC$2,IF($AC97&lt;BC$2,0,VLOOKUP($S97,REF!$K:$N,2,FALSE)),"")</f>
        <v>0</v>
      </c>
      <c r="BD97" s="905">
        <f>IF($AB97&lt;=BD$2,IF($AC97&lt;BD$2,0,VLOOKUP($S97,REF!$K:$N,2,FALSE)),"")</f>
        <v>0</v>
      </c>
      <c r="BE97" s="905">
        <f>IF($AB97&lt;=BE$2,IF($AC97&lt;BE$2,0,VLOOKUP($S97,REF!$K:$N,2,FALSE)),"")</f>
        <v>0</v>
      </c>
      <c r="BF97" s="905">
        <f>IF($AB97&lt;=BF$2,IF($AC97&lt;BF$2,0,VLOOKUP($S97,REF!$K:$N,2,FALSE)),"")</f>
        <v>0</v>
      </c>
      <c r="BG97" s="905">
        <f>IF($AB97&lt;=BG$2,IF($AC97&lt;BG$2,0,VLOOKUP($S97,REF!$K:$N,2,FALSE)),"")</f>
        <v>0</v>
      </c>
      <c r="BH97" s="905">
        <f>IF($AB97&lt;=BH$2,IF($AC97&lt;BH$2,0,VLOOKUP($S97,REF!$K:$N,2,FALSE)),"")</f>
        <v>0</v>
      </c>
      <c r="BI97" s="905">
        <f>IF($AB97&lt;=BI$2,IF($AC97&lt;BI$2,0,VLOOKUP($S97,REF!$K:$N,2,FALSE)),"")</f>
        <v>0</v>
      </c>
      <c r="BJ97" s="905">
        <f>IF($AB97&lt;=BJ$2,IF($AC97&lt;BJ$2,0,VLOOKUP($S97,REF!$K:$N,2,FALSE)),"")</f>
        <v>0</v>
      </c>
      <c r="BK97" s="905">
        <f>IF($AB97&lt;=BK$2,IF($AC97&lt;BK$2,0,VLOOKUP($S97,REF!$K:$N,2,FALSE)),"")</f>
        <v>0</v>
      </c>
      <c r="BL97" s="905">
        <f>IF($AB97&lt;=BL$2,IF($AC97&lt;BL$2,0,VLOOKUP($S97,REF!$K:$N,2,FALSE)),"")</f>
        <v>0</v>
      </c>
      <c r="BM97" s="905">
        <f>IF($AB97&lt;=BM$2,IF($AC97&lt;BM$2,0,VLOOKUP($S97,REF!$K:$N,2,FALSE)),"")</f>
        <v>0</v>
      </c>
      <c r="BN97" s="905">
        <f>IF($AB97&lt;=BN$2,IF($AC97&lt;BN$2,0,VLOOKUP($S97,REF!$K:$N,2,FALSE)),"")</f>
        <v>0</v>
      </c>
      <c r="BO97" s="905">
        <f>IF($AB97&lt;=BO$2,IF($AC97&lt;BO$2,0,VLOOKUP($S97,REF!$K:$N,2,FALSE)),"")</f>
        <v>0</v>
      </c>
      <c r="BP97" s="905">
        <f>IF($AB97&lt;=BP$2,IF($AC97&lt;BP$2,0,VLOOKUP($S97,REF!$K:$N,2,FALSE)),"")</f>
        <v>0</v>
      </c>
      <c r="BQ97" s="905">
        <f>IF($AB97&lt;=BQ$2,IF($AC97&lt;BQ$2,0,VLOOKUP($S97,REF!$K:$N,2,FALSE)),"")</f>
        <v>0</v>
      </c>
      <c r="BR97" s="905">
        <f>IF($AB97&lt;=BR$2,IF($AC97&lt;BR$2,0,VLOOKUP($S97,REF!$K:$N,2,FALSE)),"")</f>
        <v>0</v>
      </c>
      <c r="BS97" s="905">
        <f>IF($AB97&lt;=BS$2,IF($AC97&lt;BS$2,0,VLOOKUP($S97,REF!$K:$N,2,FALSE)),"")</f>
        <v>0</v>
      </c>
      <c r="BT97" s="905">
        <f>IF($AB97&lt;=BT$2,IF($AC97&lt;BT$2,0,VLOOKUP($S97,REF!$K:$N,2,FALSE)),"")</f>
        <v>0</v>
      </c>
      <c r="BU97" s="905">
        <f>IF($AB97&lt;=BU$2,IF($AC97&lt;BU$2,0,VLOOKUP($S97,REF!$K:$N,2,FALSE)),"")</f>
        <v>0</v>
      </c>
      <c r="BV97" s="905">
        <f>IF($AB97&lt;=BV$2,IF($AC97&lt;BV$2,0,VLOOKUP($S97,REF!$K:$N,2,FALSE)),"")</f>
        <v>0</v>
      </c>
      <c r="BW97" s="905">
        <f>IF($AB97&lt;=BW$2,IF($AC97&lt;BW$2,0,VLOOKUP($S97,REF!$K:$N,2,FALSE)),"")</f>
        <v>0</v>
      </c>
      <c r="BX97" s="905">
        <f>IF($AB97&lt;=BX$2,IF($AC97&lt;BX$2,0,VLOOKUP($S97,REF!$K:$N,2,FALSE)),"")</f>
        <v>0</v>
      </c>
      <c r="BY97" s="905">
        <f>IF($AB97&lt;=BY$2,IF($AC97&lt;BY$2,0,VLOOKUP($S97,REF!$K:$N,2,FALSE)),"")</f>
        <v>0</v>
      </c>
      <c r="BZ97" s="905">
        <f>IF($AB97&lt;=BZ$2,IF($AC97&lt;BZ$2,0,VLOOKUP($S97,REF!$K:$N,2,FALSE)),"")</f>
        <v>0</v>
      </c>
      <c r="CA97" s="905">
        <f>IF($AB97&lt;=CA$2,IF($AC97&lt;CA$2,0,VLOOKUP($S97,REF!$K:$N,2,FALSE)),"")</f>
        <v>0</v>
      </c>
      <c r="CB97" s="905">
        <f>IF($AB97&lt;=CB$2,IF($AC97&lt;CB$2,0,VLOOKUP($S97,REF!$K:$N,2,FALSE)),"")</f>
        <v>0</v>
      </c>
      <c r="CC97" s="905">
        <f>IF($AB97&lt;=CC$2,IF($AC97&lt;CC$2,0,VLOOKUP($S97,REF!$K:$N,2,FALSE)),"")</f>
        <v>0</v>
      </c>
      <c r="CD97" s="905">
        <f>IF($AB97&lt;=CD$2,IF($AC97&lt;CD$2,0,VLOOKUP($S97,REF!$K:$N,2,FALSE)),"")</f>
        <v>0</v>
      </c>
      <c r="CE97" s="905">
        <f>IF($AB97&lt;=CE$2,IF($AC97&lt;CE$2,0,VLOOKUP($S97,REF!$K:$N,2,FALSE)),"")</f>
        <v>0</v>
      </c>
      <c r="CF97" s="905">
        <f>IF($AB97&lt;=CF$2,IF($AC97&lt;CF$2,0,VLOOKUP($S97,REF!$K:$N,2,FALSE)),"")</f>
        <v>0</v>
      </c>
      <c r="CG97" s="905">
        <f>IF($AB97&lt;=CG$2,IF($AC97&lt;CG$2,0,VLOOKUP($S97,REF!$K:$N,2,FALSE)),"")</f>
        <v>0</v>
      </c>
      <c r="CH97" s="905">
        <f>IF($AB97&lt;=CH$2,IF($AC97&lt;CH$2,0,VLOOKUP($S97,REF!$K:$N,2,FALSE)),"")</f>
        <v>0</v>
      </c>
      <c r="CI97" s="905">
        <f>IF($AB97&lt;=CI$2,IF($AC97&lt;CI$2,0,VLOOKUP($S97,REF!$K:$N,2,FALSE)),"")</f>
        <v>0</v>
      </c>
      <c r="CJ97" s="905">
        <f>IF($AB97&lt;=CJ$2,IF($AC97&lt;CJ$2,0,VLOOKUP($S97,REF!$K:$N,2,FALSE)),"")</f>
        <v>0</v>
      </c>
      <c r="CK97" s="905">
        <f>IF($AB97&lt;=CK$2,IF($AC97&lt;CK$2,0,VLOOKUP($S97,REF!$K:$N,2,FALSE)),"")</f>
        <v>0</v>
      </c>
      <c r="CL97" s="905">
        <f>IF($AB97&lt;=CL$2,IF($AC97&lt;CL$2,0,VLOOKUP($S97,REF!$K:$N,2,FALSE)),"")</f>
        <v>0</v>
      </c>
      <c r="CM97" s="905">
        <f>IF($AB97&lt;=CM$2,IF($AC97&lt;CM$2,0,VLOOKUP($S97,REF!$K:$N,2,FALSE)),"")</f>
        <v>0</v>
      </c>
      <c r="CN97" s="905">
        <f>IF($AB97&lt;=CN$2,IF($AC97&lt;CN$2,0,VLOOKUP($S97,REF!$K:$N,2,FALSE)),"")</f>
        <v>0</v>
      </c>
      <c r="CO97" s="905">
        <f>IF($AB97&lt;=CO$2,IF($AC97&lt;CO$2,0,VLOOKUP($S97,REF!$K:$N,2,FALSE)),"")</f>
        <v>0</v>
      </c>
      <c r="CP97" s="905">
        <f>IF($AB97&lt;=CP$2,IF($AC97&lt;CP$2,0,VLOOKUP($S97,REF!$K:$N,2,FALSE)),"")</f>
        <v>0</v>
      </c>
      <c r="CQ97" s="905">
        <f>IF($AB97&lt;=CQ$2,IF($AC97&lt;CQ$2,0,VLOOKUP($S97,REF!$K:$N,2,FALSE)),"")</f>
        <v>0</v>
      </c>
      <c r="CR97" s="905">
        <f>IF($AB97&lt;=CR$2,IF($AC97&lt;CR$2,0,VLOOKUP($S97,REF!$K:$N,2,FALSE)),"")</f>
        <v>0</v>
      </c>
      <c r="CS97" s="905">
        <f>IF($AB97&lt;=CS$2,IF($AC97&lt;CS$2,0,VLOOKUP($S97,REF!$K:$N,2,FALSE)),"")</f>
        <v>0</v>
      </c>
      <c r="CT97" s="905">
        <f>IF($AB97&lt;=CT$2,IF($AC97&lt;CT$2,0,VLOOKUP($S97,REF!$K:$N,2,FALSE)),"")</f>
        <v>0</v>
      </c>
      <c r="CU97" s="905">
        <f>IF($AB97&lt;=CU$2,IF($AC97&lt;CU$2,0,VLOOKUP($S97,REF!$K:$N,2,FALSE)),"")</f>
        <v>0</v>
      </c>
      <c r="CV97" s="905">
        <f>IF($AB97&lt;=CV$2,IF($AC97&lt;CV$2,0,VLOOKUP($S97,REF!$K:$N,2,FALSE)),"")</f>
        <v>0</v>
      </c>
      <c r="CW97" s="905">
        <f>IF($AB97&lt;=CW$2,IF($AC97&lt;CW$2,0,VLOOKUP($S97,REF!$K:$N,2,FALSE)),"")</f>
        <v>0</v>
      </c>
      <c r="CX97" s="905">
        <f>IF($AB97&lt;=CX$2,IF($AC97&lt;CX$2,0,VLOOKUP($S97,REF!$K:$N,2,FALSE)),"")</f>
        <v>0</v>
      </c>
      <c r="CY97" s="905">
        <f>IF($AB97&lt;=CY$2,IF($AC97&lt;CY$2,0,VLOOKUP($S97,REF!$K:$N,2,FALSE)),"")</f>
        <v>0</v>
      </c>
      <c r="CZ97" s="905">
        <f>IF($AB97&lt;=CZ$2,IF($AC97&lt;CZ$2,0,VLOOKUP($S97,REF!$K:$N,2,FALSE)),"")</f>
        <v>0</v>
      </c>
      <c r="DA97" s="905">
        <f>IF($AB97&lt;=DA$2,IF($AC97&lt;DA$2,0,VLOOKUP($S97,REF!$K:$N,2,FALSE)),"")</f>
        <v>0</v>
      </c>
      <c r="DB97" s="905">
        <f>IF($AB97&lt;=DB$2,IF($AC97&lt;DB$2,0,VLOOKUP($S97,REF!$K:$N,2,FALSE)),"")</f>
        <v>0</v>
      </c>
      <c r="DC97" s="905">
        <f>IF($AB97&lt;=DC$2,IF($AC97&lt;DC$2,0,VLOOKUP($S97,REF!$K:$N,2,FALSE)),"")</f>
        <v>0</v>
      </c>
      <c r="DD97" s="905">
        <f>IF($AB97&lt;=DD$2,IF($AC97&lt;DD$2,0,VLOOKUP($S97,REF!$K:$N,2,FALSE)),"")</f>
        <v>0</v>
      </c>
      <c r="DE97" s="905">
        <f>IF($AB97&lt;=DE$2,IF($AC97&lt;DE$2,0,VLOOKUP($S97,REF!$K:$N,2,FALSE)),"")</f>
        <v>0</v>
      </c>
      <c r="DF97" s="905">
        <f>IF($AB97&lt;=DF$2,IF($AC97&lt;DF$2,0,VLOOKUP($S97,REF!$K:$N,2,FALSE)),"")</f>
        <v>0</v>
      </c>
      <c r="DG97" s="905">
        <f>IF($AB97&lt;=DG$2,IF($AC97&lt;DG$2,0,VLOOKUP($S97,REF!$K:$N,2,FALSE)),"")</f>
        <v>0</v>
      </c>
      <c r="DH97" s="905">
        <f>IF($AB97&lt;=DH$2,IF($AC97&lt;DH$2,0,VLOOKUP($S97,REF!$K:$N,2,FALSE)),"")</f>
        <v>0</v>
      </c>
      <c r="DI97" s="905">
        <f>IF($AB97&lt;=DI$2,IF($AC97&lt;DI$2,0,VLOOKUP($S97,REF!$K:$N,2,FALSE)),"")</f>
        <v>0</v>
      </c>
      <c r="DJ97" s="905">
        <f>IF($AB97&lt;=DJ$2,IF($AC97&lt;DJ$2,0,VLOOKUP($S97,REF!$K:$N,2,FALSE)),"")</f>
        <v>0</v>
      </c>
      <c r="DK97" s="905">
        <f>IF($AB97&lt;=DK$2,IF($AC97&lt;DK$2,0,VLOOKUP($S97,REF!$K:$N,2,FALSE)),"")</f>
        <v>0</v>
      </c>
      <c r="DL97" s="905">
        <f>IF($AB97&lt;=DL$2,IF($AC97&lt;DL$2,0,VLOOKUP($S97,REF!$K:$N,2,FALSE)),"")</f>
        <v>0</v>
      </c>
      <c r="DM97" s="905">
        <f>IF($AB97&lt;=DM$2,IF($AC97&lt;DM$2,0,VLOOKUP($S97,REF!$K:$N,2,FALSE)),"")</f>
        <v>0</v>
      </c>
      <c r="DN97" s="905">
        <f>IF($AB97&lt;=DN$2,IF($AC97&lt;DN$2,0,VLOOKUP($S97,REF!$K:$N,2,FALSE)),"")</f>
        <v>0</v>
      </c>
      <c r="DO97" s="905">
        <f>IF($AB97&lt;=DO$2,IF($AC97&lt;DO$2,0,VLOOKUP($S97,REF!$K:$N,2,FALSE)),"")</f>
        <v>0</v>
      </c>
      <c r="DP97" s="905">
        <f>IF($AB97&lt;=DP$2,IF($AC97&lt;DP$2,0,VLOOKUP($S97,REF!$K:$N,2,FALSE)),"")</f>
        <v>0</v>
      </c>
      <c r="DQ97" s="905">
        <f>IF($AB97&lt;=DQ$2,IF($AC97&lt;DQ$2,0,VLOOKUP($S97,REF!$K:$N,2,FALSE)),"")</f>
        <v>0</v>
      </c>
      <c r="DR97" s="905">
        <f>IF($AB97&lt;=DR$2,IF($AC97&lt;DR$2,0,VLOOKUP($S97,REF!$K:$N,2,FALSE)),"")</f>
        <v>0</v>
      </c>
      <c r="DS97" s="905">
        <f>IF($AB97&lt;=DS$2,IF($AC97&lt;DS$2,0,VLOOKUP($S97,REF!$K:$N,2,FALSE)),"")</f>
        <v>0</v>
      </c>
      <c r="DT97" s="905">
        <f>IF($AB97&lt;=DT$2,IF($AC97&lt;DT$2,0,VLOOKUP($S97,REF!$K:$N,2,FALSE)),"")</f>
        <v>0</v>
      </c>
      <c r="DU97" s="905">
        <f>IF($AB97&lt;=DU$2,IF($AC97&lt;DU$2,0,VLOOKUP($S97,REF!$K:$N,2,FALSE)),"")</f>
        <v>0</v>
      </c>
      <c r="DV97" s="905">
        <f>IF($AB97&lt;=DV$2,IF($AC97&lt;DV$2,0,VLOOKUP($S97,REF!$K:$N,2,FALSE)),"")</f>
        <v>0</v>
      </c>
      <c r="DW97" s="905">
        <f>IF($AB97&lt;=DW$2,IF($AC97&lt;DW$2,0,VLOOKUP($S97,REF!$K:$N,2,FALSE)),"")</f>
        <v>0</v>
      </c>
      <c r="DX97" s="905">
        <f>IF($AB97&lt;=DX$2,IF($AC97&lt;DX$2,0,VLOOKUP($S97,REF!$K:$N,2,FALSE)),"")</f>
        <v>0</v>
      </c>
      <c r="DY97" s="905">
        <f>IF($AB97&lt;=DY$2,IF($AC97&lt;DY$2,0,VLOOKUP($S97,REF!$K:$N,2,FALSE)),"")</f>
        <v>0</v>
      </c>
      <c r="DZ97" s="905">
        <f>IF($AB97&lt;=DZ$2,IF($AC97&lt;DZ$2,0,VLOOKUP($S97,REF!$K:$N,2,FALSE)),"")</f>
        <v>1.0001</v>
      </c>
      <c r="EA97" s="908"/>
      <c r="EB97" s="908"/>
      <c r="EC97" s="908"/>
      <c r="ED97" s="908"/>
      <c r="EE97" s="908"/>
      <c r="EF97" s="908"/>
      <c r="EG97" s="908"/>
      <c r="EH97" s="908"/>
      <c r="EI97" s="908"/>
      <c r="EJ97" s="908"/>
      <c r="EK97" s="908"/>
      <c r="EL97" s="908"/>
      <c r="EM97" s="908"/>
      <c r="EN97" s="908"/>
      <c r="EO97" s="908"/>
      <c r="EP97" s="908"/>
      <c r="EQ97" s="908"/>
      <c r="ER97" s="908"/>
      <c r="ES97" s="908"/>
      <c r="ET97" s="908"/>
      <c r="EU97" s="908"/>
      <c r="EV97" s="908"/>
      <c r="EW97" s="908"/>
      <c r="EX97" s="908"/>
      <c r="EY97" s="908"/>
      <c r="EZ97" s="908"/>
      <c r="FA97" s="908"/>
      <c r="FB97" s="908"/>
      <c r="FC97" s="908"/>
      <c r="FD97" s="908"/>
      <c r="FE97" s="908"/>
      <c r="FF97" s="908"/>
      <c r="FG97" s="908"/>
      <c r="FH97" s="908"/>
      <c r="FI97" s="908"/>
      <c r="FJ97" s="908"/>
      <c r="FK97" s="908"/>
      <c r="FL97" s="908"/>
      <c r="FM97" s="908"/>
      <c r="FN97" s="908"/>
      <c r="FO97" s="908"/>
      <c r="FP97" s="908"/>
      <c r="FQ97" s="908"/>
      <c r="FR97" s="908"/>
      <c r="FS97" s="908"/>
      <c r="FT97" s="908"/>
      <c r="FU97" s="908"/>
      <c r="FV97" s="908"/>
      <c r="FW97" s="908"/>
      <c r="FX97" s="908"/>
      <c r="FY97" s="908"/>
      <c r="FZ97" s="908"/>
      <c r="GA97" s="908"/>
      <c r="GB97" s="908"/>
      <c r="GC97" s="908"/>
      <c r="GD97" s="908"/>
      <c r="GE97" s="908"/>
      <c r="GF97" s="908"/>
      <c r="GG97" s="908"/>
      <c r="GH97" s="908"/>
      <c r="GI97" s="908"/>
      <c r="GJ97" s="908"/>
      <c r="GK97" s="908"/>
      <c r="GL97" s="908"/>
      <c r="GM97" s="908"/>
      <c r="GN97" s="908"/>
      <c r="GO97" s="908"/>
      <c r="GP97" s="908"/>
      <c r="GQ97" s="908"/>
      <c r="GR97" s="908"/>
      <c r="GS97" s="908"/>
      <c r="GT97" s="908"/>
      <c r="GU97" s="908"/>
      <c r="GV97" s="908"/>
      <c r="GW97" s="908"/>
      <c r="GX97" s="908"/>
      <c r="GY97" s="908"/>
      <c r="GZ97" s="908"/>
      <c r="HA97" s="908"/>
      <c r="HB97" s="908"/>
      <c r="HC97" s="908"/>
      <c r="HD97" s="908"/>
      <c r="HE97" s="908"/>
      <c r="HF97" s="908"/>
      <c r="HG97" s="908"/>
      <c r="HH97" s="908"/>
      <c r="HI97" s="908"/>
      <c r="HJ97" s="908"/>
      <c r="HK97" s="908"/>
      <c r="HL97" s="908"/>
      <c r="HM97" s="908"/>
      <c r="HN97" s="908"/>
      <c r="HO97" s="908"/>
      <c r="HP97" s="908"/>
      <c r="HQ97" s="908"/>
      <c r="HR97" s="908"/>
      <c r="HS97" s="908"/>
      <c r="HT97" s="908"/>
      <c r="HU97" s="908"/>
      <c r="HV97" s="908"/>
      <c r="HW97" s="908"/>
      <c r="HX97" s="908"/>
      <c r="HY97" s="908"/>
      <c r="HZ97" s="908"/>
      <c r="IA97" s="908"/>
      <c r="IB97" s="908"/>
      <c r="IC97" s="908"/>
      <c r="ID97" s="908"/>
      <c r="IE97" s="908"/>
      <c r="IF97" s="908"/>
      <c r="IG97" s="908"/>
      <c r="IH97" s="908"/>
      <c r="II97" s="908"/>
      <c r="IJ97" s="908"/>
      <c r="IK97" s="908"/>
      <c r="IL97" s="908"/>
      <c r="IM97" s="908"/>
      <c r="IN97" s="908"/>
      <c r="IO97" s="908"/>
      <c r="IP97" s="908"/>
      <c r="IQ97" s="908"/>
      <c r="IR97" s="908"/>
      <c r="IS97" s="908"/>
      <c r="IT97" s="908"/>
      <c r="IU97" s="908"/>
      <c r="IV97" s="908"/>
      <c r="IW97" s="908"/>
      <c r="IX97" s="908"/>
      <c r="IY97" s="908"/>
      <c r="IZ97" s="908"/>
      <c r="JA97" s="908"/>
      <c r="JB97" s="908"/>
      <c r="JC97" s="908"/>
      <c r="JD97" s="908"/>
      <c r="JE97" s="908"/>
      <c r="JF97" s="908"/>
      <c r="JG97" s="908"/>
      <c r="JH97" s="908"/>
      <c r="JI97" s="908"/>
      <c r="JJ97" s="908"/>
      <c r="JK97" s="908"/>
      <c r="JL97" s="908"/>
      <c r="JM97" s="908"/>
      <c r="JN97" s="908"/>
      <c r="JO97" s="908"/>
      <c r="JP97" s="908"/>
      <c r="JQ97" s="908"/>
      <c r="JR97" s="908"/>
      <c r="JS97" s="908"/>
      <c r="JT97" s="908"/>
      <c r="JU97" s="908"/>
      <c r="JV97" s="908"/>
      <c r="JW97" s="908"/>
      <c r="JX97" s="908"/>
    </row>
    <row r="98" spans="1:284" s="709" customFormat="1" ht="24" customHeight="1">
      <c r="A98" s="972">
        <f>VLOOKUP(B98,REF!$U$1:$W$8,2,FALSE)</f>
        <v>4</v>
      </c>
      <c r="B98" s="1192" t="s">
        <v>342</v>
      </c>
      <c r="C98" s="1193"/>
      <c r="D98" s="1297"/>
      <c r="E98" s="971"/>
      <c r="F98" s="1218">
        <v>0</v>
      </c>
      <c r="G98" s="1219"/>
      <c r="H98" s="870"/>
      <c r="I98" s="764" t="s">
        <v>281</v>
      </c>
      <c r="J98" s="945"/>
      <c r="K98" s="939"/>
      <c r="L98" s="864"/>
      <c r="M98" s="710"/>
      <c r="N98" s="1304" t="s">
        <v>281</v>
      </c>
      <c r="O98" s="1225" t="s">
        <v>281</v>
      </c>
      <c r="P98" s="860"/>
      <c r="Q98" s="930"/>
      <c r="R98" s="1025"/>
      <c r="S98" s="1179"/>
      <c r="T98" s="1180" t="str">
        <f>VLOOKUP(S98,REF!$K$1:$N$11,4,FALSE)</f>
        <v>SALES</v>
      </c>
      <c r="U98" s="1019"/>
      <c r="V98" s="904"/>
      <c r="W98" s="956"/>
      <c r="X98" s="904"/>
      <c r="Y98" s="956"/>
      <c r="Z98" s="955"/>
      <c r="AA98" s="952">
        <f t="shared" si="12"/>
        <v>0</v>
      </c>
      <c r="AB98" s="1283"/>
      <c r="AC98" s="1283">
        <f t="shared" si="13"/>
        <v>0</v>
      </c>
      <c r="AD98" s="952"/>
      <c r="AE98" s="953"/>
      <c r="AF98" s="1033"/>
      <c r="AG98" s="1234"/>
      <c r="AH98" s="472">
        <f>IF($AB98&lt;=AH$2,IF($AC98&lt;AH$2,0,VLOOKUP($S98,REF!$K:$N,2,FALSE)),"")</f>
        <v>0</v>
      </c>
      <c r="AI98" s="472">
        <f>IF($AB98&lt;=AI$2,IF($AC98&lt;AI$2,0,VLOOKUP($S98,REF!$K:$N,2,FALSE)),"")</f>
        <v>0</v>
      </c>
      <c r="AJ98" s="472">
        <f>IF($AB98&lt;=AJ$2,IF($AC98&lt;AJ$2,0,VLOOKUP($S98,REF!$K:$N,2,FALSE)),"")</f>
        <v>0</v>
      </c>
      <c r="AK98" s="472">
        <f>IF($AB98&lt;=AK$2,IF($AC98&lt;AK$2,0,VLOOKUP($S98,REF!$K:$N,2,FALSE)),"")</f>
        <v>0</v>
      </c>
      <c r="AL98" s="472">
        <f>IF($AB98&lt;=AL$2,IF($AC98&lt;AL$2,0,VLOOKUP($S98,REF!$K:$N,2,FALSE)),"")</f>
        <v>0</v>
      </c>
      <c r="AM98" s="472">
        <f>IF($AB98&lt;=AM$2,IF($AC98&lt;AM$2,0,VLOOKUP($S98,REF!$K:$N,2,FALSE)),"")</f>
        <v>0</v>
      </c>
      <c r="AN98" s="472">
        <f>IF($AB98&lt;=AN$2,IF($AC98&lt;AN$2,0,VLOOKUP($S98,REF!$K:$N,2,FALSE)),"")</f>
        <v>0</v>
      </c>
      <c r="AO98" s="472">
        <f>IF($AB98&lt;=AO$2,IF($AC98&lt;AO$2,0,VLOOKUP($S98,REF!$K:$N,2,FALSE)),"")</f>
        <v>0</v>
      </c>
      <c r="AP98" s="472">
        <f>IF($AB98&lt;=AP$2,IF($AC98&lt;AP$2,0,VLOOKUP($S98,REF!$K:$N,2,FALSE)),"")</f>
        <v>0</v>
      </c>
      <c r="AQ98" s="472">
        <f>IF($AB98&lt;=AQ$2,IF($AC98&lt;AQ$2,0,VLOOKUP($S98,REF!$K:$N,2,FALSE)),"")</f>
        <v>0</v>
      </c>
      <c r="AR98" s="472">
        <f>IF($AB98&lt;=AR$2,IF($AC98&lt;AR$2,0,VLOOKUP($S98,REF!$K:$N,2,FALSE)),"")</f>
        <v>0</v>
      </c>
      <c r="AS98" s="472">
        <f>IF($AB98&lt;=AS$2,IF($AC98&lt;AS$2,0,VLOOKUP($S98,REF!$K:$N,2,FALSE)),"")</f>
        <v>0</v>
      </c>
      <c r="AT98" s="472">
        <f>IF($AB98&lt;=AT$2,IF($AC98&lt;AT$2,0,VLOOKUP($S98,REF!$K:$N,2,FALSE)),"")</f>
        <v>0</v>
      </c>
      <c r="AU98" s="472">
        <f>IF($AB98&lt;=AU$2,IF($AC98&lt;AU$2,0,VLOOKUP($S98,REF!$K:$N,2,FALSE)),"")</f>
        <v>0</v>
      </c>
      <c r="AV98" s="472">
        <f>IF($AB98&lt;=AV$2,IF($AC98&lt;AV$2,0,VLOOKUP($S98,REF!$K:$N,2,FALSE)),"")</f>
        <v>0</v>
      </c>
      <c r="AW98" s="472">
        <f>IF($AB98&lt;=AW$2,IF($AC98&lt;AW$2,0,VLOOKUP($S98,REF!$K:$N,2,FALSE)),"")</f>
        <v>0</v>
      </c>
      <c r="AX98" s="472">
        <f>IF($AB98&lt;=AX$2,IF($AC98&lt;AX$2,0,VLOOKUP($S98,REF!$K:$N,2,FALSE)),"")</f>
        <v>0</v>
      </c>
      <c r="AY98" s="472">
        <f>IF($AB98&lt;=AY$2,IF($AC98&lt;AY$2,0,VLOOKUP($S98,REF!$K:$N,2,FALSE)),"")</f>
        <v>0</v>
      </c>
      <c r="AZ98" s="472">
        <f>IF($AB98&lt;=AZ$2,IF($AC98&lt;AZ$2,0,VLOOKUP($S98,REF!$K:$N,2,FALSE)),"")</f>
        <v>0</v>
      </c>
      <c r="BA98" s="472">
        <f>IF($AB98&lt;=BA$2,IF($AC98&lt;BA$2,0,VLOOKUP($S98,REF!$K:$N,2,FALSE)),"")</f>
        <v>0</v>
      </c>
      <c r="BB98" s="905">
        <f>IF($AB98&lt;=BB$2,IF($AC98&lt;BB$2,0,VLOOKUP($S98,REF!$K:$N,2,FALSE)),"")</f>
        <v>0</v>
      </c>
      <c r="BC98" s="905">
        <f>IF($AB98&lt;=BC$2,IF($AC98&lt;BC$2,0,VLOOKUP($S98,REF!$K:$N,2,FALSE)),"")</f>
        <v>0</v>
      </c>
      <c r="BD98" s="905">
        <f>IF($AB98&lt;=BD$2,IF($AC98&lt;BD$2,0,VLOOKUP($S98,REF!$K:$N,2,FALSE)),"")</f>
        <v>0</v>
      </c>
      <c r="BE98" s="905">
        <f>IF($AB98&lt;=BE$2,IF($AC98&lt;BE$2,0,VLOOKUP($S98,REF!$K:$N,2,FALSE)),"")</f>
        <v>0</v>
      </c>
      <c r="BF98" s="905">
        <f>IF($AB98&lt;=BF$2,IF($AC98&lt;BF$2,0,VLOOKUP($S98,REF!$K:$N,2,FALSE)),"")</f>
        <v>0</v>
      </c>
      <c r="BG98" s="905">
        <f>IF($AB98&lt;=BG$2,IF($AC98&lt;BG$2,0,VLOOKUP($S98,REF!$K:$N,2,FALSE)),"")</f>
        <v>0</v>
      </c>
      <c r="BH98" s="905">
        <f>IF($AB98&lt;=BH$2,IF($AC98&lt;BH$2,0,VLOOKUP($S98,REF!$K:$N,2,FALSE)),"")</f>
        <v>0</v>
      </c>
      <c r="BI98" s="905">
        <f>IF($AB98&lt;=BI$2,IF($AC98&lt;BI$2,0,VLOOKUP($S98,REF!$K:$N,2,FALSE)),"")</f>
        <v>0</v>
      </c>
      <c r="BJ98" s="905">
        <f>IF($AB98&lt;=BJ$2,IF($AC98&lt;BJ$2,0,VLOOKUP($S98,REF!$K:$N,2,FALSE)),"")</f>
        <v>0</v>
      </c>
      <c r="BK98" s="905">
        <f>IF($AB98&lt;=BK$2,IF($AC98&lt;BK$2,0,VLOOKUP($S98,REF!$K:$N,2,FALSE)),"")</f>
        <v>0</v>
      </c>
      <c r="BL98" s="905">
        <f>IF($AB98&lt;=BL$2,IF($AC98&lt;BL$2,0,VLOOKUP($S98,REF!$K:$N,2,FALSE)),"")</f>
        <v>0</v>
      </c>
      <c r="BM98" s="905">
        <f>IF($AB98&lt;=BM$2,IF($AC98&lt;BM$2,0,VLOOKUP($S98,REF!$K:$N,2,FALSE)),"")</f>
        <v>0</v>
      </c>
      <c r="BN98" s="905">
        <f>IF($AB98&lt;=BN$2,IF($AC98&lt;BN$2,0,VLOOKUP($S98,REF!$K:$N,2,FALSE)),"")</f>
        <v>0</v>
      </c>
      <c r="BO98" s="905">
        <f>IF($AB98&lt;=BO$2,IF($AC98&lt;BO$2,0,VLOOKUP($S98,REF!$K:$N,2,FALSE)),"")</f>
        <v>0</v>
      </c>
      <c r="BP98" s="905">
        <f>IF($AB98&lt;=BP$2,IF($AC98&lt;BP$2,0,VLOOKUP($S98,REF!$K:$N,2,FALSE)),"")</f>
        <v>0</v>
      </c>
      <c r="BQ98" s="905">
        <f>IF($AB98&lt;=BQ$2,IF($AC98&lt;BQ$2,0,VLOOKUP($S98,REF!$K:$N,2,FALSE)),"")</f>
        <v>0</v>
      </c>
      <c r="BR98" s="905">
        <f>IF($AB98&lt;=BR$2,IF($AC98&lt;BR$2,0,VLOOKUP($S98,REF!$K:$N,2,FALSE)),"")</f>
        <v>0</v>
      </c>
      <c r="BS98" s="905">
        <f>IF($AB98&lt;=BS$2,IF($AC98&lt;BS$2,0,VLOOKUP($S98,REF!$K:$N,2,FALSE)),"")</f>
        <v>0</v>
      </c>
      <c r="BT98" s="905">
        <f>IF($AB98&lt;=BT$2,IF($AC98&lt;BT$2,0,VLOOKUP($S98,REF!$K:$N,2,FALSE)),"")</f>
        <v>0</v>
      </c>
      <c r="BU98" s="905">
        <f>IF($AB98&lt;=BU$2,IF($AC98&lt;BU$2,0,VLOOKUP($S98,REF!$K:$N,2,FALSE)),"")</f>
        <v>0</v>
      </c>
      <c r="BV98" s="905">
        <f>IF($AB98&lt;=BV$2,IF($AC98&lt;BV$2,0,VLOOKUP($S98,REF!$K:$N,2,FALSE)),"")</f>
        <v>0</v>
      </c>
      <c r="BW98" s="905">
        <f>IF($AB98&lt;=BW$2,IF($AC98&lt;BW$2,0,VLOOKUP($S98,REF!$K:$N,2,FALSE)),"")</f>
        <v>0</v>
      </c>
      <c r="BX98" s="905">
        <f>IF($AB98&lt;=BX$2,IF($AC98&lt;BX$2,0,VLOOKUP($S98,REF!$K:$N,2,FALSE)),"")</f>
        <v>0</v>
      </c>
      <c r="BY98" s="905">
        <f>IF($AB98&lt;=BY$2,IF($AC98&lt;BY$2,0,VLOOKUP($S98,REF!$K:$N,2,FALSE)),"")</f>
        <v>0</v>
      </c>
      <c r="BZ98" s="905">
        <f>IF($AB98&lt;=BZ$2,IF($AC98&lt;BZ$2,0,VLOOKUP($S98,REF!$K:$N,2,FALSE)),"")</f>
        <v>0</v>
      </c>
      <c r="CA98" s="905">
        <f>IF($AB98&lt;=CA$2,IF($AC98&lt;CA$2,0,VLOOKUP($S98,REF!$K:$N,2,FALSE)),"")</f>
        <v>0</v>
      </c>
      <c r="CB98" s="905">
        <f>IF($AB98&lt;=CB$2,IF($AC98&lt;CB$2,0,VLOOKUP($S98,REF!$K:$N,2,FALSE)),"")</f>
        <v>0</v>
      </c>
      <c r="CC98" s="905">
        <f>IF($AB98&lt;=CC$2,IF($AC98&lt;CC$2,0,VLOOKUP($S98,REF!$K:$N,2,FALSE)),"")</f>
        <v>0</v>
      </c>
      <c r="CD98" s="905">
        <f>IF($AB98&lt;=CD$2,IF($AC98&lt;CD$2,0,VLOOKUP($S98,REF!$K:$N,2,FALSE)),"")</f>
        <v>0</v>
      </c>
      <c r="CE98" s="905">
        <f>IF($AB98&lt;=CE$2,IF($AC98&lt;CE$2,0,VLOOKUP($S98,REF!$K:$N,2,FALSE)),"")</f>
        <v>0</v>
      </c>
      <c r="CF98" s="905">
        <f>IF($AB98&lt;=CF$2,IF($AC98&lt;CF$2,0,VLOOKUP($S98,REF!$K:$N,2,FALSE)),"")</f>
        <v>0</v>
      </c>
      <c r="CG98" s="905">
        <f>IF($AB98&lt;=CG$2,IF($AC98&lt;CG$2,0,VLOOKUP($S98,REF!$K:$N,2,FALSE)),"")</f>
        <v>0</v>
      </c>
      <c r="CH98" s="905">
        <f>IF($AB98&lt;=CH$2,IF($AC98&lt;CH$2,0,VLOOKUP($S98,REF!$K:$N,2,FALSE)),"")</f>
        <v>0</v>
      </c>
      <c r="CI98" s="905">
        <f>IF($AB98&lt;=CI$2,IF($AC98&lt;CI$2,0,VLOOKUP($S98,REF!$K:$N,2,FALSE)),"")</f>
        <v>0</v>
      </c>
      <c r="CJ98" s="905">
        <f>IF($AB98&lt;=CJ$2,IF($AC98&lt;CJ$2,0,VLOOKUP($S98,REF!$K:$N,2,FALSE)),"")</f>
        <v>0</v>
      </c>
      <c r="CK98" s="905">
        <f>IF($AB98&lt;=CK$2,IF($AC98&lt;CK$2,0,VLOOKUP($S98,REF!$K:$N,2,FALSE)),"")</f>
        <v>0</v>
      </c>
      <c r="CL98" s="905">
        <f>IF($AB98&lt;=CL$2,IF($AC98&lt;CL$2,0,VLOOKUP($S98,REF!$K:$N,2,FALSE)),"")</f>
        <v>0</v>
      </c>
      <c r="CM98" s="905">
        <f>IF($AB98&lt;=CM$2,IF($AC98&lt;CM$2,0,VLOOKUP($S98,REF!$K:$N,2,FALSE)),"")</f>
        <v>0</v>
      </c>
      <c r="CN98" s="905">
        <f>IF($AB98&lt;=CN$2,IF($AC98&lt;CN$2,0,VLOOKUP($S98,REF!$K:$N,2,FALSE)),"")</f>
        <v>0</v>
      </c>
      <c r="CO98" s="905">
        <f>IF($AB98&lt;=CO$2,IF($AC98&lt;CO$2,0,VLOOKUP($S98,REF!$K:$N,2,FALSE)),"")</f>
        <v>0</v>
      </c>
      <c r="CP98" s="905">
        <f>IF($AB98&lt;=CP$2,IF($AC98&lt;CP$2,0,VLOOKUP($S98,REF!$K:$N,2,FALSE)),"")</f>
        <v>0</v>
      </c>
      <c r="CQ98" s="905">
        <f>IF($AB98&lt;=CQ$2,IF($AC98&lt;CQ$2,0,VLOOKUP($S98,REF!$K:$N,2,FALSE)),"")</f>
        <v>0</v>
      </c>
      <c r="CR98" s="905">
        <f>IF($AB98&lt;=CR$2,IF($AC98&lt;CR$2,0,VLOOKUP($S98,REF!$K:$N,2,FALSE)),"")</f>
        <v>0</v>
      </c>
      <c r="CS98" s="905">
        <f>IF($AB98&lt;=CS$2,IF($AC98&lt;CS$2,0,VLOOKUP($S98,REF!$K:$N,2,FALSE)),"")</f>
        <v>0</v>
      </c>
      <c r="CT98" s="905">
        <f>IF($AB98&lt;=CT$2,IF($AC98&lt;CT$2,0,VLOOKUP($S98,REF!$K:$N,2,FALSE)),"")</f>
        <v>0</v>
      </c>
      <c r="CU98" s="905">
        <f>IF($AB98&lt;=CU$2,IF($AC98&lt;CU$2,0,VLOOKUP($S98,REF!$K:$N,2,FALSE)),"")</f>
        <v>0</v>
      </c>
      <c r="CV98" s="905">
        <f>IF($AB98&lt;=CV$2,IF($AC98&lt;CV$2,0,VLOOKUP($S98,REF!$K:$N,2,FALSE)),"")</f>
        <v>0</v>
      </c>
      <c r="CW98" s="905">
        <f>IF($AB98&lt;=CW$2,IF($AC98&lt;CW$2,0,VLOOKUP($S98,REF!$K:$N,2,FALSE)),"")</f>
        <v>0</v>
      </c>
      <c r="CX98" s="905">
        <f>IF($AB98&lt;=CX$2,IF($AC98&lt;CX$2,0,VLOOKUP($S98,REF!$K:$N,2,FALSE)),"")</f>
        <v>0</v>
      </c>
      <c r="CY98" s="905">
        <f>IF($AB98&lt;=CY$2,IF($AC98&lt;CY$2,0,VLOOKUP($S98,REF!$K:$N,2,FALSE)),"")</f>
        <v>0</v>
      </c>
      <c r="CZ98" s="905">
        <f>IF($AB98&lt;=CZ$2,IF($AC98&lt;CZ$2,0,VLOOKUP($S98,REF!$K:$N,2,FALSE)),"")</f>
        <v>0</v>
      </c>
      <c r="DA98" s="905">
        <f>IF($AB98&lt;=DA$2,IF($AC98&lt;DA$2,0,VLOOKUP($S98,REF!$K:$N,2,FALSE)),"")</f>
        <v>0</v>
      </c>
      <c r="DB98" s="905">
        <f>IF($AB98&lt;=DB$2,IF($AC98&lt;DB$2,0,VLOOKUP($S98,REF!$K:$N,2,FALSE)),"")</f>
        <v>0</v>
      </c>
      <c r="DC98" s="905">
        <f>IF($AB98&lt;=DC$2,IF($AC98&lt;DC$2,0,VLOOKUP($S98,REF!$K:$N,2,FALSE)),"")</f>
        <v>0</v>
      </c>
      <c r="DD98" s="905">
        <f>IF($AB98&lt;=DD$2,IF($AC98&lt;DD$2,0,VLOOKUP($S98,REF!$K:$N,2,FALSE)),"")</f>
        <v>0</v>
      </c>
      <c r="DE98" s="905">
        <f>IF($AB98&lt;=DE$2,IF($AC98&lt;DE$2,0,VLOOKUP($S98,REF!$K:$N,2,FALSE)),"")</f>
        <v>0</v>
      </c>
      <c r="DF98" s="905">
        <f>IF($AB98&lt;=DF$2,IF($AC98&lt;DF$2,0,VLOOKUP($S98,REF!$K:$N,2,FALSE)),"")</f>
        <v>0</v>
      </c>
      <c r="DG98" s="905">
        <f>IF($AB98&lt;=DG$2,IF($AC98&lt;DG$2,0,VLOOKUP($S98,REF!$K:$N,2,FALSE)),"")</f>
        <v>0</v>
      </c>
      <c r="DH98" s="905">
        <f>IF($AB98&lt;=DH$2,IF($AC98&lt;DH$2,0,VLOOKUP($S98,REF!$K:$N,2,FALSE)),"")</f>
        <v>0</v>
      </c>
      <c r="DI98" s="905">
        <f>IF($AB98&lt;=DI$2,IF($AC98&lt;DI$2,0,VLOOKUP($S98,REF!$K:$N,2,FALSE)),"")</f>
        <v>0</v>
      </c>
      <c r="DJ98" s="905">
        <f>IF($AB98&lt;=DJ$2,IF($AC98&lt;DJ$2,0,VLOOKUP($S98,REF!$K:$N,2,FALSE)),"")</f>
        <v>0</v>
      </c>
      <c r="DK98" s="905">
        <f>IF($AB98&lt;=DK$2,IF($AC98&lt;DK$2,0,VLOOKUP($S98,REF!$K:$N,2,FALSE)),"")</f>
        <v>0</v>
      </c>
      <c r="DL98" s="905">
        <f>IF($AB98&lt;=DL$2,IF($AC98&lt;DL$2,0,VLOOKUP($S98,REF!$K:$N,2,FALSE)),"")</f>
        <v>0</v>
      </c>
      <c r="DM98" s="905">
        <f>IF($AB98&lt;=DM$2,IF($AC98&lt;DM$2,0,VLOOKUP($S98,REF!$K:$N,2,FALSE)),"")</f>
        <v>0</v>
      </c>
      <c r="DN98" s="905">
        <f>IF($AB98&lt;=DN$2,IF($AC98&lt;DN$2,0,VLOOKUP($S98,REF!$K:$N,2,FALSE)),"")</f>
        <v>0</v>
      </c>
      <c r="DO98" s="905">
        <f>IF($AB98&lt;=DO$2,IF($AC98&lt;DO$2,0,VLOOKUP($S98,REF!$K:$N,2,FALSE)),"")</f>
        <v>0</v>
      </c>
      <c r="DP98" s="905">
        <f>IF($AB98&lt;=DP$2,IF($AC98&lt;DP$2,0,VLOOKUP($S98,REF!$K:$N,2,FALSE)),"")</f>
        <v>0</v>
      </c>
      <c r="DQ98" s="905">
        <f>IF($AB98&lt;=DQ$2,IF($AC98&lt;DQ$2,0,VLOOKUP($S98,REF!$K:$N,2,FALSE)),"")</f>
        <v>0</v>
      </c>
      <c r="DR98" s="905">
        <f>IF($AB98&lt;=DR$2,IF($AC98&lt;DR$2,0,VLOOKUP($S98,REF!$K:$N,2,FALSE)),"")</f>
        <v>0</v>
      </c>
      <c r="DS98" s="905">
        <f>IF($AB98&lt;=DS$2,IF($AC98&lt;DS$2,0,VLOOKUP($S98,REF!$K:$N,2,FALSE)),"")</f>
        <v>0</v>
      </c>
      <c r="DT98" s="905">
        <f>IF($AB98&lt;=DT$2,IF($AC98&lt;DT$2,0,VLOOKUP($S98,REF!$K:$N,2,FALSE)),"")</f>
        <v>0</v>
      </c>
      <c r="DU98" s="905">
        <f>IF($AB98&lt;=DU$2,IF($AC98&lt;DU$2,0,VLOOKUP($S98,REF!$K:$N,2,FALSE)),"")</f>
        <v>0</v>
      </c>
      <c r="DV98" s="905">
        <f>IF($AB98&lt;=DV$2,IF($AC98&lt;DV$2,0,VLOOKUP($S98,REF!$K:$N,2,FALSE)),"")</f>
        <v>0</v>
      </c>
      <c r="DW98" s="905">
        <f>IF($AB98&lt;=DW$2,IF($AC98&lt;DW$2,0,VLOOKUP($S98,REF!$K:$N,2,FALSE)),"")</f>
        <v>0</v>
      </c>
      <c r="DX98" s="905">
        <f>IF($AB98&lt;=DX$2,IF($AC98&lt;DX$2,0,VLOOKUP($S98,REF!$K:$N,2,FALSE)),"")</f>
        <v>0</v>
      </c>
      <c r="DY98" s="905">
        <f>IF($AB98&lt;=DY$2,IF($AC98&lt;DY$2,0,VLOOKUP($S98,REF!$K:$N,2,FALSE)),"")</f>
        <v>0</v>
      </c>
      <c r="DZ98" s="905">
        <f>IF($AB98&lt;=DZ$2,IF($AC98&lt;DZ$2,0,VLOOKUP($S98,REF!$K:$N,2,FALSE)),"")</f>
        <v>1.0001</v>
      </c>
      <c r="EA98" s="908"/>
      <c r="EB98" s="908"/>
      <c r="EC98" s="908"/>
      <c r="ED98" s="908"/>
      <c r="EE98" s="908"/>
      <c r="EF98" s="908"/>
      <c r="EG98" s="908"/>
      <c r="EH98" s="908"/>
      <c r="EI98" s="908"/>
      <c r="EJ98" s="908"/>
      <c r="EK98" s="908"/>
      <c r="EL98" s="908"/>
      <c r="EM98" s="908"/>
      <c r="EN98" s="908"/>
      <c r="EO98" s="908"/>
      <c r="EP98" s="908"/>
      <c r="EQ98" s="908"/>
      <c r="ER98" s="908"/>
      <c r="ES98" s="908"/>
      <c r="ET98" s="908"/>
      <c r="EU98" s="908"/>
      <c r="EV98" s="908"/>
      <c r="EW98" s="908"/>
      <c r="EX98" s="908"/>
      <c r="EY98" s="908"/>
      <c r="EZ98" s="908"/>
      <c r="FA98" s="908"/>
      <c r="FB98" s="908"/>
      <c r="FC98" s="908"/>
      <c r="FD98" s="908"/>
      <c r="FE98" s="908"/>
      <c r="FF98" s="908"/>
      <c r="FG98" s="908"/>
      <c r="FH98" s="908"/>
      <c r="FI98" s="908"/>
      <c r="FJ98" s="908"/>
      <c r="FK98" s="908"/>
      <c r="FL98" s="908"/>
      <c r="FM98" s="908"/>
      <c r="FN98" s="908"/>
      <c r="FO98" s="908"/>
      <c r="FP98" s="908"/>
      <c r="FQ98" s="908"/>
      <c r="FR98" s="908"/>
      <c r="FS98" s="908"/>
      <c r="FT98" s="908"/>
      <c r="FU98" s="908"/>
      <c r="FV98" s="908"/>
      <c r="FW98" s="908"/>
      <c r="FX98" s="908"/>
      <c r="FY98" s="908"/>
      <c r="FZ98" s="908"/>
      <c r="GA98" s="908"/>
      <c r="GB98" s="908"/>
      <c r="GC98" s="908"/>
      <c r="GD98" s="908"/>
      <c r="GE98" s="908"/>
      <c r="GF98" s="908"/>
      <c r="GG98" s="908"/>
      <c r="GH98" s="908"/>
      <c r="GI98" s="908"/>
      <c r="GJ98" s="908"/>
      <c r="GK98" s="908"/>
      <c r="GL98" s="908"/>
      <c r="GM98" s="908"/>
      <c r="GN98" s="908"/>
      <c r="GO98" s="908"/>
      <c r="GP98" s="908"/>
      <c r="GQ98" s="908"/>
      <c r="GR98" s="908"/>
      <c r="GS98" s="908"/>
      <c r="GT98" s="908"/>
      <c r="GU98" s="908"/>
      <c r="GV98" s="908"/>
      <c r="GW98" s="908"/>
      <c r="GX98" s="908"/>
      <c r="GY98" s="908"/>
      <c r="GZ98" s="908"/>
      <c r="HA98" s="908"/>
      <c r="HB98" s="908"/>
      <c r="HC98" s="908"/>
      <c r="HD98" s="908"/>
      <c r="HE98" s="908"/>
      <c r="HF98" s="908"/>
      <c r="HG98" s="908"/>
      <c r="HH98" s="908"/>
      <c r="HI98" s="908"/>
      <c r="HJ98" s="908"/>
      <c r="HK98" s="908"/>
      <c r="HL98" s="908"/>
      <c r="HM98" s="908"/>
      <c r="HN98" s="908"/>
      <c r="HO98" s="908"/>
      <c r="HP98" s="908"/>
      <c r="HQ98" s="908"/>
      <c r="HR98" s="908"/>
      <c r="HS98" s="908"/>
      <c r="HT98" s="908"/>
      <c r="HU98" s="908"/>
      <c r="HV98" s="908"/>
      <c r="HW98" s="908"/>
      <c r="HX98" s="908"/>
      <c r="HY98" s="908"/>
      <c r="HZ98" s="908"/>
      <c r="IA98" s="908"/>
      <c r="IB98" s="908"/>
      <c r="IC98" s="908"/>
      <c r="ID98" s="908"/>
      <c r="IE98" s="908"/>
      <c r="IF98" s="908"/>
      <c r="IG98" s="908"/>
      <c r="IH98" s="908"/>
      <c r="II98" s="908"/>
      <c r="IJ98" s="908"/>
      <c r="IK98" s="908"/>
      <c r="IL98" s="908"/>
      <c r="IM98" s="908"/>
      <c r="IN98" s="908"/>
      <c r="IO98" s="908"/>
      <c r="IP98" s="908"/>
      <c r="IQ98" s="908"/>
      <c r="IR98" s="908"/>
      <c r="IS98" s="908"/>
      <c r="IT98" s="908"/>
      <c r="IU98" s="908"/>
      <c r="IV98" s="908"/>
      <c r="IW98" s="908"/>
      <c r="IX98" s="908"/>
      <c r="IY98" s="908"/>
      <c r="IZ98" s="908"/>
      <c r="JA98" s="908"/>
      <c r="JB98" s="908"/>
      <c r="JC98" s="908"/>
      <c r="JD98" s="908"/>
      <c r="JE98" s="908"/>
      <c r="JF98" s="908"/>
      <c r="JG98" s="908"/>
      <c r="JH98" s="908"/>
      <c r="JI98" s="908"/>
      <c r="JJ98" s="908"/>
      <c r="JK98" s="908"/>
      <c r="JL98" s="908"/>
      <c r="JM98" s="908"/>
      <c r="JN98" s="908"/>
      <c r="JO98" s="908"/>
      <c r="JP98" s="908"/>
      <c r="JQ98" s="908"/>
      <c r="JR98" s="908"/>
      <c r="JS98" s="908"/>
      <c r="JT98" s="908"/>
      <c r="JU98" s="908"/>
      <c r="JV98" s="908"/>
      <c r="JW98" s="908"/>
      <c r="JX98" s="908"/>
    </row>
    <row r="99" spans="1:284" s="709" customFormat="1" ht="24" customHeight="1">
      <c r="A99" s="972">
        <f>VLOOKUP(B99,REF!$U$1:$W$8,2,FALSE)</f>
        <v>4</v>
      </c>
      <c r="B99" s="1192" t="s">
        <v>342</v>
      </c>
      <c r="C99" s="1193"/>
      <c r="D99" s="1297"/>
      <c r="E99" s="971"/>
      <c r="F99" s="1218">
        <v>0</v>
      </c>
      <c r="G99" s="1219"/>
      <c r="H99" s="870"/>
      <c r="I99" s="764" t="s">
        <v>281</v>
      </c>
      <c r="J99" s="945"/>
      <c r="K99" s="939"/>
      <c r="L99" s="864"/>
      <c r="M99" s="710"/>
      <c r="N99" s="1304" t="s">
        <v>281</v>
      </c>
      <c r="O99" s="1225" t="s">
        <v>281</v>
      </c>
      <c r="P99" s="860"/>
      <c r="Q99" s="930"/>
      <c r="R99" s="1025"/>
      <c r="S99" s="1179"/>
      <c r="T99" s="1180" t="str">
        <f>VLOOKUP(S99,REF!$K$1:$N$11,4,FALSE)</f>
        <v>SALES</v>
      </c>
      <c r="U99" s="1019"/>
      <c r="V99" s="904"/>
      <c r="W99" s="956"/>
      <c r="X99" s="904"/>
      <c r="Y99" s="956"/>
      <c r="Z99" s="955"/>
      <c r="AA99" s="952">
        <f t="shared" si="12"/>
        <v>0</v>
      </c>
      <c r="AB99" s="1283"/>
      <c r="AC99" s="1283">
        <f t="shared" si="13"/>
        <v>0</v>
      </c>
      <c r="AD99" s="952"/>
      <c r="AE99" s="953"/>
      <c r="AF99" s="1033"/>
      <c r="AG99" s="1234"/>
      <c r="AH99" s="472">
        <f>IF($AB99&lt;=AH$2,IF($AC99&lt;AH$2,0,VLOOKUP($S99,REF!$K:$N,2,FALSE)),"")</f>
        <v>0</v>
      </c>
      <c r="AI99" s="472">
        <f>IF($AB99&lt;=AI$2,IF($AC99&lt;AI$2,0,VLOOKUP($S99,REF!$K:$N,2,FALSE)),"")</f>
        <v>0</v>
      </c>
      <c r="AJ99" s="472">
        <f>IF($AB99&lt;=AJ$2,IF($AC99&lt;AJ$2,0,VLOOKUP($S99,REF!$K:$N,2,FALSE)),"")</f>
        <v>0</v>
      </c>
      <c r="AK99" s="472">
        <f>IF($AB99&lt;=AK$2,IF($AC99&lt;AK$2,0,VLOOKUP($S99,REF!$K:$N,2,FALSE)),"")</f>
        <v>0</v>
      </c>
      <c r="AL99" s="472">
        <f>IF($AB99&lt;=AL$2,IF($AC99&lt;AL$2,0,VLOOKUP($S99,REF!$K:$N,2,FALSE)),"")</f>
        <v>0</v>
      </c>
      <c r="AM99" s="472">
        <f>IF($AB99&lt;=AM$2,IF($AC99&lt;AM$2,0,VLOOKUP($S99,REF!$K:$N,2,FALSE)),"")</f>
        <v>0</v>
      </c>
      <c r="AN99" s="472">
        <f>IF($AB99&lt;=AN$2,IF($AC99&lt;AN$2,0,VLOOKUP($S99,REF!$K:$N,2,FALSE)),"")</f>
        <v>0</v>
      </c>
      <c r="AO99" s="472">
        <f>IF($AB99&lt;=AO$2,IF($AC99&lt;AO$2,0,VLOOKUP($S99,REF!$K:$N,2,FALSE)),"")</f>
        <v>0</v>
      </c>
      <c r="AP99" s="472">
        <f>IF($AB99&lt;=AP$2,IF($AC99&lt;AP$2,0,VLOOKUP($S99,REF!$K:$N,2,FALSE)),"")</f>
        <v>0</v>
      </c>
      <c r="AQ99" s="472">
        <f>IF($AB99&lt;=AQ$2,IF($AC99&lt;AQ$2,0,VLOOKUP($S99,REF!$K:$N,2,FALSE)),"")</f>
        <v>0</v>
      </c>
      <c r="AR99" s="472">
        <f>IF($AB99&lt;=AR$2,IF($AC99&lt;AR$2,0,VLOOKUP($S99,REF!$K:$N,2,FALSE)),"")</f>
        <v>0</v>
      </c>
      <c r="AS99" s="472">
        <f>IF($AB99&lt;=AS$2,IF($AC99&lt;AS$2,0,VLOOKUP($S99,REF!$K:$N,2,FALSE)),"")</f>
        <v>0</v>
      </c>
      <c r="AT99" s="472">
        <f>IF($AB99&lt;=AT$2,IF($AC99&lt;AT$2,0,VLOOKUP($S99,REF!$K:$N,2,FALSE)),"")</f>
        <v>0</v>
      </c>
      <c r="AU99" s="472">
        <f>IF($AB99&lt;=AU$2,IF($AC99&lt;AU$2,0,VLOOKUP($S99,REF!$K:$N,2,FALSE)),"")</f>
        <v>0</v>
      </c>
      <c r="AV99" s="472">
        <f>IF($AB99&lt;=AV$2,IF($AC99&lt;AV$2,0,VLOOKUP($S99,REF!$K:$N,2,FALSE)),"")</f>
        <v>0</v>
      </c>
      <c r="AW99" s="472">
        <f>IF($AB99&lt;=AW$2,IF($AC99&lt;AW$2,0,VLOOKUP($S99,REF!$K:$N,2,FALSE)),"")</f>
        <v>0</v>
      </c>
      <c r="AX99" s="472">
        <f>IF($AB99&lt;=AX$2,IF($AC99&lt;AX$2,0,VLOOKUP($S99,REF!$K:$N,2,FALSE)),"")</f>
        <v>0</v>
      </c>
      <c r="AY99" s="472">
        <f>IF($AB99&lt;=AY$2,IF($AC99&lt;AY$2,0,VLOOKUP($S99,REF!$K:$N,2,FALSE)),"")</f>
        <v>0</v>
      </c>
      <c r="AZ99" s="472">
        <f>IF($AB99&lt;=AZ$2,IF($AC99&lt;AZ$2,0,VLOOKUP($S99,REF!$K:$N,2,FALSE)),"")</f>
        <v>0</v>
      </c>
      <c r="BA99" s="472">
        <f>IF($AB99&lt;=BA$2,IF($AC99&lt;BA$2,0,VLOOKUP($S99,REF!$K:$N,2,FALSE)),"")</f>
        <v>0</v>
      </c>
      <c r="BB99" s="905">
        <f>IF($AB99&lt;=BB$2,IF($AC99&lt;BB$2,0,VLOOKUP($S99,REF!$K:$N,2,FALSE)),"")</f>
        <v>0</v>
      </c>
      <c r="BC99" s="905">
        <f>IF($AB99&lt;=BC$2,IF($AC99&lt;BC$2,0,VLOOKUP($S99,REF!$K:$N,2,FALSE)),"")</f>
        <v>0</v>
      </c>
      <c r="BD99" s="905">
        <f>IF($AB99&lt;=BD$2,IF($AC99&lt;BD$2,0,VLOOKUP($S99,REF!$K:$N,2,FALSE)),"")</f>
        <v>0</v>
      </c>
      <c r="BE99" s="905">
        <f>IF($AB99&lt;=BE$2,IF($AC99&lt;BE$2,0,VLOOKUP($S99,REF!$K:$N,2,FALSE)),"")</f>
        <v>0</v>
      </c>
      <c r="BF99" s="905">
        <f>IF($AB99&lt;=BF$2,IF($AC99&lt;BF$2,0,VLOOKUP($S99,REF!$K:$N,2,FALSE)),"")</f>
        <v>0</v>
      </c>
      <c r="BG99" s="905">
        <f>IF($AB99&lt;=BG$2,IF($AC99&lt;BG$2,0,VLOOKUP($S99,REF!$K:$N,2,FALSE)),"")</f>
        <v>0</v>
      </c>
      <c r="BH99" s="905">
        <f>IF($AB99&lt;=BH$2,IF($AC99&lt;BH$2,0,VLOOKUP($S99,REF!$K:$N,2,FALSE)),"")</f>
        <v>0</v>
      </c>
      <c r="BI99" s="905">
        <f>IF($AB99&lt;=BI$2,IF($AC99&lt;BI$2,0,VLOOKUP($S99,REF!$K:$N,2,FALSE)),"")</f>
        <v>0</v>
      </c>
      <c r="BJ99" s="905">
        <f>IF($AB99&lt;=BJ$2,IF($AC99&lt;BJ$2,0,VLOOKUP($S99,REF!$K:$N,2,FALSE)),"")</f>
        <v>0</v>
      </c>
      <c r="BK99" s="905">
        <f>IF($AB99&lt;=BK$2,IF($AC99&lt;BK$2,0,VLOOKUP($S99,REF!$K:$N,2,FALSE)),"")</f>
        <v>0</v>
      </c>
      <c r="BL99" s="905">
        <f>IF($AB99&lt;=BL$2,IF($AC99&lt;BL$2,0,VLOOKUP($S99,REF!$K:$N,2,FALSE)),"")</f>
        <v>0</v>
      </c>
      <c r="BM99" s="905">
        <f>IF($AB99&lt;=BM$2,IF($AC99&lt;BM$2,0,VLOOKUP($S99,REF!$K:$N,2,FALSE)),"")</f>
        <v>0</v>
      </c>
      <c r="BN99" s="905">
        <f>IF($AB99&lt;=BN$2,IF($AC99&lt;BN$2,0,VLOOKUP($S99,REF!$K:$N,2,FALSE)),"")</f>
        <v>0</v>
      </c>
      <c r="BO99" s="905">
        <f>IF($AB99&lt;=BO$2,IF($AC99&lt;BO$2,0,VLOOKUP($S99,REF!$K:$N,2,FALSE)),"")</f>
        <v>0</v>
      </c>
      <c r="BP99" s="905">
        <f>IF($AB99&lt;=BP$2,IF($AC99&lt;BP$2,0,VLOOKUP($S99,REF!$K:$N,2,FALSE)),"")</f>
        <v>0</v>
      </c>
      <c r="BQ99" s="905">
        <f>IF($AB99&lt;=BQ$2,IF($AC99&lt;BQ$2,0,VLOOKUP($S99,REF!$K:$N,2,FALSE)),"")</f>
        <v>0</v>
      </c>
      <c r="BR99" s="905">
        <f>IF($AB99&lt;=BR$2,IF($AC99&lt;BR$2,0,VLOOKUP($S99,REF!$K:$N,2,FALSE)),"")</f>
        <v>0</v>
      </c>
      <c r="BS99" s="905">
        <f>IF($AB99&lt;=BS$2,IF($AC99&lt;BS$2,0,VLOOKUP($S99,REF!$K:$N,2,FALSE)),"")</f>
        <v>0</v>
      </c>
      <c r="BT99" s="905">
        <f>IF($AB99&lt;=BT$2,IF($AC99&lt;BT$2,0,VLOOKUP($S99,REF!$K:$N,2,FALSE)),"")</f>
        <v>0</v>
      </c>
      <c r="BU99" s="905">
        <f>IF($AB99&lt;=BU$2,IF($AC99&lt;BU$2,0,VLOOKUP($S99,REF!$K:$N,2,FALSE)),"")</f>
        <v>0</v>
      </c>
      <c r="BV99" s="905">
        <f>IF($AB99&lt;=BV$2,IF($AC99&lt;BV$2,0,VLOOKUP($S99,REF!$K:$N,2,FALSE)),"")</f>
        <v>0</v>
      </c>
      <c r="BW99" s="905">
        <f>IF($AB99&lt;=BW$2,IF($AC99&lt;BW$2,0,VLOOKUP($S99,REF!$K:$N,2,FALSE)),"")</f>
        <v>0</v>
      </c>
      <c r="BX99" s="905">
        <f>IF($AB99&lt;=BX$2,IF($AC99&lt;BX$2,0,VLOOKUP($S99,REF!$K:$N,2,FALSE)),"")</f>
        <v>0</v>
      </c>
      <c r="BY99" s="905">
        <f>IF($AB99&lt;=BY$2,IF($AC99&lt;BY$2,0,VLOOKUP($S99,REF!$K:$N,2,FALSE)),"")</f>
        <v>0</v>
      </c>
      <c r="BZ99" s="905">
        <f>IF($AB99&lt;=BZ$2,IF($AC99&lt;BZ$2,0,VLOOKUP($S99,REF!$K:$N,2,FALSE)),"")</f>
        <v>0</v>
      </c>
      <c r="CA99" s="905">
        <f>IF($AB99&lt;=CA$2,IF($AC99&lt;CA$2,0,VLOOKUP($S99,REF!$K:$N,2,FALSE)),"")</f>
        <v>0</v>
      </c>
      <c r="CB99" s="905">
        <f>IF($AB99&lt;=CB$2,IF($AC99&lt;CB$2,0,VLOOKUP($S99,REF!$K:$N,2,FALSE)),"")</f>
        <v>0</v>
      </c>
      <c r="CC99" s="905">
        <f>IF($AB99&lt;=CC$2,IF($AC99&lt;CC$2,0,VLOOKUP($S99,REF!$K:$N,2,FALSE)),"")</f>
        <v>0</v>
      </c>
      <c r="CD99" s="905">
        <f>IF($AB99&lt;=CD$2,IF($AC99&lt;CD$2,0,VLOOKUP($S99,REF!$K:$N,2,FALSE)),"")</f>
        <v>0</v>
      </c>
      <c r="CE99" s="905">
        <f>IF($AB99&lt;=CE$2,IF($AC99&lt;CE$2,0,VLOOKUP($S99,REF!$K:$N,2,FALSE)),"")</f>
        <v>0</v>
      </c>
      <c r="CF99" s="905">
        <f>IF($AB99&lt;=CF$2,IF($AC99&lt;CF$2,0,VLOOKUP($S99,REF!$K:$N,2,FALSE)),"")</f>
        <v>0</v>
      </c>
      <c r="CG99" s="905">
        <f>IF($AB99&lt;=CG$2,IF($AC99&lt;CG$2,0,VLOOKUP($S99,REF!$K:$N,2,FALSE)),"")</f>
        <v>0</v>
      </c>
      <c r="CH99" s="905">
        <f>IF($AB99&lt;=CH$2,IF($AC99&lt;CH$2,0,VLOOKUP($S99,REF!$K:$N,2,FALSE)),"")</f>
        <v>0</v>
      </c>
      <c r="CI99" s="905">
        <f>IF($AB99&lt;=CI$2,IF($AC99&lt;CI$2,0,VLOOKUP($S99,REF!$K:$N,2,FALSE)),"")</f>
        <v>0</v>
      </c>
      <c r="CJ99" s="905">
        <f>IF($AB99&lt;=CJ$2,IF($AC99&lt;CJ$2,0,VLOOKUP($S99,REF!$K:$N,2,FALSE)),"")</f>
        <v>0</v>
      </c>
      <c r="CK99" s="905">
        <f>IF($AB99&lt;=CK$2,IF($AC99&lt;CK$2,0,VLOOKUP($S99,REF!$K:$N,2,FALSE)),"")</f>
        <v>0</v>
      </c>
      <c r="CL99" s="905">
        <f>IF($AB99&lt;=CL$2,IF($AC99&lt;CL$2,0,VLOOKUP($S99,REF!$K:$N,2,FALSE)),"")</f>
        <v>0</v>
      </c>
      <c r="CM99" s="905">
        <f>IF($AB99&lt;=CM$2,IF($AC99&lt;CM$2,0,VLOOKUP($S99,REF!$K:$N,2,FALSE)),"")</f>
        <v>0</v>
      </c>
      <c r="CN99" s="905">
        <f>IF($AB99&lt;=CN$2,IF($AC99&lt;CN$2,0,VLOOKUP($S99,REF!$K:$N,2,FALSE)),"")</f>
        <v>0</v>
      </c>
      <c r="CO99" s="905">
        <f>IF($AB99&lt;=CO$2,IF($AC99&lt;CO$2,0,VLOOKUP($S99,REF!$K:$N,2,FALSE)),"")</f>
        <v>0</v>
      </c>
      <c r="CP99" s="905">
        <f>IF($AB99&lt;=CP$2,IF($AC99&lt;CP$2,0,VLOOKUP($S99,REF!$K:$N,2,FALSE)),"")</f>
        <v>0</v>
      </c>
      <c r="CQ99" s="905">
        <f>IF($AB99&lt;=CQ$2,IF($AC99&lt;CQ$2,0,VLOOKUP($S99,REF!$K:$N,2,FALSE)),"")</f>
        <v>0</v>
      </c>
      <c r="CR99" s="905">
        <f>IF($AB99&lt;=CR$2,IF($AC99&lt;CR$2,0,VLOOKUP($S99,REF!$K:$N,2,FALSE)),"")</f>
        <v>0</v>
      </c>
      <c r="CS99" s="905">
        <f>IF($AB99&lt;=CS$2,IF($AC99&lt;CS$2,0,VLOOKUP($S99,REF!$K:$N,2,FALSE)),"")</f>
        <v>0</v>
      </c>
      <c r="CT99" s="905">
        <f>IF($AB99&lt;=CT$2,IF($AC99&lt;CT$2,0,VLOOKUP($S99,REF!$K:$N,2,FALSE)),"")</f>
        <v>0</v>
      </c>
      <c r="CU99" s="905">
        <f>IF($AB99&lt;=CU$2,IF($AC99&lt;CU$2,0,VLOOKUP($S99,REF!$K:$N,2,FALSE)),"")</f>
        <v>0</v>
      </c>
      <c r="CV99" s="905">
        <f>IF($AB99&lt;=CV$2,IF($AC99&lt;CV$2,0,VLOOKUP($S99,REF!$K:$N,2,FALSE)),"")</f>
        <v>0</v>
      </c>
      <c r="CW99" s="905">
        <f>IF($AB99&lt;=CW$2,IF($AC99&lt;CW$2,0,VLOOKUP($S99,REF!$K:$N,2,FALSE)),"")</f>
        <v>0</v>
      </c>
      <c r="CX99" s="905">
        <f>IF($AB99&lt;=CX$2,IF($AC99&lt;CX$2,0,VLOOKUP($S99,REF!$K:$N,2,FALSE)),"")</f>
        <v>0</v>
      </c>
      <c r="CY99" s="905">
        <f>IF($AB99&lt;=CY$2,IF($AC99&lt;CY$2,0,VLOOKUP($S99,REF!$K:$N,2,FALSE)),"")</f>
        <v>0</v>
      </c>
      <c r="CZ99" s="905">
        <f>IF($AB99&lt;=CZ$2,IF($AC99&lt;CZ$2,0,VLOOKUP($S99,REF!$K:$N,2,FALSE)),"")</f>
        <v>0</v>
      </c>
      <c r="DA99" s="905">
        <f>IF($AB99&lt;=DA$2,IF($AC99&lt;DA$2,0,VLOOKUP($S99,REF!$K:$N,2,FALSE)),"")</f>
        <v>0</v>
      </c>
      <c r="DB99" s="905">
        <f>IF($AB99&lt;=DB$2,IF($AC99&lt;DB$2,0,VLOOKUP($S99,REF!$K:$N,2,FALSE)),"")</f>
        <v>0</v>
      </c>
      <c r="DC99" s="905">
        <f>IF($AB99&lt;=DC$2,IF($AC99&lt;DC$2,0,VLOOKUP($S99,REF!$K:$N,2,FALSE)),"")</f>
        <v>0</v>
      </c>
      <c r="DD99" s="905">
        <f>IF($AB99&lt;=DD$2,IF($AC99&lt;DD$2,0,VLOOKUP($S99,REF!$K:$N,2,FALSE)),"")</f>
        <v>0</v>
      </c>
      <c r="DE99" s="905">
        <f>IF($AB99&lt;=DE$2,IF($AC99&lt;DE$2,0,VLOOKUP($S99,REF!$K:$N,2,FALSE)),"")</f>
        <v>0</v>
      </c>
      <c r="DF99" s="905">
        <f>IF($AB99&lt;=DF$2,IF($AC99&lt;DF$2,0,VLOOKUP($S99,REF!$K:$N,2,FALSE)),"")</f>
        <v>0</v>
      </c>
      <c r="DG99" s="905">
        <f>IF($AB99&lt;=DG$2,IF($AC99&lt;DG$2,0,VLOOKUP($S99,REF!$K:$N,2,FALSE)),"")</f>
        <v>0</v>
      </c>
      <c r="DH99" s="905">
        <f>IF($AB99&lt;=DH$2,IF($AC99&lt;DH$2,0,VLOOKUP($S99,REF!$K:$N,2,FALSE)),"")</f>
        <v>0</v>
      </c>
      <c r="DI99" s="905">
        <f>IF($AB99&lt;=DI$2,IF($AC99&lt;DI$2,0,VLOOKUP($S99,REF!$K:$N,2,FALSE)),"")</f>
        <v>0</v>
      </c>
      <c r="DJ99" s="905">
        <f>IF($AB99&lt;=DJ$2,IF($AC99&lt;DJ$2,0,VLOOKUP($S99,REF!$K:$N,2,FALSE)),"")</f>
        <v>0</v>
      </c>
      <c r="DK99" s="905">
        <f>IF($AB99&lt;=DK$2,IF($AC99&lt;DK$2,0,VLOOKUP($S99,REF!$K:$N,2,FALSE)),"")</f>
        <v>0</v>
      </c>
      <c r="DL99" s="905">
        <f>IF($AB99&lt;=DL$2,IF($AC99&lt;DL$2,0,VLOOKUP($S99,REF!$K:$N,2,FALSE)),"")</f>
        <v>0</v>
      </c>
      <c r="DM99" s="905">
        <f>IF($AB99&lt;=DM$2,IF($AC99&lt;DM$2,0,VLOOKUP($S99,REF!$K:$N,2,FALSE)),"")</f>
        <v>0</v>
      </c>
      <c r="DN99" s="905">
        <f>IF($AB99&lt;=DN$2,IF($AC99&lt;DN$2,0,VLOOKUP($S99,REF!$K:$N,2,FALSE)),"")</f>
        <v>0</v>
      </c>
      <c r="DO99" s="905">
        <f>IF($AB99&lt;=DO$2,IF($AC99&lt;DO$2,0,VLOOKUP($S99,REF!$K:$N,2,FALSE)),"")</f>
        <v>0</v>
      </c>
      <c r="DP99" s="905">
        <f>IF($AB99&lt;=DP$2,IF($AC99&lt;DP$2,0,VLOOKUP($S99,REF!$K:$N,2,FALSE)),"")</f>
        <v>0</v>
      </c>
      <c r="DQ99" s="905">
        <f>IF($AB99&lt;=DQ$2,IF($AC99&lt;DQ$2,0,VLOOKUP($S99,REF!$K:$N,2,FALSE)),"")</f>
        <v>0</v>
      </c>
      <c r="DR99" s="905">
        <f>IF($AB99&lt;=DR$2,IF($AC99&lt;DR$2,0,VLOOKUP($S99,REF!$K:$N,2,FALSE)),"")</f>
        <v>0</v>
      </c>
      <c r="DS99" s="905">
        <f>IF($AB99&lt;=DS$2,IF($AC99&lt;DS$2,0,VLOOKUP($S99,REF!$K:$N,2,FALSE)),"")</f>
        <v>0</v>
      </c>
      <c r="DT99" s="905">
        <f>IF($AB99&lt;=DT$2,IF($AC99&lt;DT$2,0,VLOOKUP($S99,REF!$K:$N,2,FALSE)),"")</f>
        <v>0</v>
      </c>
      <c r="DU99" s="905">
        <f>IF($AB99&lt;=DU$2,IF($AC99&lt;DU$2,0,VLOOKUP($S99,REF!$K:$N,2,FALSE)),"")</f>
        <v>0</v>
      </c>
      <c r="DV99" s="905">
        <f>IF($AB99&lt;=DV$2,IF($AC99&lt;DV$2,0,VLOOKUP($S99,REF!$K:$N,2,FALSE)),"")</f>
        <v>0</v>
      </c>
      <c r="DW99" s="905">
        <f>IF($AB99&lt;=DW$2,IF($AC99&lt;DW$2,0,VLOOKUP($S99,REF!$K:$N,2,FALSE)),"")</f>
        <v>0</v>
      </c>
      <c r="DX99" s="905">
        <f>IF($AB99&lt;=DX$2,IF($AC99&lt;DX$2,0,VLOOKUP($S99,REF!$K:$N,2,FALSE)),"")</f>
        <v>0</v>
      </c>
      <c r="DY99" s="905">
        <f>IF($AB99&lt;=DY$2,IF($AC99&lt;DY$2,0,VLOOKUP($S99,REF!$K:$N,2,FALSE)),"")</f>
        <v>0</v>
      </c>
      <c r="DZ99" s="905">
        <f>IF($AB99&lt;=DZ$2,IF($AC99&lt;DZ$2,0,VLOOKUP($S99,REF!$K:$N,2,FALSE)),"")</f>
        <v>1.0001</v>
      </c>
      <c r="EA99" s="908"/>
      <c r="EB99" s="908"/>
      <c r="EC99" s="908"/>
      <c r="ED99" s="908"/>
      <c r="EE99" s="908"/>
      <c r="EF99" s="908"/>
      <c r="EG99" s="908"/>
      <c r="EH99" s="908"/>
      <c r="EI99" s="908"/>
      <c r="EJ99" s="908"/>
      <c r="EK99" s="908"/>
      <c r="EL99" s="908"/>
      <c r="EM99" s="908"/>
      <c r="EN99" s="908"/>
      <c r="EO99" s="908"/>
      <c r="EP99" s="908"/>
      <c r="EQ99" s="908"/>
      <c r="ER99" s="908"/>
      <c r="ES99" s="908"/>
      <c r="ET99" s="908"/>
      <c r="EU99" s="908"/>
      <c r="EV99" s="908"/>
      <c r="EW99" s="908"/>
      <c r="EX99" s="908"/>
      <c r="EY99" s="908"/>
      <c r="EZ99" s="908"/>
      <c r="FA99" s="908"/>
      <c r="FB99" s="908"/>
      <c r="FC99" s="908"/>
      <c r="FD99" s="908"/>
      <c r="FE99" s="908"/>
      <c r="FF99" s="908"/>
      <c r="FG99" s="908"/>
      <c r="FH99" s="908"/>
      <c r="FI99" s="908"/>
      <c r="FJ99" s="908"/>
      <c r="FK99" s="908"/>
      <c r="FL99" s="908"/>
      <c r="FM99" s="908"/>
      <c r="FN99" s="908"/>
      <c r="FO99" s="908"/>
      <c r="FP99" s="908"/>
      <c r="FQ99" s="908"/>
      <c r="FR99" s="908"/>
      <c r="FS99" s="908"/>
      <c r="FT99" s="908"/>
      <c r="FU99" s="908"/>
      <c r="FV99" s="908"/>
      <c r="FW99" s="908"/>
      <c r="FX99" s="908"/>
      <c r="FY99" s="908"/>
      <c r="FZ99" s="908"/>
      <c r="GA99" s="908"/>
      <c r="GB99" s="908"/>
      <c r="GC99" s="908"/>
      <c r="GD99" s="908"/>
      <c r="GE99" s="908"/>
      <c r="GF99" s="908"/>
      <c r="GG99" s="908"/>
      <c r="GH99" s="908"/>
      <c r="GI99" s="908"/>
      <c r="GJ99" s="908"/>
      <c r="GK99" s="908"/>
      <c r="GL99" s="908"/>
      <c r="GM99" s="908"/>
      <c r="GN99" s="908"/>
      <c r="GO99" s="908"/>
      <c r="GP99" s="908"/>
      <c r="GQ99" s="908"/>
      <c r="GR99" s="908"/>
      <c r="GS99" s="908"/>
      <c r="GT99" s="908"/>
      <c r="GU99" s="908"/>
      <c r="GV99" s="908"/>
      <c r="GW99" s="908"/>
      <c r="GX99" s="908"/>
      <c r="GY99" s="908"/>
      <c r="GZ99" s="908"/>
      <c r="HA99" s="908"/>
      <c r="HB99" s="908"/>
      <c r="HC99" s="908"/>
      <c r="HD99" s="908"/>
      <c r="HE99" s="908"/>
      <c r="HF99" s="908"/>
      <c r="HG99" s="908"/>
      <c r="HH99" s="908"/>
      <c r="HI99" s="908"/>
      <c r="HJ99" s="908"/>
      <c r="HK99" s="908"/>
      <c r="HL99" s="908"/>
      <c r="HM99" s="908"/>
      <c r="HN99" s="908"/>
      <c r="HO99" s="908"/>
      <c r="HP99" s="908"/>
      <c r="HQ99" s="908"/>
      <c r="HR99" s="908"/>
      <c r="HS99" s="908"/>
      <c r="HT99" s="908"/>
      <c r="HU99" s="908"/>
      <c r="HV99" s="908"/>
      <c r="HW99" s="908"/>
      <c r="HX99" s="908"/>
      <c r="HY99" s="908"/>
      <c r="HZ99" s="908"/>
      <c r="IA99" s="908"/>
      <c r="IB99" s="908"/>
      <c r="IC99" s="908"/>
      <c r="ID99" s="908"/>
      <c r="IE99" s="908"/>
      <c r="IF99" s="908"/>
      <c r="IG99" s="908"/>
      <c r="IH99" s="908"/>
      <c r="II99" s="908"/>
      <c r="IJ99" s="908"/>
      <c r="IK99" s="908"/>
      <c r="IL99" s="908"/>
      <c r="IM99" s="908"/>
      <c r="IN99" s="908"/>
      <c r="IO99" s="908"/>
      <c r="IP99" s="908"/>
      <c r="IQ99" s="908"/>
      <c r="IR99" s="908"/>
      <c r="IS99" s="908"/>
      <c r="IT99" s="908"/>
      <c r="IU99" s="908"/>
      <c r="IV99" s="908"/>
      <c r="IW99" s="908"/>
      <c r="IX99" s="908"/>
      <c r="IY99" s="908"/>
      <c r="IZ99" s="908"/>
      <c r="JA99" s="908"/>
      <c r="JB99" s="908"/>
      <c r="JC99" s="908"/>
      <c r="JD99" s="908"/>
      <c r="JE99" s="908"/>
      <c r="JF99" s="908"/>
      <c r="JG99" s="908"/>
      <c r="JH99" s="908"/>
      <c r="JI99" s="908"/>
      <c r="JJ99" s="908"/>
      <c r="JK99" s="908"/>
      <c r="JL99" s="908"/>
      <c r="JM99" s="908"/>
      <c r="JN99" s="908"/>
      <c r="JO99" s="908"/>
      <c r="JP99" s="908"/>
      <c r="JQ99" s="908"/>
      <c r="JR99" s="908"/>
      <c r="JS99" s="908"/>
      <c r="JT99" s="908"/>
      <c r="JU99" s="908"/>
      <c r="JV99" s="908"/>
      <c r="JW99" s="908"/>
      <c r="JX99" s="908"/>
    </row>
    <row r="100" spans="1:284" s="709" customFormat="1" ht="24" customHeight="1">
      <c r="A100" s="972">
        <f>VLOOKUP(B100,REF!$U$1:$W$8,2,FALSE)</f>
        <v>4</v>
      </c>
      <c r="B100" s="1192" t="s">
        <v>342</v>
      </c>
      <c r="C100" s="1193"/>
      <c r="D100" s="1297"/>
      <c r="E100" s="971"/>
      <c r="F100" s="1218">
        <v>0</v>
      </c>
      <c r="G100" s="1219"/>
      <c r="H100" s="870"/>
      <c r="I100" s="764" t="s">
        <v>281</v>
      </c>
      <c r="J100" s="945"/>
      <c r="K100" s="939"/>
      <c r="L100" s="864"/>
      <c r="M100" s="710"/>
      <c r="N100" s="1304" t="s">
        <v>281</v>
      </c>
      <c r="O100" s="1225" t="s">
        <v>281</v>
      </c>
      <c r="P100" s="860"/>
      <c r="Q100" s="930"/>
      <c r="R100" s="1025"/>
      <c r="S100" s="1179"/>
      <c r="T100" s="1180" t="str">
        <f>VLOOKUP(S100,REF!$K$1:$N$11,4,FALSE)</f>
        <v>SALES</v>
      </c>
      <c r="U100" s="1019"/>
      <c r="V100" s="904"/>
      <c r="W100" s="956"/>
      <c r="X100" s="904"/>
      <c r="Y100" s="956"/>
      <c r="Z100" s="955"/>
      <c r="AA100" s="952">
        <f t="shared" si="12"/>
        <v>0</v>
      </c>
      <c r="AB100" s="1283"/>
      <c r="AC100" s="1283">
        <f t="shared" si="13"/>
        <v>0</v>
      </c>
      <c r="AD100" s="952"/>
      <c r="AE100" s="953"/>
      <c r="AF100" s="1033"/>
      <c r="AG100" s="1234"/>
      <c r="AH100" s="472">
        <f>IF($AB100&lt;=AH$2,IF($AC100&lt;AH$2,0,VLOOKUP($S100,REF!$K:$N,2,FALSE)),"")</f>
        <v>0</v>
      </c>
      <c r="AI100" s="472">
        <f>IF($AB100&lt;=AI$2,IF($AC100&lt;AI$2,0,VLOOKUP($S100,REF!$K:$N,2,FALSE)),"")</f>
        <v>0</v>
      </c>
      <c r="AJ100" s="472">
        <f>IF($AB100&lt;=AJ$2,IF($AC100&lt;AJ$2,0,VLOOKUP($S100,REF!$K:$N,2,FALSE)),"")</f>
        <v>0</v>
      </c>
      <c r="AK100" s="472">
        <f>IF($AB100&lt;=AK$2,IF($AC100&lt;AK$2,0,VLOOKUP($S100,REF!$K:$N,2,FALSE)),"")</f>
        <v>0</v>
      </c>
      <c r="AL100" s="472">
        <f>IF($AB100&lt;=AL$2,IF($AC100&lt;AL$2,0,VLOOKUP($S100,REF!$K:$N,2,FALSE)),"")</f>
        <v>0</v>
      </c>
      <c r="AM100" s="472">
        <f>IF($AB100&lt;=AM$2,IF($AC100&lt;AM$2,0,VLOOKUP($S100,REF!$K:$N,2,FALSE)),"")</f>
        <v>0</v>
      </c>
      <c r="AN100" s="472">
        <f>IF($AB100&lt;=AN$2,IF($AC100&lt;AN$2,0,VLOOKUP($S100,REF!$K:$N,2,FALSE)),"")</f>
        <v>0</v>
      </c>
      <c r="AO100" s="472">
        <f>IF($AB100&lt;=AO$2,IF($AC100&lt;AO$2,0,VLOOKUP($S100,REF!$K:$N,2,FALSE)),"")</f>
        <v>0</v>
      </c>
      <c r="AP100" s="472">
        <f>IF($AB100&lt;=AP$2,IF($AC100&lt;AP$2,0,VLOOKUP($S100,REF!$K:$N,2,FALSE)),"")</f>
        <v>0</v>
      </c>
      <c r="AQ100" s="472">
        <f>IF($AB100&lt;=AQ$2,IF($AC100&lt;AQ$2,0,VLOOKUP($S100,REF!$K:$N,2,FALSE)),"")</f>
        <v>0</v>
      </c>
      <c r="AR100" s="472">
        <f>IF($AB100&lt;=AR$2,IF($AC100&lt;AR$2,0,VLOOKUP($S100,REF!$K:$N,2,FALSE)),"")</f>
        <v>0</v>
      </c>
      <c r="AS100" s="472">
        <f>IF($AB100&lt;=AS$2,IF($AC100&lt;AS$2,0,VLOOKUP($S100,REF!$K:$N,2,FALSE)),"")</f>
        <v>0</v>
      </c>
      <c r="AT100" s="472">
        <f>IF($AB100&lt;=AT$2,IF($AC100&lt;AT$2,0,VLOOKUP($S100,REF!$K:$N,2,FALSE)),"")</f>
        <v>0</v>
      </c>
      <c r="AU100" s="472">
        <f>IF($AB100&lt;=AU$2,IF($AC100&lt;AU$2,0,VLOOKUP($S100,REF!$K:$N,2,FALSE)),"")</f>
        <v>0</v>
      </c>
      <c r="AV100" s="472">
        <f>IF($AB100&lt;=AV$2,IF($AC100&lt;AV$2,0,VLOOKUP($S100,REF!$K:$N,2,FALSE)),"")</f>
        <v>0</v>
      </c>
      <c r="AW100" s="472">
        <f>IF($AB100&lt;=AW$2,IF($AC100&lt;AW$2,0,VLOOKUP($S100,REF!$K:$N,2,FALSE)),"")</f>
        <v>0</v>
      </c>
      <c r="AX100" s="472">
        <f>IF($AB100&lt;=AX$2,IF($AC100&lt;AX$2,0,VLOOKUP($S100,REF!$K:$N,2,FALSE)),"")</f>
        <v>0</v>
      </c>
      <c r="AY100" s="472">
        <f>IF($AB100&lt;=AY$2,IF($AC100&lt;AY$2,0,VLOOKUP($S100,REF!$K:$N,2,FALSE)),"")</f>
        <v>0</v>
      </c>
      <c r="AZ100" s="472">
        <f>IF($AB100&lt;=AZ$2,IF($AC100&lt;AZ$2,0,VLOOKUP($S100,REF!$K:$N,2,FALSE)),"")</f>
        <v>0</v>
      </c>
      <c r="BA100" s="472">
        <f>IF($AB100&lt;=BA$2,IF($AC100&lt;BA$2,0,VLOOKUP($S100,REF!$K:$N,2,FALSE)),"")</f>
        <v>0</v>
      </c>
      <c r="BB100" s="905">
        <f>IF($AB100&lt;=BB$2,IF($AC100&lt;BB$2,0,VLOOKUP($S100,REF!$K:$N,2,FALSE)),"")</f>
        <v>0</v>
      </c>
      <c r="BC100" s="905">
        <f>IF($AB100&lt;=BC$2,IF($AC100&lt;BC$2,0,VLOOKUP($S100,REF!$K:$N,2,FALSE)),"")</f>
        <v>0</v>
      </c>
      <c r="BD100" s="905">
        <f>IF($AB100&lt;=BD$2,IF($AC100&lt;BD$2,0,VLOOKUP($S100,REF!$K:$N,2,FALSE)),"")</f>
        <v>0</v>
      </c>
      <c r="BE100" s="905">
        <f>IF($AB100&lt;=BE$2,IF($AC100&lt;BE$2,0,VLOOKUP($S100,REF!$K:$N,2,FALSE)),"")</f>
        <v>0</v>
      </c>
      <c r="BF100" s="905">
        <f>IF($AB100&lt;=BF$2,IF($AC100&lt;BF$2,0,VLOOKUP($S100,REF!$K:$N,2,FALSE)),"")</f>
        <v>0</v>
      </c>
      <c r="BG100" s="905">
        <f>IF($AB100&lt;=BG$2,IF($AC100&lt;BG$2,0,VLOOKUP($S100,REF!$K:$N,2,FALSE)),"")</f>
        <v>0</v>
      </c>
      <c r="BH100" s="905">
        <f>IF($AB100&lt;=BH$2,IF($AC100&lt;BH$2,0,VLOOKUP($S100,REF!$K:$N,2,FALSE)),"")</f>
        <v>0</v>
      </c>
      <c r="BI100" s="905">
        <f>IF($AB100&lt;=BI$2,IF($AC100&lt;BI$2,0,VLOOKUP($S100,REF!$K:$N,2,FALSE)),"")</f>
        <v>0</v>
      </c>
      <c r="BJ100" s="905">
        <f>IF($AB100&lt;=BJ$2,IF($AC100&lt;BJ$2,0,VLOOKUP($S100,REF!$K:$N,2,FALSE)),"")</f>
        <v>0</v>
      </c>
      <c r="BK100" s="905">
        <f>IF($AB100&lt;=BK$2,IF($AC100&lt;BK$2,0,VLOOKUP($S100,REF!$K:$N,2,FALSE)),"")</f>
        <v>0</v>
      </c>
      <c r="BL100" s="905">
        <f>IF($AB100&lt;=BL$2,IF($AC100&lt;BL$2,0,VLOOKUP($S100,REF!$K:$N,2,FALSE)),"")</f>
        <v>0</v>
      </c>
      <c r="BM100" s="905">
        <f>IF($AB100&lt;=BM$2,IF($AC100&lt;BM$2,0,VLOOKUP($S100,REF!$K:$N,2,FALSE)),"")</f>
        <v>0</v>
      </c>
      <c r="BN100" s="905">
        <f>IF($AB100&lt;=BN$2,IF($AC100&lt;BN$2,0,VLOOKUP($S100,REF!$K:$N,2,FALSE)),"")</f>
        <v>0</v>
      </c>
      <c r="BO100" s="905">
        <f>IF($AB100&lt;=BO$2,IF($AC100&lt;BO$2,0,VLOOKUP($S100,REF!$K:$N,2,FALSE)),"")</f>
        <v>0</v>
      </c>
      <c r="BP100" s="905">
        <f>IF($AB100&lt;=BP$2,IF($AC100&lt;BP$2,0,VLOOKUP($S100,REF!$K:$N,2,FALSE)),"")</f>
        <v>0</v>
      </c>
      <c r="BQ100" s="905">
        <f>IF($AB100&lt;=BQ$2,IF($AC100&lt;BQ$2,0,VLOOKUP($S100,REF!$K:$N,2,FALSE)),"")</f>
        <v>0</v>
      </c>
      <c r="BR100" s="905">
        <f>IF($AB100&lt;=BR$2,IF($AC100&lt;BR$2,0,VLOOKUP($S100,REF!$K:$N,2,FALSE)),"")</f>
        <v>0</v>
      </c>
      <c r="BS100" s="905">
        <f>IF($AB100&lt;=BS$2,IF($AC100&lt;BS$2,0,VLOOKUP($S100,REF!$K:$N,2,FALSE)),"")</f>
        <v>0</v>
      </c>
      <c r="BT100" s="905">
        <f>IF($AB100&lt;=BT$2,IF($AC100&lt;BT$2,0,VLOOKUP($S100,REF!$K:$N,2,FALSE)),"")</f>
        <v>0</v>
      </c>
      <c r="BU100" s="905">
        <f>IF($AB100&lt;=BU$2,IF($AC100&lt;BU$2,0,VLOOKUP($S100,REF!$K:$N,2,FALSE)),"")</f>
        <v>0</v>
      </c>
      <c r="BV100" s="905">
        <f>IF($AB100&lt;=BV$2,IF($AC100&lt;BV$2,0,VLOOKUP($S100,REF!$K:$N,2,FALSE)),"")</f>
        <v>0</v>
      </c>
      <c r="BW100" s="905">
        <f>IF($AB100&lt;=BW$2,IF($AC100&lt;BW$2,0,VLOOKUP($S100,REF!$K:$N,2,FALSE)),"")</f>
        <v>0</v>
      </c>
      <c r="BX100" s="905">
        <f>IF($AB100&lt;=BX$2,IF($AC100&lt;BX$2,0,VLOOKUP($S100,REF!$K:$N,2,FALSE)),"")</f>
        <v>0</v>
      </c>
      <c r="BY100" s="905">
        <f>IF($AB100&lt;=BY$2,IF($AC100&lt;BY$2,0,VLOOKUP($S100,REF!$K:$N,2,FALSE)),"")</f>
        <v>0</v>
      </c>
      <c r="BZ100" s="905">
        <f>IF($AB100&lt;=BZ$2,IF($AC100&lt;BZ$2,0,VLOOKUP($S100,REF!$K:$N,2,FALSE)),"")</f>
        <v>0</v>
      </c>
      <c r="CA100" s="905">
        <f>IF($AB100&lt;=CA$2,IF($AC100&lt;CA$2,0,VLOOKUP($S100,REF!$K:$N,2,FALSE)),"")</f>
        <v>0</v>
      </c>
      <c r="CB100" s="905">
        <f>IF($AB100&lt;=CB$2,IF($AC100&lt;CB$2,0,VLOOKUP($S100,REF!$K:$N,2,FALSE)),"")</f>
        <v>0</v>
      </c>
      <c r="CC100" s="905">
        <f>IF($AB100&lt;=CC$2,IF($AC100&lt;CC$2,0,VLOOKUP($S100,REF!$K:$N,2,FALSE)),"")</f>
        <v>0</v>
      </c>
      <c r="CD100" s="905">
        <f>IF($AB100&lt;=CD$2,IF($AC100&lt;CD$2,0,VLOOKUP($S100,REF!$K:$N,2,FALSE)),"")</f>
        <v>0</v>
      </c>
      <c r="CE100" s="905">
        <f>IF($AB100&lt;=CE$2,IF($AC100&lt;CE$2,0,VLOOKUP($S100,REF!$K:$N,2,FALSE)),"")</f>
        <v>0</v>
      </c>
      <c r="CF100" s="905">
        <f>IF($AB100&lt;=CF$2,IF($AC100&lt;CF$2,0,VLOOKUP($S100,REF!$K:$N,2,FALSE)),"")</f>
        <v>0</v>
      </c>
      <c r="CG100" s="905">
        <f>IF($AB100&lt;=CG$2,IF($AC100&lt;CG$2,0,VLOOKUP($S100,REF!$K:$N,2,FALSE)),"")</f>
        <v>0</v>
      </c>
      <c r="CH100" s="905">
        <f>IF($AB100&lt;=CH$2,IF($AC100&lt;CH$2,0,VLOOKUP($S100,REF!$K:$N,2,FALSE)),"")</f>
        <v>0</v>
      </c>
      <c r="CI100" s="905">
        <f>IF($AB100&lt;=CI$2,IF($AC100&lt;CI$2,0,VLOOKUP($S100,REF!$K:$N,2,FALSE)),"")</f>
        <v>0</v>
      </c>
      <c r="CJ100" s="905">
        <f>IF($AB100&lt;=CJ$2,IF($AC100&lt;CJ$2,0,VLOOKUP($S100,REF!$K:$N,2,FALSE)),"")</f>
        <v>0</v>
      </c>
      <c r="CK100" s="905">
        <f>IF($AB100&lt;=CK$2,IF($AC100&lt;CK$2,0,VLOOKUP($S100,REF!$K:$N,2,FALSE)),"")</f>
        <v>0</v>
      </c>
      <c r="CL100" s="905">
        <f>IF($AB100&lt;=CL$2,IF($AC100&lt;CL$2,0,VLOOKUP($S100,REF!$K:$N,2,FALSE)),"")</f>
        <v>0</v>
      </c>
      <c r="CM100" s="905">
        <f>IF($AB100&lt;=CM$2,IF($AC100&lt;CM$2,0,VLOOKUP($S100,REF!$K:$N,2,FALSE)),"")</f>
        <v>0</v>
      </c>
      <c r="CN100" s="905">
        <f>IF($AB100&lt;=CN$2,IF($AC100&lt;CN$2,0,VLOOKUP($S100,REF!$K:$N,2,FALSE)),"")</f>
        <v>0</v>
      </c>
      <c r="CO100" s="905">
        <f>IF($AB100&lt;=CO$2,IF($AC100&lt;CO$2,0,VLOOKUP($S100,REF!$K:$N,2,FALSE)),"")</f>
        <v>0</v>
      </c>
      <c r="CP100" s="905">
        <f>IF($AB100&lt;=CP$2,IF($AC100&lt;CP$2,0,VLOOKUP($S100,REF!$K:$N,2,FALSE)),"")</f>
        <v>0</v>
      </c>
      <c r="CQ100" s="905">
        <f>IF($AB100&lt;=CQ$2,IF($AC100&lt;CQ$2,0,VLOOKUP($S100,REF!$K:$N,2,FALSE)),"")</f>
        <v>0</v>
      </c>
      <c r="CR100" s="905">
        <f>IF($AB100&lt;=CR$2,IF($AC100&lt;CR$2,0,VLOOKUP($S100,REF!$K:$N,2,FALSE)),"")</f>
        <v>0</v>
      </c>
      <c r="CS100" s="905">
        <f>IF($AB100&lt;=CS$2,IF($AC100&lt;CS$2,0,VLOOKUP($S100,REF!$K:$N,2,FALSE)),"")</f>
        <v>0</v>
      </c>
      <c r="CT100" s="905">
        <f>IF($AB100&lt;=CT$2,IF($AC100&lt;CT$2,0,VLOOKUP($S100,REF!$K:$N,2,FALSE)),"")</f>
        <v>0</v>
      </c>
      <c r="CU100" s="905">
        <f>IF($AB100&lt;=CU$2,IF($AC100&lt;CU$2,0,VLOOKUP($S100,REF!$K:$N,2,FALSE)),"")</f>
        <v>0</v>
      </c>
      <c r="CV100" s="905">
        <f>IF($AB100&lt;=CV$2,IF($AC100&lt;CV$2,0,VLOOKUP($S100,REF!$K:$N,2,FALSE)),"")</f>
        <v>0</v>
      </c>
      <c r="CW100" s="905">
        <f>IF($AB100&lt;=CW$2,IF($AC100&lt;CW$2,0,VLOOKUP($S100,REF!$K:$N,2,FALSE)),"")</f>
        <v>0</v>
      </c>
      <c r="CX100" s="905">
        <f>IF($AB100&lt;=CX$2,IF($AC100&lt;CX$2,0,VLOOKUP($S100,REF!$K:$N,2,FALSE)),"")</f>
        <v>0</v>
      </c>
      <c r="CY100" s="905">
        <f>IF($AB100&lt;=CY$2,IF($AC100&lt;CY$2,0,VLOOKUP($S100,REF!$K:$N,2,FALSE)),"")</f>
        <v>0</v>
      </c>
      <c r="CZ100" s="905">
        <f>IF($AB100&lt;=CZ$2,IF($AC100&lt;CZ$2,0,VLOOKUP($S100,REF!$K:$N,2,FALSE)),"")</f>
        <v>0</v>
      </c>
      <c r="DA100" s="905">
        <f>IF($AB100&lt;=DA$2,IF($AC100&lt;DA$2,0,VLOOKUP($S100,REF!$K:$N,2,FALSE)),"")</f>
        <v>0</v>
      </c>
      <c r="DB100" s="905">
        <f>IF($AB100&lt;=DB$2,IF($AC100&lt;DB$2,0,VLOOKUP($S100,REF!$K:$N,2,FALSE)),"")</f>
        <v>0</v>
      </c>
      <c r="DC100" s="905">
        <f>IF($AB100&lt;=DC$2,IF($AC100&lt;DC$2,0,VLOOKUP($S100,REF!$K:$N,2,FALSE)),"")</f>
        <v>0</v>
      </c>
      <c r="DD100" s="905">
        <f>IF($AB100&lt;=DD$2,IF($AC100&lt;DD$2,0,VLOOKUP($S100,REF!$K:$N,2,FALSE)),"")</f>
        <v>0</v>
      </c>
      <c r="DE100" s="905">
        <f>IF($AB100&lt;=DE$2,IF($AC100&lt;DE$2,0,VLOOKUP($S100,REF!$K:$N,2,FALSE)),"")</f>
        <v>0</v>
      </c>
      <c r="DF100" s="905">
        <f>IF($AB100&lt;=DF$2,IF($AC100&lt;DF$2,0,VLOOKUP($S100,REF!$K:$N,2,FALSE)),"")</f>
        <v>0</v>
      </c>
      <c r="DG100" s="905">
        <f>IF($AB100&lt;=DG$2,IF($AC100&lt;DG$2,0,VLOOKUP($S100,REF!$K:$N,2,FALSE)),"")</f>
        <v>0</v>
      </c>
      <c r="DH100" s="905">
        <f>IF($AB100&lt;=DH$2,IF($AC100&lt;DH$2,0,VLOOKUP($S100,REF!$K:$N,2,FALSE)),"")</f>
        <v>0</v>
      </c>
      <c r="DI100" s="905">
        <f>IF($AB100&lt;=DI$2,IF($AC100&lt;DI$2,0,VLOOKUP($S100,REF!$K:$N,2,FALSE)),"")</f>
        <v>0</v>
      </c>
      <c r="DJ100" s="905">
        <f>IF($AB100&lt;=DJ$2,IF($AC100&lt;DJ$2,0,VLOOKUP($S100,REF!$K:$N,2,FALSE)),"")</f>
        <v>0</v>
      </c>
      <c r="DK100" s="905">
        <f>IF($AB100&lt;=DK$2,IF($AC100&lt;DK$2,0,VLOOKUP($S100,REF!$K:$N,2,FALSE)),"")</f>
        <v>0</v>
      </c>
      <c r="DL100" s="905">
        <f>IF($AB100&lt;=DL$2,IF($AC100&lt;DL$2,0,VLOOKUP($S100,REF!$K:$N,2,FALSE)),"")</f>
        <v>0</v>
      </c>
      <c r="DM100" s="905">
        <f>IF($AB100&lt;=DM$2,IF($AC100&lt;DM$2,0,VLOOKUP($S100,REF!$K:$N,2,FALSE)),"")</f>
        <v>0</v>
      </c>
      <c r="DN100" s="905">
        <f>IF($AB100&lt;=DN$2,IF($AC100&lt;DN$2,0,VLOOKUP($S100,REF!$K:$N,2,FALSE)),"")</f>
        <v>0</v>
      </c>
      <c r="DO100" s="905">
        <f>IF($AB100&lt;=DO$2,IF($AC100&lt;DO$2,0,VLOOKUP($S100,REF!$K:$N,2,FALSE)),"")</f>
        <v>0</v>
      </c>
      <c r="DP100" s="905">
        <f>IF($AB100&lt;=DP$2,IF($AC100&lt;DP$2,0,VLOOKUP($S100,REF!$K:$N,2,FALSE)),"")</f>
        <v>0</v>
      </c>
      <c r="DQ100" s="905">
        <f>IF($AB100&lt;=DQ$2,IF($AC100&lt;DQ$2,0,VLOOKUP($S100,REF!$K:$N,2,FALSE)),"")</f>
        <v>0</v>
      </c>
      <c r="DR100" s="905">
        <f>IF($AB100&lt;=DR$2,IF($AC100&lt;DR$2,0,VLOOKUP($S100,REF!$K:$N,2,FALSE)),"")</f>
        <v>0</v>
      </c>
      <c r="DS100" s="905">
        <f>IF($AB100&lt;=DS$2,IF($AC100&lt;DS$2,0,VLOOKUP($S100,REF!$K:$N,2,FALSE)),"")</f>
        <v>0</v>
      </c>
      <c r="DT100" s="905">
        <f>IF($AB100&lt;=DT$2,IF($AC100&lt;DT$2,0,VLOOKUP($S100,REF!$K:$N,2,FALSE)),"")</f>
        <v>0</v>
      </c>
      <c r="DU100" s="905">
        <f>IF($AB100&lt;=DU$2,IF($AC100&lt;DU$2,0,VLOOKUP($S100,REF!$K:$N,2,FALSE)),"")</f>
        <v>0</v>
      </c>
      <c r="DV100" s="905">
        <f>IF($AB100&lt;=DV$2,IF($AC100&lt;DV$2,0,VLOOKUP($S100,REF!$K:$N,2,FALSE)),"")</f>
        <v>0</v>
      </c>
      <c r="DW100" s="905">
        <f>IF($AB100&lt;=DW$2,IF($AC100&lt;DW$2,0,VLOOKUP($S100,REF!$K:$N,2,FALSE)),"")</f>
        <v>0</v>
      </c>
      <c r="DX100" s="905">
        <f>IF($AB100&lt;=DX$2,IF($AC100&lt;DX$2,0,VLOOKUP($S100,REF!$K:$N,2,FALSE)),"")</f>
        <v>0</v>
      </c>
      <c r="DY100" s="905">
        <f>IF($AB100&lt;=DY$2,IF($AC100&lt;DY$2,0,VLOOKUP($S100,REF!$K:$N,2,FALSE)),"")</f>
        <v>0</v>
      </c>
      <c r="DZ100" s="905">
        <f>IF($AB100&lt;=DZ$2,IF($AC100&lt;DZ$2,0,VLOOKUP($S100,REF!$K:$N,2,FALSE)),"")</f>
        <v>1.0001</v>
      </c>
      <c r="EA100" s="908"/>
      <c r="EB100" s="908"/>
      <c r="EC100" s="908"/>
      <c r="ED100" s="908"/>
      <c r="EE100" s="908"/>
      <c r="EF100" s="908"/>
      <c r="EG100" s="908"/>
      <c r="EH100" s="908"/>
      <c r="EI100" s="908"/>
      <c r="EJ100" s="908"/>
      <c r="EK100" s="908"/>
      <c r="EL100" s="908"/>
      <c r="EM100" s="908"/>
      <c r="EN100" s="908"/>
      <c r="EO100" s="908"/>
      <c r="EP100" s="908"/>
      <c r="EQ100" s="908"/>
      <c r="ER100" s="908"/>
      <c r="ES100" s="908"/>
      <c r="ET100" s="908"/>
      <c r="EU100" s="908"/>
      <c r="EV100" s="908"/>
      <c r="EW100" s="908"/>
      <c r="EX100" s="908"/>
      <c r="EY100" s="908"/>
      <c r="EZ100" s="908"/>
      <c r="FA100" s="908"/>
      <c r="FB100" s="908"/>
      <c r="FC100" s="908"/>
      <c r="FD100" s="908"/>
      <c r="FE100" s="908"/>
      <c r="FF100" s="908"/>
      <c r="FG100" s="908"/>
      <c r="FH100" s="908"/>
      <c r="FI100" s="908"/>
      <c r="FJ100" s="908"/>
      <c r="FK100" s="908"/>
      <c r="FL100" s="908"/>
      <c r="FM100" s="908"/>
      <c r="FN100" s="908"/>
      <c r="FO100" s="908"/>
      <c r="FP100" s="908"/>
      <c r="FQ100" s="908"/>
      <c r="FR100" s="908"/>
      <c r="FS100" s="908"/>
      <c r="FT100" s="908"/>
      <c r="FU100" s="908"/>
      <c r="FV100" s="908"/>
      <c r="FW100" s="908"/>
      <c r="FX100" s="908"/>
      <c r="FY100" s="908"/>
      <c r="FZ100" s="908"/>
      <c r="GA100" s="908"/>
      <c r="GB100" s="908"/>
      <c r="GC100" s="908"/>
      <c r="GD100" s="908"/>
      <c r="GE100" s="908"/>
      <c r="GF100" s="908"/>
      <c r="GG100" s="908"/>
      <c r="GH100" s="908"/>
      <c r="GI100" s="908"/>
      <c r="GJ100" s="908"/>
      <c r="GK100" s="908"/>
      <c r="GL100" s="908"/>
      <c r="GM100" s="908"/>
      <c r="GN100" s="908"/>
      <c r="GO100" s="908"/>
      <c r="GP100" s="908"/>
      <c r="GQ100" s="908"/>
      <c r="GR100" s="908"/>
      <c r="GS100" s="908"/>
      <c r="GT100" s="908"/>
      <c r="GU100" s="908"/>
      <c r="GV100" s="908"/>
      <c r="GW100" s="908"/>
      <c r="GX100" s="908"/>
      <c r="GY100" s="908"/>
      <c r="GZ100" s="908"/>
      <c r="HA100" s="908"/>
      <c r="HB100" s="908"/>
      <c r="HC100" s="908"/>
      <c r="HD100" s="908"/>
      <c r="HE100" s="908"/>
      <c r="HF100" s="908"/>
      <c r="HG100" s="908"/>
      <c r="HH100" s="908"/>
      <c r="HI100" s="908"/>
      <c r="HJ100" s="908"/>
      <c r="HK100" s="908"/>
      <c r="HL100" s="908"/>
      <c r="HM100" s="908"/>
      <c r="HN100" s="908"/>
      <c r="HO100" s="908"/>
      <c r="HP100" s="908"/>
      <c r="HQ100" s="908"/>
      <c r="HR100" s="908"/>
      <c r="HS100" s="908"/>
      <c r="HT100" s="908"/>
      <c r="HU100" s="908"/>
      <c r="HV100" s="908"/>
      <c r="HW100" s="908"/>
      <c r="HX100" s="908"/>
      <c r="HY100" s="908"/>
      <c r="HZ100" s="908"/>
      <c r="IA100" s="908"/>
      <c r="IB100" s="908"/>
      <c r="IC100" s="908"/>
      <c r="ID100" s="908"/>
      <c r="IE100" s="908"/>
      <c r="IF100" s="908"/>
      <c r="IG100" s="908"/>
      <c r="IH100" s="908"/>
      <c r="II100" s="908"/>
      <c r="IJ100" s="908"/>
      <c r="IK100" s="908"/>
      <c r="IL100" s="908"/>
      <c r="IM100" s="908"/>
      <c r="IN100" s="908"/>
      <c r="IO100" s="908"/>
      <c r="IP100" s="908"/>
      <c r="IQ100" s="908"/>
      <c r="IR100" s="908"/>
      <c r="IS100" s="908"/>
      <c r="IT100" s="908"/>
      <c r="IU100" s="908"/>
      <c r="IV100" s="908"/>
      <c r="IW100" s="908"/>
      <c r="IX100" s="908"/>
      <c r="IY100" s="908"/>
      <c r="IZ100" s="908"/>
      <c r="JA100" s="908"/>
      <c r="JB100" s="908"/>
      <c r="JC100" s="908"/>
      <c r="JD100" s="908"/>
      <c r="JE100" s="908"/>
      <c r="JF100" s="908"/>
      <c r="JG100" s="908"/>
      <c r="JH100" s="908"/>
      <c r="JI100" s="908"/>
      <c r="JJ100" s="908"/>
      <c r="JK100" s="908"/>
      <c r="JL100" s="908"/>
      <c r="JM100" s="908"/>
      <c r="JN100" s="908"/>
      <c r="JO100" s="908"/>
      <c r="JP100" s="908"/>
      <c r="JQ100" s="908"/>
      <c r="JR100" s="908"/>
      <c r="JS100" s="908"/>
      <c r="JT100" s="908"/>
      <c r="JU100" s="908"/>
      <c r="JV100" s="908"/>
      <c r="JW100" s="908"/>
      <c r="JX100" s="908"/>
    </row>
    <row r="101" spans="1:284" s="711" customFormat="1">
      <c r="A101" s="973"/>
      <c r="B101" s="1194"/>
      <c r="C101" s="1195"/>
      <c r="D101" s="1298"/>
      <c r="E101" s="925"/>
      <c r="F101" s="923"/>
      <c r="G101" s="705"/>
      <c r="H101" s="705"/>
      <c r="I101" s="705"/>
      <c r="J101" s="946"/>
      <c r="K101" s="934"/>
      <c r="M101" s="706"/>
      <c r="N101" s="1308"/>
      <c r="O101" s="706"/>
      <c r="P101" s="862"/>
      <c r="Q101" s="931"/>
      <c r="R101" s="1026"/>
      <c r="S101" s="1182"/>
      <c r="T101" s="1183"/>
      <c r="U101" s="958"/>
      <c r="V101" s="959"/>
      <c r="W101" s="985"/>
      <c r="X101" s="959"/>
      <c r="Y101" s="985"/>
      <c r="Z101" s="960"/>
      <c r="AA101" s="961"/>
      <c r="AB101" s="1285"/>
      <c r="AC101" s="1286"/>
      <c r="AD101" s="962"/>
      <c r="AE101" s="963"/>
      <c r="AF101" s="1034"/>
      <c r="AG101" s="1236"/>
      <c r="AH101" s="705"/>
      <c r="AI101" s="705"/>
      <c r="AJ101" s="705"/>
      <c r="AK101" s="705"/>
      <c r="AL101" s="705"/>
      <c r="AM101" s="705"/>
      <c r="AN101" s="705"/>
      <c r="AO101" s="705"/>
      <c r="AP101" s="705"/>
      <c r="AQ101" s="705"/>
      <c r="AR101" s="705"/>
      <c r="AS101" s="705"/>
      <c r="AT101" s="705"/>
      <c r="AU101" s="705"/>
      <c r="AV101" s="705"/>
      <c r="AW101" s="705"/>
      <c r="AX101" s="705"/>
      <c r="AY101" s="705"/>
      <c r="AZ101" s="705"/>
      <c r="BA101" s="705"/>
      <c r="BB101" s="705"/>
      <c r="BC101" s="705"/>
      <c r="BD101" s="705"/>
      <c r="BE101" s="705"/>
      <c r="BF101" s="705"/>
      <c r="BG101" s="705"/>
      <c r="BH101" s="705"/>
      <c r="BI101" s="705"/>
      <c r="BJ101" s="705"/>
      <c r="BK101" s="705"/>
      <c r="BL101" s="705"/>
      <c r="BM101" s="705"/>
      <c r="BN101" s="705"/>
      <c r="BO101" s="705"/>
      <c r="BP101" s="705"/>
      <c r="BQ101" s="705"/>
      <c r="BR101" s="705"/>
      <c r="BS101" s="705"/>
      <c r="BT101" s="705"/>
      <c r="BU101" s="705"/>
      <c r="BV101" s="705"/>
      <c r="BW101" s="705"/>
      <c r="BX101" s="705"/>
      <c r="BY101" s="705"/>
      <c r="BZ101" s="705"/>
      <c r="CA101" s="705"/>
      <c r="CB101" s="705"/>
      <c r="CC101" s="705"/>
      <c r="CD101" s="705"/>
      <c r="CE101" s="705"/>
      <c r="CF101" s="705"/>
      <c r="CG101" s="705"/>
      <c r="CH101" s="705"/>
      <c r="CI101" s="705"/>
      <c r="CJ101" s="705"/>
      <c r="CK101" s="705"/>
      <c r="CL101" s="705"/>
      <c r="CM101" s="705"/>
      <c r="CN101" s="705"/>
      <c r="CO101" s="705"/>
      <c r="CP101" s="705"/>
      <c r="CQ101" s="705"/>
      <c r="CR101" s="705"/>
      <c r="CS101" s="705"/>
      <c r="CT101" s="705"/>
      <c r="CU101" s="705"/>
      <c r="CV101" s="705"/>
      <c r="CW101" s="705"/>
      <c r="CX101" s="705"/>
      <c r="CY101" s="705"/>
      <c r="CZ101" s="705"/>
      <c r="DA101" s="705"/>
      <c r="DB101" s="705"/>
      <c r="DC101" s="705"/>
      <c r="DD101" s="705"/>
      <c r="DE101" s="705"/>
      <c r="DF101" s="705"/>
      <c r="DG101" s="705"/>
      <c r="DH101" s="705"/>
      <c r="DI101" s="705"/>
      <c r="DJ101" s="705"/>
      <c r="DK101" s="705"/>
      <c r="DL101" s="705"/>
      <c r="DM101" s="705"/>
      <c r="DN101" s="705"/>
      <c r="DO101" s="705"/>
      <c r="DP101" s="705"/>
      <c r="DQ101" s="705"/>
      <c r="DR101" s="705"/>
      <c r="DS101" s="705"/>
      <c r="DT101" s="705"/>
      <c r="DU101" s="705"/>
      <c r="DV101" s="705"/>
      <c r="DW101" s="705"/>
      <c r="DX101" s="705"/>
      <c r="DY101" s="705"/>
    </row>
    <row r="102" spans="1:284" s="711" customFormat="1">
      <c r="A102" s="973"/>
      <c r="B102" s="1194"/>
      <c r="C102" s="1195"/>
      <c r="D102" s="1298"/>
      <c r="E102" s="925"/>
      <c r="F102" s="923"/>
      <c r="G102" s="705"/>
      <c r="H102" s="705"/>
      <c r="I102" s="705"/>
      <c r="J102" s="946"/>
      <c r="K102" s="934"/>
      <c r="M102" s="706"/>
      <c r="N102" s="1308"/>
      <c r="O102" s="706"/>
      <c r="P102" s="862"/>
      <c r="Q102" s="931"/>
      <c r="R102" s="1026"/>
      <c r="S102" s="1182"/>
      <c r="T102" s="1183"/>
      <c r="U102" s="958"/>
      <c r="V102" s="959"/>
      <c r="W102" s="985"/>
      <c r="X102" s="959"/>
      <c r="Y102" s="985"/>
      <c r="Z102" s="960"/>
      <c r="AA102" s="961"/>
      <c r="AB102" s="1285"/>
      <c r="AC102" s="1286"/>
      <c r="AD102" s="962"/>
      <c r="AE102" s="963"/>
      <c r="AF102" s="1029"/>
      <c r="AG102" s="1237"/>
      <c r="AH102" s="705"/>
      <c r="AI102" s="705"/>
      <c r="AJ102" s="705"/>
      <c r="AK102" s="705"/>
      <c r="AL102" s="705"/>
      <c r="AM102" s="705"/>
      <c r="AN102" s="705"/>
      <c r="AO102" s="705"/>
      <c r="AP102" s="705"/>
      <c r="AQ102" s="705"/>
      <c r="AR102" s="705"/>
      <c r="AS102" s="705"/>
      <c r="AT102" s="705"/>
      <c r="AU102" s="705"/>
      <c r="AV102" s="705"/>
      <c r="AW102" s="705"/>
      <c r="AX102" s="705"/>
      <c r="AY102" s="705"/>
      <c r="AZ102" s="705"/>
      <c r="BA102" s="705"/>
      <c r="BB102" s="705"/>
      <c r="BC102" s="705"/>
      <c r="BD102" s="705"/>
      <c r="BE102" s="705"/>
      <c r="BF102" s="705"/>
      <c r="BG102" s="705"/>
      <c r="BH102" s="705"/>
      <c r="BI102" s="705"/>
      <c r="BJ102" s="705"/>
      <c r="BK102" s="705"/>
      <c r="BL102" s="705"/>
      <c r="BM102" s="705"/>
      <c r="BN102" s="705"/>
      <c r="BO102" s="705"/>
      <c r="BP102" s="705"/>
      <c r="BQ102" s="705"/>
      <c r="BR102" s="705"/>
      <c r="BS102" s="705"/>
      <c r="BT102" s="705"/>
      <c r="BU102" s="705"/>
      <c r="BV102" s="705"/>
      <c r="BW102" s="705"/>
      <c r="BX102" s="705"/>
      <c r="BY102" s="705"/>
      <c r="BZ102" s="705"/>
      <c r="CA102" s="705"/>
      <c r="CB102" s="705"/>
      <c r="CC102" s="705"/>
      <c r="CD102" s="705"/>
      <c r="CE102" s="705"/>
      <c r="CF102" s="705"/>
      <c r="CG102" s="705"/>
      <c r="CH102" s="705"/>
      <c r="CI102" s="705"/>
      <c r="CJ102" s="705"/>
      <c r="CK102" s="705"/>
      <c r="CL102" s="705"/>
      <c r="CM102" s="705"/>
      <c r="CN102" s="705"/>
      <c r="CO102" s="705"/>
      <c r="CP102" s="705"/>
      <c r="CQ102" s="705"/>
      <c r="CR102" s="705"/>
      <c r="CS102" s="705"/>
      <c r="CT102" s="705"/>
      <c r="CU102" s="705"/>
      <c r="CV102" s="705"/>
      <c r="CW102" s="705"/>
      <c r="CX102" s="705"/>
      <c r="CY102" s="705"/>
      <c r="CZ102" s="705"/>
      <c r="DA102" s="705"/>
      <c r="DB102" s="705"/>
      <c r="DC102" s="705"/>
      <c r="DD102" s="705"/>
      <c r="DE102" s="705"/>
      <c r="DF102" s="705"/>
      <c r="DG102" s="705"/>
      <c r="DH102" s="705"/>
      <c r="DI102" s="705"/>
      <c r="DJ102" s="705"/>
      <c r="DK102" s="705"/>
      <c r="DL102" s="705"/>
      <c r="DM102" s="705"/>
      <c r="DN102" s="705"/>
      <c r="DO102" s="705"/>
      <c r="DP102" s="705"/>
      <c r="DQ102" s="705"/>
      <c r="DR102" s="705"/>
      <c r="DS102" s="705"/>
      <c r="DT102" s="705"/>
      <c r="DU102" s="705"/>
      <c r="DV102" s="705"/>
      <c r="DW102" s="705"/>
      <c r="DX102" s="705"/>
      <c r="DY102" s="705"/>
    </row>
    <row r="103" spans="1:284" s="711" customFormat="1">
      <c r="A103" s="973"/>
      <c r="B103" s="1194"/>
      <c r="C103" s="1195"/>
      <c r="D103" s="1298"/>
      <c r="E103" s="925"/>
      <c r="F103" s="923"/>
      <c r="G103" s="705"/>
      <c r="H103" s="705"/>
      <c r="I103" s="705"/>
      <c r="J103" s="946"/>
      <c r="K103" s="934"/>
      <c r="M103" s="706"/>
      <c r="N103" s="1308"/>
      <c r="O103" s="706"/>
      <c r="P103" s="862"/>
      <c r="Q103" s="931"/>
      <c r="R103" s="1026"/>
      <c r="S103" s="1182"/>
      <c r="T103" s="1183"/>
      <c r="U103" s="958"/>
      <c r="V103" s="959"/>
      <c r="W103" s="985"/>
      <c r="X103" s="959"/>
      <c r="Y103" s="985"/>
      <c r="Z103" s="960"/>
      <c r="AA103" s="961"/>
      <c r="AB103" s="1285"/>
      <c r="AC103" s="1286"/>
      <c r="AD103" s="962"/>
      <c r="AE103" s="963"/>
      <c r="AF103" s="1029"/>
      <c r="AG103" s="1237"/>
      <c r="AH103" s="705"/>
      <c r="AI103" s="705"/>
      <c r="AJ103" s="705"/>
      <c r="AK103" s="705"/>
      <c r="AL103" s="705"/>
      <c r="AM103" s="705"/>
      <c r="AN103" s="705"/>
      <c r="AO103" s="705"/>
      <c r="AP103" s="705"/>
      <c r="AQ103" s="705"/>
      <c r="AR103" s="705"/>
      <c r="AS103" s="705"/>
      <c r="AT103" s="705"/>
      <c r="AU103" s="705"/>
      <c r="AV103" s="705"/>
      <c r="AW103" s="705"/>
      <c r="AX103" s="705"/>
      <c r="AY103" s="705"/>
      <c r="AZ103" s="705"/>
      <c r="BA103" s="705"/>
      <c r="BB103" s="705"/>
      <c r="BC103" s="705"/>
      <c r="BD103" s="705"/>
      <c r="BE103" s="705"/>
      <c r="BF103" s="705"/>
      <c r="BG103" s="705"/>
      <c r="BH103" s="705"/>
      <c r="BI103" s="705"/>
      <c r="BJ103" s="705"/>
      <c r="BK103" s="705"/>
      <c r="BL103" s="705"/>
      <c r="BM103" s="705"/>
      <c r="BN103" s="705"/>
      <c r="BO103" s="705"/>
      <c r="BP103" s="705"/>
      <c r="BQ103" s="705"/>
      <c r="BR103" s="705"/>
      <c r="BS103" s="705"/>
      <c r="BT103" s="705"/>
      <c r="BU103" s="705"/>
      <c r="BV103" s="705"/>
      <c r="BW103" s="705"/>
      <c r="BX103" s="705"/>
      <c r="BY103" s="705"/>
      <c r="BZ103" s="705"/>
      <c r="CA103" s="705"/>
      <c r="CB103" s="705"/>
      <c r="CC103" s="705"/>
      <c r="CD103" s="705"/>
      <c r="CE103" s="705"/>
      <c r="CF103" s="705"/>
      <c r="CG103" s="705"/>
      <c r="CH103" s="705"/>
      <c r="CI103" s="705"/>
      <c r="CJ103" s="705"/>
      <c r="CK103" s="705"/>
      <c r="CL103" s="705"/>
      <c r="CM103" s="705"/>
      <c r="CN103" s="705"/>
      <c r="CO103" s="705"/>
      <c r="CP103" s="705"/>
      <c r="CQ103" s="705"/>
      <c r="CR103" s="705"/>
      <c r="CS103" s="705"/>
      <c r="CT103" s="705"/>
      <c r="CU103" s="705"/>
      <c r="CV103" s="705"/>
      <c r="CW103" s="705"/>
      <c r="CX103" s="705"/>
      <c r="CY103" s="705"/>
      <c r="CZ103" s="705"/>
      <c r="DA103" s="705"/>
      <c r="DB103" s="705"/>
      <c r="DC103" s="705"/>
      <c r="DD103" s="705"/>
      <c r="DE103" s="705"/>
      <c r="DF103" s="705"/>
      <c r="DG103" s="705"/>
      <c r="DH103" s="705"/>
      <c r="DI103" s="705"/>
      <c r="DJ103" s="705"/>
      <c r="DK103" s="705"/>
      <c r="DL103" s="705"/>
      <c r="DM103" s="705"/>
      <c r="DN103" s="705"/>
      <c r="DO103" s="705"/>
      <c r="DP103" s="705"/>
      <c r="DQ103" s="705"/>
      <c r="DR103" s="705"/>
      <c r="DS103" s="705"/>
      <c r="DT103" s="705"/>
      <c r="DU103" s="705"/>
      <c r="DV103" s="705"/>
      <c r="DW103" s="705"/>
      <c r="DX103" s="705"/>
      <c r="DY103" s="705"/>
    </row>
    <row r="104" spans="1:284" s="711" customFormat="1">
      <c r="A104" s="973"/>
      <c r="B104" s="1194"/>
      <c r="C104" s="1195"/>
      <c r="D104" s="1298"/>
      <c r="E104" s="925"/>
      <c r="F104" s="923"/>
      <c r="G104" s="705"/>
      <c r="H104" s="705"/>
      <c r="I104" s="705"/>
      <c r="J104" s="946"/>
      <c r="K104" s="934"/>
      <c r="M104" s="706"/>
      <c r="N104" s="1308"/>
      <c r="O104" s="706"/>
      <c r="P104" s="862"/>
      <c r="Q104" s="931"/>
      <c r="R104" s="1026"/>
      <c r="S104" s="1182"/>
      <c r="T104" s="1183"/>
      <c r="U104" s="958"/>
      <c r="V104" s="959"/>
      <c r="W104" s="985"/>
      <c r="X104" s="959"/>
      <c r="Y104" s="985"/>
      <c r="Z104" s="960"/>
      <c r="AA104" s="961"/>
      <c r="AB104" s="1285"/>
      <c r="AC104" s="1286"/>
      <c r="AD104" s="962"/>
      <c r="AE104" s="963"/>
      <c r="AF104" s="1029"/>
      <c r="AG104" s="1237"/>
      <c r="AH104" s="705"/>
      <c r="AI104" s="705"/>
      <c r="AJ104" s="705"/>
      <c r="AK104" s="705"/>
      <c r="AL104" s="705"/>
      <c r="AM104" s="705"/>
      <c r="AN104" s="705"/>
      <c r="AO104" s="705"/>
      <c r="AP104" s="705"/>
      <c r="AQ104" s="705"/>
      <c r="AR104" s="705"/>
      <c r="AS104" s="705"/>
      <c r="AT104" s="705"/>
      <c r="AU104" s="705"/>
      <c r="AV104" s="705"/>
      <c r="AW104" s="705"/>
      <c r="AX104" s="705"/>
      <c r="AY104" s="705"/>
      <c r="AZ104" s="705"/>
      <c r="BA104" s="705"/>
      <c r="BB104" s="705"/>
      <c r="BC104" s="705"/>
      <c r="BD104" s="705"/>
      <c r="BE104" s="705"/>
      <c r="BF104" s="705"/>
      <c r="BG104" s="705"/>
      <c r="BH104" s="705"/>
      <c r="BI104" s="705"/>
      <c r="BJ104" s="705"/>
      <c r="BK104" s="705"/>
      <c r="BL104" s="705"/>
      <c r="BM104" s="705"/>
      <c r="BN104" s="705"/>
      <c r="BO104" s="705"/>
      <c r="BP104" s="705"/>
      <c r="BQ104" s="705"/>
      <c r="BR104" s="705"/>
      <c r="BS104" s="705"/>
      <c r="BT104" s="705"/>
      <c r="BU104" s="705"/>
      <c r="BV104" s="705"/>
      <c r="BW104" s="705"/>
      <c r="BX104" s="705"/>
      <c r="BY104" s="705"/>
      <c r="BZ104" s="705"/>
      <c r="CA104" s="705"/>
      <c r="CB104" s="705"/>
      <c r="CC104" s="705"/>
      <c r="CD104" s="705"/>
      <c r="CE104" s="705"/>
      <c r="CF104" s="705"/>
      <c r="CG104" s="705"/>
      <c r="CH104" s="705"/>
      <c r="CI104" s="705"/>
      <c r="CJ104" s="705"/>
      <c r="CK104" s="705"/>
      <c r="CL104" s="705"/>
      <c r="CM104" s="705"/>
      <c r="CN104" s="705"/>
      <c r="CO104" s="705"/>
      <c r="CP104" s="705"/>
      <c r="CQ104" s="705"/>
      <c r="CR104" s="705"/>
      <c r="CS104" s="705"/>
      <c r="CT104" s="705"/>
      <c r="CU104" s="705"/>
      <c r="CV104" s="705"/>
      <c r="CW104" s="705"/>
      <c r="CX104" s="705"/>
      <c r="CY104" s="705"/>
      <c r="CZ104" s="705"/>
      <c r="DA104" s="705"/>
      <c r="DB104" s="705"/>
      <c r="DC104" s="705"/>
      <c r="DD104" s="705"/>
      <c r="DE104" s="705"/>
      <c r="DF104" s="705"/>
      <c r="DG104" s="705"/>
      <c r="DH104" s="705"/>
      <c r="DI104" s="705"/>
      <c r="DJ104" s="705"/>
      <c r="DK104" s="705"/>
      <c r="DL104" s="705"/>
      <c r="DM104" s="705"/>
      <c r="DN104" s="705"/>
      <c r="DO104" s="705"/>
      <c r="DP104" s="705"/>
      <c r="DQ104" s="705"/>
      <c r="DR104" s="705"/>
      <c r="DS104" s="705"/>
      <c r="DT104" s="705"/>
      <c r="DU104" s="705"/>
      <c r="DV104" s="705"/>
      <c r="DW104" s="705"/>
      <c r="DX104" s="705"/>
      <c r="DY104" s="705"/>
    </row>
    <row r="105" spans="1:284" s="711" customFormat="1">
      <c r="A105" s="973"/>
      <c r="B105" s="1194"/>
      <c r="C105" s="1195"/>
      <c r="D105" s="1298"/>
      <c r="E105" s="925"/>
      <c r="F105" s="923"/>
      <c r="G105" s="705"/>
      <c r="H105" s="705"/>
      <c r="I105" s="705"/>
      <c r="J105" s="946"/>
      <c r="K105" s="934"/>
      <c r="M105" s="706"/>
      <c r="N105" s="1308"/>
      <c r="O105" s="706"/>
      <c r="P105" s="862"/>
      <c r="Q105" s="931"/>
      <c r="R105" s="1026"/>
      <c r="S105" s="1182"/>
      <c r="T105" s="1183"/>
      <c r="U105" s="958"/>
      <c r="V105" s="959"/>
      <c r="W105" s="985"/>
      <c r="X105" s="959"/>
      <c r="Y105" s="985"/>
      <c r="Z105" s="960"/>
      <c r="AA105" s="961"/>
      <c r="AB105" s="1285"/>
      <c r="AC105" s="1286"/>
      <c r="AD105" s="962"/>
      <c r="AE105" s="963"/>
      <c r="AF105" s="1029"/>
      <c r="AG105" s="1237"/>
      <c r="AH105" s="705"/>
      <c r="AI105" s="705"/>
      <c r="AJ105" s="705"/>
      <c r="AK105" s="705"/>
      <c r="AL105" s="705"/>
      <c r="AM105" s="705"/>
      <c r="AN105" s="705"/>
      <c r="AO105" s="705"/>
      <c r="AP105" s="705"/>
      <c r="AQ105" s="705"/>
      <c r="AR105" s="705"/>
      <c r="AS105" s="705"/>
      <c r="AT105" s="705"/>
      <c r="AU105" s="705"/>
      <c r="AV105" s="705"/>
      <c r="AW105" s="705"/>
      <c r="AX105" s="705"/>
      <c r="AY105" s="705"/>
      <c r="AZ105" s="705"/>
      <c r="BA105" s="705"/>
      <c r="BB105" s="705"/>
      <c r="BC105" s="705"/>
      <c r="BD105" s="705"/>
      <c r="BE105" s="705"/>
      <c r="BF105" s="705"/>
      <c r="BG105" s="705"/>
      <c r="BH105" s="705"/>
      <c r="BI105" s="705"/>
      <c r="BJ105" s="705"/>
      <c r="BK105" s="705"/>
      <c r="BL105" s="705"/>
      <c r="BM105" s="705"/>
      <c r="BN105" s="705"/>
      <c r="BO105" s="705"/>
      <c r="BP105" s="705"/>
      <c r="BQ105" s="705"/>
      <c r="BR105" s="705"/>
      <c r="BS105" s="705"/>
      <c r="BT105" s="705"/>
      <c r="BU105" s="705"/>
      <c r="BV105" s="705"/>
      <c r="BW105" s="705"/>
      <c r="BX105" s="705"/>
      <c r="BY105" s="705"/>
      <c r="BZ105" s="705"/>
      <c r="CA105" s="705"/>
      <c r="CB105" s="705"/>
      <c r="CC105" s="705"/>
      <c r="CD105" s="705"/>
      <c r="CE105" s="705"/>
      <c r="CF105" s="705"/>
      <c r="CG105" s="705"/>
      <c r="CH105" s="705"/>
      <c r="CI105" s="705"/>
      <c r="CJ105" s="705"/>
      <c r="CK105" s="705"/>
      <c r="CL105" s="705"/>
      <c r="CM105" s="705"/>
      <c r="CN105" s="705"/>
      <c r="CO105" s="705"/>
      <c r="CP105" s="705"/>
      <c r="CQ105" s="705"/>
      <c r="CR105" s="705"/>
      <c r="CS105" s="705"/>
      <c r="CT105" s="705"/>
      <c r="CU105" s="705"/>
      <c r="CV105" s="705"/>
      <c r="CW105" s="705"/>
      <c r="CX105" s="705"/>
      <c r="CY105" s="705"/>
      <c r="CZ105" s="705"/>
      <c r="DA105" s="705"/>
      <c r="DB105" s="705"/>
      <c r="DC105" s="705"/>
      <c r="DD105" s="705"/>
      <c r="DE105" s="705"/>
      <c r="DF105" s="705"/>
      <c r="DG105" s="705"/>
      <c r="DH105" s="705"/>
      <c r="DI105" s="705"/>
      <c r="DJ105" s="705"/>
      <c r="DK105" s="705"/>
      <c r="DL105" s="705"/>
      <c r="DM105" s="705"/>
      <c r="DN105" s="705"/>
      <c r="DO105" s="705"/>
      <c r="DP105" s="705"/>
      <c r="DQ105" s="705"/>
      <c r="DR105" s="705"/>
      <c r="DS105" s="705"/>
      <c r="DT105" s="705"/>
      <c r="DU105" s="705"/>
      <c r="DV105" s="705"/>
      <c r="DW105" s="705"/>
      <c r="DX105" s="705"/>
      <c r="DY105" s="705"/>
    </row>
    <row r="106" spans="1:284" s="711" customFormat="1">
      <c r="A106" s="973"/>
      <c r="B106" s="1194"/>
      <c r="C106" s="1195"/>
      <c r="D106" s="1298"/>
      <c r="E106" s="925"/>
      <c r="F106" s="923"/>
      <c r="G106" s="705"/>
      <c r="H106" s="705"/>
      <c r="I106" s="705"/>
      <c r="J106" s="946"/>
      <c r="K106" s="934"/>
      <c r="M106" s="706"/>
      <c r="N106" s="1308"/>
      <c r="O106" s="706"/>
      <c r="P106" s="862"/>
      <c r="Q106" s="931"/>
      <c r="R106" s="1026"/>
      <c r="S106" s="1182"/>
      <c r="T106" s="1183"/>
      <c r="U106" s="958"/>
      <c r="V106" s="959"/>
      <c r="W106" s="985"/>
      <c r="X106" s="959"/>
      <c r="Y106" s="985"/>
      <c r="Z106" s="960"/>
      <c r="AA106" s="961"/>
      <c r="AB106" s="1285"/>
      <c r="AC106" s="1286"/>
      <c r="AD106" s="962"/>
      <c r="AE106" s="963"/>
      <c r="AF106" s="1029"/>
      <c r="AG106" s="1237"/>
      <c r="AH106" s="705"/>
      <c r="AI106" s="705"/>
      <c r="AJ106" s="705"/>
      <c r="AK106" s="705"/>
      <c r="AL106" s="705"/>
      <c r="AM106" s="705"/>
      <c r="AN106" s="705"/>
      <c r="AO106" s="705"/>
      <c r="AP106" s="705"/>
      <c r="AQ106" s="705"/>
      <c r="AR106" s="705"/>
      <c r="AS106" s="705"/>
      <c r="AT106" s="705"/>
      <c r="AU106" s="705"/>
      <c r="AV106" s="705"/>
      <c r="AW106" s="705"/>
      <c r="AX106" s="705"/>
      <c r="AY106" s="705"/>
      <c r="AZ106" s="705"/>
      <c r="BA106" s="705"/>
      <c r="BB106" s="705"/>
      <c r="BC106" s="705"/>
      <c r="BD106" s="705"/>
      <c r="BE106" s="705"/>
      <c r="BF106" s="705"/>
      <c r="BG106" s="705"/>
      <c r="BH106" s="705"/>
      <c r="BI106" s="705"/>
      <c r="BJ106" s="705"/>
      <c r="BK106" s="705"/>
      <c r="BL106" s="705"/>
      <c r="BM106" s="705"/>
      <c r="BN106" s="705"/>
      <c r="BO106" s="705"/>
      <c r="BP106" s="705"/>
      <c r="BQ106" s="705"/>
      <c r="BR106" s="705"/>
      <c r="BS106" s="705"/>
      <c r="BT106" s="705"/>
      <c r="BU106" s="705"/>
      <c r="BV106" s="705"/>
      <c r="BW106" s="705"/>
      <c r="BX106" s="705"/>
      <c r="BY106" s="705"/>
      <c r="BZ106" s="705"/>
      <c r="CA106" s="705"/>
      <c r="CB106" s="705"/>
      <c r="CC106" s="705"/>
      <c r="CD106" s="705"/>
      <c r="CE106" s="705"/>
      <c r="CF106" s="705"/>
      <c r="CG106" s="705"/>
      <c r="CH106" s="705"/>
      <c r="CI106" s="705"/>
      <c r="CJ106" s="705"/>
      <c r="CK106" s="705"/>
      <c r="CL106" s="705"/>
      <c r="CM106" s="705"/>
      <c r="CN106" s="705"/>
      <c r="CO106" s="705"/>
      <c r="CP106" s="705"/>
      <c r="CQ106" s="705"/>
      <c r="CR106" s="705"/>
      <c r="CS106" s="705"/>
      <c r="CT106" s="705"/>
      <c r="CU106" s="705"/>
      <c r="CV106" s="705"/>
      <c r="CW106" s="705"/>
      <c r="CX106" s="705"/>
      <c r="CY106" s="705"/>
      <c r="CZ106" s="705"/>
      <c r="DA106" s="705"/>
      <c r="DB106" s="705"/>
      <c r="DC106" s="705"/>
      <c r="DD106" s="705"/>
      <c r="DE106" s="705"/>
      <c r="DF106" s="705"/>
      <c r="DG106" s="705"/>
      <c r="DH106" s="705"/>
      <c r="DI106" s="705"/>
      <c r="DJ106" s="705"/>
      <c r="DK106" s="705"/>
      <c r="DL106" s="705"/>
      <c r="DM106" s="705"/>
      <c r="DN106" s="705"/>
      <c r="DO106" s="705"/>
      <c r="DP106" s="705"/>
      <c r="DQ106" s="705"/>
      <c r="DR106" s="705"/>
      <c r="DS106" s="705"/>
      <c r="DT106" s="705"/>
      <c r="DU106" s="705"/>
      <c r="DV106" s="705"/>
      <c r="DW106" s="705"/>
      <c r="DX106" s="705"/>
      <c r="DY106" s="705"/>
    </row>
    <row r="107" spans="1:284" s="711" customFormat="1">
      <c r="A107" s="973"/>
      <c r="B107" s="1194"/>
      <c r="C107" s="1195"/>
      <c r="D107" s="1298"/>
      <c r="E107" s="925"/>
      <c r="F107" s="923"/>
      <c r="G107" s="705"/>
      <c r="H107" s="705"/>
      <c r="I107" s="705"/>
      <c r="J107" s="946"/>
      <c r="K107" s="934"/>
      <c r="M107" s="706"/>
      <c r="N107" s="1308"/>
      <c r="O107" s="706"/>
      <c r="P107" s="862"/>
      <c r="Q107" s="931"/>
      <c r="R107" s="1026"/>
      <c r="S107" s="1182"/>
      <c r="T107" s="1183"/>
      <c r="U107" s="958"/>
      <c r="V107" s="959"/>
      <c r="W107" s="985"/>
      <c r="X107" s="959"/>
      <c r="Y107" s="985"/>
      <c r="Z107" s="960"/>
      <c r="AA107" s="961"/>
      <c r="AB107" s="1285"/>
      <c r="AC107" s="1286"/>
      <c r="AD107" s="962"/>
      <c r="AE107" s="963"/>
      <c r="AF107" s="1029"/>
      <c r="AG107" s="1237"/>
      <c r="AH107" s="705"/>
      <c r="AI107" s="705"/>
      <c r="AJ107" s="705"/>
      <c r="AK107" s="705"/>
      <c r="AL107" s="705"/>
      <c r="AM107" s="705"/>
      <c r="AN107" s="705"/>
      <c r="AO107" s="705"/>
      <c r="AP107" s="705"/>
      <c r="AQ107" s="705"/>
      <c r="AR107" s="705"/>
      <c r="AS107" s="705"/>
      <c r="AT107" s="705"/>
      <c r="AU107" s="705"/>
      <c r="AV107" s="705"/>
      <c r="AW107" s="705"/>
      <c r="AX107" s="705"/>
      <c r="AY107" s="705"/>
      <c r="AZ107" s="705"/>
      <c r="BA107" s="705"/>
      <c r="BB107" s="705"/>
      <c r="BC107" s="705"/>
      <c r="BD107" s="705"/>
      <c r="BE107" s="705"/>
      <c r="BF107" s="705"/>
      <c r="BG107" s="705"/>
      <c r="BH107" s="705"/>
      <c r="BI107" s="705"/>
      <c r="BJ107" s="705"/>
      <c r="BK107" s="705"/>
      <c r="BL107" s="705"/>
      <c r="BM107" s="705"/>
      <c r="BN107" s="705"/>
      <c r="BO107" s="705"/>
      <c r="BP107" s="705"/>
      <c r="BQ107" s="705"/>
      <c r="BR107" s="705"/>
      <c r="BS107" s="705"/>
      <c r="BT107" s="705"/>
      <c r="BU107" s="705"/>
      <c r="BV107" s="705"/>
      <c r="BW107" s="705"/>
      <c r="BX107" s="705"/>
      <c r="BY107" s="705"/>
      <c r="BZ107" s="705"/>
      <c r="CA107" s="705"/>
      <c r="CB107" s="705"/>
      <c r="CC107" s="705"/>
      <c r="CD107" s="705"/>
      <c r="CE107" s="705"/>
      <c r="CF107" s="705"/>
      <c r="CG107" s="705"/>
      <c r="CH107" s="705"/>
      <c r="CI107" s="705"/>
      <c r="CJ107" s="705"/>
      <c r="CK107" s="705"/>
      <c r="CL107" s="705"/>
      <c r="CM107" s="705"/>
      <c r="CN107" s="705"/>
      <c r="CO107" s="705"/>
      <c r="CP107" s="705"/>
      <c r="CQ107" s="705"/>
      <c r="CR107" s="705"/>
      <c r="CS107" s="705"/>
      <c r="CT107" s="705"/>
      <c r="CU107" s="705"/>
      <c r="CV107" s="705"/>
      <c r="CW107" s="705"/>
      <c r="CX107" s="705"/>
      <c r="CY107" s="705"/>
      <c r="CZ107" s="705"/>
      <c r="DA107" s="705"/>
      <c r="DB107" s="705"/>
      <c r="DC107" s="705"/>
      <c r="DD107" s="705"/>
      <c r="DE107" s="705"/>
      <c r="DF107" s="705"/>
      <c r="DG107" s="705"/>
      <c r="DH107" s="705"/>
      <c r="DI107" s="705"/>
      <c r="DJ107" s="705"/>
      <c r="DK107" s="705"/>
      <c r="DL107" s="705"/>
      <c r="DM107" s="705"/>
      <c r="DN107" s="705"/>
      <c r="DO107" s="705"/>
      <c r="DP107" s="705"/>
      <c r="DQ107" s="705"/>
      <c r="DR107" s="705"/>
      <c r="DS107" s="705"/>
      <c r="DT107" s="705"/>
      <c r="DU107" s="705"/>
      <c r="DV107" s="705"/>
      <c r="DW107" s="705"/>
      <c r="DX107" s="705"/>
      <c r="DY107" s="705"/>
    </row>
    <row r="108" spans="1:284" s="711" customFormat="1">
      <c r="A108" s="973"/>
      <c r="B108" s="1194"/>
      <c r="C108" s="1195"/>
      <c r="D108" s="1298"/>
      <c r="E108" s="925"/>
      <c r="F108" s="923"/>
      <c r="G108" s="705"/>
      <c r="H108" s="705"/>
      <c r="I108" s="705"/>
      <c r="J108" s="946"/>
      <c r="K108" s="934"/>
      <c r="M108" s="706"/>
      <c r="N108" s="1308"/>
      <c r="O108" s="706"/>
      <c r="P108" s="862"/>
      <c r="Q108" s="931"/>
      <c r="R108" s="1026"/>
      <c r="S108" s="1182"/>
      <c r="T108" s="1183"/>
      <c r="U108" s="958"/>
      <c r="V108" s="959"/>
      <c r="W108" s="985"/>
      <c r="X108" s="959"/>
      <c r="Y108" s="985"/>
      <c r="Z108" s="960"/>
      <c r="AA108" s="961"/>
      <c r="AB108" s="1285"/>
      <c r="AC108" s="1286"/>
      <c r="AD108" s="962"/>
      <c r="AE108" s="963"/>
      <c r="AF108" s="1029"/>
      <c r="AG108" s="1237"/>
      <c r="AH108" s="705"/>
      <c r="AI108" s="705"/>
      <c r="AJ108" s="705"/>
      <c r="AK108" s="705"/>
      <c r="AL108" s="705"/>
      <c r="AM108" s="705"/>
      <c r="AN108" s="705"/>
      <c r="AO108" s="705"/>
      <c r="AP108" s="705"/>
      <c r="AQ108" s="705"/>
      <c r="AR108" s="705"/>
      <c r="AS108" s="705"/>
      <c r="AT108" s="705"/>
      <c r="AU108" s="705"/>
      <c r="AV108" s="705"/>
      <c r="AW108" s="705"/>
      <c r="AX108" s="705"/>
      <c r="AY108" s="705"/>
      <c r="AZ108" s="705"/>
      <c r="BA108" s="705"/>
      <c r="BB108" s="705"/>
      <c r="BC108" s="705"/>
      <c r="BD108" s="705"/>
      <c r="BE108" s="705"/>
      <c r="BF108" s="705"/>
      <c r="BG108" s="705"/>
      <c r="BH108" s="705"/>
      <c r="BI108" s="705"/>
      <c r="BJ108" s="705"/>
      <c r="BK108" s="705"/>
      <c r="BL108" s="705"/>
      <c r="BM108" s="705"/>
      <c r="BN108" s="705"/>
      <c r="BO108" s="705"/>
      <c r="BP108" s="705"/>
      <c r="BQ108" s="705"/>
      <c r="BR108" s="705"/>
      <c r="BS108" s="705"/>
      <c r="BT108" s="705"/>
      <c r="BU108" s="705"/>
      <c r="BV108" s="705"/>
      <c r="BW108" s="705"/>
      <c r="BX108" s="705"/>
      <c r="BY108" s="705"/>
      <c r="BZ108" s="705"/>
      <c r="CA108" s="705"/>
      <c r="CB108" s="705"/>
      <c r="CC108" s="705"/>
      <c r="CD108" s="705"/>
      <c r="CE108" s="705"/>
      <c r="CF108" s="705"/>
      <c r="CG108" s="705"/>
      <c r="CH108" s="705"/>
      <c r="CI108" s="705"/>
      <c r="CJ108" s="705"/>
      <c r="CK108" s="705"/>
      <c r="CL108" s="705"/>
      <c r="CM108" s="705"/>
      <c r="CN108" s="705"/>
      <c r="CO108" s="705"/>
      <c r="CP108" s="705"/>
      <c r="CQ108" s="705"/>
      <c r="CR108" s="705"/>
      <c r="CS108" s="705"/>
      <c r="CT108" s="705"/>
      <c r="CU108" s="705"/>
      <c r="CV108" s="705"/>
      <c r="CW108" s="705"/>
      <c r="CX108" s="705"/>
      <c r="CY108" s="705"/>
      <c r="CZ108" s="705"/>
      <c r="DA108" s="705"/>
      <c r="DB108" s="705"/>
      <c r="DC108" s="705"/>
      <c r="DD108" s="705"/>
      <c r="DE108" s="705"/>
      <c r="DF108" s="705"/>
      <c r="DG108" s="705"/>
      <c r="DH108" s="705"/>
      <c r="DI108" s="705"/>
      <c r="DJ108" s="705"/>
      <c r="DK108" s="705"/>
      <c r="DL108" s="705"/>
      <c r="DM108" s="705"/>
      <c r="DN108" s="705"/>
      <c r="DO108" s="705"/>
      <c r="DP108" s="705"/>
      <c r="DQ108" s="705"/>
      <c r="DR108" s="705"/>
      <c r="DS108" s="705"/>
      <c r="DT108" s="705"/>
      <c r="DU108" s="705"/>
      <c r="DV108" s="705"/>
      <c r="DW108" s="705"/>
      <c r="DX108" s="705"/>
      <c r="DY108" s="705"/>
    </row>
    <row r="109" spans="1:284" s="711" customFormat="1">
      <c r="A109" s="973"/>
      <c r="B109" s="1194"/>
      <c r="C109" s="1195"/>
      <c r="D109" s="1298"/>
      <c r="E109" s="925"/>
      <c r="F109" s="923"/>
      <c r="G109" s="705"/>
      <c r="H109" s="705"/>
      <c r="I109" s="705"/>
      <c r="J109" s="946"/>
      <c r="K109" s="934"/>
      <c r="M109" s="706"/>
      <c r="N109" s="1308"/>
      <c r="O109" s="706"/>
      <c r="P109" s="862"/>
      <c r="Q109" s="931"/>
      <c r="R109" s="1026"/>
      <c r="S109" s="1182"/>
      <c r="T109" s="1183"/>
      <c r="U109" s="958"/>
      <c r="V109" s="959"/>
      <c r="W109" s="985"/>
      <c r="X109" s="959"/>
      <c r="Y109" s="985"/>
      <c r="Z109" s="960"/>
      <c r="AA109" s="961"/>
      <c r="AB109" s="1285"/>
      <c r="AC109" s="1286"/>
      <c r="AD109" s="962"/>
      <c r="AE109" s="963"/>
      <c r="AF109" s="1029"/>
      <c r="AG109" s="1237"/>
      <c r="AH109" s="705"/>
      <c r="AI109" s="705"/>
      <c r="AJ109" s="705"/>
      <c r="AK109" s="705"/>
      <c r="AL109" s="705"/>
      <c r="AM109" s="705"/>
      <c r="AN109" s="705"/>
      <c r="AO109" s="705"/>
      <c r="AP109" s="705"/>
      <c r="AQ109" s="705"/>
      <c r="AR109" s="705"/>
      <c r="AS109" s="705"/>
      <c r="AT109" s="705"/>
      <c r="AU109" s="705"/>
      <c r="AV109" s="705"/>
      <c r="AW109" s="705"/>
      <c r="AX109" s="705"/>
      <c r="AY109" s="705"/>
      <c r="AZ109" s="705"/>
      <c r="BA109" s="705"/>
      <c r="BB109" s="705"/>
      <c r="BC109" s="705"/>
      <c r="BD109" s="705"/>
      <c r="BE109" s="705"/>
      <c r="BF109" s="705"/>
      <c r="BG109" s="705"/>
      <c r="BH109" s="705"/>
      <c r="BI109" s="705"/>
      <c r="BJ109" s="705"/>
      <c r="BK109" s="705"/>
      <c r="BL109" s="705"/>
      <c r="BM109" s="705"/>
      <c r="BN109" s="705"/>
      <c r="BO109" s="705"/>
      <c r="BP109" s="705"/>
      <c r="BQ109" s="705"/>
      <c r="BR109" s="705"/>
      <c r="BS109" s="705"/>
      <c r="BT109" s="705"/>
      <c r="BU109" s="705"/>
      <c r="BV109" s="705"/>
      <c r="BW109" s="705"/>
      <c r="BX109" s="705"/>
      <c r="BY109" s="705"/>
      <c r="BZ109" s="705"/>
      <c r="CA109" s="705"/>
      <c r="CB109" s="705"/>
      <c r="CC109" s="705"/>
      <c r="CD109" s="705"/>
      <c r="CE109" s="705"/>
      <c r="CF109" s="705"/>
      <c r="CG109" s="705"/>
      <c r="CH109" s="705"/>
      <c r="CI109" s="705"/>
      <c r="CJ109" s="705"/>
      <c r="CK109" s="705"/>
      <c r="CL109" s="705"/>
      <c r="CM109" s="705"/>
      <c r="CN109" s="705"/>
      <c r="CO109" s="705"/>
      <c r="CP109" s="705"/>
      <c r="CQ109" s="705"/>
      <c r="CR109" s="705"/>
      <c r="CS109" s="705"/>
      <c r="CT109" s="705"/>
      <c r="CU109" s="705"/>
      <c r="CV109" s="705"/>
      <c r="CW109" s="705"/>
      <c r="CX109" s="705"/>
      <c r="CY109" s="705"/>
      <c r="CZ109" s="705"/>
      <c r="DA109" s="705"/>
      <c r="DB109" s="705"/>
      <c r="DC109" s="705"/>
      <c r="DD109" s="705"/>
      <c r="DE109" s="705"/>
      <c r="DF109" s="705"/>
      <c r="DG109" s="705"/>
      <c r="DH109" s="705"/>
      <c r="DI109" s="705"/>
      <c r="DJ109" s="705"/>
      <c r="DK109" s="705"/>
      <c r="DL109" s="705"/>
      <c r="DM109" s="705"/>
      <c r="DN109" s="705"/>
      <c r="DO109" s="705"/>
      <c r="DP109" s="705"/>
      <c r="DQ109" s="705"/>
      <c r="DR109" s="705"/>
      <c r="DS109" s="705"/>
      <c r="DT109" s="705"/>
      <c r="DU109" s="705"/>
      <c r="DV109" s="705"/>
      <c r="DW109" s="705"/>
      <c r="DX109" s="705"/>
      <c r="DY109" s="705"/>
    </row>
    <row r="110" spans="1:284" s="711" customFormat="1">
      <c r="A110" s="973"/>
      <c r="B110" s="1194"/>
      <c r="C110" s="1195"/>
      <c r="D110" s="1298"/>
      <c r="E110" s="925"/>
      <c r="F110" s="923"/>
      <c r="G110" s="705"/>
      <c r="H110" s="705"/>
      <c r="I110" s="705"/>
      <c r="J110" s="946"/>
      <c r="K110" s="934"/>
      <c r="M110" s="706"/>
      <c r="N110" s="1308"/>
      <c r="O110" s="706"/>
      <c r="P110" s="862"/>
      <c r="Q110" s="931"/>
      <c r="R110" s="1026"/>
      <c r="S110" s="1182"/>
      <c r="T110" s="1183"/>
      <c r="U110" s="958"/>
      <c r="V110" s="959"/>
      <c r="W110" s="985"/>
      <c r="X110" s="959"/>
      <c r="Y110" s="985"/>
      <c r="Z110" s="960"/>
      <c r="AA110" s="961"/>
      <c r="AB110" s="1285"/>
      <c r="AC110" s="1286"/>
      <c r="AD110" s="962"/>
      <c r="AE110" s="963"/>
      <c r="AF110" s="1029"/>
      <c r="AG110" s="1237"/>
      <c r="AH110" s="705"/>
      <c r="AI110" s="705"/>
      <c r="AJ110" s="705"/>
      <c r="AK110" s="705"/>
      <c r="AL110" s="705"/>
      <c r="AM110" s="705"/>
      <c r="AN110" s="705"/>
      <c r="AO110" s="705"/>
      <c r="AP110" s="705"/>
      <c r="AQ110" s="705"/>
      <c r="AR110" s="705"/>
      <c r="AS110" s="705"/>
      <c r="AT110" s="705"/>
      <c r="AU110" s="705"/>
      <c r="AV110" s="705"/>
      <c r="AW110" s="705"/>
      <c r="AX110" s="705"/>
      <c r="AY110" s="705"/>
      <c r="AZ110" s="705"/>
      <c r="BA110" s="705"/>
      <c r="BB110" s="705"/>
      <c r="BC110" s="705"/>
      <c r="BD110" s="705"/>
      <c r="BE110" s="705"/>
      <c r="BF110" s="705"/>
      <c r="BG110" s="705"/>
      <c r="BH110" s="705"/>
      <c r="BI110" s="705"/>
      <c r="BJ110" s="705"/>
      <c r="BK110" s="705"/>
      <c r="BL110" s="705"/>
      <c r="BM110" s="705"/>
      <c r="BN110" s="705"/>
      <c r="BO110" s="705"/>
      <c r="BP110" s="705"/>
      <c r="BQ110" s="705"/>
      <c r="BR110" s="705"/>
      <c r="BS110" s="705"/>
      <c r="BT110" s="705"/>
      <c r="BU110" s="705"/>
      <c r="BV110" s="705"/>
      <c r="BW110" s="705"/>
      <c r="BX110" s="705"/>
      <c r="BY110" s="705"/>
      <c r="BZ110" s="705"/>
      <c r="CA110" s="705"/>
      <c r="CB110" s="705"/>
      <c r="CC110" s="705"/>
      <c r="CD110" s="705"/>
      <c r="CE110" s="705"/>
      <c r="CF110" s="705"/>
      <c r="CG110" s="705"/>
      <c r="CH110" s="705"/>
      <c r="CI110" s="705"/>
      <c r="CJ110" s="705"/>
      <c r="CK110" s="705"/>
      <c r="CL110" s="705"/>
      <c r="CM110" s="705"/>
      <c r="CN110" s="705"/>
      <c r="CO110" s="705"/>
      <c r="CP110" s="705"/>
      <c r="CQ110" s="705"/>
      <c r="CR110" s="705"/>
      <c r="CS110" s="705"/>
      <c r="CT110" s="705"/>
      <c r="CU110" s="705"/>
      <c r="CV110" s="705"/>
      <c r="CW110" s="705"/>
      <c r="CX110" s="705"/>
      <c r="CY110" s="705"/>
      <c r="CZ110" s="705"/>
      <c r="DA110" s="705"/>
      <c r="DB110" s="705"/>
      <c r="DC110" s="705"/>
      <c r="DD110" s="705"/>
      <c r="DE110" s="705"/>
      <c r="DF110" s="705"/>
      <c r="DG110" s="705"/>
      <c r="DH110" s="705"/>
      <c r="DI110" s="705"/>
      <c r="DJ110" s="705"/>
      <c r="DK110" s="705"/>
      <c r="DL110" s="705"/>
      <c r="DM110" s="705"/>
      <c r="DN110" s="705"/>
      <c r="DO110" s="705"/>
      <c r="DP110" s="705"/>
      <c r="DQ110" s="705"/>
      <c r="DR110" s="705"/>
      <c r="DS110" s="705"/>
      <c r="DT110" s="705"/>
      <c r="DU110" s="705"/>
      <c r="DV110" s="705"/>
      <c r="DW110" s="705"/>
      <c r="DX110" s="705"/>
      <c r="DY110" s="705"/>
    </row>
    <row r="111" spans="1:284" s="711" customFormat="1">
      <c r="A111" s="973"/>
      <c r="B111" s="1194"/>
      <c r="C111" s="1195"/>
      <c r="D111" s="1298"/>
      <c r="E111" s="925"/>
      <c r="F111" s="923"/>
      <c r="G111" s="705"/>
      <c r="H111" s="705"/>
      <c r="I111" s="705"/>
      <c r="J111" s="946"/>
      <c r="K111" s="934"/>
      <c r="M111" s="706"/>
      <c r="N111" s="1308"/>
      <c r="O111" s="706"/>
      <c r="P111" s="862"/>
      <c r="Q111" s="931"/>
      <c r="R111" s="1026"/>
      <c r="S111" s="1182"/>
      <c r="T111" s="1183"/>
      <c r="U111" s="958"/>
      <c r="V111" s="959"/>
      <c r="W111" s="985"/>
      <c r="X111" s="959"/>
      <c r="Y111" s="985"/>
      <c r="Z111" s="960"/>
      <c r="AA111" s="961"/>
      <c r="AB111" s="1285"/>
      <c r="AC111" s="1286"/>
      <c r="AD111" s="962"/>
      <c r="AE111" s="963"/>
      <c r="AF111" s="1029"/>
      <c r="AG111" s="1237"/>
      <c r="AH111" s="705"/>
      <c r="AI111" s="705"/>
      <c r="AJ111" s="705"/>
      <c r="AK111" s="705"/>
      <c r="AL111" s="705"/>
      <c r="AM111" s="705"/>
      <c r="AN111" s="705"/>
      <c r="AO111" s="705"/>
      <c r="AP111" s="705"/>
      <c r="AQ111" s="705"/>
      <c r="AR111" s="705"/>
      <c r="AS111" s="705"/>
      <c r="AT111" s="705"/>
      <c r="AU111" s="705"/>
      <c r="AV111" s="705"/>
      <c r="AW111" s="705"/>
      <c r="AX111" s="705"/>
      <c r="AY111" s="705"/>
      <c r="AZ111" s="705"/>
      <c r="BA111" s="705"/>
      <c r="BB111" s="705"/>
      <c r="BC111" s="705"/>
      <c r="BD111" s="705"/>
      <c r="BE111" s="705"/>
      <c r="BF111" s="705"/>
      <c r="BG111" s="705"/>
      <c r="BH111" s="705"/>
      <c r="BI111" s="705"/>
      <c r="BJ111" s="705"/>
      <c r="BK111" s="705"/>
      <c r="BL111" s="705"/>
      <c r="BM111" s="705"/>
      <c r="BN111" s="705"/>
      <c r="BO111" s="705"/>
      <c r="BP111" s="705"/>
      <c r="BQ111" s="705"/>
      <c r="BR111" s="705"/>
      <c r="BS111" s="705"/>
      <c r="BT111" s="705"/>
      <c r="BU111" s="705"/>
      <c r="BV111" s="705"/>
      <c r="BW111" s="705"/>
      <c r="BX111" s="705"/>
      <c r="BY111" s="705"/>
      <c r="BZ111" s="705"/>
      <c r="CA111" s="705"/>
      <c r="CB111" s="705"/>
      <c r="CC111" s="705"/>
      <c r="CD111" s="705"/>
      <c r="CE111" s="705"/>
      <c r="CF111" s="705"/>
      <c r="CG111" s="705"/>
      <c r="CH111" s="705"/>
      <c r="CI111" s="705"/>
      <c r="CJ111" s="705"/>
      <c r="CK111" s="705"/>
      <c r="CL111" s="705"/>
      <c r="CM111" s="705"/>
      <c r="CN111" s="705"/>
      <c r="CO111" s="705"/>
      <c r="CP111" s="705"/>
      <c r="CQ111" s="705"/>
      <c r="CR111" s="705"/>
      <c r="CS111" s="705"/>
      <c r="CT111" s="705"/>
      <c r="CU111" s="705"/>
      <c r="CV111" s="705"/>
      <c r="CW111" s="705"/>
      <c r="CX111" s="705"/>
      <c r="CY111" s="705"/>
      <c r="CZ111" s="705"/>
      <c r="DA111" s="705"/>
      <c r="DB111" s="705"/>
      <c r="DC111" s="705"/>
      <c r="DD111" s="705"/>
      <c r="DE111" s="705"/>
      <c r="DF111" s="705"/>
      <c r="DG111" s="705"/>
      <c r="DH111" s="705"/>
      <c r="DI111" s="705"/>
      <c r="DJ111" s="705"/>
      <c r="DK111" s="705"/>
      <c r="DL111" s="705"/>
      <c r="DM111" s="705"/>
      <c r="DN111" s="705"/>
      <c r="DO111" s="705"/>
      <c r="DP111" s="705"/>
      <c r="DQ111" s="705"/>
      <c r="DR111" s="705"/>
      <c r="DS111" s="705"/>
      <c r="DT111" s="705"/>
      <c r="DU111" s="705"/>
      <c r="DV111" s="705"/>
      <c r="DW111" s="705"/>
      <c r="DX111" s="705"/>
      <c r="DY111" s="705"/>
    </row>
    <row r="112" spans="1:284" s="711" customFormat="1">
      <c r="A112" s="973"/>
      <c r="B112" s="1194"/>
      <c r="C112" s="1195"/>
      <c r="D112" s="1298"/>
      <c r="E112" s="925"/>
      <c r="F112" s="923"/>
      <c r="G112" s="705"/>
      <c r="H112" s="705"/>
      <c r="I112" s="705"/>
      <c r="J112" s="946"/>
      <c r="K112" s="934"/>
      <c r="M112" s="706"/>
      <c r="N112" s="1308"/>
      <c r="O112" s="706"/>
      <c r="P112" s="862"/>
      <c r="Q112" s="931"/>
      <c r="R112" s="1026"/>
      <c r="S112" s="1182"/>
      <c r="T112" s="1183"/>
      <c r="U112" s="958"/>
      <c r="V112" s="959"/>
      <c r="W112" s="985"/>
      <c r="X112" s="959"/>
      <c r="Y112" s="985"/>
      <c r="Z112" s="960"/>
      <c r="AA112" s="961"/>
      <c r="AB112" s="1285"/>
      <c r="AC112" s="1286"/>
      <c r="AD112" s="962"/>
      <c r="AE112" s="963"/>
      <c r="AF112" s="1029"/>
      <c r="AG112" s="1237"/>
      <c r="AH112" s="705"/>
      <c r="AI112" s="705"/>
      <c r="AJ112" s="705"/>
      <c r="AK112" s="705"/>
      <c r="AL112" s="705"/>
      <c r="AM112" s="705"/>
      <c r="AN112" s="705"/>
      <c r="AO112" s="705"/>
      <c r="AP112" s="705"/>
      <c r="AQ112" s="705"/>
      <c r="AR112" s="705"/>
      <c r="AS112" s="705"/>
      <c r="AT112" s="705"/>
      <c r="AU112" s="705"/>
      <c r="AV112" s="705"/>
      <c r="AW112" s="705"/>
      <c r="AX112" s="705"/>
      <c r="AY112" s="705"/>
      <c r="AZ112" s="705"/>
      <c r="BA112" s="705"/>
      <c r="BB112" s="705"/>
      <c r="BC112" s="705"/>
      <c r="BD112" s="705"/>
      <c r="BE112" s="705"/>
      <c r="BF112" s="705"/>
      <c r="BG112" s="705"/>
      <c r="BH112" s="705"/>
      <c r="BI112" s="705"/>
      <c r="BJ112" s="705"/>
      <c r="BK112" s="705"/>
      <c r="BL112" s="705"/>
      <c r="BM112" s="705"/>
      <c r="BN112" s="705"/>
      <c r="BO112" s="705"/>
      <c r="BP112" s="705"/>
      <c r="BQ112" s="705"/>
      <c r="BR112" s="705"/>
      <c r="BS112" s="705"/>
      <c r="BT112" s="705"/>
      <c r="BU112" s="705"/>
      <c r="BV112" s="705"/>
      <c r="BW112" s="705"/>
      <c r="BX112" s="705"/>
      <c r="BY112" s="705"/>
      <c r="BZ112" s="705"/>
      <c r="CA112" s="705"/>
      <c r="CB112" s="705"/>
      <c r="CC112" s="705"/>
      <c r="CD112" s="705"/>
      <c r="CE112" s="705"/>
      <c r="CF112" s="705"/>
      <c r="CG112" s="705"/>
      <c r="CH112" s="705"/>
      <c r="CI112" s="705"/>
      <c r="CJ112" s="705"/>
      <c r="CK112" s="705"/>
      <c r="CL112" s="705"/>
      <c r="CM112" s="705"/>
      <c r="CN112" s="705"/>
      <c r="CO112" s="705"/>
      <c r="CP112" s="705"/>
      <c r="CQ112" s="705"/>
      <c r="CR112" s="705"/>
      <c r="CS112" s="705"/>
      <c r="CT112" s="705"/>
      <c r="CU112" s="705"/>
      <c r="CV112" s="705"/>
      <c r="CW112" s="705"/>
      <c r="CX112" s="705"/>
      <c r="CY112" s="705"/>
      <c r="CZ112" s="705"/>
      <c r="DA112" s="705"/>
      <c r="DB112" s="705"/>
      <c r="DC112" s="705"/>
      <c r="DD112" s="705"/>
      <c r="DE112" s="705"/>
      <c r="DF112" s="705"/>
      <c r="DG112" s="705"/>
      <c r="DH112" s="705"/>
      <c r="DI112" s="705"/>
      <c r="DJ112" s="705"/>
      <c r="DK112" s="705"/>
      <c r="DL112" s="705"/>
      <c r="DM112" s="705"/>
      <c r="DN112" s="705"/>
      <c r="DO112" s="705"/>
      <c r="DP112" s="705"/>
      <c r="DQ112" s="705"/>
      <c r="DR112" s="705"/>
      <c r="DS112" s="705"/>
      <c r="DT112" s="705"/>
      <c r="DU112" s="705"/>
      <c r="DV112" s="705"/>
      <c r="DW112" s="705"/>
      <c r="DX112" s="705"/>
      <c r="DY112" s="705"/>
    </row>
    <row r="113" spans="1:129" s="711" customFormat="1">
      <c r="A113" s="973"/>
      <c r="B113" s="1194"/>
      <c r="C113" s="1195"/>
      <c r="D113" s="1298"/>
      <c r="E113" s="925"/>
      <c r="F113" s="923"/>
      <c r="G113" s="705"/>
      <c r="H113" s="705"/>
      <c r="I113" s="705"/>
      <c r="J113" s="946"/>
      <c r="K113" s="934"/>
      <c r="M113" s="706"/>
      <c r="N113" s="1308"/>
      <c r="O113" s="706"/>
      <c r="P113" s="862"/>
      <c r="Q113" s="931"/>
      <c r="R113" s="1026"/>
      <c r="S113" s="1182"/>
      <c r="T113" s="1183"/>
      <c r="U113" s="958"/>
      <c r="V113" s="959"/>
      <c r="W113" s="985"/>
      <c r="X113" s="959"/>
      <c r="Y113" s="985"/>
      <c r="Z113" s="960"/>
      <c r="AA113" s="961"/>
      <c r="AB113" s="1285"/>
      <c r="AC113" s="1286"/>
      <c r="AD113" s="962"/>
      <c r="AE113" s="963"/>
      <c r="AF113" s="1029"/>
      <c r="AG113" s="1237"/>
      <c r="AH113" s="705"/>
      <c r="AI113" s="705"/>
      <c r="AJ113" s="705"/>
      <c r="AK113" s="705"/>
      <c r="AL113" s="705"/>
      <c r="AM113" s="705"/>
      <c r="AN113" s="705"/>
      <c r="AO113" s="705"/>
      <c r="AP113" s="705"/>
      <c r="AQ113" s="705"/>
      <c r="AR113" s="705"/>
      <c r="AS113" s="705"/>
      <c r="AT113" s="705"/>
      <c r="AU113" s="705"/>
      <c r="AV113" s="705"/>
      <c r="AW113" s="705"/>
      <c r="AX113" s="705"/>
      <c r="AY113" s="705"/>
      <c r="AZ113" s="705"/>
      <c r="BA113" s="705"/>
      <c r="BB113" s="705"/>
      <c r="BC113" s="705"/>
      <c r="BD113" s="705"/>
      <c r="BE113" s="705"/>
      <c r="BF113" s="705"/>
      <c r="BG113" s="705"/>
      <c r="BH113" s="705"/>
      <c r="BI113" s="705"/>
      <c r="BJ113" s="705"/>
      <c r="BK113" s="705"/>
      <c r="BL113" s="705"/>
      <c r="BM113" s="705"/>
      <c r="BN113" s="705"/>
      <c r="BO113" s="705"/>
      <c r="BP113" s="705"/>
      <c r="BQ113" s="705"/>
      <c r="BR113" s="705"/>
      <c r="BS113" s="705"/>
      <c r="BT113" s="705"/>
      <c r="BU113" s="705"/>
      <c r="BV113" s="705"/>
      <c r="BW113" s="705"/>
      <c r="BX113" s="705"/>
      <c r="BY113" s="705"/>
      <c r="BZ113" s="705"/>
      <c r="CA113" s="705"/>
      <c r="CB113" s="705"/>
      <c r="CC113" s="705"/>
      <c r="CD113" s="705"/>
      <c r="CE113" s="705"/>
      <c r="CF113" s="705"/>
      <c r="CG113" s="705"/>
      <c r="CH113" s="705"/>
      <c r="CI113" s="705"/>
      <c r="CJ113" s="705"/>
      <c r="CK113" s="705"/>
      <c r="CL113" s="705"/>
      <c r="CM113" s="705"/>
      <c r="CN113" s="705"/>
      <c r="CO113" s="705"/>
      <c r="CP113" s="705"/>
      <c r="CQ113" s="705"/>
      <c r="CR113" s="705"/>
      <c r="CS113" s="705"/>
      <c r="CT113" s="705"/>
      <c r="CU113" s="705"/>
      <c r="CV113" s="705"/>
      <c r="CW113" s="705"/>
      <c r="CX113" s="705"/>
      <c r="CY113" s="705"/>
      <c r="CZ113" s="705"/>
      <c r="DA113" s="705"/>
      <c r="DB113" s="705"/>
      <c r="DC113" s="705"/>
      <c r="DD113" s="705"/>
      <c r="DE113" s="705"/>
      <c r="DF113" s="705"/>
      <c r="DG113" s="705"/>
      <c r="DH113" s="705"/>
      <c r="DI113" s="705"/>
      <c r="DJ113" s="705"/>
      <c r="DK113" s="705"/>
      <c r="DL113" s="705"/>
      <c r="DM113" s="705"/>
      <c r="DN113" s="705"/>
      <c r="DO113" s="705"/>
      <c r="DP113" s="705"/>
      <c r="DQ113" s="705"/>
      <c r="DR113" s="705"/>
      <c r="DS113" s="705"/>
      <c r="DT113" s="705"/>
      <c r="DU113" s="705"/>
      <c r="DV113" s="705"/>
      <c r="DW113" s="705"/>
      <c r="DX113" s="705"/>
      <c r="DY113" s="705"/>
    </row>
    <row r="114" spans="1:129" s="711" customFormat="1">
      <c r="A114" s="973"/>
      <c r="B114" s="1194"/>
      <c r="C114" s="1195"/>
      <c r="D114" s="1298"/>
      <c r="E114" s="925"/>
      <c r="F114" s="923"/>
      <c r="G114" s="705"/>
      <c r="H114" s="705"/>
      <c r="I114" s="705"/>
      <c r="J114" s="946"/>
      <c r="K114" s="934"/>
      <c r="M114" s="706"/>
      <c r="N114" s="1308"/>
      <c r="O114" s="706"/>
      <c r="P114" s="862"/>
      <c r="Q114" s="931"/>
      <c r="R114" s="1026"/>
      <c r="S114" s="1182"/>
      <c r="T114" s="1183"/>
      <c r="U114" s="958"/>
      <c r="V114" s="959"/>
      <c r="W114" s="985"/>
      <c r="X114" s="959"/>
      <c r="Y114" s="985"/>
      <c r="Z114" s="960"/>
      <c r="AA114" s="961"/>
      <c r="AB114" s="1285"/>
      <c r="AC114" s="1286"/>
      <c r="AD114" s="962"/>
      <c r="AE114" s="963"/>
      <c r="AF114" s="1029"/>
      <c r="AG114" s="1237"/>
      <c r="AH114" s="705"/>
      <c r="AI114" s="705"/>
      <c r="AJ114" s="705"/>
      <c r="AK114" s="705"/>
      <c r="AL114" s="705"/>
      <c r="AM114" s="705"/>
      <c r="AN114" s="705"/>
      <c r="AO114" s="705"/>
      <c r="AP114" s="705"/>
      <c r="AQ114" s="705"/>
      <c r="AR114" s="705"/>
      <c r="AS114" s="705"/>
      <c r="AT114" s="705"/>
      <c r="AU114" s="705"/>
      <c r="AV114" s="705"/>
      <c r="AW114" s="705"/>
      <c r="AX114" s="705"/>
      <c r="AY114" s="705"/>
      <c r="AZ114" s="705"/>
      <c r="BA114" s="705"/>
      <c r="BB114" s="705"/>
      <c r="BC114" s="705"/>
      <c r="BD114" s="705"/>
      <c r="BE114" s="705"/>
      <c r="BF114" s="705"/>
      <c r="BG114" s="705"/>
      <c r="BH114" s="705"/>
      <c r="BI114" s="705"/>
      <c r="BJ114" s="705"/>
      <c r="BK114" s="705"/>
      <c r="BL114" s="705"/>
      <c r="BM114" s="705"/>
      <c r="BN114" s="705"/>
      <c r="BO114" s="705"/>
      <c r="BP114" s="705"/>
      <c r="BQ114" s="705"/>
      <c r="BR114" s="705"/>
      <c r="BS114" s="705"/>
      <c r="BT114" s="705"/>
      <c r="BU114" s="705"/>
      <c r="BV114" s="705"/>
      <c r="BW114" s="705"/>
      <c r="BX114" s="705"/>
      <c r="BY114" s="705"/>
      <c r="BZ114" s="705"/>
      <c r="CA114" s="705"/>
      <c r="CB114" s="705"/>
      <c r="CC114" s="705"/>
      <c r="CD114" s="705"/>
      <c r="CE114" s="705"/>
      <c r="CF114" s="705"/>
      <c r="CG114" s="705"/>
      <c r="CH114" s="705"/>
      <c r="CI114" s="705"/>
      <c r="CJ114" s="705"/>
      <c r="CK114" s="705"/>
      <c r="CL114" s="705"/>
      <c r="CM114" s="705"/>
      <c r="CN114" s="705"/>
      <c r="CO114" s="705"/>
      <c r="CP114" s="705"/>
      <c r="CQ114" s="705"/>
      <c r="CR114" s="705"/>
      <c r="CS114" s="705"/>
      <c r="CT114" s="705"/>
      <c r="CU114" s="705"/>
      <c r="CV114" s="705"/>
      <c r="CW114" s="705"/>
      <c r="CX114" s="705"/>
      <c r="CY114" s="705"/>
      <c r="CZ114" s="705"/>
      <c r="DA114" s="705"/>
      <c r="DB114" s="705"/>
      <c r="DC114" s="705"/>
      <c r="DD114" s="705"/>
      <c r="DE114" s="705"/>
      <c r="DF114" s="705"/>
      <c r="DG114" s="705"/>
      <c r="DH114" s="705"/>
      <c r="DI114" s="705"/>
      <c r="DJ114" s="705"/>
      <c r="DK114" s="705"/>
      <c r="DL114" s="705"/>
      <c r="DM114" s="705"/>
      <c r="DN114" s="705"/>
      <c r="DO114" s="705"/>
      <c r="DP114" s="705"/>
      <c r="DQ114" s="705"/>
      <c r="DR114" s="705"/>
      <c r="DS114" s="705"/>
      <c r="DT114" s="705"/>
      <c r="DU114" s="705"/>
      <c r="DV114" s="705"/>
      <c r="DW114" s="705"/>
      <c r="DX114" s="705"/>
      <c r="DY114" s="705"/>
    </row>
    <row r="115" spans="1:129" s="711" customFormat="1">
      <c r="A115" s="973"/>
      <c r="B115" s="1194"/>
      <c r="C115" s="1195"/>
      <c r="D115" s="1298"/>
      <c r="E115" s="925"/>
      <c r="F115" s="923"/>
      <c r="G115" s="705"/>
      <c r="H115" s="705"/>
      <c r="I115" s="705"/>
      <c r="J115" s="946"/>
      <c r="K115" s="934"/>
      <c r="M115" s="706"/>
      <c r="N115" s="1308"/>
      <c r="O115" s="706"/>
      <c r="P115" s="862"/>
      <c r="Q115" s="931"/>
      <c r="R115" s="1026"/>
      <c r="S115" s="1182"/>
      <c r="T115" s="1183"/>
      <c r="U115" s="958"/>
      <c r="V115" s="959"/>
      <c r="W115" s="985"/>
      <c r="X115" s="959"/>
      <c r="Y115" s="985"/>
      <c r="Z115" s="960"/>
      <c r="AA115" s="961"/>
      <c r="AB115" s="1285"/>
      <c r="AC115" s="1286"/>
      <c r="AD115" s="962"/>
      <c r="AE115" s="963"/>
      <c r="AF115" s="1029"/>
      <c r="AG115" s="1237"/>
      <c r="AH115" s="705"/>
      <c r="AI115" s="705"/>
      <c r="AJ115" s="705"/>
      <c r="AK115" s="705"/>
      <c r="AL115" s="705"/>
      <c r="AM115" s="705"/>
      <c r="AN115" s="705"/>
      <c r="AO115" s="705"/>
      <c r="AP115" s="705"/>
      <c r="AQ115" s="705"/>
      <c r="AR115" s="705"/>
      <c r="AS115" s="705"/>
      <c r="AT115" s="705"/>
      <c r="AU115" s="705"/>
      <c r="AV115" s="705"/>
      <c r="AW115" s="705"/>
      <c r="AX115" s="705"/>
      <c r="AY115" s="705"/>
      <c r="AZ115" s="705"/>
      <c r="BA115" s="705"/>
      <c r="BB115" s="705"/>
      <c r="BC115" s="705"/>
      <c r="BD115" s="705"/>
      <c r="BE115" s="705"/>
      <c r="BF115" s="705"/>
      <c r="BG115" s="705"/>
      <c r="BH115" s="705"/>
      <c r="BI115" s="705"/>
      <c r="BJ115" s="705"/>
      <c r="BK115" s="705"/>
      <c r="BL115" s="705"/>
      <c r="BM115" s="705"/>
      <c r="BN115" s="705"/>
      <c r="BO115" s="705"/>
      <c r="BP115" s="705"/>
      <c r="BQ115" s="705"/>
      <c r="BR115" s="705"/>
      <c r="BS115" s="705"/>
      <c r="BT115" s="705"/>
      <c r="BU115" s="705"/>
      <c r="BV115" s="705"/>
      <c r="BW115" s="705"/>
      <c r="BX115" s="705"/>
      <c r="BY115" s="705"/>
      <c r="BZ115" s="705"/>
      <c r="CA115" s="705"/>
      <c r="CB115" s="705"/>
      <c r="CC115" s="705"/>
      <c r="CD115" s="705"/>
      <c r="CE115" s="705"/>
      <c r="CF115" s="705"/>
      <c r="CG115" s="705"/>
      <c r="CH115" s="705"/>
      <c r="CI115" s="705"/>
      <c r="CJ115" s="705"/>
      <c r="CK115" s="705"/>
      <c r="CL115" s="705"/>
      <c r="CM115" s="705"/>
      <c r="CN115" s="705"/>
      <c r="CO115" s="705"/>
      <c r="CP115" s="705"/>
      <c r="CQ115" s="705"/>
      <c r="CR115" s="705"/>
      <c r="CS115" s="705"/>
      <c r="CT115" s="705"/>
      <c r="CU115" s="705"/>
      <c r="CV115" s="705"/>
      <c r="CW115" s="705"/>
      <c r="CX115" s="705"/>
      <c r="CY115" s="705"/>
      <c r="CZ115" s="705"/>
      <c r="DA115" s="705"/>
      <c r="DB115" s="705"/>
      <c r="DC115" s="705"/>
      <c r="DD115" s="705"/>
      <c r="DE115" s="705"/>
      <c r="DF115" s="705"/>
      <c r="DG115" s="705"/>
      <c r="DH115" s="705"/>
      <c r="DI115" s="705"/>
      <c r="DJ115" s="705"/>
      <c r="DK115" s="705"/>
      <c r="DL115" s="705"/>
      <c r="DM115" s="705"/>
      <c r="DN115" s="705"/>
      <c r="DO115" s="705"/>
      <c r="DP115" s="705"/>
      <c r="DQ115" s="705"/>
      <c r="DR115" s="705"/>
      <c r="DS115" s="705"/>
      <c r="DT115" s="705"/>
      <c r="DU115" s="705"/>
      <c r="DV115" s="705"/>
      <c r="DW115" s="705"/>
      <c r="DX115" s="705"/>
      <c r="DY115" s="705"/>
    </row>
    <row r="116" spans="1:129" s="711" customFormat="1">
      <c r="A116" s="973"/>
      <c r="B116" s="1194"/>
      <c r="C116" s="1195"/>
      <c r="D116" s="1298"/>
      <c r="E116" s="925"/>
      <c r="F116" s="923"/>
      <c r="G116" s="705"/>
      <c r="H116" s="705"/>
      <c r="I116" s="705"/>
      <c r="J116" s="946"/>
      <c r="K116" s="934"/>
      <c r="M116" s="706"/>
      <c r="N116" s="1308"/>
      <c r="O116" s="706"/>
      <c r="P116" s="862"/>
      <c r="Q116" s="931"/>
      <c r="R116" s="1026"/>
      <c r="S116" s="1182"/>
      <c r="T116" s="1183"/>
      <c r="U116" s="958"/>
      <c r="V116" s="959"/>
      <c r="W116" s="985"/>
      <c r="X116" s="959"/>
      <c r="Y116" s="985"/>
      <c r="Z116" s="960"/>
      <c r="AA116" s="961"/>
      <c r="AB116" s="1285"/>
      <c r="AC116" s="1286"/>
      <c r="AD116" s="962"/>
      <c r="AE116" s="963"/>
      <c r="AF116" s="1029"/>
      <c r="AG116" s="1237"/>
      <c r="AH116" s="705"/>
      <c r="AI116" s="705"/>
      <c r="AJ116" s="705"/>
      <c r="AK116" s="705"/>
      <c r="AL116" s="705"/>
      <c r="AM116" s="705"/>
      <c r="AN116" s="705"/>
      <c r="AO116" s="705"/>
      <c r="AP116" s="705"/>
      <c r="AQ116" s="705"/>
      <c r="AR116" s="705"/>
      <c r="AS116" s="705"/>
      <c r="AT116" s="705"/>
      <c r="AU116" s="705"/>
      <c r="AV116" s="705"/>
      <c r="AW116" s="705"/>
      <c r="AX116" s="705"/>
      <c r="AY116" s="705"/>
      <c r="AZ116" s="705"/>
      <c r="BA116" s="705"/>
      <c r="BB116" s="705"/>
      <c r="BC116" s="705"/>
      <c r="BD116" s="705"/>
      <c r="BE116" s="705"/>
      <c r="BF116" s="705"/>
      <c r="BG116" s="705"/>
      <c r="BH116" s="705"/>
      <c r="BI116" s="705"/>
      <c r="BJ116" s="705"/>
      <c r="BK116" s="705"/>
      <c r="BL116" s="705"/>
      <c r="BM116" s="705"/>
      <c r="BN116" s="705"/>
      <c r="BO116" s="705"/>
      <c r="BP116" s="705"/>
      <c r="BQ116" s="705"/>
      <c r="BR116" s="705"/>
      <c r="BS116" s="705"/>
      <c r="BT116" s="705"/>
      <c r="BU116" s="705"/>
      <c r="BV116" s="705"/>
      <c r="BW116" s="705"/>
      <c r="BX116" s="705"/>
      <c r="BY116" s="705"/>
      <c r="BZ116" s="705"/>
      <c r="CA116" s="705"/>
      <c r="CB116" s="705"/>
      <c r="CC116" s="705"/>
      <c r="CD116" s="705"/>
      <c r="CE116" s="705"/>
      <c r="CF116" s="705"/>
      <c r="CG116" s="705"/>
      <c r="CH116" s="705"/>
      <c r="CI116" s="705"/>
      <c r="CJ116" s="705"/>
      <c r="CK116" s="705"/>
      <c r="CL116" s="705"/>
      <c r="CM116" s="705"/>
      <c r="CN116" s="705"/>
      <c r="CO116" s="705"/>
      <c r="CP116" s="705"/>
      <c r="CQ116" s="705"/>
      <c r="CR116" s="705"/>
      <c r="CS116" s="705"/>
      <c r="CT116" s="705"/>
      <c r="CU116" s="705"/>
      <c r="CV116" s="705"/>
      <c r="CW116" s="705"/>
      <c r="CX116" s="705"/>
      <c r="CY116" s="705"/>
      <c r="CZ116" s="705"/>
      <c r="DA116" s="705"/>
      <c r="DB116" s="705"/>
      <c r="DC116" s="705"/>
      <c r="DD116" s="705"/>
      <c r="DE116" s="705"/>
      <c r="DF116" s="705"/>
      <c r="DG116" s="705"/>
      <c r="DH116" s="705"/>
      <c r="DI116" s="705"/>
      <c r="DJ116" s="705"/>
      <c r="DK116" s="705"/>
      <c r="DL116" s="705"/>
      <c r="DM116" s="705"/>
      <c r="DN116" s="705"/>
      <c r="DO116" s="705"/>
      <c r="DP116" s="705"/>
      <c r="DQ116" s="705"/>
      <c r="DR116" s="705"/>
      <c r="DS116" s="705"/>
      <c r="DT116" s="705"/>
      <c r="DU116" s="705"/>
      <c r="DV116" s="705"/>
      <c r="DW116" s="705"/>
      <c r="DX116" s="705"/>
      <c r="DY116" s="705"/>
    </row>
    <row r="117" spans="1:129" s="711" customFormat="1">
      <c r="A117" s="973"/>
      <c r="B117" s="1194"/>
      <c r="C117" s="1195"/>
      <c r="D117" s="1298"/>
      <c r="E117" s="925"/>
      <c r="F117" s="923"/>
      <c r="G117" s="705"/>
      <c r="H117" s="705"/>
      <c r="I117" s="705"/>
      <c r="J117" s="946"/>
      <c r="K117" s="934"/>
      <c r="M117" s="706"/>
      <c r="N117" s="1308"/>
      <c r="O117" s="706"/>
      <c r="P117" s="862"/>
      <c r="Q117" s="931"/>
      <c r="R117" s="1026"/>
      <c r="S117" s="1182"/>
      <c r="T117" s="1183"/>
      <c r="U117" s="958"/>
      <c r="V117" s="959"/>
      <c r="W117" s="985"/>
      <c r="X117" s="959"/>
      <c r="Y117" s="985"/>
      <c r="Z117" s="960"/>
      <c r="AA117" s="961"/>
      <c r="AB117" s="1285"/>
      <c r="AC117" s="1286"/>
      <c r="AD117" s="962"/>
      <c r="AE117" s="963"/>
      <c r="AF117" s="1029"/>
      <c r="AG117" s="1237"/>
      <c r="AH117" s="705"/>
      <c r="AI117" s="705"/>
      <c r="AJ117" s="705"/>
      <c r="AK117" s="705"/>
      <c r="AL117" s="705"/>
      <c r="AM117" s="705"/>
      <c r="AN117" s="705"/>
      <c r="AO117" s="705"/>
      <c r="AP117" s="705"/>
      <c r="AQ117" s="705"/>
      <c r="AR117" s="705"/>
      <c r="AS117" s="705"/>
      <c r="AT117" s="705"/>
      <c r="AU117" s="705"/>
      <c r="AV117" s="705"/>
      <c r="AW117" s="705"/>
      <c r="AX117" s="705"/>
      <c r="AY117" s="705"/>
      <c r="AZ117" s="705"/>
      <c r="BA117" s="705"/>
      <c r="BB117" s="705"/>
      <c r="BC117" s="705"/>
      <c r="BD117" s="705"/>
      <c r="BE117" s="705"/>
      <c r="BF117" s="705"/>
      <c r="BG117" s="705"/>
      <c r="BH117" s="705"/>
      <c r="BI117" s="705"/>
      <c r="BJ117" s="705"/>
      <c r="BK117" s="705"/>
      <c r="BL117" s="705"/>
      <c r="BM117" s="705"/>
      <c r="BN117" s="705"/>
      <c r="BO117" s="705"/>
      <c r="BP117" s="705"/>
      <c r="BQ117" s="705"/>
      <c r="BR117" s="705"/>
      <c r="BS117" s="705"/>
      <c r="BT117" s="705"/>
      <c r="BU117" s="705"/>
      <c r="BV117" s="705"/>
      <c r="BW117" s="705"/>
      <c r="BX117" s="705"/>
      <c r="BY117" s="705"/>
      <c r="BZ117" s="705"/>
      <c r="CA117" s="705"/>
      <c r="CB117" s="705"/>
      <c r="CC117" s="705"/>
      <c r="CD117" s="705"/>
      <c r="CE117" s="705"/>
      <c r="CF117" s="705"/>
      <c r="CG117" s="705"/>
      <c r="CH117" s="705"/>
      <c r="CI117" s="705"/>
      <c r="CJ117" s="705"/>
      <c r="CK117" s="705"/>
      <c r="CL117" s="705"/>
      <c r="CM117" s="705"/>
      <c r="CN117" s="705"/>
      <c r="CO117" s="705"/>
      <c r="CP117" s="705"/>
      <c r="CQ117" s="705"/>
      <c r="CR117" s="705"/>
      <c r="CS117" s="705"/>
      <c r="CT117" s="705"/>
      <c r="CU117" s="705"/>
      <c r="CV117" s="705"/>
      <c r="CW117" s="705"/>
      <c r="CX117" s="705"/>
      <c r="CY117" s="705"/>
      <c r="CZ117" s="705"/>
      <c r="DA117" s="705"/>
      <c r="DB117" s="705"/>
      <c r="DC117" s="705"/>
      <c r="DD117" s="705"/>
      <c r="DE117" s="705"/>
      <c r="DF117" s="705"/>
      <c r="DG117" s="705"/>
      <c r="DH117" s="705"/>
      <c r="DI117" s="705"/>
      <c r="DJ117" s="705"/>
      <c r="DK117" s="705"/>
      <c r="DL117" s="705"/>
      <c r="DM117" s="705"/>
      <c r="DN117" s="705"/>
      <c r="DO117" s="705"/>
      <c r="DP117" s="705"/>
      <c r="DQ117" s="705"/>
      <c r="DR117" s="705"/>
      <c r="DS117" s="705"/>
      <c r="DT117" s="705"/>
      <c r="DU117" s="705"/>
      <c r="DV117" s="705"/>
      <c r="DW117" s="705"/>
      <c r="DX117" s="705"/>
      <c r="DY117" s="705"/>
    </row>
    <row r="118" spans="1:129" s="711" customFormat="1">
      <c r="A118" s="973"/>
      <c r="B118" s="1194"/>
      <c r="C118" s="1195"/>
      <c r="D118" s="1298"/>
      <c r="E118" s="925"/>
      <c r="F118" s="923"/>
      <c r="G118" s="705"/>
      <c r="H118" s="705"/>
      <c r="I118" s="705"/>
      <c r="J118" s="946"/>
      <c r="K118" s="934"/>
      <c r="M118" s="706"/>
      <c r="N118" s="1308"/>
      <c r="O118" s="706"/>
      <c r="P118" s="862"/>
      <c r="Q118" s="931"/>
      <c r="R118" s="1026"/>
      <c r="S118" s="1182"/>
      <c r="T118" s="1183"/>
      <c r="U118" s="958"/>
      <c r="V118" s="959"/>
      <c r="W118" s="985"/>
      <c r="X118" s="959"/>
      <c r="Y118" s="985"/>
      <c r="Z118" s="960"/>
      <c r="AA118" s="961"/>
      <c r="AB118" s="1285"/>
      <c r="AC118" s="1286"/>
      <c r="AD118" s="962"/>
      <c r="AE118" s="963"/>
      <c r="AF118" s="1029"/>
      <c r="AG118" s="1237"/>
      <c r="AH118" s="705"/>
      <c r="AI118" s="705"/>
      <c r="AJ118" s="705"/>
      <c r="AK118" s="705"/>
      <c r="AL118" s="705"/>
      <c r="AM118" s="705"/>
      <c r="AN118" s="705"/>
      <c r="AO118" s="705"/>
      <c r="AP118" s="705"/>
      <c r="AQ118" s="705"/>
      <c r="AR118" s="705"/>
      <c r="AS118" s="705"/>
      <c r="AT118" s="705"/>
      <c r="AU118" s="705"/>
      <c r="AV118" s="705"/>
      <c r="AW118" s="705"/>
      <c r="AX118" s="705"/>
      <c r="AY118" s="705"/>
      <c r="AZ118" s="705"/>
      <c r="BA118" s="705"/>
      <c r="BB118" s="705"/>
      <c r="BC118" s="705"/>
      <c r="BD118" s="705"/>
      <c r="BE118" s="705"/>
      <c r="BF118" s="705"/>
      <c r="BG118" s="705"/>
      <c r="BH118" s="705"/>
      <c r="BI118" s="705"/>
      <c r="BJ118" s="705"/>
      <c r="BK118" s="705"/>
      <c r="BL118" s="705"/>
      <c r="BM118" s="705"/>
      <c r="BN118" s="705"/>
      <c r="BO118" s="705"/>
      <c r="BP118" s="705"/>
      <c r="BQ118" s="705"/>
      <c r="BR118" s="705"/>
      <c r="BS118" s="705"/>
      <c r="BT118" s="705"/>
      <c r="BU118" s="705"/>
      <c r="BV118" s="705"/>
      <c r="BW118" s="705"/>
      <c r="BX118" s="705"/>
      <c r="BY118" s="705"/>
      <c r="BZ118" s="705"/>
      <c r="CA118" s="705"/>
      <c r="CB118" s="705"/>
      <c r="CC118" s="705"/>
      <c r="CD118" s="705"/>
      <c r="CE118" s="705"/>
      <c r="CF118" s="705"/>
      <c r="CG118" s="705"/>
      <c r="CH118" s="705"/>
      <c r="CI118" s="705"/>
      <c r="CJ118" s="705"/>
      <c r="CK118" s="705"/>
      <c r="CL118" s="705"/>
      <c r="CM118" s="705"/>
      <c r="CN118" s="705"/>
      <c r="CO118" s="705"/>
      <c r="CP118" s="705"/>
      <c r="CQ118" s="705"/>
      <c r="CR118" s="705"/>
      <c r="CS118" s="705"/>
      <c r="CT118" s="705"/>
      <c r="CU118" s="705"/>
      <c r="CV118" s="705"/>
      <c r="CW118" s="705"/>
      <c r="CX118" s="705"/>
      <c r="CY118" s="705"/>
      <c r="CZ118" s="705"/>
      <c r="DA118" s="705"/>
      <c r="DB118" s="705"/>
      <c r="DC118" s="705"/>
      <c r="DD118" s="705"/>
      <c r="DE118" s="705"/>
      <c r="DF118" s="705"/>
      <c r="DG118" s="705"/>
      <c r="DH118" s="705"/>
      <c r="DI118" s="705"/>
      <c r="DJ118" s="705"/>
      <c r="DK118" s="705"/>
      <c r="DL118" s="705"/>
      <c r="DM118" s="705"/>
      <c r="DN118" s="705"/>
      <c r="DO118" s="705"/>
      <c r="DP118" s="705"/>
      <c r="DQ118" s="705"/>
      <c r="DR118" s="705"/>
      <c r="DS118" s="705"/>
      <c r="DT118" s="705"/>
      <c r="DU118" s="705"/>
      <c r="DV118" s="705"/>
      <c r="DW118" s="705"/>
      <c r="DX118" s="705"/>
      <c r="DY118" s="705"/>
    </row>
    <row r="119" spans="1:129" s="711" customFormat="1">
      <c r="A119" s="973"/>
      <c r="B119" s="1194"/>
      <c r="C119" s="1195"/>
      <c r="D119" s="1298"/>
      <c r="E119" s="925"/>
      <c r="F119" s="923"/>
      <c r="G119" s="705"/>
      <c r="H119" s="705"/>
      <c r="I119" s="705"/>
      <c r="J119" s="946"/>
      <c r="K119" s="934"/>
      <c r="M119" s="706"/>
      <c r="N119" s="1308"/>
      <c r="O119" s="706"/>
      <c r="P119" s="862"/>
      <c r="Q119" s="931"/>
      <c r="R119" s="1026"/>
      <c r="S119" s="1182"/>
      <c r="T119" s="1183"/>
      <c r="U119" s="958"/>
      <c r="V119" s="959"/>
      <c r="W119" s="985"/>
      <c r="X119" s="959"/>
      <c r="Y119" s="985"/>
      <c r="Z119" s="960"/>
      <c r="AA119" s="961"/>
      <c r="AB119" s="1285"/>
      <c r="AC119" s="1286"/>
      <c r="AD119" s="962"/>
      <c r="AE119" s="963"/>
      <c r="AF119" s="1029"/>
      <c r="AG119" s="1237"/>
      <c r="AH119" s="705"/>
      <c r="AI119" s="705"/>
      <c r="AJ119" s="705"/>
      <c r="AK119" s="705"/>
      <c r="AL119" s="705"/>
      <c r="AM119" s="705"/>
      <c r="AN119" s="705"/>
      <c r="AO119" s="705"/>
      <c r="AP119" s="705"/>
      <c r="AQ119" s="705"/>
      <c r="AR119" s="705"/>
      <c r="AS119" s="705"/>
      <c r="AT119" s="705"/>
      <c r="AU119" s="705"/>
      <c r="AV119" s="705"/>
      <c r="AW119" s="705"/>
      <c r="AX119" s="705"/>
      <c r="AY119" s="705"/>
      <c r="AZ119" s="705"/>
      <c r="BA119" s="705"/>
      <c r="BB119" s="705"/>
      <c r="BC119" s="705"/>
      <c r="BD119" s="705"/>
      <c r="BE119" s="705"/>
      <c r="BF119" s="705"/>
      <c r="BG119" s="705"/>
      <c r="BH119" s="705"/>
      <c r="BI119" s="705"/>
      <c r="BJ119" s="705"/>
      <c r="BK119" s="705"/>
      <c r="BL119" s="705"/>
      <c r="BM119" s="705"/>
      <c r="BN119" s="705"/>
      <c r="BO119" s="705"/>
      <c r="BP119" s="705"/>
      <c r="BQ119" s="705"/>
      <c r="BR119" s="705"/>
      <c r="BS119" s="705"/>
      <c r="BT119" s="705"/>
      <c r="BU119" s="705"/>
      <c r="BV119" s="705"/>
      <c r="BW119" s="705"/>
      <c r="BX119" s="705"/>
      <c r="BY119" s="705"/>
      <c r="BZ119" s="705"/>
      <c r="CA119" s="705"/>
      <c r="CB119" s="705"/>
      <c r="CC119" s="705"/>
      <c r="CD119" s="705"/>
      <c r="CE119" s="705"/>
      <c r="CF119" s="705"/>
      <c r="CG119" s="705"/>
      <c r="CH119" s="705"/>
      <c r="CI119" s="705"/>
      <c r="CJ119" s="705"/>
      <c r="CK119" s="705"/>
      <c r="CL119" s="705"/>
      <c r="CM119" s="705"/>
      <c r="CN119" s="705"/>
      <c r="CO119" s="705"/>
      <c r="CP119" s="705"/>
      <c r="CQ119" s="705"/>
      <c r="CR119" s="705"/>
      <c r="CS119" s="705"/>
      <c r="CT119" s="705"/>
      <c r="CU119" s="705"/>
      <c r="CV119" s="705"/>
      <c r="CW119" s="705"/>
      <c r="CX119" s="705"/>
      <c r="CY119" s="705"/>
      <c r="CZ119" s="705"/>
      <c r="DA119" s="705"/>
      <c r="DB119" s="705"/>
      <c r="DC119" s="705"/>
      <c r="DD119" s="705"/>
      <c r="DE119" s="705"/>
      <c r="DF119" s="705"/>
      <c r="DG119" s="705"/>
      <c r="DH119" s="705"/>
      <c r="DI119" s="705"/>
      <c r="DJ119" s="705"/>
      <c r="DK119" s="705"/>
      <c r="DL119" s="705"/>
      <c r="DM119" s="705"/>
      <c r="DN119" s="705"/>
      <c r="DO119" s="705"/>
      <c r="DP119" s="705"/>
      <c r="DQ119" s="705"/>
      <c r="DR119" s="705"/>
      <c r="DS119" s="705"/>
      <c r="DT119" s="705"/>
      <c r="DU119" s="705"/>
      <c r="DV119" s="705"/>
      <c r="DW119" s="705"/>
      <c r="DX119" s="705"/>
      <c r="DY119" s="705"/>
    </row>
    <row r="120" spans="1:129" s="711" customFormat="1">
      <c r="A120" s="973"/>
      <c r="B120" s="1194"/>
      <c r="C120" s="1195"/>
      <c r="D120" s="1298"/>
      <c r="E120" s="925"/>
      <c r="F120" s="923"/>
      <c r="G120" s="705"/>
      <c r="H120" s="705"/>
      <c r="I120" s="705"/>
      <c r="J120" s="946"/>
      <c r="K120" s="934"/>
      <c r="M120" s="706"/>
      <c r="N120" s="1308"/>
      <c r="O120" s="706"/>
      <c r="P120" s="862"/>
      <c r="Q120" s="931"/>
      <c r="R120" s="1026"/>
      <c r="S120" s="1182"/>
      <c r="T120" s="1183"/>
      <c r="U120" s="958"/>
      <c r="V120" s="959"/>
      <c r="W120" s="985"/>
      <c r="X120" s="959"/>
      <c r="Y120" s="985"/>
      <c r="Z120" s="960"/>
      <c r="AA120" s="961"/>
      <c r="AB120" s="1285"/>
      <c r="AC120" s="1286"/>
      <c r="AD120" s="962"/>
      <c r="AE120" s="963"/>
      <c r="AF120" s="1029"/>
      <c r="AG120" s="1237"/>
      <c r="AH120" s="705"/>
      <c r="AI120" s="705"/>
      <c r="AJ120" s="705"/>
      <c r="AK120" s="705"/>
      <c r="AL120" s="705"/>
      <c r="AM120" s="705"/>
      <c r="AN120" s="705"/>
      <c r="AO120" s="705"/>
      <c r="AP120" s="705"/>
      <c r="AQ120" s="705"/>
      <c r="AR120" s="705"/>
      <c r="AS120" s="705"/>
      <c r="AT120" s="705"/>
      <c r="AU120" s="705"/>
      <c r="AV120" s="705"/>
      <c r="AW120" s="705"/>
      <c r="AX120" s="705"/>
      <c r="AY120" s="705"/>
      <c r="AZ120" s="705"/>
      <c r="BA120" s="705"/>
      <c r="BB120" s="705"/>
      <c r="BC120" s="705"/>
      <c r="BD120" s="705"/>
      <c r="BE120" s="705"/>
      <c r="BF120" s="705"/>
      <c r="BG120" s="705"/>
      <c r="BH120" s="705"/>
      <c r="BI120" s="705"/>
      <c r="BJ120" s="705"/>
      <c r="BK120" s="705"/>
      <c r="BL120" s="705"/>
      <c r="BM120" s="705"/>
      <c r="BN120" s="705"/>
      <c r="BO120" s="705"/>
      <c r="BP120" s="705"/>
      <c r="BQ120" s="705"/>
      <c r="BR120" s="705"/>
      <c r="BS120" s="705"/>
      <c r="BT120" s="705"/>
      <c r="BU120" s="705"/>
      <c r="BV120" s="705"/>
      <c r="BW120" s="705"/>
      <c r="BX120" s="705"/>
      <c r="BY120" s="705"/>
      <c r="BZ120" s="705"/>
      <c r="CA120" s="705"/>
      <c r="CB120" s="705"/>
      <c r="CC120" s="705"/>
      <c r="CD120" s="705"/>
      <c r="CE120" s="705"/>
      <c r="CF120" s="705"/>
      <c r="CG120" s="705"/>
      <c r="CH120" s="705"/>
      <c r="CI120" s="705"/>
      <c r="CJ120" s="705"/>
      <c r="CK120" s="705"/>
      <c r="CL120" s="705"/>
      <c r="CM120" s="705"/>
      <c r="CN120" s="705"/>
      <c r="CO120" s="705"/>
      <c r="CP120" s="705"/>
      <c r="CQ120" s="705"/>
      <c r="CR120" s="705"/>
      <c r="CS120" s="705"/>
      <c r="CT120" s="705"/>
      <c r="CU120" s="705"/>
      <c r="CV120" s="705"/>
      <c r="CW120" s="705"/>
      <c r="CX120" s="705"/>
      <c r="CY120" s="705"/>
      <c r="CZ120" s="705"/>
      <c r="DA120" s="705"/>
      <c r="DB120" s="705"/>
      <c r="DC120" s="705"/>
      <c r="DD120" s="705"/>
      <c r="DE120" s="705"/>
      <c r="DF120" s="705"/>
      <c r="DG120" s="705"/>
      <c r="DH120" s="705"/>
      <c r="DI120" s="705"/>
      <c r="DJ120" s="705"/>
      <c r="DK120" s="705"/>
      <c r="DL120" s="705"/>
      <c r="DM120" s="705"/>
      <c r="DN120" s="705"/>
      <c r="DO120" s="705"/>
      <c r="DP120" s="705"/>
      <c r="DQ120" s="705"/>
      <c r="DR120" s="705"/>
      <c r="DS120" s="705"/>
      <c r="DT120" s="705"/>
      <c r="DU120" s="705"/>
      <c r="DV120" s="705"/>
      <c r="DW120" s="705"/>
      <c r="DX120" s="705"/>
      <c r="DY120" s="705"/>
    </row>
    <row r="121" spans="1:129" s="711" customFormat="1">
      <c r="A121" s="973"/>
      <c r="B121" s="1194"/>
      <c r="C121" s="1195"/>
      <c r="D121" s="1298"/>
      <c r="E121" s="925"/>
      <c r="F121" s="923"/>
      <c r="G121" s="705"/>
      <c r="H121" s="705"/>
      <c r="I121" s="705"/>
      <c r="J121" s="946"/>
      <c r="K121" s="934"/>
      <c r="M121" s="706"/>
      <c r="N121" s="1308"/>
      <c r="O121" s="706"/>
      <c r="P121" s="862"/>
      <c r="Q121" s="931"/>
      <c r="R121" s="1026"/>
      <c r="S121" s="1182"/>
      <c r="T121" s="1183"/>
      <c r="U121" s="958"/>
      <c r="V121" s="959"/>
      <c r="W121" s="985"/>
      <c r="X121" s="959"/>
      <c r="Y121" s="985"/>
      <c r="Z121" s="960"/>
      <c r="AA121" s="961"/>
      <c r="AB121" s="1285"/>
      <c r="AC121" s="1286"/>
      <c r="AD121" s="962"/>
      <c r="AE121" s="963"/>
      <c r="AF121" s="1029"/>
      <c r="AG121" s="1237"/>
      <c r="AH121" s="705"/>
      <c r="AI121" s="705"/>
      <c r="AJ121" s="705"/>
      <c r="AK121" s="705"/>
      <c r="AL121" s="705"/>
      <c r="AM121" s="705"/>
      <c r="AN121" s="705"/>
      <c r="AO121" s="705"/>
      <c r="AP121" s="705"/>
      <c r="AQ121" s="705"/>
      <c r="AR121" s="705"/>
      <c r="AS121" s="705"/>
      <c r="AT121" s="705"/>
      <c r="AU121" s="705"/>
      <c r="AV121" s="705"/>
      <c r="AW121" s="705"/>
      <c r="AX121" s="705"/>
      <c r="AY121" s="705"/>
      <c r="AZ121" s="705"/>
      <c r="BA121" s="705"/>
      <c r="BB121" s="705"/>
      <c r="BC121" s="705"/>
      <c r="BD121" s="705"/>
      <c r="BE121" s="705"/>
      <c r="BF121" s="705"/>
      <c r="BG121" s="705"/>
      <c r="BH121" s="705"/>
      <c r="BI121" s="705"/>
      <c r="BJ121" s="705"/>
      <c r="BK121" s="705"/>
      <c r="BL121" s="705"/>
      <c r="BM121" s="705"/>
      <c r="BN121" s="705"/>
      <c r="BO121" s="705"/>
      <c r="BP121" s="705"/>
      <c r="BQ121" s="705"/>
      <c r="BR121" s="705"/>
      <c r="BS121" s="705"/>
      <c r="BT121" s="705"/>
      <c r="BU121" s="705"/>
      <c r="BV121" s="705"/>
      <c r="BW121" s="705"/>
      <c r="BX121" s="705"/>
      <c r="BY121" s="705"/>
      <c r="BZ121" s="705"/>
      <c r="CA121" s="705"/>
      <c r="CB121" s="705"/>
      <c r="CC121" s="705"/>
      <c r="CD121" s="705"/>
      <c r="CE121" s="705"/>
      <c r="CF121" s="705"/>
      <c r="CG121" s="705"/>
      <c r="CH121" s="705"/>
      <c r="CI121" s="705"/>
      <c r="CJ121" s="705"/>
      <c r="CK121" s="705"/>
      <c r="CL121" s="705"/>
      <c r="CM121" s="705"/>
      <c r="CN121" s="705"/>
      <c r="CO121" s="705"/>
      <c r="CP121" s="705"/>
      <c r="CQ121" s="705"/>
      <c r="CR121" s="705"/>
      <c r="CS121" s="705"/>
      <c r="CT121" s="705"/>
      <c r="CU121" s="705"/>
      <c r="CV121" s="705"/>
      <c r="CW121" s="705"/>
      <c r="CX121" s="705"/>
      <c r="CY121" s="705"/>
      <c r="CZ121" s="705"/>
      <c r="DA121" s="705"/>
      <c r="DB121" s="705"/>
      <c r="DC121" s="705"/>
      <c r="DD121" s="705"/>
      <c r="DE121" s="705"/>
      <c r="DF121" s="705"/>
      <c r="DG121" s="705"/>
      <c r="DH121" s="705"/>
      <c r="DI121" s="705"/>
      <c r="DJ121" s="705"/>
      <c r="DK121" s="705"/>
      <c r="DL121" s="705"/>
      <c r="DM121" s="705"/>
      <c r="DN121" s="705"/>
      <c r="DO121" s="705"/>
      <c r="DP121" s="705"/>
      <c r="DQ121" s="705"/>
      <c r="DR121" s="705"/>
      <c r="DS121" s="705"/>
      <c r="DT121" s="705"/>
      <c r="DU121" s="705"/>
      <c r="DV121" s="705"/>
      <c r="DW121" s="705"/>
      <c r="DX121" s="705"/>
      <c r="DY121" s="705"/>
    </row>
    <row r="122" spans="1:129" s="711" customFormat="1">
      <c r="A122" s="973"/>
      <c r="B122" s="1194"/>
      <c r="C122" s="1195"/>
      <c r="D122" s="1298"/>
      <c r="E122" s="925"/>
      <c r="F122" s="923"/>
      <c r="G122" s="705"/>
      <c r="H122" s="705"/>
      <c r="I122" s="705"/>
      <c r="J122" s="946"/>
      <c r="K122" s="934"/>
      <c r="M122" s="706"/>
      <c r="N122" s="1308"/>
      <c r="O122" s="706"/>
      <c r="P122" s="862"/>
      <c r="Q122" s="931"/>
      <c r="R122" s="1026"/>
      <c r="S122" s="1182"/>
      <c r="T122" s="1183"/>
      <c r="U122" s="958"/>
      <c r="V122" s="959"/>
      <c r="W122" s="985"/>
      <c r="X122" s="959"/>
      <c r="Y122" s="985"/>
      <c r="Z122" s="960"/>
      <c r="AA122" s="961"/>
      <c r="AB122" s="1285"/>
      <c r="AC122" s="1286"/>
      <c r="AD122" s="962"/>
      <c r="AE122" s="963"/>
      <c r="AF122" s="1029"/>
      <c r="AG122" s="1237"/>
      <c r="AH122" s="705"/>
      <c r="AI122" s="705"/>
      <c r="AJ122" s="705"/>
      <c r="AK122" s="705"/>
      <c r="AL122" s="705"/>
      <c r="AM122" s="705"/>
      <c r="AN122" s="705"/>
      <c r="AO122" s="705"/>
      <c r="AP122" s="705"/>
      <c r="AQ122" s="705"/>
      <c r="AR122" s="705"/>
      <c r="AS122" s="705"/>
      <c r="AT122" s="705"/>
      <c r="AU122" s="705"/>
      <c r="AV122" s="705"/>
      <c r="AW122" s="705"/>
      <c r="AX122" s="705"/>
      <c r="AY122" s="705"/>
      <c r="AZ122" s="705"/>
      <c r="BA122" s="705"/>
      <c r="BB122" s="705"/>
      <c r="BC122" s="705"/>
      <c r="BD122" s="705"/>
      <c r="BE122" s="705"/>
      <c r="BF122" s="705"/>
      <c r="BG122" s="705"/>
      <c r="BH122" s="705"/>
      <c r="BI122" s="705"/>
      <c r="BJ122" s="705"/>
      <c r="BK122" s="705"/>
      <c r="BL122" s="705"/>
      <c r="BM122" s="705"/>
      <c r="BN122" s="705"/>
      <c r="BO122" s="705"/>
      <c r="BP122" s="705"/>
      <c r="BQ122" s="705"/>
      <c r="BR122" s="705"/>
      <c r="BS122" s="705"/>
      <c r="BT122" s="705"/>
      <c r="BU122" s="705"/>
      <c r="BV122" s="705"/>
      <c r="BW122" s="705"/>
      <c r="BX122" s="705"/>
      <c r="BY122" s="705"/>
      <c r="BZ122" s="705"/>
      <c r="CA122" s="705"/>
      <c r="CB122" s="705"/>
      <c r="CC122" s="705"/>
      <c r="CD122" s="705"/>
      <c r="CE122" s="705"/>
      <c r="CF122" s="705"/>
      <c r="CG122" s="705"/>
      <c r="CH122" s="705"/>
      <c r="CI122" s="705"/>
      <c r="CJ122" s="705"/>
      <c r="CK122" s="705"/>
      <c r="CL122" s="705"/>
      <c r="CM122" s="705"/>
      <c r="CN122" s="705"/>
      <c r="CO122" s="705"/>
      <c r="CP122" s="705"/>
      <c r="CQ122" s="705"/>
      <c r="CR122" s="705"/>
      <c r="CS122" s="705"/>
      <c r="CT122" s="705"/>
      <c r="CU122" s="705"/>
      <c r="CV122" s="705"/>
      <c r="CW122" s="705"/>
      <c r="CX122" s="705"/>
      <c r="CY122" s="705"/>
      <c r="CZ122" s="705"/>
      <c r="DA122" s="705"/>
      <c r="DB122" s="705"/>
      <c r="DC122" s="705"/>
      <c r="DD122" s="705"/>
      <c r="DE122" s="705"/>
      <c r="DF122" s="705"/>
      <c r="DG122" s="705"/>
      <c r="DH122" s="705"/>
      <c r="DI122" s="705"/>
      <c r="DJ122" s="705"/>
      <c r="DK122" s="705"/>
      <c r="DL122" s="705"/>
      <c r="DM122" s="705"/>
      <c r="DN122" s="705"/>
      <c r="DO122" s="705"/>
      <c r="DP122" s="705"/>
      <c r="DQ122" s="705"/>
      <c r="DR122" s="705"/>
      <c r="DS122" s="705"/>
      <c r="DT122" s="705"/>
      <c r="DU122" s="705"/>
      <c r="DV122" s="705"/>
      <c r="DW122" s="705"/>
      <c r="DX122" s="705"/>
      <c r="DY122" s="705"/>
    </row>
    <row r="123" spans="1:129" s="711" customFormat="1">
      <c r="A123" s="973"/>
      <c r="B123" s="1194"/>
      <c r="C123" s="1195"/>
      <c r="D123" s="1298"/>
      <c r="E123" s="925"/>
      <c r="F123" s="923"/>
      <c r="G123" s="705"/>
      <c r="H123" s="705"/>
      <c r="I123" s="705"/>
      <c r="J123" s="946"/>
      <c r="K123" s="934"/>
      <c r="M123" s="706"/>
      <c r="N123" s="1308"/>
      <c r="O123" s="706"/>
      <c r="P123" s="862"/>
      <c r="Q123" s="931"/>
      <c r="R123" s="1026"/>
      <c r="S123" s="1182"/>
      <c r="T123" s="1183"/>
      <c r="U123" s="958"/>
      <c r="V123" s="959"/>
      <c r="W123" s="985"/>
      <c r="X123" s="959"/>
      <c r="Y123" s="985"/>
      <c r="Z123" s="960"/>
      <c r="AA123" s="961"/>
      <c r="AB123" s="1285"/>
      <c r="AC123" s="1286"/>
      <c r="AD123" s="962"/>
      <c r="AE123" s="963"/>
      <c r="AF123" s="1029"/>
      <c r="AG123" s="1237"/>
      <c r="AH123" s="705"/>
      <c r="AI123" s="705"/>
      <c r="AJ123" s="705"/>
      <c r="AK123" s="705"/>
      <c r="AL123" s="705"/>
      <c r="AM123" s="705"/>
      <c r="AN123" s="705"/>
      <c r="AO123" s="705"/>
      <c r="AP123" s="705"/>
      <c r="AQ123" s="705"/>
      <c r="AR123" s="705"/>
      <c r="AS123" s="705"/>
      <c r="AT123" s="705"/>
      <c r="AU123" s="705"/>
      <c r="AV123" s="705"/>
      <c r="AW123" s="705"/>
      <c r="AX123" s="705"/>
      <c r="AY123" s="705"/>
      <c r="AZ123" s="705"/>
      <c r="BA123" s="705"/>
      <c r="BB123" s="705"/>
      <c r="BC123" s="705"/>
      <c r="BD123" s="705"/>
      <c r="BE123" s="705"/>
      <c r="BF123" s="705"/>
      <c r="BG123" s="705"/>
      <c r="BH123" s="705"/>
      <c r="BI123" s="705"/>
      <c r="BJ123" s="705"/>
      <c r="BK123" s="705"/>
      <c r="BL123" s="705"/>
      <c r="BM123" s="705"/>
      <c r="BN123" s="705"/>
      <c r="BO123" s="705"/>
      <c r="BP123" s="705"/>
      <c r="BQ123" s="705"/>
      <c r="BR123" s="705"/>
      <c r="BS123" s="705"/>
      <c r="BT123" s="705"/>
      <c r="BU123" s="705"/>
      <c r="BV123" s="705"/>
      <c r="BW123" s="705"/>
      <c r="BX123" s="705"/>
      <c r="BY123" s="705"/>
      <c r="BZ123" s="705"/>
      <c r="CA123" s="705"/>
      <c r="CB123" s="705"/>
      <c r="CC123" s="705"/>
      <c r="CD123" s="705"/>
      <c r="CE123" s="705"/>
      <c r="CF123" s="705"/>
      <c r="CG123" s="705"/>
      <c r="CH123" s="705"/>
      <c r="CI123" s="705"/>
      <c r="CJ123" s="705"/>
      <c r="CK123" s="705"/>
      <c r="CL123" s="705"/>
      <c r="CM123" s="705"/>
      <c r="CN123" s="705"/>
      <c r="CO123" s="705"/>
      <c r="CP123" s="705"/>
      <c r="CQ123" s="705"/>
      <c r="CR123" s="705"/>
      <c r="CS123" s="705"/>
      <c r="CT123" s="705"/>
      <c r="CU123" s="705"/>
      <c r="CV123" s="705"/>
      <c r="CW123" s="705"/>
      <c r="CX123" s="705"/>
      <c r="CY123" s="705"/>
      <c r="CZ123" s="705"/>
      <c r="DA123" s="705"/>
      <c r="DB123" s="705"/>
      <c r="DC123" s="705"/>
      <c r="DD123" s="705"/>
      <c r="DE123" s="705"/>
      <c r="DF123" s="705"/>
      <c r="DG123" s="705"/>
      <c r="DH123" s="705"/>
      <c r="DI123" s="705"/>
      <c r="DJ123" s="705"/>
      <c r="DK123" s="705"/>
      <c r="DL123" s="705"/>
      <c r="DM123" s="705"/>
      <c r="DN123" s="705"/>
      <c r="DO123" s="705"/>
      <c r="DP123" s="705"/>
      <c r="DQ123" s="705"/>
      <c r="DR123" s="705"/>
      <c r="DS123" s="705"/>
      <c r="DT123" s="705"/>
      <c r="DU123" s="705"/>
      <c r="DV123" s="705"/>
      <c r="DW123" s="705"/>
      <c r="DX123" s="705"/>
      <c r="DY123" s="705"/>
    </row>
    <row r="124" spans="1:129" s="711" customFormat="1">
      <c r="A124" s="973"/>
      <c r="B124" s="1194"/>
      <c r="C124" s="1195"/>
      <c r="D124" s="1298"/>
      <c r="E124" s="925"/>
      <c r="F124" s="923"/>
      <c r="G124" s="705"/>
      <c r="H124" s="705"/>
      <c r="I124" s="705"/>
      <c r="J124" s="946"/>
      <c r="K124" s="934"/>
      <c r="M124" s="706"/>
      <c r="N124" s="1308"/>
      <c r="O124" s="706"/>
      <c r="P124" s="862"/>
      <c r="Q124" s="931"/>
      <c r="R124" s="1026"/>
      <c r="S124" s="1182"/>
      <c r="T124" s="1183"/>
      <c r="U124" s="958"/>
      <c r="V124" s="959"/>
      <c r="W124" s="985"/>
      <c r="X124" s="959"/>
      <c r="Y124" s="985"/>
      <c r="Z124" s="960"/>
      <c r="AA124" s="961"/>
      <c r="AB124" s="1285"/>
      <c r="AC124" s="1286"/>
      <c r="AD124" s="962"/>
      <c r="AE124" s="963"/>
      <c r="AF124" s="1029"/>
      <c r="AG124" s="1237"/>
      <c r="AH124" s="705"/>
      <c r="AI124" s="705"/>
      <c r="AJ124" s="705"/>
      <c r="AK124" s="705"/>
      <c r="AL124" s="705"/>
      <c r="AM124" s="705"/>
      <c r="AN124" s="705"/>
      <c r="AO124" s="705"/>
      <c r="AP124" s="705"/>
      <c r="AQ124" s="705"/>
      <c r="AR124" s="705"/>
      <c r="AS124" s="705"/>
      <c r="AT124" s="705"/>
      <c r="AU124" s="705"/>
      <c r="AV124" s="705"/>
      <c r="AW124" s="705"/>
      <c r="AX124" s="705"/>
      <c r="AY124" s="705"/>
      <c r="AZ124" s="705"/>
      <c r="BA124" s="705"/>
      <c r="BB124" s="705"/>
      <c r="BC124" s="705"/>
      <c r="BD124" s="705"/>
      <c r="BE124" s="705"/>
      <c r="BF124" s="705"/>
      <c r="BG124" s="705"/>
      <c r="BH124" s="705"/>
      <c r="BI124" s="705"/>
      <c r="BJ124" s="705"/>
      <c r="BK124" s="705"/>
      <c r="BL124" s="705"/>
      <c r="BM124" s="705"/>
      <c r="BN124" s="705"/>
      <c r="BO124" s="705"/>
      <c r="BP124" s="705"/>
      <c r="BQ124" s="705"/>
      <c r="BR124" s="705"/>
      <c r="BS124" s="705"/>
      <c r="BT124" s="705"/>
      <c r="BU124" s="705"/>
      <c r="BV124" s="705"/>
      <c r="BW124" s="705"/>
      <c r="BX124" s="705"/>
      <c r="BY124" s="705"/>
      <c r="BZ124" s="705"/>
      <c r="CA124" s="705"/>
      <c r="CB124" s="705"/>
      <c r="CC124" s="705"/>
      <c r="CD124" s="705"/>
      <c r="CE124" s="705"/>
      <c r="CF124" s="705"/>
      <c r="CG124" s="705"/>
      <c r="CH124" s="705"/>
      <c r="CI124" s="705"/>
      <c r="CJ124" s="705"/>
      <c r="CK124" s="705"/>
      <c r="CL124" s="705"/>
      <c r="CM124" s="705"/>
      <c r="CN124" s="705"/>
      <c r="CO124" s="705"/>
      <c r="CP124" s="705"/>
      <c r="CQ124" s="705"/>
      <c r="CR124" s="705"/>
      <c r="CS124" s="705"/>
      <c r="CT124" s="705"/>
      <c r="CU124" s="705"/>
      <c r="CV124" s="705"/>
      <c r="CW124" s="705"/>
      <c r="CX124" s="705"/>
      <c r="CY124" s="705"/>
      <c r="CZ124" s="705"/>
      <c r="DA124" s="705"/>
      <c r="DB124" s="705"/>
      <c r="DC124" s="705"/>
      <c r="DD124" s="705"/>
      <c r="DE124" s="705"/>
      <c r="DF124" s="705"/>
      <c r="DG124" s="705"/>
      <c r="DH124" s="705"/>
      <c r="DI124" s="705"/>
      <c r="DJ124" s="705"/>
      <c r="DK124" s="705"/>
      <c r="DL124" s="705"/>
      <c r="DM124" s="705"/>
      <c r="DN124" s="705"/>
      <c r="DO124" s="705"/>
      <c r="DP124" s="705"/>
      <c r="DQ124" s="705"/>
      <c r="DR124" s="705"/>
      <c r="DS124" s="705"/>
      <c r="DT124" s="705"/>
      <c r="DU124" s="705"/>
      <c r="DV124" s="705"/>
      <c r="DW124" s="705"/>
      <c r="DX124" s="705"/>
      <c r="DY124" s="705"/>
    </row>
    <row r="125" spans="1:129" s="711" customFormat="1">
      <c r="A125" s="973"/>
      <c r="B125" s="1194"/>
      <c r="C125" s="1195"/>
      <c r="D125" s="1298"/>
      <c r="E125" s="925"/>
      <c r="F125" s="923"/>
      <c r="G125" s="705"/>
      <c r="H125" s="705"/>
      <c r="I125" s="705"/>
      <c r="J125" s="946"/>
      <c r="K125" s="934"/>
      <c r="M125" s="706"/>
      <c r="N125" s="1308"/>
      <c r="O125" s="706"/>
      <c r="P125" s="862"/>
      <c r="Q125" s="931"/>
      <c r="R125" s="1026"/>
      <c r="S125" s="1182"/>
      <c r="T125" s="1183"/>
      <c r="U125" s="958"/>
      <c r="V125" s="959"/>
      <c r="W125" s="985"/>
      <c r="X125" s="959"/>
      <c r="Y125" s="985"/>
      <c r="Z125" s="960"/>
      <c r="AA125" s="961"/>
      <c r="AB125" s="1285"/>
      <c r="AC125" s="1286"/>
      <c r="AD125" s="962"/>
      <c r="AE125" s="963"/>
      <c r="AF125" s="1029"/>
      <c r="AG125" s="1237"/>
      <c r="AH125" s="705"/>
      <c r="AI125" s="705"/>
      <c r="AJ125" s="705"/>
      <c r="AK125" s="705"/>
      <c r="AL125" s="705"/>
      <c r="AM125" s="705"/>
      <c r="AN125" s="705"/>
      <c r="AO125" s="705"/>
      <c r="AP125" s="705"/>
      <c r="AQ125" s="705"/>
      <c r="AR125" s="705"/>
      <c r="AS125" s="705"/>
      <c r="AT125" s="705"/>
      <c r="AU125" s="705"/>
      <c r="AV125" s="705"/>
      <c r="AW125" s="705"/>
      <c r="AX125" s="705"/>
      <c r="AY125" s="705"/>
      <c r="AZ125" s="705"/>
      <c r="BA125" s="705"/>
      <c r="BB125" s="705"/>
      <c r="BC125" s="705"/>
      <c r="BD125" s="705"/>
      <c r="BE125" s="705"/>
      <c r="BF125" s="705"/>
      <c r="BG125" s="705"/>
      <c r="BH125" s="705"/>
      <c r="BI125" s="705"/>
      <c r="BJ125" s="705"/>
      <c r="BK125" s="705"/>
      <c r="BL125" s="705"/>
      <c r="BM125" s="705"/>
      <c r="BN125" s="705"/>
      <c r="BO125" s="705"/>
      <c r="BP125" s="705"/>
      <c r="BQ125" s="705"/>
      <c r="BR125" s="705"/>
      <c r="BS125" s="705"/>
      <c r="BT125" s="705"/>
      <c r="BU125" s="705"/>
      <c r="BV125" s="705"/>
      <c r="BW125" s="705"/>
      <c r="BX125" s="705"/>
      <c r="BY125" s="705"/>
      <c r="BZ125" s="705"/>
      <c r="CA125" s="705"/>
      <c r="CB125" s="705"/>
      <c r="CC125" s="705"/>
      <c r="CD125" s="705"/>
      <c r="CE125" s="705"/>
      <c r="CF125" s="705"/>
      <c r="CG125" s="705"/>
      <c r="CH125" s="705"/>
      <c r="CI125" s="705"/>
      <c r="CJ125" s="705"/>
      <c r="CK125" s="705"/>
      <c r="CL125" s="705"/>
      <c r="CM125" s="705"/>
      <c r="CN125" s="705"/>
      <c r="CO125" s="705"/>
      <c r="CP125" s="705"/>
      <c r="CQ125" s="705"/>
      <c r="CR125" s="705"/>
      <c r="CS125" s="705"/>
      <c r="CT125" s="705"/>
      <c r="CU125" s="705"/>
      <c r="CV125" s="705"/>
      <c r="CW125" s="705"/>
      <c r="CX125" s="705"/>
      <c r="CY125" s="705"/>
      <c r="CZ125" s="705"/>
      <c r="DA125" s="705"/>
      <c r="DB125" s="705"/>
      <c r="DC125" s="705"/>
      <c r="DD125" s="705"/>
      <c r="DE125" s="705"/>
      <c r="DF125" s="705"/>
      <c r="DG125" s="705"/>
      <c r="DH125" s="705"/>
      <c r="DI125" s="705"/>
      <c r="DJ125" s="705"/>
      <c r="DK125" s="705"/>
      <c r="DL125" s="705"/>
      <c r="DM125" s="705"/>
      <c r="DN125" s="705"/>
      <c r="DO125" s="705"/>
      <c r="DP125" s="705"/>
      <c r="DQ125" s="705"/>
      <c r="DR125" s="705"/>
      <c r="DS125" s="705"/>
      <c r="DT125" s="705"/>
      <c r="DU125" s="705"/>
      <c r="DV125" s="705"/>
      <c r="DW125" s="705"/>
      <c r="DX125" s="705"/>
      <c r="DY125" s="705"/>
    </row>
  </sheetData>
  <autoFilter ref="A4:DY100">
    <sortState ref="A5:DY100">
      <sortCondition ref="D4:D100"/>
    </sortState>
  </autoFilter>
  <mergeCells count="24">
    <mergeCell ref="AU1:AX1"/>
    <mergeCell ref="AH1:AK1"/>
    <mergeCell ref="DU1:DY1"/>
    <mergeCell ref="CH1:CL1"/>
    <mergeCell ref="CM1:CP1"/>
    <mergeCell ref="CQ1:CT1"/>
    <mergeCell ref="CU1:CY1"/>
    <mergeCell ref="CZ1:DC1"/>
    <mergeCell ref="DD1:DG1"/>
    <mergeCell ref="DQ1:DT1"/>
    <mergeCell ref="AB2:AE2"/>
    <mergeCell ref="DH1:DL1"/>
    <mergeCell ref="DM1:DP1"/>
    <mergeCell ref="AM1:AP1"/>
    <mergeCell ref="BM1:BP1"/>
    <mergeCell ref="BQ1:BT1"/>
    <mergeCell ref="BU1:BY1"/>
    <mergeCell ref="BZ1:CC1"/>
    <mergeCell ref="CD1:CG1"/>
    <mergeCell ref="AQ1:AT1"/>
    <mergeCell ref="AZ1:BC1"/>
    <mergeCell ref="BD1:BG1"/>
    <mergeCell ref="BH1:BL1"/>
    <mergeCell ref="AF1:AF3"/>
  </mergeCells>
  <conditionalFormatting sqref="M1:M20 M35 M22:M26 M28:M33 M38:M48 M101:M1048576">
    <cfRule type="duplicateValues" dxfId="217" priority="195"/>
  </conditionalFormatting>
  <conditionalFormatting sqref="M28">
    <cfRule type="duplicateValues" dxfId="216" priority="193"/>
  </conditionalFormatting>
  <conditionalFormatting sqref="M21">
    <cfRule type="duplicateValues" dxfId="215" priority="192"/>
  </conditionalFormatting>
  <conditionalFormatting sqref="M32">
    <cfRule type="duplicateValues" dxfId="214" priority="190"/>
  </conditionalFormatting>
  <conditionalFormatting sqref="M33:M34">
    <cfRule type="duplicateValues" dxfId="213" priority="189"/>
  </conditionalFormatting>
  <conditionalFormatting sqref="M29">
    <cfRule type="duplicateValues" dxfId="212" priority="182"/>
  </conditionalFormatting>
  <conditionalFormatting sqref="M33">
    <cfRule type="duplicateValues" dxfId="211" priority="181"/>
  </conditionalFormatting>
  <conditionalFormatting sqref="M27">
    <cfRule type="duplicateValues" dxfId="210" priority="175"/>
  </conditionalFormatting>
  <conditionalFormatting sqref="M27">
    <cfRule type="duplicateValues" dxfId="209" priority="173"/>
  </conditionalFormatting>
  <conditionalFormatting sqref="M27">
    <cfRule type="duplicateValues" dxfId="208" priority="172"/>
  </conditionalFormatting>
  <conditionalFormatting sqref="M36">
    <cfRule type="duplicateValues" dxfId="201" priority="109"/>
  </conditionalFormatting>
  <conditionalFormatting sqref="AZ4:DY4">
    <cfRule type="cellIs" dxfId="200" priority="239" operator="between">
      <formula>3</formula>
      <formula>4</formula>
    </cfRule>
    <cfRule type="cellIs" dxfId="199" priority="240" operator="between">
      <formula>1</formula>
      <formula>3</formula>
    </cfRule>
    <cfRule type="cellIs" dxfId="198" priority="241" operator="greaterThan">
      <formula>4</formula>
    </cfRule>
  </conditionalFormatting>
  <conditionalFormatting sqref="M49:M61 M63:M71">
    <cfRule type="duplicateValues" dxfId="197" priority="58"/>
  </conditionalFormatting>
  <conditionalFormatting sqref="M72:M100">
    <cfRule type="duplicateValues" dxfId="196" priority="41"/>
  </conditionalFormatting>
  <conditionalFormatting sqref="B5:B61 B63:B100">
    <cfRule type="cellIs" dxfId="195" priority="171" operator="equal">
      <formula>"cancelled"</formula>
    </cfRule>
    <cfRule type="cellIs" priority="194" operator="equal">
      <formula>"completed"</formula>
    </cfRule>
    <cfRule type="cellIs" priority="197" operator="equal">
      <formula>"backlog"</formula>
    </cfRule>
    <cfRule type="cellIs" priority="198" operator="equal">
      <formula>"hold"</formula>
    </cfRule>
    <cfRule type="cellIs" dxfId="194" priority="199" operator="equal">
      <formula>"request"</formula>
    </cfRule>
    <cfRule type="cellIs" priority="200" operator="equal">
      <formula>"active"</formula>
    </cfRule>
    <cfRule type="cellIs" priority="202" operator="equal">
      <formula>"confirmed"</formula>
    </cfRule>
  </conditionalFormatting>
  <conditionalFormatting sqref="AH5:DY61 AH63:DY100">
    <cfRule type="cellIs" dxfId="193" priority="54" operator="equal">
      <formula>1.007</formula>
    </cfRule>
    <cfRule type="cellIs" dxfId="192" priority="55" operator="equal">
      <formula>1.006</formula>
    </cfRule>
    <cfRule type="cellIs" dxfId="191" priority="77" operator="equal">
      <formula>1.003</formula>
    </cfRule>
    <cfRule type="cellIs" dxfId="190" priority="138" operator="equal">
      <formula>1.005</formula>
    </cfRule>
    <cfRule type="cellIs" dxfId="189" priority="139" operator="equal">
      <formula>1.004</formula>
    </cfRule>
    <cfRule type="cellIs" dxfId="188" priority="141" operator="equal">
      <formula>1.002</formula>
    </cfRule>
    <cfRule type="cellIs" dxfId="187" priority="142" operator="equal">
      <formula>1.001</formula>
    </cfRule>
    <cfRule type="cellIs" dxfId="186" priority="143" operator="equal">
      <formula>1.0001</formula>
    </cfRule>
  </conditionalFormatting>
  <conditionalFormatting sqref="A5:A61 A63:A100">
    <cfRule type="duplicateValues" dxfId="185" priority="30"/>
  </conditionalFormatting>
  <conditionalFormatting sqref="AG5:AG61 AG63:AG100">
    <cfRule type="containsText" priority="27" operator="containsText" text="PMO">
      <formula>NOT(ISERROR(SEARCH("PMO",AG5)))</formula>
    </cfRule>
    <cfRule type="containsText" dxfId="184" priority="72" operator="containsText" text="Sales">
      <formula>NOT(ISERROR(SEARCH("Sales",AG5)))</formula>
    </cfRule>
    <cfRule type="containsText" dxfId="183" priority="73" operator="containsText" text="u.s.">
      <formula>NOT(ISERROR(SEARCH("u.s.",AG5)))</formula>
    </cfRule>
  </conditionalFormatting>
  <conditionalFormatting sqref="AH4:AY4">
    <cfRule type="cellIs" dxfId="182" priority="23" operator="between">
      <formula>3</formula>
      <formula>4</formula>
    </cfRule>
    <cfRule type="cellIs" dxfId="181" priority="24" operator="between">
      <formula>1</formula>
      <formula>3</formula>
    </cfRule>
    <cfRule type="cellIs" dxfId="180" priority="25" operator="greaterThan">
      <formula>4</formula>
    </cfRule>
  </conditionalFormatting>
  <conditionalFormatting sqref="M62">
    <cfRule type="duplicateValues" dxfId="179" priority="6"/>
  </conditionalFormatting>
  <conditionalFormatting sqref="B62">
    <cfRule type="cellIs" dxfId="178" priority="16" operator="equal">
      <formula>"cancelled"</formula>
    </cfRule>
    <cfRule type="cellIs" priority="17" operator="equal">
      <formula>"completed"</formula>
    </cfRule>
    <cfRule type="cellIs" priority="18" operator="equal">
      <formula>"backlog"</formula>
    </cfRule>
    <cfRule type="cellIs" priority="19" operator="equal">
      <formula>"hold"</formula>
    </cfRule>
    <cfRule type="cellIs" dxfId="177" priority="20" operator="equal">
      <formula>"request"</formula>
    </cfRule>
    <cfRule type="cellIs" priority="21" operator="equal">
      <formula>"active"</formula>
    </cfRule>
    <cfRule type="cellIs" priority="22" operator="equal">
      <formula>"confirmed"</formula>
    </cfRule>
  </conditionalFormatting>
  <conditionalFormatting sqref="AH62:DY62">
    <cfRule type="cellIs" dxfId="176" priority="4" operator="equal">
      <formula>1.007</formula>
    </cfRule>
    <cfRule type="cellIs" dxfId="175" priority="5" operator="equal">
      <formula>1.006</formula>
    </cfRule>
    <cfRule type="cellIs" dxfId="174" priority="10" operator="equal">
      <formula>1.003</formula>
    </cfRule>
    <cfRule type="cellIs" dxfId="173" priority="11" operator="equal">
      <formula>1.005</formula>
    </cfRule>
    <cfRule type="cellIs" dxfId="172" priority="12" operator="equal">
      <formula>1.004</formula>
    </cfRule>
    <cfRule type="cellIs" dxfId="171" priority="13" operator="equal">
      <formula>1.002</formula>
    </cfRule>
    <cfRule type="cellIs" dxfId="170" priority="14" operator="equal">
      <formula>1.001</formula>
    </cfRule>
    <cfRule type="cellIs" dxfId="169" priority="15" operator="equal">
      <formula>1.0001</formula>
    </cfRule>
  </conditionalFormatting>
  <conditionalFormatting sqref="A62">
    <cfRule type="duplicateValues" dxfId="168" priority="3"/>
  </conditionalFormatting>
  <conditionalFormatting sqref="AG62">
    <cfRule type="containsText" priority="1" operator="containsText" text="PMO">
      <formula>NOT(ISERROR(SEARCH("PMO",AG62)))</formula>
    </cfRule>
    <cfRule type="containsText" dxfId="167" priority="8" operator="containsText" text="Sales">
      <formula>NOT(ISERROR(SEARCH("Sales",AG62)))</formula>
    </cfRule>
    <cfRule type="containsText" dxfId="166" priority="9" operator="containsText" text="u.s.">
      <formula>NOT(ISERROR(SEARCH("u.s.",AG62)))</formula>
    </cfRule>
  </conditionalFormatting>
  <dataValidations count="1">
    <dataValidation type="list" errorStyle="information" showInputMessage="1" showErrorMessage="1" errorTitle="Project Type: system/support" error="Data validation" sqref="J5:J27 J32 J34:J41">
      <formula1>$J$1:$J$11</formula1>
    </dataValidation>
  </dataValidations>
  <pageMargins left="0.7" right="0.7" top="0.75" bottom="0.75" header="0.3" footer="0.3"/>
  <pageSetup orientation="portrait" r:id="rId1"/>
  <ignoredErrors>
    <ignoredError sqref="BD4:DY4" formulaRange="1"/>
  </ignoredErrors>
  <drawing r:id="rId2"/>
  <legacyDrawing r:id="rId3"/>
  <extLst>
    <ext xmlns:x14="http://schemas.microsoft.com/office/spreadsheetml/2009/9/main" uri="{78C0D931-6437-407d-A8EE-F0AAD7539E65}">
      <x14:conditionalFormattings>
        <x14:conditionalFormatting xmlns:xm="http://schemas.microsoft.com/office/excel/2006/main">
          <x14:cfRule type="iconSet" priority="28" id="{73561CCA-C94E-4420-8794-59597496D24A}">
            <x14:iconSet iconSet="4TrafficLights" custom="1">
              <x14:cfvo type="percent">
                <xm:f>0</xm:f>
              </x14:cfvo>
              <x14:cfvo type="num">
                <xm:f>3</xm:f>
              </x14:cfvo>
              <x14:cfvo type="num">
                <xm:f>5</xm:f>
              </x14:cfvo>
              <x14:cfvo type="num">
                <xm:f>6</xm:f>
              </x14:cfvo>
              <x14:cfIcon iconSet="3TrafficLights1" iconId="2"/>
              <x14:cfIcon iconSet="3TrafficLights1" iconId="1"/>
              <x14:cfIcon iconSet="3TrafficLights1" iconId="0"/>
              <x14:cfIcon iconSet="4RedToBlack" iconId="1"/>
            </x14:iconSet>
          </x14:cfRule>
          <xm:sqref>A5:A61 A63:A100</xm:sqref>
        </x14:conditionalFormatting>
        <x14:conditionalFormatting xmlns:xm="http://schemas.microsoft.com/office/excel/2006/main">
          <x14:cfRule type="iconSet" priority="213" id="{CED4852E-8922-43AA-B73F-0A9EE543B8C6}">
            <x14:iconSet iconSet="3Flags" custom="1">
              <x14:cfvo type="percent">
                <xm:f>0</xm:f>
              </x14:cfvo>
              <x14:cfvo type="num" gte="0">
                <xm:f>0.75</xm:f>
              </x14:cfvo>
              <x14:cfvo type="num">
                <xm:f>0.95</xm:f>
              </x14:cfvo>
              <x14:cfIcon iconSet="3Symbols" iconId="1"/>
              <x14:cfIcon iconSet="3Triangles" iconId="2"/>
              <x14:cfIcon iconSet="3Symbols" iconId="2"/>
            </x14:iconSet>
          </x14:cfRule>
          <xm:sqref>AF1 AH28:BA28 AE101:AF1048576 AE3 AE4:AF48</xm:sqref>
        </x14:conditionalFormatting>
        <x14:conditionalFormatting xmlns:xm="http://schemas.microsoft.com/office/excel/2006/main">
          <x14:cfRule type="iconSet" priority="170" id="{C55BEFFC-17E7-4E96-94A4-13A55926EBFB}">
            <x14:iconSet iconSet="3Flags" custom="1">
              <x14:cfvo type="percent">
                <xm:f>0</xm:f>
              </x14:cfvo>
              <x14:cfvo type="num">
                <xm:f>0</xm:f>
              </x14:cfvo>
              <x14:cfvo type="num">
                <xm:f>0.9</xm:f>
              </x14:cfvo>
              <x14:cfIcon iconSet="NoIcons" iconId="0"/>
              <x14:cfIcon iconSet="3Flags" iconId="0"/>
              <x14:cfIcon iconSet="3Flags" iconId="2"/>
            </x14:iconSet>
          </x14:cfRule>
          <xm:sqref>AE1</xm:sqref>
        </x14:conditionalFormatting>
        <x14:conditionalFormatting xmlns:xm="http://schemas.microsoft.com/office/excel/2006/main">
          <x14:cfRule type="iconSet" priority="64" id="{17C9F895-462C-4756-898A-1925EDA1A16C}">
            <x14:iconSet iconSet="3Flags" custom="1">
              <x14:cfvo type="percent">
                <xm:f>0</xm:f>
              </x14:cfvo>
              <x14:cfvo type="num">
                <xm:f>0</xm:f>
              </x14:cfvo>
              <x14:cfvo type="num">
                <xm:f>0.9</xm:f>
              </x14:cfvo>
              <x14:cfIcon iconSet="NoIcons" iconId="0"/>
              <x14:cfIcon iconSet="3Flags" iconId="0"/>
              <x14:cfIcon iconSet="3Flags" iconId="2"/>
            </x14:iconSet>
          </x14:cfRule>
          <xm:sqref>AE49:AF61 AE63:AF71</xm:sqref>
        </x14:conditionalFormatting>
        <x14:conditionalFormatting xmlns:xm="http://schemas.microsoft.com/office/excel/2006/main">
          <x14:cfRule type="iconSet" priority="47" id="{BA9F0847-D92D-4EC2-8657-2FB6185EB6C7}">
            <x14:iconSet iconSet="3Flags" custom="1">
              <x14:cfvo type="percent">
                <xm:f>0</xm:f>
              </x14:cfvo>
              <x14:cfvo type="num">
                <xm:f>0</xm:f>
              </x14:cfvo>
              <x14:cfvo type="num">
                <xm:f>0.9</xm:f>
              </x14:cfvo>
              <x14:cfIcon iconSet="NoIcons" iconId="0"/>
              <x14:cfIcon iconSet="3Flags" iconId="0"/>
              <x14:cfIcon iconSet="3Flags" iconId="2"/>
            </x14:iconSet>
          </x14:cfRule>
          <xm:sqref>AE72:AF100</xm:sqref>
        </x14:conditionalFormatting>
        <x14:conditionalFormatting xmlns:xm="http://schemas.microsoft.com/office/excel/2006/main">
          <x14:cfRule type="iconSet" priority="2" id="{896CA625-F463-499D-BE31-E8A6FEF0868A}">
            <x14:iconSet iconSet="4TrafficLights" custom="1">
              <x14:cfvo type="percent">
                <xm:f>0</xm:f>
              </x14:cfvo>
              <x14:cfvo type="num">
                <xm:f>3</xm:f>
              </x14:cfvo>
              <x14:cfvo type="num">
                <xm:f>5</xm:f>
              </x14:cfvo>
              <x14:cfvo type="num">
                <xm:f>6</xm:f>
              </x14:cfvo>
              <x14:cfIcon iconSet="3TrafficLights1" iconId="2"/>
              <x14:cfIcon iconSet="3TrafficLights1" iconId="1"/>
              <x14:cfIcon iconSet="3TrafficLights1" iconId="0"/>
              <x14:cfIcon iconSet="4RedToBlack" iconId="1"/>
            </x14:iconSet>
          </x14:cfRule>
          <xm:sqref>A62</xm:sqref>
        </x14:conditionalFormatting>
        <x14:conditionalFormatting xmlns:xm="http://schemas.microsoft.com/office/excel/2006/main">
          <x14:cfRule type="iconSet" priority="7" id="{7FA212F8-F31A-4BC9-9576-964ACF1DBEB1}">
            <x14:iconSet iconSet="3Flags" custom="1">
              <x14:cfvo type="percent">
                <xm:f>0</xm:f>
              </x14:cfvo>
              <x14:cfvo type="num">
                <xm:f>0</xm:f>
              </x14:cfvo>
              <x14:cfvo type="num">
                <xm:f>0.9</xm:f>
              </x14:cfvo>
              <x14:cfIcon iconSet="NoIcons" iconId="0"/>
              <x14:cfIcon iconSet="3Flags" iconId="0"/>
              <x14:cfIcon iconSet="3Flags" iconId="2"/>
            </x14:iconSet>
          </x14:cfRule>
          <xm:sqref>AE62:AF62</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REF!$U$1:$U$8</xm:f>
          </x14:formula1>
          <xm:sqref>B36:B37</xm:sqref>
        </x14:dataValidation>
        <x14:dataValidation type="list" showInputMessage="1" showErrorMessage="1">
          <x14:formula1>
            <xm:f>REF!$U$1:$U$8</xm:f>
          </x14:formula1>
          <xm:sqref>B5:B35 B38:B100</xm:sqref>
        </x14:dataValidation>
        <x14:dataValidation type="list" errorStyle="information" showInputMessage="1" showErrorMessage="1" errorTitle="Project Type: system/support" error="Data validation">
          <x14:formula1>
            <xm:f>'REF(locked)'!$K$1:$K$11</xm:f>
          </x14:formula1>
          <xm:sqref>J30:J31 J33 J42 J45:J100</xm:sqref>
        </x14:dataValidation>
        <x14:dataValidation type="list" errorStyle="information" showInputMessage="1" showErrorMessage="1" errorTitle="Project Type: system/support" error="Data validation">
          <x14:formula1>
            <xm:f>REF!$X$1:$X$12</xm:f>
          </x14:formula1>
          <xm:sqref>J43:J44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3" tint="-0.249977111117893"/>
  </sheetPr>
  <dimension ref="A1:AB60"/>
  <sheetViews>
    <sheetView topLeftCell="A19" zoomScale="85" zoomScaleNormal="85" workbookViewId="0">
      <selection activeCell="F56" sqref="F56"/>
    </sheetView>
  </sheetViews>
  <sheetFormatPr defaultColWidth="8.85546875" defaultRowHeight="12.75" outlineLevelRow="1"/>
  <cols>
    <col min="1" max="1" width="8.42578125" style="477" customWidth="1"/>
    <col min="2" max="2" width="8.42578125" style="486" customWidth="1"/>
    <col min="3" max="11" width="11.7109375" style="497" customWidth="1"/>
    <col min="12" max="16384" width="8.85546875" style="477"/>
  </cols>
  <sheetData>
    <row r="1" spans="1:28" ht="15.75">
      <c r="A1" s="128"/>
      <c r="B1" s="129"/>
      <c r="D1" s="631"/>
      <c r="E1" s="631"/>
      <c r="F1" s="631" t="s">
        <v>266</v>
      </c>
      <c r="G1" s="631"/>
      <c r="H1" s="631"/>
      <c r="I1" s="631"/>
      <c r="J1" s="631"/>
      <c r="M1" s="601">
        <v>0.77</v>
      </c>
      <c r="N1" s="602" t="s">
        <v>257</v>
      </c>
      <c r="O1" s="21"/>
      <c r="P1" s="21"/>
      <c r="Q1" s="21"/>
      <c r="R1" s="21"/>
      <c r="S1" s="21"/>
      <c r="T1" s="21"/>
    </row>
    <row r="2" spans="1:28" s="5" customFormat="1" ht="15">
      <c r="A2" s="23"/>
      <c r="B2" s="131"/>
      <c r="D2" s="632"/>
      <c r="E2" s="632" t="s">
        <v>217</v>
      </c>
      <c r="F2" s="633"/>
      <c r="H2" s="632"/>
      <c r="I2" s="634" t="s">
        <v>241</v>
      </c>
      <c r="J2" s="632"/>
      <c r="K2" s="498"/>
    </row>
    <row r="3" spans="1:28" s="129" customFormat="1" ht="13.15" customHeight="1">
      <c r="B3" s="131" t="s">
        <v>58</v>
      </c>
      <c r="C3" s="642" t="s">
        <v>31</v>
      </c>
      <c r="D3" s="641" t="s">
        <v>44</v>
      </c>
      <c r="E3" s="641" t="s">
        <v>67</v>
      </c>
      <c r="F3" s="637" t="s">
        <v>185</v>
      </c>
      <c r="G3" s="639" t="s">
        <v>264</v>
      </c>
      <c r="H3" s="641" t="s">
        <v>31</v>
      </c>
      <c r="I3" s="641" t="s">
        <v>44</v>
      </c>
      <c r="J3" s="641" t="s">
        <v>67</v>
      </c>
      <c r="K3" s="637" t="s">
        <v>185</v>
      </c>
      <c r="N3" s="582"/>
      <c r="O3" s="582"/>
      <c r="P3" s="582"/>
      <c r="Q3" s="582"/>
      <c r="R3" s="582"/>
      <c r="S3" s="580"/>
      <c r="T3" s="580"/>
      <c r="U3" s="580"/>
      <c r="V3" s="580"/>
      <c r="W3" s="580"/>
      <c r="X3" s="597"/>
      <c r="Y3" s="597"/>
      <c r="Z3" s="597"/>
      <c r="AA3" s="597"/>
      <c r="AB3" s="597"/>
    </row>
    <row r="4" spans="1:28" s="129" customFormat="1" ht="13.15" customHeight="1">
      <c r="A4" s="615"/>
      <c r="B4" s="623" t="s">
        <v>217</v>
      </c>
      <c r="C4" s="643">
        <f t="shared" ref="C4:F8" si="0">C16*84%</f>
        <v>22.68</v>
      </c>
      <c r="D4" s="616">
        <f t="shared" si="0"/>
        <v>5.88</v>
      </c>
      <c r="E4" s="616">
        <f t="shared" si="0"/>
        <v>294</v>
      </c>
      <c r="F4" s="619">
        <f t="shared" si="0"/>
        <v>228.48</v>
      </c>
      <c r="G4" s="640" t="s">
        <v>241</v>
      </c>
      <c r="H4" s="616">
        <f>H16*84%</f>
        <v>22.68</v>
      </c>
      <c r="I4" s="616">
        <f>I16*84%</f>
        <v>5.88</v>
      </c>
      <c r="J4" s="616">
        <f>J16*84%</f>
        <v>294</v>
      </c>
      <c r="K4" s="619">
        <f>K16*84%</f>
        <v>228.48</v>
      </c>
      <c r="N4" s="585"/>
      <c r="O4" s="585"/>
      <c r="P4" s="585"/>
      <c r="Q4" s="585"/>
      <c r="R4" s="585"/>
      <c r="S4" s="585"/>
      <c r="T4" s="585"/>
      <c r="U4" s="585"/>
      <c r="V4" s="585"/>
      <c r="W4" s="585"/>
    </row>
    <row r="5" spans="1:28" s="109" customFormat="1" ht="13.15" customHeight="1">
      <c r="A5" s="129" t="s">
        <v>13</v>
      </c>
      <c r="B5" s="592">
        <v>3</v>
      </c>
      <c r="C5" s="644">
        <f t="shared" si="0"/>
        <v>2.016</v>
      </c>
      <c r="D5" s="645">
        <f t="shared" si="0"/>
        <v>0.35174999999999995</v>
      </c>
      <c r="E5" s="645">
        <f t="shared" si="0"/>
        <v>0.36749999999999999</v>
      </c>
      <c r="F5" s="646">
        <f t="shared" si="0"/>
        <v>5.1240000000000008E-2</v>
      </c>
      <c r="G5" s="647">
        <f>(B5*2080)*$M$1</f>
        <v>4804.8</v>
      </c>
      <c r="H5" s="648">
        <f t="shared" ref="H5:K8" si="1">$G5*N17</f>
        <v>3476.2288039791997</v>
      </c>
      <c r="I5" s="648">
        <f t="shared" si="1"/>
        <v>606.52950486095415</v>
      </c>
      <c r="J5" s="648">
        <f t="shared" si="1"/>
        <v>633.68754239204168</v>
      </c>
      <c r="K5" s="649">
        <f t="shared" si="1"/>
        <v>88.354148767804688</v>
      </c>
      <c r="N5" s="581"/>
      <c r="O5" s="581"/>
      <c r="P5" s="581"/>
      <c r="Q5" s="581"/>
      <c r="R5" s="131"/>
      <c r="S5" s="583"/>
      <c r="T5" s="583"/>
      <c r="U5" s="583"/>
      <c r="V5" s="583"/>
      <c r="W5" s="583"/>
    </row>
    <row r="6" spans="1:28" s="109" customFormat="1" ht="13.15" customHeight="1">
      <c r="A6" s="129" t="s">
        <v>11</v>
      </c>
      <c r="B6" s="592">
        <v>12</v>
      </c>
      <c r="C6" s="650">
        <f t="shared" si="0"/>
        <v>3.7012499999999999</v>
      </c>
      <c r="D6" s="597">
        <f t="shared" si="0"/>
        <v>0.70874999999999999</v>
      </c>
      <c r="E6" s="597">
        <f t="shared" si="0"/>
        <v>5.2184999999999997</v>
      </c>
      <c r="F6" s="620">
        <f t="shared" si="0"/>
        <v>0.51239999999999997</v>
      </c>
      <c r="G6" s="592">
        <f>(B6*2080)*$M$1</f>
        <v>19219.2</v>
      </c>
      <c r="H6" s="327">
        <f t="shared" si="1"/>
        <v>7014.6697038724378</v>
      </c>
      <c r="I6" s="327">
        <f t="shared" si="1"/>
        <v>1343.234624145786</v>
      </c>
      <c r="J6" s="327">
        <f t="shared" si="1"/>
        <v>9890.1867881548969</v>
      </c>
      <c r="K6" s="651">
        <f t="shared" si="1"/>
        <v>971.10888382687926</v>
      </c>
      <c r="N6" s="581"/>
      <c r="O6" s="581"/>
      <c r="P6" s="581"/>
      <c r="Q6" s="581"/>
      <c r="R6" s="131"/>
      <c r="S6" s="583"/>
      <c r="T6" s="583"/>
      <c r="U6" s="583"/>
      <c r="V6" s="583"/>
      <c r="W6" s="583"/>
    </row>
    <row r="7" spans="1:28" s="129" customFormat="1" ht="13.15" customHeight="1">
      <c r="A7" s="129" t="s">
        <v>14</v>
      </c>
      <c r="B7" s="592">
        <v>3</v>
      </c>
      <c r="C7" s="650">
        <f t="shared" si="0"/>
        <v>3.3547499999999992</v>
      </c>
      <c r="D7" s="597">
        <f t="shared" si="0"/>
        <v>0.71399999999999997</v>
      </c>
      <c r="E7" s="597">
        <f t="shared" si="0"/>
        <v>0.91874999999999996</v>
      </c>
      <c r="F7" s="620">
        <f t="shared" si="0"/>
        <v>5.1240000000000008E-2</v>
      </c>
      <c r="G7" s="592">
        <f>(B7*2080)*$M$1</f>
        <v>4804.8</v>
      </c>
      <c r="H7" s="327">
        <f t="shared" si="1"/>
        <v>3198.994748687172</v>
      </c>
      <c r="I7" s="327">
        <f t="shared" si="1"/>
        <v>680.85021255313836</v>
      </c>
      <c r="J7" s="327">
        <f t="shared" si="1"/>
        <v>876.09402350587663</v>
      </c>
      <c r="K7" s="651">
        <f t="shared" si="1"/>
        <v>48.861015253813477</v>
      </c>
      <c r="N7" s="581"/>
      <c r="O7" s="581"/>
      <c r="P7" s="581"/>
      <c r="Q7" s="581"/>
      <c r="R7" s="131"/>
      <c r="S7" s="583"/>
      <c r="T7" s="583"/>
      <c r="U7" s="583"/>
      <c r="V7" s="583"/>
      <c r="W7" s="583"/>
    </row>
    <row r="8" spans="1:28" s="129" customFormat="1" ht="13.15" customHeight="1">
      <c r="A8" s="610" t="s">
        <v>265</v>
      </c>
      <c r="B8" s="612">
        <f>SUM(B5:B7)</f>
        <v>18</v>
      </c>
      <c r="C8" s="652">
        <f t="shared" si="0"/>
        <v>9.0641249999999989</v>
      </c>
      <c r="D8" s="614">
        <f t="shared" si="0"/>
        <v>1.7744999999999997</v>
      </c>
      <c r="E8" s="614">
        <f t="shared" si="0"/>
        <v>6.5047499999999996</v>
      </c>
      <c r="F8" s="621">
        <f t="shared" si="0"/>
        <v>0.61488000000000009</v>
      </c>
      <c r="G8" s="612">
        <f>(B8*2080)*$M$1</f>
        <v>28828.799999999999</v>
      </c>
      <c r="H8" s="611">
        <f t="shared" si="1"/>
        <v>14544.47044522109</v>
      </c>
      <c r="I8" s="611">
        <f t="shared" si="1"/>
        <v>2847.3970521197384</v>
      </c>
      <c r="J8" s="611">
        <f t="shared" si="1"/>
        <v>10437.647773894545</v>
      </c>
      <c r="K8" s="653">
        <f t="shared" si="1"/>
        <v>986.64835131438997</v>
      </c>
      <c r="N8" s="581"/>
      <c r="O8" s="581"/>
      <c r="P8" s="581"/>
      <c r="Q8" s="581"/>
      <c r="R8" s="131"/>
      <c r="S8" s="583"/>
      <c r="T8" s="583"/>
      <c r="U8" s="583"/>
      <c r="V8" s="583"/>
      <c r="W8" s="583"/>
    </row>
    <row r="9" spans="1:28" s="486" customFormat="1" ht="13.15" customHeight="1">
      <c r="A9" s="131"/>
      <c r="B9" s="626">
        <f>B8/B20</f>
        <v>0.8415835797692659</v>
      </c>
      <c r="C9" s="592"/>
      <c r="D9" s="592"/>
      <c r="E9" s="592"/>
      <c r="F9" s="592"/>
      <c r="G9" s="626"/>
      <c r="H9" s="327"/>
      <c r="I9" s="327"/>
      <c r="J9" s="327"/>
      <c r="K9" s="625"/>
      <c r="L9" s="600"/>
    </row>
    <row r="10" spans="1:28" s="486" customFormat="1" ht="13.15" customHeight="1">
      <c r="A10" s="131"/>
      <c r="B10" s="592"/>
      <c r="C10" s="592"/>
      <c r="D10" s="592"/>
      <c r="E10" s="592"/>
      <c r="F10" s="592"/>
      <c r="G10" s="128"/>
      <c r="H10" s="627"/>
      <c r="I10" s="627"/>
      <c r="J10" s="627"/>
      <c r="K10" s="628"/>
      <c r="L10" s="600"/>
    </row>
    <row r="11" spans="1:28" s="486" customFormat="1" ht="13.15" customHeight="1">
      <c r="A11" s="131"/>
      <c r="B11" s="592"/>
      <c r="C11" s="592"/>
      <c r="D11" s="592"/>
      <c r="E11" s="592"/>
      <c r="F11" s="592"/>
      <c r="G11" s="629"/>
      <c r="H11" s="629"/>
      <c r="I11" s="629"/>
      <c r="J11" s="629"/>
      <c r="K11" s="600"/>
      <c r="L11" s="128"/>
    </row>
    <row r="12" spans="1:28" s="131" customFormat="1" ht="13.15" customHeight="1">
      <c r="B12" s="592"/>
      <c r="K12" s="581"/>
    </row>
    <row r="13" spans="1:28" s="131" customFormat="1" ht="15.75">
      <c r="B13" s="592"/>
      <c r="D13" s="631"/>
      <c r="E13" s="631"/>
      <c r="F13" s="631" t="s">
        <v>262</v>
      </c>
      <c r="G13" s="631"/>
      <c r="H13" s="631"/>
      <c r="I13" s="631"/>
      <c r="J13" s="631"/>
      <c r="K13" s="581"/>
    </row>
    <row r="14" spans="1:28" s="131" customFormat="1" ht="15">
      <c r="B14" s="592"/>
      <c r="D14" s="632" t="s">
        <v>261</v>
      </c>
      <c r="E14" s="632"/>
      <c r="F14" s="632"/>
      <c r="H14" s="632"/>
      <c r="I14" s="632" t="s">
        <v>241</v>
      </c>
      <c r="J14" s="632"/>
    </row>
    <row r="15" spans="1:28" s="129" customFormat="1" ht="13.15" customHeight="1">
      <c r="A15" s="590"/>
      <c r="B15" s="622" t="s">
        <v>263</v>
      </c>
      <c r="C15" s="635" t="s">
        <v>31</v>
      </c>
      <c r="D15" s="636" t="s">
        <v>44</v>
      </c>
      <c r="E15" s="636" t="s">
        <v>67</v>
      </c>
      <c r="F15" s="637" t="s">
        <v>185</v>
      </c>
      <c r="G15" s="639" t="s">
        <v>264</v>
      </c>
      <c r="H15" s="636" t="s">
        <v>31</v>
      </c>
      <c r="I15" s="636" t="s">
        <v>44</v>
      </c>
      <c r="J15" s="636" t="s">
        <v>67</v>
      </c>
      <c r="K15" s="637" t="s">
        <v>185</v>
      </c>
      <c r="M15" s="609"/>
      <c r="N15" s="581" t="s">
        <v>218</v>
      </c>
      <c r="O15" s="581"/>
      <c r="P15" s="581"/>
      <c r="Q15" s="581"/>
      <c r="R15" s="581"/>
    </row>
    <row r="16" spans="1:28" s="129" customFormat="1" ht="13.15" customHeight="1">
      <c r="A16" s="617"/>
      <c r="B16" s="616" t="s">
        <v>217</v>
      </c>
      <c r="C16" s="638">
        <v>27</v>
      </c>
      <c r="D16" s="618">
        <v>7</v>
      </c>
      <c r="E16" s="618">
        <v>350</v>
      </c>
      <c r="F16" s="624">
        <v>272</v>
      </c>
      <c r="G16" s="640" t="s">
        <v>241</v>
      </c>
      <c r="H16" s="618">
        <v>27</v>
      </c>
      <c r="I16" s="618">
        <v>7</v>
      </c>
      <c r="J16" s="618">
        <v>350</v>
      </c>
      <c r="K16" s="624">
        <v>272</v>
      </c>
      <c r="M16" s="585"/>
      <c r="N16" s="585" t="s">
        <v>31</v>
      </c>
      <c r="O16" s="585" t="s">
        <v>44</v>
      </c>
      <c r="P16" s="585" t="s">
        <v>67</v>
      </c>
      <c r="Q16" s="585" t="s">
        <v>185</v>
      </c>
      <c r="R16" s="585" t="s">
        <v>53</v>
      </c>
    </row>
    <row r="17" spans="1:21" s="129" customFormat="1" ht="13.15" customHeight="1">
      <c r="A17" s="129" t="s">
        <v>13</v>
      </c>
      <c r="B17" s="592">
        <v>3.3172499999999996</v>
      </c>
      <c r="C17" s="650">
        <v>2.4</v>
      </c>
      <c r="D17" s="597">
        <v>0.41874999999999996</v>
      </c>
      <c r="E17" s="597">
        <v>0.4375</v>
      </c>
      <c r="F17" s="620">
        <v>6.1000000000000013E-2</v>
      </c>
      <c r="G17" s="592">
        <f>(B17*2080)*$M$1</f>
        <v>5312.9075999999995</v>
      </c>
      <c r="H17" s="327">
        <v>3829.78125</v>
      </c>
      <c r="I17" s="327">
        <v>670.83749999999998</v>
      </c>
      <c r="J17" s="327">
        <v>700.875</v>
      </c>
      <c r="K17" s="651">
        <v>97.722000000000023</v>
      </c>
      <c r="M17" s="131"/>
      <c r="N17" s="583">
        <f t="shared" ref="N17:Q20" si="2">C17/$B17</f>
        <v>0.72349084331901425</v>
      </c>
      <c r="O17" s="583">
        <f t="shared" si="2"/>
        <v>0.12623407943326551</v>
      </c>
      <c r="P17" s="583">
        <f t="shared" si="2"/>
        <v>0.13188635164669532</v>
      </c>
      <c r="Q17" s="583">
        <f t="shared" si="2"/>
        <v>1.838872560102495E-2</v>
      </c>
      <c r="R17" s="583">
        <f>SUM(N17:Q17)</f>
        <v>1</v>
      </c>
    </row>
    <row r="18" spans="1:21" s="129" customFormat="1" ht="13.15" customHeight="1">
      <c r="A18" s="129" t="s">
        <v>11</v>
      </c>
      <c r="B18" s="592">
        <v>12.0725</v>
      </c>
      <c r="C18" s="650">
        <v>4.40625</v>
      </c>
      <c r="D18" s="597">
        <v>0.84375</v>
      </c>
      <c r="E18" s="597">
        <v>6.2124999999999995</v>
      </c>
      <c r="F18" s="620">
        <v>0.61</v>
      </c>
      <c r="G18" s="592">
        <f>(B18*2080)*$M$1</f>
        <v>19335.315999999999</v>
      </c>
      <c r="H18" s="327">
        <v>7058.8125</v>
      </c>
      <c r="I18" s="327">
        <v>1351.6875</v>
      </c>
      <c r="J18" s="327">
        <v>9952.4249999999993</v>
      </c>
      <c r="K18" s="651">
        <v>977.22</v>
      </c>
      <c r="M18" s="131"/>
      <c r="N18" s="583">
        <f t="shared" si="2"/>
        <v>0.36498239801201077</v>
      </c>
      <c r="O18" s="583">
        <f t="shared" si="2"/>
        <v>6.9890246427831856E-2</v>
      </c>
      <c r="P18" s="583">
        <f t="shared" si="2"/>
        <v>0.51459929592048037</v>
      </c>
      <c r="Q18" s="583">
        <f t="shared" si="2"/>
        <v>5.052805963967695E-2</v>
      </c>
      <c r="R18" s="583">
        <f>SUM(N18:Q18)</f>
        <v>1</v>
      </c>
    </row>
    <row r="19" spans="1:21" s="129" customFormat="1" ht="13.15" customHeight="1">
      <c r="A19" s="129" t="s">
        <v>14</v>
      </c>
      <c r="B19" s="592">
        <v>5.9984999999999991</v>
      </c>
      <c r="C19" s="650">
        <v>3.9937499999999995</v>
      </c>
      <c r="D19" s="597">
        <v>0.85</v>
      </c>
      <c r="E19" s="597">
        <v>1.09375</v>
      </c>
      <c r="F19" s="620">
        <v>6.1000000000000013E-2</v>
      </c>
      <c r="G19" s="592">
        <f>(B19*2080)*$M$1</f>
        <v>9607.1975999999977</v>
      </c>
      <c r="H19" s="327">
        <v>6397.9874999999993</v>
      </c>
      <c r="I19" s="327">
        <v>1361.7</v>
      </c>
      <c r="J19" s="327">
        <v>1752.1875</v>
      </c>
      <c r="K19" s="651">
        <v>97.722000000000023</v>
      </c>
      <c r="M19" s="131"/>
      <c r="N19" s="583">
        <f t="shared" si="2"/>
        <v>0.66579144786196554</v>
      </c>
      <c r="O19" s="583">
        <f t="shared" si="2"/>
        <v>0.14170209218971411</v>
      </c>
      <c r="P19" s="583">
        <f t="shared" si="2"/>
        <v>0.18233725097941156</v>
      </c>
      <c r="Q19" s="583">
        <f t="shared" si="2"/>
        <v>1.0169208968908898E-2</v>
      </c>
      <c r="R19" s="583">
        <f>SUM(N19:Q19)</f>
        <v>1</v>
      </c>
    </row>
    <row r="20" spans="1:21" s="129" customFormat="1" ht="13.15" customHeight="1">
      <c r="A20" s="613" t="s">
        <v>259</v>
      </c>
      <c r="B20" s="612">
        <f>SUM(B17:B19)</f>
        <v>21.388249999999999</v>
      </c>
      <c r="C20" s="652">
        <v>10.790624999999999</v>
      </c>
      <c r="D20" s="614">
        <v>2.1124999999999998</v>
      </c>
      <c r="E20" s="614">
        <v>7.7437499999999995</v>
      </c>
      <c r="F20" s="621">
        <v>0.7320000000000001</v>
      </c>
      <c r="G20" s="612">
        <f>(B20*2080)*$M$1</f>
        <v>34255.421199999997</v>
      </c>
      <c r="H20" s="611">
        <f>SUM(H17:H19)</f>
        <v>17286.581249999999</v>
      </c>
      <c r="I20" s="611">
        <f>SUM(I17:I19)</f>
        <v>3384.2250000000004</v>
      </c>
      <c r="J20" s="611">
        <f>SUM(J17:J19)</f>
        <v>12405.487499999999</v>
      </c>
      <c r="K20" s="653">
        <f>SUM(K17:K19)</f>
        <v>1172.664</v>
      </c>
      <c r="M20" s="131"/>
      <c r="N20" s="583">
        <f t="shared" si="2"/>
        <v>0.50451182308042963</v>
      </c>
      <c r="O20" s="583">
        <f t="shared" si="2"/>
        <v>9.8769184014587438E-2</v>
      </c>
      <c r="P20" s="583">
        <f t="shared" si="2"/>
        <v>0.36205626921323625</v>
      </c>
      <c r="Q20" s="583">
        <f t="shared" si="2"/>
        <v>3.4224398910616814E-2</v>
      </c>
      <c r="R20" s="583">
        <f>SUM(N20:Q20)</f>
        <v>0.99956167521887007</v>
      </c>
    </row>
    <row r="21" spans="1:21" s="486" customFormat="1" ht="13.15" customHeight="1">
      <c r="A21" s="131"/>
      <c r="B21" s="583">
        <f>B20/B8</f>
        <v>1.188236111111111</v>
      </c>
      <c r="C21" s="593"/>
      <c r="D21" s="593"/>
      <c r="E21" s="593"/>
      <c r="F21" s="592"/>
      <c r="G21" s="128"/>
      <c r="H21" s="327"/>
      <c r="I21" s="327"/>
      <c r="J21" s="327"/>
      <c r="K21" s="625"/>
      <c r="L21" s="128"/>
      <c r="M21" s="581"/>
      <c r="N21" s="581"/>
      <c r="O21" s="581"/>
      <c r="P21" s="131"/>
      <c r="Q21" s="583"/>
      <c r="R21" s="583"/>
      <c r="S21" s="583"/>
      <c r="T21" s="583"/>
      <c r="U21" s="583"/>
    </row>
    <row r="22" spans="1:21" s="486" customFormat="1" ht="13.15" customHeight="1">
      <c r="A22" s="23"/>
      <c r="B22" s="23"/>
      <c r="C22" s="128"/>
      <c r="D22" s="128"/>
      <c r="E22" s="128"/>
      <c r="F22" s="128"/>
      <c r="G22" s="128"/>
      <c r="H22" s="128"/>
      <c r="I22" s="600"/>
      <c r="J22" s="128"/>
      <c r="K22" s="600"/>
      <c r="L22" s="600"/>
      <c r="M22" s="128"/>
    </row>
    <row r="23" spans="1:21" s="486" customFormat="1" ht="13.15" customHeight="1">
      <c r="A23" s="475" t="s">
        <v>244</v>
      </c>
      <c r="B23" s="475"/>
      <c r="C23" s="128"/>
      <c r="D23" s="128"/>
      <c r="E23" s="128"/>
      <c r="F23" s="128"/>
      <c r="G23" s="128"/>
      <c r="H23" s="600"/>
      <c r="I23" s="600"/>
      <c r="J23" s="600"/>
      <c r="K23" s="600"/>
      <c r="L23" s="600"/>
      <c r="M23" s="128"/>
    </row>
    <row r="24" spans="1:21" s="486" customFormat="1" ht="13.15" customHeight="1">
      <c r="A24" s="475" t="s">
        <v>260</v>
      </c>
      <c r="B24" s="475"/>
      <c r="C24" s="600">
        <f>C8-C20</f>
        <v>-1.7264999999999997</v>
      </c>
      <c r="D24" s="600">
        <f>D8-D20</f>
        <v>-0.33800000000000008</v>
      </c>
      <c r="E24" s="600">
        <f>E8-E20</f>
        <v>-1.2389999999999999</v>
      </c>
      <c r="F24" s="600">
        <f>F8-F20</f>
        <v>-0.11712</v>
      </c>
      <c r="G24" s="128"/>
      <c r="H24" s="600"/>
      <c r="I24" s="600"/>
      <c r="J24" s="600"/>
      <c r="K24" s="600"/>
      <c r="L24" s="600"/>
      <c r="M24" s="630"/>
    </row>
    <row r="25" spans="1:21" s="486" customFormat="1" ht="13.15" customHeight="1">
      <c r="A25" s="128"/>
      <c r="B25" s="128"/>
      <c r="C25" s="128"/>
      <c r="D25" s="128"/>
      <c r="E25" s="128"/>
      <c r="F25" s="128"/>
      <c r="G25" s="128"/>
      <c r="H25" s="128"/>
      <c r="I25" s="128"/>
      <c r="J25" s="128"/>
      <c r="K25" s="600"/>
      <c r="L25" s="630"/>
      <c r="M25" s="630"/>
    </row>
    <row r="26" spans="1:21" s="486" customFormat="1" ht="13.15" customHeight="1">
      <c r="A26" s="128"/>
      <c r="B26" s="128"/>
      <c r="K26" s="497"/>
      <c r="L26" s="604"/>
      <c r="M26" s="604"/>
    </row>
    <row r="27" spans="1:21" s="500" customFormat="1" ht="13.15" customHeight="1">
      <c r="A27" s="532"/>
      <c r="B27" s="532"/>
      <c r="C27" s="532"/>
      <c r="D27" s="532"/>
      <c r="E27" s="532"/>
      <c r="F27" s="532"/>
      <c r="G27" s="532"/>
      <c r="H27" s="532"/>
      <c r="I27" s="532"/>
      <c r="J27" s="532"/>
      <c r="K27" s="584"/>
      <c r="L27" s="605"/>
      <c r="M27" s="605"/>
    </row>
    <row r="28" spans="1:21" ht="13.9" hidden="1" customHeight="1" outlineLevel="1">
      <c r="C28" s="1313"/>
      <c r="D28" s="1314"/>
      <c r="E28" s="1314"/>
      <c r="F28" s="1314"/>
      <c r="G28" s="1314"/>
      <c r="H28" s="1314"/>
      <c r="I28" s="1314"/>
      <c r="J28" s="1315"/>
    </row>
    <row r="29" spans="1:21" ht="13.9" hidden="1" customHeight="1" outlineLevel="1">
      <c r="A29" s="568"/>
      <c r="B29" s="568"/>
      <c r="C29" s="1316"/>
      <c r="D29" s="1317"/>
      <c r="E29" s="1317"/>
      <c r="F29" s="1317"/>
      <c r="G29" s="1317"/>
      <c r="H29" s="1317"/>
      <c r="I29" s="1317"/>
      <c r="J29" s="1318"/>
      <c r="K29" s="131"/>
      <c r="L29" s="131"/>
      <c r="M29" s="131"/>
      <c r="N29" s="131"/>
      <c r="O29" s="131"/>
      <c r="P29" s="131"/>
      <c r="Q29" s="131"/>
      <c r="R29" s="131"/>
      <c r="S29" s="131"/>
      <c r="T29" s="131"/>
      <c r="U29" s="131"/>
    </row>
    <row r="30" spans="1:21" ht="13.15" hidden="1" customHeight="1" outlineLevel="1">
      <c r="A30" s="569"/>
      <c r="B30" s="569"/>
      <c r="C30" s="588"/>
      <c r="D30" s="589"/>
      <c r="E30" s="589"/>
      <c r="F30" s="573"/>
      <c r="G30" s="588"/>
      <c r="H30" s="589"/>
      <c r="I30" s="589"/>
      <c r="J30" s="573"/>
      <c r="K30" s="131"/>
      <c r="L30" s="131"/>
      <c r="M30" s="131"/>
      <c r="N30" s="131"/>
      <c r="O30" s="131"/>
      <c r="P30" s="131"/>
      <c r="Q30" s="131"/>
      <c r="R30" s="131"/>
      <c r="S30" s="131"/>
      <c r="T30" s="131"/>
      <c r="U30" s="131"/>
    </row>
    <row r="31" spans="1:21" ht="13.15" hidden="1" customHeight="1" outlineLevel="1">
      <c r="A31" s="570"/>
      <c r="B31" s="570"/>
      <c r="C31" s="586"/>
      <c r="D31" s="606"/>
      <c r="E31" s="606"/>
      <c r="F31" s="579"/>
      <c r="G31" s="576"/>
      <c r="H31" s="571"/>
      <c r="I31" s="571"/>
      <c r="J31" s="574"/>
      <c r="K31" s="131"/>
      <c r="L31" s="131"/>
      <c r="M31" s="131"/>
      <c r="N31" s="131"/>
      <c r="O31" s="131"/>
      <c r="P31" s="131"/>
      <c r="Q31" s="131"/>
      <c r="R31" s="131"/>
      <c r="S31" s="131"/>
      <c r="T31" s="131"/>
      <c r="U31" s="131"/>
    </row>
    <row r="32" spans="1:21" ht="13.15" hidden="1" customHeight="1" outlineLevel="1">
      <c r="A32" s="570"/>
      <c r="B32" s="570"/>
      <c r="C32" s="587"/>
      <c r="D32" s="608"/>
      <c r="E32" s="608"/>
      <c r="F32" s="579"/>
      <c r="G32" s="576"/>
      <c r="H32" s="571"/>
      <c r="I32" s="571"/>
      <c r="J32" s="574"/>
      <c r="K32" s="477"/>
    </row>
    <row r="33" spans="1:12" ht="13.15" hidden="1" customHeight="1" outlineLevel="1">
      <c r="A33" s="570"/>
      <c r="B33" s="570"/>
      <c r="C33" s="587"/>
      <c r="D33" s="608"/>
      <c r="E33" s="608"/>
      <c r="F33" s="579"/>
      <c r="G33" s="576"/>
      <c r="H33" s="571"/>
      <c r="I33" s="571"/>
      <c r="J33" s="574"/>
      <c r="L33" s="127"/>
    </row>
    <row r="34" spans="1:12" ht="13.15" hidden="1" customHeight="1" outlineLevel="1">
      <c r="A34" s="570"/>
      <c r="B34" s="570"/>
      <c r="C34" s="587"/>
      <c r="D34" s="608"/>
      <c r="E34" s="608"/>
      <c r="F34" s="579"/>
      <c r="G34" s="576"/>
      <c r="H34" s="571"/>
      <c r="I34" s="571"/>
      <c r="J34" s="574"/>
      <c r="L34" s="127"/>
    </row>
    <row r="35" spans="1:12" ht="13.15" hidden="1" customHeight="1" outlineLevel="1">
      <c r="A35" s="572"/>
      <c r="B35" s="572"/>
      <c r="C35" s="502"/>
      <c r="D35" s="607"/>
      <c r="E35" s="607"/>
      <c r="F35" s="503"/>
      <c r="G35" s="577"/>
      <c r="H35" s="578"/>
      <c r="I35" s="578"/>
      <c r="J35" s="575"/>
      <c r="L35" s="127"/>
    </row>
    <row r="36" spans="1:12" ht="13.15" customHeight="1" collapsed="1">
      <c r="A36" s="5"/>
      <c r="B36" s="5"/>
      <c r="C36" s="486"/>
      <c r="D36" s="486"/>
      <c r="E36" s="486"/>
      <c r="F36" s="486"/>
      <c r="H36" s="603"/>
      <c r="I36" s="603"/>
      <c r="J36" s="603"/>
      <c r="L36" s="127"/>
    </row>
    <row r="37" spans="1:12" ht="13.15" customHeight="1">
      <c r="A37" s="5"/>
      <c r="B37" s="5"/>
      <c r="C37" s="486"/>
      <c r="D37" s="486"/>
      <c r="E37" s="486"/>
      <c r="F37" s="486"/>
      <c r="L37" s="127"/>
    </row>
    <row r="38" spans="1:12" ht="13.15" customHeight="1">
      <c r="A38" s="5"/>
      <c r="B38" s="5"/>
      <c r="C38" s="486"/>
      <c r="D38" s="486"/>
      <c r="E38" s="486"/>
      <c r="L38" s="127"/>
    </row>
    <row r="39" spans="1:12" ht="13.15" customHeight="1">
      <c r="C39" s="486"/>
      <c r="D39" s="486"/>
      <c r="E39" s="486"/>
      <c r="L39" s="127"/>
    </row>
    <row r="40" spans="1:12" ht="13.15" customHeight="1">
      <c r="C40" s="486"/>
      <c r="D40" s="486"/>
      <c r="E40" s="486"/>
      <c r="F40" s="486"/>
      <c r="G40" s="486"/>
      <c r="H40" s="486"/>
      <c r="I40" s="486"/>
      <c r="L40" s="127"/>
    </row>
    <row r="41" spans="1:12" ht="13.15" customHeight="1">
      <c r="L41" s="127"/>
    </row>
    <row r="42" spans="1:12" ht="13.15" customHeight="1">
      <c r="L42" s="127"/>
    </row>
    <row r="43" spans="1:12" ht="13.15" customHeight="1">
      <c r="L43" s="127"/>
    </row>
    <row r="44" spans="1:12" ht="13.15" customHeight="1">
      <c r="L44" s="127"/>
    </row>
    <row r="45" spans="1:12" ht="13.15" customHeight="1">
      <c r="L45" s="127"/>
    </row>
    <row r="46" spans="1:12" ht="13.15" customHeight="1">
      <c r="L46" s="127"/>
    </row>
    <row r="47" spans="1:12" ht="13.15" customHeight="1">
      <c r="L47" s="127"/>
    </row>
    <row r="48" spans="1:12" ht="13.15" customHeight="1">
      <c r="C48" s="486"/>
      <c r="D48" s="486"/>
      <c r="E48" s="486"/>
      <c r="I48" s="499"/>
      <c r="L48" s="127"/>
    </row>
    <row r="49" spans="3:12" ht="13.15" customHeight="1">
      <c r="C49" s="11"/>
      <c r="D49" s="11"/>
      <c r="E49" s="11"/>
      <c r="L49" s="127"/>
    </row>
    <row r="50" spans="3:12" ht="13.15" customHeight="1">
      <c r="L50" s="127"/>
    </row>
    <row r="51" spans="3:12" ht="13.15" customHeight="1">
      <c r="L51" s="127"/>
    </row>
    <row r="52" spans="3:12" ht="13.15" customHeight="1">
      <c r="L52" s="127"/>
    </row>
    <row r="53" spans="3:12" ht="13.15" customHeight="1">
      <c r="L53" s="127"/>
    </row>
    <row r="54" spans="3:12" ht="13.15" customHeight="1">
      <c r="L54" s="127"/>
    </row>
    <row r="55" spans="3:12" ht="13.15" customHeight="1">
      <c r="L55" s="127"/>
    </row>
    <row r="56" spans="3:12" ht="13.15" customHeight="1">
      <c r="L56" s="127"/>
    </row>
    <row r="57" spans="3:12" ht="13.15" customHeight="1">
      <c r="L57" s="127"/>
    </row>
    <row r="58" spans="3:12" ht="13.15" customHeight="1">
      <c r="L58" s="127"/>
    </row>
    <row r="59" spans="3:12" ht="13.15" customHeight="1">
      <c r="L59" s="127"/>
    </row>
    <row r="60" spans="3:12" ht="13.15" customHeight="1">
      <c r="L60" s="127"/>
    </row>
  </sheetData>
  <sheetProtection password="CE04" sheet="1" objects="1" scenarios="1"/>
  <mergeCells count="3">
    <mergeCell ref="C28:J28"/>
    <mergeCell ref="C29:F29"/>
    <mergeCell ref="G29:J29"/>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Q365"/>
  <sheetViews>
    <sheetView zoomScale="85" zoomScaleNormal="85" workbookViewId="0">
      <selection activeCell="R11" sqref="R11"/>
    </sheetView>
  </sheetViews>
  <sheetFormatPr defaultRowHeight="12.75"/>
  <cols>
    <col min="1" max="1" width="6.7109375" customWidth="1"/>
    <col min="2" max="2" width="13" customWidth="1"/>
    <col min="3" max="3" width="5.7109375" customWidth="1"/>
    <col min="4" max="4" width="11" customWidth="1"/>
    <col min="5" max="5" width="19.7109375" customWidth="1"/>
    <col min="11" max="11" width="9.140625" style="22" customWidth="1"/>
    <col min="12" max="12" width="9.28515625" style="670" customWidth="1"/>
    <col min="13" max="13" width="5.7109375" style="4" customWidth="1"/>
    <col min="14" max="14" width="12.140625" style="4" customWidth="1"/>
    <col min="15" max="15" width="15.28515625" style="4" customWidth="1"/>
    <col min="16" max="16" width="0.7109375" style="895" customWidth="1"/>
    <col min="17" max="17" width="7.5703125" customWidth="1"/>
    <col min="18" max="18" width="14.7109375" customWidth="1"/>
    <col min="19" max="19" width="9.140625" customWidth="1"/>
    <col min="20" max="20" width="3.5703125" style="4" customWidth="1"/>
    <col min="21" max="21" width="14.140625" customWidth="1"/>
    <col min="23" max="23" width="6.7109375" customWidth="1"/>
    <col min="24" max="24" width="14.7109375" customWidth="1"/>
    <col min="30" max="30" width="6.7109375" customWidth="1"/>
    <col min="31" max="31" width="6.7109375" style="783" customWidth="1"/>
    <col min="32" max="32" width="6.7109375" style="788" customWidth="1"/>
    <col min="33" max="34" width="6.7109375" style="486" customWidth="1"/>
    <col min="35" max="37" width="6.7109375" style="783" customWidth="1"/>
    <col min="38" max="40" width="6.7109375" style="486" customWidth="1"/>
    <col min="41" max="41" width="6.7109375" style="783" customWidth="1"/>
    <col min="42" max="43" width="6.7109375" style="486" customWidth="1"/>
    <col min="44" max="44" width="6.7109375" customWidth="1"/>
  </cols>
  <sheetData>
    <row r="1" spans="1:43" s="10" customFormat="1" ht="14.45" customHeight="1">
      <c r="A1" s="832" t="s">
        <v>568</v>
      </c>
      <c r="B1" s="832" t="s">
        <v>648</v>
      </c>
      <c r="C1" s="832" t="s">
        <v>361</v>
      </c>
      <c r="D1" s="832" t="s">
        <v>650</v>
      </c>
      <c r="E1" s="832" t="s">
        <v>649</v>
      </c>
      <c r="F1" s="832" t="s">
        <v>661</v>
      </c>
      <c r="G1" s="832" t="s">
        <v>663</v>
      </c>
      <c r="H1" s="841" t="s">
        <v>664</v>
      </c>
      <c r="I1" s="832" t="s">
        <v>665</v>
      </c>
      <c r="K1" s="833">
        <v>0</v>
      </c>
      <c r="L1" s="844">
        <v>1.0001</v>
      </c>
      <c r="M1" s="905">
        <f>L1</f>
        <v>1.0001</v>
      </c>
      <c r="N1" s="833" t="s">
        <v>806</v>
      </c>
      <c r="O1" s="466"/>
      <c r="P1" s="894"/>
      <c r="Q1" s="1169" t="s">
        <v>577</v>
      </c>
      <c r="R1" s="1170" t="s">
        <v>13</v>
      </c>
      <c r="S1" s="1171"/>
      <c r="T1" s="916"/>
      <c r="U1" s="687" t="s">
        <v>332</v>
      </c>
      <c r="V1" s="10">
        <v>1</v>
      </c>
      <c r="W1" s="687" t="s">
        <v>785</v>
      </c>
      <c r="X1" s="10" t="s">
        <v>32</v>
      </c>
      <c r="AE1" s="837" t="s">
        <v>73</v>
      </c>
      <c r="AF1" s="838" t="s">
        <v>597</v>
      </c>
      <c r="AG1" s="839" t="s">
        <v>598</v>
      </c>
      <c r="AH1" s="839" t="s">
        <v>599</v>
      </c>
      <c r="AI1" s="840" t="s">
        <v>600</v>
      </c>
      <c r="AJ1" s="789" t="s">
        <v>617</v>
      </c>
      <c r="AK1" s="840" t="s">
        <v>601</v>
      </c>
      <c r="AL1" s="839" t="s">
        <v>602</v>
      </c>
      <c r="AM1" s="839" t="s">
        <v>599</v>
      </c>
      <c r="AN1" s="839" t="s">
        <v>598</v>
      </c>
      <c r="AO1" s="840" t="s">
        <v>594</v>
      </c>
      <c r="AP1" s="839" t="s">
        <v>603</v>
      </c>
      <c r="AQ1" s="839" t="s">
        <v>604</v>
      </c>
    </row>
    <row r="2" spans="1:43">
      <c r="A2">
        <v>1</v>
      </c>
      <c r="B2" t="s">
        <v>332</v>
      </c>
      <c r="C2">
        <v>1</v>
      </c>
      <c r="D2" s="2" t="s">
        <v>651</v>
      </c>
      <c r="E2" s="2" t="s">
        <v>652</v>
      </c>
      <c r="F2" s="2" t="s">
        <v>13</v>
      </c>
      <c r="G2">
        <v>100</v>
      </c>
      <c r="I2" t="str">
        <f>CONCATENATE(A2,G2)</f>
        <v>1100</v>
      </c>
      <c r="K2" s="466">
        <v>1</v>
      </c>
      <c r="L2" s="471">
        <v>1.0009999999999999</v>
      </c>
      <c r="M2" s="905">
        <f t="shared" ref="M2:M24" si="0">L2</f>
        <v>1.0009999999999999</v>
      </c>
      <c r="N2" s="466" t="s">
        <v>194</v>
      </c>
      <c r="O2" s="474"/>
      <c r="P2" s="894"/>
      <c r="Q2" s="1172">
        <v>1</v>
      </c>
      <c r="R2" s="1173" t="s">
        <v>194</v>
      </c>
      <c r="S2" s="1174">
        <f>M2</f>
        <v>1.0009999999999999</v>
      </c>
      <c r="T2" s="917"/>
      <c r="U2" s="2" t="s">
        <v>771</v>
      </c>
      <c r="V2">
        <v>2</v>
      </c>
      <c r="W2" s="2" t="s">
        <v>785</v>
      </c>
      <c r="X2" t="s">
        <v>4</v>
      </c>
      <c r="AE2" s="784">
        <v>41546</v>
      </c>
      <c r="AF2" s="785">
        <v>1</v>
      </c>
      <c r="AG2" s="486">
        <v>1</v>
      </c>
      <c r="AH2" s="486">
        <v>1</v>
      </c>
      <c r="AI2" s="783">
        <v>41546</v>
      </c>
      <c r="AJ2" s="783">
        <v>41547</v>
      </c>
      <c r="AK2" s="783">
        <v>41552</v>
      </c>
      <c r="AL2" s="486" t="s">
        <v>605</v>
      </c>
      <c r="AM2" s="486">
        <v>1</v>
      </c>
      <c r="AN2" s="486">
        <v>1</v>
      </c>
      <c r="AO2" s="783">
        <v>41552</v>
      </c>
    </row>
    <row r="3" spans="1:43">
      <c r="A3">
        <v>1</v>
      </c>
      <c r="B3" t="s">
        <v>332</v>
      </c>
      <c r="C3">
        <v>2</v>
      </c>
      <c r="D3" s="2" t="s">
        <v>653</v>
      </c>
      <c r="E3" s="2" t="s">
        <v>654</v>
      </c>
      <c r="F3" s="2" t="s">
        <v>13</v>
      </c>
      <c r="G3">
        <v>200</v>
      </c>
      <c r="I3" t="str">
        <f t="shared" ref="I3:I40" si="1">CONCATENATE(A3,G3)</f>
        <v>1200</v>
      </c>
      <c r="K3" s="466">
        <v>2</v>
      </c>
      <c r="L3" s="471">
        <v>1.002</v>
      </c>
      <c r="M3" s="905">
        <f t="shared" si="0"/>
        <v>1.002</v>
      </c>
      <c r="N3" s="466" t="s">
        <v>816</v>
      </c>
      <c r="O3" s="474"/>
      <c r="P3" s="894"/>
      <c r="Q3" s="1172">
        <v>2</v>
      </c>
      <c r="R3" s="1173" t="s">
        <v>816</v>
      </c>
      <c r="S3" s="1174">
        <f>L3</f>
        <v>1.002</v>
      </c>
      <c r="T3" s="918"/>
      <c r="U3" s="2" t="s">
        <v>277</v>
      </c>
      <c r="V3">
        <v>3</v>
      </c>
      <c r="W3" s="2" t="s">
        <v>785</v>
      </c>
      <c r="X3" t="s">
        <v>210</v>
      </c>
      <c r="AE3" s="784">
        <v>41547</v>
      </c>
      <c r="AF3" s="785">
        <v>1</v>
      </c>
      <c r="AG3" s="486">
        <v>2</v>
      </c>
      <c r="AH3" s="486">
        <v>1</v>
      </c>
      <c r="AI3" s="783">
        <v>41553</v>
      </c>
      <c r="AJ3" s="783">
        <v>41554</v>
      </c>
      <c r="AK3" s="783">
        <v>41559</v>
      </c>
      <c r="AL3" s="486" t="s">
        <v>605</v>
      </c>
      <c r="AM3" s="486">
        <v>1</v>
      </c>
      <c r="AN3" s="486">
        <v>2</v>
      </c>
      <c r="AO3" s="783">
        <v>41559</v>
      </c>
    </row>
    <row r="4" spans="1:43">
      <c r="A4">
        <v>1</v>
      </c>
      <c r="B4" t="s">
        <v>332</v>
      </c>
      <c r="C4">
        <v>2</v>
      </c>
      <c r="D4" s="2" t="s">
        <v>653</v>
      </c>
      <c r="E4" s="2" t="s">
        <v>655</v>
      </c>
      <c r="F4" s="2" t="s">
        <v>13</v>
      </c>
      <c r="G4">
        <v>201</v>
      </c>
      <c r="I4" t="str">
        <f t="shared" si="1"/>
        <v>1201</v>
      </c>
      <c r="K4" s="466">
        <v>3</v>
      </c>
      <c r="L4" s="471">
        <v>1.0029999999999999</v>
      </c>
      <c r="M4" s="905">
        <f t="shared" si="0"/>
        <v>1.0029999999999999</v>
      </c>
      <c r="N4" s="466" t="s">
        <v>343</v>
      </c>
      <c r="O4" s="474"/>
      <c r="P4" s="894"/>
      <c r="Q4" s="1172">
        <v>3</v>
      </c>
      <c r="R4" s="1173" t="s">
        <v>343</v>
      </c>
      <c r="S4" s="1174">
        <f>L4</f>
        <v>1.0029999999999999</v>
      </c>
      <c r="T4" s="918"/>
      <c r="U4" s="2" t="s">
        <v>342</v>
      </c>
      <c r="V4">
        <v>4</v>
      </c>
      <c r="W4" s="2" t="s">
        <v>767</v>
      </c>
      <c r="X4" t="s">
        <v>59</v>
      </c>
      <c r="AE4" s="784">
        <v>41548</v>
      </c>
      <c r="AF4" s="785">
        <v>1</v>
      </c>
      <c r="AG4" s="486">
        <v>3</v>
      </c>
      <c r="AH4" s="486">
        <v>1</v>
      </c>
      <c r="AI4" s="783">
        <v>41560</v>
      </c>
      <c r="AJ4" s="783">
        <v>41561</v>
      </c>
      <c r="AK4" s="783">
        <v>41566</v>
      </c>
      <c r="AL4" s="486" t="s">
        <v>605</v>
      </c>
      <c r="AM4" s="486">
        <v>1</v>
      </c>
      <c r="AN4" s="486">
        <v>3</v>
      </c>
      <c r="AO4" s="783">
        <v>41566</v>
      </c>
    </row>
    <row r="5" spans="1:43">
      <c r="A5">
        <v>1</v>
      </c>
      <c r="B5" t="s">
        <v>332</v>
      </c>
      <c r="C5">
        <v>2</v>
      </c>
      <c r="D5" s="2" t="s">
        <v>653</v>
      </c>
      <c r="E5" s="2" t="s">
        <v>656</v>
      </c>
      <c r="F5" s="2" t="s">
        <v>13</v>
      </c>
      <c r="G5">
        <v>202</v>
      </c>
      <c r="I5" t="str">
        <f t="shared" si="1"/>
        <v>1202</v>
      </c>
      <c r="K5" s="466">
        <v>4</v>
      </c>
      <c r="L5" s="469">
        <v>1.004</v>
      </c>
      <c r="M5" s="928">
        <f t="shared" si="0"/>
        <v>1.004</v>
      </c>
      <c r="N5" s="466" t="s">
        <v>784</v>
      </c>
      <c r="O5" s="474"/>
      <c r="P5" s="894"/>
      <c r="Q5" s="1172">
        <v>0</v>
      </c>
      <c r="R5" s="1173" t="s">
        <v>806</v>
      </c>
      <c r="S5" s="1174">
        <f>L1</f>
        <v>1.0001</v>
      </c>
      <c r="T5" s="918"/>
      <c r="U5" t="s">
        <v>278</v>
      </c>
      <c r="V5">
        <v>5</v>
      </c>
      <c r="W5" s="2" t="s">
        <v>767</v>
      </c>
      <c r="X5" t="s">
        <v>5</v>
      </c>
      <c r="AE5" s="784">
        <v>41549</v>
      </c>
      <c r="AF5" s="785">
        <v>1</v>
      </c>
      <c r="AG5" s="486">
        <v>4</v>
      </c>
      <c r="AH5" s="486">
        <v>1</v>
      </c>
      <c r="AI5" s="783">
        <v>41567</v>
      </c>
      <c r="AJ5" s="783">
        <v>41568</v>
      </c>
      <c r="AK5" s="783">
        <v>41573</v>
      </c>
      <c r="AL5" s="486" t="s">
        <v>605</v>
      </c>
      <c r="AM5" s="486">
        <v>1</v>
      </c>
      <c r="AN5" s="486">
        <v>4</v>
      </c>
      <c r="AO5" s="783">
        <v>41573</v>
      </c>
    </row>
    <row r="6" spans="1:43">
      <c r="A6">
        <v>1</v>
      </c>
      <c r="B6" t="s">
        <v>332</v>
      </c>
      <c r="C6">
        <v>2</v>
      </c>
      <c r="D6" s="2" t="s">
        <v>653</v>
      </c>
      <c r="E6" s="2" t="s">
        <v>656</v>
      </c>
      <c r="F6" s="2" t="s">
        <v>662</v>
      </c>
      <c r="G6">
        <v>203</v>
      </c>
      <c r="I6" t="str">
        <f t="shared" si="1"/>
        <v>1203</v>
      </c>
      <c r="K6" s="466">
        <v>5</v>
      </c>
      <c r="L6" s="469">
        <v>1.0049999999999999</v>
      </c>
      <c r="M6" s="905">
        <f t="shared" si="0"/>
        <v>1.0049999999999999</v>
      </c>
      <c r="N6" s="466" t="s">
        <v>280</v>
      </c>
      <c r="O6" s="468"/>
      <c r="P6" s="894"/>
      <c r="T6" s="918"/>
      <c r="U6" s="2" t="s">
        <v>279</v>
      </c>
      <c r="V6">
        <v>6</v>
      </c>
      <c r="W6" s="2" t="s">
        <v>805</v>
      </c>
      <c r="X6" t="s">
        <v>63</v>
      </c>
      <c r="AE6" s="784">
        <v>41550</v>
      </c>
      <c r="AF6" s="785">
        <v>1</v>
      </c>
      <c r="AG6" s="486">
        <v>5</v>
      </c>
      <c r="AH6" s="486">
        <v>2</v>
      </c>
      <c r="AI6" s="783">
        <v>41574</v>
      </c>
      <c r="AJ6" s="783">
        <v>41575</v>
      </c>
      <c r="AK6" s="783">
        <v>41580</v>
      </c>
      <c r="AL6" s="486" t="s">
        <v>606</v>
      </c>
      <c r="AM6" s="486">
        <v>2</v>
      </c>
      <c r="AN6" s="486">
        <v>5</v>
      </c>
      <c r="AO6" s="783">
        <v>41580</v>
      </c>
    </row>
    <row r="7" spans="1:43">
      <c r="A7">
        <v>1</v>
      </c>
      <c r="B7" t="s">
        <v>332</v>
      </c>
      <c r="C7">
        <v>2</v>
      </c>
      <c r="D7" s="2" t="s">
        <v>653</v>
      </c>
      <c r="E7" s="2" t="s">
        <v>657</v>
      </c>
      <c r="F7" s="2" t="s">
        <v>13</v>
      </c>
      <c r="G7">
        <v>204</v>
      </c>
      <c r="I7" t="str">
        <f t="shared" si="1"/>
        <v>1204</v>
      </c>
      <c r="K7" s="466">
        <v>6</v>
      </c>
      <c r="L7" s="469">
        <v>1.006</v>
      </c>
      <c r="M7" s="928">
        <f t="shared" si="0"/>
        <v>1.006</v>
      </c>
      <c r="N7" s="466" t="s">
        <v>280</v>
      </c>
      <c r="O7" s="468"/>
      <c r="P7" s="894"/>
      <c r="T7" s="919"/>
      <c r="U7" s="2" t="s">
        <v>567</v>
      </c>
      <c r="V7">
        <v>7</v>
      </c>
      <c r="W7" s="2" t="s">
        <v>141</v>
      </c>
      <c r="X7" t="s">
        <v>195</v>
      </c>
      <c r="AE7" s="784">
        <v>41551</v>
      </c>
      <c r="AF7" s="785">
        <v>1</v>
      </c>
      <c r="AG7" s="486">
        <v>6</v>
      </c>
      <c r="AH7" s="486">
        <v>2</v>
      </c>
      <c r="AI7" s="783">
        <v>41581</v>
      </c>
      <c r="AJ7" s="783">
        <v>41582</v>
      </c>
      <c r="AK7" s="783">
        <v>41587</v>
      </c>
      <c r="AL7" s="486" t="s">
        <v>606</v>
      </c>
      <c r="AM7" s="486">
        <v>2</v>
      </c>
      <c r="AN7" s="486">
        <v>6</v>
      </c>
      <c r="AO7" s="783">
        <v>41587</v>
      </c>
    </row>
    <row r="8" spans="1:43">
      <c r="A8">
        <v>1</v>
      </c>
      <c r="B8" t="s">
        <v>332</v>
      </c>
      <c r="C8">
        <v>3</v>
      </c>
      <c r="D8" s="2" t="s">
        <v>658</v>
      </c>
      <c r="E8" s="2" t="s">
        <v>13</v>
      </c>
      <c r="F8" s="2" t="s">
        <v>13</v>
      </c>
      <c r="G8">
        <v>300</v>
      </c>
      <c r="I8" t="str">
        <f t="shared" si="1"/>
        <v>1300</v>
      </c>
      <c r="K8" s="466">
        <v>7</v>
      </c>
      <c r="L8" s="469">
        <v>1.0069999999999999</v>
      </c>
      <c r="M8" s="928">
        <f t="shared" si="0"/>
        <v>1.0069999999999999</v>
      </c>
      <c r="N8" s="466" t="s">
        <v>280</v>
      </c>
      <c r="O8" s="468"/>
      <c r="P8" s="894"/>
      <c r="T8" s="919"/>
      <c r="U8" s="2" t="s">
        <v>827</v>
      </c>
      <c r="V8" s="2" t="s">
        <v>141</v>
      </c>
      <c r="X8" t="s">
        <v>153</v>
      </c>
      <c r="AE8" s="784">
        <v>41552</v>
      </c>
      <c r="AF8" s="785">
        <v>1</v>
      </c>
      <c r="AG8" s="486">
        <v>7</v>
      </c>
      <c r="AH8" s="486">
        <v>2</v>
      </c>
      <c r="AI8" s="783">
        <v>41588</v>
      </c>
      <c r="AJ8" s="783">
        <v>41589</v>
      </c>
      <c r="AK8" s="783">
        <v>41594</v>
      </c>
      <c r="AL8" s="486" t="s">
        <v>606</v>
      </c>
      <c r="AM8" s="486">
        <v>2</v>
      </c>
      <c r="AN8" s="486">
        <v>7</v>
      </c>
      <c r="AO8" s="783">
        <v>41594</v>
      </c>
    </row>
    <row r="9" spans="1:43">
      <c r="A9">
        <v>1</v>
      </c>
      <c r="B9" t="s">
        <v>332</v>
      </c>
      <c r="C9">
        <v>3</v>
      </c>
      <c r="D9" s="2" t="s">
        <v>658</v>
      </c>
      <c r="E9" s="2" t="s">
        <v>11</v>
      </c>
      <c r="F9" s="2" t="s">
        <v>11</v>
      </c>
      <c r="G9">
        <v>301</v>
      </c>
      <c r="I9" t="str">
        <f t="shared" si="1"/>
        <v>1301</v>
      </c>
      <c r="K9" s="466">
        <v>8</v>
      </c>
      <c r="L9" s="470">
        <v>1.008</v>
      </c>
      <c r="M9" s="928">
        <f t="shared" si="0"/>
        <v>1.008</v>
      </c>
      <c r="N9" s="468"/>
      <c r="O9" s="468"/>
      <c r="P9" s="894"/>
      <c r="T9" s="919"/>
      <c r="X9" t="s">
        <v>67</v>
      </c>
      <c r="AE9" s="784">
        <v>41553</v>
      </c>
      <c r="AF9" s="785">
        <v>2</v>
      </c>
      <c r="AG9" s="486">
        <v>8</v>
      </c>
      <c r="AH9" s="486">
        <v>2</v>
      </c>
      <c r="AI9" s="783">
        <v>41595</v>
      </c>
      <c r="AJ9" s="783">
        <v>41596</v>
      </c>
      <c r="AK9" s="783">
        <v>41601</v>
      </c>
      <c r="AL9" s="486" t="s">
        <v>606</v>
      </c>
      <c r="AM9" s="486">
        <v>2</v>
      </c>
      <c r="AN9" s="486">
        <v>8</v>
      </c>
      <c r="AO9" s="783">
        <v>41601</v>
      </c>
    </row>
    <row r="10" spans="1:43">
      <c r="A10">
        <v>1</v>
      </c>
      <c r="B10" t="s">
        <v>332</v>
      </c>
      <c r="C10">
        <v>3</v>
      </c>
      <c r="D10" s="2" t="s">
        <v>658</v>
      </c>
      <c r="E10" s="2" t="s">
        <v>14</v>
      </c>
      <c r="F10" s="2" t="s">
        <v>14</v>
      </c>
      <c r="G10">
        <v>302</v>
      </c>
      <c r="I10" t="str">
        <f t="shared" si="1"/>
        <v>1302</v>
      </c>
      <c r="K10" s="466">
        <v>9</v>
      </c>
      <c r="L10" s="470">
        <v>1.0089999999999999</v>
      </c>
      <c r="M10" s="928">
        <f t="shared" si="0"/>
        <v>1.0089999999999999</v>
      </c>
      <c r="N10" s="468"/>
      <c r="O10" s="468"/>
      <c r="P10" s="894"/>
      <c r="T10" s="919"/>
      <c r="X10" t="s">
        <v>185</v>
      </c>
      <c r="AE10" s="784">
        <v>41554</v>
      </c>
      <c r="AF10" s="785">
        <v>2</v>
      </c>
      <c r="AG10" s="486">
        <v>9</v>
      </c>
      <c r="AH10" s="486">
        <v>3</v>
      </c>
      <c r="AI10" s="783">
        <v>41602</v>
      </c>
      <c r="AJ10" s="783">
        <v>41603</v>
      </c>
      <c r="AK10" s="783">
        <v>41608</v>
      </c>
      <c r="AL10" s="486" t="s">
        <v>607</v>
      </c>
      <c r="AM10" s="486">
        <v>3</v>
      </c>
      <c r="AN10" s="486">
        <v>9</v>
      </c>
      <c r="AO10" s="783">
        <v>41608</v>
      </c>
    </row>
    <row r="11" spans="1:43">
      <c r="A11">
        <v>1</v>
      </c>
      <c r="B11" t="s">
        <v>332</v>
      </c>
      <c r="C11">
        <v>4</v>
      </c>
      <c r="D11" s="2" t="s">
        <v>659</v>
      </c>
      <c r="E11" s="2" t="s">
        <v>13</v>
      </c>
      <c r="F11" s="2" t="s">
        <v>13</v>
      </c>
      <c r="G11">
        <v>400</v>
      </c>
      <c r="I11" t="str">
        <f t="shared" si="1"/>
        <v>1400</v>
      </c>
      <c r="K11" s="466">
        <v>10</v>
      </c>
      <c r="L11" s="469">
        <v>1.01</v>
      </c>
      <c r="M11" s="928">
        <f t="shared" si="0"/>
        <v>1.01</v>
      </c>
      <c r="N11" s="555"/>
      <c r="O11" s="466"/>
      <c r="P11" s="894"/>
      <c r="T11" s="919"/>
      <c r="X11" t="s">
        <v>211</v>
      </c>
      <c r="AE11" s="784">
        <v>41555</v>
      </c>
      <c r="AF11" s="785">
        <v>2</v>
      </c>
      <c r="AG11" s="486">
        <v>10</v>
      </c>
      <c r="AH11" s="486">
        <v>3</v>
      </c>
      <c r="AI11" s="783">
        <v>41609</v>
      </c>
      <c r="AJ11" s="783">
        <v>41610</v>
      </c>
      <c r="AK11" s="783">
        <v>41615</v>
      </c>
      <c r="AL11" s="486" t="s">
        <v>607</v>
      </c>
      <c r="AM11" s="486">
        <v>3</v>
      </c>
      <c r="AN11" s="486">
        <v>10</v>
      </c>
      <c r="AO11" s="783">
        <v>41615</v>
      </c>
    </row>
    <row r="12" spans="1:43">
      <c r="A12">
        <v>1</v>
      </c>
      <c r="B12" t="s">
        <v>332</v>
      </c>
      <c r="C12">
        <v>4</v>
      </c>
      <c r="D12" s="2" t="s">
        <v>659</v>
      </c>
      <c r="E12" s="2" t="s">
        <v>11</v>
      </c>
      <c r="F12" s="2" t="s">
        <v>11</v>
      </c>
      <c r="G12">
        <v>401</v>
      </c>
      <c r="I12" t="str">
        <f t="shared" si="1"/>
        <v>1401</v>
      </c>
      <c r="K12" s="466">
        <v>11</v>
      </c>
      <c r="M12" s="929">
        <f t="shared" si="0"/>
        <v>0</v>
      </c>
      <c r="N12" s="28"/>
      <c r="O12" s="28"/>
      <c r="P12" s="896"/>
      <c r="AE12" s="784">
        <v>41556</v>
      </c>
      <c r="AF12" s="785">
        <v>2</v>
      </c>
      <c r="AG12" s="486">
        <v>11</v>
      </c>
      <c r="AH12" s="486">
        <v>3</v>
      </c>
      <c r="AI12" s="783">
        <v>41616</v>
      </c>
      <c r="AJ12" s="783">
        <v>41617</v>
      </c>
      <c r="AK12" s="783">
        <v>41622</v>
      </c>
      <c r="AL12" s="486" t="s">
        <v>607</v>
      </c>
      <c r="AM12" s="486">
        <v>3</v>
      </c>
      <c r="AN12" s="486">
        <v>11</v>
      </c>
      <c r="AO12" s="783">
        <v>41622</v>
      </c>
    </row>
    <row r="13" spans="1:43">
      <c r="A13">
        <v>1</v>
      </c>
      <c r="B13" t="s">
        <v>332</v>
      </c>
      <c r="C13">
        <v>4</v>
      </c>
      <c r="D13" s="2" t="s">
        <v>659</v>
      </c>
      <c r="E13" s="2" t="s">
        <v>14</v>
      </c>
      <c r="F13" s="2" t="s">
        <v>14</v>
      </c>
      <c r="G13">
        <v>402</v>
      </c>
      <c r="I13" t="str">
        <f t="shared" si="1"/>
        <v>1402</v>
      </c>
      <c r="K13" s="466">
        <v>12</v>
      </c>
      <c r="M13" s="929">
        <f t="shared" si="0"/>
        <v>0</v>
      </c>
      <c r="N13" s="28"/>
      <c r="O13" s="28"/>
      <c r="P13" s="896"/>
      <c r="AE13" s="784">
        <v>41557</v>
      </c>
      <c r="AF13" s="785">
        <v>2</v>
      </c>
      <c r="AG13" s="486">
        <v>12</v>
      </c>
      <c r="AH13" s="486">
        <v>3</v>
      </c>
      <c r="AI13" s="783">
        <v>41623</v>
      </c>
      <c r="AJ13" s="783">
        <v>41624</v>
      </c>
      <c r="AK13" s="783">
        <v>41629</v>
      </c>
      <c r="AL13" s="486" t="s">
        <v>607</v>
      </c>
      <c r="AM13" s="486">
        <v>3</v>
      </c>
      <c r="AN13" s="486">
        <v>12</v>
      </c>
      <c r="AO13" s="783">
        <v>41629</v>
      </c>
    </row>
    <row r="14" spans="1:43">
      <c r="A14">
        <v>1</v>
      </c>
      <c r="B14" t="s">
        <v>332</v>
      </c>
      <c r="C14">
        <v>5</v>
      </c>
      <c r="D14" s="2" t="s">
        <v>660</v>
      </c>
      <c r="E14" s="2" t="s">
        <v>13</v>
      </c>
      <c r="F14" s="2" t="s">
        <v>13</v>
      </c>
      <c r="G14">
        <v>500</v>
      </c>
      <c r="I14" t="str">
        <f t="shared" si="1"/>
        <v>1500</v>
      </c>
      <c r="K14" s="466">
        <v>13</v>
      </c>
      <c r="M14" s="929">
        <f t="shared" si="0"/>
        <v>0</v>
      </c>
      <c r="N14" s="28"/>
      <c r="O14" s="28"/>
      <c r="P14" s="896"/>
      <c r="AE14" s="784">
        <v>41558</v>
      </c>
      <c r="AF14" s="785">
        <v>2</v>
      </c>
      <c r="AG14" s="486">
        <v>13</v>
      </c>
      <c r="AH14" s="486">
        <v>3</v>
      </c>
      <c r="AI14" s="783">
        <v>41630</v>
      </c>
      <c r="AJ14" s="783">
        <v>41631</v>
      </c>
      <c r="AK14" s="783">
        <v>41636</v>
      </c>
      <c r="AL14" s="486" t="s">
        <v>607</v>
      </c>
      <c r="AM14" s="486">
        <v>3</v>
      </c>
      <c r="AN14" s="486">
        <v>13</v>
      </c>
      <c r="AO14" s="783">
        <v>41636</v>
      </c>
    </row>
    <row r="15" spans="1:43">
      <c r="A15">
        <v>2</v>
      </c>
      <c r="B15" t="s">
        <v>332</v>
      </c>
      <c r="C15">
        <v>1</v>
      </c>
      <c r="D15" s="2" t="s">
        <v>651</v>
      </c>
      <c r="E15" s="2" t="s">
        <v>652</v>
      </c>
      <c r="F15" s="2" t="s">
        <v>13</v>
      </c>
      <c r="G15">
        <v>100</v>
      </c>
      <c r="I15" t="str">
        <f t="shared" si="1"/>
        <v>2100</v>
      </c>
      <c r="K15" s="466">
        <v>14</v>
      </c>
      <c r="M15" s="929">
        <f t="shared" si="0"/>
        <v>0</v>
      </c>
      <c r="N15" s="28"/>
      <c r="O15" s="28"/>
      <c r="P15" s="896"/>
      <c r="AE15" s="784">
        <v>41559</v>
      </c>
      <c r="AF15" s="785">
        <v>2</v>
      </c>
      <c r="AG15" s="486">
        <v>14</v>
      </c>
      <c r="AH15" s="486">
        <v>4</v>
      </c>
      <c r="AI15" s="783">
        <v>41637</v>
      </c>
      <c r="AJ15" s="783">
        <v>41638</v>
      </c>
      <c r="AK15" s="783">
        <v>41643</v>
      </c>
      <c r="AL15" s="486" t="s">
        <v>608</v>
      </c>
      <c r="AM15" s="486">
        <v>4</v>
      </c>
      <c r="AN15" s="486">
        <v>14</v>
      </c>
      <c r="AO15" s="783">
        <v>41643</v>
      </c>
    </row>
    <row r="16" spans="1:43">
      <c r="A16">
        <v>2</v>
      </c>
      <c r="B16" t="s">
        <v>332</v>
      </c>
      <c r="C16">
        <v>2</v>
      </c>
      <c r="D16" s="2" t="s">
        <v>653</v>
      </c>
      <c r="E16" s="2" t="s">
        <v>654</v>
      </c>
      <c r="F16" s="2" t="s">
        <v>13</v>
      </c>
      <c r="G16">
        <v>200</v>
      </c>
      <c r="I16" t="str">
        <f t="shared" si="1"/>
        <v>2200</v>
      </c>
      <c r="K16" s="466">
        <v>15</v>
      </c>
      <c r="M16" s="929">
        <f t="shared" si="0"/>
        <v>0</v>
      </c>
      <c r="N16" s="28"/>
      <c r="O16" s="28"/>
      <c r="P16" s="896"/>
      <c r="AE16" s="784">
        <v>41560</v>
      </c>
      <c r="AF16" s="785">
        <v>3</v>
      </c>
      <c r="AG16" s="486">
        <v>15</v>
      </c>
      <c r="AH16" s="486">
        <v>4</v>
      </c>
      <c r="AI16" s="783">
        <v>41644</v>
      </c>
      <c r="AJ16" s="783">
        <v>41645</v>
      </c>
      <c r="AK16" s="783">
        <v>41650</v>
      </c>
      <c r="AL16" s="486" t="s">
        <v>608</v>
      </c>
      <c r="AM16" s="486">
        <v>4</v>
      </c>
      <c r="AN16" s="486">
        <v>15</v>
      </c>
      <c r="AO16" s="783">
        <v>41650</v>
      </c>
    </row>
    <row r="17" spans="1:43">
      <c r="A17">
        <v>2</v>
      </c>
      <c r="B17" t="s">
        <v>332</v>
      </c>
      <c r="C17">
        <v>2</v>
      </c>
      <c r="D17" s="2" t="s">
        <v>653</v>
      </c>
      <c r="E17" s="2" t="s">
        <v>655</v>
      </c>
      <c r="F17" s="2" t="s">
        <v>13</v>
      </c>
      <c r="G17">
        <v>201</v>
      </c>
      <c r="I17" t="str">
        <f t="shared" si="1"/>
        <v>2201</v>
      </c>
      <c r="K17" s="466">
        <v>16</v>
      </c>
      <c r="M17" s="929">
        <f t="shared" si="0"/>
        <v>0</v>
      </c>
      <c r="N17" s="28"/>
      <c r="O17" s="28"/>
      <c r="P17" s="896"/>
      <c r="AE17" s="784">
        <v>41561</v>
      </c>
      <c r="AF17" s="785">
        <v>3</v>
      </c>
      <c r="AG17" s="486">
        <v>16</v>
      </c>
      <c r="AH17" s="486">
        <v>4</v>
      </c>
      <c r="AI17" s="783">
        <v>41651</v>
      </c>
      <c r="AJ17" s="783">
        <v>41652</v>
      </c>
      <c r="AK17" s="783">
        <v>41657</v>
      </c>
      <c r="AL17" s="486" t="s">
        <v>608</v>
      </c>
      <c r="AM17" s="486">
        <v>4</v>
      </c>
      <c r="AN17" s="486">
        <v>16</v>
      </c>
      <c r="AO17" s="783">
        <v>41657</v>
      </c>
      <c r="AP17"/>
      <c r="AQ17"/>
    </row>
    <row r="18" spans="1:43">
      <c r="A18">
        <v>2</v>
      </c>
      <c r="B18" t="s">
        <v>332</v>
      </c>
      <c r="C18">
        <v>2</v>
      </c>
      <c r="D18" s="2" t="s">
        <v>653</v>
      </c>
      <c r="E18" s="2" t="s">
        <v>656</v>
      </c>
      <c r="F18" s="2" t="s">
        <v>13</v>
      </c>
      <c r="G18">
        <v>202</v>
      </c>
      <c r="I18" t="str">
        <f t="shared" si="1"/>
        <v>2202</v>
      </c>
      <c r="K18" s="466">
        <v>17</v>
      </c>
      <c r="M18" s="929">
        <f t="shared" si="0"/>
        <v>0</v>
      </c>
      <c r="N18" s="28"/>
      <c r="O18" s="28"/>
      <c r="P18" s="896"/>
      <c r="Q18" s="2"/>
      <c r="AE18" s="784">
        <v>41562</v>
      </c>
      <c r="AF18" s="785">
        <v>3</v>
      </c>
      <c r="AG18" s="486">
        <v>17</v>
      </c>
      <c r="AH18" s="486">
        <v>4</v>
      </c>
      <c r="AI18" s="783">
        <v>41658</v>
      </c>
      <c r="AJ18" s="783">
        <v>41659</v>
      </c>
      <c r="AK18" s="783">
        <v>41664</v>
      </c>
      <c r="AL18" s="486" t="s">
        <v>608</v>
      </c>
      <c r="AM18" s="486">
        <v>4</v>
      </c>
      <c r="AN18" s="486">
        <v>17</v>
      </c>
      <c r="AO18" s="783">
        <v>41664</v>
      </c>
      <c r="AP18"/>
      <c r="AQ18"/>
    </row>
    <row r="19" spans="1:43">
      <c r="A19">
        <v>2</v>
      </c>
      <c r="B19" t="s">
        <v>332</v>
      </c>
      <c r="C19">
        <v>2</v>
      </c>
      <c r="D19" s="2" t="s">
        <v>653</v>
      </c>
      <c r="E19" s="2" t="s">
        <v>656</v>
      </c>
      <c r="F19" s="2" t="s">
        <v>662</v>
      </c>
      <c r="G19">
        <v>203</v>
      </c>
      <c r="I19" t="str">
        <f t="shared" si="1"/>
        <v>2203</v>
      </c>
      <c r="K19" s="466">
        <v>18</v>
      </c>
      <c r="M19" s="929">
        <f t="shared" si="0"/>
        <v>0</v>
      </c>
      <c r="N19" s="28"/>
      <c r="O19" s="28"/>
      <c r="P19" s="896"/>
      <c r="AE19" s="784">
        <v>41563</v>
      </c>
      <c r="AF19" s="785">
        <v>3</v>
      </c>
      <c r="AG19" s="486">
        <v>18</v>
      </c>
      <c r="AH19" s="486">
        <v>5</v>
      </c>
      <c r="AI19" s="783">
        <v>41665</v>
      </c>
      <c r="AJ19" s="783">
        <v>41666</v>
      </c>
      <c r="AK19" s="783">
        <v>41671</v>
      </c>
      <c r="AL19" s="486" t="s">
        <v>609</v>
      </c>
      <c r="AM19" s="486">
        <v>5</v>
      </c>
      <c r="AN19" s="486">
        <v>18</v>
      </c>
      <c r="AO19" s="783">
        <v>41671</v>
      </c>
      <c r="AP19"/>
      <c r="AQ19"/>
    </row>
    <row r="20" spans="1:43">
      <c r="A20">
        <v>2</v>
      </c>
      <c r="B20" t="s">
        <v>332</v>
      </c>
      <c r="C20">
        <v>2</v>
      </c>
      <c r="D20" s="2" t="s">
        <v>653</v>
      </c>
      <c r="E20" s="2" t="s">
        <v>657</v>
      </c>
      <c r="F20" s="2" t="s">
        <v>13</v>
      </c>
      <c r="G20">
        <v>204</v>
      </c>
      <c r="I20" t="str">
        <f t="shared" si="1"/>
        <v>2204</v>
      </c>
      <c r="K20" s="466">
        <v>19</v>
      </c>
      <c r="M20" s="929">
        <f t="shared" si="0"/>
        <v>0</v>
      </c>
      <c r="N20" s="28"/>
      <c r="O20" s="28"/>
      <c r="P20" s="896"/>
      <c r="AE20" s="784">
        <v>41564</v>
      </c>
      <c r="AF20" s="785">
        <v>3</v>
      </c>
      <c r="AG20" s="486">
        <v>19</v>
      </c>
      <c r="AH20" s="486">
        <v>5</v>
      </c>
      <c r="AI20" s="783">
        <v>41672</v>
      </c>
      <c r="AJ20" s="783">
        <v>41673</v>
      </c>
      <c r="AK20" s="783">
        <v>41678</v>
      </c>
      <c r="AL20" s="486" t="s">
        <v>609</v>
      </c>
      <c r="AN20" s="486">
        <v>19</v>
      </c>
      <c r="AO20" s="783">
        <v>41678</v>
      </c>
      <c r="AP20"/>
      <c r="AQ20"/>
    </row>
    <row r="21" spans="1:43" ht="18">
      <c r="A21">
        <v>2</v>
      </c>
      <c r="B21" t="s">
        <v>332</v>
      </c>
      <c r="C21">
        <v>3</v>
      </c>
      <c r="D21" s="2" t="s">
        <v>658</v>
      </c>
      <c r="E21" s="2" t="s">
        <v>13</v>
      </c>
      <c r="F21" s="2" t="s">
        <v>13</v>
      </c>
      <c r="G21">
        <v>300</v>
      </c>
      <c r="I21" t="str">
        <f t="shared" si="1"/>
        <v>2300</v>
      </c>
      <c r="K21" s="466">
        <v>20</v>
      </c>
      <c r="L21" s="843"/>
      <c r="M21" s="929">
        <f t="shared" si="0"/>
        <v>0</v>
      </c>
      <c r="N21" s="843"/>
      <c r="O21" s="843"/>
      <c r="P21" s="897"/>
      <c r="AE21" s="784">
        <v>41565</v>
      </c>
      <c r="AF21" s="785">
        <v>3</v>
      </c>
      <c r="AG21" s="486">
        <v>20</v>
      </c>
      <c r="AH21" s="486">
        <v>5</v>
      </c>
      <c r="AI21" s="783">
        <v>41679</v>
      </c>
      <c r="AJ21" s="783">
        <v>41680</v>
      </c>
      <c r="AK21" s="783">
        <v>41685</v>
      </c>
      <c r="AL21" s="486" t="s">
        <v>609</v>
      </c>
      <c r="AM21" s="486">
        <v>5</v>
      </c>
      <c r="AN21" s="486">
        <v>20</v>
      </c>
      <c r="AO21" s="783">
        <v>41685</v>
      </c>
      <c r="AP21"/>
      <c r="AQ21"/>
    </row>
    <row r="22" spans="1:43" ht="15">
      <c r="A22">
        <v>2</v>
      </c>
      <c r="B22" t="s">
        <v>332</v>
      </c>
      <c r="C22">
        <v>3</v>
      </c>
      <c r="D22" s="2" t="s">
        <v>658</v>
      </c>
      <c r="E22" s="2" t="s">
        <v>11</v>
      </c>
      <c r="F22" s="2" t="s">
        <v>11</v>
      </c>
      <c r="G22">
        <v>301</v>
      </c>
      <c r="I22" t="str">
        <f t="shared" si="1"/>
        <v>2301</v>
      </c>
      <c r="K22" s="467"/>
      <c r="L22" s="465"/>
      <c r="M22" s="929">
        <f t="shared" si="0"/>
        <v>0</v>
      </c>
      <c r="N22" s="28"/>
      <c r="O22" s="135"/>
      <c r="P22" s="898"/>
      <c r="AE22" s="784">
        <v>41566</v>
      </c>
      <c r="AF22" s="785">
        <v>3</v>
      </c>
      <c r="AG22" s="486">
        <v>21</v>
      </c>
      <c r="AH22" s="486">
        <v>5</v>
      </c>
      <c r="AI22" s="783">
        <v>41686</v>
      </c>
      <c r="AJ22" s="783">
        <v>41687</v>
      </c>
      <c r="AK22" s="783">
        <v>41692</v>
      </c>
      <c r="AL22" s="486" t="s">
        <v>609</v>
      </c>
      <c r="AM22" s="486">
        <v>5</v>
      </c>
      <c r="AN22" s="486">
        <v>21</v>
      </c>
      <c r="AO22" s="783">
        <v>41692</v>
      </c>
      <c r="AP22"/>
      <c r="AQ22"/>
    </row>
    <row r="23" spans="1:43" ht="15">
      <c r="A23">
        <v>2</v>
      </c>
      <c r="B23" t="s">
        <v>332</v>
      </c>
      <c r="C23">
        <v>3</v>
      </c>
      <c r="D23" s="2" t="s">
        <v>658</v>
      </c>
      <c r="E23" s="2" t="s">
        <v>14</v>
      </c>
      <c r="F23" s="2" t="s">
        <v>14</v>
      </c>
      <c r="G23">
        <v>302</v>
      </c>
      <c r="I23" t="str">
        <f t="shared" si="1"/>
        <v>2302</v>
      </c>
      <c r="K23" s="467"/>
      <c r="L23" s="465"/>
      <c r="M23" s="929">
        <f t="shared" si="0"/>
        <v>0</v>
      </c>
      <c r="N23" s="28"/>
      <c r="O23" s="135"/>
      <c r="P23" s="898"/>
      <c r="AE23" s="784">
        <v>41567</v>
      </c>
      <c r="AF23" s="785">
        <v>4</v>
      </c>
      <c r="AG23" s="486">
        <v>22</v>
      </c>
      <c r="AH23" s="486">
        <v>6</v>
      </c>
      <c r="AI23" s="783">
        <v>41693</v>
      </c>
      <c r="AJ23" s="783">
        <v>41694</v>
      </c>
      <c r="AK23" s="783">
        <v>41699</v>
      </c>
      <c r="AL23" s="486" t="s">
        <v>610</v>
      </c>
      <c r="AM23" s="486">
        <v>6</v>
      </c>
      <c r="AN23" s="486">
        <v>22</v>
      </c>
      <c r="AO23" s="783">
        <v>41699</v>
      </c>
      <c r="AP23"/>
      <c r="AQ23"/>
    </row>
    <row r="24" spans="1:43" ht="15">
      <c r="A24">
        <v>2</v>
      </c>
      <c r="B24" t="s">
        <v>332</v>
      </c>
      <c r="C24">
        <v>4</v>
      </c>
      <c r="D24" s="2" t="s">
        <v>659</v>
      </c>
      <c r="E24" s="2" t="s">
        <v>13</v>
      </c>
      <c r="F24" s="2" t="s">
        <v>13</v>
      </c>
      <c r="G24">
        <v>400</v>
      </c>
      <c r="I24" t="str">
        <f t="shared" si="1"/>
        <v>2400</v>
      </c>
      <c r="K24" s="467"/>
      <c r="L24" s="465"/>
      <c r="M24" s="929">
        <f t="shared" si="0"/>
        <v>0</v>
      </c>
      <c r="N24" s="28"/>
      <c r="O24" s="135"/>
      <c r="P24" s="899"/>
      <c r="AE24" s="784">
        <v>41568</v>
      </c>
      <c r="AF24" s="785">
        <v>4</v>
      </c>
      <c r="AG24" s="486">
        <v>23</v>
      </c>
      <c r="AH24" s="486">
        <v>6</v>
      </c>
      <c r="AI24" s="783">
        <v>41700</v>
      </c>
      <c r="AJ24" s="783">
        <v>41701</v>
      </c>
      <c r="AK24" s="783">
        <v>41706</v>
      </c>
      <c r="AL24" s="486" t="s">
        <v>610</v>
      </c>
      <c r="AM24" s="486">
        <v>6</v>
      </c>
      <c r="AN24" s="486">
        <v>23</v>
      </c>
      <c r="AO24" s="783">
        <v>41706</v>
      </c>
      <c r="AP24"/>
      <c r="AQ24"/>
    </row>
    <row r="25" spans="1:43">
      <c r="A25">
        <v>2</v>
      </c>
      <c r="B25" t="s">
        <v>332</v>
      </c>
      <c r="C25">
        <v>4</v>
      </c>
      <c r="D25" s="2" t="s">
        <v>659</v>
      </c>
      <c r="E25" s="2" t="s">
        <v>11</v>
      </c>
      <c r="F25" s="2" t="s">
        <v>11</v>
      </c>
      <c r="G25">
        <v>401</v>
      </c>
      <c r="I25" t="str">
        <f t="shared" si="1"/>
        <v>2401</v>
      </c>
      <c r="K25" s="7"/>
      <c r="M25" s="28"/>
      <c r="N25" s="28"/>
      <c r="O25" s="842"/>
      <c r="P25" s="896"/>
      <c r="AE25" s="784">
        <v>41569</v>
      </c>
      <c r="AF25" s="785">
        <v>4</v>
      </c>
      <c r="AG25" s="486">
        <v>24</v>
      </c>
      <c r="AH25" s="486">
        <v>6</v>
      </c>
      <c r="AI25" s="783">
        <v>41707</v>
      </c>
      <c r="AJ25" s="783">
        <v>41708</v>
      </c>
      <c r="AK25" s="783">
        <v>41713</v>
      </c>
      <c r="AL25" s="486" t="s">
        <v>610</v>
      </c>
      <c r="AM25" s="486">
        <v>6</v>
      </c>
      <c r="AN25" s="486">
        <v>24</v>
      </c>
      <c r="AO25" s="783">
        <v>41713</v>
      </c>
      <c r="AP25"/>
      <c r="AQ25"/>
    </row>
    <row r="26" spans="1:43">
      <c r="A26">
        <v>2</v>
      </c>
      <c r="B26" t="s">
        <v>332</v>
      </c>
      <c r="C26">
        <v>4</v>
      </c>
      <c r="D26" s="2" t="s">
        <v>659</v>
      </c>
      <c r="E26" s="2" t="s">
        <v>14</v>
      </c>
      <c r="F26" s="2" t="s">
        <v>14</v>
      </c>
      <c r="G26">
        <v>402</v>
      </c>
      <c r="I26" t="str">
        <f t="shared" si="1"/>
        <v>2402</v>
      </c>
      <c r="K26" s="7"/>
      <c r="M26" s="28"/>
      <c r="N26" s="28"/>
      <c r="O26" s="28"/>
      <c r="P26" s="896"/>
      <c r="AE26" s="784">
        <v>41570</v>
      </c>
      <c r="AF26" s="785">
        <v>4</v>
      </c>
      <c r="AG26" s="486">
        <v>25</v>
      </c>
      <c r="AH26" s="486">
        <v>6</v>
      </c>
      <c r="AI26" s="783">
        <v>41714</v>
      </c>
      <c r="AJ26" s="783">
        <v>41715</v>
      </c>
      <c r="AK26" s="783">
        <v>41720</v>
      </c>
      <c r="AL26" s="486" t="s">
        <v>610</v>
      </c>
      <c r="AM26" s="486">
        <v>6</v>
      </c>
      <c r="AN26" s="486">
        <v>25</v>
      </c>
      <c r="AO26" s="783">
        <v>41720</v>
      </c>
      <c r="AP26"/>
      <c r="AQ26"/>
    </row>
    <row r="27" spans="1:43">
      <c r="A27">
        <v>2</v>
      </c>
      <c r="B27" t="s">
        <v>332</v>
      </c>
      <c r="C27">
        <v>5</v>
      </c>
      <c r="D27" s="2" t="s">
        <v>660</v>
      </c>
      <c r="E27" s="2" t="s">
        <v>13</v>
      </c>
      <c r="F27" s="2" t="s">
        <v>13</v>
      </c>
      <c r="G27">
        <v>500</v>
      </c>
      <c r="I27" t="str">
        <f t="shared" si="1"/>
        <v>2500</v>
      </c>
      <c r="K27" s="7"/>
      <c r="M27" s="28"/>
      <c r="N27" s="28"/>
      <c r="O27" s="28"/>
      <c r="P27" s="896"/>
      <c r="AE27" s="784">
        <v>41571</v>
      </c>
      <c r="AF27" s="785">
        <v>4</v>
      </c>
      <c r="AG27" s="486">
        <v>26</v>
      </c>
      <c r="AH27" s="486">
        <v>6</v>
      </c>
      <c r="AI27" s="783">
        <v>41721</v>
      </c>
      <c r="AJ27" s="783">
        <v>41722</v>
      </c>
      <c r="AK27" s="783">
        <v>41727</v>
      </c>
      <c r="AL27" s="486" t="s">
        <v>610</v>
      </c>
      <c r="AM27" s="486">
        <v>6</v>
      </c>
      <c r="AN27" s="486">
        <v>26</v>
      </c>
      <c r="AO27" s="783">
        <v>41727</v>
      </c>
      <c r="AP27"/>
      <c r="AQ27"/>
    </row>
    <row r="28" spans="1:43">
      <c r="A28">
        <v>3</v>
      </c>
      <c r="B28" t="s">
        <v>332</v>
      </c>
      <c r="C28">
        <v>1</v>
      </c>
      <c r="D28" s="2" t="s">
        <v>651</v>
      </c>
      <c r="E28" s="2" t="s">
        <v>652</v>
      </c>
      <c r="F28" s="2" t="s">
        <v>13</v>
      </c>
      <c r="G28">
        <v>100</v>
      </c>
      <c r="I28" t="str">
        <f t="shared" si="1"/>
        <v>3100</v>
      </c>
      <c r="K28" s="7"/>
      <c r="M28" s="28"/>
      <c r="N28" s="28"/>
      <c r="O28" s="28"/>
      <c r="P28" s="896"/>
      <c r="AE28" s="784">
        <v>41572</v>
      </c>
      <c r="AF28" s="785">
        <v>4</v>
      </c>
      <c r="AG28" s="486">
        <v>27</v>
      </c>
      <c r="AH28" s="486">
        <v>7</v>
      </c>
      <c r="AI28" s="783">
        <v>41728</v>
      </c>
      <c r="AJ28" s="783">
        <v>41729</v>
      </c>
      <c r="AK28" s="783">
        <v>41734</v>
      </c>
      <c r="AL28" s="486" t="s">
        <v>611</v>
      </c>
      <c r="AM28" s="486">
        <v>7</v>
      </c>
      <c r="AN28" s="486">
        <v>27</v>
      </c>
      <c r="AO28" s="783">
        <v>41734</v>
      </c>
      <c r="AP28"/>
      <c r="AQ28"/>
    </row>
    <row r="29" spans="1:43">
      <c r="A29">
        <v>3</v>
      </c>
      <c r="B29" t="s">
        <v>332</v>
      </c>
      <c r="C29">
        <v>2</v>
      </c>
      <c r="D29" s="2" t="s">
        <v>653</v>
      </c>
      <c r="E29" s="2" t="s">
        <v>654</v>
      </c>
      <c r="F29" s="2" t="s">
        <v>13</v>
      </c>
      <c r="G29">
        <v>200</v>
      </c>
      <c r="I29" t="str">
        <f t="shared" si="1"/>
        <v>3200</v>
      </c>
      <c r="AE29" s="784">
        <v>41573</v>
      </c>
      <c r="AF29" s="785">
        <v>4</v>
      </c>
      <c r="AG29" s="486">
        <v>28</v>
      </c>
      <c r="AH29" s="486">
        <v>7</v>
      </c>
      <c r="AI29" s="783">
        <v>41735</v>
      </c>
      <c r="AJ29" s="783">
        <v>41736</v>
      </c>
      <c r="AK29" s="783">
        <v>41741</v>
      </c>
      <c r="AL29" s="486" t="s">
        <v>611</v>
      </c>
      <c r="AM29" s="486">
        <v>7</v>
      </c>
      <c r="AN29" s="486">
        <v>28</v>
      </c>
      <c r="AO29" s="783">
        <v>41741</v>
      </c>
      <c r="AP29"/>
      <c r="AQ29"/>
    </row>
    <row r="30" spans="1:43">
      <c r="A30">
        <v>3</v>
      </c>
      <c r="B30" t="s">
        <v>332</v>
      </c>
      <c r="C30">
        <v>2</v>
      </c>
      <c r="D30" s="2" t="s">
        <v>653</v>
      </c>
      <c r="E30" s="2" t="s">
        <v>655</v>
      </c>
      <c r="F30" s="2" t="s">
        <v>13</v>
      </c>
      <c r="G30">
        <v>201</v>
      </c>
      <c r="I30" t="str">
        <f t="shared" si="1"/>
        <v>3201</v>
      </c>
      <c r="AE30" s="784">
        <v>41574</v>
      </c>
      <c r="AF30" s="785">
        <v>5</v>
      </c>
      <c r="AG30" s="486">
        <v>29</v>
      </c>
      <c r="AH30" s="486">
        <v>7</v>
      </c>
      <c r="AI30" s="783">
        <v>41742</v>
      </c>
      <c r="AJ30" s="783">
        <v>41743</v>
      </c>
      <c r="AK30" s="783">
        <v>41748</v>
      </c>
      <c r="AL30" s="486" t="s">
        <v>611</v>
      </c>
      <c r="AM30" s="486">
        <v>7</v>
      </c>
      <c r="AN30" s="486">
        <v>29</v>
      </c>
      <c r="AO30" s="783">
        <v>41748</v>
      </c>
      <c r="AP30"/>
      <c r="AQ30"/>
    </row>
    <row r="31" spans="1:43">
      <c r="A31">
        <v>3</v>
      </c>
      <c r="B31" t="s">
        <v>332</v>
      </c>
      <c r="C31">
        <v>2</v>
      </c>
      <c r="D31" s="2" t="s">
        <v>653</v>
      </c>
      <c r="E31" s="2" t="s">
        <v>656</v>
      </c>
      <c r="F31" s="2" t="s">
        <v>13</v>
      </c>
      <c r="G31">
        <v>202</v>
      </c>
      <c r="I31" t="str">
        <f t="shared" si="1"/>
        <v>3202</v>
      </c>
      <c r="AE31" s="784">
        <v>41575</v>
      </c>
      <c r="AF31" s="785">
        <v>5</v>
      </c>
      <c r="AG31" s="486">
        <v>30</v>
      </c>
      <c r="AH31" s="486">
        <v>7</v>
      </c>
      <c r="AI31" s="783">
        <v>41749</v>
      </c>
      <c r="AJ31" s="783">
        <v>41750</v>
      </c>
      <c r="AK31" s="783">
        <v>41755</v>
      </c>
      <c r="AL31" s="486" t="s">
        <v>611</v>
      </c>
      <c r="AM31" s="486">
        <v>7</v>
      </c>
      <c r="AN31" s="486">
        <v>30</v>
      </c>
      <c r="AO31" s="783">
        <v>41755</v>
      </c>
      <c r="AP31"/>
      <c r="AQ31"/>
    </row>
    <row r="32" spans="1:43">
      <c r="A32">
        <v>3</v>
      </c>
      <c r="B32" t="s">
        <v>332</v>
      </c>
      <c r="C32">
        <v>2</v>
      </c>
      <c r="D32" s="2" t="s">
        <v>653</v>
      </c>
      <c r="E32" s="2" t="s">
        <v>656</v>
      </c>
      <c r="F32" s="2" t="s">
        <v>662</v>
      </c>
      <c r="G32">
        <v>203</v>
      </c>
      <c r="I32" t="str">
        <f t="shared" si="1"/>
        <v>3203</v>
      </c>
      <c r="AE32" s="784">
        <v>41576</v>
      </c>
      <c r="AF32" s="785">
        <v>5</v>
      </c>
      <c r="AG32" s="486">
        <v>31</v>
      </c>
      <c r="AH32" s="486">
        <v>8</v>
      </c>
      <c r="AI32" s="783">
        <v>41756</v>
      </c>
      <c r="AJ32" s="783">
        <v>41757</v>
      </c>
      <c r="AK32" s="783">
        <v>41762</v>
      </c>
      <c r="AL32" s="486" t="s">
        <v>612</v>
      </c>
      <c r="AM32" s="486">
        <v>8</v>
      </c>
      <c r="AN32" s="486">
        <v>31</v>
      </c>
      <c r="AO32" s="783">
        <v>41762</v>
      </c>
      <c r="AP32"/>
      <c r="AQ32"/>
    </row>
    <row r="33" spans="1:43">
      <c r="A33">
        <v>3</v>
      </c>
      <c r="B33" t="s">
        <v>332</v>
      </c>
      <c r="C33">
        <v>2</v>
      </c>
      <c r="D33" s="2" t="s">
        <v>653</v>
      </c>
      <c r="E33" s="2" t="s">
        <v>657</v>
      </c>
      <c r="F33" s="2" t="s">
        <v>13</v>
      </c>
      <c r="G33">
        <v>204</v>
      </c>
      <c r="I33" t="str">
        <f t="shared" si="1"/>
        <v>3204</v>
      </c>
      <c r="AE33" s="784">
        <v>41577</v>
      </c>
      <c r="AF33" s="785">
        <v>5</v>
      </c>
      <c r="AG33" s="486">
        <v>32</v>
      </c>
      <c r="AH33" s="486">
        <v>8</v>
      </c>
      <c r="AI33" s="783">
        <v>41763</v>
      </c>
      <c r="AJ33" s="783">
        <v>41764</v>
      </c>
      <c r="AK33" s="783">
        <v>41769</v>
      </c>
      <c r="AL33" s="486" t="s">
        <v>612</v>
      </c>
      <c r="AM33" s="486">
        <v>8</v>
      </c>
      <c r="AN33" s="486">
        <v>32</v>
      </c>
      <c r="AO33" s="783">
        <v>41769</v>
      </c>
      <c r="AP33"/>
      <c r="AQ33"/>
    </row>
    <row r="34" spans="1:43">
      <c r="A34">
        <v>3</v>
      </c>
      <c r="B34" t="s">
        <v>332</v>
      </c>
      <c r="C34">
        <v>3</v>
      </c>
      <c r="D34" s="2" t="s">
        <v>658</v>
      </c>
      <c r="E34" s="2" t="s">
        <v>13</v>
      </c>
      <c r="F34" s="2" t="s">
        <v>13</v>
      </c>
      <c r="G34">
        <v>300</v>
      </c>
      <c r="I34" t="str">
        <f t="shared" si="1"/>
        <v>3300</v>
      </c>
      <c r="AE34" s="784">
        <v>41578</v>
      </c>
      <c r="AF34" s="785">
        <v>5</v>
      </c>
      <c r="AG34" s="486">
        <v>33</v>
      </c>
      <c r="AH34" s="486">
        <v>8</v>
      </c>
      <c r="AI34" s="783">
        <v>41770</v>
      </c>
      <c r="AJ34" s="783">
        <v>41771</v>
      </c>
      <c r="AK34" s="783">
        <v>41776</v>
      </c>
      <c r="AL34" s="486" t="s">
        <v>612</v>
      </c>
      <c r="AM34" s="486">
        <v>8</v>
      </c>
      <c r="AN34" s="486">
        <v>33</v>
      </c>
      <c r="AO34" s="783">
        <v>41776</v>
      </c>
      <c r="AP34"/>
      <c r="AQ34"/>
    </row>
    <row r="35" spans="1:43">
      <c r="A35">
        <v>3</v>
      </c>
      <c r="B35" t="s">
        <v>332</v>
      </c>
      <c r="C35">
        <v>3</v>
      </c>
      <c r="D35" s="2" t="s">
        <v>658</v>
      </c>
      <c r="E35" s="2" t="s">
        <v>11</v>
      </c>
      <c r="F35" s="2" t="s">
        <v>11</v>
      </c>
      <c r="G35">
        <v>301</v>
      </c>
      <c r="I35" t="str">
        <f t="shared" si="1"/>
        <v>3301</v>
      </c>
      <c r="AE35" s="784">
        <v>41579</v>
      </c>
      <c r="AF35" s="785">
        <v>5</v>
      </c>
      <c r="AG35" s="486">
        <v>34</v>
      </c>
      <c r="AH35" s="486">
        <v>8</v>
      </c>
      <c r="AI35" s="783">
        <v>41777</v>
      </c>
      <c r="AJ35" s="783">
        <v>41778</v>
      </c>
      <c r="AK35" s="783">
        <v>41783</v>
      </c>
      <c r="AL35" s="486" t="s">
        <v>612</v>
      </c>
      <c r="AM35" s="486">
        <v>8</v>
      </c>
      <c r="AN35" s="486">
        <v>34</v>
      </c>
      <c r="AO35" s="783">
        <v>41783</v>
      </c>
      <c r="AP35"/>
      <c r="AQ35"/>
    </row>
    <row r="36" spans="1:43">
      <c r="A36">
        <v>3</v>
      </c>
      <c r="B36" t="s">
        <v>332</v>
      </c>
      <c r="C36">
        <v>3</v>
      </c>
      <c r="D36" s="2" t="s">
        <v>658</v>
      </c>
      <c r="E36" s="2" t="s">
        <v>14</v>
      </c>
      <c r="F36" s="2" t="s">
        <v>14</v>
      </c>
      <c r="G36">
        <v>302</v>
      </c>
      <c r="I36" t="str">
        <f t="shared" si="1"/>
        <v>3302</v>
      </c>
      <c r="AE36" s="784">
        <v>41580</v>
      </c>
      <c r="AF36" s="785">
        <v>5</v>
      </c>
      <c r="AG36" s="486">
        <v>35</v>
      </c>
      <c r="AH36" s="486">
        <v>9</v>
      </c>
      <c r="AI36" s="783">
        <v>41784</v>
      </c>
      <c r="AJ36" s="783">
        <v>41785</v>
      </c>
      <c r="AK36" s="783">
        <v>41790</v>
      </c>
      <c r="AL36" s="486" t="s">
        <v>613</v>
      </c>
      <c r="AM36" s="486">
        <v>9</v>
      </c>
      <c r="AN36" s="486">
        <v>35</v>
      </c>
      <c r="AO36" s="783">
        <v>41790</v>
      </c>
      <c r="AP36"/>
      <c r="AQ36"/>
    </row>
    <row r="37" spans="1:43">
      <c r="A37">
        <v>3</v>
      </c>
      <c r="B37" t="s">
        <v>332</v>
      </c>
      <c r="C37">
        <v>4</v>
      </c>
      <c r="D37" s="2" t="s">
        <v>659</v>
      </c>
      <c r="E37" s="2" t="s">
        <v>13</v>
      </c>
      <c r="F37" s="2" t="s">
        <v>13</v>
      </c>
      <c r="G37">
        <v>400</v>
      </c>
      <c r="I37" t="str">
        <f t="shared" si="1"/>
        <v>3400</v>
      </c>
      <c r="AE37" s="784">
        <v>41581</v>
      </c>
      <c r="AF37" s="785">
        <v>6</v>
      </c>
      <c r="AG37" s="486">
        <v>36</v>
      </c>
      <c r="AH37" s="486">
        <v>9</v>
      </c>
      <c r="AI37" s="783">
        <v>41791</v>
      </c>
      <c r="AJ37" s="783">
        <v>41792</v>
      </c>
      <c r="AK37" s="783">
        <v>41797</v>
      </c>
      <c r="AL37" s="486" t="s">
        <v>613</v>
      </c>
      <c r="AM37" s="486">
        <v>9</v>
      </c>
      <c r="AN37" s="486">
        <v>36</v>
      </c>
      <c r="AO37" s="783">
        <v>41797</v>
      </c>
      <c r="AP37"/>
      <c r="AQ37"/>
    </row>
    <row r="38" spans="1:43">
      <c r="A38">
        <v>3</v>
      </c>
      <c r="B38" t="s">
        <v>332</v>
      </c>
      <c r="C38">
        <v>4</v>
      </c>
      <c r="D38" s="2" t="s">
        <v>659</v>
      </c>
      <c r="E38" s="2" t="s">
        <v>11</v>
      </c>
      <c r="F38" s="2" t="s">
        <v>11</v>
      </c>
      <c r="G38">
        <v>401</v>
      </c>
      <c r="I38" t="str">
        <f t="shared" si="1"/>
        <v>3401</v>
      </c>
      <c r="AE38" s="784">
        <v>41582</v>
      </c>
      <c r="AF38" s="785">
        <v>6</v>
      </c>
      <c r="AG38" s="486">
        <v>37</v>
      </c>
      <c r="AH38" s="486">
        <v>9</v>
      </c>
      <c r="AI38" s="783">
        <v>41798</v>
      </c>
      <c r="AJ38" s="783">
        <v>41799</v>
      </c>
      <c r="AK38" s="783">
        <v>41804</v>
      </c>
      <c r="AL38" s="486" t="s">
        <v>613</v>
      </c>
      <c r="AM38" s="486">
        <v>9</v>
      </c>
      <c r="AN38" s="486">
        <v>37</v>
      </c>
      <c r="AO38" s="783">
        <v>41804</v>
      </c>
      <c r="AP38"/>
      <c r="AQ38"/>
    </row>
    <row r="39" spans="1:43">
      <c r="A39">
        <v>3</v>
      </c>
      <c r="B39" t="s">
        <v>332</v>
      </c>
      <c r="C39">
        <v>4</v>
      </c>
      <c r="D39" s="2" t="s">
        <v>659</v>
      </c>
      <c r="E39" s="2" t="s">
        <v>14</v>
      </c>
      <c r="F39" s="2" t="s">
        <v>14</v>
      </c>
      <c r="G39">
        <v>402</v>
      </c>
      <c r="I39" t="str">
        <f t="shared" si="1"/>
        <v>3402</v>
      </c>
      <c r="AE39" s="784">
        <v>41583</v>
      </c>
      <c r="AF39" s="785">
        <v>6</v>
      </c>
      <c r="AG39" s="486">
        <v>38</v>
      </c>
      <c r="AH39" s="486">
        <v>9</v>
      </c>
      <c r="AI39" s="783">
        <v>41805</v>
      </c>
      <c r="AJ39" s="783">
        <v>41806</v>
      </c>
      <c r="AK39" s="783">
        <v>41811</v>
      </c>
      <c r="AL39" s="486" t="s">
        <v>613</v>
      </c>
      <c r="AM39" s="486">
        <v>9</v>
      </c>
      <c r="AN39" s="486">
        <v>38</v>
      </c>
      <c r="AO39" s="783">
        <v>41811</v>
      </c>
      <c r="AP39"/>
      <c r="AQ39"/>
    </row>
    <row r="40" spans="1:43">
      <c r="A40">
        <v>3</v>
      </c>
      <c r="B40" t="s">
        <v>332</v>
      </c>
      <c r="C40">
        <v>5</v>
      </c>
      <c r="D40" s="2" t="s">
        <v>660</v>
      </c>
      <c r="E40" s="2" t="s">
        <v>13</v>
      </c>
      <c r="F40" s="2" t="s">
        <v>13</v>
      </c>
      <c r="G40">
        <v>500</v>
      </c>
      <c r="I40" t="str">
        <f t="shared" si="1"/>
        <v>3500</v>
      </c>
      <c r="AE40" s="784">
        <v>41584</v>
      </c>
      <c r="AF40" s="785">
        <v>6</v>
      </c>
      <c r="AG40" s="486">
        <v>39</v>
      </c>
      <c r="AH40" s="486">
        <v>9</v>
      </c>
      <c r="AI40" s="783">
        <v>41812</v>
      </c>
      <c r="AJ40" s="783">
        <v>41813</v>
      </c>
      <c r="AK40" s="783">
        <v>41818</v>
      </c>
      <c r="AL40" s="486" t="s">
        <v>613</v>
      </c>
      <c r="AM40" s="486">
        <v>9</v>
      </c>
      <c r="AN40" s="486">
        <v>39</v>
      </c>
      <c r="AO40" s="783">
        <v>41818</v>
      </c>
      <c r="AP40"/>
      <c r="AQ40"/>
    </row>
    <row r="41" spans="1:43">
      <c r="A41">
        <v>0</v>
      </c>
      <c r="B41" t="s">
        <v>277</v>
      </c>
      <c r="C41">
        <v>0</v>
      </c>
      <c r="D41">
        <v>0</v>
      </c>
      <c r="E41">
        <v>0</v>
      </c>
      <c r="F41">
        <v>0</v>
      </c>
      <c r="G41">
        <v>0</v>
      </c>
      <c r="H41">
        <v>0</v>
      </c>
      <c r="I41">
        <v>0</v>
      </c>
      <c r="AE41" s="784">
        <v>41585</v>
      </c>
      <c r="AF41" s="785">
        <v>6</v>
      </c>
      <c r="AG41" s="486">
        <v>40</v>
      </c>
      <c r="AH41" s="486">
        <v>10</v>
      </c>
      <c r="AI41" s="783">
        <v>41819</v>
      </c>
      <c r="AJ41" s="783">
        <v>41820</v>
      </c>
      <c r="AK41" s="783">
        <v>41825</v>
      </c>
      <c r="AL41" s="486" t="s">
        <v>614</v>
      </c>
      <c r="AM41" s="486">
        <v>10</v>
      </c>
      <c r="AN41" s="486">
        <v>40</v>
      </c>
      <c r="AO41" s="783">
        <v>41825</v>
      </c>
      <c r="AP41"/>
      <c r="AQ41"/>
    </row>
    <row r="42" spans="1:43">
      <c r="A42">
        <v>0</v>
      </c>
      <c r="B42" t="s">
        <v>342</v>
      </c>
      <c r="C42">
        <v>0</v>
      </c>
      <c r="D42">
        <v>0</v>
      </c>
      <c r="E42">
        <v>0</v>
      </c>
      <c r="F42">
        <v>0</v>
      </c>
      <c r="G42">
        <v>0</v>
      </c>
      <c r="H42">
        <v>0</v>
      </c>
      <c r="I42">
        <v>0</v>
      </c>
      <c r="AE42" s="784">
        <v>41586</v>
      </c>
      <c r="AF42" s="785">
        <v>6</v>
      </c>
      <c r="AG42" s="486">
        <v>41</v>
      </c>
      <c r="AH42" s="486">
        <v>10</v>
      </c>
      <c r="AI42" s="783">
        <v>41826</v>
      </c>
      <c r="AJ42" s="783">
        <v>41827</v>
      </c>
      <c r="AK42" s="783">
        <v>41832</v>
      </c>
      <c r="AL42" s="486" t="s">
        <v>614</v>
      </c>
      <c r="AM42" s="486">
        <v>10</v>
      </c>
      <c r="AN42" s="486">
        <v>41</v>
      </c>
      <c r="AO42" s="783">
        <v>41832</v>
      </c>
      <c r="AP42"/>
      <c r="AQ42"/>
    </row>
    <row r="43" spans="1:43">
      <c r="A43">
        <v>0</v>
      </c>
      <c r="B43" t="s">
        <v>278</v>
      </c>
      <c r="C43">
        <v>0</v>
      </c>
      <c r="D43">
        <v>0</v>
      </c>
      <c r="E43">
        <v>0</v>
      </c>
      <c r="F43">
        <v>0</v>
      </c>
      <c r="G43">
        <v>0</v>
      </c>
      <c r="H43">
        <v>0</v>
      </c>
      <c r="I43">
        <v>0</v>
      </c>
      <c r="AE43" s="784">
        <v>41587</v>
      </c>
      <c r="AF43" s="785">
        <v>6</v>
      </c>
      <c r="AG43" s="486">
        <v>42</v>
      </c>
      <c r="AH43" s="486">
        <v>10</v>
      </c>
      <c r="AI43" s="783">
        <v>41833</v>
      </c>
      <c r="AJ43" s="783">
        <v>41834</v>
      </c>
      <c r="AK43" s="783">
        <v>41839</v>
      </c>
      <c r="AL43" s="486" t="s">
        <v>614</v>
      </c>
      <c r="AM43" s="486">
        <v>10</v>
      </c>
      <c r="AN43" s="486">
        <v>42</v>
      </c>
      <c r="AO43" s="783">
        <v>41839</v>
      </c>
      <c r="AP43"/>
      <c r="AQ43"/>
    </row>
    <row r="44" spans="1:43">
      <c r="A44">
        <v>0</v>
      </c>
      <c r="B44" t="s">
        <v>344</v>
      </c>
      <c r="C44">
        <v>0</v>
      </c>
      <c r="D44">
        <v>0</v>
      </c>
      <c r="E44">
        <v>0</v>
      </c>
      <c r="F44">
        <v>0</v>
      </c>
      <c r="G44">
        <v>0</v>
      </c>
      <c r="H44">
        <v>0</v>
      </c>
      <c r="I44">
        <v>0</v>
      </c>
      <c r="AE44" s="784">
        <v>41588</v>
      </c>
      <c r="AF44" s="785">
        <v>7</v>
      </c>
      <c r="AG44" s="486">
        <v>43</v>
      </c>
      <c r="AH44" s="486">
        <v>10</v>
      </c>
      <c r="AI44" s="783">
        <v>41840</v>
      </c>
      <c r="AJ44" s="783">
        <v>41841</v>
      </c>
      <c r="AK44" s="783">
        <v>41846</v>
      </c>
      <c r="AL44" s="486" t="s">
        <v>614</v>
      </c>
      <c r="AM44" s="486">
        <v>10</v>
      </c>
      <c r="AN44" s="486">
        <v>43</v>
      </c>
      <c r="AO44" s="783">
        <v>41846</v>
      </c>
      <c r="AP44"/>
      <c r="AQ44"/>
    </row>
    <row r="45" spans="1:43">
      <c r="A45">
        <v>0</v>
      </c>
      <c r="B45" t="s">
        <v>279</v>
      </c>
      <c r="C45">
        <v>0</v>
      </c>
      <c r="D45">
        <v>0</v>
      </c>
      <c r="E45">
        <v>0</v>
      </c>
      <c r="F45">
        <v>0</v>
      </c>
      <c r="G45">
        <v>0</v>
      </c>
      <c r="H45">
        <v>0</v>
      </c>
      <c r="I45">
        <v>0</v>
      </c>
      <c r="AE45" s="784">
        <v>41589</v>
      </c>
      <c r="AF45" s="785">
        <v>7</v>
      </c>
      <c r="AG45" s="486">
        <v>44</v>
      </c>
      <c r="AH45" s="486">
        <v>11</v>
      </c>
      <c r="AI45" s="783">
        <v>41847</v>
      </c>
      <c r="AJ45" s="783">
        <v>41848</v>
      </c>
      <c r="AK45" s="783">
        <v>41853</v>
      </c>
      <c r="AL45" s="486" t="s">
        <v>615</v>
      </c>
      <c r="AM45" s="486">
        <v>11</v>
      </c>
      <c r="AN45" s="486">
        <v>44</v>
      </c>
      <c r="AO45" s="783">
        <v>41853</v>
      </c>
      <c r="AP45"/>
      <c r="AQ45"/>
    </row>
    <row r="46" spans="1:43">
      <c r="A46">
        <v>0</v>
      </c>
      <c r="B46" t="s">
        <v>567</v>
      </c>
      <c r="C46">
        <v>0</v>
      </c>
      <c r="D46">
        <v>0</v>
      </c>
      <c r="E46">
        <v>0</v>
      </c>
      <c r="F46">
        <v>0</v>
      </c>
      <c r="G46">
        <v>0</v>
      </c>
      <c r="H46">
        <v>0</v>
      </c>
      <c r="I46">
        <v>0</v>
      </c>
      <c r="AE46" s="784">
        <v>41590</v>
      </c>
      <c r="AF46" s="785">
        <v>7</v>
      </c>
      <c r="AG46" s="486">
        <v>45</v>
      </c>
      <c r="AH46" s="486">
        <v>11</v>
      </c>
      <c r="AI46" s="783">
        <v>41854</v>
      </c>
      <c r="AJ46" s="783">
        <v>41855</v>
      </c>
      <c r="AK46" s="783">
        <v>41860</v>
      </c>
      <c r="AL46" s="486" t="s">
        <v>615</v>
      </c>
      <c r="AM46" s="486">
        <v>11</v>
      </c>
      <c r="AN46" s="486">
        <v>45</v>
      </c>
      <c r="AO46" s="783">
        <v>41860</v>
      </c>
      <c r="AP46"/>
      <c r="AQ46"/>
    </row>
    <row r="47" spans="1:43">
      <c r="AE47" s="784">
        <v>41591</v>
      </c>
      <c r="AF47" s="785">
        <v>7</v>
      </c>
      <c r="AG47" s="486">
        <v>46</v>
      </c>
      <c r="AH47" s="486">
        <v>11</v>
      </c>
      <c r="AI47" s="783">
        <v>41861</v>
      </c>
      <c r="AJ47" s="783">
        <v>41862</v>
      </c>
      <c r="AK47" s="783">
        <v>41867</v>
      </c>
      <c r="AL47" s="486" t="s">
        <v>615</v>
      </c>
      <c r="AM47" s="486">
        <v>11</v>
      </c>
      <c r="AN47" s="486">
        <v>46</v>
      </c>
      <c r="AO47" s="783">
        <v>41867</v>
      </c>
      <c r="AP47"/>
      <c r="AQ47"/>
    </row>
    <row r="48" spans="1:43">
      <c r="AE48" s="784">
        <v>41592</v>
      </c>
      <c r="AF48" s="785">
        <v>7</v>
      </c>
      <c r="AG48" s="486">
        <v>47</v>
      </c>
      <c r="AH48" s="486">
        <v>11</v>
      </c>
      <c r="AI48" s="783">
        <v>41868</v>
      </c>
      <c r="AJ48" s="783">
        <v>41869</v>
      </c>
      <c r="AK48" s="783">
        <v>41874</v>
      </c>
      <c r="AL48" s="486" t="s">
        <v>615</v>
      </c>
      <c r="AM48" s="486">
        <v>11</v>
      </c>
      <c r="AN48" s="486">
        <v>47</v>
      </c>
      <c r="AO48" s="783">
        <v>41874</v>
      </c>
      <c r="AP48"/>
      <c r="AQ48"/>
    </row>
    <row r="49" spans="16:41" customFormat="1">
      <c r="P49" s="895"/>
      <c r="T49" s="4"/>
      <c r="AE49" s="784">
        <v>41593</v>
      </c>
      <c r="AF49" s="785">
        <v>7</v>
      </c>
      <c r="AG49" s="486">
        <v>48</v>
      </c>
      <c r="AH49" s="486">
        <v>12</v>
      </c>
      <c r="AI49" s="783">
        <v>41875</v>
      </c>
      <c r="AJ49" s="783">
        <v>41876</v>
      </c>
      <c r="AK49" s="783">
        <v>41881</v>
      </c>
      <c r="AL49" s="486" t="s">
        <v>616</v>
      </c>
      <c r="AM49" s="486">
        <v>12</v>
      </c>
      <c r="AN49" s="486">
        <v>48</v>
      </c>
      <c r="AO49" s="783">
        <v>41881</v>
      </c>
    </row>
    <row r="50" spans="16:41" customFormat="1">
      <c r="P50" s="895"/>
      <c r="T50" s="4"/>
      <c r="AE50" s="784">
        <v>41594</v>
      </c>
      <c r="AF50" s="785">
        <v>7</v>
      </c>
      <c r="AG50" s="486">
        <v>49</v>
      </c>
      <c r="AH50" s="486">
        <v>12</v>
      </c>
      <c r="AI50" s="783">
        <v>41882</v>
      </c>
      <c r="AJ50" s="783">
        <v>41883</v>
      </c>
      <c r="AK50" s="783">
        <v>41888</v>
      </c>
      <c r="AL50" s="486" t="s">
        <v>616</v>
      </c>
      <c r="AM50" s="486">
        <v>12</v>
      </c>
      <c r="AN50" s="486">
        <v>49</v>
      </c>
      <c r="AO50" s="783">
        <v>41888</v>
      </c>
    </row>
    <row r="51" spans="16:41" customFormat="1">
      <c r="P51" s="895"/>
      <c r="T51" s="4"/>
      <c r="AE51" s="784">
        <v>41595</v>
      </c>
      <c r="AF51" s="785">
        <v>8</v>
      </c>
      <c r="AG51" s="486">
        <v>50</v>
      </c>
      <c r="AH51" s="486">
        <v>12</v>
      </c>
      <c r="AI51" s="783">
        <v>41889</v>
      </c>
      <c r="AJ51" s="783">
        <v>41890</v>
      </c>
      <c r="AK51" s="783">
        <v>41895</v>
      </c>
      <c r="AL51" s="486" t="s">
        <v>616</v>
      </c>
      <c r="AM51" s="486">
        <v>12</v>
      </c>
      <c r="AN51" s="486">
        <v>50</v>
      </c>
      <c r="AO51" s="783">
        <v>41895</v>
      </c>
    </row>
    <row r="52" spans="16:41" customFormat="1">
      <c r="P52" s="895"/>
      <c r="T52" s="4"/>
      <c r="AE52" s="784">
        <v>41596</v>
      </c>
      <c r="AF52" s="785">
        <v>8</v>
      </c>
      <c r="AG52" s="486">
        <v>51</v>
      </c>
      <c r="AH52" s="486">
        <v>12</v>
      </c>
      <c r="AI52" s="783">
        <v>41896</v>
      </c>
      <c r="AJ52" s="783">
        <v>41897</v>
      </c>
      <c r="AK52" s="783">
        <v>41902</v>
      </c>
      <c r="AL52" s="486" t="s">
        <v>616</v>
      </c>
      <c r="AM52" s="486">
        <v>12</v>
      </c>
      <c r="AN52" s="486">
        <v>51</v>
      </c>
      <c r="AO52" s="783">
        <v>41902</v>
      </c>
    </row>
    <row r="53" spans="16:41" customFormat="1">
      <c r="P53" s="895"/>
      <c r="T53" s="4"/>
      <c r="AE53" s="784">
        <v>41597</v>
      </c>
      <c r="AF53" s="785">
        <v>8</v>
      </c>
      <c r="AG53" s="486">
        <v>52</v>
      </c>
      <c r="AH53" s="486">
        <v>12</v>
      </c>
      <c r="AI53" s="783">
        <v>41903</v>
      </c>
      <c r="AJ53" s="783">
        <v>41904</v>
      </c>
      <c r="AK53" s="783">
        <v>41909</v>
      </c>
      <c r="AL53" s="486" t="s">
        <v>616</v>
      </c>
      <c r="AM53" s="486">
        <v>12</v>
      </c>
      <c r="AN53" s="486">
        <v>52</v>
      </c>
      <c r="AO53" s="783">
        <v>41909</v>
      </c>
    </row>
    <row r="54" spans="16:41" customFormat="1">
      <c r="P54" s="895"/>
      <c r="T54" s="4"/>
      <c r="AE54" s="784">
        <v>41598</v>
      </c>
      <c r="AF54" s="785">
        <v>8</v>
      </c>
      <c r="AG54" s="486"/>
      <c r="AH54" s="486"/>
      <c r="AI54" s="783"/>
      <c r="AJ54" s="783"/>
      <c r="AK54" s="783"/>
      <c r="AL54" s="486"/>
      <c r="AM54" s="486"/>
      <c r="AN54" s="486"/>
      <c r="AO54" s="783"/>
    </row>
    <row r="55" spans="16:41" customFormat="1">
      <c r="P55" s="895"/>
      <c r="T55" s="4"/>
      <c r="AE55" s="784">
        <v>41599</v>
      </c>
      <c r="AF55" s="785">
        <v>8</v>
      </c>
      <c r="AG55" s="486"/>
      <c r="AH55" s="486"/>
      <c r="AI55" s="783"/>
      <c r="AJ55" s="783"/>
      <c r="AK55" s="783"/>
      <c r="AL55" s="486"/>
      <c r="AM55" s="486"/>
      <c r="AN55" s="486"/>
      <c r="AO55" s="783"/>
    </row>
    <row r="56" spans="16:41" customFormat="1">
      <c r="P56" s="895"/>
      <c r="T56" s="4"/>
      <c r="AE56" s="784">
        <v>41600</v>
      </c>
      <c r="AF56" s="785">
        <v>8</v>
      </c>
      <c r="AG56" s="486"/>
      <c r="AH56" s="486"/>
      <c r="AI56" s="783"/>
      <c r="AJ56" s="783"/>
      <c r="AK56" s="783"/>
      <c r="AL56" s="486"/>
      <c r="AM56" s="486"/>
      <c r="AN56" s="486"/>
      <c r="AO56" s="783"/>
    </row>
    <row r="57" spans="16:41" customFormat="1">
      <c r="P57" s="895"/>
      <c r="T57" s="4"/>
      <c r="AE57" s="784">
        <v>41601</v>
      </c>
      <c r="AF57" s="785">
        <v>8</v>
      </c>
      <c r="AG57" s="486"/>
      <c r="AH57" s="486"/>
      <c r="AI57" s="783"/>
      <c r="AJ57" s="783"/>
      <c r="AK57" s="783"/>
      <c r="AL57" s="486"/>
      <c r="AM57" s="486"/>
      <c r="AN57" s="486"/>
      <c r="AO57" s="783"/>
    </row>
    <row r="58" spans="16:41" customFormat="1">
      <c r="P58" s="895"/>
      <c r="T58" s="4"/>
      <c r="AE58" s="784">
        <v>41602</v>
      </c>
      <c r="AF58" s="785">
        <v>9</v>
      </c>
      <c r="AG58" s="486"/>
      <c r="AH58" s="486"/>
      <c r="AI58" s="783"/>
      <c r="AJ58" s="783"/>
      <c r="AK58" s="783"/>
      <c r="AL58" s="486"/>
      <c r="AM58" s="486"/>
      <c r="AN58" s="486"/>
      <c r="AO58" s="783"/>
    </row>
    <row r="59" spans="16:41" customFormat="1">
      <c r="P59" s="895"/>
      <c r="T59" s="4"/>
      <c r="AE59" s="784">
        <v>41603</v>
      </c>
      <c r="AF59" s="785">
        <v>9</v>
      </c>
      <c r="AG59" s="486"/>
      <c r="AH59" s="486"/>
      <c r="AI59" s="783"/>
      <c r="AJ59" s="783"/>
      <c r="AK59" s="783"/>
      <c r="AL59" s="486"/>
      <c r="AM59" s="486"/>
      <c r="AN59" s="486"/>
      <c r="AO59" s="783"/>
    </row>
    <row r="60" spans="16:41" customFormat="1">
      <c r="P60" s="895"/>
      <c r="T60" s="4"/>
      <c r="AE60" s="784">
        <v>41604</v>
      </c>
      <c r="AF60" s="785">
        <v>9</v>
      </c>
      <c r="AG60" s="486"/>
      <c r="AH60" s="486"/>
      <c r="AI60" s="783"/>
      <c r="AJ60" s="783"/>
      <c r="AK60" s="783"/>
      <c r="AL60" s="486"/>
      <c r="AM60" s="486"/>
      <c r="AN60" s="486"/>
      <c r="AO60" s="783"/>
    </row>
    <row r="61" spans="16:41" customFormat="1">
      <c r="P61" s="895"/>
      <c r="T61" s="4"/>
      <c r="AE61" s="784">
        <v>41605</v>
      </c>
      <c r="AF61" s="785">
        <v>9</v>
      </c>
      <c r="AG61" s="486"/>
      <c r="AH61" s="486"/>
      <c r="AI61" s="783"/>
      <c r="AJ61" s="783"/>
      <c r="AK61" s="783"/>
      <c r="AL61" s="486"/>
      <c r="AM61" s="486"/>
      <c r="AN61" s="486"/>
      <c r="AO61" s="783"/>
    </row>
    <row r="62" spans="16:41" customFormat="1">
      <c r="P62" s="895"/>
      <c r="T62" s="4"/>
      <c r="AE62" s="784">
        <v>41606</v>
      </c>
      <c r="AF62" s="785">
        <v>9</v>
      </c>
      <c r="AG62" s="486"/>
      <c r="AH62" s="486"/>
      <c r="AI62" s="783"/>
      <c r="AJ62" s="783"/>
      <c r="AK62" s="783"/>
      <c r="AL62" s="486"/>
      <c r="AM62" s="486"/>
      <c r="AN62" s="486"/>
      <c r="AO62" s="783"/>
    </row>
    <row r="63" spans="16:41" customFormat="1">
      <c r="P63" s="895"/>
      <c r="T63" s="4"/>
      <c r="AE63" s="784">
        <v>41607</v>
      </c>
      <c r="AF63" s="785">
        <v>9</v>
      </c>
      <c r="AG63" s="486"/>
      <c r="AH63" s="486"/>
      <c r="AI63" s="783"/>
      <c r="AJ63" s="783"/>
      <c r="AK63" s="783"/>
      <c r="AL63" s="486"/>
      <c r="AM63" s="486"/>
      <c r="AN63" s="486"/>
      <c r="AO63" s="783"/>
    </row>
    <row r="64" spans="16:41" customFormat="1">
      <c r="P64" s="895"/>
      <c r="T64" s="4"/>
      <c r="AE64" s="784">
        <v>41608</v>
      </c>
      <c r="AF64" s="785">
        <v>9</v>
      </c>
      <c r="AG64" s="486"/>
      <c r="AH64" s="486"/>
      <c r="AI64" s="783"/>
      <c r="AJ64" s="783"/>
      <c r="AK64" s="783"/>
      <c r="AL64" s="486"/>
      <c r="AM64" s="486"/>
      <c r="AN64" s="486"/>
      <c r="AO64" s="783"/>
    </row>
    <row r="65" spans="16:32" customFormat="1">
      <c r="P65" s="895"/>
      <c r="T65" s="4"/>
      <c r="AE65" s="784">
        <v>41609</v>
      </c>
      <c r="AF65" s="785">
        <v>10</v>
      </c>
    </row>
    <row r="66" spans="16:32" customFormat="1">
      <c r="P66" s="895"/>
      <c r="T66" s="4"/>
      <c r="AE66" s="784">
        <v>41610</v>
      </c>
      <c r="AF66" s="785">
        <v>10</v>
      </c>
    </row>
    <row r="67" spans="16:32" customFormat="1">
      <c r="P67" s="895"/>
      <c r="T67" s="4"/>
      <c r="AE67" s="784">
        <v>41611</v>
      </c>
      <c r="AF67" s="785">
        <v>10</v>
      </c>
    </row>
    <row r="68" spans="16:32" customFormat="1">
      <c r="P68" s="895"/>
      <c r="T68" s="4"/>
      <c r="AE68" s="784">
        <v>41612</v>
      </c>
      <c r="AF68" s="785">
        <v>10</v>
      </c>
    </row>
    <row r="69" spans="16:32" customFormat="1">
      <c r="P69" s="895"/>
      <c r="T69" s="4"/>
      <c r="AE69" s="784">
        <v>41613</v>
      </c>
      <c r="AF69" s="785">
        <v>10</v>
      </c>
    </row>
    <row r="70" spans="16:32" customFormat="1">
      <c r="P70" s="895"/>
      <c r="T70" s="4"/>
      <c r="AE70" s="784">
        <v>41614</v>
      </c>
      <c r="AF70" s="785">
        <v>10</v>
      </c>
    </row>
    <row r="71" spans="16:32" customFormat="1">
      <c r="P71" s="895"/>
      <c r="T71" s="4"/>
      <c r="AE71" s="784">
        <v>41615</v>
      </c>
      <c r="AF71" s="785">
        <v>10</v>
      </c>
    </row>
    <row r="72" spans="16:32" customFormat="1">
      <c r="P72" s="895"/>
      <c r="T72" s="4"/>
      <c r="AE72" s="784">
        <v>41616</v>
      </c>
      <c r="AF72" s="785">
        <v>11</v>
      </c>
    </row>
    <row r="73" spans="16:32" customFormat="1">
      <c r="P73" s="895"/>
      <c r="T73" s="4"/>
      <c r="AE73" s="784">
        <v>41617</v>
      </c>
      <c r="AF73" s="785">
        <v>11</v>
      </c>
    </row>
    <row r="74" spans="16:32" customFormat="1">
      <c r="P74" s="895"/>
      <c r="T74" s="4"/>
      <c r="AE74" s="784">
        <v>41618</v>
      </c>
      <c r="AF74" s="785">
        <v>11</v>
      </c>
    </row>
    <row r="75" spans="16:32" customFormat="1">
      <c r="P75" s="895"/>
      <c r="T75" s="4"/>
      <c r="AE75" s="784">
        <v>41619</v>
      </c>
      <c r="AF75" s="785">
        <v>11</v>
      </c>
    </row>
    <row r="76" spans="16:32" customFormat="1">
      <c r="P76" s="895"/>
      <c r="T76" s="4"/>
      <c r="AE76" s="784">
        <v>41620</v>
      </c>
      <c r="AF76" s="785">
        <v>11</v>
      </c>
    </row>
    <row r="77" spans="16:32" customFormat="1">
      <c r="P77" s="895"/>
      <c r="T77" s="4"/>
      <c r="AE77" s="784">
        <v>41621</v>
      </c>
      <c r="AF77" s="785">
        <v>11</v>
      </c>
    </row>
    <row r="78" spans="16:32" customFormat="1">
      <c r="P78" s="895"/>
      <c r="T78" s="4"/>
      <c r="AE78" s="784">
        <v>41622</v>
      </c>
      <c r="AF78" s="785">
        <v>11</v>
      </c>
    </row>
    <row r="79" spans="16:32" customFormat="1">
      <c r="P79" s="895"/>
      <c r="T79" s="4"/>
      <c r="AE79" s="784">
        <v>41623</v>
      </c>
      <c r="AF79" s="785">
        <v>12</v>
      </c>
    </row>
    <row r="80" spans="16:32" customFormat="1">
      <c r="P80" s="895"/>
      <c r="T80" s="4"/>
      <c r="AE80" s="784">
        <v>41624</v>
      </c>
      <c r="AF80" s="785">
        <v>12</v>
      </c>
    </row>
    <row r="81" spans="16:32" customFormat="1">
      <c r="P81" s="895"/>
      <c r="T81" s="4"/>
      <c r="AE81" s="784">
        <v>41625</v>
      </c>
      <c r="AF81" s="785">
        <v>12</v>
      </c>
    </row>
    <row r="82" spans="16:32" customFormat="1">
      <c r="P82" s="895"/>
      <c r="T82" s="4"/>
      <c r="AE82" s="784">
        <v>41626</v>
      </c>
      <c r="AF82" s="785">
        <v>12</v>
      </c>
    </row>
    <row r="83" spans="16:32" customFormat="1">
      <c r="P83" s="895"/>
      <c r="T83" s="4"/>
      <c r="AE83" s="784">
        <v>41627</v>
      </c>
      <c r="AF83" s="785">
        <v>12</v>
      </c>
    </row>
    <row r="84" spans="16:32" customFormat="1">
      <c r="P84" s="895"/>
      <c r="T84" s="4"/>
      <c r="AE84" s="784">
        <v>41628</v>
      </c>
      <c r="AF84" s="785">
        <v>12</v>
      </c>
    </row>
    <row r="85" spans="16:32" customFormat="1">
      <c r="P85" s="895"/>
      <c r="T85" s="4"/>
      <c r="AE85" s="784">
        <v>41629</v>
      </c>
      <c r="AF85" s="785">
        <v>12</v>
      </c>
    </row>
    <row r="86" spans="16:32" customFormat="1">
      <c r="P86" s="895"/>
      <c r="T86" s="4"/>
      <c r="AE86" s="784">
        <v>41630</v>
      </c>
      <c r="AF86" s="785">
        <v>13</v>
      </c>
    </row>
    <row r="87" spans="16:32" customFormat="1">
      <c r="P87" s="895"/>
      <c r="T87" s="4"/>
      <c r="AE87" s="784">
        <v>41631</v>
      </c>
      <c r="AF87" s="785">
        <v>13</v>
      </c>
    </row>
    <row r="88" spans="16:32" customFormat="1">
      <c r="P88" s="895"/>
      <c r="T88" s="4"/>
      <c r="AE88" s="784">
        <v>41632</v>
      </c>
      <c r="AF88" s="785">
        <v>13</v>
      </c>
    </row>
    <row r="89" spans="16:32" customFormat="1">
      <c r="P89" s="895"/>
      <c r="T89" s="4"/>
      <c r="AE89" s="784">
        <v>41633</v>
      </c>
      <c r="AF89" s="785">
        <v>13</v>
      </c>
    </row>
    <row r="90" spans="16:32" customFormat="1">
      <c r="P90" s="895"/>
      <c r="T90" s="4"/>
      <c r="AE90" s="784">
        <v>41634</v>
      </c>
      <c r="AF90" s="785">
        <v>13</v>
      </c>
    </row>
    <row r="91" spans="16:32" customFormat="1">
      <c r="P91" s="895"/>
      <c r="T91" s="4"/>
      <c r="AE91" s="784">
        <v>41635</v>
      </c>
      <c r="AF91" s="785">
        <v>13</v>
      </c>
    </row>
    <row r="92" spans="16:32" customFormat="1">
      <c r="P92" s="895"/>
      <c r="T92" s="4"/>
      <c r="AE92" s="784">
        <v>41636</v>
      </c>
      <c r="AF92" s="785">
        <v>13</v>
      </c>
    </row>
    <row r="93" spans="16:32" customFormat="1">
      <c r="P93" s="895"/>
      <c r="T93" s="4"/>
      <c r="AE93" s="784">
        <v>41637</v>
      </c>
      <c r="AF93" s="785">
        <v>14</v>
      </c>
    </row>
    <row r="94" spans="16:32" customFormat="1">
      <c r="P94" s="895"/>
      <c r="T94" s="4"/>
      <c r="AE94" s="784">
        <v>41638</v>
      </c>
      <c r="AF94" s="785">
        <v>14</v>
      </c>
    </row>
    <row r="95" spans="16:32" customFormat="1">
      <c r="P95" s="895"/>
      <c r="T95" s="4"/>
      <c r="AE95" s="784">
        <v>41639</v>
      </c>
      <c r="AF95" s="785">
        <v>14</v>
      </c>
    </row>
    <row r="96" spans="16:32" customFormat="1">
      <c r="P96" s="895"/>
      <c r="T96" s="4"/>
      <c r="AE96" s="784">
        <v>41640</v>
      </c>
      <c r="AF96" s="785">
        <v>14</v>
      </c>
    </row>
    <row r="97" spans="16:32" customFormat="1">
      <c r="P97" s="895"/>
      <c r="T97" s="4"/>
      <c r="AE97" s="784">
        <v>41641</v>
      </c>
      <c r="AF97" s="785">
        <v>14</v>
      </c>
    </row>
    <row r="98" spans="16:32" customFormat="1">
      <c r="P98" s="895"/>
      <c r="T98" s="4"/>
      <c r="AE98" s="784">
        <v>41642</v>
      </c>
      <c r="AF98" s="785">
        <v>14</v>
      </c>
    </row>
    <row r="99" spans="16:32" customFormat="1">
      <c r="P99" s="895"/>
      <c r="T99" s="4"/>
      <c r="AE99" s="784">
        <v>41643</v>
      </c>
      <c r="AF99" s="785">
        <v>14</v>
      </c>
    </row>
    <row r="100" spans="16:32" customFormat="1">
      <c r="P100" s="895"/>
      <c r="T100" s="4"/>
      <c r="AE100" s="784">
        <v>41644</v>
      </c>
      <c r="AF100" s="785">
        <v>15</v>
      </c>
    </row>
    <row r="101" spans="16:32" customFormat="1">
      <c r="P101" s="895"/>
      <c r="T101" s="4"/>
      <c r="AE101" s="784">
        <v>41645</v>
      </c>
      <c r="AF101" s="785">
        <v>15</v>
      </c>
    </row>
    <row r="102" spans="16:32" customFormat="1">
      <c r="P102" s="895"/>
      <c r="T102" s="4"/>
      <c r="AE102" s="784">
        <v>41646</v>
      </c>
      <c r="AF102" s="785">
        <v>15</v>
      </c>
    </row>
    <row r="103" spans="16:32" customFormat="1">
      <c r="P103" s="895"/>
      <c r="T103" s="4"/>
      <c r="AE103" s="784">
        <v>41647</v>
      </c>
      <c r="AF103" s="785">
        <v>15</v>
      </c>
    </row>
    <row r="104" spans="16:32" customFormat="1">
      <c r="P104" s="895"/>
      <c r="T104" s="4"/>
      <c r="AE104" s="784">
        <v>41648</v>
      </c>
      <c r="AF104" s="785">
        <v>15</v>
      </c>
    </row>
    <row r="105" spans="16:32" customFormat="1">
      <c r="P105" s="895"/>
      <c r="T105" s="4"/>
      <c r="AE105" s="784">
        <v>41649</v>
      </c>
      <c r="AF105" s="785">
        <v>15</v>
      </c>
    </row>
    <row r="106" spans="16:32" customFormat="1">
      <c r="P106" s="895"/>
      <c r="T106" s="4"/>
      <c r="AE106" s="784">
        <v>41650</v>
      </c>
      <c r="AF106" s="785">
        <v>15</v>
      </c>
    </row>
    <row r="107" spans="16:32" customFormat="1">
      <c r="P107" s="895"/>
      <c r="T107" s="4"/>
      <c r="AE107" s="784">
        <v>41651</v>
      </c>
      <c r="AF107" s="785">
        <v>16</v>
      </c>
    </row>
    <row r="108" spans="16:32" customFormat="1">
      <c r="P108" s="895"/>
      <c r="T108" s="4"/>
      <c r="AE108" s="784">
        <v>41652</v>
      </c>
      <c r="AF108" s="785">
        <v>16</v>
      </c>
    </row>
    <row r="109" spans="16:32" customFormat="1">
      <c r="P109" s="895"/>
      <c r="T109" s="4"/>
      <c r="AE109" s="784">
        <v>41653</v>
      </c>
      <c r="AF109" s="785">
        <v>16</v>
      </c>
    </row>
    <row r="110" spans="16:32" customFormat="1">
      <c r="P110" s="895"/>
      <c r="T110" s="4"/>
      <c r="AE110" s="784">
        <v>41654</v>
      </c>
      <c r="AF110" s="785">
        <v>16</v>
      </c>
    </row>
    <row r="111" spans="16:32" customFormat="1">
      <c r="P111" s="895"/>
      <c r="T111" s="4"/>
      <c r="AE111" s="784">
        <v>41655</v>
      </c>
      <c r="AF111" s="785">
        <v>16</v>
      </c>
    </row>
    <row r="112" spans="16:32" customFormat="1">
      <c r="P112" s="895"/>
      <c r="T112" s="4"/>
      <c r="AE112" s="784">
        <v>41656</v>
      </c>
      <c r="AF112" s="785">
        <v>16</v>
      </c>
    </row>
    <row r="113" spans="16:32" customFormat="1">
      <c r="P113" s="895"/>
      <c r="T113" s="4"/>
      <c r="AE113" s="784">
        <v>41657</v>
      </c>
      <c r="AF113" s="785">
        <v>16</v>
      </c>
    </row>
    <row r="114" spans="16:32" customFormat="1">
      <c r="P114" s="895"/>
      <c r="T114" s="4"/>
      <c r="AE114" s="784">
        <v>41658</v>
      </c>
      <c r="AF114" s="785">
        <v>17</v>
      </c>
    </row>
    <row r="115" spans="16:32" customFormat="1">
      <c r="P115" s="895"/>
      <c r="T115" s="4"/>
      <c r="AE115" s="784">
        <v>41659</v>
      </c>
      <c r="AF115" s="785">
        <v>17</v>
      </c>
    </row>
    <row r="116" spans="16:32" customFormat="1">
      <c r="P116" s="895"/>
      <c r="T116" s="4"/>
      <c r="AE116" s="784">
        <v>41660</v>
      </c>
      <c r="AF116" s="785">
        <v>17</v>
      </c>
    </row>
    <row r="117" spans="16:32" customFormat="1">
      <c r="P117" s="895"/>
      <c r="T117" s="4"/>
      <c r="AE117" s="784">
        <v>41661</v>
      </c>
      <c r="AF117" s="785">
        <v>17</v>
      </c>
    </row>
    <row r="118" spans="16:32" customFormat="1">
      <c r="P118" s="895"/>
      <c r="T118" s="4"/>
      <c r="AE118" s="784">
        <v>41662</v>
      </c>
      <c r="AF118" s="785">
        <v>17</v>
      </c>
    </row>
    <row r="119" spans="16:32" customFormat="1">
      <c r="P119" s="895"/>
      <c r="T119" s="4"/>
      <c r="AE119" s="784">
        <v>41663</v>
      </c>
      <c r="AF119" s="785">
        <v>17</v>
      </c>
    </row>
    <row r="120" spans="16:32" customFormat="1">
      <c r="P120" s="895"/>
      <c r="T120" s="4"/>
      <c r="AE120" s="784">
        <v>41664</v>
      </c>
      <c r="AF120" s="785">
        <v>17</v>
      </c>
    </row>
    <row r="121" spans="16:32" customFormat="1">
      <c r="P121" s="895"/>
      <c r="T121" s="4"/>
      <c r="AE121" s="784">
        <v>41665</v>
      </c>
      <c r="AF121" s="785">
        <v>18</v>
      </c>
    </row>
    <row r="122" spans="16:32" customFormat="1">
      <c r="P122" s="895"/>
      <c r="T122" s="4"/>
      <c r="AE122" s="784">
        <v>41666</v>
      </c>
      <c r="AF122" s="785">
        <v>18</v>
      </c>
    </row>
    <row r="123" spans="16:32" customFormat="1">
      <c r="P123" s="895"/>
      <c r="T123" s="4"/>
      <c r="AE123" s="784">
        <v>41667</v>
      </c>
      <c r="AF123" s="785">
        <v>18</v>
      </c>
    </row>
    <row r="124" spans="16:32" customFormat="1">
      <c r="P124" s="895"/>
      <c r="T124" s="4"/>
      <c r="AE124" s="784">
        <v>41668</v>
      </c>
      <c r="AF124" s="785">
        <v>18</v>
      </c>
    </row>
    <row r="125" spans="16:32" customFormat="1">
      <c r="P125" s="895"/>
      <c r="T125" s="4"/>
      <c r="AE125" s="784">
        <v>41669</v>
      </c>
      <c r="AF125" s="785">
        <v>18</v>
      </c>
    </row>
    <row r="126" spans="16:32" customFormat="1">
      <c r="P126" s="895"/>
      <c r="T126" s="4"/>
      <c r="AE126" s="784">
        <v>41670</v>
      </c>
      <c r="AF126" s="785">
        <v>18</v>
      </c>
    </row>
    <row r="127" spans="16:32" customFormat="1">
      <c r="P127" s="895"/>
      <c r="T127" s="4"/>
      <c r="AE127" s="784">
        <v>41671</v>
      </c>
      <c r="AF127" s="785">
        <v>18</v>
      </c>
    </row>
    <row r="128" spans="16:32" customFormat="1">
      <c r="P128" s="895"/>
      <c r="T128" s="4"/>
      <c r="AE128" s="784">
        <v>41672</v>
      </c>
      <c r="AF128" s="785">
        <v>19</v>
      </c>
    </row>
    <row r="129" spans="16:32" customFormat="1">
      <c r="P129" s="895"/>
      <c r="T129" s="4"/>
      <c r="AE129" s="784">
        <v>41673</v>
      </c>
      <c r="AF129" s="785">
        <v>19</v>
      </c>
    </row>
    <row r="130" spans="16:32" customFormat="1">
      <c r="P130" s="895"/>
      <c r="T130" s="4"/>
      <c r="AE130" s="784">
        <v>41674</v>
      </c>
      <c r="AF130" s="785">
        <v>19</v>
      </c>
    </row>
    <row r="131" spans="16:32" customFormat="1">
      <c r="P131" s="895"/>
      <c r="T131" s="4"/>
      <c r="AE131" s="784">
        <v>41675</v>
      </c>
      <c r="AF131" s="785">
        <v>19</v>
      </c>
    </row>
    <row r="132" spans="16:32" customFormat="1">
      <c r="P132" s="895"/>
      <c r="T132" s="4"/>
      <c r="AE132" s="784">
        <v>41676</v>
      </c>
      <c r="AF132" s="785">
        <v>19</v>
      </c>
    </row>
    <row r="133" spans="16:32" customFormat="1">
      <c r="P133" s="895"/>
      <c r="T133" s="4"/>
      <c r="AE133" s="784">
        <v>41677</v>
      </c>
      <c r="AF133" s="785">
        <v>19</v>
      </c>
    </row>
    <row r="134" spans="16:32" customFormat="1">
      <c r="P134" s="895"/>
      <c r="T134" s="4"/>
      <c r="AE134" s="784">
        <v>41678</v>
      </c>
      <c r="AF134" s="785">
        <v>19</v>
      </c>
    </row>
    <row r="135" spans="16:32" customFormat="1">
      <c r="P135" s="895"/>
      <c r="T135" s="4"/>
      <c r="AE135" s="784">
        <v>41679</v>
      </c>
      <c r="AF135" s="785">
        <v>20</v>
      </c>
    </row>
    <row r="136" spans="16:32" customFormat="1">
      <c r="P136" s="895"/>
      <c r="T136" s="4"/>
      <c r="AE136" s="784">
        <v>41680</v>
      </c>
      <c r="AF136" s="785">
        <v>20</v>
      </c>
    </row>
    <row r="137" spans="16:32" customFormat="1">
      <c r="P137" s="895"/>
      <c r="T137" s="4"/>
      <c r="AE137" s="784">
        <v>41681</v>
      </c>
      <c r="AF137" s="785">
        <v>20</v>
      </c>
    </row>
    <row r="138" spans="16:32" customFormat="1">
      <c r="P138" s="895"/>
      <c r="T138" s="4"/>
      <c r="AE138" s="784">
        <v>41682</v>
      </c>
      <c r="AF138" s="785">
        <v>20</v>
      </c>
    </row>
    <row r="139" spans="16:32" customFormat="1">
      <c r="P139" s="895"/>
      <c r="T139" s="4"/>
      <c r="AE139" s="784">
        <v>41683</v>
      </c>
      <c r="AF139" s="785">
        <v>20</v>
      </c>
    </row>
    <row r="140" spans="16:32" customFormat="1">
      <c r="P140" s="895"/>
      <c r="T140" s="4"/>
      <c r="AE140" s="784">
        <v>41684</v>
      </c>
      <c r="AF140" s="785">
        <v>20</v>
      </c>
    </row>
    <row r="141" spans="16:32" customFormat="1">
      <c r="P141" s="895"/>
      <c r="T141" s="4"/>
      <c r="AE141" s="784">
        <v>41685</v>
      </c>
      <c r="AF141" s="785">
        <v>20</v>
      </c>
    </row>
    <row r="142" spans="16:32" customFormat="1">
      <c r="P142" s="895"/>
      <c r="T142" s="4"/>
      <c r="AE142" s="784">
        <v>41686</v>
      </c>
      <c r="AF142" s="785">
        <v>21</v>
      </c>
    </row>
    <row r="143" spans="16:32" customFormat="1">
      <c r="P143" s="895"/>
      <c r="T143" s="4"/>
      <c r="AE143" s="784">
        <v>41687</v>
      </c>
      <c r="AF143" s="785">
        <v>21</v>
      </c>
    </row>
    <row r="144" spans="16:32" customFormat="1">
      <c r="P144" s="895"/>
      <c r="T144" s="4"/>
      <c r="AE144" s="784">
        <v>41688</v>
      </c>
      <c r="AF144" s="785">
        <v>21</v>
      </c>
    </row>
    <row r="145" spans="16:32" customFormat="1">
      <c r="P145" s="895"/>
      <c r="T145" s="4"/>
      <c r="AE145" s="784">
        <v>41689</v>
      </c>
      <c r="AF145" s="785">
        <v>21</v>
      </c>
    </row>
    <row r="146" spans="16:32" customFormat="1">
      <c r="P146" s="895"/>
      <c r="T146" s="4"/>
      <c r="AE146" s="784">
        <v>41690</v>
      </c>
      <c r="AF146" s="785">
        <v>21</v>
      </c>
    </row>
    <row r="147" spans="16:32" customFormat="1">
      <c r="P147" s="895"/>
      <c r="T147" s="4"/>
      <c r="AE147" s="784">
        <v>41691</v>
      </c>
      <c r="AF147" s="785">
        <v>21</v>
      </c>
    </row>
    <row r="148" spans="16:32" customFormat="1">
      <c r="P148" s="895"/>
      <c r="T148" s="4"/>
      <c r="AE148" s="784">
        <v>41692</v>
      </c>
      <c r="AF148" s="785">
        <v>21</v>
      </c>
    </row>
    <row r="149" spans="16:32" customFormat="1">
      <c r="P149" s="895"/>
      <c r="T149" s="4"/>
      <c r="AE149" s="784">
        <v>41693</v>
      </c>
      <c r="AF149" s="785">
        <v>22</v>
      </c>
    </row>
    <row r="150" spans="16:32" customFormat="1">
      <c r="P150" s="895"/>
      <c r="T150" s="4"/>
      <c r="AE150" s="784">
        <v>41694</v>
      </c>
      <c r="AF150" s="785">
        <v>22</v>
      </c>
    </row>
    <row r="151" spans="16:32" customFormat="1">
      <c r="P151" s="895"/>
      <c r="T151" s="4"/>
      <c r="AE151" s="784">
        <v>41695</v>
      </c>
      <c r="AF151" s="785">
        <v>22</v>
      </c>
    </row>
    <row r="152" spans="16:32" customFormat="1">
      <c r="P152" s="895"/>
      <c r="T152" s="4"/>
      <c r="AE152" s="784">
        <v>41696</v>
      </c>
      <c r="AF152" s="785">
        <v>22</v>
      </c>
    </row>
    <row r="153" spans="16:32" customFormat="1">
      <c r="P153" s="895"/>
      <c r="T153" s="4"/>
      <c r="AE153" s="784">
        <v>41697</v>
      </c>
      <c r="AF153" s="785">
        <v>22</v>
      </c>
    </row>
    <row r="154" spans="16:32" customFormat="1">
      <c r="P154" s="895"/>
      <c r="T154" s="4"/>
      <c r="AE154" s="784">
        <v>41698</v>
      </c>
      <c r="AF154" s="785">
        <v>22</v>
      </c>
    </row>
    <row r="155" spans="16:32" customFormat="1">
      <c r="P155" s="895"/>
      <c r="T155" s="4"/>
      <c r="AE155" s="784">
        <v>41699</v>
      </c>
      <c r="AF155" s="785">
        <v>22</v>
      </c>
    </row>
    <row r="156" spans="16:32" customFormat="1">
      <c r="P156" s="895"/>
      <c r="T156" s="4"/>
      <c r="AE156" s="784">
        <v>41700</v>
      </c>
      <c r="AF156" s="785">
        <v>23</v>
      </c>
    </row>
    <row r="157" spans="16:32" customFormat="1">
      <c r="P157" s="895"/>
      <c r="T157" s="4"/>
      <c r="AE157" s="784">
        <v>41701</v>
      </c>
      <c r="AF157" s="785">
        <v>23</v>
      </c>
    </row>
    <row r="158" spans="16:32" customFormat="1">
      <c r="P158" s="895"/>
      <c r="T158" s="4"/>
      <c r="AE158" s="784">
        <v>41702</v>
      </c>
      <c r="AF158" s="785">
        <v>23</v>
      </c>
    </row>
    <row r="159" spans="16:32" customFormat="1">
      <c r="P159" s="895"/>
      <c r="T159" s="4"/>
      <c r="AE159" s="784">
        <v>41703</v>
      </c>
      <c r="AF159" s="785">
        <v>23</v>
      </c>
    </row>
    <row r="160" spans="16:32" customFormat="1">
      <c r="P160" s="895"/>
      <c r="T160" s="4"/>
      <c r="AE160" s="784">
        <v>41704</v>
      </c>
      <c r="AF160" s="785">
        <v>23</v>
      </c>
    </row>
    <row r="161" spans="16:32" customFormat="1">
      <c r="P161" s="895"/>
      <c r="T161" s="4"/>
      <c r="AE161" s="784">
        <v>41705</v>
      </c>
      <c r="AF161" s="785">
        <v>23</v>
      </c>
    </row>
    <row r="162" spans="16:32" customFormat="1">
      <c r="P162" s="895"/>
      <c r="T162" s="4"/>
      <c r="AE162" s="784">
        <v>41706</v>
      </c>
      <c r="AF162" s="785">
        <v>23</v>
      </c>
    </row>
    <row r="163" spans="16:32" customFormat="1">
      <c r="P163" s="895"/>
      <c r="T163" s="4"/>
      <c r="AE163" s="784">
        <v>41707</v>
      </c>
      <c r="AF163" s="785">
        <v>24</v>
      </c>
    </row>
    <row r="164" spans="16:32" customFormat="1">
      <c r="P164" s="895"/>
      <c r="T164" s="4"/>
      <c r="AE164" s="784">
        <v>41708</v>
      </c>
      <c r="AF164" s="785">
        <v>24</v>
      </c>
    </row>
    <row r="165" spans="16:32" customFormat="1">
      <c r="P165" s="895"/>
      <c r="T165" s="4"/>
      <c r="AE165" s="784">
        <v>41709</v>
      </c>
      <c r="AF165" s="785">
        <v>24</v>
      </c>
    </row>
    <row r="166" spans="16:32" customFormat="1">
      <c r="P166" s="895"/>
      <c r="T166" s="4"/>
      <c r="AE166" s="784">
        <v>41710</v>
      </c>
      <c r="AF166" s="785">
        <v>24</v>
      </c>
    </row>
    <row r="167" spans="16:32" customFormat="1">
      <c r="P167" s="895"/>
      <c r="T167" s="4"/>
      <c r="AE167" s="784">
        <v>41711</v>
      </c>
      <c r="AF167" s="785">
        <v>24</v>
      </c>
    </row>
    <row r="168" spans="16:32" customFormat="1">
      <c r="P168" s="895"/>
      <c r="T168" s="4"/>
      <c r="AE168" s="784">
        <v>41712</v>
      </c>
      <c r="AF168" s="785">
        <v>24</v>
      </c>
    </row>
    <row r="169" spans="16:32" customFormat="1">
      <c r="P169" s="895"/>
      <c r="T169" s="4"/>
      <c r="AE169" s="784">
        <v>41713</v>
      </c>
      <c r="AF169" s="785">
        <v>24</v>
      </c>
    </row>
    <row r="170" spans="16:32" customFormat="1">
      <c r="P170" s="895"/>
      <c r="T170" s="4"/>
      <c r="AE170" s="784">
        <v>41714</v>
      </c>
      <c r="AF170" s="785">
        <v>25</v>
      </c>
    </row>
    <row r="171" spans="16:32" customFormat="1">
      <c r="P171" s="895"/>
      <c r="T171" s="4"/>
      <c r="AE171" s="784">
        <v>41715</v>
      </c>
      <c r="AF171" s="785">
        <v>25</v>
      </c>
    </row>
    <row r="172" spans="16:32" customFormat="1">
      <c r="P172" s="895"/>
      <c r="T172" s="4"/>
      <c r="AE172" s="784">
        <v>41716</v>
      </c>
      <c r="AF172" s="785">
        <v>25</v>
      </c>
    </row>
    <row r="173" spans="16:32" customFormat="1">
      <c r="P173" s="895"/>
      <c r="T173" s="4"/>
      <c r="AE173" s="784">
        <v>41717</v>
      </c>
      <c r="AF173" s="785">
        <v>25</v>
      </c>
    </row>
    <row r="174" spans="16:32" customFormat="1">
      <c r="P174" s="895"/>
      <c r="T174" s="4"/>
      <c r="AE174" s="784">
        <v>41718</v>
      </c>
      <c r="AF174" s="785">
        <v>25</v>
      </c>
    </row>
    <row r="175" spans="16:32" customFormat="1">
      <c r="P175" s="895"/>
      <c r="T175" s="4"/>
      <c r="AE175" s="784">
        <v>41719</v>
      </c>
      <c r="AF175" s="785">
        <v>25</v>
      </c>
    </row>
    <row r="176" spans="16:32" customFormat="1">
      <c r="P176" s="895"/>
      <c r="T176" s="4"/>
      <c r="AE176" s="784">
        <v>41720</v>
      </c>
      <c r="AF176" s="785">
        <v>25</v>
      </c>
    </row>
    <row r="177" spans="16:32" customFormat="1">
      <c r="P177" s="895"/>
      <c r="T177" s="4"/>
      <c r="AE177" s="784">
        <v>41721</v>
      </c>
      <c r="AF177" s="785">
        <v>26</v>
      </c>
    </row>
    <row r="178" spans="16:32" customFormat="1">
      <c r="P178" s="895"/>
      <c r="T178" s="4"/>
      <c r="AE178" s="784">
        <v>41722</v>
      </c>
      <c r="AF178" s="785">
        <v>26</v>
      </c>
    </row>
    <row r="179" spans="16:32" customFormat="1">
      <c r="P179" s="895"/>
      <c r="T179" s="4"/>
      <c r="AE179" s="784">
        <v>41723</v>
      </c>
      <c r="AF179" s="785">
        <v>26</v>
      </c>
    </row>
    <row r="180" spans="16:32" customFormat="1">
      <c r="P180" s="895"/>
      <c r="T180" s="4"/>
      <c r="AE180" s="784">
        <v>41724</v>
      </c>
      <c r="AF180" s="785">
        <v>26</v>
      </c>
    </row>
    <row r="181" spans="16:32" customFormat="1">
      <c r="P181" s="895"/>
      <c r="T181" s="4"/>
      <c r="AE181" s="784">
        <v>41725</v>
      </c>
      <c r="AF181" s="785">
        <v>26</v>
      </c>
    </row>
    <row r="182" spans="16:32" customFormat="1">
      <c r="P182" s="895"/>
      <c r="T182" s="4"/>
      <c r="AE182" s="784">
        <v>41726</v>
      </c>
      <c r="AF182" s="785">
        <v>26</v>
      </c>
    </row>
    <row r="183" spans="16:32" customFormat="1">
      <c r="P183" s="895"/>
      <c r="T183" s="4"/>
      <c r="AE183" s="784">
        <v>41727</v>
      </c>
      <c r="AF183" s="785">
        <v>26</v>
      </c>
    </row>
    <row r="184" spans="16:32" customFormat="1">
      <c r="P184" s="895"/>
      <c r="T184" s="4"/>
      <c r="AE184" s="784">
        <v>41728</v>
      </c>
      <c r="AF184" s="785">
        <v>27</v>
      </c>
    </row>
    <row r="185" spans="16:32" customFormat="1">
      <c r="P185" s="895"/>
      <c r="T185" s="4"/>
      <c r="AE185" s="784">
        <v>41729</v>
      </c>
      <c r="AF185" s="785">
        <v>27</v>
      </c>
    </row>
    <row r="186" spans="16:32" customFormat="1">
      <c r="P186" s="895"/>
      <c r="T186" s="4"/>
      <c r="AE186" s="784">
        <v>41730</v>
      </c>
      <c r="AF186" s="785">
        <v>27</v>
      </c>
    </row>
    <row r="187" spans="16:32" customFormat="1">
      <c r="P187" s="895"/>
      <c r="T187" s="4"/>
      <c r="AE187" s="784">
        <v>41731</v>
      </c>
      <c r="AF187" s="785">
        <v>27</v>
      </c>
    </row>
    <row r="188" spans="16:32" customFormat="1">
      <c r="P188" s="895"/>
      <c r="T188" s="4"/>
      <c r="AE188" s="784">
        <v>41732</v>
      </c>
      <c r="AF188" s="785">
        <v>27</v>
      </c>
    </row>
    <row r="189" spans="16:32" customFormat="1">
      <c r="P189" s="895"/>
      <c r="T189" s="4"/>
      <c r="AE189" s="784">
        <v>41733</v>
      </c>
      <c r="AF189" s="785">
        <v>27</v>
      </c>
    </row>
    <row r="190" spans="16:32" customFormat="1">
      <c r="P190" s="895"/>
      <c r="T190" s="4"/>
      <c r="AE190" s="784">
        <v>41734</v>
      </c>
      <c r="AF190" s="785">
        <v>27</v>
      </c>
    </row>
    <row r="191" spans="16:32" customFormat="1">
      <c r="P191" s="895"/>
      <c r="T191" s="4"/>
      <c r="AE191" s="784">
        <v>41735</v>
      </c>
      <c r="AF191" s="785">
        <v>28</v>
      </c>
    </row>
    <row r="192" spans="16:32" customFormat="1">
      <c r="P192" s="895"/>
      <c r="T192" s="4"/>
      <c r="AE192" s="784">
        <v>41736</v>
      </c>
      <c r="AF192" s="785">
        <v>28</v>
      </c>
    </row>
    <row r="193" spans="16:32" customFormat="1">
      <c r="P193" s="895"/>
      <c r="T193" s="4"/>
      <c r="AE193" s="784">
        <v>41737</v>
      </c>
      <c r="AF193" s="785">
        <v>28</v>
      </c>
    </row>
    <row r="194" spans="16:32" customFormat="1">
      <c r="P194" s="895"/>
      <c r="T194" s="4"/>
      <c r="AE194" s="784">
        <v>41738</v>
      </c>
      <c r="AF194" s="785">
        <v>28</v>
      </c>
    </row>
    <row r="195" spans="16:32" customFormat="1">
      <c r="P195" s="895"/>
      <c r="T195" s="4"/>
      <c r="AE195" s="784">
        <v>41739</v>
      </c>
      <c r="AF195" s="785">
        <v>28</v>
      </c>
    </row>
    <row r="196" spans="16:32" customFormat="1">
      <c r="P196" s="895"/>
      <c r="T196" s="4"/>
      <c r="AE196" s="784">
        <v>41740</v>
      </c>
      <c r="AF196" s="785">
        <v>28</v>
      </c>
    </row>
    <row r="197" spans="16:32" customFormat="1">
      <c r="P197" s="895"/>
      <c r="T197" s="4"/>
      <c r="AE197" s="784">
        <v>41741</v>
      </c>
      <c r="AF197" s="785">
        <v>28</v>
      </c>
    </row>
    <row r="198" spans="16:32" customFormat="1">
      <c r="P198" s="895"/>
      <c r="T198" s="4"/>
      <c r="AE198" s="784">
        <v>41742</v>
      </c>
      <c r="AF198" s="785">
        <v>29</v>
      </c>
    </row>
    <row r="199" spans="16:32" customFormat="1">
      <c r="P199" s="895"/>
      <c r="T199" s="4"/>
      <c r="AE199" s="784">
        <v>41743</v>
      </c>
      <c r="AF199" s="785">
        <v>29</v>
      </c>
    </row>
    <row r="200" spans="16:32" customFormat="1">
      <c r="P200" s="895"/>
      <c r="T200" s="4"/>
      <c r="AE200" s="784">
        <v>41744</v>
      </c>
      <c r="AF200" s="785">
        <v>29</v>
      </c>
    </row>
    <row r="201" spans="16:32" customFormat="1">
      <c r="P201" s="895"/>
      <c r="T201" s="4"/>
      <c r="AE201" s="784">
        <v>41745</v>
      </c>
      <c r="AF201" s="785">
        <v>29</v>
      </c>
    </row>
    <row r="202" spans="16:32" customFormat="1">
      <c r="P202" s="895"/>
      <c r="T202" s="4"/>
      <c r="AE202" s="784">
        <v>41746</v>
      </c>
      <c r="AF202" s="785">
        <v>29</v>
      </c>
    </row>
    <row r="203" spans="16:32" customFormat="1">
      <c r="P203" s="895"/>
      <c r="T203" s="4"/>
      <c r="AE203" s="784">
        <v>41747</v>
      </c>
      <c r="AF203" s="785">
        <v>29</v>
      </c>
    </row>
    <row r="204" spans="16:32" customFormat="1">
      <c r="P204" s="895"/>
      <c r="T204" s="4"/>
      <c r="AE204" s="784">
        <v>41748</v>
      </c>
      <c r="AF204" s="785">
        <v>29</v>
      </c>
    </row>
    <row r="205" spans="16:32" customFormat="1">
      <c r="P205" s="895"/>
      <c r="T205" s="4"/>
      <c r="AE205" s="784">
        <v>41749</v>
      </c>
      <c r="AF205" s="785">
        <v>30</v>
      </c>
    </row>
    <row r="206" spans="16:32" customFormat="1">
      <c r="P206" s="895"/>
      <c r="T206" s="4"/>
      <c r="AE206" s="784">
        <v>41750</v>
      </c>
      <c r="AF206" s="785">
        <v>30</v>
      </c>
    </row>
    <row r="207" spans="16:32" customFormat="1">
      <c r="P207" s="895"/>
      <c r="T207" s="4"/>
      <c r="AE207" s="784">
        <v>41751</v>
      </c>
      <c r="AF207" s="785">
        <v>30</v>
      </c>
    </row>
    <row r="208" spans="16:32" customFormat="1">
      <c r="P208" s="895"/>
      <c r="T208" s="4"/>
      <c r="AE208" s="784">
        <v>41752</v>
      </c>
      <c r="AF208" s="785">
        <v>30</v>
      </c>
    </row>
    <row r="209" spans="16:32" customFormat="1">
      <c r="P209" s="895"/>
      <c r="T209" s="4"/>
      <c r="AE209" s="784">
        <v>41753</v>
      </c>
      <c r="AF209" s="785">
        <v>30</v>
      </c>
    </row>
    <row r="210" spans="16:32" customFormat="1">
      <c r="P210" s="895"/>
      <c r="T210" s="4"/>
      <c r="AE210" s="784">
        <v>41754</v>
      </c>
      <c r="AF210" s="785">
        <v>30</v>
      </c>
    </row>
    <row r="211" spans="16:32" customFormat="1">
      <c r="P211" s="895"/>
      <c r="T211" s="4"/>
      <c r="AE211" s="784">
        <v>41755</v>
      </c>
      <c r="AF211" s="785">
        <v>30</v>
      </c>
    </row>
    <row r="212" spans="16:32" customFormat="1">
      <c r="P212" s="895"/>
      <c r="T212" s="4"/>
      <c r="AE212" s="784">
        <v>41756</v>
      </c>
      <c r="AF212" s="785">
        <v>31</v>
      </c>
    </row>
    <row r="213" spans="16:32" customFormat="1">
      <c r="P213" s="895"/>
      <c r="T213" s="4"/>
      <c r="AE213" s="784">
        <v>41757</v>
      </c>
      <c r="AF213" s="785">
        <v>31</v>
      </c>
    </row>
    <row r="214" spans="16:32" customFormat="1">
      <c r="P214" s="895"/>
      <c r="T214" s="4"/>
      <c r="AE214" s="784">
        <v>41758</v>
      </c>
      <c r="AF214" s="785">
        <v>31</v>
      </c>
    </row>
    <row r="215" spans="16:32" customFormat="1">
      <c r="P215" s="895"/>
      <c r="T215" s="4"/>
      <c r="AE215" s="784">
        <v>41759</v>
      </c>
      <c r="AF215" s="785">
        <v>31</v>
      </c>
    </row>
    <row r="216" spans="16:32" customFormat="1">
      <c r="P216" s="895"/>
      <c r="T216" s="4"/>
      <c r="AE216" s="784">
        <v>41760</v>
      </c>
      <c r="AF216" s="785">
        <v>31</v>
      </c>
    </row>
    <row r="217" spans="16:32" customFormat="1">
      <c r="P217" s="895"/>
      <c r="T217" s="4"/>
      <c r="AE217" s="784">
        <v>41761</v>
      </c>
      <c r="AF217" s="785">
        <v>31</v>
      </c>
    </row>
    <row r="218" spans="16:32" customFormat="1">
      <c r="P218" s="895"/>
      <c r="T218" s="4"/>
      <c r="AE218" s="784">
        <v>41762</v>
      </c>
      <c r="AF218" s="785">
        <v>31</v>
      </c>
    </row>
    <row r="219" spans="16:32" customFormat="1">
      <c r="P219" s="895"/>
      <c r="T219" s="4"/>
      <c r="AE219" s="784">
        <v>41763</v>
      </c>
      <c r="AF219" s="785">
        <v>32</v>
      </c>
    </row>
    <row r="220" spans="16:32" customFormat="1">
      <c r="P220" s="895"/>
      <c r="T220" s="4"/>
      <c r="AE220" s="784">
        <v>41764</v>
      </c>
      <c r="AF220" s="785">
        <v>32</v>
      </c>
    </row>
    <row r="221" spans="16:32" customFormat="1">
      <c r="P221" s="895"/>
      <c r="T221" s="4"/>
      <c r="AE221" s="784">
        <v>41765</v>
      </c>
      <c r="AF221" s="785">
        <v>32</v>
      </c>
    </row>
    <row r="222" spans="16:32" customFormat="1">
      <c r="P222" s="895"/>
      <c r="T222" s="4"/>
      <c r="AE222" s="784">
        <v>41766</v>
      </c>
      <c r="AF222" s="785">
        <v>32</v>
      </c>
    </row>
    <row r="223" spans="16:32" customFormat="1">
      <c r="P223" s="895"/>
      <c r="T223" s="4"/>
      <c r="AE223" s="784">
        <v>41767</v>
      </c>
      <c r="AF223" s="785">
        <v>32</v>
      </c>
    </row>
    <row r="224" spans="16:32" customFormat="1">
      <c r="P224" s="895"/>
      <c r="T224" s="4"/>
      <c r="AE224" s="784">
        <v>41768</v>
      </c>
      <c r="AF224" s="785">
        <v>32</v>
      </c>
    </row>
    <row r="225" spans="16:32" customFormat="1">
      <c r="P225" s="895"/>
      <c r="T225" s="4"/>
      <c r="AE225" s="784">
        <v>41769</v>
      </c>
      <c r="AF225" s="785">
        <v>32</v>
      </c>
    </row>
    <row r="226" spans="16:32" customFormat="1">
      <c r="P226" s="895"/>
      <c r="T226" s="4"/>
      <c r="AE226" s="784">
        <v>41770</v>
      </c>
      <c r="AF226" s="785">
        <v>33</v>
      </c>
    </row>
    <row r="227" spans="16:32" customFormat="1">
      <c r="P227" s="895"/>
      <c r="T227" s="4"/>
      <c r="AE227" s="784">
        <v>41771</v>
      </c>
      <c r="AF227" s="785">
        <v>33</v>
      </c>
    </row>
    <row r="228" spans="16:32" customFormat="1">
      <c r="P228" s="895"/>
      <c r="T228" s="4"/>
      <c r="AE228" s="784">
        <v>41772</v>
      </c>
      <c r="AF228" s="785">
        <v>33</v>
      </c>
    </row>
    <row r="229" spans="16:32" customFormat="1">
      <c r="P229" s="895"/>
      <c r="T229" s="4"/>
      <c r="AE229" s="784">
        <v>41773</v>
      </c>
      <c r="AF229" s="785">
        <v>33</v>
      </c>
    </row>
    <row r="230" spans="16:32" customFormat="1">
      <c r="P230" s="895"/>
      <c r="T230" s="4"/>
      <c r="AE230" s="784">
        <v>41774</v>
      </c>
      <c r="AF230" s="785">
        <v>33</v>
      </c>
    </row>
    <row r="231" spans="16:32" customFormat="1">
      <c r="P231" s="895"/>
      <c r="T231" s="4"/>
      <c r="AE231" s="784">
        <v>41775</v>
      </c>
      <c r="AF231" s="785">
        <v>33</v>
      </c>
    </row>
    <row r="232" spans="16:32" customFormat="1">
      <c r="P232" s="895"/>
      <c r="T232" s="4"/>
      <c r="AE232" s="784">
        <v>41776</v>
      </c>
      <c r="AF232" s="785">
        <v>33</v>
      </c>
    </row>
    <row r="233" spans="16:32" customFormat="1">
      <c r="P233" s="895"/>
      <c r="T233" s="4"/>
      <c r="AE233" s="784">
        <v>41777</v>
      </c>
      <c r="AF233" s="785">
        <v>34</v>
      </c>
    </row>
    <row r="234" spans="16:32" customFormat="1">
      <c r="P234" s="895"/>
      <c r="T234" s="4"/>
      <c r="AE234" s="784">
        <v>41778</v>
      </c>
      <c r="AF234" s="785">
        <v>34</v>
      </c>
    </row>
    <row r="235" spans="16:32" customFormat="1">
      <c r="P235" s="895"/>
      <c r="T235" s="4"/>
      <c r="AE235" s="784">
        <v>41779</v>
      </c>
      <c r="AF235" s="785">
        <v>34</v>
      </c>
    </row>
    <row r="236" spans="16:32" customFormat="1">
      <c r="P236" s="895"/>
      <c r="T236" s="4"/>
      <c r="AE236" s="784">
        <v>41780</v>
      </c>
      <c r="AF236" s="785">
        <v>34</v>
      </c>
    </row>
    <row r="237" spans="16:32" customFormat="1">
      <c r="P237" s="895"/>
      <c r="T237" s="4"/>
      <c r="AE237" s="784">
        <v>41781</v>
      </c>
      <c r="AF237" s="785">
        <v>34</v>
      </c>
    </row>
    <row r="238" spans="16:32" customFormat="1">
      <c r="P238" s="895"/>
      <c r="T238" s="4"/>
      <c r="AE238" s="784">
        <v>41782</v>
      </c>
      <c r="AF238" s="785">
        <v>34</v>
      </c>
    </row>
    <row r="239" spans="16:32" customFormat="1">
      <c r="P239" s="895"/>
      <c r="T239" s="4"/>
      <c r="AE239" s="784">
        <v>41783</v>
      </c>
      <c r="AF239" s="785">
        <v>34</v>
      </c>
    </row>
    <row r="240" spans="16:32" customFormat="1">
      <c r="P240" s="895"/>
      <c r="T240" s="4"/>
      <c r="AE240" s="784">
        <v>41784</v>
      </c>
      <c r="AF240" s="785">
        <v>35</v>
      </c>
    </row>
    <row r="241" spans="16:32" customFormat="1">
      <c r="P241" s="895"/>
      <c r="T241" s="4"/>
      <c r="AE241" s="784">
        <v>41785</v>
      </c>
      <c r="AF241" s="785">
        <v>35</v>
      </c>
    </row>
    <row r="242" spans="16:32" customFormat="1">
      <c r="P242" s="895"/>
      <c r="T242" s="4"/>
      <c r="AE242" s="784">
        <v>41786</v>
      </c>
      <c r="AF242" s="785">
        <v>35</v>
      </c>
    </row>
    <row r="243" spans="16:32" customFormat="1">
      <c r="P243" s="895"/>
      <c r="T243" s="4"/>
      <c r="AE243" s="784">
        <v>41787</v>
      </c>
      <c r="AF243" s="785">
        <v>35</v>
      </c>
    </row>
    <row r="244" spans="16:32" customFormat="1">
      <c r="P244" s="895"/>
      <c r="T244" s="4"/>
      <c r="AE244" s="784">
        <v>41788</v>
      </c>
      <c r="AF244" s="785">
        <v>35</v>
      </c>
    </row>
    <row r="245" spans="16:32" customFormat="1">
      <c r="P245" s="895"/>
      <c r="T245" s="4"/>
      <c r="AE245" s="784">
        <v>41789</v>
      </c>
      <c r="AF245" s="785">
        <v>35</v>
      </c>
    </row>
    <row r="246" spans="16:32" customFormat="1">
      <c r="P246" s="895"/>
      <c r="T246" s="4"/>
      <c r="AE246" s="784">
        <v>41790</v>
      </c>
      <c r="AF246" s="785">
        <v>35</v>
      </c>
    </row>
    <row r="247" spans="16:32" customFormat="1">
      <c r="P247" s="895"/>
      <c r="T247" s="4"/>
      <c r="AE247" s="784">
        <v>41791</v>
      </c>
      <c r="AF247" s="785">
        <v>36</v>
      </c>
    </row>
    <row r="248" spans="16:32" customFormat="1">
      <c r="P248" s="895"/>
      <c r="T248" s="4"/>
      <c r="AE248" s="784">
        <v>41792</v>
      </c>
      <c r="AF248" s="785">
        <v>36</v>
      </c>
    </row>
    <row r="249" spans="16:32" customFormat="1">
      <c r="P249" s="895"/>
      <c r="T249" s="4"/>
      <c r="AE249" s="784">
        <v>41793</v>
      </c>
      <c r="AF249" s="785">
        <v>36</v>
      </c>
    </row>
    <row r="250" spans="16:32" customFormat="1">
      <c r="P250" s="895"/>
      <c r="T250" s="4"/>
      <c r="AE250" s="784">
        <v>41794</v>
      </c>
      <c r="AF250" s="785">
        <v>36</v>
      </c>
    </row>
    <row r="251" spans="16:32" customFormat="1">
      <c r="P251" s="895"/>
      <c r="T251" s="4"/>
      <c r="AE251" s="784">
        <v>41795</v>
      </c>
      <c r="AF251" s="785">
        <v>36</v>
      </c>
    </row>
    <row r="252" spans="16:32" customFormat="1">
      <c r="P252" s="895"/>
      <c r="T252" s="4"/>
      <c r="AE252" s="784">
        <v>41796</v>
      </c>
      <c r="AF252" s="785">
        <v>36</v>
      </c>
    </row>
    <row r="253" spans="16:32" customFormat="1">
      <c r="P253" s="895"/>
      <c r="T253" s="4"/>
      <c r="AE253" s="784">
        <v>41797</v>
      </c>
      <c r="AF253" s="785">
        <v>36</v>
      </c>
    </row>
    <row r="254" spans="16:32" customFormat="1">
      <c r="P254" s="895"/>
      <c r="T254" s="4"/>
      <c r="AE254" s="784">
        <v>41798</v>
      </c>
      <c r="AF254" s="785">
        <v>37</v>
      </c>
    </row>
    <row r="255" spans="16:32" customFormat="1">
      <c r="P255" s="895"/>
      <c r="T255" s="4"/>
      <c r="AE255" s="784">
        <v>41799</v>
      </c>
      <c r="AF255" s="785">
        <v>37</v>
      </c>
    </row>
    <row r="256" spans="16:32" customFormat="1">
      <c r="P256" s="895"/>
      <c r="T256" s="4"/>
      <c r="AE256" s="784">
        <v>41800</v>
      </c>
      <c r="AF256" s="785">
        <v>37</v>
      </c>
    </row>
    <row r="257" spans="16:32" customFormat="1">
      <c r="P257" s="895"/>
      <c r="T257" s="4"/>
      <c r="AE257" s="784">
        <v>41801</v>
      </c>
      <c r="AF257" s="785">
        <v>37</v>
      </c>
    </row>
    <row r="258" spans="16:32" customFormat="1">
      <c r="P258" s="895"/>
      <c r="T258" s="4"/>
      <c r="AE258" s="784">
        <v>41802</v>
      </c>
      <c r="AF258" s="785">
        <v>37</v>
      </c>
    </row>
    <row r="259" spans="16:32" customFormat="1">
      <c r="P259" s="895"/>
      <c r="T259" s="4"/>
      <c r="AE259" s="784">
        <v>41803</v>
      </c>
      <c r="AF259" s="785">
        <v>37</v>
      </c>
    </row>
    <row r="260" spans="16:32" customFormat="1">
      <c r="P260" s="895"/>
      <c r="T260" s="4"/>
      <c r="AE260" s="784">
        <v>41804</v>
      </c>
      <c r="AF260" s="785">
        <v>37</v>
      </c>
    </row>
    <row r="261" spans="16:32" customFormat="1">
      <c r="P261" s="895"/>
      <c r="T261" s="4"/>
      <c r="AE261" s="784">
        <v>41805</v>
      </c>
      <c r="AF261" s="785">
        <v>38</v>
      </c>
    </row>
    <row r="262" spans="16:32" customFormat="1">
      <c r="P262" s="895"/>
      <c r="T262" s="4"/>
      <c r="AE262" s="784">
        <v>41806</v>
      </c>
      <c r="AF262" s="785">
        <v>38</v>
      </c>
    </row>
    <row r="263" spans="16:32" customFormat="1">
      <c r="P263" s="895"/>
      <c r="T263" s="4"/>
      <c r="AE263" s="784">
        <v>41807</v>
      </c>
      <c r="AF263" s="785">
        <v>38</v>
      </c>
    </row>
    <row r="264" spans="16:32" customFormat="1">
      <c r="P264" s="895"/>
      <c r="T264" s="4"/>
      <c r="AE264" s="784">
        <v>41808</v>
      </c>
      <c r="AF264" s="785">
        <v>38</v>
      </c>
    </row>
    <row r="265" spans="16:32" customFormat="1">
      <c r="P265" s="895"/>
      <c r="T265" s="4"/>
      <c r="AE265" s="784">
        <v>41809</v>
      </c>
      <c r="AF265" s="785">
        <v>38</v>
      </c>
    </row>
    <row r="266" spans="16:32" customFormat="1">
      <c r="P266" s="895"/>
      <c r="T266" s="4"/>
      <c r="AE266" s="784">
        <v>41810</v>
      </c>
      <c r="AF266" s="785">
        <v>38</v>
      </c>
    </row>
    <row r="267" spans="16:32" customFormat="1">
      <c r="P267" s="895"/>
      <c r="T267" s="4"/>
      <c r="AE267" s="784">
        <v>41811</v>
      </c>
      <c r="AF267" s="785">
        <v>38</v>
      </c>
    </row>
    <row r="268" spans="16:32" customFormat="1">
      <c r="P268" s="895"/>
      <c r="T268" s="4"/>
      <c r="AE268" s="784">
        <v>41812</v>
      </c>
      <c r="AF268" s="785">
        <v>39</v>
      </c>
    </row>
    <row r="269" spans="16:32" customFormat="1">
      <c r="P269" s="895"/>
      <c r="T269" s="4"/>
      <c r="AE269" s="784">
        <v>41813</v>
      </c>
      <c r="AF269" s="785">
        <v>39</v>
      </c>
    </row>
    <row r="270" spans="16:32" customFormat="1">
      <c r="P270" s="895"/>
      <c r="T270" s="4"/>
      <c r="AE270" s="784">
        <v>41814</v>
      </c>
      <c r="AF270" s="785">
        <v>39</v>
      </c>
    </row>
    <row r="271" spans="16:32" customFormat="1">
      <c r="P271" s="895"/>
      <c r="T271" s="4"/>
      <c r="AE271" s="784">
        <v>41815</v>
      </c>
      <c r="AF271" s="785">
        <v>39</v>
      </c>
    </row>
    <row r="272" spans="16:32" customFormat="1">
      <c r="P272" s="895"/>
      <c r="T272" s="4"/>
      <c r="AE272" s="784">
        <v>41816</v>
      </c>
      <c r="AF272" s="785">
        <v>39</v>
      </c>
    </row>
    <row r="273" spans="16:32" customFormat="1">
      <c r="P273" s="895"/>
      <c r="T273" s="4"/>
      <c r="AE273" s="784">
        <v>41817</v>
      </c>
      <c r="AF273" s="785">
        <v>39</v>
      </c>
    </row>
    <row r="274" spans="16:32" customFormat="1">
      <c r="P274" s="895"/>
      <c r="T274" s="4"/>
      <c r="AE274" s="784">
        <v>41818</v>
      </c>
      <c r="AF274" s="785">
        <v>39</v>
      </c>
    </row>
    <row r="275" spans="16:32" customFormat="1">
      <c r="P275" s="895"/>
      <c r="T275" s="4"/>
      <c r="AE275" s="784">
        <v>41819</v>
      </c>
      <c r="AF275" s="785">
        <v>40</v>
      </c>
    </row>
    <row r="276" spans="16:32" customFormat="1">
      <c r="P276" s="895"/>
      <c r="T276" s="4"/>
      <c r="AE276" s="784">
        <v>41820</v>
      </c>
      <c r="AF276" s="785">
        <v>40</v>
      </c>
    </row>
    <row r="277" spans="16:32" customFormat="1">
      <c r="P277" s="895"/>
      <c r="T277" s="4"/>
      <c r="AE277" s="784">
        <v>41821</v>
      </c>
      <c r="AF277" s="785">
        <v>40</v>
      </c>
    </row>
    <row r="278" spans="16:32" customFormat="1">
      <c r="P278" s="895"/>
      <c r="T278" s="4"/>
      <c r="AE278" s="784">
        <v>41822</v>
      </c>
      <c r="AF278" s="785">
        <v>40</v>
      </c>
    </row>
    <row r="279" spans="16:32" customFormat="1">
      <c r="P279" s="895"/>
      <c r="T279" s="4"/>
      <c r="AE279" s="784">
        <v>41823</v>
      </c>
      <c r="AF279" s="785">
        <v>40</v>
      </c>
    </row>
    <row r="280" spans="16:32" customFormat="1">
      <c r="P280" s="895"/>
      <c r="T280" s="4"/>
      <c r="AE280" s="784">
        <v>41824</v>
      </c>
      <c r="AF280" s="785">
        <v>40</v>
      </c>
    </row>
    <row r="281" spans="16:32" customFormat="1">
      <c r="P281" s="895"/>
      <c r="T281" s="4"/>
      <c r="AE281" s="784">
        <v>41825</v>
      </c>
      <c r="AF281" s="785">
        <v>40</v>
      </c>
    </row>
    <row r="282" spans="16:32" customFormat="1">
      <c r="P282" s="895"/>
      <c r="T282" s="4"/>
      <c r="AE282" s="784">
        <v>41826</v>
      </c>
      <c r="AF282" s="785">
        <v>41</v>
      </c>
    </row>
    <row r="283" spans="16:32" customFormat="1">
      <c r="P283" s="895"/>
      <c r="T283" s="4"/>
      <c r="AE283" s="784">
        <v>41827</v>
      </c>
      <c r="AF283" s="785">
        <v>41</v>
      </c>
    </row>
    <row r="284" spans="16:32" customFormat="1">
      <c r="P284" s="895"/>
      <c r="T284" s="4"/>
      <c r="AE284" s="784">
        <v>41828</v>
      </c>
      <c r="AF284" s="785">
        <v>41</v>
      </c>
    </row>
    <row r="285" spans="16:32" customFormat="1">
      <c r="P285" s="895"/>
      <c r="T285" s="4"/>
      <c r="AE285" s="784">
        <v>41829</v>
      </c>
      <c r="AF285" s="785">
        <v>41</v>
      </c>
    </row>
    <row r="286" spans="16:32" customFormat="1">
      <c r="P286" s="895"/>
      <c r="T286" s="4"/>
      <c r="AE286" s="784">
        <v>41830</v>
      </c>
      <c r="AF286" s="785">
        <v>41</v>
      </c>
    </row>
    <row r="287" spans="16:32" customFormat="1">
      <c r="P287" s="895"/>
      <c r="T287" s="4"/>
      <c r="AE287" s="784">
        <v>41831</v>
      </c>
      <c r="AF287" s="785">
        <v>41</v>
      </c>
    </row>
    <row r="288" spans="16:32" customFormat="1">
      <c r="P288" s="895"/>
      <c r="T288" s="4"/>
      <c r="AE288" s="784">
        <v>41832</v>
      </c>
      <c r="AF288" s="785">
        <v>41</v>
      </c>
    </row>
    <row r="289" spans="16:32" customFormat="1">
      <c r="P289" s="895"/>
      <c r="T289" s="4"/>
      <c r="AE289" s="784">
        <v>41833</v>
      </c>
      <c r="AF289" s="785">
        <v>42</v>
      </c>
    </row>
    <row r="290" spans="16:32" customFormat="1">
      <c r="P290" s="895"/>
      <c r="T290" s="4"/>
      <c r="AE290" s="784">
        <v>41834</v>
      </c>
      <c r="AF290" s="785">
        <v>42</v>
      </c>
    </row>
    <row r="291" spans="16:32" customFormat="1">
      <c r="P291" s="895"/>
      <c r="T291" s="4"/>
      <c r="AE291" s="784">
        <v>41835</v>
      </c>
      <c r="AF291" s="785">
        <v>42</v>
      </c>
    </row>
    <row r="292" spans="16:32" customFormat="1">
      <c r="P292" s="895"/>
      <c r="T292" s="4"/>
      <c r="AE292" s="784">
        <v>41836</v>
      </c>
      <c r="AF292" s="785">
        <v>42</v>
      </c>
    </row>
    <row r="293" spans="16:32" customFormat="1">
      <c r="P293" s="895"/>
      <c r="T293" s="4"/>
      <c r="AE293" s="784">
        <v>41837</v>
      </c>
      <c r="AF293" s="785">
        <v>42</v>
      </c>
    </row>
    <row r="294" spans="16:32" customFormat="1">
      <c r="P294" s="895"/>
      <c r="T294" s="4"/>
      <c r="AE294" s="784">
        <v>41838</v>
      </c>
      <c r="AF294" s="785">
        <v>42</v>
      </c>
    </row>
    <row r="295" spans="16:32" customFormat="1">
      <c r="P295" s="895"/>
      <c r="T295" s="4"/>
      <c r="AE295" s="784">
        <v>41839</v>
      </c>
      <c r="AF295" s="785">
        <v>42</v>
      </c>
    </row>
    <row r="296" spans="16:32" customFormat="1">
      <c r="P296" s="895"/>
      <c r="T296" s="4"/>
      <c r="AE296" s="784">
        <v>41840</v>
      </c>
      <c r="AF296" s="785">
        <v>43</v>
      </c>
    </row>
    <row r="297" spans="16:32" customFormat="1">
      <c r="P297" s="895"/>
      <c r="T297" s="4"/>
      <c r="AE297" s="784">
        <v>41841</v>
      </c>
      <c r="AF297" s="785">
        <v>43</v>
      </c>
    </row>
    <row r="298" spans="16:32" customFormat="1">
      <c r="P298" s="895"/>
      <c r="T298" s="4"/>
      <c r="AE298" s="784">
        <v>41842</v>
      </c>
      <c r="AF298" s="785">
        <v>43</v>
      </c>
    </row>
    <row r="299" spans="16:32" customFormat="1">
      <c r="P299" s="895"/>
      <c r="T299" s="4"/>
      <c r="AE299" s="784">
        <v>41843</v>
      </c>
      <c r="AF299" s="785">
        <v>43</v>
      </c>
    </row>
    <row r="300" spans="16:32" customFormat="1">
      <c r="P300" s="895"/>
      <c r="T300" s="4"/>
      <c r="AE300" s="784">
        <v>41844</v>
      </c>
      <c r="AF300" s="785">
        <v>43</v>
      </c>
    </row>
    <row r="301" spans="16:32" customFormat="1">
      <c r="P301" s="895"/>
      <c r="T301" s="4"/>
      <c r="AE301" s="784">
        <v>41845</v>
      </c>
      <c r="AF301" s="785">
        <v>43</v>
      </c>
    </row>
    <row r="302" spans="16:32" customFormat="1">
      <c r="P302" s="895"/>
      <c r="T302" s="4"/>
      <c r="AE302" s="784">
        <v>41846</v>
      </c>
      <c r="AF302" s="785">
        <v>43</v>
      </c>
    </row>
    <row r="303" spans="16:32" customFormat="1">
      <c r="P303" s="895"/>
      <c r="T303" s="4"/>
      <c r="AE303" s="784">
        <v>41847</v>
      </c>
      <c r="AF303" s="785">
        <v>44</v>
      </c>
    </row>
    <row r="304" spans="16:32" customFormat="1">
      <c r="P304" s="895"/>
      <c r="T304" s="4"/>
      <c r="AE304" s="784">
        <v>41848</v>
      </c>
      <c r="AF304" s="785">
        <v>44</v>
      </c>
    </row>
    <row r="305" spans="16:32" customFormat="1">
      <c r="P305" s="895"/>
      <c r="T305" s="4"/>
      <c r="AE305" s="784">
        <v>41849</v>
      </c>
      <c r="AF305" s="785">
        <v>44</v>
      </c>
    </row>
    <row r="306" spans="16:32" customFormat="1">
      <c r="P306" s="895"/>
      <c r="T306" s="4"/>
      <c r="AE306" s="784">
        <v>41850</v>
      </c>
      <c r="AF306" s="785">
        <v>44</v>
      </c>
    </row>
    <row r="307" spans="16:32" customFormat="1">
      <c r="P307" s="895"/>
      <c r="T307" s="4"/>
      <c r="AE307" s="784">
        <v>41851</v>
      </c>
      <c r="AF307" s="785">
        <v>44</v>
      </c>
    </row>
    <row r="308" spans="16:32" customFormat="1">
      <c r="P308" s="895"/>
      <c r="T308" s="4"/>
      <c r="AE308" s="784">
        <v>41852</v>
      </c>
      <c r="AF308" s="785">
        <v>44</v>
      </c>
    </row>
    <row r="309" spans="16:32" customFormat="1">
      <c r="P309" s="895"/>
      <c r="T309" s="4"/>
      <c r="AE309" s="784">
        <v>41853</v>
      </c>
      <c r="AF309" s="785">
        <v>44</v>
      </c>
    </row>
    <row r="310" spans="16:32" customFormat="1">
      <c r="P310" s="895"/>
      <c r="T310" s="4"/>
      <c r="AE310" s="784">
        <v>41854</v>
      </c>
      <c r="AF310" s="785">
        <v>45</v>
      </c>
    </row>
    <row r="311" spans="16:32" customFormat="1">
      <c r="P311" s="895"/>
      <c r="T311" s="4"/>
      <c r="AE311" s="784">
        <v>41855</v>
      </c>
      <c r="AF311" s="785">
        <v>45</v>
      </c>
    </row>
    <row r="312" spans="16:32" customFormat="1">
      <c r="P312" s="895"/>
      <c r="T312" s="4"/>
      <c r="AE312" s="784">
        <v>41856</v>
      </c>
      <c r="AF312" s="785">
        <v>45</v>
      </c>
    </row>
    <row r="313" spans="16:32" customFormat="1">
      <c r="P313" s="895"/>
      <c r="T313" s="4"/>
      <c r="AE313" s="784">
        <v>41857</v>
      </c>
      <c r="AF313" s="785">
        <v>45</v>
      </c>
    </row>
    <row r="314" spans="16:32" customFormat="1">
      <c r="P314" s="895"/>
      <c r="T314" s="4"/>
      <c r="AE314" s="784">
        <v>41858</v>
      </c>
      <c r="AF314" s="785">
        <v>45</v>
      </c>
    </row>
    <row r="315" spans="16:32" customFormat="1">
      <c r="P315" s="895"/>
      <c r="T315" s="4"/>
      <c r="AE315" s="784">
        <v>41859</v>
      </c>
      <c r="AF315" s="785">
        <v>45</v>
      </c>
    </row>
    <row r="316" spans="16:32" customFormat="1">
      <c r="P316" s="895"/>
      <c r="T316" s="4"/>
      <c r="AE316" s="784">
        <v>41860</v>
      </c>
      <c r="AF316" s="785">
        <v>45</v>
      </c>
    </row>
    <row r="317" spans="16:32" customFormat="1">
      <c r="P317" s="895"/>
      <c r="T317" s="4"/>
      <c r="AE317" s="784">
        <v>41861</v>
      </c>
      <c r="AF317" s="785">
        <v>46</v>
      </c>
    </row>
    <row r="318" spans="16:32" customFormat="1">
      <c r="P318" s="895"/>
      <c r="T318" s="4"/>
      <c r="AE318" s="784">
        <v>41862</v>
      </c>
      <c r="AF318" s="785">
        <v>46</v>
      </c>
    </row>
    <row r="319" spans="16:32" customFormat="1">
      <c r="P319" s="895"/>
      <c r="T319" s="4"/>
      <c r="AE319" s="784">
        <v>41863</v>
      </c>
      <c r="AF319" s="785">
        <v>46</v>
      </c>
    </row>
    <row r="320" spans="16:32" customFormat="1">
      <c r="P320" s="895"/>
      <c r="T320" s="4"/>
      <c r="AE320" s="784">
        <v>41864</v>
      </c>
      <c r="AF320" s="785">
        <v>46</v>
      </c>
    </row>
    <row r="321" spans="16:32" customFormat="1">
      <c r="P321" s="895"/>
      <c r="T321" s="4"/>
      <c r="AE321" s="784">
        <v>41865</v>
      </c>
      <c r="AF321" s="785">
        <v>46</v>
      </c>
    </row>
    <row r="322" spans="16:32" customFormat="1">
      <c r="P322" s="895"/>
      <c r="T322" s="4"/>
      <c r="AE322" s="784">
        <v>41866</v>
      </c>
      <c r="AF322" s="785">
        <v>46</v>
      </c>
    </row>
    <row r="323" spans="16:32" customFormat="1">
      <c r="P323" s="895"/>
      <c r="T323" s="4"/>
      <c r="AE323" s="784">
        <v>41867</v>
      </c>
      <c r="AF323" s="785">
        <v>46</v>
      </c>
    </row>
    <row r="324" spans="16:32" customFormat="1">
      <c r="P324" s="895"/>
      <c r="T324" s="4"/>
      <c r="AE324" s="784">
        <v>41868</v>
      </c>
      <c r="AF324" s="785">
        <v>47</v>
      </c>
    </row>
    <row r="325" spans="16:32" customFormat="1">
      <c r="P325" s="895"/>
      <c r="T325" s="4"/>
      <c r="AE325" s="784">
        <v>41869</v>
      </c>
      <c r="AF325" s="785">
        <v>47</v>
      </c>
    </row>
    <row r="326" spans="16:32" customFormat="1">
      <c r="P326" s="895"/>
      <c r="T326" s="4"/>
      <c r="AE326" s="784">
        <v>41870</v>
      </c>
      <c r="AF326" s="785">
        <v>47</v>
      </c>
    </row>
    <row r="327" spans="16:32" customFormat="1">
      <c r="P327" s="895"/>
      <c r="T327" s="4"/>
      <c r="AE327" s="784">
        <v>41871</v>
      </c>
      <c r="AF327" s="785">
        <v>47</v>
      </c>
    </row>
    <row r="328" spans="16:32" customFormat="1">
      <c r="P328" s="895"/>
      <c r="T328" s="4"/>
      <c r="AE328" s="784">
        <v>41872</v>
      </c>
      <c r="AF328" s="785">
        <v>47</v>
      </c>
    </row>
    <row r="329" spans="16:32" customFormat="1">
      <c r="P329" s="895"/>
      <c r="T329" s="4"/>
      <c r="AE329" s="784">
        <v>41873</v>
      </c>
      <c r="AF329" s="785">
        <v>47</v>
      </c>
    </row>
    <row r="330" spans="16:32" customFormat="1">
      <c r="P330" s="895"/>
      <c r="T330" s="4"/>
      <c r="AE330" s="784">
        <v>41874</v>
      </c>
      <c r="AF330" s="785">
        <v>47</v>
      </c>
    </row>
    <row r="331" spans="16:32" customFormat="1">
      <c r="P331" s="895"/>
      <c r="T331" s="4"/>
      <c r="AE331" s="784">
        <v>41875</v>
      </c>
      <c r="AF331" s="785">
        <v>48</v>
      </c>
    </row>
    <row r="332" spans="16:32" customFormat="1">
      <c r="P332" s="895"/>
      <c r="T332" s="4"/>
      <c r="AE332" s="784">
        <v>41876</v>
      </c>
      <c r="AF332" s="785">
        <v>48</v>
      </c>
    </row>
    <row r="333" spans="16:32" customFormat="1">
      <c r="P333" s="895"/>
      <c r="T333" s="4"/>
      <c r="AE333" s="784">
        <v>41877</v>
      </c>
      <c r="AF333" s="785">
        <v>48</v>
      </c>
    </row>
    <row r="334" spans="16:32" customFormat="1">
      <c r="P334" s="895"/>
      <c r="T334" s="4"/>
      <c r="AE334" s="784">
        <v>41878</v>
      </c>
      <c r="AF334" s="785">
        <v>48</v>
      </c>
    </row>
    <row r="335" spans="16:32" customFormat="1">
      <c r="P335" s="895"/>
      <c r="T335" s="4"/>
      <c r="AE335" s="784">
        <v>41879</v>
      </c>
      <c r="AF335" s="785">
        <v>48</v>
      </c>
    </row>
    <row r="336" spans="16:32" customFormat="1">
      <c r="P336" s="895"/>
      <c r="T336" s="4"/>
      <c r="AE336" s="784">
        <v>41880</v>
      </c>
      <c r="AF336" s="785">
        <v>48</v>
      </c>
    </row>
    <row r="337" spans="16:32" customFormat="1">
      <c r="P337" s="895"/>
      <c r="T337" s="4"/>
      <c r="AE337" s="784">
        <v>41881</v>
      </c>
      <c r="AF337" s="785">
        <v>48</v>
      </c>
    </row>
    <row r="338" spans="16:32" customFormat="1">
      <c r="P338" s="895"/>
      <c r="T338" s="4"/>
      <c r="AE338" s="784">
        <v>41882</v>
      </c>
      <c r="AF338" s="785">
        <v>49</v>
      </c>
    </row>
    <row r="339" spans="16:32" customFormat="1">
      <c r="P339" s="895"/>
      <c r="T339" s="4"/>
      <c r="AE339" s="784">
        <v>41883</v>
      </c>
      <c r="AF339" s="785">
        <v>49</v>
      </c>
    </row>
    <row r="340" spans="16:32" customFormat="1">
      <c r="P340" s="895"/>
      <c r="T340" s="4"/>
      <c r="AE340" s="784">
        <v>41884</v>
      </c>
      <c r="AF340" s="785">
        <v>49</v>
      </c>
    </row>
    <row r="341" spans="16:32" customFormat="1">
      <c r="P341" s="895"/>
      <c r="T341" s="4"/>
      <c r="AE341" s="784">
        <v>41885</v>
      </c>
      <c r="AF341" s="785">
        <v>49</v>
      </c>
    </row>
    <row r="342" spans="16:32" customFormat="1">
      <c r="P342" s="895"/>
      <c r="T342" s="4"/>
      <c r="AE342" s="784">
        <v>41886</v>
      </c>
      <c r="AF342" s="785">
        <v>49</v>
      </c>
    </row>
    <row r="343" spans="16:32" customFormat="1">
      <c r="P343" s="895"/>
      <c r="T343" s="4"/>
      <c r="AE343" s="784">
        <v>41887</v>
      </c>
      <c r="AF343" s="785">
        <v>49</v>
      </c>
    </row>
    <row r="344" spans="16:32" customFormat="1">
      <c r="P344" s="895"/>
      <c r="T344" s="4"/>
      <c r="AE344" s="784">
        <v>41888</v>
      </c>
      <c r="AF344" s="785">
        <v>49</v>
      </c>
    </row>
    <row r="345" spans="16:32" customFormat="1">
      <c r="P345" s="895"/>
      <c r="T345" s="4"/>
      <c r="AE345" s="784">
        <v>41889</v>
      </c>
      <c r="AF345" s="785">
        <v>50</v>
      </c>
    </row>
    <row r="346" spans="16:32" customFormat="1">
      <c r="P346" s="895"/>
      <c r="T346" s="4"/>
      <c r="AE346" s="784">
        <v>41890</v>
      </c>
      <c r="AF346" s="785">
        <v>50</v>
      </c>
    </row>
    <row r="347" spans="16:32" customFormat="1">
      <c r="P347" s="895"/>
      <c r="T347" s="4"/>
      <c r="AE347" s="784">
        <v>41891</v>
      </c>
      <c r="AF347" s="785">
        <v>50</v>
      </c>
    </row>
    <row r="348" spans="16:32" customFormat="1">
      <c r="P348" s="895"/>
      <c r="T348" s="4"/>
      <c r="AE348" s="784">
        <v>41892</v>
      </c>
      <c r="AF348" s="785">
        <v>50</v>
      </c>
    </row>
    <row r="349" spans="16:32" customFormat="1">
      <c r="P349" s="895"/>
      <c r="T349" s="4"/>
      <c r="AE349" s="784">
        <v>41893</v>
      </c>
      <c r="AF349" s="785">
        <v>50</v>
      </c>
    </row>
    <row r="350" spans="16:32" customFormat="1">
      <c r="P350" s="895"/>
      <c r="T350" s="4"/>
      <c r="AE350" s="784">
        <v>41894</v>
      </c>
      <c r="AF350" s="785">
        <v>50</v>
      </c>
    </row>
    <row r="351" spans="16:32" customFormat="1">
      <c r="P351" s="895"/>
      <c r="T351" s="4"/>
      <c r="AE351" s="784">
        <v>41895</v>
      </c>
      <c r="AF351" s="785">
        <v>50</v>
      </c>
    </row>
    <row r="352" spans="16:32" customFormat="1">
      <c r="P352" s="895"/>
      <c r="T352" s="4"/>
      <c r="AE352" s="784">
        <v>41896</v>
      </c>
      <c r="AF352" s="785">
        <v>51</v>
      </c>
    </row>
    <row r="353" spans="16:32" customFormat="1">
      <c r="P353" s="895"/>
      <c r="T353" s="4"/>
      <c r="AE353" s="784">
        <v>41897</v>
      </c>
      <c r="AF353" s="785">
        <v>51</v>
      </c>
    </row>
    <row r="354" spans="16:32" customFormat="1">
      <c r="P354" s="895"/>
      <c r="T354" s="4"/>
      <c r="AE354" s="784">
        <v>41898</v>
      </c>
      <c r="AF354" s="785">
        <v>51</v>
      </c>
    </row>
    <row r="355" spans="16:32" customFormat="1">
      <c r="P355" s="895"/>
      <c r="T355" s="4"/>
      <c r="AE355" s="784">
        <v>41899</v>
      </c>
      <c r="AF355" s="785">
        <v>51</v>
      </c>
    </row>
    <row r="356" spans="16:32" customFormat="1">
      <c r="P356" s="895"/>
      <c r="T356" s="4"/>
      <c r="AE356" s="784">
        <v>41900</v>
      </c>
      <c r="AF356" s="785">
        <v>51</v>
      </c>
    </row>
    <row r="357" spans="16:32" customFormat="1">
      <c r="P357" s="895"/>
      <c r="T357" s="4"/>
      <c r="AE357" s="784">
        <v>41901</v>
      </c>
      <c r="AF357" s="785">
        <v>51</v>
      </c>
    </row>
    <row r="358" spans="16:32" customFormat="1">
      <c r="P358" s="895"/>
      <c r="T358" s="4"/>
      <c r="AE358" s="784">
        <v>41902</v>
      </c>
      <c r="AF358" s="785">
        <v>51</v>
      </c>
    </row>
    <row r="359" spans="16:32" customFormat="1">
      <c r="P359" s="895"/>
      <c r="T359" s="4"/>
      <c r="AE359" s="784">
        <v>41903</v>
      </c>
      <c r="AF359" s="785">
        <v>52</v>
      </c>
    </row>
    <row r="360" spans="16:32" customFormat="1">
      <c r="P360" s="895"/>
      <c r="T360" s="4"/>
      <c r="AE360" s="784">
        <v>41904</v>
      </c>
      <c r="AF360" s="785">
        <v>52</v>
      </c>
    </row>
    <row r="361" spans="16:32" customFormat="1">
      <c r="P361" s="895"/>
      <c r="T361" s="4"/>
      <c r="AE361" s="784">
        <v>41905</v>
      </c>
      <c r="AF361" s="785">
        <v>52</v>
      </c>
    </row>
    <row r="362" spans="16:32" customFormat="1">
      <c r="P362" s="895"/>
      <c r="T362" s="4"/>
      <c r="AE362" s="784">
        <v>41906</v>
      </c>
      <c r="AF362" s="785">
        <v>52</v>
      </c>
    </row>
    <row r="363" spans="16:32" customFormat="1">
      <c r="P363" s="895"/>
      <c r="T363" s="4"/>
      <c r="AE363" s="784">
        <v>41907</v>
      </c>
      <c r="AF363" s="785">
        <v>52</v>
      </c>
    </row>
    <row r="364" spans="16:32" customFormat="1">
      <c r="P364" s="895"/>
      <c r="T364" s="4"/>
      <c r="AE364" s="784">
        <v>41908</v>
      </c>
      <c r="AF364" s="785">
        <v>52</v>
      </c>
    </row>
    <row r="365" spans="16:32" customFormat="1" ht="13.5" thickBot="1">
      <c r="P365" s="895"/>
      <c r="T365" s="4"/>
      <c r="AE365" s="786">
        <v>41909</v>
      </c>
      <c r="AF365" s="787">
        <v>52</v>
      </c>
    </row>
  </sheetData>
  <conditionalFormatting sqref="L22:L24 P22">
    <cfRule type="cellIs" dxfId="165" priority="221" operator="equal">
      <formula>1.003</formula>
    </cfRule>
    <cfRule type="cellIs" dxfId="164" priority="222" operator="equal">
      <formula>1.002</formula>
    </cfRule>
    <cfRule type="cellIs" dxfId="163" priority="223" operator="equal">
      <formula>1.001</formula>
    </cfRule>
  </conditionalFormatting>
  <conditionalFormatting sqref="L22:L24 P22">
    <cfRule type="cellIs" dxfId="162" priority="224" operator="equal">
      <formula>1.004</formula>
    </cfRule>
  </conditionalFormatting>
  <conditionalFormatting sqref="L22:L24 P22">
    <cfRule type="cellIs" dxfId="161" priority="225" operator="equal">
      <formula>1.005</formula>
    </cfRule>
  </conditionalFormatting>
  <conditionalFormatting sqref="P23">
    <cfRule type="cellIs" dxfId="160" priority="189" operator="equal">
      <formula>1.003</formula>
    </cfRule>
    <cfRule type="cellIs" dxfId="159" priority="190" operator="equal">
      <formula>1.002</formula>
    </cfRule>
    <cfRule type="cellIs" dxfId="158" priority="191" operator="equal">
      <formula>1.001</formula>
    </cfRule>
  </conditionalFormatting>
  <conditionalFormatting sqref="P23">
    <cfRule type="cellIs" dxfId="157" priority="188" operator="equal">
      <formula>1.004</formula>
    </cfRule>
  </conditionalFormatting>
  <conditionalFormatting sqref="P23">
    <cfRule type="cellIs" dxfId="156" priority="187" operator="equal">
      <formula>1.005</formula>
    </cfRule>
  </conditionalFormatting>
  <conditionalFormatting sqref="P24">
    <cfRule type="cellIs" dxfId="155" priority="184" operator="equal">
      <formula>1.003</formula>
    </cfRule>
    <cfRule type="cellIs" dxfId="154" priority="185" operator="equal">
      <formula>1.002</formula>
    </cfRule>
    <cfRule type="cellIs" dxfId="153" priority="186" operator="equal">
      <formula>1.001</formula>
    </cfRule>
  </conditionalFormatting>
  <conditionalFormatting sqref="P24">
    <cfRule type="cellIs" dxfId="152" priority="179" operator="equal">
      <formula>1.008</formula>
    </cfRule>
    <cfRule type="cellIs" dxfId="151" priority="180" operator="equal">
      <formula>1.007</formula>
    </cfRule>
    <cfRule type="cellIs" dxfId="150" priority="181" operator="equal">
      <formula>1.006</formula>
    </cfRule>
    <cfRule type="cellIs" dxfId="149" priority="183" operator="equal">
      <formula>1.004</formula>
    </cfRule>
  </conditionalFormatting>
  <conditionalFormatting sqref="P24">
    <cfRule type="cellIs" dxfId="148" priority="182" operator="equal">
      <formula>1.005</formula>
    </cfRule>
  </conditionalFormatting>
  <conditionalFormatting sqref="M1 M7:M24 M5">
    <cfRule type="cellIs" dxfId="147" priority="113" operator="equal">
      <formula>1.003</formula>
    </cfRule>
    <cfRule type="cellIs" dxfId="146" priority="114" operator="equal">
      <formula>1.005</formula>
    </cfRule>
    <cfRule type="cellIs" dxfId="145" priority="115" operator="equal">
      <formula>1.004</formula>
    </cfRule>
    <cfRule type="cellIs" dxfId="144" priority="116" operator="equal">
      <formula>1.002</formula>
    </cfRule>
    <cfRule type="cellIs" dxfId="143" priority="117" operator="equal">
      <formula>1.001</formula>
    </cfRule>
    <cfRule type="cellIs" dxfId="142" priority="118" operator="equal">
      <formula>1.0001</formula>
    </cfRule>
    <cfRule type="cellIs" dxfId="141" priority="119" operator="equal">
      <formula>1.007</formula>
    </cfRule>
    <cfRule type="cellIs" dxfId="140" priority="120" operator="equal">
      <formula>1.006</formula>
    </cfRule>
  </conditionalFormatting>
  <conditionalFormatting sqref="M6">
    <cfRule type="cellIs" dxfId="139" priority="73" operator="equal">
      <formula>1.007</formula>
    </cfRule>
    <cfRule type="cellIs" dxfId="138" priority="74" operator="equal">
      <formula>1.006</formula>
    </cfRule>
    <cfRule type="cellIs" dxfId="137" priority="75" operator="equal">
      <formula>1.003</formula>
    </cfRule>
    <cfRule type="cellIs" dxfId="136" priority="76" operator="equal">
      <formula>1.005</formula>
    </cfRule>
    <cfRule type="cellIs" dxfId="135" priority="77" operator="equal">
      <formula>1.004</formula>
    </cfRule>
    <cfRule type="cellIs" dxfId="134" priority="78" operator="equal">
      <formula>1.002</formula>
    </cfRule>
    <cfRule type="cellIs" dxfId="133" priority="79" operator="equal">
      <formula>1.001</formula>
    </cfRule>
    <cfRule type="cellIs" dxfId="132" priority="80" operator="equal">
      <formula>1.0001</formula>
    </cfRule>
  </conditionalFormatting>
  <conditionalFormatting sqref="M3">
    <cfRule type="cellIs" dxfId="131" priority="65" operator="equal">
      <formula>1.007</formula>
    </cfRule>
    <cfRule type="cellIs" dxfId="130" priority="66" operator="equal">
      <formula>1.006</formula>
    </cfRule>
    <cfRule type="cellIs" dxfId="129" priority="67" operator="equal">
      <formula>1.003</formula>
    </cfRule>
    <cfRule type="cellIs" dxfId="128" priority="68" operator="equal">
      <formula>1.005</formula>
    </cfRule>
    <cfRule type="cellIs" dxfId="127" priority="69" operator="equal">
      <formula>1.004</formula>
    </cfRule>
    <cfRule type="cellIs" dxfId="126" priority="70" operator="equal">
      <formula>1.002</formula>
    </cfRule>
    <cfRule type="cellIs" dxfId="125" priority="71" operator="equal">
      <formula>1.001</formula>
    </cfRule>
    <cfRule type="cellIs" dxfId="124" priority="72" operator="equal">
      <formula>1.0001</formula>
    </cfRule>
  </conditionalFormatting>
  <conditionalFormatting sqref="S3">
    <cfRule type="cellIs" dxfId="123" priority="49" operator="equal">
      <formula>1.007</formula>
    </cfRule>
    <cfRule type="cellIs" dxfId="122" priority="50" operator="equal">
      <formula>1.006</formula>
    </cfRule>
    <cfRule type="cellIs" dxfId="121" priority="51" operator="equal">
      <formula>1.003</formula>
    </cfRule>
    <cfRule type="cellIs" dxfId="120" priority="52" operator="equal">
      <formula>1.005</formula>
    </cfRule>
    <cfRule type="cellIs" dxfId="119" priority="53" operator="equal">
      <formula>1.004</formula>
    </cfRule>
    <cfRule type="cellIs" dxfId="118" priority="54" operator="equal">
      <formula>1.002</formula>
    </cfRule>
    <cfRule type="cellIs" dxfId="117" priority="55" operator="equal">
      <formula>1.001</formula>
    </cfRule>
    <cfRule type="cellIs" dxfId="116" priority="56" operator="equal">
      <formula>1.0001</formula>
    </cfRule>
  </conditionalFormatting>
  <conditionalFormatting sqref="S5">
    <cfRule type="cellIs" dxfId="115" priority="41" operator="equal">
      <formula>1.007</formula>
    </cfRule>
    <cfRule type="cellIs" dxfId="114" priority="42" operator="equal">
      <formula>1.006</formula>
    </cfRule>
    <cfRule type="cellIs" dxfId="113" priority="43" operator="equal">
      <formula>1.003</formula>
    </cfRule>
    <cfRule type="cellIs" dxfId="112" priority="44" operator="equal">
      <formula>1.005</formula>
    </cfRule>
    <cfRule type="cellIs" dxfId="111" priority="45" operator="equal">
      <formula>1.004</formula>
    </cfRule>
    <cfRule type="cellIs" dxfId="110" priority="46" operator="equal">
      <formula>1.002</formula>
    </cfRule>
    <cfRule type="cellIs" dxfId="109" priority="47" operator="equal">
      <formula>1.001</formula>
    </cfRule>
    <cfRule type="cellIs" dxfId="108" priority="48" operator="equal">
      <formula>1.0001</formula>
    </cfRule>
  </conditionalFormatting>
  <conditionalFormatting sqref="M2">
    <cfRule type="cellIs" dxfId="107" priority="25" operator="equal">
      <formula>1.007</formula>
    </cfRule>
    <cfRule type="cellIs" dxfId="106" priority="26" operator="equal">
      <formula>1.006</formula>
    </cfRule>
    <cfRule type="cellIs" dxfId="105" priority="27" operator="equal">
      <formula>1.003</formula>
    </cfRule>
    <cfRule type="cellIs" dxfId="104" priority="28" operator="equal">
      <formula>1.005</formula>
    </cfRule>
    <cfRule type="cellIs" dxfId="103" priority="29" operator="equal">
      <formula>1.004</formula>
    </cfRule>
    <cfRule type="cellIs" dxfId="102" priority="30" operator="equal">
      <formula>1.002</formula>
    </cfRule>
    <cfRule type="cellIs" dxfId="101" priority="31" operator="equal">
      <formula>1.001</formula>
    </cfRule>
    <cfRule type="cellIs" dxfId="100" priority="32" operator="equal">
      <formula>1.0001</formula>
    </cfRule>
  </conditionalFormatting>
  <conditionalFormatting sqref="S2">
    <cfRule type="cellIs" dxfId="99" priority="17" operator="equal">
      <formula>1.007</formula>
    </cfRule>
    <cfRule type="cellIs" dxfId="98" priority="18" operator="equal">
      <formula>1.006</formula>
    </cfRule>
    <cfRule type="cellIs" dxfId="97" priority="19" operator="equal">
      <formula>1.003</formula>
    </cfRule>
    <cfRule type="cellIs" dxfId="96" priority="20" operator="equal">
      <formula>1.005</formula>
    </cfRule>
    <cfRule type="cellIs" dxfId="95" priority="21" operator="equal">
      <formula>1.004</formula>
    </cfRule>
    <cfRule type="cellIs" dxfId="94" priority="22" operator="equal">
      <formula>1.002</formula>
    </cfRule>
    <cfRule type="cellIs" dxfId="93" priority="23" operator="equal">
      <formula>1.001</formula>
    </cfRule>
    <cfRule type="cellIs" dxfId="92" priority="24" operator="equal">
      <formula>1.0001</formula>
    </cfRule>
  </conditionalFormatting>
  <conditionalFormatting sqref="M4">
    <cfRule type="cellIs" dxfId="91" priority="9" operator="equal">
      <formula>1.007</formula>
    </cfRule>
    <cfRule type="cellIs" dxfId="90" priority="10" operator="equal">
      <formula>1.006</formula>
    </cfRule>
    <cfRule type="cellIs" dxfId="89" priority="11" operator="equal">
      <formula>1.003</formula>
    </cfRule>
    <cfRule type="cellIs" dxfId="88" priority="12" operator="equal">
      <formula>1.005</formula>
    </cfRule>
    <cfRule type="cellIs" dxfId="87" priority="13" operator="equal">
      <formula>1.004</formula>
    </cfRule>
    <cfRule type="cellIs" dxfId="86" priority="14" operator="equal">
      <formula>1.002</formula>
    </cfRule>
    <cfRule type="cellIs" dxfId="85" priority="15" operator="equal">
      <formula>1.001</formula>
    </cfRule>
    <cfRule type="cellIs" dxfId="84" priority="16" operator="equal">
      <formula>1.0001</formula>
    </cfRule>
  </conditionalFormatting>
  <conditionalFormatting sqref="S4">
    <cfRule type="cellIs" dxfId="83" priority="1" operator="equal">
      <formula>1.007</formula>
    </cfRule>
    <cfRule type="cellIs" dxfId="82" priority="2" operator="equal">
      <formula>1.006</formula>
    </cfRule>
    <cfRule type="cellIs" dxfId="81" priority="3" operator="equal">
      <formula>1.003</formula>
    </cfRule>
    <cfRule type="cellIs" dxfId="80" priority="4" operator="equal">
      <formula>1.005</formula>
    </cfRule>
    <cfRule type="cellIs" dxfId="79" priority="5" operator="equal">
      <formula>1.004</formula>
    </cfRule>
    <cfRule type="cellIs" dxfId="78" priority="6" operator="equal">
      <formula>1.002</formula>
    </cfRule>
    <cfRule type="cellIs" dxfId="77" priority="7" operator="equal">
      <formula>1.001</formula>
    </cfRule>
    <cfRule type="cellIs" dxfId="76" priority="8" operator="equal">
      <formula>1.0001</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theme="5" tint="0.59999389629810485"/>
  </sheetPr>
  <dimension ref="A1:DC102"/>
  <sheetViews>
    <sheetView zoomScaleNormal="100" workbookViewId="0">
      <pane xSplit="9" ySplit="5" topLeftCell="J6" activePane="bottomRight" state="frozen"/>
      <selection pane="topRight" activeCell="J1" sqref="J1"/>
      <selection pane="bottomLeft" activeCell="A6" sqref="A6"/>
      <selection pane="bottomRight" activeCell="F12" sqref="F12"/>
    </sheetView>
  </sheetViews>
  <sheetFormatPr defaultRowHeight="12.75" outlineLevelCol="1"/>
  <cols>
    <col min="1" max="1" width="9.28515625" bestFit="1" customWidth="1"/>
    <col min="2" max="2" width="12.85546875" customWidth="1"/>
    <col min="3" max="3" width="22" customWidth="1"/>
    <col min="5" max="5" width="9.5703125" customWidth="1"/>
    <col min="6" max="6" width="14.140625" customWidth="1"/>
    <col min="7" max="9" width="10.7109375" customWidth="1"/>
    <col min="10" max="18" width="7.5703125" hidden="1" customWidth="1" outlineLevel="1"/>
    <col min="19" max="19" width="7.5703125" customWidth="1" collapsed="1"/>
    <col min="20" max="51" width="7.5703125" customWidth="1"/>
    <col min="52" max="52" width="11.5703125" customWidth="1"/>
    <col min="53" max="72" width="8.85546875" customWidth="1" outlineLevel="1"/>
  </cols>
  <sheetData>
    <row r="1" spans="1:107">
      <c r="A1" s="780">
        <f ca="1">TODAY()</f>
        <v>43854</v>
      </c>
      <c r="AZ1" s="858" t="s">
        <v>580</v>
      </c>
      <c r="BA1" s="857">
        <v>41546</v>
      </c>
      <c r="BB1" s="856">
        <v>41553</v>
      </c>
      <c r="BC1" s="856">
        <v>41560</v>
      </c>
      <c r="BD1" s="856">
        <v>41567</v>
      </c>
      <c r="BE1" s="857">
        <v>41574</v>
      </c>
      <c r="BF1" s="856">
        <v>41581</v>
      </c>
      <c r="BG1" s="856">
        <v>41588</v>
      </c>
      <c r="BH1" s="855">
        <v>41595</v>
      </c>
      <c r="BI1" s="857">
        <v>41602</v>
      </c>
      <c r="BJ1" s="856">
        <v>41609</v>
      </c>
      <c r="BK1" s="856">
        <v>41616</v>
      </c>
      <c r="BL1" s="856">
        <v>41623</v>
      </c>
      <c r="BM1" s="855">
        <v>41630</v>
      </c>
      <c r="BN1" s="857">
        <v>41637</v>
      </c>
      <c r="BO1" s="856">
        <v>41644</v>
      </c>
      <c r="BP1" s="856">
        <v>41651</v>
      </c>
      <c r="BQ1" s="855">
        <v>41658</v>
      </c>
      <c r="BR1" s="857">
        <v>41665</v>
      </c>
      <c r="BS1" s="856">
        <v>41672</v>
      </c>
      <c r="BT1" s="856">
        <v>41679</v>
      </c>
      <c r="BU1" s="855">
        <v>41686</v>
      </c>
      <c r="BV1" s="857">
        <v>41693</v>
      </c>
      <c r="BW1" s="856">
        <v>41700</v>
      </c>
      <c r="BX1" s="856">
        <v>41707</v>
      </c>
      <c r="BY1" s="856">
        <v>41714</v>
      </c>
      <c r="BZ1" s="856">
        <v>41721</v>
      </c>
      <c r="CA1" s="857">
        <v>41728</v>
      </c>
      <c r="CB1" s="856">
        <v>41735</v>
      </c>
      <c r="CC1" s="856">
        <v>41742</v>
      </c>
      <c r="CD1" s="855">
        <v>41749</v>
      </c>
      <c r="CE1" s="857">
        <v>41756</v>
      </c>
      <c r="CF1" s="856">
        <v>41763</v>
      </c>
      <c r="CG1" s="856">
        <v>41770</v>
      </c>
      <c r="CH1" s="855">
        <v>41777</v>
      </c>
      <c r="CI1" s="857">
        <v>41784</v>
      </c>
      <c r="CJ1" s="856">
        <v>41791</v>
      </c>
      <c r="CK1" s="856">
        <v>41798</v>
      </c>
      <c r="CL1" s="856">
        <v>41805</v>
      </c>
      <c r="CM1" s="855">
        <v>41812</v>
      </c>
      <c r="CN1" s="857">
        <v>41819</v>
      </c>
      <c r="CO1" s="856">
        <v>41826</v>
      </c>
      <c r="CP1" s="856">
        <v>41833</v>
      </c>
      <c r="CQ1" s="855">
        <v>41840</v>
      </c>
      <c r="CR1" s="857">
        <v>41847</v>
      </c>
      <c r="CS1" s="856">
        <v>41854</v>
      </c>
      <c r="CT1" s="856">
        <v>41861</v>
      </c>
      <c r="CU1" s="855">
        <v>41868</v>
      </c>
      <c r="CV1" s="857">
        <v>41875</v>
      </c>
      <c r="CW1" s="856">
        <v>41882</v>
      </c>
      <c r="CX1" s="856">
        <v>41889</v>
      </c>
      <c r="CY1" s="856">
        <v>41896</v>
      </c>
      <c r="CZ1" s="855">
        <v>41903</v>
      </c>
      <c r="DA1" s="797"/>
      <c r="DB1" s="797"/>
      <c r="DC1" s="797"/>
    </row>
    <row r="2" spans="1:107">
      <c r="A2" s="781" t="e">
        <f ca="1">VLOOKUP(A1,[1]REF!P1:Q365,2,FALSE)</f>
        <v>#N/A</v>
      </c>
      <c r="J2" s="824">
        <f t="shared" ref="J2:R2" ca="1" si="0">IF(J$5+6&lt;(TODAY()),0,1)</f>
        <v>0</v>
      </c>
      <c r="K2" s="824">
        <f t="shared" ca="1" si="0"/>
        <v>0</v>
      </c>
      <c r="L2" s="824">
        <f t="shared" ca="1" si="0"/>
        <v>0</v>
      </c>
      <c r="M2" s="824">
        <f t="shared" ca="1" si="0"/>
        <v>0</v>
      </c>
      <c r="N2" s="824">
        <f t="shared" ca="1" si="0"/>
        <v>0</v>
      </c>
      <c r="O2" s="824">
        <f t="shared" ca="1" si="0"/>
        <v>0</v>
      </c>
      <c r="P2" s="824">
        <f t="shared" ca="1" si="0"/>
        <v>0</v>
      </c>
      <c r="Q2" s="824">
        <f t="shared" ca="1" si="0"/>
        <v>0</v>
      </c>
      <c r="R2" s="824">
        <f t="shared" ca="1" si="0"/>
        <v>0</v>
      </c>
      <c r="S2" s="824">
        <f t="shared" ref="S2:AX2" ca="1" si="1">IF(R2&gt;0,R2+1,IF(S$5+6&lt;(TODAY()),0,1))</f>
        <v>0</v>
      </c>
      <c r="T2" s="824">
        <f t="shared" ca="1" si="1"/>
        <v>0</v>
      </c>
      <c r="U2" s="824">
        <f t="shared" ca="1" si="1"/>
        <v>0</v>
      </c>
      <c r="V2" s="824">
        <f t="shared" ca="1" si="1"/>
        <v>0</v>
      </c>
      <c r="W2" s="824">
        <f t="shared" ca="1" si="1"/>
        <v>0</v>
      </c>
      <c r="X2" s="824">
        <f t="shared" ca="1" si="1"/>
        <v>0</v>
      </c>
      <c r="Y2" s="824">
        <f t="shared" ca="1" si="1"/>
        <v>0</v>
      </c>
      <c r="Z2" s="824">
        <f t="shared" ca="1" si="1"/>
        <v>0</v>
      </c>
      <c r="AA2" s="824">
        <f t="shared" ca="1" si="1"/>
        <v>0</v>
      </c>
      <c r="AB2" s="824">
        <f t="shared" ca="1" si="1"/>
        <v>0</v>
      </c>
      <c r="AC2" s="824">
        <f t="shared" ca="1" si="1"/>
        <v>0</v>
      </c>
      <c r="AD2" s="824">
        <f t="shared" ca="1" si="1"/>
        <v>0</v>
      </c>
      <c r="AE2" s="824">
        <f t="shared" ca="1" si="1"/>
        <v>0</v>
      </c>
      <c r="AF2" s="824">
        <f t="shared" ca="1" si="1"/>
        <v>0</v>
      </c>
      <c r="AG2" s="824">
        <f t="shared" ca="1" si="1"/>
        <v>0</v>
      </c>
      <c r="AH2" s="824">
        <f t="shared" ca="1" si="1"/>
        <v>0</v>
      </c>
      <c r="AI2" s="824">
        <f t="shared" ca="1" si="1"/>
        <v>0</v>
      </c>
      <c r="AJ2" s="824">
        <f t="shared" ca="1" si="1"/>
        <v>0</v>
      </c>
      <c r="AK2" s="824">
        <f t="shared" ca="1" si="1"/>
        <v>0</v>
      </c>
      <c r="AL2" s="824">
        <f t="shared" ca="1" si="1"/>
        <v>0</v>
      </c>
      <c r="AM2" s="824">
        <f t="shared" ca="1" si="1"/>
        <v>0</v>
      </c>
      <c r="AN2" s="824">
        <f t="shared" ca="1" si="1"/>
        <v>0</v>
      </c>
      <c r="AO2" s="824">
        <f t="shared" ca="1" si="1"/>
        <v>0</v>
      </c>
      <c r="AP2" s="824">
        <f t="shared" ca="1" si="1"/>
        <v>0</v>
      </c>
      <c r="AQ2" s="824">
        <f t="shared" ca="1" si="1"/>
        <v>0</v>
      </c>
      <c r="AR2" s="824">
        <f t="shared" ca="1" si="1"/>
        <v>0</v>
      </c>
      <c r="AS2" s="824">
        <f t="shared" ca="1" si="1"/>
        <v>0</v>
      </c>
      <c r="AT2" s="824">
        <f t="shared" ca="1" si="1"/>
        <v>0</v>
      </c>
      <c r="AU2" s="824">
        <f t="shared" ca="1" si="1"/>
        <v>0</v>
      </c>
      <c r="AV2" s="824">
        <f t="shared" ca="1" si="1"/>
        <v>0</v>
      </c>
      <c r="AW2" s="824">
        <f t="shared" ca="1" si="1"/>
        <v>0</v>
      </c>
      <c r="AX2" s="824">
        <f t="shared" ca="1" si="1"/>
        <v>0</v>
      </c>
      <c r="AY2" s="824"/>
      <c r="AZ2" s="854" t="s">
        <v>581</v>
      </c>
      <c r="BA2" s="1319" t="s">
        <v>582</v>
      </c>
      <c r="BB2" s="1320"/>
      <c r="BC2" s="1320"/>
      <c r="BD2" s="1320"/>
      <c r="BE2" s="1319" t="s">
        <v>583</v>
      </c>
      <c r="BF2" s="1320"/>
      <c r="BG2" s="1320"/>
      <c r="BH2" s="1321"/>
      <c r="BI2" s="1319" t="s">
        <v>584</v>
      </c>
      <c r="BJ2" s="1320"/>
      <c r="BK2" s="1320"/>
      <c r="BL2" s="1320"/>
      <c r="BM2" s="1321"/>
      <c r="BN2" s="1319" t="s">
        <v>585</v>
      </c>
      <c r="BO2" s="1320"/>
      <c r="BP2" s="1320"/>
      <c r="BQ2" s="1321"/>
      <c r="BR2" s="1319" t="s">
        <v>586</v>
      </c>
      <c r="BS2" s="1320"/>
      <c r="BT2" s="1320"/>
      <c r="BU2" s="1321"/>
      <c r="BV2" s="1319" t="s">
        <v>587</v>
      </c>
      <c r="BW2" s="1320"/>
      <c r="BX2" s="1320"/>
      <c r="BY2" s="1320"/>
      <c r="BZ2" s="1320"/>
      <c r="CA2" s="1319" t="s">
        <v>588</v>
      </c>
      <c r="CB2" s="1320"/>
      <c r="CC2" s="1320"/>
      <c r="CD2" s="1321"/>
      <c r="CE2" s="1319" t="s">
        <v>589</v>
      </c>
      <c r="CF2" s="1320"/>
      <c r="CG2" s="1320"/>
      <c r="CH2" s="1321"/>
      <c r="CI2" s="1319" t="s">
        <v>590</v>
      </c>
      <c r="CJ2" s="1320"/>
      <c r="CK2" s="1320"/>
      <c r="CL2" s="1320"/>
      <c r="CM2" s="1321"/>
      <c r="CN2" s="1319" t="s">
        <v>591</v>
      </c>
      <c r="CO2" s="1320"/>
      <c r="CP2" s="1320"/>
      <c r="CQ2" s="1321"/>
      <c r="CR2" s="1319" t="s">
        <v>592</v>
      </c>
      <c r="CS2" s="1320"/>
      <c r="CT2" s="1320"/>
      <c r="CU2" s="1321"/>
      <c r="CV2" s="1319" t="s">
        <v>593</v>
      </c>
      <c r="CW2" s="1320"/>
      <c r="CX2" s="1320"/>
      <c r="CY2" s="1320"/>
      <c r="CZ2" s="1321"/>
      <c r="DA2" s="797"/>
      <c r="DB2" s="797"/>
      <c r="DC2" s="797"/>
    </row>
    <row r="3" spans="1:107">
      <c r="AZ3" s="854" t="s">
        <v>594</v>
      </c>
      <c r="BA3" s="794">
        <v>41552</v>
      </c>
      <c r="BB3" s="795">
        <v>41559</v>
      </c>
      <c r="BC3" s="795">
        <v>41566</v>
      </c>
      <c r="BD3" s="795">
        <v>41573</v>
      </c>
      <c r="BE3" s="794">
        <v>41580</v>
      </c>
      <c r="BF3" s="795">
        <v>41587</v>
      </c>
      <c r="BG3" s="795">
        <v>41594</v>
      </c>
      <c r="BH3" s="796">
        <v>41601</v>
      </c>
      <c r="BI3" s="794">
        <v>41608</v>
      </c>
      <c r="BJ3" s="795">
        <v>41615</v>
      </c>
      <c r="BK3" s="795">
        <v>41622</v>
      </c>
      <c r="BL3" s="795">
        <v>41629</v>
      </c>
      <c r="BM3" s="796">
        <v>41636</v>
      </c>
      <c r="BN3" s="794">
        <v>41643</v>
      </c>
      <c r="BO3" s="795">
        <v>41650</v>
      </c>
      <c r="BP3" s="795">
        <v>41657</v>
      </c>
      <c r="BQ3" s="796">
        <v>41664</v>
      </c>
      <c r="BR3" s="794">
        <v>41671</v>
      </c>
      <c r="BS3" s="795">
        <v>41678</v>
      </c>
      <c r="BT3" s="795">
        <v>41685</v>
      </c>
      <c r="BU3" s="796">
        <v>41692</v>
      </c>
      <c r="BV3" s="794">
        <v>41699</v>
      </c>
      <c r="BW3" s="795">
        <v>41706</v>
      </c>
      <c r="BX3" s="795">
        <v>41713</v>
      </c>
      <c r="BY3" s="795">
        <v>41720</v>
      </c>
      <c r="BZ3" s="795">
        <v>41727</v>
      </c>
      <c r="CA3" s="794">
        <v>41734</v>
      </c>
      <c r="CB3" s="795">
        <v>41741</v>
      </c>
      <c r="CC3" s="795">
        <v>41748</v>
      </c>
      <c r="CD3" s="796">
        <v>41755</v>
      </c>
      <c r="CE3" s="794">
        <v>41762</v>
      </c>
      <c r="CF3" s="795">
        <v>41769</v>
      </c>
      <c r="CG3" s="795">
        <v>41776</v>
      </c>
      <c r="CH3" s="796">
        <v>41783</v>
      </c>
      <c r="CI3" s="794">
        <v>41790</v>
      </c>
      <c r="CJ3" s="795">
        <v>41797</v>
      </c>
      <c r="CK3" s="795">
        <v>41804</v>
      </c>
      <c r="CL3" s="795">
        <v>41811</v>
      </c>
      <c r="CM3" s="796">
        <v>41818</v>
      </c>
      <c r="CN3" s="794">
        <v>41825</v>
      </c>
      <c r="CO3" s="795">
        <v>41832</v>
      </c>
      <c r="CP3" s="795">
        <v>41839</v>
      </c>
      <c r="CQ3" s="796">
        <v>41846</v>
      </c>
      <c r="CR3" s="794">
        <v>41853</v>
      </c>
      <c r="CS3" s="795">
        <v>41860</v>
      </c>
      <c r="CT3" s="795">
        <v>41867</v>
      </c>
      <c r="CU3" s="796">
        <v>41874</v>
      </c>
      <c r="CV3" s="794">
        <v>41881</v>
      </c>
      <c r="CW3" s="795">
        <v>41888</v>
      </c>
      <c r="CX3" s="795">
        <v>41895</v>
      </c>
      <c r="CY3" s="795">
        <v>41902</v>
      </c>
      <c r="CZ3" s="796">
        <v>41909</v>
      </c>
      <c r="DA3" s="797"/>
      <c r="DB3" s="797"/>
      <c r="DC3" s="797"/>
    </row>
    <row r="4" spans="1:107" s="806" customFormat="1" ht="13.9" customHeight="1" thickBot="1">
      <c r="B4" s="807" t="s">
        <v>235</v>
      </c>
      <c r="C4" s="808"/>
      <c r="E4" s="808"/>
      <c r="H4" s="809"/>
      <c r="I4" s="809"/>
      <c r="J4" s="825" t="s">
        <v>607</v>
      </c>
      <c r="K4" s="825" t="s">
        <v>607</v>
      </c>
      <c r="L4" s="825" t="s">
        <v>608</v>
      </c>
      <c r="M4" s="825" t="s">
        <v>608</v>
      </c>
      <c r="N4" s="825" t="s">
        <v>608</v>
      </c>
      <c r="O4" s="825" t="s">
        <v>608</v>
      </c>
      <c r="P4" s="825" t="s">
        <v>609</v>
      </c>
      <c r="Q4" s="825" t="s">
        <v>609</v>
      </c>
      <c r="R4" s="825" t="s">
        <v>609</v>
      </c>
      <c r="S4" s="825" t="s">
        <v>609</v>
      </c>
      <c r="T4" s="825" t="s">
        <v>610</v>
      </c>
      <c r="U4" s="825" t="s">
        <v>610</v>
      </c>
      <c r="V4" s="825" t="s">
        <v>610</v>
      </c>
      <c r="W4" s="825" t="s">
        <v>610</v>
      </c>
      <c r="X4" s="825" t="s">
        <v>610</v>
      </c>
      <c r="Y4" s="825" t="s">
        <v>611</v>
      </c>
      <c r="Z4" s="825" t="s">
        <v>611</v>
      </c>
      <c r="AA4" s="825" t="s">
        <v>611</v>
      </c>
      <c r="AB4" s="825" t="s">
        <v>611</v>
      </c>
      <c r="AC4" s="825" t="s">
        <v>612</v>
      </c>
      <c r="AD4" s="825" t="s">
        <v>612</v>
      </c>
      <c r="AE4" s="825" t="s">
        <v>612</v>
      </c>
      <c r="AF4" s="825" t="s">
        <v>612</v>
      </c>
      <c r="AG4" s="825" t="s">
        <v>613</v>
      </c>
      <c r="AH4" s="825" t="s">
        <v>613</v>
      </c>
      <c r="AI4" s="825" t="s">
        <v>613</v>
      </c>
      <c r="AJ4" s="825" t="s">
        <v>613</v>
      </c>
      <c r="AK4" s="825" t="s">
        <v>613</v>
      </c>
      <c r="AL4" s="825" t="s">
        <v>614</v>
      </c>
      <c r="AM4" s="825" t="s">
        <v>614</v>
      </c>
      <c r="AN4" s="825" t="s">
        <v>614</v>
      </c>
      <c r="AO4" s="825" t="s">
        <v>614</v>
      </c>
      <c r="AP4" s="825" t="s">
        <v>615</v>
      </c>
      <c r="AQ4" s="825" t="s">
        <v>615</v>
      </c>
      <c r="AR4" s="825" t="s">
        <v>615</v>
      </c>
      <c r="AS4" s="825" t="s">
        <v>615</v>
      </c>
      <c r="AT4" s="825" t="s">
        <v>616</v>
      </c>
      <c r="AU4" s="825" t="s">
        <v>616</v>
      </c>
      <c r="AV4" s="825" t="s">
        <v>616</v>
      </c>
      <c r="AW4" s="825" t="s">
        <v>616</v>
      </c>
      <c r="AX4" s="825" t="s">
        <v>616</v>
      </c>
      <c r="AY4" s="825"/>
      <c r="AZ4" s="853" t="s">
        <v>595</v>
      </c>
      <c r="BA4" s="852">
        <v>1</v>
      </c>
      <c r="BB4" s="851">
        <v>2</v>
      </c>
      <c r="BC4" s="851">
        <v>3</v>
      </c>
      <c r="BD4" s="851">
        <v>4</v>
      </c>
      <c r="BE4" s="852">
        <v>5</v>
      </c>
      <c r="BF4" s="851">
        <v>6</v>
      </c>
      <c r="BG4" s="851">
        <v>7</v>
      </c>
      <c r="BH4" s="850">
        <v>8</v>
      </c>
      <c r="BI4" s="849">
        <v>9</v>
      </c>
      <c r="BJ4" s="848">
        <v>10</v>
      </c>
      <c r="BK4" s="848">
        <v>11</v>
      </c>
      <c r="BL4" s="848">
        <v>12</v>
      </c>
      <c r="BM4" s="847">
        <v>13</v>
      </c>
      <c r="BN4" s="852">
        <v>14</v>
      </c>
      <c r="BO4" s="851">
        <v>15</v>
      </c>
      <c r="BP4" s="851">
        <v>16</v>
      </c>
      <c r="BQ4" s="850">
        <v>17</v>
      </c>
      <c r="BR4" s="852">
        <v>18</v>
      </c>
      <c r="BS4" s="851">
        <v>19</v>
      </c>
      <c r="BT4" s="851">
        <v>20</v>
      </c>
      <c r="BU4" s="850">
        <v>21</v>
      </c>
      <c r="BV4" s="849">
        <v>22</v>
      </c>
      <c r="BW4" s="848">
        <v>23</v>
      </c>
      <c r="BX4" s="848">
        <v>24</v>
      </c>
      <c r="BY4" s="848">
        <v>25</v>
      </c>
      <c r="BZ4" s="848">
        <v>26</v>
      </c>
      <c r="CA4" s="852">
        <v>27</v>
      </c>
      <c r="CB4" s="851">
        <v>28</v>
      </c>
      <c r="CC4" s="851">
        <v>29</v>
      </c>
      <c r="CD4" s="850">
        <v>30</v>
      </c>
      <c r="CE4" s="852">
        <v>31</v>
      </c>
      <c r="CF4" s="851">
        <v>32</v>
      </c>
      <c r="CG4" s="851">
        <v>33</v>
      </c>
      <c r="CH4" s="850">
        <v>34</v>
      </c>
      <c r="CI4" s="849">
        <v>35</v>
      </c>
      <c r="CJ4" s="848">
        <v>36</v>
      </c>
      <c r="CK4" s="848">
        <v>37</v>
      </c>
      <c r="CL4" s="848">
        <v>38</v>
      </c>
      <c r="CM4" s="847">
        <v>39</v>
      </c>
      <c r="CN4" s="852">
        <v>40</v>
      </c>
      <c r="CO4" s="851">
        <v>41</v>
      </c>
      <c r="CP4" s="851">
        <v>42</v>
      </c>
      <c r="CQ4" s="850">
        <v>43</v>
      </c>
      <c r="CR4" s="852">
        <v>44</v>
      </c>
      <c r="CS4" s="851">
        <v>45</v>
      </c>
      <c r="CT4" s="851">
        <v>46</v>
      </c>
      <c r="CU4" s="850">
        <v>47</v>
      </c>
      <c r="CV4" s="849">
        <v>48</v>
      </c>
      <c r="CW4" s="848">
        <v>49</v>
      </c>
      <c r="CX4" s="848">
        <v>50</v>
      </c>
      <c r="CY4" s="848">
        <v>51</v>
      </c>
      <c r="CZ4" s="847">
        <v>52</v>
      </c>
      <c r="DA4" s="810"/>
      <c r="DB4" s="810"/>
      <c r="DC4" s="810"/>
    </row>
    <row r="5" spans="1:107" s="803" customFormat="1" ht="24" customHeight="1">
      <c r="A5" s="798" t="s">
        <v>577</v>
      </c>
      <c r="B5" s="799" t="s">
        <v>101</v>
      </c>
      <c r="C5" s="800" t="s">
        <v>576</v>
      </c>
      <c r="D5" s="798" t="s">
        <v>579</v>
      </c>
      <c r="E5" s="799" t="s">
        <v>578</v>
      </c>
      <c r="F5" s="811" t="s">
        <v>624</v>
      </c>
      <c r="G5" s="798" t="s">
        <v>623</v>
      </c>
      <c r="H5" s="801" t="s">
        <v>622</v>
      </c>
      <c r="I5" s="801" t="s">
        <v>629</v>
      </c>
      <c r="J5" s="802">
        <v>41624</v>
      </c>
      <c r="K5" s="802">
        <v>41631</v>
      </c>
      <c r="L5" s="802">
        <v>41638</v>
      </c>
      <c r="M5" s="802">
        <v>41645</v>
      </c>
      <c r="N5" s="802">
        <v>41652</v>
      </c>
      <c r="O5" s="802">
        <v>41659</v>
      </c>
      <c r="P5" s="802">
        <v>41666</v>
      </c>
      <c r="Q5" s="802">
        <v>41673</v>
      </c>
      <c r="R5" s="802">
        <v>41680</v>
      </c>
      <c r="S5" s="859">
        <v>41687</v>
      </c>
      <c r="T5" s="859">
        <v>41694</v>
      </c>
      <c r="U5" s="859">
        <v>41701</v>
      </c>
      <c r="V5" s="859">
        <v>41708</v>
      </c>
      <c r="W5" s="859">
        <v>41715</v>
      </c>
      <c r="X5" s="859">
        <v>41722</v>
      </c>
      <c r="Y5" s="859">
        <v>41729</v>
      </c>
      <c r="Z5" s="859">
        <v>41736</v>
      </c>
      <c r="AA5" s="859">
        <v>41743</v>
      </c>
      <c r="AB5" s="859">
        <v>41750</v>
      </c>
      <c r="AC5" s="859">
        <v>41757</v>
      </c>
      <c r="AD5" s="859">
        <v>41764</v>
      </c>
      <c r="AE5" s="859">
        <v>41771</v>
      </c>
      <c r="AF5" s="802">
        <v>41778</v>
      </c>
      <c r="AG5" s="802">
        <v>41785</v>
      </c>
      <c r="AH5" s="802">
        <f t="shared" ref="AH5:AX5" si="2">AG5+7</f>
        <v>41792</v>
      </c>
      <c r="AI5" s="802">
        <f t="shared" si="2"/>
        <v>41799</v>
      </c>
      <c r="AJ5" s="802">
        <f t="shared" si="2"/>
        <v>41806</v>
      </c>
      <c r="AK5" s="802">
        <f t="shared" si="2"/>
        <v>41813</v>
      </c>
      <c r="AL5" s="802">
        <f t="shared" si="2"/>
        <v>41820</v>
      </c>
      <c r="AM5" s="802">
        <f t="shared" si="2"/>
        <v>41827</v>
      </c>
      <c r="AN5" s="802">
        <f t="shared" si="2"/>
        <v>41834</v>
      </c>
      <c r="AO5" s="802">
        <f t="shared" si="2"/>
        <v>41841</v>
      </c>
      <c r="AP5" s="802">
        <f t="shared" si="2"/>
        <v>41848</v>
      </c>
      <c r="AQ5" s="802">
        <f t="shared" si="2"/>
        <v>41855</v>
      </c>
      <c r="AR5" s="802">
        <f t="shared" si="2"/>
        <v>41862</v>
      </c>
      <c r="AS5" s="802">
        <f t="shared" si="2"/>
        <v>41869</v>
      </c>
      <c r="AT5" s="802">
        <f t="shared" si="2"/>
        <v>41876</v>
      </c>
      <c r="AU5" s="802">
        <f t="shared" si="2"/>
        <v>41883</v>
      </c>
      <c r="AV5" s="802">
        <f t="shared" si="2"/>
        <v>41890</v>
      </c>
      <c r="AW5" s="802">
        <f t="shared" si="2"/>
        <v>41897</v>
      </c>
      <c r="AX5" s="802">
        <f t="shared" si="2"/>
        <v>41904</v>
      </c>
      <c r="AY5" s="802" t="s">
        <v>73</v>
      </c>
      <c r="AZ5" s="803" t="s">
        <v>596</v>
      </c>
      <c r="BA5" s="804">
        <v>41547</v>
      </c>
      <c r="BB5" s="804">
        <f t="shared" ref="BB5:CG5" si="3">BA5+7</f>
        <v>41554</v>
      </c>
      <c r="BC5" s="804">
        <f t="shared" si="3"/>
        <v>41561</v>
      </c>
      <c r="BD5" s="804">
        <f t="shared" si="3"/>
        <v>41568</v>
      </c>
      <c r="BE5" s="804">
        <f t="shared" si="3"/>
        <v>41575</v>
      </c>
      <c r="BF5" s="804">
        <f t="shared" si="3"/>
        <v>41582</v>
      </c>
      <c r="BG5" s="804">
        <f t="shared" si="3"/>
        <v>41589</v>
      </c>
      <c r="BH5" s="804">
        <f t="shared" si="3"/>
        <v>41596</v>
      </c>
      <c r="BI5" s="804">
        <f t="shared" si="3"/>
        <v>41603</v>
      </c>
      <c r="BJ5" s="804">
        <f t="shared" si="3"/>
        <v>41610</v>
      </c>
      <c r="BK5" s="804">
        <f t="shared" si="3"/>
        <v>41617</v>
      </c>
      <c r="BL5" s="804">
        <f t="shared" si="3"/>
        <v>41624</v>
      </c>
      <c r="BM5" s="804">
        <f t="shared" si="3"/>
        <v>41631</v>
      </c>
      <c r="BN5" s="804">
        <f t="shared" si="3"/>
        <v>41638</v>
      </c>
      <c r="BO5" s="804">
        <f t="shared" si="3"/>
        <v>41645</v>
      </c>
      <c r="BP5" s="804">
        <f t="shared" si="3"/>
        <v>41652</v>
      </c>
      <c r="BQ5" s="804">
        <f t="shared" si="3"/>
        <v>41659</v>
      </c>
      <c r="BR5" s="804">
        <f t="shared" si="3"/>
        <v>41666</v>
      </c>
      <c r="BS5" s="804">
        <f t="shared" si="3"/>
        <v>41673</v>
      </c>
      <c r="BT5" s="804">
        <f t="shared" si="3"/>
        <v>41680</v>
      </c>
      <c r="BU5" s="804">
        <f t="shared" si="3"/>
        <v>41687</v>
      </c>
      <c r="BV5" s="804">
        <f t="shared" si="3"/>
        <v>41694</v>
      </c>
      <c r="BW5" s="804">
        <f t="shared" si="3"/>
        <v>41701</v>
      </c>
      <c r="BX5" s="804">
        <f t="shared" si="3"/>
        <v>41708</v>
      </c>
      <c r="BY5" s="804">
        <f t="shared" si="3"/>
        <v>41715</v>
      </c>
      <c r="BZ5" s="804">
        <f t="shared" si="3"/>
        <v>41722</v>
      </c>
      <c r="CA5" s="804">
        <f t="shared" si="3"/>
        <v>41729</v>
      </c>
      <c r="CB5" s="804">
        <f t="shared" si="3"/>
        <v>41736</v>
      </c>
      <c r="CC5" s="804">
        <f t="shared" si="3"/>
        <v>41743</v>
      </c>
      <c r="CD5" s="804">
        <f t="shared" si="3"/>
        <v>41750</v>
      </c>
      <c r="CE5" s="804">
        <f t="shared" si="3"/>
        <v>41757</v>
      </c>
      <c r="CF5" s="804">
        <f t="shared" si="3"/>
        <v>41764</v>
      </c>
      <c r="CG5" s="804">
        <f t="shared" si="3"/>
        <v>41771</v>
      </c>
      <c r="CH5" s="804">
        <f t="shared" ref="CH5:CZ5" si="4">CG5+7</f>
        <v>41778</v>
      </c>
      <c r="CI5" s="804">
        <f t="shared" si="4"/>
        <v>41785</v>
      </c>
      <c r="CJ5" s="804">
        <f t="shared" si="4"/>
        <v>41792</v>
      </c>
      <c r="CK5" s="804">
        <f t="shared" si="4"/>
        <v>41799</v>
      </c>
      <c r="CL5" s="804">
        <f t="shared" si="4"/>
        <v>41806</v>
      </c>
      <c r="CM5" s="804">
        <f t="shared" si="4"/>
        <v>41813</v>
      </c>
      <c r="CN5" s="804">
        <f t="shared" si="4"/>
        <v>41820</v>
      </c>
      <c r="CO5" s="804">
        <f t="shared" si="4"/>
        <v>41827</v>
      </c>
      <c r="CP5" s="804">
        <f t="shared" si="4"/>
        <v>41834</v>
      </c>
      <c r="CQ5" s="804">
        <f t="shared" si="4"/>
        <v>41841</v>
      </c>
      <c r="CR5" s="804">
        <f t="shared" si="4"/>
        <v>41848</v>
      </c>
      <c r="CS5" s="804">
        <f t="shared" si="4"/>
        <v>41855</v>
      </c>
      <c r="CT5" s="804">
        <f t="shared" si="4"/>
        <v>41862</v>
      </c>
      <c r="CU5" s="804">
        <f t="shared" si="4"/>
        <v>41869</v>
      </c>
      <c r="CV5" s="804">
        <f t="shared" si="4"/>
        <v>41876</v>
      </c>
      <c r="CW5" s="804">
        <f t="shared" si="4"/>
        <v>41883</v>
      </c>
      <c r="CX5" s="804">
        <f t="shared" si="4"/>
        <v>41890</v>
      </c>
      <c r="CY5" s="804">
        <f t="shared" si="4"/>
        <v>41897</v>
      </c>
      <c r="CZ5" s="804">
        <f t="shared" si="4"/>
        <v>41904</v>
      </c>
      <c r="DA5" s="805"/>
    </row>
    <row r="6" spans="1:107" s="129" customFormat="1" ht="14.25">
      <c r="A6" s="131">
        <v>1</v>
      </c>
      <c r="B6" s="600" t="s">
        <v>13</v>
      </c>
      <c r="C6" s="782" t="s">
        <v>194</v>
      </c>
      <c r="D6" s="131" t="s">
        <v>391</v>
      </c>
      <c r="E6" s="581" t="s">
        <v>550</v>
      </c>
      <c r="F6" s="812">
        <v>1</v>
      </c>
      <c r="G6" s="327">
        <f t="shared" ref="G6:G21" si="5">16-((SUM($R6:$AG6)/40))</f>
        <v>12.8</v>
      </c>
      <c r="H6" s="779">
        <f t="shared" ref="H6:H21" si="6">640-(SUM($R6:$AG6))</f>
        <v>512</v>
      </c>
      <c r="I6" s="779">
        <f t="shared" ref="I6:I21" si="7">(SUM($R6:$AG6))</f>
        <v>128</v>
      </c>
      <c r="J6" s="779"/>
      <c r="K6" s="779"/>
      <c r="L6" s="779"/>
      <c r="M6" s="779">
        <v>8</v>
      </c>
      <c r="N6" s="779">
        <v>8</v>
      </c>
      <c r="O6" s="779">
        <v>8</v>
      </c>
      <c r="P6" s="779">
        <v>8</v>
      </c>
      <c r="Q6" s="779">
        <v>8</v>
      </c>
      <c r="R6" s="129">
        <v>8</v>
      </c>
      <c r="S6" s="129">
        <v>8</v>
      </c>
      <c r="T6" s="129">
        <v>16</v>
      </c>
      <c r="U6" s="129">
        <v>40</v>
      </c>
      <c r="V6" s="129">
        <v>40</v>
      </c>
      <c r="W6" s="129">
        <v>16</v>
      </c>
      <c r="AZ6" s="129">
        <f t="shared" ref="AZ6:AZ36" ca="1" si="8">SUM(BA6:CZ6)</f>
        <v>0</v>
      </c>
      <c r="BA6" s="129">
        <f t="shared" ref="BA6:BJ15" ca="1" si="9">IF(BA$5&lt;(TODAY()),0,1)</f>
        <v>0</v>
      </c>
      <c r="BB6" s="129">
        <f t="shared" ca="1" si="9"/>
        <v>0</v>
      </c>
      <c r="BC6" s="129">
        <f t="shared" ca="1" si="9"/>
        <v>0</v>
      </c>
      <c r="BD6" s="129">
        <f t="shared" ca="1" si="9"/>
        <v>0</v>
      </c>
      <c r="BE6" s="129">
        <f t="shared" ca="1" si="9"/>
        <v>0</v>
      </c>
      <c r="BF6" s="129">
        <f t="shared" ca="1" si="9"/>
        <v>0</v>
      </c>
      <c r="BG6" s="129">
        <f t="shared" ca="1" si="9"/>
        <v>0</v>
      </c>
      <c r="BH6" s="129">
        <f t="shared" ca="1" si="9"/>
        <v>0</v>
      </c>
      <c r="BI6" s="129">
        <f t="shared" ca="1" si="9"/>
        <v>0</v>
      </c>
      <c r="BJ6" s="129">
        <f t="shared" ca="1" si="9"/>
        <v>0</v>
      </c>
      <c r="BK6" s="129">
        <f t="shared" ref="BK6:BT15" ca="1" si="10">IF(BK$5&lt;(TODAY()),0,1)</f>
        <v>0</v>
      </c>
      <c r="BL6" s="129">
        <f t="shared" ca="1" si="10"/>
        <v>0</v>
      </c>
      <c r="BM6" s="129">
        <f t="shared" ca="1" si="10"/>
        <v>0</v>
      </c>
      <c r="BN6" s="129">
        <f t="shared" ca="1" si="10"/>
        <v>0</v>
      </c>
      <c r="BO6" s="129">
        <f t="shared" ca="1" si="10"/>
        <v>0</v>
      </c>
      <c r="BP6" s="129">
        <f t="shared" ca="1" si="10"/>
        <v>0</v>
      </c>
      <c r="BQ6" s="129">
        <f t="shared" ca="1" si="10"/>
        <v>0</v>
      </c>
      <c r="BR6" s="129">
        <f t="shared" ca="1" si="10"/>
        <v>0</v>
      </c>
      <c r="BS6" s="129">
        <f t="shared" ca="1" si="10"/>
        <v>0</v>
      </c>
      <c r="BT6" s="129">
        <f t="shared" ca="1" si="10"/>
        <v>0</v>
      </c>
      <c r="BU6" s="129">
        <f t="shared" ref="BU6:CD15" ca="1" si="11">IF(BU$5&lt;(TODAY()),0,1)</f>
        <v>0</v>
      </c>
      <c r="BV6" s="129">
        <f t="shared" ca="1" si="11"/>
        <v>0</v>
      </c>
      <c r="BW6" s="129">
        <f t="shared" ca="1" si="11"/>
        <v>0</v>
      </c>
      <c r="BX6" s="129">
        <f t="shared" ca="1" si="11"/>
        <v>0</v>
      </c>
      <c r="BY6" s="129">
        <f t="shared" ca="1" si="11"/>
        <v>0</v>
      </c>
      <c r="BZ6" s="129">
        <f t="shared" ca="1" si="11"/>
        <v>0</v>
      </c>
      <c r="CA6" s="129">
        <f t="shared" ca="1" si="11"/>
        <v>0</v>
      </c>
      <c r="CB6" s="129">
        <f t="shared" ca="1" si="11"/>
        <v>0</v>
      </c>
      <c r="CC6" s="129">
        <f t="shared" ca="1" si="11"/>
        <v>0</v>
      </c>
      <c r="CD6" s="129">
        <f t="shared" ca="1" si="11"/>
        <v>0</v>
      </c>
      <c r="CE6" s="129">
        <f t="shared" ref="CE6:CN15" ca="1" si="12">IF(CE$5&lt;(TODAY()),0,1)</f>
        <v>0</v>
      </c>
      <c r="CF6" s="129">
        <f t="shared" ca="1" si="12"/>
        <v>0</v>
      </c>
      <c r="CG6" s="129">
        <f t="shared" ca="1" si="12"/>
        <v>0</v>
      </c>
      <c r="CH6" s="129">
        <f t="shared" ca="1" si="12"/>
        <v>0</v>
      </c>
      <c r="CI6" s="129">
        <f t="shared" ca="1" si="12"/>
        <v>0</v>
      </c>
      <c r="CJ6" s="129">
        <f t="shared" ca="1" si="12"/>
        <v>0</v>
      </c>
      <c r="CK6" s="129">
        <f t="shared" ca="1" si="12"/>
        <v>0</v>
      </c>
      <c r="CL6" s="129">
        <f t="shared" ca="1" si="12"/>
        <v>0</v>
      </c>
      <c r="CM6" s="129">
        <f t="shared" ca="1" si="12"/>
        <v>0</v>
      </c>
      <c r="CN6" s="129">
        <f t="shared" ca="1" si="12"/>
        <v>0</v>
      </c>
      <c r="CO6" s="129">
        <f t="shared" ref="CO6:CZ15" ca="1" si="13">IF(CO$5&lt;(TODAY()),0,1)</f>
        <v>0</v>
      </c>
      <c r="CP6" s="129">
        <f t="shared" ca="1" si="13"/>
        <v>0</v>
      </c>
      <c r="CQ6" s="129">
        <f t="shared" ca="1" si="13"/>
        <v>0</v>
      </c>
      <c r="CR6" s="129">
        <f t="shared" ca="1" si="13"/>
        <v>0</v>
      </c>
      <c r="CS6" s="129">
        <f t="shared" ca="1" si="13"/>
        <v>0</v>
      </c>
      <c r="CT6" s="129">
        <f t="shared" ca="1" si="13"/>
        <v>0</v>
      </c>
      <c r="CU6" s="129">
        <f t="shared" ca="1" si="13"/>
        <v>0</v>
      </c>
      <c r="CV6" s="129">
        <f t="shared" ca="1" si="13"/>
        <v>0</v>
      </c>
      <c r="CW6" s="129">
        <f t="shared" ca="1" si="13"/>
        <v>0</v>
      </c>
      <c r="CX6" s="129">
        <f t="shared" ca="1" si="13"/>
        <v>0</v>
      </c>
      <c r="CY6" s="129">
        <f t="shared" ca="1" si="13"/>
        <v>0</v>
      </c>
      <c r="CZ6" s="129">
        <f t="shared" ca="1" si="13"/>
        <v>0</v>
      </c>
    </row>
    <row r="7" spans="1:107" s="129" customFormat="1" ht="13.15" customHeight="1">
      <c r="A7" s="131">
        <v>2</v>
      </c>
      <c r="B7" s="600" t="s">
        <v>13</v>
      </c>
      <c r="C7" s="782" t="s">
        <v>193</v>
      </c>
      <c r="D7" s="131" t="s">
        <v>391</v>
      </c>
      <c r="E7" s="581" t="s">
        <v>550</v>
      </c>
      <c r="F7" s="812">
        <v>2</v>
      </c>
      <c r="G7" s="327">
        <f t="shared" si="5"/>
        <v>13.95</v>
      </c>
      <c r="H7" s="779">
        <f t="shared" si="6"/>
        <v>558</v>
      </c>
      <c r="I7" s="779">
        <f t="shared" si="7"/>
        <v>82</v>
      </c>
      <c r="J7" s="779"/>
      <c r="K7" s="779"/>
      <c r="L7" s="779"/>
      <c r="M7" s="779"/>
      <c r="N7" s="779"/>
      <c r="O7" s="779"/>
      <c r="P7" s="779"/>
      <c r="Q7" s="779"/>
      <c r="S7" s="129">
        <v>32</v>
      </c>
      <c r="T7" s="129">
        <v>8</v>
      </c>
      <c r="U7" s="129">
        <v>16</v>
      </c>
      <c r="V7" s="129">
        <v>16</v>
      </c>
      <c r="W7" s="129">
        <v>1</v>
      </c>
      <c r="X7" s="129">
        <v>1</v>
      </c>
      <c r="Y7" s="129">
        <v>8</v>
      </c>
      <c r="AZ7" s="129">
        <f t="shared" ca="1" si="8"/>
        <v>0</v>
      </c>
      <c r="BA7" s="129">
        <f t="shared" ca="1" si="9"/>
        <v>0</v>
      </c>
      <c r="BB7" s="129">
        <f t="shared" ca="1" si="9"/>
        <v>0</v>
      </c>
      <c r="BC7" s="129">
        <f t="shared" ca="1" si="9"/>
        <v>0</v>
      </c>
      <c r="BD7" s="129">
        <f t="shared" ca="1" si="9"/>
        <v>0</v>
      </c>
      <c r="BE7" s="129">
        <f t="shared" ca="1" si="9"/>
        <v>0</v>
      </c>
      <c r="BF7" s="129">
        <f t="shared" ca="1" si="9"/>
        <v>0</v>
      </c>
      <c r="BG7" s="129">
        <f t="shared" ca="1" si="9"/>
        <v>0</v>
      </c>
      <c r="BH7" s="129">
        <f t="shared" ca="1" si="9"/>
        <v>0</v>
      </c>
      <c r="BI7" s="129">
        <f t="shared" ca="1" si="9"/>
        <v>0</v>
      </c>
      <c r="BJ7" s="129">
        <f t="shared" ca="1" si="9"/>
        <v>0</v>
      </c>
      <c r="BK7" s="129">
        <f t="shared" ca="1" si="10"/>
        <v>0</v>
      </c>
      <c r="BL7" s="129">
        <f t="shared" ca="1" si="10"/>
        <v>0</v>
      </c>
      <c r="BM7" s="129">
        <f t="shared" ca="1" si="10"/>
        <v>0</v>
      </c>
      <c r="BN7" s="129">
        <f t="shared" ca="1" si="10"/>
        <v>0</v>
      </c>
      <c r="BO7" s="129">
        <f t="shared" ca="1" si="10"/>
        <v>0</v>
      </c>
      <c r="BP7" s="129">
        <f t="shared" ca="1" si="10"/>
        <v>0</v>
      </c>
      <c r="BQ7" s="129">
        <f t="shared" ca="1" si="10"/>
        <v>0</v>
      </c>
      <c r="BR7" s="129">
        <f t="shared" ca="1" si="10"/>
        <v>0</v>
      </c>
      <c r="BS7" s="129">
        <f t="shared" ca="1" si="10"/>
        <v>0</v>
      </c>
      <c r="BT7" s="129">
        <f t="shared" ca="1" si="10"/>
        <v>0</v>
      </c>
      <c r="BU7" s="129">
        <f t="shared" ca="1" si="11"/>
        <v>0</v>
      </c>
      <c r="BV7" s="129">
        <f t="shared" ca="1" si="11"/>
        <v>0</v>
      </c>
      <c r="BW7" s="129">
        <f t="shared" ca="1" si="11"/>
        <v>0</v>
      </c>
      <c r="BX7" s="129">
        <f t="shared" ca="1" si="11"/>
        <v>0</v>
      </c>
      <c r="BY7" s="129">
        <f t="shared" ca="1" si="11"/>
        <v>0</v>
      </c>
      <c r="BZ7" s="129">
        <f t="shared" ca="1" si="11"/>
        <v>0</v>
      </c>
      <c r="CA7" s="129">
        <f t="shared" ca="1" si="11"/>
        <v>0</v>
      </c>
      <c r="CB7" s="129">
        <f t="shared" ca="1" si="11"/>
        <v>0</v>
      </c>
      <c r="CC7" s="129">
        <f t="shared" ca="1" si="11"/>
        <v>0</v>
      </c>
      <c r="CD7" s="129">
        <f t="shared" ca="1" si="11"/>
        <v>0</v>
      </c>
      <c r="CE7" s="129">
        <f t="shared" ca="1" si="12"/>
        <v>0</v>
      </c>
      <c r="CF7" s="129">
        <f t="shared" ca="1" si="12"/>
        <v>0</v>
      </c>
      <c r="CG7" s="129">
        <f t="shared" ca="1" si="12"/>
        <v>0</v>
      </c>
      <c r="CH7" s="129">
        <f t="shared" ca="1" si="12"/>
        <v>0</v>
      </c>
      <c r="CI7" s="129">
        <f t="shared" ca="1" si="12"/>
        <v>0</v>
      </c>
      <c r="CJ7" s="129">
        <f t="shared" ca="1" si="12"/>
        <v>0</v>
      </c>
      <c r="CK7" s="129">
        <f t="shared" ca="1" si="12"/>
        <v>0</v>
      </c>
      <c r="CL7" s="129">
        <f t="shared" ca="1" si="12"/>
        <v>0</v>
      </c>
      <c r="CM7" s="129">
        <f t="shared" ca="1" si="12"/>
        <v>0</v>
      </c>
      <c r="CN7" s="129">
        <f t="shared" ca="1" si="12"/>
        <v>0</v>
      </c>
      <c r="CO7" s="129">
        <f t="shared" ca="1" si="13"/>
        <v>0</v>
      </c>
      <c r="CP7" s="129">
        <f t="shared" ca="1" si="13"/>
        <v>0</v>
      </c>
      <c r="CQ7" s="129">
        <f t="shared" ca="1" si="13"/>
        <v>0</v>
      </c>
      <c r="CR7" s="129">
        <f t="shared" ca="1" si="13"/>
        <v>0</v>
      </c>
      <c r="CS7" s="129">
        <f t="shared" ca="1" si="13"/>
        <v>0</v>
      </c>
      <c r="CT7" s="129">
        <f t="shared" ca="1" si="13"/>
        <v>0</v>
      </c>
      <c r="CU7" s="129">
        <f t="shared" ca="1" si="13"/>
        <v>0</v>
      </c>
      <c r="CV7" s="129">
        <f t="shared" ca="1" si="13"/>
        <v>0</v>
      </c>
      <c r="CW7" s="129">
        <f t="shared" ca="1" si="13"/>
        <v>0</v>
      </c>
      <c r="CX7" s="129">
        <f t="shared" ca="1" si="13"/>
        <v>0</v>
      </c>
      <c r="CY7" s="129">
        <f t="shared" ca="1" si="13"/>
        <v>0</v>
      </c>
      <c r="CZ7" s="129">
        <f t="shared" ca="1" si="13"/>
        <v>0</v>
      </c>
    </row>
    <row r="8" spans="1:107" s="129" customFormat="1" ht="14.25">
      <c r="A8" s="791">
        <v>3</v>
      </c>
      <c r="B8" s="793" t="s">
        <v>13</v>
      </c>
      <c r="C8" s="790" t="s">
        <v>621</v>
      </c>
      <c r="D8" s="791" t="s">
        <v>621</v>
      </c>
      <c r="E8" s="792" t="s">
        <v>621</v>
      </c>
      <c r="F8" s="813">
        <v>3</v>
      </c>
      <c r="G8" s="327">
        <f t="shared" si="5"/>
        <v>16</v>
      </c>
      <c r="H8" s="779">
        <f t="shared" si="6"/>
        <v>640</v>
      </c>
      <c r="I8" s="779">
        <f t="shared" si="7"/>
        <v>0</v>
      </c>
      <c r="J8" s="779"/>
      <c r="K8" s="779"/>
      <c r="L8" s="779"/>
      <c r="M8" s="779"/>
      <c r="N8" s="779"/>
      <c r="O8" s="779"/>
      <c r="P8" s="779"/>
      <c r="Q8" s="779"/>
      <c r="AZ8" s="129">
        <f t="shared" ca="1" si="8"/>
        <v>0</v>
      </c>
      <c r="BA8" s="129">
        <f t="shared" ca="1" si="9"/>
        <v>0</v>
      </c>
      <c r="BB8" s="129">
        <f t="shared" ca="1" si="9"/>
        <v>0</v>
      </c>
      <c r="BC8" s="129">
        <f t="shared" ca="1" si="9"/>
        <v>0</v>
      </c>
      <c r="BD8" s="129">
        <f t="shared" ca="1" si="9"/>
        <v>0</v>
      </c>
      <c r="BE8" s="129">
        <f t="shared" ca="1" si="9"/>
        <v>0</v>
      </c>
      <c r="BF8" s="129">
        <f t="shared" ca="1" si="9"/>
        <v>0</v>
      </c>
      <c r="BG8" s="129">
        <f t="shared" ca="1" si="9"/>
        <v>0</v>
      </c>
      <c r="BH8" s="129">
        <f t="shared" ca="1" si="9"/>
        <v>0</v>
      </c>
      <c r="BI8" s="129">
        <f t="shared" ca="1" si="9"/>
        <v>0</v>
      </c>
      <c r="BJ8" s="129">
        <f t="shared" ca="1" si="9"/>
        <v>0</v>
      </c>
      <c r="BK8" s="129">
        <f t="shared" ca="1" si="10"/>
        <v>0</v>
      </c>
      <c r="BL8" s="129">
        <f t="shared" ca="1" si="10"/>
        <v>0</v>
      </c>
      <c r="BM8" s="129">
        <f t="shared" ca="1" si="10"/>
        <v>0</v>
      </c>
      <c r="BN8" s="129">
        <f t="shared" ca="1" si="10"/>
        <v>0</v>
      </c>
      <c r="BO8" s="129">
        <f t="shared" ca="1" si="10"/>
        <v>0</v>
      </c>
      <c r="BP8" s="129">
        <f t="shared" ca="1" si="10"/>
        <v>0</v>
      </c>
      <c r="BQ8" s="129">
        <f t="shared" ca="1" si="10"/>
        <v>0</v>
      </c>
      <c r="BR8" s="129">
        <f t="shared" ca="1" si="10"/>
        <v>0</v>
      </c>
      <c r="BS8" s="129">
        <f t="shared" ca="1" si="10"/>
        <v>0</v>
      </c>
      <c r="BT8" s="129">
        <f t="shared" ca="1" si="10"/>
        <v>0</v>
      </c>
      <c r="BU8" s="129">
        <f t="shared" ca="1" si="11"/>
        <v>0</v>
      </c>
      <c r="BV8" s="129">
        <f t="shared" ca="1" si="11"/>
        <v>0</v>
      </c>
      <c r="BW8" s="129">
        <f t="shared" ca="1" si="11"/>
        <v>0</v>
      </c>
      <c r="BX8" s="129">
        <f t="shared" ca="1" si="11"/>
        <v>0</v>
      </c>
      <c r="BY8" s="129">
        <f t="shared" ca="1" si="11"/>
        <v>0</v>
      </c>
      <c r="BZ8" s="129">
        <f t="shared" ca="1" si="11"/>
        <v>0</v>
      </c>
      <c r="CA8" s="129">
        <f t="shared" ca="1" si="11"/>
        <v>0</v>
      </c>
      <c r="CB8" s="129">
        <f t="shared" ca="1" si="11"/>
        <v>0</v>
      </c>
      <c r="CC8" s="129">
        <f t="shared" ca="1" si="11"/>
        <v>0</v>
      </c>
      <c r="CD8" s="129">
        <f t="shared" ca="1" si="11"/>
        <v>0</v>
      </c>
      <c r="CE8" s="129">
        <f t="shared" ca="1" si="12"/>
        <v>0</v>
      </c>
      <c r="CF8" s="129">
        <f t="shared" ca="1" si="12"/>
        <v>0</v>
      </c>
      <c r="CG8" s="129">
        <f t="shared" ca="1" si="12"/>
        <v>0</v>
      </c>
      <c r="CH8" s="129">
        <f t="shared" ca="1" si="12"/>
        <v>0</v>
      </c>
      <c r="CI8" s="129">
        <f t="shared" ca="1" si="12"/>
        <v>0</v>
      </c>
      <c r="CJ8" s="129">
        <f t="shared" ca="1" si="12"/>
        <v>0</v>
      </c>
      <c r="CK8" s="129">
        <f t="shared" ca="1" si="12"/>
        <v>0</v>
      </c>
      <c r="CL8" s="129">
        <f t="shared" ca="1" si="12"/>
        <v>0</v>
      </c>
      <c r="CM8" s="129">
        <f t="shared" ca="1" si="12"/>
        <v>0</v>
      </c>
      <c r="CN8" s="129">
        <f t="shared" ca="1" si="12"/>
        <v>0</v>
      </c>
      <c r="CO8" s="129">
        <f t="shared" ca="1" si="13"/>
        <v>0</v>
      </c>
      <c r="CP8" s="129">
        <f t="shared" ca="1" si="13"/>
        <v>0</v>
      </c>
      <c r="CQ8" s="129">
        <f t="shared" ca="1" si="13"/>
        <v>0</v>
      </c>
      <c r="CR8" s="129">
        <f t="shared" ca="1" si="13"/>
        <v>0</v>
      </c>
      <c r="CS8" s="129">
        <f t="shared" ca="1" si="13"/>
        <v>0</v>
      </c>
      <c r="CT8" s="129">
        <f t="shared" ca="1" si="13"/>
        <v>0</v>
      </c>
      <c r="CU8" s="129">
        <f t="shared" ca="1" si="13"/>
        <v>0</v>
      </c>
      <c r="CV8" s="129">
        <f t="shared" ca="1" si="13"/>
        <v>0</v>
      </c>
      <c r="CW8" s="129">
        <f t="shared" ca="1" si="13"/>
        <v>0</v>
      </c>
      <c r="CX8" s="129">
        <f t="shared" ca="1" si="13"/>
        <v>0</v>
      </c>
      <c r="CY8" s="129">
        <f t="shared" ca="1" si="13"/>
        <v>0</v>
      </c>
      <c r="CZ8" s="129">
        <f t="shared" ca="1" si="13"/>
        <v>0</v>
      </c>
    </row>
    <row r="9" spans="1:107" s="129" customFormat="1" ht="14.25">
      <c r="A9" s="131"/>
      <c r="B9" s="497" t="s">
        <v>11</v>
      </c>
      <c r="C9" s="504" t="s">
        <v>224</v>
      </c>
      <c r="D9" s="131" t="s">
        <v>391</v>
      </c>
      <c r="E9" s="581" t="s">
        <v>550</v>
      </c>
      <c r="F9" s="812" t="s">
        <v>625</v>
      </c>
      <c r="G9" s="327">
        <f t="shared" si="5"/>
        <v>12.8</v>
      </c>
      <c r="H9" s="779">
        <f t="shared" si="6"/>
        <v>512</v>
      </c>
      <c r="I9" s="779">
        <f t="shared" si="7"/>
        <v>128</v>
      </c>
      <c r="J9" s="779"/>
      <c r="K9" s="779"/>
      <c r="L9" s="779"/>
      <c r="M9" s="779"/>
      <c r="N9" s="779"/>
      <c r="O9" s="779"/>
      <c r="P9" s="779"/>
      <c r="Q9" s="779"/>
      <c r="V9" s="129">
        <v>40</v>
      </c>
      <c r="W9" s="129">
        <v>40</v>
      </c>
      <c r="X9" s="129">
        <v>20</v>
      </c>
      <c r="Y9" s="129">
        <v>20</v>
      </c>
      <c r="Z9" s="129">
        <v>8</v>
      </c>
      <c r="AZ9" s="129">
        <f t="shared" ca="1" si="8"/>
        <v>0</v>
      </c>
      <c r="BA9" s="129">
        <f t="shared" ca="1" si="9"/>
        <v>0</v>
      </c>
      <c r="BB9" s="129">
        <f t="shared" ca="1" si="9"/>
        <v>0</v>
      </c>
      <c r="BC9" s="129">
        <f t="shared" ca="1" si="9"/>
        <v>0</v>
      </c>
      <c r="BD9" s="129">
        <f t="shared" ca="1" si="9"/>
        <v>0</v>
      </c>
      <c r="BE9" s="129">
        <f t="shared" ca="1" si="9"/>
        <v>0</v>
      </c>
      <c r="BF9" s="129">
        <f t="shared" ca="1" si="9"/>
        <v>0</v>
      </c>
      <c r="BG9" s="129">
        <f t="shared" ca="1" si="9"/>
        <v>0</v>
      </c>
      <c r="BH9" s="129">
        <f t="shared" ca="1" si="9"/>
        <v>0</v>
      </c>
      <c r="BI9" s="129">
        <f t="shared" ca="1" si="9"/>
        <v>0</v>
      </c>
      <c r="BJ9" s="129">
        <f t="shared" ca="1" si="9"/>
        <v>0</v>
      </c>
      <c r="BK9" s="129">
        <f t="shared" ca="1" si="10"/>
        <v>0</v>
      </c>
      <c r="BL9" s="129">
        <f t="shared" ca="1" si="10"/>
        <v>0</v>
      </c>
      <c r="BM9" s="129">
        <f t="shared" ca="1" si="10"/>
        <v>0</v>
      </c>
      <c r="BN9" s="129">
        <f t="shared" ca="1" si="10"/>
        <v>0</v>
      </c>
      <c r="BO9" s="129">
        <f t="shared" ca="1" si="10"/>
        <v>0</v>
      </c>
      <c r="BP9" s="129">
        <f t="shared" ca="1" si="10"/>
        <v>0</v>
      </c>
      <c r="BQ9" s="129">
        <f t="shared" ca="1" si="10"/>
        <v>0</v>
      </c>
      <c r="BR9" s="129">
        <f t="shared" ca="1" si="10"/>
        <v>0</v>
      </c>
      <c r="BS9" s="129">
        <f t="shared" ca="1" si="10"/>
        <v>0</v>
      </c>
      <c r="BT9" s="129">
        <f t="shared" ca="1" si="10"/>
        <v>0</v>
      </c>
      <c r="BU9" s="129">
        <f t="shared" ca="1" si="11"/>
        <v>0</v>
      </c>
      <c r="BV9" s="129">
        <f t="shared" ca="1" si="11"/>
        <v>0</v>
      </c>
      <c r="BW9" s="129">
        <f t="shared" ca="1" si="11"/>
        <v>0</v>
      </c>
      <c r="BX9" s="129">
        <f t="shared" ca="1" si="11"/>
        <v>0</v>
      </c>
      <c r="BY9" s="129">
        <f t="shared" ca="1" si="11"/>
        <v>0</v>
      </c>
      <c r="BZ9" s="129">
        <f t="shared" ca="1" si="11"/>
        <v>0</v>
      </c>
      <c r="CA9" s="129">
        <f t="shared" ca="1" si="11"/>
        <v>0</v>
      </c>
      <c r="CB9" s="129">
        <f t="shared" ca="1" si="11"/>
        <v>0</v>
      </c>
      <c r="CC9" s="129">
        <f t="shared" ca="1" si="11"/>
        <v>0</v>
      </c>
      <c r="CD9" s="129">
        <f t="shared" ca="1" si="11"/>
        <v>0</v>
      </c>
      <c r="CE9" s="129">
        <f t="shared" ca="1" si="12"/>
        <v>0</v>
      </c>
      <c r="CF9" s="129">
        <f t="shared" ca="1" si="12"/>
        <v>0</v>
      </c>
      <c r="CG9" s="129">
        <f t="shared" ca="1" si="12"/>
        <v>0</v>
      </c>
      <c r="CH9" s="129">
        <f t="shared" ca="1" si="12"/>
        <v>0</v>
      </c>
      <c r="CI9" s="129">
        <f t="shared" ca="1" si="12"/>
        <v>0</v>
      </c>
      <c r="CJ9" s="129">
        <f t="shared" ca="1" si="12"/>
        <v>0</v>
      </c>
      <c r="CK9" s="129">
        <f t="shared" ca="1" si="12"/>
        <v>0</v>
      </c>
      <c r="CL9" s="129">
        <f t="shared" ca="1" si="12"/>
        <v>0</v>
      </c>
      <c r="CM9" s="129">
        <f t="shared" ca="1" si="12"/>
        <v>0</v>
      </c>
      <c r="CN9" s="129">
        <f t="shared" ca="1" si="12"/>
        <v>0</v>
      </c>
      <c r="CO9" s="129">
        <f t="shared" ca="1" si="13"/>
        <v>0</v>
      </c>
      <c r="CP9" s="129">
        <f t="shared" ca="1" si="13"/>
        <v>0</v>
      </c>
      <c r="CQ9" s="129">
        <f t="shared" ca="1" si="13"/>
        <v>0</v>
      </c>
      <c r="CR9" s="129">
        <f t="shared" ca="1" si="13"/>
        <v>0</v>
      </c>
      <c r="CS9" s="129">
        <f t="shared" ca="1" si="13"/>
        <v>0</v>
      </c>
      <c r="CT9" s="129">
        <f t="shared" ca="1" si="13"/>
        <v>0</v>
      </c>
      <c r="CU9" s="129">
        <f t="shared" ca="1" si="13"/>
        <v>0</v>
      </c>
      <c r="CV9" s="129">
        <f t="shared" ca="1" si="13"/>
        <v>0</v>
      </c>
      <c r="CW9" s="129">
        <f t="shared" ca="1" si="13"/>
        <v>0</v>
      </c>
      <c r="CX9" s="129">
        <f t="shared" ca="1" si="13"/>
        <v>0</v>
      </c>
      <c r="CY9" s="129">
        <f t="shared" ca="1" si="13"/>
        <v>0</v>
      </c>
      <c r="CZ9" s="129">
        <f t="shared" ca="1" si="13"/>
        <v>0</v>
      </c>
    </row>
    <row r="10" spans="1:107" s="129" customFormat="1" ht="14.25">
      <c r="A10" s="131"/>
      <c r="B10" s="497" t="s">
        <v>11</v>
      </c>
      <c r="C10" s="504" t="s">
        <v>228</v>
      </c>
      <c r="D10" s="131" t="s">
        <v>391</v>
      </c>
      <c r="E10" s="581" t="s">
        <v>550</v>
      </c>
      <c r="F10" s="812"/>
      <c r="G10" s="327">
        <f t="shared" si="5"/>
        <v>16</v>
      </c>
      <c r="H10" s="779">
        <f t="shared" si="6"/>
        <v>640</v>
      </c>
      <c r="I10" s="779">
        <f t="shared" si="7"/>
        <v>0</v>
      </c>
      <c r="J10" s="779"/>
      <c r="K10" s="779"/>
      <c r="L10" s="779"/>
      <c r="M10" s="779"/>
      <c r="N10" s="779"/>
      <c r="O10" s="779"/>
      <c r="P10" s="779"/>
      <c r="Q10" s="779"/>
      <c r="AZ10" s="129">
        <f t="shared" ca="1" si="8"/>
        <v>0</v>
      </c>
      <c r="BA10" s="129">
        <f t="shared" ca="1" si="9"/>
        <v>0</v>
      </c>
      <c r="BB10" s="129">
        <f t="shared" ca="1" si="9"/>
        <v>0</v>
      </c>
      <c r="BC10" s="129">
        <f t="shared" ca="1" si="9"/>
        <v>0</v>
      </c>
      <c r="BD10" s="129">
        <f t="shared" ca="1" si="9"/>
        <v>0</v>
      </c>
      <c r="BE10" s="129">
        <f t="shared" ca="1" si="9"/>
        <v>0</v>
      </c>
      <c r="BF10" s="129">
        <f t="shared" ca="1" si="9"/>
        <v>0</v>
      </c>
      <c r="BG10" s="129">
        <f t="shared" ca="1" si="9"/>
        <v>0</v>
      </c>
      <c r="BH10" s="129">
        <f t="shared" ca="1" si="9"/>
        <v>0</v>
      </c>
      <c r="BI10" s="129">
        <f t="shared" ca="1" si="9"/>
        <v>0</v>
      </c>
      <c r="BJ10" s="129">
        <f t="shared" ca="1" si="9"/>
        <v>0</v>
      </c>
      <c r="BK10" s="129">
        <f t="shared" ca="1" si="10"/>
        <v>0</v>
      </c>
      <c r="BL10" s="129">
        <f t="shared" ca="1" si="10"/>
        <v>0</v>
      </c>
      <c r="BM10" s="129">
        <f t="shared" ca="1" si="10"/>
        <v>0</v>
      </c>
      <c r="BN10" s="129">
        <f t="shared" ca="1" si="10"/>
        <v>0</v>
      </c>
      <c r="BO10" s="129">
        <f t="shared" ca="1" si="10"/>
        <v>0</v>
      </c>
      <c r="BP10" s="129">
        <f t="shared" ca="1" si="10"/>
        <v>0</v>
      </c>
      <c r="BQ10" s="129">
        <f t="shared" ca="1" si="10"/>
        <v>0</v>
      </c>
      <c r="BR10" s="129">
        <f t="shared" ca="1" si="10"/>
        <v>0</v>
      </c>
      <c r="BS10" s="129">
        <f t="shared" ca="1" si="10"/>
        <v>0</v>
      </c>
      <c r="BT10" s="129">
        <f t="shared" ca="1" si="10"/>
        <v>0</v>
      </c>
      <c r="BU10" s="129">
        <f t="shared" ca="1" si="11"/>
        <v>0</v>
      </c>
      <c r="BV10" s="129">
        <f t="shared" ca="1" si="11"/>
        <v>0</v>
      </c>
      <c r="BW10" s="129">
        <f t="shared" ca="1" si="11"/>
        <v>0</v>
      </c>
      <c r="BX10" s="129">
        <f t="shared" ca="1" si="11"/>
        <v>0</v>
      </c>
      <c r="BY10" s="129">
        <f t="shared" ca="1" si="11"/>
        <v>0</v>
      </c>
      <c r="BZ10" s="129">
        <f t="shared" ca="1" si="11"/>
        <v>0</v>
      </c>
      <c r="CA10" s="129">
        <f t="shared" ca="1" si="11"/>
        <v>0</v>
      </c>
      <c r="CB10" s="129">
        <f t="shared" ca="1" si="11"/>
        <v>0</v>
      </c>
      <c r="CC10" s="129">
        <f t="shared" ca="1" si="11"/>
        <v>0</v>
      </c>
      <c r="CD10" s="129">
        <f t="shared" ca="1" si="11"/>
        <v>0</v>
      </c>
      <c r="CE10" s="129">
        <f t="shared" ca="1" si="12"/>
        <v>0</v>
      </c>
      <c r="CF10" s="129">
        <f t="shared" ca="1" si="12"/>
        <v>0</v>
      </c>
      <c r="CG10" s="129">
        <f t="shared" ca="1" si="12"/>
        <v>0</v>
      </c>
      <c r="CH10" s="129">
        <f t="shared" ca="1" si="12"/>
        <v>0</v>
      </c>
      <c r="CI10" s="129">
        <f t="shared" ca="1" si="12"/>
        <v>0</v>
      </c>
      <c r="CJ10" s="129">
        <f t="shared" ca="1" si="12"/>
        <v>0</v>
      </c>
      <c r="CK10" s="129">
        <f t="shared" ca="1" si="12"/>
        <v>0</v>
      </c>
      <c r="CL10" s="129">
        <f t="shared" ca="1" si="12"/>
        <v>0</v>
      </c>
      <c r="CM10" s="129">
        <f t="shared" ca="1" si="12"/>
        <v>0</v>
      </c>
      <c r="CN10" s="129">
        <f t="shared" ca="1" si="12"/>
        <v>0</v>
      </c>
      <c r="CO10" s="129">
        <f t="shared" ca="1" si="13"/>
        <v>0</v>
      </c>
      <c r="CP10" s="129">
        <f t="shared" ca="1" si="13"/>
        <v>0</v>
      </c>
      <c r="CQ10" s="129">
        <f t="shared" ca="1" si="13"/>
        <v>0</v>
      </c>
      <c r="CR10" s="129">
        <f t="shared" ca="1" si="13"/>
        <v>0</v>
      </c>
      <c r="CS10" s="129">
        <f t="shared" ca="1" si="13"/>
        <v>0</v>
      </c>
      <c r="CT10" s="129">
        <f t="shared" ca="1" si="13"/>
        <v>0</v>
      </c>
      <c r="CU10" s="129">
        <f t="shared" ca="1" si="13"/>
        <v>0</v>
      </c>
      <c r="CV10" s="129">
        <f t="shared" ca="1" si="13"/>
        <v>0</v>
      </c>
      <c r="CW10" s="129">
        <f t="shared" ca="1" si="13"/>
        <v>0</v>
      </c>
      <c r="CX10" s="129">
        <f t="shared" ca="1" si="13"/>
        <v>0</v>
      </c>
      <c r="CY10" s="129">
        <f t="shared" ca="1" si="13"/>
        <v>0</v>
      </c>
      <c r="CZ10" s="129">
        <f t="shared" ca="1" si="13"/>
        <v>0</v>
      </c>
    </row>
    <row r="11" spans="1:107" s="129" customFormat="1" ht="14.25">
      <c r="B11" s="497" t="s">
        <v>11</v>
      </c>
      <c r="C11" s="504" t="s">
        <v>226</v>
      </c>
      <c r="D11" s="131" t="s">
        <v>391</v>
      </c>
      <c r="E11" s="581" t="s">
        <v>550</v>
      </c>
      <c r="F11" s="812">
        <v>2</v>
      </c>
      <c r="G11" s="327">
        <f t="shared" si="5"/>
        <v>13.1</v>
      </c>
      <c r="H11" s="779">
        <f t="shared" si="6"/>
        <v>524</v>
      </c>
      <c r="I11" s="779">
        <f t="shared" si="7"/>
        <v>116</v>
      </c>
      <c r="J11" s="779"/>
      <c r="K11" s="779"/>
      <c r="L11" s="779"/>
      <c r="M11" s="779"/>
      <c r="N11" s="779"/>
      <c r="O11" s="779"/>
      <c r="P11" s="779"/>
      <c r="Q11" s="779"/>
      <c r="S11" s="129">
        <v>40</v>
      </c>
      <c r="T11" s="129">
        <v>4</v>
      </c>
      <c r="U11" s="129">
        <v>24</v>
      </c>
      <c r="V11" s="129">
        <v>24</v>
      </c>
      <c r="Y11" s="129">
        <v>24</v>
      </c>
      <c r="AZ11" s="129">
        <f t="shared" ca="1" si="8"/>
        <v>0</v>
      </c>
      <c r="BA11" s="129">
        <f t="shared" ca="1" si="9"/>
        <v>0</v>
      </c>
      <c r="BB11" s="129">
        <f t="shared" ca="1" si="9"/>
        <v>0</v>
      </c>
      <c r="BC11" s="129">
        <f t="shared" ca="1" si="9"/>
        <v>0</v>
      </c>
      <c r="BD11" s="129">
        <f t="shared" ca="1" si="9"/>
        <v>0</v>
      </c>
      <c r="BE11" s="129">
        <f t="shared" ca="1" si="9"/>
        <v>0</v>
      </c>
      <c r="BF11" s="129">
        <f t="shared" ca="1" si="9"/>
        <v>0</v>
      </c>
      <c r="BG11" s="129">
        <f t="shared" ca="1" si="9"/>
        <v>0</v>
      </c>
      <c r="BH11" s="129">
        <f t="shared" ca="1" si="9"/>
        <v>0</v>
      </c>
      <c r="BI11" s="129">
        <f t="shared" ca="1" si="9"/>
        <v>0</v>
      </c>
      <c r="BJ11" s="129">
        <f t="shared" ca="1" si="9"/>
        <v>0</v>
      </c>
      <c r="BK11" s="129">
        <f t="shared" ca="1" si="10"/>
        <v>0</v>
      </c>
      <c r="BL11" s="129">
        <f t="shared" ca="1" si="10"/>
        <v>0</v>
      </c>
      <c r="BM11" s="129">
        <f t="shared" ca="1" si="10"/>
        <v>0</v>
      </c>
      <c r="BN11" s="129">
        <f t="shared" ca="1" si="10"/>
        <v>0</v>
      </c>
      <c r="BO11" s="129">
        <f t="shared" ca="1" si="10"/>
        <v>0</v>
      </c>
      <c r="BP11" s="129">
        <f t="shared" ca="1" si="10"/>
        <v>0</v>
      </c>
      <c r="BQ11" s="129">
        <f t="shared" ca="1" si="10"/>
        <v>0</v>
      </c>
      <c r="BR11" s="129">
        <f t="shared" ca="1" si="10"/>
        <v>0</v>
      </c>
      <c r="BS11" s="129">
        <f t="shared" ca="1" si="10"/>
        <v>0</v>
      </c>
      <c r="BT11" s="129">
        <f t="shared" ca="1" si="10"/>
        <v>0</v>
      </c>
      <c r="BU11" s="129">
        <f t="shared" ca="1" si="11"/>
        <v>0</v>
      </c>
      <c r="BV11" s="129">
        <f t="shared" ca="1" si="11"/>
        <v>0</v>
      </c>
      <c r="BW11" s="129">
        <f t="shared" ca="1" si="11"/>
        <v>0</v>
      </c>
      <c r="BX11" s="129">
        <f t="shared" ca="1" si="11"/>
        <v>0</v>
      </c>
      <c r="BY11" s="129">
        <f t="shared" ca="1" si="11"/>
        <v>0</v>
      </c>
      <c r="BZ11" s="129">
        <f t="shared" ca="1" si="11"/>
        <v>0</v>
      </c>
      <c r="CA11" s="129">
        <f t="shared" ca="1" si="11"/>
        <v>0</v>
      </c>
      <c r="CB11" s="129">
        <f t="shared" ca="1" si="11"/>
        <v>0</v>
      </c>
      <c r="CC11" s="129">
        <f t="shared" ca="1" si="11"/>
        <v>0</v>
      </c>
      <c r="CD11" s="129">
        <f t="shared" ca="1" si="11"/>
        <v>0</v>
      </c>
      <c r="CE11" s="129">
        <f t="shared" ca="1" si="12"/>
        <v>0</v>
      </c>
      <c r="CF11" s="129">
        <f t="shared" ca="1" si="12"/>
        <v>0</v>
      </c>
      <c r="CG11" s="129">
        <f t="shared" ca="1" si="12"/>
        <v>0</v>
      </c>
      <c r="CH11" s="129">
        <f t="shared" ca="1" si="12"/>
        <v>0</v>
      </c>
      <c r="CI11" s="129">
        <f t="shared" ca="1" si="12"/>
        <v>0</v>
      </c>
      <c r="CJ11" s="129">
        <f t="shared" ca="1" si="12"/>
        <v>0</v>
      </c>
      <c r="CK11" s="129">
        <f t="shared" ca="1" si="12"/>
        <v>0</v>
      </c>
      <c r="CL11" s="129">
        <f t="shared" ca="1" si="12"/>
        <v>0</v>
      </c>
      <c r="CM11" s="129">
        <f t="shared" ca="1" si="12"/>
        <v>0</v>
      </c>
      <c r="CN11" s="129">
        <f t="shared" ca="1" si="12"/>
        <v>0</v>
      </c>
      <c r="CO11" s="129">
        <f t="shared" ca="1" si="13"/>
        <v>0</v>
      </c>
      <c r="CP11" s="129">
        <f t="shared" ca="1" si="13"/>
        <v>0</v>
      </c>
      <c r="CQ11" s="129">
        <f t="shared" ca="1" si="13"/>
        <v>0</v>
      </c>
      <c r="CR11" s="129">
        <f t="shared" ca="1" si="13"/>
        <v>0</v>
      </c>
      <c r="CS11" s="129">
        <f t="shared" ca="1" si="13"/>
        <v>0</v>
      </c>
      <c r="CT11" s="129">
        <f t="shared" ca="1" si="13"/>
        <v>0</v>
      </c>
      <c r="CU11" s="129">
        <f t="shared" ca="1" si="13"/>
        <v>0</v>
      </c>
      <c r="CV11" s="129">
        <f t="shared" ca="1" si="13"/>
        <v>0</v>
      </c>
      <c r="CW11" s="129">
        <f t="shared" ca="1" si="13"/>
        <v>0</v>
      </c>
      <c r="CX11" s="129">
        <f t="shared" ca="1" si="13"/>
        <v>0</v>
      </c>
      <c r="CY11" s="129">
        <f t="shared" ca="1" si="13"/>
        <v>0</v>
      </c>
      <c r="CZ11" s="129">
        <f t="shared" ca="1" si="13"/>
        <v>0</v>
      </c>
    </row>
    <row r="12" spans="1:107" s="486" customFormat="1" ht="14.25">
      <c r="B12" s="497" t="s">
        <v>11</v>
      </c>
      <c r="C12" s="504" t="s">
        <v>227</v>
      </c>
      <c r="D12" s="131" t="s">
        <v>391</v>
      </c>
      <c r="E12" s="581" t="s">
        <v>550</v>
      </c>
      <c r="F12" s="812"/>
      <c r="G12" s="327">
        <f t="shared" si="5"/>
        <v>16</v>
      </c>
      <c r="H12" s="779">
        <f t="shared" si="6"/>
        <v>640</v>
      </c>
      <c r="I12" s="779">
        <f t="shared" si="7"/>
        <v>0</v>
      </c>
      <c r="J12" s="779"/>
      <c r="K12" s="779"/>
      <c r="L12" s="779"/>
      <c r="M12" s="779"/>
      <c r="N12" s="779"/>
      <c r="O12" s="779"/>
      <c r="P12" s="779"/>
      <c r="Q12" s="779"/>
      <c r="AZ12" s="129">
        <f t="shared" ca="1" si="8"/>
        <v>0</v>
      </c>
      <c r="BA12" s="129">
        <f t="shared" ca="1" si="9"/>
        <v>0</v>
      </c>
      <c r="BB12" s="129">
        <f t="shared" ca="1" si="9"/>
        <v>0</v>
      </c>
      <c r="BC12" s="129">
        <f t="shared" ca="1" si="9"/>
        <v>0</v>
      </c>
      <c r="BD12" s="129">
        <f t="shared" ca="1" si="9"/>
        <v>0</v>
      </c>
      <c r="BE12" s="129">
        <f t="shared" ca="1" si="9"/>
        <v>0</v>
      </c>
      <c r="BF12" s="129">
        <f t="shared" ca="1" si="9"/>
        <v>0</v>
      </c>
      <c r="BG12" s="129">
        <f t="shared" ca="1" si="9"/>
        <v>0</v>
      </c>
      <c r="BH12" s="129">
        <f t="shared" ca="1" si="9"/>
        <v>0</v>
      </c>
      <c r="BI12" s="129">
        <f t="shared" ca="1" si="9"/>
        <v>0</v>
      </c>
      <c r="BJ12" s="129">
        <f t="shared" ca="1" si="9"/>
        <v>0</v>
      </c>
      <c r="BK12" s="129">
        <f t="shared" ca="1" si="10"/>
        <v>0</v>
      </c>
      <c r="BL12" s="129">
        <f t="shared" ca="1" si="10"/>
        <v>0</v>
      </c>
      <c r="BM12" s="129">
        <f t="shared" ca="1" si="10"/>
        <v>0</v>
      </c>
      <c r="BN12" s="129">
        <f t="shared" ca="1" si="10"/>
        <v>0</v>
      </c>
      <c r="BO12" s="129">
        <f t="shared" ca="1" si="10"/>
        <v>0</v>
      </c>
      <c r="BP12" s="129">
        <f t="shared" ca="1" si="10"/>
        <v>0</v>
      </c>
      <c r="BQ12" s="129">
        <f t="shared" ca="1" si="10"/>
        <v>0</v>
      </c>
      <c r="BR12" s="129">
        <f t="shared" ca="1" si="10"/>
        <v>0</v>
      </c>
      <c r="BS12" s="129">
        <f t="shared" ca="1" si="10"/>
        <v>0</v>
      </c>
      <c r="BT12" s="129">
        <f t="shared" ca="1" si="10"/>
        <v>0</v>
      </c>
      <c r="BU12" s="129">
        <f t="shared" ca="1" si="11"/>
        <v>0</v>
      </c>
      <c r="BV12" s="129">
        <f t="shared" ca="1" si="11"/>
        <v>0</v>
      </c>
      <c r="BW12" s="129">
        <f t="shared" ca="1" si="11"/>
        <v>0</v>
      </c>
      <c r="BX12" s="129">
        <f t="shared" ca="1" si="11"/>
        <v>0</v>
      </c>
      <c r="BY12" s="129">
        <f t="shared" ca="1" si="11"/>
        <v>0</v>
      </c>
      <c r="BZ12" s="129">
        <f t="shared" ca="1" si="11"/>
        <v>0</v>
      </c>
      <c r="CA12" s="129">
        <f t="shared" ca="1" si="11"/>
        <v>0</v>
      </c>
      <c r="CB12" s="129">
        <f t="shared" ca="1" si="11"/>
        <v>0</v>
      </c>
      <c r="CC12" s="129">
        <f t="shared" ca="1" si="11"/>
        <v>0</v>
      </c>
      <c r="CD12" s="129">
        <f t="shared" ca="1" si="11"/>
        <v>0</v>
      </c>
      <c r="CE12" s="129">
        <f t="shared" ca="1" si="12"/>
        <v>0</v>
      </c>
      <c r="CF12" s="129">
        <f t="shared" ca="1" si="12"/>
        <v>0</v>
      </c>
      <c r="CG12" s="129">
        <f t="shared" ca="1" si="12"/>
        <v>0</v>
      </c>
      <c r="CH12" s="129">
        <f t="shared" ca="1" si="12"/>
        <v>0</v>
      </c>
      <c r="CI12" s="129">
        <f t="shared" ca="1" si="12"/>
        <v>0</v>
      </c>
      <c r="CJ12" s="129">
        <f t="shared" ca="1" si="12"/>
        <v>0</v>
      </c>
      <c r="CK12" s="129">
        <f t="shared" ca="1" si="12"/>
        <v>0</v>
      </c>
      <c r="CL12" s="129">
        <f t="shared" ca="1" si="12"/>
        <v>0</v>
      </c>
      <c r="CM12" s="129">
        <f t="shared" ca="1" si="12"/>
        <v>0</v>
      </c>
      <c r="CN12" s="129">
        <f t="shared" ca="1" si="12"/>
        <v>0</v>
      </c>
      <c r="CO12" s="129">
        <f t="shared" ca="1" si="13"/>
        <v>0</v>
      </c>
      <c r="CP12" s="129">
        <f t="shared" ca="1" si="13"/>
        <v>0</v>
      </c>
      <c r="CQ12" s="129">
        <f t="shared" ca="1" si="13"/>
        <v>0</v>
      </c>
      <c r="CR12" s="129">
        <f t="shared" ca="1" si="13"/>
        <v>0</v>
      </c>
      <c r="CS12" s="129">
        <f t="shared" ca="1" si="13"/>
        <v>0</v>
      </c>
      <c r="CT12" s="129">
        <f t="shared" ca="1" si="13"/>
        <v>0</v>
      </c>
      <c r="CU12" s="129">
        <f t="shared" ca="1" si="13"/>
        <v>0</v>
      </c>
      <c r="CV12" s="129">
        <f t="shared" ca="1" si="13"/>
        <v>0</v>
      </c>
      <c r="CW12" s="129">
        <f t="shared" ca="1" si="13"/>
        <v>0</v>
      </c>
      <c r="CX12" s="129">
        <f t="shared" ca="1" si="13"/>
        <v>0</v>
      </c>
      <c r="CY12" s="129">
        <f t="shared" ca="1" si="13"/>
        <v>0</v>
      </c>
      <c r="CZ12" s="129">
        <f t="shared" ca="1" si="13"/>
        <v>0</v>
      </c>
    </row>
    <row r="13" spans="1:107" s="486" customFormat="1" ht="14.25">
      <c r="B13" s="497" t="s">
        <v>11</v>
      </c>
      <c r="C13" s="504" t="s">
        <v>225</v>
      </c>
      <c r="D13" s="131" t="s">
        <v>391</v>
      </c>
      <c r="E13" s="581" t="s">
        <v>550</v>
      </c>
      <c r="F13" s="812" t="s">
        <v>69</v>
      </c>
      <c r="G13" s="327">
        <f t="shared" si="5"/>
        <v>16</v>
      </c>
      <c r="H13" s="779">
        <f t="shared" si="6"/>
        <v>640</v>
      </c>
      <c r="I13" s="779">
        <f t="shared" si="7"/>
        <v>0</v>
      </c>
      <c r="J13" s="779"/>
      <c r="K13" s="779"/>
      <c r="L13" s="779"/>
      <c r="M13" s="779"/>
      <c r="N13" s="779"/>
      <c r="O13" s="779"/>
      <c r="P13" s="779"/>
      <c r="Q13" s="779"/>
      <c r="AZ13" s="129">
        <f t="shared" ca="1" si="8"/>
        <v>0</v>
      </c>
      <c r="BA13" s="129">
        <f t="shared" ca="1" si="9"/>
        <v>0</v>
      </c>
      <c r="BB13" s="129">
        <f t="shared" ca="1" si="9"/>
        <v>0</v>
      </c>
      <c r="BC13" s="129">
        <f t="shared" ca="1" si="9"/>
        <v>0</v>
      </c>
      <c r="BD13" s="129">
        <f t="shared" ca="1" si="9"/>
        <v>0</v>
      </c>
      <c r="BE13" s="129">
        <f t="shared" ca="1" si="9"/>
        <v>0</v>
      </c>
      <c r="BF13" s="129">
        <f t="shared" ca="1" si="9"/>
        <v>0</v>
      </c>
      <c r="BG13" s="129">
        <f t="shared" ca="1" si="9"/>
        <v>0</v>
      </c>
      <c r="BH13" s="129">
        <f t="shared" ca="1" si="9"/>
        <v>0</v>
      </c>
      <c r="BI13" s="129">
        <f t="shared" ca="1" si="9"/>
        <v>0</v>
      </c>
      <c r="BJ13" s="129">
        <f t="shared" ca="1" si="9"/>
        <v>0</v>
      </c>
      <c r="BK13" s="129">
        <f t="shared" ca="1" si="10"/>
        <v>0</v>
      </c>
      <c r="BL13" s="129">
        <f t="shared" ca="1" si="10"/>
        <v>0</v>
      </c>
      <c r="BM13" s="129">
        <f t="shared" ca="1" si="10"/>
        <v>0</v>
      </c>
      <c r="BN13" s="129">
        <f t="shared" ca="1" si="10"/>
        <v>0</v>
      </c>
      <c r="BO13" s="129">
        <f t="shared" ca="1" si="10"/>
        <v>0</v>
      </c>
      <c r="BP13" s="129">
        <f t="shared" ca="1" si="10"/>
        <v>0</v>
      </c>
      <c r="BQ13" s="129">
        <f t="shared" ca="1" si="10"/>
        <v>0</v>
      </c>
      <c r="BR13" s="129">
        <f t="shared" ca="1" si="10"/>
        <v>0</v>
      </c>
      <c r="BS13" s="129">
        <f t="shared" ca="1" si="10"/>
        <v>0</v>
      </c>
      <c r="BT13" s="129">
        <f t="shared" ca="1" si="10"/>
        <v>0</v>
      </c>
      <c r="BU13" s="129">
        <f t="shared" ca="1" si="11"/>
        <v>0</v>
      </c>
      <c r="BV13" s="129">
        <f t="shared" ca="1" si="11"/>
        <v>0</v>
      </c>
      <c r="BW13" s="129">
        <f t="shared" ca="1" si="11"/>
        <v>0</v>
      </c>
      <c r="BX13" s="129">
        <f t="shared" ca="1" si="11"/>
        <v>0</v>
      </c>
      <c r="BY13" s="129">
        <f t="shared" ca="1" si="11"/>
        <v>0</v>
      </c>
      <c r="BZ13" s="129">
        <f t="shared" ca="1" si="11"/>
        <v>0</v>
      </c>
      <c r="CA13" s="129">
        <f t="shared" ca="1" si="11"/>
        <v>0</v>
      </c>
      <c r="CB13" s="129">
        <f t="shared" ca="1" si="11"/>
        <v>0</v>
      </c>
      <c r="CC13" s="129">
        <f t="shared" ca="1" si="11"/>
        <v>0</v>
      </c>
      <c r="CD13" s="129">
        <f t="shared" ca="1" si="11"/>
        <v>0</v>
      </c>
      <c r="CE13" s="129">
        <f t="shared" ca="1" si="12"/>
        <v>0</v>
      </c>
      <c r="CF13" s="129">
        <f t="shared" ca="1" si="12"/>
        <v>0</v>
      </c>
      <c r="CG13" s="129">
        <f t="shared" ca="1" si="12"/>
        <v>0</v>
      </c>
      <c r="CH13" s="129">
        <f t="shared" ca="1" si="12"/>
        <v>0</v>
      </c>
      <c r="CI13" s="129">
        <f t="shared" ca="1" si="12"/>
        <v>0</v>
      </c>
      <c r="CJ13" s="129">
        <f t="shared" ca="1" si="12"/>
        <v>0</v>
      </c>
      <c r="CK13" s="129">
        <f t="shared" ca="1" si="12"/>
        <v>0</v>
      </c>
      <c r="CL13" s="129">
        <f t="shared" ca="1" si="12"/>
        <v>0</v>
      </c>
      <c r="CM13" s="129">
        <f t="shared" ca="1" si="12"/>
        <v>0</v>
      </c>
      <c r="CN13" s="129">
        <f t="shared" ca="1" si="12"/>
        <v>0</v>
      </c>
      <c r="CO13" s="129">
        <f t="shared" ca="1" si="13"/>
        <v>0</v>
      </c>
      <c r="CP13" s="129">
        <f t="shared" ca="1" si="13"/>
        <v>0</v>
      </c>
      <c r="CQ13" s="129">
        <f t="shared" ca="1" si="13"/>
        <v>0</v>
      </c>
      <c r="CR13" s="129">
        <f t="shared" ca="1" si="13"/>
        <v>0</v>
      </c>
      <c r="CS13" s="129">
        <f t="shared" ca="1" si="13"/>
        <v>0</v>
      </c>
      <c r="CT13" s="129">
        <f t="shared" ca="1" si="13"/>
        <v>0</v>
      </c>
      <c r="CU13" s="129">
        <f t="shared" ca="1" si="13"/>
        <v>0</v>
      </c>
      <c r="CV13" s="129">
        <f t="shared" ca="1" si="13"/>
        <v>0</v>
      </c>
      <c r="CW13" s="129">
        <f t="shared" ca="1" si="13"/>
        <v>0</v>
      </c>
      <c r="CX13" s="129">
        <f t="shared" ca="1" si="13"/>
        <v>0</v>
      </c>
      <c r="CY13" s="129">
        <f t="shared" ca="1" si="13"/>
        <v>0</v>
      </c>
      <c r="CZ13" s="129">
        <f t="shared" ca="1" si="13"/>
        <v>0</v>
      </c>
    </row>
    <row r="14" spans="1:107" s="486" customFormat="1" ht="14.25">
      <c r="B14" s="497" t="s">
        <v>11</v>
      </c>
      <c r="C14" s="504" t="s">
        <v>220</v>
      </c>
      <c r="D14" s="5" t="s">
        <v>619</v>
      </c>
      <c r="E14" s="498" t="s">
        <v>619</v>
      </c>
      <c r="F14" s="814"/>
      <c r="G14" s="327">
        <f t="shared" si="5"/>
        <v>11.4</v>
      </c>
      <c r="H14" s="779">
        <f t="shared" si="6"/>
        <v>456</v>
      </c>
      <c r="I14" s="779">
        <f t="shared" si="7"/>
        <v>184</v>
      </c>
      <c r="J14" s="779">
        <v>24</v>
      </c>
      <c r="K14" s="779"/>
      <c r="L14" s="779"/>
      <c r="M14" s="779">
        <v>24</v>
      </c>
      <c r="N14" s="779">
        <v>24</v>
      </c>
      <c r="O14" s="779">
        <v>24</v>
      </c>
      <c r="P14" s="779">
        <v>24</v>
      </c>
      <c r="Q14" s="779">
        <v>24</v>
      </c>
      <c r="R14" s="486">
        <v>24</v>
      </c>
      <c r="S14" s="486">
        <v>40</v>
      </c>
      <c r="T14" s="486">
        <v>24</v>
      </c>
      <c r="U14" s="486">
        <v>40</v>
      </c>
      <c r="V14" s="486">
        <v>40</v>
      </c>
      <c r="W14" s="486">
        <v>16</v>
      </c>
      <c r="AZ14" s="129">
        <f t="shared" ca="1" si="8"/>
        <v>0</v>
      </c>
      <c r="BA14" s="129">
        <f t="shared" ca="1" si="9"/>
        <v>0</v>
      </c>
      <c r="BB14" s="129">
        <f t="shared" ca="1" si="9"/>
        <v>0</v>
      </c>
      <c r="BC14" s="129">
        <f t="shared" ca="1" si="9"/>
        <v>0</v>
      </c>
      <c r="BD14" s="129">
        <f t="shared" ca="1" si="9"/>
        <v>0</v>
      </c>
      <c r="BE14" s="129">
        <f t="shared" ca="1" si="9"/>
        <v>0</v>
      </c>
      <c r="BF14" s="129">
        <f t="shared" ca="1" si="9"/>
        <v>0</v>
      </c>
      <c r="BG14" s="129">
        <f t="shared" ca="1" si="9"/>
        <v>0</v>
      </c>
      <c r="BH14" s="129">
        <f t="shared" ca="1" si="9"/>
        <v>0</v>
      </c>
      <c r="BI14" s="129">
        <f t="shared" ca="1" si="9"/>
        <v>0</v>
      </c>
      <c r="BJ14" s="129">
        <f t="shared" ca="1" si="9"/>
        <v>0</v>
      </c>
      <c r="BK14" s="129">
        <f t="shared" ca="1" si="10"/>
        <v>0</v>
      </c>
      <c r="BL14" s="129">
        <f t="shared" ca="1" si="10"/>
        <v>0</v>
      </c>
      <c r="BM14" s="129">
        <f t="shared" ca="1" si="10"/>
        <v>0</v>
      </c>
      <c r="BN14" s="129">
        <f t="shared" ca="1" si="10"/>
        <v>0</v>
      </c>
      <c r="BO14" s="129">
        <f t="shared" ca="1" si="10"/>
        <v>0</v>
      </c>
      <c r="BP14" s="129">
        <f t="shared" ca="1" si="10"/>
        <v>0</v>
      </c>
      <c r="BQ14" s="129">
        <f t="shared" ca="1" si="10"/>
        <v>0</v>
      </c>
      <c r="BR14" s="129">
        <f t="shared" ca="1" si="10"/>
        <v>0</v>
      </c>
      <c r="BS14" s="129">
        <f t="shared" ca="1" si="10"/>
        <v>0</v>
      </c>
      <c r="BT14" s="129">
        <f t="shared" ca="1" si="10"/>
        <v>0</v>
      </c>
      <c r="BU14" s="129">
        <f t="shared" ca="1" si="11"/>
        <v>0</v>
      </c>
      <c r="BV14" s="129">
        <f t="shared" ca="1" si="11"/>
        <v>0</v>
      </c>
      <c r="BW14" s="129">
        <f t="shared" ca="1" si="11"/>
        <v>0</v>
      </c>
      <c r="BX14" s="129">
        <f t="shared" ca="1" si="11"/>
        <v>0</v>
      </c>
      <c r="BY14" s="129">
        <f t="shared" ca="1" si="11"/>
        <v>0</v>
      </c>
      <c r="BZ14" s="129">
        <f t="shared" ca="1" si="11"/>
        <v>0</v>
      </c>
      <c r="CA14" s="129">
        <f t="shared" ca="1" si="11"/>
        <v>0</v>
      </c>
      <c r="CB14" s="129">
        <f t="shared" ca="1" si="11"/>
        <v>0</v>
      </c>
      <c r="CC14" s="129">
        <f t="shared" ca="1" si="11"/>
        <v>0</v>
      </c>
      <c r="CD14" s="129">
        <f t="shared" ca="1" si="11"/>
        <v>0</v>
      </c>
      <c r="CE14" s="129">
        <f t="shared" ca="1" si="12"/>
        <v>0</v>
      </c>
      <c r="CF14" s="129">
        <f t="shared" ca="1" si="12"/>
        <v>0</v>
      </c>
      <c r="CG14" s="129">
        <f t="shared" ca="1" si="12"/>
        <v>0</v>
      </c>
      <c r="CH14" s="129">
        <f t="shared" ca="1" si="12"/>
        <v>0</v>
      </c>
      <c r="CI14" s="129">
        <f t="shared" ca="1" si="12"/>
        <v>0</v>
      </c>
      <c r="CJ14" s="129">
        <f t="shared" ca="1" si="12"/>
        <v>0</v>
      </c>
      <c r="CK14" s="129">
        <f t="shared" ca="1" si="12"/>
        <v>0</v>
      </c>
      <c r="CL14" s="129">
        <f t="shared" ca="1" si="12"/>
        <v>0</v>
      </c>
      <c r="CM14" s="129">
        <f t="shared" ca="1" si="12"/>
        <v>0</v>
      </c>
      <c r="CN14" s="129">
        <f t="shared" ca="1" si="12"/>
        <v>0</v>
      </c>
      <c r="CO14" s="129">
        <f t="shared" ca="1" si="13"/>
        <v>0</v>
      </c>
      <c r="CP14" s="129">
        <f t="shared" ca="1" si="13"/>
        <v>0</v>
      </c>
      <c r="CQ14" s="129">
        <f t="shared" ca="1" si="13"/>
        <v>0</v>
      </c>
      <c r="CR14" s="129">
        <f t="shared" ca="1" si="13"/>
        <v>0</v>
      </c>
      <c r="CS14" s="129">
        <f t="shared" ca="1" si="13"/>
        <v>0</v>
      </c>
      <c r="CT14" s="129">
        <f t="shared" ca="1" si="13"/>
        <v>0</v>
      </c>
      <c r="CU14" s="129">
        <f t="shared" ca="1" si="13"/>
        <v>0</v>
      </c>
      <c r="CV14" s="129">
        <f t="shared" ca="1" si="13"/>
        <v>0</v>
      </c>
      <c r="CW14" s="129">
        <f t="shared" ca="1" si="13"/>
        <v>0</v>
      </c>
      <c r="CX14" s="129">
        <f t="shared" ca="1" si="13"/>
        <v>0</v>
      </c>
      <c r="CY14" s="129">
        <f t="shared" ca="1" si="13"/>
        <v>0</v>
      </c>
      <c r="CZ14" s="129">
        <f t="shared" ca="1" si="13"/>
        <v>0</v>
      </c>
    </row>
    <row r="15" spans="1:107" s="486" customFormat="1" ht="14.25">
      <c r="B15" s="497" t="s">
        <v>11</v>
      </c>
      <c r="C15" s="504" t="s">
        <v>223</v>
      </c>
      <c r="D15" s="5" t="s">
        <v>619</v>
      </c>
      <c r="E15" s="498" t="s">
        <v>619</v>
      </c>
      <c r="F15" s="814" t="s">
        <v>625</v>
      </c>
      <c r="G15" s="327">
        <f t="shared" si="5"/>
        <v>16</v>
      </c>
      <c r="H15" s="779">
        <f t="shared" si="6"/>
        <v>640</v>
      </c>
      <c r="I15" s="779">
        <f t="shared" si="7"/>
        <v>0</v>
      </c>
      <c r="J15" s="779"/>
      <c r="K15" s="779"/>
      <c r="L15" s="779"/>
      <c r="M15" s="779"/>
      <c r="N15" s="779"/>
      <c r="O15" s="779"/>
      <c r="P15" s="779"/>
      <c r="Q15" s="779"/>
      <c r="AZ15" s="129">
        <f t="shared" ca="1" si="8"/>
        <v>0</v>
      </c>
      <c r="BA15" s="129">
        <f t="shared" ca="1" si="9"/>
        <v>0</v>
      </c>
      <c r="BB15" s="129">
        <f t="shared" ca="1" si="9"/>
        <v>0</v>
      </c>
      <c r="BC15" s="129">
        <f t="shared" ca="1" si="9"/>
        <v>0</v>
      </c>
      <c r="BD15" s="129">
        <f t="shared" ca="1" si="9"/>
        <v>0</v>
      </c>
      <c r="BE15" s="129">
        <f t="shared" ca="1" si="9"/>
        <v>0</v>
      </c>
      <c r="BF15" s="129">
        <f t="shared" ca="1" si="9"/>
        <v>0</v>
      </c>
      <c r="BG15" s="129">
        <f t="shared" ca="1" si="9"/>
        <v>0</v>
      </c>
      <c r="BH15" s="129">
        <f t="shared" ca="1" si="9"/>
        <v>0</v>
      </c>
      <c r="BI15" s="129">
        <f t="shared" ca="1" si="9"/>
        <v>0</v>
      </c>
      <c r="BJ15" s="129">
        <f t="shared" ca="1" si="9"/>
        <v>0</v>
      </c>
      <c r="BK15" s="129">
        <f t="shared" ca="1" si="10"/>
        <v>0</v>
      </c>
      <c r="BL15" s="129">
        <f t="shared" ca="1" si="10"/>
        <v>0</v>
      </c>
      <c r="BM15" s="129">
        <f t="shared" ca="1" si="10"/>
        <v>0</v>
      </c>
      <c r="BN15" s="129">
        <f t="shared" ca="1" si="10"/>
        <v>0</v>
      </c>
      <c r="BO15" s="129">
        <f t="shared" ca="1" si="10"/>
        <v>0</v>
      </c>
      <c r="BP15" s="129">
        <f t="shared" ca="1" si="10"/>
        <v>0</v>
      </c>
      <c r="BQ15" s="129">
        <f t="shared" ca="1" si="10"/>
        <v>0</v>
      </c>
      <c r="BR15" s="129">
        <f t="shared" ca="1" si="10"/>
        <v>0</v>
      </c>
      <c r="BS15" s="129">
        <f t="shared" ca="1" si="10"/>
        <v>0</v>
      </c>
      <c r="BT15" s="129">
        <f t="shared" ca="1" si="10"/>
        <v>0</v>
      </c>
      <c r="BU15" s="129">
        <f t="shared" ca="1" si="11"/>
        <v>0</v>
      </c>
      <c r="BV15" s="129">
        <f t="shared" ca="1" si="11"/>
        <v>0</v>
      </c>
      <c r="BW15" s="129">
        <f t="shared" ca="1" si="11"/>
        <v>0</v>
      </c>
      <c r="BX15" s="129">
        <f t="shared" ca="1" si="11"/>
        <v>0</v>
      </c>
      <c r="BY15" s="129">
        <f t="shared" ca="1" si="11"/>
        <v>0</v>
      </c>
      <c r="BZ15" s="129">
        <f t="shared" ca="1" si="11"/>
        <v>0</v>
      </c>
      <c r="CA15" s="129">
        <f t="shared" ca="1" si="11"/>
        <v>0</v>
      </c>
      <c r="CB15" s="129">
        <f t="shared" ca="1" si="11"/>
        <v>0</v>
      </c>
      <c r="CC15" s="129">
        <f t="shared" ca="1" si="11"/>
        <v>0</v>
      </c>
      <c r="CD15" s="129">
        <f t="shared" ca="1" si="11"/>
        <v>0</v>
      </c>
      <c r="CE15" s="129">
        <f t="shared" ca="1" si="12"/>
        <v>0</v>
      </c>
      <c r="CF15" s="129">
        <f t="shared" ca="1" si="12"/>
        <v>0</v>
      </c>
      <c r="CG15" s="129">
        <f t="shared" ca="1" si="12"/>
        <v>0</v>
      </c>
      <c r="CH15" s="129">
        <f t="shared" ca="1" si="12"/>
        <v>0</v>
      </c>
      <c r="CI15" s="129">
        <f t="shared" ca="1" si="12"/>
        <v>0</v>
      </c>
      <c r="CJ15" s="129">
        <f t="shared" ca="1" si="12"/>
        <v>0</v>
      </c>
      <c r="CK15" s="129">
        <f t="shared" ca="1" si="12"/>
        <v>0</v>
      </c>
      <c r="CL15" s="129">
        <f t="shared" ca="1" si="12"/>
        <v>0</v>
      </c>
      <c r="CM15" s="129">
        <f t="shared" ca="1" si="12"/>
        <v>0</v>
      </c>
      <c r="CN15" s="129">
        <f t="shared" ca="1" si="12"/>
        <v>0</v>
      </c>
      <c r="CO15" s="129">
        <f t="shared" ca="1" si="13"/>
        <v>0</v>
      </c>
      <c r="CP15" s="129">
        <f t="shared" ca="1" si="13"/>
        <v>0</v>
      </c>
      <c r="CQ15" s="129">
        <f t="shared" ca="1" si="13"/>
        <v>0</v>
      </c>
      <c r="CR15" s="129">
        <f t="shared" ca="1" si="13"/>
        <v>0</v>
      </c>
      <c r="CS15" s="129">
        <f t="shared" ca="1" si="13"/>
        <v>0</v>
      </c>
      <c r="CT15" s="129">
        <f t="shared" ca="1" si="13"/>
        <v>0</v>
      </c>
      <c r="CU15" s="129">
        <f t="shared" ca="1" si="13"/>
        <v>0</v>
      </c>
      <c r="CV15" s="129">
        <f t="shared" ca="1" si="13"/>
        <v>0</v>
      </c>
      <c r="CW15" s="129">
        <f t="shared" ca="1" si="13"/>
        <v>0</v>
      </c>
      <c r="CX15" s="129">
        <f t="shared" ca="1" si="13"/>
        <v>0</v>
      </c>
      <c r="CY15" s="129">
        <f t="shared" ca="1" si="13"/>
        <v>0</v>
      </c>
      <c r="CZ15" s="129">
        <f t="shared" ca="1" si="13"/>
        <v>0</v>
      </c>
    </row>
    <row r="16" spans="1:107" s="486" customFormat="1" ht="14.25">
      <c r="B16" s="497" t="s">
        <v>11</v>
      </c>
      <c r="C16" s="504" t="s">
        <v>222</v>
      </c>
      <c r="D16" s="5" t="s">
        <v>619</v>
      </c>
      <c r="E16" s="498" t="s">
        <v>619</v>
      </c>
      <c r="F16" s="812" t="s">
        <v>69</v>
      </c>
      <c r="G16" s="327">
        <f t="shared" si="5"/>
        <v>16</v>
      </c>
      <c r="H16" s="779">
        <f t="shared" si="6"/>
        <v>640</v>
      </c>
      <c r="I16" s="779">
        <f t="shared" si="7"/>
        <v>0</v>
      </c>
      <c r="J16" s="779"/>
      <c r="K16" s="779"/>
      <c r="L16" s="779"/>
      <c r="M16" s="779"/>
      <c r="N16" s="779"/>
      <c r="O16" s="779"/>
      <c r="P16" s="779"/>
      <c r="Q16" s="779"/>
      <c r="AZ16" s="129">
        <f t="shared" ca="1" si="8"/>
        <v>0</v>
      </c>
      <c r="BA16" s="129">
        <f t="shared" ref="BA16:BJ25" ca="1" si="14">IF(BA$5&lt;(TODAY()),0,1)</f>
        <v>0</v>
      </c>
      <c r="BB16" s="129">
        <f t="shared" ca="1" si="14"/>
        <v>0</v>
      </c>
      <c r="BC16" s="129">
        <f t="shared" ca="1" si="14"/>
        <v>0</v>
      </c>
      <c r="BD16" s="129">
        <f t="shared" ca="1" si="14"/>
        <v>0</v>
      </c>
      <c r="BE16" s="129">
        <f t="shared" ca="1" si="14"/>
        <v>0</v>
      </c>
      <c r="BF16" s="129">
        <f t="shared" ca="1" si="14"/>
        <v>0</v>
      </c>
      <c r="BG16" s="129">
        <f t="shared" ca="1" si="14"/>
        <v>0</v>
      </c>
      <c r="BH16" s="129">
        <f t="shared" ca="1" si="14"/>
        <v>0</v>
      </c>
      <c r="BI16" s="129">
        <f t="shared" ca="1" si="14"/>
        <v>0</v>
      </c>
      <c r="BJ16" s="129">
        <f t="shared" ca="1" si="14"/>
        <v>0</v>
      </c>
      <c r="BK16" s="129">
        <f t="shared" ref="BK16:BT25" ca="1" si="15">IF(BK$5&lt;(TODAY()),0,1)</f>
        <v>0</v>
      </c>
      <c r="BL16" s="129">
        <f t="shared" ca="1" si="15"/>
        <v>0</v>
      </c>
      <c r="BM16" s="129">
        <f t="shared" ca="1" si="15"/>
        <v>0</v>
      </c>
      <c r="BN16" s="129">
        <f t="shared" ca="1" si="15"/>
        <v>0</v>
      </c>
      <c r="BO16" s="129">
        <f t="shared" ca="1" si="15"/>
        <v>0</v>
      </c>
      <c r="BP16" s="129">
        <f t="shared" ca="1" si="15"/>
        <v>0</v>
      </c>
      <c r="BQ16" s="129">
        <f t="shared" ca="1" si="15"/>
        <v>0</v>
      </c>
      <c r="BR16" s="129">
        <f t="shared" ca="1" si="15"/>
        <v>0</v>
      </c>
      <c r="BS16" s="129">
        <f t="shared" ca="1" si="15"/>
        <v>0</v>
      </c>
      <c r="BT16" s="129">
        <f t="shared" ca="1" si="15"/>
        <v>0</v>
      </c>
      <c r="BU16" s="129">
        <f t="shared" ref="BU16:CD25" ca="1" si="16">IF(BU$5&lt;(TODAY()),0,1)</f>
        <v>0</v>
      </c>
      <c r="BV16" s="129">
        <f t="shared" ca="1" si="16"/>
        <v>0</v>
      </c>
      <c r="BW16" s="129">
        <f t="shared" ca="1" si="16"/>
        <v>0</v>
      </c>
      <c r="BX16" s="129">
        <f t="shared" ca="1" si="16"/>
        <v>0</v>
      </c>
      <c r="BY16" s="129">
        <f t="shared" ca="1" si="16"/>
        <v>0</v>
      </c>
      <c r="BZ16" s="129">
        <f t="shared" ca="1" si="16"/>
        <v>0</v>
      </c>
      <c r="CA16" s="129">
        <f t="shared" ca="1" si="16"/>
        <v>0</v>
      </c>
      <c r="CB16" s="129">
        <f t="shared" ca="1" si="16"/>
        <v>0</v>
      </c>
      <c r="CC16" s="129">
        <f t="shared" ca="1" si="16"/>
        <v>0</v>
      </c>
      <c r="CD16" s="129">
        <f t="shared" ca="1" si="16"/>
        <v>0</v>
      </c>
      <c r="CE16" s="129">
        <f t="shared" ref="CE16:CN25" ca="1" si="17">IF(CE$5&lt;(TODAY()),0,1)</f>
        <v>0</v>
      </c>
      <c r="CF16" s="129">
        <f t="shared" ca="1" si="17"/>
        <v>0</v>
      </c>
      <c r="CG16" s="129">
        <f t="shared" ca="1" si="17"/>
        <v>0</v>
      </c>
      <c r="CH16" s="129">
        <f t="shared" ca="1" si="17"/>
        <v>0</v>
      </c>
      <c r="CI16" s="129">
        <f t="shared" ca="1" si="17"/>
        <v>0</v>
      </c>
      <c r="CJ16" s="129">
        <f t="shared" ca="1" si="17"/>
        <v>0</v>
      </c>
      <c r="CK16" s="129">
        <f t="shared" ca="1" si="17"/>
        <v>0</v>
      </c>
      <c r="CL16" s="129">
        <f t="shared" ca="1" si="17"/>
        <v>0</v>
      </c>
      <c r="CM16" s="129">
        <f t="shared" ca="1" si="17"/>
        <v>0</v>
      </c>
      <c r="CN16" s="129">
        <f t="shared" ca="1" si="17"/>
        <v>0</v>
      </c>
      <c r="CO16" s="129">
        <f t="shared" ref="CO16:CZ25" ca="1" si="18">IF(CO$5&lt;(TODAY()),0,1)</f>
        <v>0</v>
      </c>
      <c r="CP16" s="129">
        <f t="shared" ca="1" si="18"/>
        <v>0</v>
      </c>
      <c r="CQ16" s="129">
        <f t="shared" ca="1" si="18"/>
        <v>0</v>
      </c>
      <c r="CR16" s="129">
        <f t="shared" ca="1" si="18"/>
        <v>0</v>
      </c>
      <c r="CS16" s="129">
        <f t="shared" ca="1" si="18"/>
        <v>0</v>
      </c>
      <c r="CT16" s="129">
        <f t="shared" ca="1" si="18"/>
        <v>0</v>
      </c>
      <c r="CU16" s="129">
        <f t="shared" ca="1" si="18"/>
        <v>0</v>
      </c>
      <c r="CV16" s="129">
        <f t="shared" ca="1" si="18"/>
        <v>0</v>
      </c>
      <c r="CW16" s="129">
        <f t="shared" ca="1" si="18"/>
        <v>0</v>
      </c>
      <c r="CX16" s="129">
        <f t="shared" ca="1" si="18"/>
        <v>0</v>
      </c>
      <c r="CY16" s="129">
        <f t="shared" ca="1" si="18"/>
        <v>0</v>
      </c>
      <c r="CZ16" s="129">
        <f t="shared" ca="1" si="18"/>
        <v>0</v>
      </c>
    </row>
    <row r="17" spans="1:104" s="486" customFormat="1" ht="14.25">
      <c r="B17" s="497" t="s">
        <v>11</v>
      </c>
      <c r="C17" s="504" t="s">
        <v>221</v>
      </c>
      <c r="D17" s="5" t="s">
        <v>619</v>
      </c>
      <c r="E17" s="498" t="s">
        <v>619</v>
      </c>
      <c r="F17" s="812" t="s">
        <v>69</v>
      </c>
      <c r="G17" s="327">
        <f t="shared" si="5"/>
        <v>16</v>
      </c>
      <c r="H17" s="779">
        <f t="shared" si="6"/>
        <v>640</v>
      </c>
      <c r="I17" s="779">
        <f t="shared" si="7"/>
        <v>0</v>
      </c>
      <c r="J17" s="779"/>
      <c r="K17" s="779"/>
      <c r="L17" s="779"/>
      <c r="M17" s="779"/>
      <c r="N17" s="779"/>
      <c r="O17" s="779"/>
      <c r="P17" s="779"/>
      <c r="Q17" s="779"/>
      <c r="AZ17" s="129">
        <f t="shared" ca="1" si="8"/>
        <v>0</v>
      </c>
      <c r="BA17" s="129">
        <f t="shared" ca="1" si="14"/>
        <v>0</v>
      </c>
      <c r="BB17" s="129">
        <f t="shared" ca="1" si="14"/>
        <v>0</v>
      </c>
      <c r="BC17" s="129">
        <f t="shared" ca="1" si="14"/>
        <v>0</v>
      </c>
      <c r="BD17" s="129">
        <f t="shared" ca="1" si="14"/>
        <v>0</v>
      </c>
      <c r="BE17" s="129">
        <f t="shared" ca="1" si="14"/>
        <v>0</v>
      </c>
      <c r="BF17" s="129">
        <f t="shared" ca="1" si="14"/>
        <v>0</v>
      </c>
      <c r="BG17" s="129">
        <f t="shared" ca="1" si="14"/>
        <v>0</v>
      </c>
      <c r="BH17" s="129">
        <f t="shared" ca="1" si="14"/>
        <v>0</v>
      </c>
      <c r="BI17" s="129">
        <f t="shared" ca="1" si="14"/>
        <v>0</v>
      </c>
      <c r="BJ17" s="129">
        <f t="shared" ca="1" si="14"/>
        <v>0</v>
      </c>
      <c r="BK17" s="129">
        <f t="shared" ca="1" si="15"/>
        <v>0</v>
      </c>
      <c r="BL17" s="129">
        <f t="shared" ca="1" si="15"/>
        <v>0</v>
      </c>
      <c r="BM17" s="129">
        <f t="shared" ca="1" si="15"/>
        <v>0</v>
      </c>
      <c r="BN17" s="129">
        <f t="shared" ca="1" si="15"/>
        <v>0</v>
      </c>
      <c r="BO17" s="129">
        <f t="shared" ca="1" si="15"/>
        <v>0</v>
      </c>
      <c r="BP17" s="129">
        <f t="shared" ca="1" si="15"/>
        <v>0</v>
      </c>
      <c r="BQ17" s="129">
        <f t="shared" ca="1" si="15"/>
        <v>0</v>
      </c>
      <c r="BR17" s="129">
        <f t="shared" ca="1" si="15"/>
        <v>0</v>
      </c>
      <c r="BS17" s="129">
        <f t="shared" ca="1" si="15"/>
        <v>0</v>
      </c>
      <c r="BT17" s="129">
        <f t="shared" ca="1" si="15"/>
        <v>0</v>
      </c>
      <c r="BU17" s="129">
        <f t="shared" ca="1" si="16"/>
        <v>0</v>
      </c>
      <c r="BV17" s="129">
        <f t="shared" ca="1" si="16"/>
        <v>0</v>
      </c>
      <c r="BW17" s="129">
        <f t="shared" ca="1" si="16"/>
        <v>0</v>
      </c>
      <c r="BX17" s="129">
        <f t="shared" ca="1" si="16"/>
        <v>0</v>
      </c>
      <c r="BY17" s="129">
        <f t="shared" ca="1" si="16"/>
        <v>0</v>
      </c>
      <c r="BZ17" s="129">
        <f t="shared" ca="1" si="16"/>
        <v>0</v>
      </c>
      <c r="CA17" s="129">
        <f t="shared" ca="1" si="16"/>
        <v>0</v>
      </c>
      <c r="CB17" s="129">
        <f t="shared" ca="1" si="16"/>
        <v>0</v>
      </c>
      <c r="CC17" s="129">
        <f t="shared" ca="1" si="16"/>
        <v>0</v>
      </c>
      <c r="CD17" s="129">
        <f t="shared" ca="1" si="16"/>
        <v>0</v>
      </c>
      <c r="CE17" s="129">
        <f t="shared" ca="1" si="17"/>
        <v>0</v>
      </c>
      <c r="CF17" s="129">
        <f t="shared" ca="1" si="17"/>
        <v>0</v>
      </c>
      <c r="CG17" s="129">
        <f t="shared" ca="1" si="17"/>
        <v>0</v>
      </c>
      <c r="CH17" s="129">
        <f t="shared" ca="1" si="17"/>
        <v>0</v>
      </c>
      <c r="CI17" s="129">
        <f t="shared" ca="1" si="17"/>
        <v>0</v>
      </c>
      <c r="CJ17" s="129">
        <f t="shared" ca="1" si="17"/>
        <v>0</v>
      </c>
      <c r="CK17" s="129">
        <f t="shared" ca="1" si="17"/>
        <v>0</v>
      </c>
      <c r="CL17" s="129">
        <f t="shared" ca="1" si="17"/>
        <v>0</v>
      </c>
      <c r="CM17" s="129">
        <f t="shared" ca="1" si="17"/>
        <v>0</v>
      </c>
      <c r="CN17" s="129">
        <f t="shared" ca="1" si="17"/>
        <v>0</v>
      </c>
      <c r="CO17" s="129">
        <f t="shared" ca="1" si="18"/>
        <v>0</v>
      </c>
      <c r="CP17" s="129">
        <f t="shared" ca="1" si="18"/>
        <v>0</v>
      </c>
      <c r="CQ17" s="129">
        <f t="shared" ca="1" si="18"/>
        <v>0</v>
      </c>
      <c r="CR17" s="129">
        <f t="shared" ca="1" si="18"/>
        <v>0</v>
      </c>
      <c r="CS17" s="129">
        <f t="shared" ca="1" si="18"/>
        <v>0</v>
      </c>
      <c r="CT17" s="129">
        <f t="shared" ca="1" si="18"/>
        <v>0</v>
      </c>
      <c r="CU17" s="129">
        <f t="shared" ca="1" si="18"/>
        <v>0</v>
      </c>
      <c r="CV17" s="129">
        <f t="shared" ca="1" si="18"/>
        <v>0</v>
      </c>
      <c r="CW17" s="129">
        <f t="shared" ca="1" si="18"/>
        <v>0</v>
      </c>
      <c r="CX17" s="129">
        <f t="shared" ca="1" si="18"/>
        <v>0</v>
      </c>
      <c r="CY17" s="129">
        <f t="shared" ca="1" si="18"/>
        <v>0</v>
      </c>
      <c r="CZ17" s="129">
        <f t="shared" ca="1" si="18"/>
        <v>0</v>
      </c>
    </row>
    <row r="18" spans="1:104" s="486" customFormat="1" ht="14.25">
      <c r="B18" s="497" t="s">
        <v>11</v>
      </c>
      <c r="C18" s="504" t="s">
        <v>219</v>
      </c>
      <c r="D18" s="5" t="s">
        <v>620</v>
      </c>
      <c r="E18" s="5" t="s">
        <v>541</v>
      </c>
      <c r="F18" s="812" t="s">
        <v>69</v>
      </c>
      <c r="G18" s="327">
        <f t="shared" si="5"/>
        <v>16</v>
      </c>
      <c r="H18" s="779">
        <f t="shared" si="6"/>
        <v>640</v>
      </c>
      <c r="I18" s="779">
        <f t="shared" si="7"/>
        <v>0</v>
      </c>
      <c r="J18" s="779"/>
      <c r="K18" s="779"/>
      <c r="L18" s="779"/>
      <c r="M18" s="779"/>
      <c r="N18" s="779"/>
      <c r="O18" s="779"/>
      <c r="P18" s="779"/>
      <c r="Q18" s="779"/>
      <c r="AZ18" s="129">
        <f t="shared" ca="1" si="8"/>
        <v>0</v>
      </c>
      <c r="BA18" s="129">
        <f t="shared" ca="1" si="14"/>
        <v>0</v>
      </c>
      <c r="BB18" s="129">
        <f t="shared" ca="1" si="14"/>
        <v>0</v>
      </c>
      <c r="BC18" s="129">
        <f t="shared" ca="1" si="14"/>
        <v>0</v>
      </c>
      <c r="BD18" s="129">
        <f t="shared" ca="1" si="14"/>
        <v>0</v>
      </c>
      <c r="BE18" s="129">
        <f t="shared" ca="1" si="14"/>
        <v>0</v>
      </c>
      <c r="BF18" s="129">
        <f t="shared" ca="1" si="14"/>
        <v>0</v>
      </c>
      <c r="BG18" s="129">
        <f t="shared" ca="1" si="14"/>
        <v>0</v>
      </c>
      <c r="BH18" s="129">
        <f t="shared" ca="1" si="14"/>
        <v>0</v>
      </c>
      <c r="BI18" s="129">
        <f t="shared" ca="1" si="14"/>
        <v>0</v>
      </c>
      <c r="BJ18" s="129">
        <f t="shared" ca="1" si="14"/>
        <v>0</v>
      </c>
      <c r="BK18" s="129">
        <f t="shared" ca="1" si="15"/>
        <v>0</v>
      </c>
      <c r="BL18" s="129">
        <f t="shared" ca="1" si="15"/>
        <v>0</v>
      </c>
      <c r="BM18" s="129">
        <f t="shared" ca="1" si="15"/>
        <v>0</v>
      </c>
      <c r="BN18" s="129">
        <f t="shared" ca="1" si="15"/>
        <v>0</v>
      </c>
      <c r="BO18" s="129">
        <f t="shared" ca="1" si="15"/>
        <v>0</v>
      </c>
      <c r="BP18" s="129">
        <f t="shared" ca="1" si="15"/>
        <v>0</v>
      </c>
      <c r="BQ18" s="129">
        <f t="shared" ca="1" si="15"/>
        <v>0</v>
      </c>
      <c r="BR18" s="129">
        <f t="shared" ca="1" si="15"/>
        <v>0</v>
      </c>
      <c r="BS18" s="129">
        <f t="shared" ca="1" si="15"/>
        <v>0</v>
      </c>
      <c r="BT18" s="129">
        <f t="shared" ca="1" si="15"/>
        <v>0</v>
      </c>
      <c r="BU18" s="129">
        <f t="shared" ca="1" si="16"/>
        <v>0</v>
      </c>
      <c r="BV18" s="129">
        <f t="shared" ca="1" si="16"/>
        <v>0</v>
      </c>
      <c r="BW18" s="129">
        <f t="shared" ca="1" si="16"/>
        <v>0</v>
      </c>
      <c r="BX18" s="129">
        <f t="shared" ca="1" si="16"/>
        <v>0</v>
      </c>
      <c r="BY18" s="129">
        <f t="shared" ca="1" si="16"/>
        <v>0</v>
      </c>
      <c r="BZ18" s="129">
        <f t="shared" ca="1" si="16"/>
        <v>0</v>
      </c>
      <c r="CA18" s="129">
        <f t="shared" ca="1" si="16"/>
        <v>0</v>
      </c>
      <c r="CB18" s="129">
        <f t="shared" ca="1" si="16"/>
        <v>0</v>
      </c>
      <c r="CC18" s="129">
        <f t="shared" ca="1" si="16"/>
        <v>0</v>
      </c>
      <c r="CD18" s="129">
        <f t="shared" ca="1" si="16"/>
        <v>0</v>
      </c>
      <c r="CE18" s="129">
        <f t="shared" ca="1" si="17"/>
        <v>0</v>
      </c>
      <c r="CF18" s="129">
        <f t="shared" ca="1" si="17"/>
        <v>0</v>
      </c>
      <c r="CG18" s="129">
        <f t="shared" ca="1" si="17"/>
        <v>0</v>
      </c>
      <c r="CH18" s="129">
        <f t="shared" ca="1" si="17"/>
        <v>0</v>
      </c>
      <c r="CI18" s="129">
        <f t="shared" ca="1" si="17"/>
        <v>0</v>
      </c>
      <c r="CJ18" s="129">
        <f t="shared" ca="1" si="17"/>
        <v>0</v>
      </c>
      <c r="CK18" s="129">
        <f t="shared" ca="1" si="17"/>
        <v>0</v>
      </c>
      <c r="CL18" s="129">
        <f t="shared" ca="1" si="17"/>
        <v>0</v>
      </c>
      <c r="CM18" s="129">
        <f t="shared" ca="1" si="17"/>
        <v>0</v>
      </c>
      <c r="CN18" s="129">
        <f t="shared" ca="1" si="17"/>
        <v>0</v>
      </c>
      <c r="CO18" s="129">
        <f t="shared" ca="1" si="18"/>
        <v>0</v>
      </c>
      <c r="CP18" s="129">
        <f t="shared" ca="1" si="18"/>
        <v>0</v>
      </c>
      <c r="CQ18" s="129">
        <f t="shared" ca="1" si="18"/>
        <v>0</v>
      </c>
      <c r="CR18" s="129">
        <f t="shared" ca="1" si="18"/>
        <v>0</v>
      </c>
      <c r="CS18" s="129">
        <f t="shared" ca="1" si="18"/>
        <v>0</v>
      </c>
      <c r="CT18" s="129">
        <f t="shared" ca="1" si="18"/>
        <v>0</v>
      </c>
      <c r="CU18" s="129">
        <f t="shared" ca="1" si="18"/>
        <v>0</v>
      </c>
      <c r="CV18" s="129">
        <f t="shared" ca="1" si="18"/>
        <v>0</v>
      </c>
      <c r="CW18" s="129">
        <f t="shared" ca="1" si="18"/>
        <v>0</v>
      </c>
      <c r="CX18" s="129">
        <f t="shared" ca="1" si="18"/>
        <v>0</v>
      </c>
      <c r="CY18" s="129">
        <f t="shared" ca="1" si="18"/>
        <v>0</v>
      </c>
      <c r="CZ18" s="129">
        <f t="shared" ca="1" si="18"/>
        <v>0</v>
      </c>
    </row>
    <row r="19" spans="1:104" s="486" customFormat="1" ht="14.25">
      <c r="A19" s="131"/>
      <c r="B19" s="497" t="s">
        <v>230</v>
      </c>
      <c r="C19" s="778" t="s">
        <v>575</v>
      </c>
      <c r="D19" s="131" t="s">
        <v>618</v>
      </c>
      <c r="E19" s="131" t="s">
        <v>541</v>
      </c>
      <c r="F19" s="812">
        <v>1.2</v>
      </c>
      <c r="G19" s="327">
        <f t="shared" si="5"/>
        <v>10.1</v>
      </c>
      <c r="H19" s="779">
        <f t="shared" si="6"/>
        <v>404</v>
      </c>
      <c r="I19" s="779">
        <f t="shared" si="7"/>
        <v>236</v>
      </c>
      <c r="J19" s="779"/>
      <c r="K19" s="779"/>
      <c r="L19" s="779"/>
      <c r="M19" s="779">
        <v>5</v>
      </c>
      <c r="N19" s="779">
        <v>5</v>
      </c>
      <c r="O19" s="779">
        <v>5</v>
      </c>
      <c r="P19" s="779">
        <v>16</v>
      </c>
      <c r="Q19" s="779">
        <v>16</v>
      </c>
      <c r="R19" s="486">
        <v>16</v>
      </c>
      <c r="S19" s="594">
        <f>16+16</f>
        <v>32</v>
      </c>
      <c r="T19" s="594">
        <f>16+4</f>
        <v>20</v>
      </c>
      <c r="U19" s="5">
        <f>40+24</f>
        <v>64</v>
      </c>
      <c r="V19" s="5">
        <f>40+24</f>
        <v>64</v>
      </c>
      <c r="W19" s="486">
        <v>16</v>
      </c>
      <c r="Y19" s="486">
        <v>24</v>
      </c>
      <c r="AZ19" s="129">
        <f t="shared" ca="1" si="8"/>
        <v>0</v>
      </c>
      <c r="BA19" s="129">
        <f t="shared" ca="1" si="14"/>
        <v>0</v>
      </c>
      <c r="BB19" s="129">
        <f t="shared" ca="1" si="14"/>
        <v>0</v>
      </c>
      <c r="BC19" s="129">
        <f t="shared" ca="1" si="14"/>
        <v>0</v>
      </c>
      <c r="BD19" s="129">
        <f t="shared" ca="1" si="14"/>
        <v>0</v>
      </c>
      <c r="BE19" s="129">
        <f t="shared" ca="1" si="14"/>
        <v>0</v>
      </c>
      <c r="BF19" s="129">
        <f t="shared" ca="1" si="14"/>
        <v>0</v>
      </c>
      <c r="BG19" s="129">
        <f t="shared" ca="1" si="14"/>
        <v>0</v>
      </c>
      <c r="BH19" s="129">
        <f t="shared" ca="1" si="14"/>
        <v>0</v>
      </c>
      <c r="BI19" s="129">
        <f t="shared" ca="1" si="14"/>
        <v>0</v>
      </c>
      <c r="BJ19" s="129">
        <f t="shared" ca="1" si="14"/>
        <v>0</v>
      </c>
      <c r="BK19" s="129">
        <f t="shared" ca="1" si="15"/>
        <v>0</v>
      </c>
      <c r="BL19" s="129">
        <f t="shared" ca="1" si="15"/>
        <v>0</v>
      </c>
      <c r="BM19" s="129">
        <f t="shared" ca="1" si="15"/>
        <v>0</v>
      </c>
      <c r="BN19" s="129">
        <f t="shared" ca="1" si="15"/>
        <v>0</v>
      </c>
      <c r="BO19" s="129">
        <f t="shared" ca="1" si="15"/>
        <v>0</v>
      </c>
      <c r="BP19" s="129">
        <f t="shared" ca="1" si="15"/>
        <v>0</v>
      </c>
      <c r="BQ19" s="129">
        <f t="shared" ca="1" si="15"/>
        <v>0</v>
      </c>
      <c r="BR19" s="129">
        <f t="shared" ca="1" si="15"/>
        <v>0</v>
      </c>
      <c r="BS19" s="129">
        <f t="shared" ca="1" si="15"/>
        <v>0</v>
      </c>
      <c r="BT19" s="129">
        <f t="shared" ca="1" si="15"/>
        <v>0</v>
      </c>
      <c r="BU19" s="129">
        <f t="shared" ca="1" si="16"/>
        <v>0</v>
      </c>
      <c r="BV19" s="129">
        <f t="shared" ca="1" si="16"/>
        <v>0</v>
      </c>
      <c r="BW19" s="129">
        <f t="shared" ca="1" si="16"/>
        <v>0</v>
      </c>
      <c r="BX19" s="129">
        <f t="shared" ca="1" si="16"/>
        <v>0</v>
      </c>
      <c r="BY19" s="129">
        <f t="shared" ca="1" si="16"/>
        <v>0</v>
      </c>
      <c r="BZ19" s="129">
        <f t="shared" ca="1" si="16"/>
        <v>0</v>
      </c>
      <c r="CA19" s="129">
        <f t="shared" ca="1" si="16"/>
        <v>0</v>
      </c>
      <c r="CB19" s="129">
        <f t="shared" ca="1" si="16"/>
        <v>0</v>
      </c>
      <c r="CC19" s="129">
        <f t="shared" ca="1" si="16"/>
        <v>0</v>
      </c>
      <c r="CD19" s="129">
        <f t="shared" ca="1" si="16"/>
        <v>0</v>
      </c>
      <c r="CE19" s="129">
        <f t="shared" ca="1" si="17"/>
        <v>0</v>
      </c>
      <c r="CF19" s="129">
        <f t="shared" ca="1" si="17"/>
        <v>0</v>
      </c>
      <c r="CG19" s="129">
        <f t="shared" ca="1" si="17"/>
        <v>0</v>
      </c>
      <c r="CH19" s="129">
        <f t="shared" ca="1" si="17"/>
        <v>0</v>
      </c>
      <c r="CI19" s="129">
        <f t="shared" ca="1" si="17"/>
        <v>0</v>
      </c>
      <c r="CJ19" s="129">
        <f t="shared" ca="1" si="17"/>
        <v>0</v>
      </c>
      <c r="CK19" s="129">
        <f t="shared" ca="1" si="17"/>
        <v>0</v>
      </c>
      <c r="CL19" s="129">
        <f t="shared" ca="1" si="17"/>
        <v>0</v>
      </c>
      <c r="CM19" s="129">
        <f t="shared" ca="1" si="17"/>
        <v>0</v>
      </c>
      <c r="CN19" s="129">
        <f t="shared" ca="1" si="17"/>
        <v>0</v>
      </c>
      <c r="CO19" s="129">
        <f t="shared" ca="1" si="18"/>
        <v>0</v>
      </c>
      <c r="CP19" s="129">
        <f t="shared" ca="1" si="18"/>
        <v>0</v>
      </c>
      <c r="CQ19" s="129">
        <f t="shared" ca="1" si="18"/>
        <v>0</v>
      </c>
      <c r="CR19" s="129">
        <f t="shared" ca="1" si="18"/>
        <v>0</v>
      </c>
      <c r="CS19" s="129">
        <f t="shared" ca="1" si="18"/>
        <v>0</v>
      </c>
      <c r="CT19" s="129">
        <f t="shared" ca="1" si="18"/>
        <v>0</v>
      </c>
      <c r="CU19" s="129">
        <f t="shared" ca="1" si="18"/>
        <v>0</v>
      </c>
      <c r="CV19" s="129">
        <f t="shared" ca="1" si="18"/>
        <v>0</v>
      </c>
      <c r="CW19" s="129">
        <f t="shared" ca="1" si="18"/>
        <v>0</v>
      </c>
      <c r="CX19" s="129">
        <f t="shared" ca="1" si="18"/>
        <v>0</v>
      </c>
      <c r="CY19" s="129">
        <f t="shared" ca="1" si="18"/>
        <v>0</v>
      </c>
      <c r="CZ19" s="129">
        <f t="shared" ca="1" si="18"/>
        <v>0</v>
      </c>
    </row>
    <row r="20" spans="1:104" s="486" customFormat="1" ht="14.25">
      <c r="B20" s="497" t="s">
        <v>230</v>
      </c>
      <c r="C20" s="504" t="s">
        <v>232</v>
      </c>
      <c r="D20" s="131" t="s">
        <v>391</v>
      </c>
      <c r="E20" s="581" t="s">
        <v>550</v>
      </c>
      <c r="F20" s="812">
        <v>2</v>
      </c>
      <c r="G20" s="327">
        <f t="shared" si="5"/>
        <v>16</v>
      </c>
      <c r="H20" s="779">
        <f t="shared" si="6"/>
        <v>640</v>
      </c>
      <c r="I20" s="779">
        <f t="shared" si="7"/>
        <v>0</v>
      </c>
      <c r="J20" s="779"/>
      <c r="K20" s="779"/>
      <c r="L20" s="779"/>
      <c r="M20" s="779"/>
      <c r="N20" s="779"/>
      <c r="O20" s="779"/>
      <c r="P20" s="779"/>
      <c r="Q20" s="779"/>
      <c r="AZ20" s="129">
        <f t="shared" ca="1" si="8"/>
        <v>0</v>
      </c>
      <c r="BA20" s="129">
        <f t="shared" ca="1" si="14"/>
        <v>0</v>
      </c>
      <c r="BB20" s="129">
        <f t="shared" ca="1" si="14"/>
        <v>0</v>
      </c>
      <c r="BC20" s="129">
        <f t="shared" ca="1" si="14"/>
        <v>0</v>
      </c>
      <c r="BD20" s="129">
        <f t="shared" ca="1" si="14"/>
        <v>0</v>
      </c>
      <c r="BE20" s="129">
        <f t="shared" ca="1" si="14"/>
        <v>0</v>
      </c>
      <c r="BF20" s="129">
        <f t="shared" ca="1" si="14"/>
        <v>0</v>
      </c>
      <c r="BG20" s="129">
        <f t="shared" ca="1" si="14"/>
        <v>0</v>
      </c>
      <c r="BH20" s="129">
        <f t="shared" ca="1" si="14"/>
        <v>0</v>
      </c>
      <c r="BI20" s="129">
        <f t="shared" ca="1" si="14"/>
        <v>0</v>
      </c>
      <c r="BJ20" s="129">
        <f t="shared" ca="1" si="14"/>
        <v>0</v>
      </c>
      <c r="BK20" s="129">
        <f t="shared" ca="1" si="15"/>
        <v>0</v>
      </c>
      <c r="BL20" s="129">
        <f t="shared" ca="1" si="15"/>
        <v>0</v>
      </c>
      <c r="BM20" s="129">
        <f t="shared" ca="1" si="15"/>
        <v>0</v>
      </c>
      <c r="BN20" s="129">
        <f t="shared" ca="1" si="15"/>
        <v>0</v>
      </c>
      <c r="BO20" s="129">
        <f t="shared" ca="1" si="15"/>
        <v>0</v>
      </c>
      <c r="BP20" s="129">
        <f t="shared" ca="1" si="15"/>
        <v>0</v>
      </c>
      <c r="BQ20" s="129">
        <f t="shared" ca="1" si="15"/>
        <v>0</v>
      </c>
      <c r="BR20" s="129">
        <f t="shared" ca="1" si="15"/>
        <v>0</v>
      </c>
      <c r="BS20" s="129">
        <f t="shared" ca="1" si="15"/>
        <v>0</v>
      </c>
      <c r="BT20" s="129">
        <f t="shared" ca="1" si="15"/>
        <v>0</v>
      </c>
      <c r="BU20" s="129">
        <f t="shared" ca="1" si="16"/>
        <v>0</v>
      </c>
      <c r="BV20" s="129">
        <f t="shared" ca="1" si="16"/>
        <v>0</v>
      </c>
      <c r="BW20" s="129">
        <f t="shared" ca="1" si="16"/>
        <v>0</v>
      </c>
      <c r="BX20" s="129">
        <f t="shared" ca="1" si="16"/>
        <v>0</v>
      </c>
      <c r="BY20" s="129">
        <f t="shared" ca="1" si="16"/>
        <v>0</v>
      </c>
      <c r="BZ20" s="129">
        <f t="shared" ca="1" si="16"/>
        <v>0</v>
      </c>
      <c r="CA20" s="129">
        <f t="shared" ca="1" si="16"/>
        <v>0</v>
      </c>
      <c r="CB20" s="129">
        <f t="shared" ca="1" si="16"/>
        <v>0</v>
      </c>
      <c r="CC20" s="129">
        <f t="shared" ca="1" si="16"/>
        <v>0</v>
      </c>
      <c r="CD20" s="129">
        <f t="shared" ca="1" si="16"/>
        <v>0</v>
      </c>
      <c r="CE20" s="129">
        <f t="shared" ca="1" si="17"/>
        <v>0</v>
      </c>
      <c r="CF20" s="129">
        <f t="shared" ca="1" si="17"/>
        <v>0</v>
      </c>
      <c r="CG20" s="129">
        <f t="shared" ca="1" si="17"/>
        <v>0</v>
      </c>
      <c r="CH20" s="129">
        <f t="shared" ca="1" si="17"/>
        <v>0</v>
      </c>
      <c r="CI20" s="129">
        <f t="shared" ca="1" si="17"/>
        <v>0</v>
      </c>
      <c r="CJ20" s="129">
        <f t="shared" ca="1" si="17"/>
        <v>0</v>
      </c>
      <c r="CK20" s="129">
        <f t="shared" ca="1" si="17"/>
        <v>0</v>
      </c>
      <c r="CL20" s="129">
        <f t="shared" ca="1" si="17"/>
        <v>0</v>
      </c>
      <c r="CM20" s="129">
        <f t="shared" ca="1" si="17"/>
        <v>0</v>
      </c>
      <c r="CN20" s="129">
        <f t="shared" ca="1" si="17"/>
        <v>0</v>
      </c>
      <c r="CO20" s="129">
        <f t="shared" ca="1" si="18"/>
        <v>0</v>
      </c>
      <c r="CP20" s="129">
        <f t="shared" ca="1" si="18"/>
        <v>0</v>
      </c>
      <c r="CQ20" s="129">
        <f t="shared" ca="1" si="18"/>
        <v>0</v>
      </c>
      <c r="CR20" s="129">
        <f t="shared" ca="1" si="18"/>
        <v>0</v>
      </c>
      <c r="CS20" s="129">
        <f t="shared" ca="1" si="18"/>
        <v>0</v>
      </c>
      <c r="CT20" s="129">
        <f t="shared" ca="1" si="18"/>
        <v>0</v>
      </c>
      <c r="CU20" s="129">
        <f t="shared" ca="1" si="18"/>
        <v>0</v>
      </c>
      <c r="CV20" s="129">
        <f t="shared" ca="1" si="18"/>
        <v>0</v>
      </c>
      <c r="CW20" s="129">
        <f t="shared" ca="1" si="18"/>
        <v>0</v>
      </c>
      <c r="CX20" s="129">
        <f t="shared" ca="1" si="18"/>
        <v>0</v>
      </c>
      <c r="CY20" s="129">
        <f t="shared" ca="1" si="18"/>
        <v>0</v>
      </c>
      <c r="CZ20" s="129">
        <f t="shared" ca="1" si="18"/>
        <v>0</v>
      </c>
    </row>
    <row r="21" spans="1:104" s="486" customFormat="1" ht="14.25">
      <c r="B21" s="497" t="s">
        <v>230</v>
      </c>
      <c r="C21" s="504" t="s">
        <v>231</v>
      </c>
      <c r="D21" s="5" t="s">
        <v>620</v>
      </c>
      <c r="E21" s="498" t="s">
        <v>541</v>
      </c>
      <c r="F21" s="814">
        <v>0</v>
      </c>
      <c r="G21" s="327">
        <f t="shared" si="5"/>
        <v>16</v>
      </c>
      <c r="H21" s="779">
        <f t="shared" si="6"/>
        <v>640</v>
      </c>
      <c r="I21" s="779">
        <f t="shared" si="7"/>
        <v>0</v>
      </c>
      <c r="J21" s="779"/>
      <c r="K21" s="779"/>
      <c r="L21" s="779"/>
      <c r="M21" s="779"/>
      <c r="N21" s="779"/>
      <c r="O21" s="779"/>
      <c r="P21" s="779"/>
      <c r="Q21" s="779"/>
      <c r="AZ21" s="129">
        <f t="shared" ca="1" si="8"/>
        <v>0</v>
      </c>
      <c r="BA21" s="129">
        <f t="shared" ca="1" si="14"/>
        <v>0</v>
      </c>
      <c r="BB21" s="129">
        <f t="shared" ca="1" si="14"/>
        <v>0</v>
      </c>
      <c r="BC21" s="129">
        <f t="shared" ca="1" si="14"/>
        <v>0</v>
      </c>
      <c r="BD21" s="129">
        <f t="shared" ca="1" si="14"/>
        <v>0</v>
      </c>
      <c r="BE21" s="129">
        <f t="shared" ca="1" si="14"/>
        <v>0</v>
      </c>
      <c r="BF21" s="129">
        <f t="shared" ca="1" si="14"/>
        <v>0</v>
      </c>
      <c r="BG21" s="129">
        <f t="shared" ca="1" si="14"/>
        <v>0</v>
      </c>
      <c r="BH21" s="129">
        <f t="shared" ca="1" si="14"/>
        <v>0</v>
      </c>
      <c r="BI21" s="129">
        <f t="shared" ca="1" si="14"/>
        <v>0</v>
      </c>
      <c r="BJ21" s="129">
        <f t="shared" ca="1" si="14"/>
        <v>0</v>
      </c>
      <c r="BK21" s="129">
        <f t="shared" ca="1" si="15"/>
        <v>0</v>
      </c>
      <c r="BL21" s="129">
        <f t="shared" ca="1" si="15"/>
        <v>0</v>
      </c>
      <c r="BM21" s="129">
        <f t="shared" ca="1" si="15"/>
        <v>0</v>
      </c>
      <c r="BN21" s="129">
        <f t="shared" ca="1" si="15"/>
        <v>0</v>
      </c>
      <c r="BO21" s="129">
        <f t="shared" ca="1" si="15"/>
        <v>0</v>
      </c>
      <c r="BP21" s="129">
        <f t="shared" ca="1" si="15"/>
        <v>0</v>
      </c>
      <c r="BQ21" s="129">
        <f t="shared" ca="1" si="15"/>
        <v>0</v>
      </c>
      <c r="BR21" s="129">
        <f t="shared" ca="1" si="15"/>
        <v>0</v>
      </c>
      <c r="BS21" s="129">
        <f t="shared" ca="1" si="15"/>
        <v>0</v>
      </c>
      <c r="BT21" s="129">
        <f t="shared" ca="1" si="15"/>
        <v>0</v>
      </c>
      <c r="BU21" s="129">
        <f t="shared" ca="1" si="16"/>
        <v>0</v>
      </c>
      <c r="BV21" s="129">
        <f t="shared" ca="1" si="16"/>
        <v>0</v>
      </c>
      <c r="BW21" s="129">
        <f t="shared" ca="1" si="16"/>
        <v>0</v>
      </c>
      <c r="BX21" s="129">
        <f t="shared" ca="1" si="16"/>
        <v>0</v>
      </c>
      <c r="BY21" s="129">
        <f t="shared" ca="1" si="16"/>
        <v>0</v>
      </c>
      <c r="BZ21" s="129">
        <f t="shared" ca="1" si="16"/>
        <v>0</v>
      </c>
      <c r="CA21" s="129">
        <f t="shared" ca="1" si="16"/>
        <v>0</v>
      </c>
      <c r="CB21" s="129">
        <f t="shared" ca="1" si="16"/>
        <v>0</v>
      </c>
      <c r="CC21" s="129">
        <f t="shared" ca="1" si="16"/>
        <v>0</v>
      </c>
      <c r="CD21" s="129">
        <f t="shared" ca="1" si="16"/>
        <v>0</v>
      </c>
      <c r="CE21" s="129">
        <f t="shared" ca="1" si="17"/>
        <v>0</v>
      </c>
      <c r="CF21" s="129">
        <f t="shared" ca="1" si="17"/>
        <v>0</v>
      </c>
      <c r="CG21" s="129">
        <f t="shared" ca="1" si="17"/>
        <v>0</v>
      </c>
      <c r="CH21" s="129">
        <f t="shared" ca="1" si="17"/>
        <v>0</v>
      </c>
      <c r="CI21" s="129">
        <f t="shared" ca="1" si="17"/>
        <v>0</v>
      </c>
      <c r="CJ21" s="129">
        <f t="shared" ca="1" si="17"/>
        <v>0</v>
      </c>
      <c r="CK21" s="129">
        <f t="shared" ca="1" si="17"/>
        <v>0</v>
      </c>
      <c r="CL21" s="129">
        <f t="shared" ca="1" si="17"/>
        <v>0</v>
      </c>
      <c r="CM21" s="129">
        <f t="shared" ca="1" si="17"/>
        <v>0</v>
      </c>
      <c r="CN21" s="129">
        <f t="shared" ca="1" si="17"/>
        <v>0</v>
      </c>
      <c r="CO21" s="129">
        <f t="shared" ca="1" si="18"/>
        <v>0</v>
      </c>
      <c r="CP21" s="129">
        <f t="shared" ca="1" si="18"/>
        <v>0</v>
      </c>
      <c r="CQ21" s="129">
        <f t="shared" ca="1" si="18"/>
        <v>0</v>
      </c>
      <c r="CR21" s="129">
        <f t="shared" ca="1" si="18"/>
        <v>0</v>
      </c>
      <c r="CS21" s="129">
        <f t="shared" ca="1" si="18"/>
        <v>0</v>
      </c>
      <c r="CT21" s="129">
        <f t="shared" ca="1" si="18"/>
        <v>0</v>
      </c>
      <c r="CU21" s="129">
        <f t="shared" ca="1" si="18"/>
        <v>0</v>
      </c>
      <c r="CV21" s="129">
        <f t="shared" ca="1" si="18"/>
        <v>0</v>
      </c>
      <c r="CW21" s="129">
        <f t="shared" ca="1" si="18"/>
        <v>0</v>
      </c>
      <c r="CX21" s="129">
        <f t="shared" ca="1" si="18"/>
        <v>0</v>
      </c>
      <c r="CY21" s="129">
        <f t="shared" ca="1" si="18"/>
        <v>0</v>
      </c>
      <c r="CZ21" s="129">
        <f t="shared" ca="1" si="18"/>
        <v>0</v>
      </c>
    </row>
    <row r="22" spans="1:104" s="486" customFormat="1">
      <c r="A22" s="815" t="s">
        <v>632</v>
      </c>
      <c r="B22" s="816" t="s">
        <v>631</v>
      </c>
      <c r="C22" s="775" t="s">
        <v>343</v>
      </c>
      <c r="D22" s="817" t="s">
        <v>391</v>
      </c>
      <c r="E22" s="818" t="s">
        <v>550</v>
      </c>
      <c r="F22" s="821">
        <v>4</v>
      </c>
      <c r="G22" s="819"/>
      <c r="H22" s="820"/>
      <c r="I22" s="820"/>
      <c r="AZ22" s="129">
        <f t="shared" ca="1" si="8"/>
        <v>0</v>
      </c>
      <c r="BA22" s="129">
        <f t="shared" ca="1" si="14"/>
        <v>0</v>
      </c>
      <c r="BB22" s="129">
        <f t="shared" ca="1" si="14"/>
        <v>0</v>
      </c>
      <c r="BC22" s="129">
        <f t="shared" ca="1" si="14"/>
        <v>0</v>
      </c>
      <c r="BD22" s="129">
        <f t="shared" ca="1" si="14"/>
        <v>0</v>
      </c>
      <c r="BE22" s="129">
        <f t="shared" ca="1" si="14"/>
        <v>0</v>
      </c>
      <c r="BF22" s="129">
        <f t="shared" ca="1" si="14"/>
        <v>0</v>
      </c>
      <c r="BG22" s="129">
        <f t="shared" ca="1" si="14"/>
        <v>0</v>
      </c>
      <c r="BH22" s="129">
        <f t="shared" ca="1" si="14"/>
        <v>0</v>
      </c>
      <c r="BI22" s="129">
        <f t="shared" ca="1" si="14"/>
        <v>0</v>
      </c>
      <c r="BJ22" s="129">
        <f t="shared" ca="1" si="14"/>
        <v>0</v>
      </c>
      <c r="BK22" s="129">
        <f t="shared" ca="1" si="15"/>
        <v>0</v>
      </c>
      <c r="BL22" s="129">
        <f t="shared" ca="1" si="15"/>
        <v>0</v>
      </c>
      <c r="BM22" s="129">
        <f t="shared" ca="1" si="15"/>
        <v>0</v>
      </c>
      <c r="BN22" s="129">
        <f t="shared" ca="1" si="15"/>
        <v>0</v>
      </c>
      <c r="BO22" s="129">
        <f t="shared" ca="1" si="15"/>
        <v>0</v>
      </c>
      <c r="BP22" s="129">
        <f t="shared" ca="1" si="15"/>
        <v>0</v>
      </c>
      <c r="BQ22" s="129">
        <f t="shared" ca="1" si="15"/>
        <v>0</v>
      </c>
      <c r="BR22" s="129">
        <f t="shared" ca="1" si="15"/>
        <v>0</v>
      </c>
      <c r="BS22" s="129">
        <f t="shared" ca="1" si="15"/>
        <v>0</v>
      </c>
      <c r="BT22" s="129">
        <f t="shared" ca="1" si="15"/>
        <v>0</v>
      </c>
      <c r="BU22" s="129">
        <f t="shared" ca="1" si="16"/>
        <v>0</v>
      </c>
      <c r="BV22" s="129">
        <f t="shared" ca="1" si="16"/>
        <v>0</v>
      </c>
      <c r="BW22" s="129">
        <f t="shared" ca="1" si="16"/>
        <v>0</v>
      </c>
      <c r="BX22" s="129">
        <f t="shared" ca="1" si="16"/>
        <v>0</v>
      </c>
      <c r="BY22" s="129">
        <f t="shared" ca="1" si="16"/>
        <v>0</v>
      </c>
      <c r="BZ22" s="129">
        <f t="shared" ca="1" si="16"/>
        <v>0</v>
      </c>
      <c r="CA22" s="129">
        <f t="shared" ca="1" si="16"/>
        <v>0</v>
      </c>
      <c r="CB22" s="129">
        <f t="shared" ca="1" si="16"/>
        <v>0</v>
      </c>
      <c r="CC22" s="129">
        <f t="shared" ca="1" si="16"/>
        <v>0</v>
      </c>
      <c r="CD22" s="129">
        <f t="shared" ca="1" si="16"/>
        <v>0</v>
      </c>
      <c r="CE22" s="129">
        <f t="shared" ca="1" si="17"/>
        <v>0</v>
      </c>
      <c r="CF22" s="129">
        <f t="shared" ca="1" si="17"/>
        <v>0</v>
      </c>
      <c r="CG22" s="129">
        <f t="shared" ca="1" si="17"/>
        <v>0</v>
      </c>
      <c r="CH22" s="129">
        <f t="shared" ca="1" si="17"/>
        <v>0</v>
      </c>
      <c r="CI22" s="129">
        <f t="shared" ca="1" si="17"/>
        <v>0</v>
      </c>
      <c r="CJ22" s="129">
        <f t="shared" ca="1" si="17"/>
        <v>0</v>
      </c>
      <c r="CK22" s="129">
        <f t="shared" ca="1" si="17"/>
        <v>0</v>
      </c>
      <c r="CL22" s="129">
        <f t="shared" ca="1" si="17"/>
        <v>0</v>
      </c>
      <c r="CM22" s="129">
        <f t="shared" ca="1" si="17"/>
        <v>0</v>
      </c>
      <c r="CN22" s="129">
        <f t="shared" ca="1" si="17"/>
        <v>0</v>
      </c>
      <c r="CO22" s="129">
        <f t="shared" ca="1" si="18"/>
        <v>0</v>
      </c>
      <c r="CP22" s="129">
        <f t="shared" ca="1" si="18"/>
        <v>0</v>
      </c>
      <c r="CQ22" s="129">
        <f t="shared" ca="1" si="18"/>
        <v>0</v>
      </c>
      <c r="CR22" s="129">
        <f t="shared" ca="1" si="18"/>
        <v>0</v>
      </c>
      <c r="CS22" s="129">
        <f t="shared" ca="1" si="18"/>
        <v>0</v>
      </c>
      <c r="CT22" s="129">
        <f t="shared" ca="1" si="18"/>
        <v>0</v>
      </c>
      <c r="CU22" s="129">
        <f t="shared" ca="1" si="18"/>
        <v>0</v>
      </c>
      <c r="CV22" s="129">
        <f t="shared" ca="1" si="18"/>
        <v>0</v>
      </c>
      <c r="CW22" s="129">
        <f t="shared" ca="1" si="18"/>
        <v>0</v>
      </c>
      <c r="CX22" s="129">
        <f t="shared" ca="1" si="18"/>
        <v>0</v>
      </c>
      <c r="CY22" s="129">
        <f t="shared" ca="1" si="18"/>
        <v>0</v>
      </c>
      <c r="CZ22" s="129">
        <f t="shared" ca="1" si="18"/>
        <v>0</v>
      </c>
    </row>
    <row r="23" spans="1:104" s="486" customFormat="1">
      <c r="A23" s="815" t="s">
        <v>633</v>
      </c>
      <c r="B23" s="816" t="s">
        <v>634</v>
      </c>
      <c r="C23" s="775" t="s">
        <v>635</v>
      </c>
      <c r="D23" s="817" t="s">
        <v>391</v>
      </c>
      <c r="E23" s="818" t="s">
        <v>550</v>
      </c>
      <c r="F23" s="821">
        <v>5</v>
      </c>
      <c r="G23" s="819"/>
      <c r="H23" s="820"/>
      <c r="I23" s="820"/>
      <c r="AZ23" s="129">
        <f t="shared" ca="1" si="8"/>
        <v>0</v>
      </c>
      <c r="BA23" s="129">
        <f t="shared" ca="1" si="14"/>
        <v>0</v>
      </c>
      <c r="BB23" s="129">
        <f t="shared" ca="1" si="14"/>
        <v>0</v>
      </c>
      <c r="BC23" s="129">
        <f t="shared" ca="1" si="14"/>
        <v>0</v>
      </c>
      <c r="BD23" s="129">
        <f t="shared" ca="1" si="14"/>
        <v>0</v>
      </c>
      <c r="BE23" s="129">
        <f t="shared" ca="1" si="14"/>
        <v>0</v>
      </c>
      <c r="BF23" s="129">
        <f t="shared" ca="1" si="14"/>
        <v>0</v>
      </c>
      <c r="BG23" s="129">
        <f t="shared" ca="1" si="14"/>
        <v>0</v>
      </c>
      <c r="BH23" s="129">
        <f t="shared" ca="1" si="14"/>
        <v>0</v>
      </c>
      <c r="BI23" s="129">
        <f t="shared" ca="1" si="14"/>
        <v>0</v>
      </c>
      <c r="BJ23" s="129">
        <f t="shared" ca="1" si="14"/>
        <v>0</v>
      </c>
      <c r="BK23" s="129">
        <f t="shared" ca="1" si="15"/>
        <v>0</v>
      </c>
      <c r="BL23" s="129">
        <f t="shared" ca="1" si="15"/>
        <v>0</v>
      </c>
      <c r="BM23" s="129">
        <f t="shared" ca="1" si="15"/>
        <v>0</v>
      </c>
      <c r="BN23" s="129">
        <f t="shared" ca="1" si="15"/>
        <v>0</v>
      </c>
      <c r="BO23" s="129">
        <f t="shared" ca="1" si="15"/>
        <v>0</v>
      </c>
      <c r="BP23" s="129">
        <f t="shared" ca="1" si="15"/>
        <v>0</v>
      </c>
      <c r="BQ23" s="129">
        <f t="shared" ca="1" si="15"/>
        <v>0</v>
      </c>
      <c r="BR23" s="129">
        <f t="shared" ca="1" si="15"/>
        <v>0</v>
      </c>
      <c r="BS23" s="129">
        <f t="shared" ca="1" si="15"/>
        <v>0</v>
      </c>
      <c r="BT23" s="129">
        <f t="shared" ca="1" si="15"/>
        <v>0</v>
      </c>
      <c r="BU23" s="129">
        <f t="shared" ca="1" si="16"/>
        <v>0</v>
      </c>
      <c r="BV23" s="129">
        <f t="shared" ca="1" si="16"/>
        <v>0</v>
      </c>
      <c r="BW23" s="129">
        <f t="shared" ca="1" si="16"/>
        <v>0</v>
      </c>
      <c r="BX23" s="129">
        <f t="shared" ca="1" si="16"/>
        <v>0</v>
      </c>
      <c r="BY23" s="129">
        <f t="shared" ca="1" si="16"/>
        <v>0</v>
      </c>
      <c r="BZ23" s="129">
        <f t="shared" ca="1" si="16"/>
        <v>0</v>
      </c>
      <c r="CA23" s="129">
        <f t="shared" ca="1" si="16"/>
        <v>0</v>
      </c>
      <c r="CB23" s="129">
        <f t="shared" ca="1" si="16"/>
        <v>0</v>
      </c>
      <c r="CC23" s="129">
        <f t="shared" ca="1" si="16"/>
        <v>0</v>
      </c>
      <c r="CD23" s="129">
        <f t="shared" ca="1" si="16"/>
        <v>0</v>
      </c>
      <c r="CE23" s="129">
        <f t="shared" ca="1" si="17"/>
        <v>0</v>
      </c>
      <c r="CF23" s="129">
        <f t="shared" ca="1" si="17"/>
        <v>0</v>
      </c>
      <c r="CG23" s="129">
        <f t="shared" ca="1" si="17"/>
        <v>0</v>
      </c>
      <c r="CH23" s="129">
        <f t="shared" ca="1" si="17"/>
        <v>0</v>
      </c>
      <c r="CI23" s="129">
        <f t="shared" ca="1" si="17"/>
        <v>0</v>
      </c>
      <c r="CJ23" s="129">
        <f t="shared" ca="1" si="17"/>
        <v>0</v>
      </c>
      <c r="CK23" s="129">
        <f t="shared" ca="1" si="17"/>
        <v>0</v>
      </c>
      <c r="CL23" s="129">
        <f t="shared" ca="1" si="17"/>
        <v>0</v>
      </c>
      <c r="CM23" s="129">
        <f t="shared" ca="1" si="17"/>
        <v>0</v>
      </c>
      <c r="CN23" s="129">
        <f t="shared" ca="1" si="17"/>
        <v>0</v>
      </c>
      <c r="CO23" s="129">
        <f t="shared" ca="1" si="18"/>
        <v>0</v>
      </c>
      <c r="CP23" s="129">
        <f t="shared" ca="1" si="18"/>
        <v>0</v>
      </c>
      <c r="CQ23" s="129">
        <f t="shared" ca="1" si="18"/>
        <v>0</v>
      </c>
      <c r="CR23" s="129">
        <f t="shared" ca="1" si="18"/>
        <v>0</v>
      </c>
      <c r="CS23" s="129">
        <f t="shared" ca="1" si="18"/>
        <v>0</v>
      </c>
      <c r="CT23" s="129">
        <f t="shared" ca="1" si="18"/>
        <v>0</v>
      </c>
      <c r="CU23" s="129">
        <f t="shared" ca="1" si="18"/>
        <v>0</v>
      </c>
      <c r="CV23" s="129">
        <f t="shared" ca="1" si="18"/>
        <v>0</v>
      </c>
      <c r="CW23" s="129">
        <f t="shared" ca="1" si="18"/>
        <v>0</v>
      </c>
      <c r="CX23" s="129">
        <f t="shared" ca="1" si="18"/>
        <v>0</v>
      </c>
      <c r="CY23" s="129">
        <f t="shared" ca="1" si="18"/>
        <v>0</v>
      </c>
      <c r="CZ23" s="129">
        <f t="shared" ca="1" si="18"/>
        <v>0</v>
      </c>
    </row>
    <row r="24" spans="1:104" s="486" customFormat="1">
      <c r="E24" s="497"/>
      <c r="F24" s="497"/>
      <c r="G24" s="327"/>
      <c r="H24" s="508"/>
      <c r="I24" s="508"/>
      <c r="J24" s="508"/>
      <c r="K24" s="508"/>
      <c r="L24" s="508"/>
      <c r="M24" s="508"/>
      <c r="N24" s="508"/>
      <c r="O24" s="508"/>
      <c r="P24" s="508"/>
      <c r="Q24" s="508"/>
      <c r="AZ24" s="129">
        <f t="shared" ca="1" si="8"/>
        <v>0</v>
      </c>
      <c r="BA24" s="129">
        <f t="shared" ca="1" si="14"/>
        <v>0</v>
      </c>
      <c r="BB24" s="129">
        <f t="shared" ca="1" si="14"/>
        <v>0</v>
      </c>
      <c r="BC24" s="129">
        <f t="shared" ca="1" si="14"/>
        <v>0</v>
      </c>
      <c r="BD24" s="129">
        <f t="shared" ca="1" si="14"/>
        <v>0</v>
      </c>
      <c r="BE24" s="129">
        <f t="shared" ca="1" si="14"/>
        <v>0</v>
      </c>
      <c r="BF24" s="129">
        <f t="shared" ca="1" si="14"/>
        <v>0</v>
      </c>
      <c r="BG24" s="129">
        <f t="shared" ca="1" si="14"/>
        <v>0</v>
      </c>
      <c r="BH24" s="129">
        <f t="shared" ca="1" si="14"/>
        <v>0</v>
      </c>
      <c r="BI24" s="129">
        <f t="shared" ca="1" si="14"/>
        <v>0</v>
      </c>
      <c r="BJ24" s="129">
        <f t="shared" ca="1" si="14"/>
        <v>0</v>
      </c>
      <c r="BK24" s="129">
        <f t="shared" ca="1" si="15"/>
        <v>0</v>
      </c>
      <c r="BL24" s="129">
        <f t="shared" ca="1" si="15"/>
        <v>0</v>
      </c>
      <c r="BM24" s="129">
        <f t="shared" ca="1" si="15"/>
        <v>0</v>
      </c>
      <c r="BN24" s="129">
        <f t="shared" ca="1" si="15"/>
        <v>0</v>
      </c>
      <c r="BO24" s="129">
        <f t="shared" ca="1" si="15"/>
        <v>0</v>
      </c>
      <c r="BP24" s="129">
        <f t="shared" ca="1" si="15"/>
        <v>0</v>
      </c>
      <c r="BQ24" s="129">
        <f t="shared" ca="1" si="15"/>
        <v>0</v>
      </c>
      <c r="BR24" s="129">
        <f t="shared" ca="1" si="15"/>
        <v>0</v>
      </c>
      <c r="BS24" s="129">
        <f t="shared" ca="1" si="15"/>
        <v>0</v>
      </c>
      <c r="BT24" s="129">
        <f t="shared" ca="1" si="15"/>
        <v>0</v>
      </c>
      <c r="BU24" s="129">
        <f t="shared" ca="1" si="16"/>
        <v>0</v>
      </c>
      <c r="BV24" s="129">
        <f t="shared" ca="1" si="16"/>
        <v>0</v>
      </c>
      <c r="BW24" s="129">
        <f t="shared" ca="1" si="16"/>
        <v>0</v>
      </c>
      <c r="BX24" s="129">
        <f t="shared" ca="1" si="16"/>
        <v>0</v>
      </c>
      <c r="BY24" s="129">
        <f t="shared" ca="1" si="16"/>
        <v>0</v>
      </c>
      <c r="BZ24" s="129">
        <f t="shared" ca="1" si="16"/>
        <v>0</v>
      </c>
      <c r="CA24" s="129">
        <f t="shared" ca="1" si="16"/>
        <v>0</v>
      </c>
      <c r="CB24" s="129">
        <f t="shared" ca="1" si="16"/>
        <v>0</v>
      </c>
      <c r="CC24" s="129">
        <f t="shared" ca="1" si="16"/>
        <v>0</v>
      </c>
      <c r="CD24" s="129">
        <f t="shared" ca="1" si="16"/>
        <v>0</v>
      </c>
      <c r="CE24" s="129">
        <f t="shared" ca="1" si="17"/>
        <v>0</v>
      </c>
      <c r="CF24" s="129">
        <f t="shared" ca="1" si="17"/>
        <v>0</v>
      </c>
      <c r="CG24" s="129">
        <f t="shared" ca="1" si="17"/>
        <v>0</v>
      </c>
      <c r="CH24" s="129">
        <f t="shared" ca="1" si="17"/>
        <v>0</v>
      </c>
      <c r="CI24" s="129">
        <f t="shared" ca="1" si="17"/>
        <v>0</v>
      </c>
      <c r="CJ24" s="129">
        <f t="shared" ca="1" si="17"/>
        <v>0</v>
      </c>
      <c r="CK24" s="129">
        <f t="shared" ca="1" si="17"/>
        <v>0</v>
      </c>
      <c r="CL24" s="129">
        <f t="shared" ca="1" si="17"/>
        <v>0</v>
      </c>
      <c r="CM24" s="129">
        <f t="shared" ca="1" si="17"/>
        <v>0</v>
      </c>
      <c r="CN24" s="129">
        <f t="shared" ca="1" si="17"/>
        <v>0</v>
      </c>
      <c r="CO24" s="129">
        <f t="shared" ca="1" si="18"/>
        <v>0</v>
      </c>
      <c r="CP24" s="129">
        <f t="shared" ca="1" si="18"/>
        <v>0</v>
      </c>
      <c r="CQ24" s="129">
        <f t="shared" ca="1" si="18"/>
        <v>0</v>
      </c>
      <c r="CR24" s="129">
        <f t="shared" ca="1" si="18"/>
        <v>0</v>
      </c>
      <c r="CS24" s="129">
        <f t="shared" ca="1" si="18"/>
        <v>0</v>
      </c>
      <c r="CT24" s="129">
        <f t="shared" ca="1" si="18"/>
        <v>0</v>
      </c>
      <c r="CU24" s="129">
        <f t="shared" ca="1" si="18"/>
        <v>0</v>
      </c>
      <c r="CV24" s="129">
        <f t="shared" ca="1" si="18"/>
        <v>0</v>
      </c>
      <c r="CW24" s="129">
        <f t="shared" ca="1" si="18"/>
        <v>0</v>
      </c>
      <c r="CX24" s="129">
        <f t="shared" ca="1" si="18"/>
        <v>0</v>
      </c>
      <c r="CY24" s="129">
        <f t="shared" ca="1" si="18"/>
        <v>0</v>
      </c>
      <c r="CZ24" s="129">
        <f t="shared" ca="1" si="18"/>
        <v>0</v>
      </c>
    </row>
    <row r="25" spans="1:104" s="486" customFormat="1">
      <c r="E25" s="497"/>
      <c r="F25" s="497"/>
      <c r="G25" s="327"/>
      <c r="H25" s="508"/>
      <c r="I25" s="508"/>
      <c r="J25" s="508"/>
      <c r="K25" s="508"/>
      <c r="L25" s="508"/>
      <c r="M25" s="508"/>
      <c r="N25" s="508"/>
      <c r="O25" s="508"/>
      <c r="P25" s="508"/>
      <c r="Q25" s="508"/>
      <c r="AZ25" s="129">
        <f t="shared" ca="1" si="8"/>
        <v>0</v>
      </c>
      <c r="BA25" s="129">
        <f t="shared" ca="1" si="14"/>
        <v>0</v>
      </c>
      <c r="BB25" s="129">
        <f t="shared" ca="1" si="14"/>
        <v>0</v>
      </c>
      <c r="BC25" s="129">
        <f t="shared" ca="1" si="14"/>
        <v>0</v>
      </c>
      <c r="BD25" s="129">
        <f t="shared" ca="1" si="14"/>
        <v>0</v>
      </c>
      <c r="BE25" s="129">
        <f t="shared" ca="1" si="14"/>
        <v>0</v>
      </c>
      <c r="BF25" s="129">
        <f t="shared" ca="1" si="14"/>
        <v>0</v>
      </c>
      <c r="BG25" s="129">
        <f t="shared" ca="1" si="14"/>
        <v>0</v>
      </c>
      <c r="BH25" s="129">
        <f t="shared" ca="1" si="14"/>
        <v>0</v>
      </c>
      <c r="BI25" s="129">
        <f t="shared" ca="1" si="14"/>
        <v>0</v>
      </c>
      <c r="BJ25" s="129">
        <f t="shared" ca="1" si="14"/>
        <v>0</v>
      </c>
      <c r="BK25" s="129">
        <f t="shared" ca="1" si="15"/>
        <v>0</v>
      </c>
      <c r="BL25" s="129">
        <f t="shared" ca="1" si="15"/>
        <v>0</v>
      </c>
      <c r="BM25" s="129">
        <f t="shared" ca="1" si="15"/>
        <v>0</v>
      </c>
      <c r="BN25" s="129">
        <f t="shared" ca="1" si="15"/>
        <v>0</v>
      </c>
      <c r="BO25" s="129">
        <f t="shared" ca="1" si="15"/>
        <v>0</v>
      </c>
      <c r="BP25" s="129">
        <f t="shared" ca="1" si="15"/>
        <v>0</v>
      </c>
      <c r="BQ25" s="129">
        <f t="shared" ca="1" si="15"/>
        <v>0</v>
      </c>
      <c r="BR25" s="129">
        <f t="shared" ca="1" si="15"/>
        <v>0</v>
      </c>
      <c r="BS25" s="129">
        <f t="shared" ca="1" si="15"/>
        <v>0</v>
      </c>
      <c r="BT25" s="129">
        <f t="shared" ca="1" si="15"/>
        <v>0</v>
      </c>
      <c r="BU25" s="129">
        <f t="shared" ca="1" si="16"/>
        <v>0</v>
      </c>
      <c r="BV25" s="129">
        <f t="shared" ca="1" si="16"/>
        <v>0</v>
      </c>
      <c r="BW25" s="129">
        <f t="shared" ca="1" si="16"/>
        <v>0</v>
      </c>
      <c r="BX25" s="129">
        <f t="shared" ca="1" si="16"/>
        <v>0</v>
      </c>
      <c r="BY25" s="129">
        <f t="shared" ca="1" si="16"/>
        <v>0</v>
      </c>
      <c r="BZ25" s="129">
        <f t="shared" ca="1" si="16"/>
        <v>0</v>
      </c>
      <c r="CA25" s="129">
        <f t="shared" ca="1" si="16"/>
        <v>0</v>
      </c>
      <c r="CB25" s="129">
        <f t="shared" ca="1" si="16"/>
        <v>0</v>
      </c>
      <c r="CC25" s="129">
        <f t="shared" ca="1" si="16"/>
        <v>0</v>
      </c>
      <c r="CD25" s="129">
        <f t="shared" ca="1" si="16"/>
        <v>0</v>
      </c>
      <c r="CE25" s="129">
        <f t="shared" ca="1" si="17"/>
        <v>0</v>
      </c>
      <c r="CF25" s="129">
        <f t="shared" ca="1" si="17"/>
        <v>0</v>
      </c>
      <c r="CG25" s="129">
        <f t="shared" ca="1" si="17"/>
        <v>0</v>
      </c>
      <c r="CH25" s="129">
        <f t="shared" ca="1" si="17"/>
        <v>0</v>
      </c>
      <c r="CI25" s="129">
        <f t="shared" ca="1" si="17"/>
        <v>0</v>
      </c>
      <c r="CJ25" s="129">
        <f t="shared" ca="1" si="17"/>
        <v>0</v>
      </c>
      <c r="CK25" s="129">
        <f t="shared" ca="1" si="17"/>
        <v>0</v>
      </c>
      <c r="CL25" s="129">
        <f t="shared" ca="1" si="17"/>
        <v>0</v>
      </c>
      <c r="CM25" s="129">
        <f t="shared" ca="1" si="17"/>
        <v>0</v>
      </c>
      <c r="CN25" s="129">
        <f t="shared" ca="1" si="17"/>
        <v>0</v>
      </c>
      <c r="CO25" s="129">
        <f t="shared" ca="1" si="18"/>
        <v>0</v>
      </c>
      <c r="CP25" s="129">
        <f t="shared" ca="1" si="18"/>
        <v>0</v>
      </c>
      <c r="CQ25" s="129">
        <f t="shared" ca="1" si="18"/>
        <v>0</v>
      </c>
      <c r="CR25" s="129">
        <f t="shared" ca="1" si="18"/>
        <v>0</v>
      </c>
      <c r="CS25" s="129">
        <f t="shared" ca="1" si="18"/>
        <v>0</v>
      </c>
      <c r="CT25" s="129">
        <f t="shared" ca="1" si="18"/>
        <v>0</v>
      </c>
      <c r="CU25" s="129">
        <f t="shared" ca="1" si="18"/>
        <v>0</v>
      </c>
      <c r="CV25" s="129">
        <f t="shared" ca="1" si="18"/>
        <v>0</v>
      </c>
      <c r="CW25" s="129">
        <f t="shared" ca="1" si="18"/>
        <v>0</v>
      </c>
      <c r="CX25" s="129">
        <f t="shared" ca="1" si="18"/>
        <v>0</v>
      </c>
      <c r="CY25" s="129">
        <f t="shared" ca="1" si="18"/>
        <v>0</v>
      </c>
      <c r="CZ25" s="129">
        <f t="shared" ca="1" si="18"/>
        <v>0</v>
      </c>
    </row>
    <row r="26" spans="1:104" s="486" customFormat="1">
      <c r="E26" s="497"/>
      <c r="F26" s="497"/>
      <c r="G26" s="327"/>
      <c r="H26" s="508"/>
      <c r="I26" s="508"/>
      <c r="J26" s="508"/>
      <c r="K26" s="508"/>
      <c r="L26" s="508"/>
      <c r="M26" s="508"/>
      <c r="N26" s="508"/>
      <c r="O26" s="508"/>
      <c r="P26" s="508"/>
      <c r="Q26" s="508"/>
      <c r="AZ26" s="129">
        <f t="shared" ca="1" si="8"/>
        <v>0</v>
      </c>
      <c r="BA26" s="129">
        <f t="shared" ref="BA26:BJ36" ca="1" si="19">IF(BA$5&lt;(TODAY()),0,1)</f>
        <v>0</v>
      </c>
      <c r="BB26" s="129">
        <f t="shared" ca="1" si="19"/>
        <v>0</v>
      </c>
      <c r="BC26" s="129">
        <f t="shared" ca="1" si="19"/>
        <v>0</v>
      </c>
      <c r="BD26" s="129">
        <f t="shared" ca="1" si="19"/>
        <v>0</v>
      </c>
      <c r="BE26" s="129">
        <f t="shared" ca="1" si="19"/>
        <v>0</v>
      </c>
      <c r="BF26" s="129">
        <f t="shared" ca="1" si="19"/>
        <v>0</v>
      </c>
      <c r="BG26" s="129">
        <f t="shared" ca="1" si="19"/>
        <v>0</v>
      </c>
      <c r="BH26" s="129">
        <f t="shared" ca="1" si="19"/>
        <v>0</v>
      </c>
      <c r="BI26" s="129">
        <f t="shared" ca="1" si="19"/>
        <v>0</v>
      </c>
      <c r="BJ26" s="129">
        <f t="shared" ca="1" si="19"/>
        <v>0</v>
      </c>
      <c r="BK26" s="129">
        <f t="shared" ref="BK26:BT36" ca="1" si="20">IF(BK$5&lt;(TODAY()),0,1)</f>
        <v>0</v>
      </c>
      <c r="BL26" s="129">
        <f t="shared" ca="1" si="20"/>
        <v>0</v>
      </c>
      <c r="BM26" s="129">
        <f t="shared" ca="1" si="20"/>
        <v>0</v>
      </c>
      <c r="BN26" s="129">
        <f t="shared" ca="1" si="20"/>
        <v>0</v>
      </c>
      <c r="BO26" s="129">
        <f t="shared" ca="1" si="20"/>
        <v>0</v>
      </c>
      <c r="BP26" s="129">
        <f t="shared" ca="1" si="20"/>
        <v>0</v>
      </c>
      <c r="BQ26" s="129">
        <f t="shared" ca="1" si="20"/>
        <v>0</v>
      </c>
      <c r="BR26" s="129">
        <f t="shared" ca="1" si="20"/>
        <v>0</v>
      </c>
      <c r="BS26" s="129">
        <f t="shared" ca="1" si="20"/>
        <v>0</v>
      </c>
      <c r="BT26" s="129">
        <f t="shared" ca="1" si="20"/>
        <v>0</v>
      </c>
      <c r="BU26" s="129">
        <f t="shared" ref="BU26:CD36" ca="1" si="21">IF(BU$5&lt;(TODAY()),0,1)</f>
        <v>0</v>
      </c>
      <c r="BV26" s="129">
        <f t="shared" ca="1" si="21"/>
        <v>0</v>
      </c>
      <c r="BW26" s="129">
        <f t="shared" ca="1" si="21"/>
        <v>0</v>
      </c>
      <c r="BX26" s="129">
        <f t="shared" ca="1" si="21"/>
        <v>0</v>
      </c>
      <c r="BY26" s="129">
        <f t="shared" ca="1" si="21"/>
        <v>0</v>
      </c>
      <c r="BZ26" s="129">
        <f t="shared" ca="1" si="21"/>
        <v>0</v>
      </c>
      <c r="CA26" s="129">
        <f t="shared" ca="1" si="21"/>
        <v>0</v>
      </c>
      <c r="CB26" s="129">
        <f t="shared" ca="1" si="21"/>
        <v>0</v>
      </c>
      <c r="CC26" s="129">
        <f t="shared" ca="1" si="21"/>
        <v>0</v>
      </c>
      <c r="CD26" s="129">
        <f t="shared" ca="1" si="21"/>
        <v>0</v>
      </c>
      <c r="CE26" s="129">
        <f t="shared" ref="CE26:CN36" ca="1" si="22">IF(CE$5&lt;(TODAY()),0,1)</f>
        <v>0</v>
      </c>
      <c r="CF26" s="129">
        <f t="shared" ca="1" si="22"/>
        <v>0</v>
      </c>
      <c r="CG26" s="129">
        <f t="shared" ca="1" si="22"/>
        <v>0</v>
      </c>
      <c r="CH26" s="129">
        <f t="shared" ca="1" si="22"/>
        <v>0</v>
      </c>
      <c r="CI26" s="129">
        <f t="shared" ca="1" si="22"/>
        <v>0</v>
      </c>
      <c r="CJ26" s="129">
        <f t="shared" ca="1" si="22"/>
        <v>0</v>
      </c>
      <c r="CK26" s="129">
        <f t="shared" ca="1" si="22"/>
        <v>0</v>
      </c>
      <c r="CL26" s="129">
        <f t="shared" ca="1" si="22"/>
        <v>0</v>
      </c>
      <c r="CM26" s="129">
        <f t="shared" ca="1" si="22"/>
        <v>0</v>
      </c>
      <c r="CN26" s="129">
        <f t="shared" ca="1" si="22"/>
        <v>0</v>
      </c>
      <c r="CO26" s="129">
        <f t="shared" ref="CO26:CZ36" ca="1" si="23">IF(CO$5&lt;(TODAY()),0,1)</f>
        <v>0</v>
      </c>
      <c r="CP26" s="129">
        <f t="shared" ca="1" si="23"/>
        <v>0</v>
      </c>
      <c r="CQ26" s="129">
        <f t="shared" ca="1" si="23"/>
        <v>0</v>
      </c>
      <c r="CR26" s="129">
        <f t="shared" ca="1" si="23"/>
        <v>0</v>
      </c>
      <c r="CS26" s="129">
        <f t="shared" ca="1" si="23"/>
        <v>0</v>
      </c>
      <c r="CT26" s="129">
        <f t="shared" ca="1" si="23"/>
        <v>0</v>
      </c>
      <c r="CU26" s="129">
        <f t="shared" ca="1" si="23"/>
        <v>0</v>
      </c>
      <c r="CV26" s="129">
        <f t="shared" ca="1" si="23"/>
        <v>0</v>
      </c>
      <c r="CW26" s="129">
        <f t="shared" ca="1" si="23"/>
        <v>0</v>
      </c>
      <c r="CX26" s="129">
        <f t="shared" ca="1" si="23"/>
        <v>0</v>
      </c>
      <c r="CY26" s="129">
        <f t="shared" ca="1" si="23"/>
        <v>0</v>
      </c>
      <c r="CZ26" s="129">
        <f t="shared" ca="1" si="23"/>
        <v>0</v>
      </c>
    </row>
    <row r="27" spans="1:104" s="486" customFormat="1">
      <c r="E27" s="846"/>
      <c r="F27" s="497"/>
      <c r="G27" s="594"/>
      <c r="H27" s="508"/>
      <c r="I27" s="508"/>
      <c r="J27" s="508"/>
      <c r="K27" s="508"/>
      <c r="L27" s="508"/>
      <c r="M27" s="508"/>
      <c r="N27" s="508"/>
      <c r="O27" s="508"/>
      <c r="P27" s="508"/>
      <c r="Q27" s="508"/>
      <c r="AZ27" s="129">
        <f t="shared" ca="1" si="8"/>
        <v>0</v>
      </c>
      <c r="BA27" s="129">
        <f t="shared" ca="1" si="19"/>
        <v>0</v>
      </c>
      <c r="BB27" s="129">
        <f t="shared" ca="1" si="19"/>
        <v>0</v>
      </c>
      <c r="BC27" s="129">
        <f t="shared" ca="1" si="19"/>
        <v>0</v>
      </c>
      <c r="BD27" s="129">
        <f t="shared" ca="1" si="19"/>
        <v>0</v>
      </c>
      <c r="BE27" s="129">
        <f t="shared" ca="1" si="19"/>
        <v>0</v>
      </c>
      <c r="BF27" s="129">
        <f t="shared" ca="1" si="19"/>
        <v>0</v>
      </c>
      <c r="BG27" s="129">
        <f t="shared" ca="1" si="19"/>
        <v>0</v>
      </c>
      <c r="BH27" s="129">
        <f t="shared" ca="1" si="19"/>
        <v>0</v>
      </c>
      <c r="BI27" s="129">
        <f t="shared" ca="1" si="19"/>
        <v>0</v>
      </c>
      <c r="BJ27" s="129">
        <f t="shared" ca="1" si="19"/>
        <v>0</v>
      </c>
      <c r="BK27" s="129">
        <f t="shared" ca="1" si="20"/>
        <v>0</v>
      </c>
      <c r="BL27" s="129">
        <f t="shared" ca="1" si="20"/>
        <v>0</v>
      </c>
      <c r="BM27" s="129">
        <f t="shared" ca="1" si="20"/>
        <v>0</v>
      </c>
      <c r="BN27" s="129">
        <f t="shared" ca="1" si="20"/>
        <v>0</v>
      </c>
      <c r="BO27" s="129">
        <f t="shared" ca="1" si="20"/>
        <v>0</v>
      </c>
      <c r="BP27" s="129">
        <f t="shared" ca="1" si="20"/>
        <v>0</v>
      </c>
      <c r="BQ27" s="129">
        <f t="shared" ca="1" si="20"/>
        <v>0</v>
      </c>
      <c r="BR27" s="129">
        <f t="shared" ca="1" si="20"/>
        <v>0</v>
      </c>
      <c r="BS27" s="129">
        <f t="shared" ca="1" si="20"/>
        <v>0</v>
      </c>
      <c r="BT27" s="129">
        <f t="shared" ca="1" si="20"/>
        <v>0</v>
      </c>
      <c r="BU27" s="129">
        <f t="shared" ca="1" si="21"/>
        <v>0</v>
      </c>
      <c r="BV27" s="129">
        <f t="shared" ca="1" si="21"/>
        <v>0</v>
      </c>
      <c r="BW27" s="129">
        <f t="shared" ca="1" si="21"/>
        <v>0</v>
      </c>
      <c r="BX27" s="129">
        <f t="shared" ca="1" si="21"/>
        <v>0</v>
      </c>
      <c r="BY27" s="129">
        <f t="shared" ca="1" si="21"/>
        <v>0</v>
      </c>
      <c r="BZ27" s="129">
        <f t="shared" ca="1" si="21"/>
        <v>0</v>
      </c>
      <c r="CA27" s="129">
        <f t="shared" ca="1" si="21"/>
        <v>0</v>
      </c>
      <c r="CB27" s="129">
        <f t="shared" ca="1" si="21"/>
        <v>0</v>
      </c>
      <c r="CC27" s="129">
        <f t="shared" ca="1" si="21"/>
        <v>0</v>
      </c>
      <c r="CD27" s="129">
        <f t="shared" ca="1" si="21"/>
        <v>0</v>
      </c>
      <c r="CE27" s="129">
        <f t="shared" ca="1" si="22"/>
        <v>0</v>
      </c>
      <c r="CF27" s="129">
        <f t="shared" ca="1" si="22"/>
        <v>0</v>
      </c>
      <c r="CG27" s="129">
        <f t="shared" ca="1" si="22"/>
        <v>0</v>
      </c>
      <c r="CH27" s="129">
        <f t="shared" ca="1" si="22"/>
        <v>0</v>
      </c>
      <c r="CI27" s="129">
        <f t="shared" ca="1" si="22"/>
        <v>0</v>
      </c>
      <c r="CJ27" s="129">
        <f t="shared" ca="1" si="22"/>
        <v>0</v>
      </c>
      <c r="CK27" s="129">
        <f t="shared" ca="1" si="22"/>
        <v>0</v>
      </c>
      <c r="CL27" s="129">
        <f t="shared" ca="1" si="22"/>
        <v>0</v>
      </c>
      <c r="CM27" s="129">
        <f t="shared" ca="1" si="22"/>
        <v>0</v>
      </c>
      <c r="CN27" s="129">
        <f t="shared" ca="1" si="22"/>
        <v>0</v>
      </c>
      <c r="CO27" s="129">
        <f t="shared" ca="1" si="23"/>
        <v>0</v>
      </c>
      <c r="CP27" s="129">
        <f t="shared" ca="1" si="23"/>
        <v>0</v>
      </c>
      <c r="CQ27" s="129">
        <f t="shared" ca="1" si="23"/>
        <v>0</v>
      </c>
      <c r="CR27" s="129">
        <f t="shared" ca="1" si="23"/>
        <v>0</v>
      </c>
      <c r="CS27" s="129">
        <f t="shared" ca="1" si="23"/>
        <v>0</v>
      </c>
      <c r="CT27" s="129">
        <f t="shared" ca="1" si="23"/>
        <v>0</v>
      </c>
      <c r="CU27" s="129">
        <f t="shared" ca="1" si="23"/>
        <v>0</v>
      </c>
      <c r="CV27" s="129">
        <f t="shared" ca="1" si="23"/>
        <v>0</v>
      </c>
      <c r="CW27" s="129">
        <f t="shared" ca="1" si="23"/>
        <v>0</v>
      </c>
      <c r="CX27" s="129">
        <f t="shared" ca="1" si="23"/>
        <v>0</v>
      </c>
      <c r="CY27" s="129">
        <f t="shared" ca="1" si="23"/>
        <v>0</v>
      </c>
      <c r="CZ27" s="129">
        <f t="shared" ca="1" si="23"/>
        <v>0</v>
      </c>
    </row>
    <row r="28" spans="1:104" s="486" customFormat="1">
      <c r="A28" s="823">
        <v>8</v>
      </c>
      <c r="B28" s="822" t="s">
        <v>639</v>
      </c>
      <c r="E28" s="497"/>
      <c r="F28" s="497"/>
      <c r="G28" s="594"/>
      <c r="H28" s="508"/>
      <c r="I28" s="508"/>
      <c r="J28" s="508"/>
      <c r="K28" s="508"/>
      <c r="L28" s="508"/>
      <c r="M28" s="508"/>
      <c r="N28" s="508"/>
      <c r="O28" s="508"/>
      <c r="P28" s="508"/>
      <c r="Q28" s="508"/>
      <c r="AZ28" s="129">
        <f t="shared" ca="1" si="8"/>
        <v>0</v>
      </c>
      <c r="BA28" s="129">
        <f t="shared" ca="1" si="19"/>
        <v>0</v>
      </c>
      <c r="BB28" s="129">
        <f t="shared" ca="1" si="19"/>
        <v>0</v>
      </c>
      <c r="BC28" s="129">
        <f t="shared" ca="1" si="19"/>
        <v>0</v>
      </c>
      <c r="BD28" s="129">
        <f t="shared" ca="1" si="19"/>
        <v>0</v>
      </c>
      <c r="BE28" s="129">
        <f t="shared" ca="1" si="19"/>
        <v>0</v>
      </c>
      <c r="BF28" s="129">
        <f t="shared" ca="1" si="19"/>
        <v>0</v>
      </c>
      <c r="BG28" s="129">
        <f t="shared" ca="1" si="19"/>
        <v>0</v>
      </c>
      <c r="BH28" s="129">
        <f t="shared" ca="1" si="19"/>
        <v>0</v>
      </c>
      <c r="BI28" s="129">
        <f t="shared" ca="1" si="19"/>
        <v>0</v>
      </c>
      <c r="BJ28" s="129">
        <f t="shared" ca="1" si="19"/>
        <v>0</v>
      </c>
      <c r="BK28" s="129">
        <f t="shared" ca="1" si="20"/>
        <v>0</v>
      </c>
      <c r="BL28" s="129">
        <f t="shared" ca="1" si="20"/>
        <v>0</v>
      </c>
      <c r="BM28" s="129">
        <f t="shared" ca="1" si="20"/>
        <v>0</v>
      </c>
      <c r="BN28" s="129">
        <f t="shared" ca="1" si="20"/>
        <v>0</v>
      </c>
      <c r="BO28" s="129">
        <f t="shared" ca="1" si="20"/>
        <v>0</v>
      </c>
      <c r="BP28" s="129">
        <f t="shared" ca="1" si="20"/>
        <v>0</v>
      </c>
      <c r="BQ28" s="129">
        <f t="shared" ca="1" si="20"/>
        <v>0</v>
      </c>
      <c r="BR28" s="129">
        <f t="shared" ca="1" si="20"/>
        <v>0</v>
      </c>
      <c r="BS28" s="129">
        <f t="shared" ca="1" si="20"/>
        <v>0</v>
      </c>
      <c r="BT28" s="129">
        <f t="shared" ca="1" si="20"/>
        <v>0</v>
      </c>
      <c r="BU28" s="129">
        <f t="shared" ca="1" si="21"/>
        <v>0</v>
      </c>
      <c r="BV28" s="129">
        <f t="shared" ca="1" si="21"/>
        <v>0</v>
      </c>
      <c r="BW28" s="129">
        <f t="shared" ca="1" si="21"/>
        <v>0</v>
      </c>
      <c r="BX28" s="129">
        <f t="shared" ca="1" si="21"/>
        <v>0</v>
      </c>
      <c r="BY28" s="129">
        <f t="shared" ca="1" si="21"/>
        <v>0</v>
      </c>
      <c r="BZ28" s="129">
        <f t="shared" ca="1" si="21"/>
        <v>0</v>
      </c>
      <c r="CA28" s="129">
        <f t="shared" ca="1" si="21"/>
        <v>0</v>
      </c>
      <c r="CB28" s="129">
        <f t="shared" ca="1" si="21"/>
        <v>0</v>
      </c>
      <c r="CC28" s="129">
        <f t="shared" ca="1" si="21"/>
        <v>0</v>
      </c>
      <c r="CD28" s="129">
        <f t="shared" ca="1" si="21"/>
        <v>0</v>
      </c>
      <c r="CE28" s="129">
        <f t="shared" ca="1" si="22"/>
        <v>0</v>
      </c>
      <c r="CF28" s="129">
        <f t="shared" ca="1" si="22"/>
        <v>0</v>
      </c>
      <c r="CG28" s="129">
        <f t="shared" ca="1" si="22"/>
        <v>0</v>
      </c>
      <c r="CH28" s="129">
        <f t="shared" ca="1" si="22"/>
        <v>0</v>
      </c>
      <c r="CI28" s="129">
        <f t="shared" ca="1" si="22"/>
        <v>0</v>
      </c>
      <c r="CJ28" s="129">
        <f t="shared" ca="1" si="22"/>
        <v>0</v>
      </c>
      <c r="CK28" s="129">
        <f t="shared" ca="1" si="22"/>
        <v>0</v>
      </c>
      <c r="CL28" s="129">
        <f t="shared" ca="1" si="22"/>
        <v>0</v>
      </c>
      <c r="CM28" s="129">
        <f t="shared" ca="1" si="22"/>
        <v>0</v>
      </c>
      <c r="CN28" s="129">
        <f t="shared" ca="1" si="22"/>
        <v>0</v>
      </c>
      <c r="CO28" s="129">
        <f t="shared" ca="1" si="23"/>
        <v>0</v>
      </c>
      <c r="CP28" s="129">
        <f t="shared" ca="1" si="23"/>
        <v>0</v>
      </c>
      <c r="CQ28" s="129">
        <f t="shared" ca="1" si="23"/>
        <v>0</v>
      </c>
      <c r="CR28" s="129">
        <f t="shared" ca="1" si="23"/>
        <v>0</v>
      </c>
      <c r="CS28" s="129">
        <f t="shared" ca="1" si="23"/>
        <v>0</v>
      </c>
      <c r="CT28" s="129">
        <f t="shared" ca="1" si="23"/>
        <v>0</v>
      </c>
      <c r="CU28" s="129">
        <f t="shared" ca="1" si="23"/>
        <v>0</v>
      </c>
      <c r="CV28" s="129">
        <f t="shared" ca="1" si="23"/>
        <v>0</v>
      </c>
      <c r="CW28" s="129">
        <f t="shared" ca="1" si="23"/>
        <v>0</v>
      </c>
      <c r="CX28" s="129">
        <f t="shared" ca="1" si="23"/>
        <v>0</v>
      </c>
      <c r="CY28" s="129">
        <f t="shared" ca="1" si="23"/>
        <v>0</v>
      </c>
      <c r="CZ28" s="129">
        <f t="shared" ca="1" si="23"/>
        <v>0</v>
      </c>
    </row>
    <row r="29" spans="1:104" s="486" customFormat="1">
      <c r="A29" s="823">
        <v>23</v>
      </c>
      <c r="B29" s="822" t="s">
        <v>638</v>
      </c>
      <c r="E29" s="497"/>
      <c r="F29" s="497"/>
      <c r="G29" s="594"/>
      <c r="H29" s="845"/>
      <c r="I29" s="845"/>
      <c r="J29" s="845"/>
      <c r="K29" s="845"/>
      <c r="L29" s="845"/>
      <c r="M29" s="845"/>
      <c r="N29" s="845"/>
      <c r="O29" s="845"/>
      <c r="P29" s="845"/>
      <c r="Q29" s="845"/>
      <c r="AZ29" s="129">
        <f t="shared" ca="1" si="8"/>
        <v>0</v>
      </c>
      <c r="BA29" s="129">
        <f t="shared" ca="1" si="19"/>
        <v>0</v>
      </c>
      <c r="BB29" s="129">
        <f t="shared" ca="1" si="19"/>
        <v>0</v>
      </c>
      <c r="BC29" s="129">
        <f t="shared" ca="1" si="19"/>
        <v>0</v>
      </c>
      <c r="BD29" s="129">
        <f t="shared" ca="1" si="19"/>
        <v>0</v>
      </c>
      <c r="BE29" s="129">
        <f t="shared" ca="1" si="19"/>
        <v>0</v>
      </c>
      <c r="BF29" s="129">
        <f t="shared" ca="1" si="19"/>
        <v>0</v>
      </c>
      <c r="BG29" s="129">
        <f t="shared" ca="1" si="19"/>
        <v>0</v>
      </c>
      <c r="BH29" s="129">
        <f t="shared" ca="1" si="19"/>
        <v>0</v>
      </c>
      <c r="BI29" s="129">
        <f t="shared" ca="1" si="19"/>
        <v>0</v>
      </c>
      <c r="BJ29" s="129">
        <f t="shared" ca="1" si="19"/>
        <v>0</v>
      </c>
      <c r="BK29" s="129">
        <f t="shared" ca="1" si="20"/>
        <v>0</v>
      </c>
      <c r="BL29" s="129">
        <f t="shared" ca="1" si="20"/>
        <v>0</v>
      </c>
      <c r="BM29" s="129">
        <f t="shared" ca="1" si="20"/>
        <v>0</v>
      </c>
      <c r="BN29" s="129">
        <f t="shared" ca="1" si="20"/>
        <v>0</v>
      </c>
      <c r="BO29" s="129">
        <f t="shared" ca="1" si="20"/>
        <v>0</v>
      </c>
      <c r="BP29" s="129">
        <f t="shared" ca="1" si="20"/>
        <v>0</v>
      </c>
      <c r="BQ29" s="129">
        <f t="shared" ca="1" si="20"/>
        <v>0</v>
      </c>
      <c r="BR29" s="129">
        <f t="shared" ca="1" si="20"/>
        <v>0</v>
      </c>
      <c r="BS29" s="129">
        <f t="shared" ca="1" si="20"/>
        <v>0</v>
      </c>
      <c r="BT29" s="129">
        <f t="shared" ca="1" si="20"/>
        <v>0</v>
      </c>
      <c r="BU29" s="129">
        <f t="shared" ca="1" si="21"/>
        <v>0</v>
      </c>
      <c r="BV29" s="129">
        <f t="shared" ca="1" si="21"/>
        <v>0</v>
      </c>
      <c r="BW29" s="129">
        <f t="shared" ca="1" si="21"/>
        <v>0</v>
      </c>
      <c r="BX29" s="129">
        <f t="shared" ca="1" si="21"/>
        <v>0</v>
      </c>
      <c r="BY29" s="129">
        <f t="shared" ca="1" si="21"/>
        <v>0</v>
      </c>
      <c r="BZ29" s="129">
        <f t="shared" ca="1" si="21"/>
        <v>0</v>
      </c>
      <c r="CA29" s="129">
        <f t="shared" ca="1" si="21"/>
        <v>0</v>
      </c>
      <c r="CB29" s="129">
        <f t="shared" ca="1" si="21"/>
        <v>0</v>
      </c>
      <c r="CC29" s="129">
        <f t="shared" ca="1" si="21"/>
        <v>0</v>
      </c>
      <c r="CD29" s="129">
        <f t="shared" ca="1" si="21"/>
        <v>0</v>
      </c>
      <c r="CE29" s="129">
        <f t="shared" ca="1" si="22"/>
        <v>0</v>
      </c>
      <c r="CF29" s="129">
        <f t="shared" ca="1" si="22"/>
        <v>0</v>
      </c>
      <c r="CG29" s="129">
        <f t="shared" ca="1" si="22"/>
        <v>0</v>
      </c>
      <c r="CH29" s="129">
        <f t="shared" ca="1" si="22"/>
        <v>0</v>
      </c>
      <c r="CI29" s="129">
        <f t="shared" ca="1" si="22"/>
        <v>0</v>
      </c>
      <c r="CJ29" s="129">
        <f t="shared" ca="1" si="22"/>
        <v>0</v>
      </c>
      <c r="CK29" s="129">
        <f t="shared" ca="1" si="22"/>
        <v>0</v>
      </c>
      <c r="CL29" s="129">
        <f t="shared" ca="1" si="22"/>
        <v>0</v>
      </c>
      <c r="CM29" s="129">
        <f t="shared" ca="1" si="22"/>
        <v>0</v>
      </c>
      <c r="CN29" s="129">
        <f t="shared" ca="1" si="22"/>
        <v>0</v>
      </c>
      <c r="CO29" s="129">
        <f t="shared" ca="1" si="23"/>
        <v>0</v>
      </c>
      <c r="CP29" s="129">
        <f t="shared" ca="1" si="23"/>
        <v>0</v>
      </c>
      <c r="CQ29" s="129">
        <f t="shared" ca="1" si="23"/>
        <v>0</v>
      </c>
      <c r="CR29" s="129">
        <f t="shared" ca="1" si="23"/>
        <v>0</v>
      </c>
      <c r="CS29" s="129">
        <f t="shared" ca="1" si="23"/>
        <v>0</v>
      </c>
      <c r="CT29" s="129">
        <f t="shared" ca="1" si="23"/>
        <v>0</v>
      </c>
      <c r="CU29" s="129">
        <f t="shared" ca="1" si="23"/>
        <v>0</v>
      </c>
      <c r="CV29" s="129">
        <f t="shared" ca="1" si="23"/>
        <v>0</v>
      </c>
      <c r="CW29" s="129">
        <f t="shared" ca="1" si="23"/>
        <v>0</v>
      </c>
      <c r="CX29" s="129">
        <f t="shared" ca="1" si="23"/>
        <v>0</v>
      </c>
      <c r="CY29" s="129">
        <f t="shared" ca="1" si="23"/>
        <v>0</v>
      </c>
      <c r="CZ29" s="129">
        <f t="shared" ca="1" si="23"/>
        <v>0</v>
      </c>
    </row>
    <row r="30" spans="1:104">
      <c r="A30" s="823">
        <v>32</v>
      </c>
      <c r="B30" s="822" t="s">
        <v>636</v>
      </c>
      <c r="G30" s="27"/>
      <c r="AZ30" s="129">
        <f t="shared" ca="1" si="8"/>
        <v>0</v>
      </c>
      <c r="BA30" s="129">
        <f t="shared" ca="1" si="19"/>
        <v>0</v>
      </c>
      <c r="BB30" s="129">
        <f t="shared" ca="1" si="19"/>
        <v>0</v>
      </c>
      <c r="BC30" s="129">
        <f t="shared" ca="1" si="19"/>
        <v>0</v>
      </c>
      <c r="BD30" s="129">
        <f t="shared" ca="1" si="19"/>
        <v>0</v>
      </c>
      <c r="BE30" s="129">
        <f t="shared" ca="1" si="19"/>
        <v>0</v>
      </c>
      <c r="BF30" s="129">
        <f t="shared" ca="1" si="19"/>
        <v>0</v>
      </c>
      <c r="BG30" s="129">
        <f t="shared" ca="1" si="19"/>
        <v>0</v>
      </c>
      <c r="BH30" s="129">
        <f t="shared" ca="1" si="19"/>
        <v>0</v>
      </c>
      <c r="BI30" s="129">
        <f t="shared" ca="1" si="19"/>
        <v>0</v>
      </c>
      <c r="BJ30" s="129">
        <f t="shared" ca="1" si="19"/>
        <v>0</v>
      </c>
      <c r="BK30" s="129">
        <f t="shared" ca="1" si="20"/>
        <v>0</v>
      </c>
      <c r="BL30" s="129">
        <f t="shared" ca="1" si="20"/>
        <v>0</v>
      </c>
      <c r="BM30" s="129">
        <f t="shared" ca="1" si="20"/>
        <v>0</v>
      </c>
      <c r="BN30" s="129">
        <f t="shared" ca="1" si="20"/>
        <v>0</v>
      </c>
      <c r="BO30" s="129">
        <f t="shared" ca="1" si="20"/>
        <v>0</v>
      </c>
      <c r="BP30" s="129">
        <f t="shared" ca="1" si="20"/>
        <v>0</v>
      </c>
      <c r="BQ30" s="129">
        <f t="shared" ca="1" si="20"/>
        <v>0</v>
      </c>
      <c r="BR30" s="129">
        <f t="shared" ca="1" si="20"/>
        <v>0</v>
      </c>
      <c r="BS30" s="129">
        <f t="shared" ca="1" si="20"/>
        <v>0</v>
      </c>
      <c r="BT30" s="129">
        <f t="shared" ca="1" si="20"/>
        <v>0</v>
      </c>
      <c r="BU30" s="129">
        <f t="shared" ca="1" si="21"/>
        <v>0</v>
      </c>
      <c r="BV30" s="129">
        <f t="shared" ca="1" si="21"/>
        <v>0</v>
      </c>
      <c r="BW30" s="129">
        <f t="shared" ca="1" si="21"/>
        <v>0</v>
      </c>
      <c r="BX30" s="129">
        <f t="shared" ca="1" si="21"/>
        <v>0</v>
      </c>
      <c r="BY30" s="129">
        <f t="shared" ca="1" si="21"/>
        <v>0</v>
      </c>
      <c r="BZ30" s="129">
        <f t="shared" ca="1" si="21"/>
        <v>0</v>
      </c>
      <c r="CA30" s="129">
        <f t="shared" ca="1" si="21"/>
        <v>0</v>
      </c>
      <c r="CB30" s="129">
        <f t="shared" ca="1" si="21"/>
        <v>0</v>
      </c>
      <c r="CC30" s="129">
        <f t="shared" ca="1" si="21"/>
        <v>0</v>
      </c>
      <c r="CD30" s="129">
        <f t="shared" ca="1" si="21"/>
        <v>0</v>
      </c>
      <c r="CE30" s="129">
        <f t="shared" ca="1" si="22"/>
        <v>0</v>
      </c>
      <c r="CF30" s="129">
        <f t="shared" ca="1" si="22"/>
        <v>0</v>
      </c>
      <c r="CG30" s="129">
        <f t="shared" ca="1" si="22"/>
        <v>0</v>
      </c>
      <c r="CH30" s="129">
        <f t="shared" ca="1" si="22"/>
        <v>0</v>
      </c>
      <c r="CI30" s="129">
        <f t="shared" ca="1" si="22"/>
        <v>0</v>
      </c>
      <c r="CJ30" s="129">
        <f t="shared" ca="1" si="22"/>
        <v>0</v>
      </c>
      <c r="CK30" s="129">
        <f t="shared" ca="1" si="22"/>
        <v>0</v>
      </c>
      <c r="CL30" s="129">
        <f t="shared" ca="1" si="22"/>
        <v>0</v>
      </c>
      <c r="CM30" s="129">
        <f t="shared" ca="1" si="22"/>
        <v>0</v>
      </c>
      <c r="CN30" s="129">
        <f t="shared" ca="1" si="22"/>
        <v>0</v>
      </c>
      <c r="CO30" s="129">
        <f t="shared" ca="1" si="23"/>
        <v>0</v>
      </c>
      <c r="CP30" s="129">
        <f t="shared" ca="1" si="23"/>
        <v>0</v>
      </c>
      <c r="CQ30" s="129">
        <f t="shared" ca="1" si="23"/>
        <v>0</v>
      </c>
      <c r="CR30" s="129">
        <f t="shared" ca="1" si="23"/>
        <v>0</v>
      </c>
      <c r="CS30" s="129">
        <f t="shared" ca="1" si="23"/>
        <v>0</v>
      </c>
      <c r="CT30" s="129">
        <f t="shared" ca="1" si="23"/>
        <v>0</v>
      </c>
      <c r="CU30" s="129">
        <f t="shared" ca="1" si="23"/>
        <v>0</v>
      </c>
      <c r="CV30" s="129">
        <f t="shared" ca="1" si="23"/>
        <v>0</v>
      </c>
      <c r="CW30" s="129">
        <f t="shared" ca="1" si="23"/>
        <v>0</v>
      </c>
      <c r="CX30" s="129">
        <f t="shared" ca="1" si="23"/>
        <v>0</v>
      </c>
      <c r="CY30" s="129">
        <f t="shared" ca="1" si="23"/>
        <v>0</v>
      </c>
      <c r="CZ30" s="129">
        <f t="shared" ca="1" si="23"/>
        <v>0</v>
      </c>
    </row>
    <row r="31" spans="1:104">
      <c r="A31" s="823">
        <v>33</v>
      </c>
      <c r="B31" s="822" t="s">
        <v>637</v>
      </c>
      <c r="G31" s="27"/>
      <c r="AZ31" s="129">
        <f t="shared" ca="1" si="8"/>
        <v>0</v>
      </c>
      <c r="BA31" s="129">
        <f t="shared" ca="1" si="19"/>
        <v>0</v>
      </c>
      <c r="BB31" s="129">
        <f t="shared" ca="1" si="19"/>
        <v>0</v>
      </c>
      <c r="BC31" s="129">
        <f t="shared" ca="1" si="19"/>
        <v>0</v>
      </c>
      <c r="BD31" s="129">
        <f t="shared" ca="1" si="19"/>
        <v>0</v>
      </c>
      <c r="BE31" s="129">
        <f t="shared" ca="1" si="19"/>
        <v>0</v>
      </c>
      <c r="BF31" s="129">
        <f t="shared" ca="1" si="19"/>
        <v>0</v>
      </c>
      <c r="BG31" s="129">
        <f t="shared" ca="1" si="19"/>
        <v>0</v>
      </c>
      <c r="BH31" s="129">
        <f t="shared" ca="1" si="19"/>
        <v>0</v>
      </c>
      <c r="BI31" s="129">
        <f t="shared" ca="1" si="19"/>
        <v>0</v>
      </c>
      <c r="BJ31" s="129">
        <f t="shared" ca="1" si="19"/>
        <v>0</v>
      </c>
      <c r="BK31" s="129">
        <f t="shared" ca="1" si="20"/>
        <v>0</v>
      </c>
      <c r="BL31" s="129">
        <f t="shared" ca="1" si="20"/>
        <v>0</v>
      </c>
      <c r="BM31" s="129">
        <f t="shared" ca="1" si="20"/>
        <v>0</v>
      </c>
      <c r="BN31" s="129">
        <f t="shared" ca="1" si="20"/>
        <v>0</v>
      </c>
      <c r="BO31" s="129">
        <f t="shared" ca="1" si="20"/>
        <v>0</v>
      </c>
      <c r="BP31" s="129">
        <f t="shared" ca="1" si="20"/>
        <v>0</v>
      </c>
      <c r="BQ31" s="129">
        <f t="shared" ca="1" si="20"/>
        <v>0</v>
      </c>
      <c r="BR31" s="129">
        <f t="shared" ca="1" si="20"/>
        <v>0</v>
      </c>
      <c r="BS31" s="129">
        <f t="shared" ca="1" si="20"/>
        <v>0</v>
      </c>
      <c r="BT31" s="129">
        <f t="shared" ca="1" si="20"/>
        <v>0</v>
      </c>
      <c r="BU31" s="129">
        <f t="shared" ca="1" si="21"/>
        <v>0</v>
      </c>
      <c r="BV31" s="129">
        <f t="shared" ca="1" si="21"/>
        <v>0</v>
      </c>
      <c r="BW31" s="129">
        <f t="shared" ca="1" si="21"/>
        <v>0</v>
      </c>
      <c r="BX31" s="129">
        <f t="shared" ca="1" si="21"/>
        <v>0</v>
      </c>
      <c r="BY31" s="129">
        <f t="shared" ca="1" si="21"/>
        <v>0</v>
      </c>
      <c r="BZ31" s="129">
        <f t="shared" ca="1" si="21"/>
        <v>0</v>
      </c>
      <c r="CA31" s="129">
        <f t="shared" ca="1" si="21"/>
        <v>0</v>
      </c>
      <c r="CB31" s="129">
        <f t="shared" ca="1" si="21"/>
        <v>0</v>
      </c>
      <c r="CC31" s="129">
        <f t="shared" ca="1" si="21"/>
        <v>0</v>
      </c>
      <c r="CD31" s="129">
        <f t="shared" ca="1" si="21"/>
        <v>0</v>
      </c>
      <c r="CE31" s="129">
        <f t="shared" ca="1" si="22"/>
        <v>0</v>
      </c>
      <c r="CF31" s="129">
        <f t="shared" ca="1" si="22"/>
        <v>0</v>
      </c>
      <c r="CG31" s="129">
        <f t="shared" ca="1" si="22"/>
        <v>0</v>
      </c>
      <c r="CH31" s="129">
        <f t="shared" ca="1" si="22"/>
        <v>0</v>
      </c>
      <c r="CI31" s="129">
        <f t="shared" ca="1" si="22"/>
        <v>0</v>
      </c>
      <c r="CJ31" s="129">
        <f t="shared" ca="1" si="22"/>
        <v>0</v>
      </c>
      <c r="CK31" s="129">
        <f t="shared" ca="1" si="22"/>
        <v>0</v>
      </c>
      <c r="CL31" s="129">
        <f t="shared" ca="1" si="22"/>
        <v>0</v>
      </c>
      <c r="CM31" s="129">
        <f t="shared" ca="1" si="22"/>
        <v>0</v>
      </c>
      <c r="CN31" s="129">
        <f t="shared" ca="1" si="22"/>
        <v>0</v>
      </c>
      <c r="CO31" s="129">
        <f t="shared" ca="1" si="23"/>
        <v>0</v>
      </c>
      <c r="CP31" s="129">
        <f t="shared" ca="1" si="23"/>
        <v>0</v>
      </c>
      <c r="CQ31" s="129">
        <f t="shared" ca="1" si="23"/>
        <v>0</v>
      </c>
      <c r="CR31" s="129">
        <f t="shared" ca="1" si="23"/>
        <v>0</v>
      </c>
      <c r="CS31" s="129">
        <f t="shared" ca="1" si="23"/>
        <v>0</v>
      </c>
      <c r="CT31" s="129">
        <f t="shared" ca="1" si="23"/>
        <v>0</v>
      </c>
      <c r="CU31" s="129">
        <f t="shared" ca="1" si="23"/>
        <v>0</v>
      </c>
      <c r="CV31" s="129">
        <f t="shared" ca="1" si="23"/>
        <v>0</v>
      </c>
      <c r="CW31" s="129">
        <f t="shared" ca="1" si="23"/>
        <v>0</v>
      </c>
      <c r="CX31" s="129">
        <f t="shared" ca="1" si="23"/>
        <v>0</v>
      </c>
      <c r="CY31" s="129">
        <f t="shared" ca="1" si="23"/>
        <v>0</v>
      </c>
      <c r="CZ31" s="129">
        <f t="shared" ca="1" si="23"/>
        <v>0</v>
      </c>
    </row>
    <row r="32" spans="1:104">
      <c r="G32" s="27"/>
      <c r="AZ32" s="129">
        <f t="shared" ca="1" si="8"/>
        <v>0</v>
      </c>
      <c r="BA32" s="129">
        <f t="shared" ca="1" si="19"/>
        <v>0</v>
      </c>
      <c r="BB32" s="129">
        <f t="shared" ca="1" si="19"/>
        <v>0</v>
      </c>
      <c r="BC32" s="129">
        <f t="shared" ca="1" si="19"/>
        <v>0</v>
      </c>
      <c r="BD32" s="129">
        <f t="shared" ca="1" si="19"/>
        <v>0</v>
      </c>
      <c r="BE32" s="129">
        <f t="shared" ca="1" si="19"/>
        <v>0</v>
      </c>
      <c r="BF32" s="129">
        <f t="shared" ca="1" si="19"/>
        <v>0</v>
      </c>
      <c r="BG32" s="129">
        <f t="shared" ca="1" si="19"/>
        <v>0</v>
      </c>
      <c r="BH32" s="129">
        <f t="shared" ca="1" si="19"/>
        <v>0</v>
      </c>
      <c r="BI32" s="129">
        <f t="shared" ca="1" si="19"/>
        <v>0</v>
      </c>
      <c r="BJ32" s="129">
        <f t="shared" ca="1" si="19"/>
        <v>0</v>
      </c>
      <c r="BK32" s="129">
        <f t="shared" ca="1" si="20"/>
        <v>0</v>
      </c>
      <c r="BL32" s="129">
        <f t="shared" ca="1" si="20"/>
        <v>0</v>
      </c>
      <c r="BM32" s="129">
        <f t="shared" ca="1" si="20"/>
        <v>0</v>
      </c>
      <c r="BN32" s="129">
        <f t="shared" ca="1" si="20"/>
        <v>0</v>
      </c>
      <c r="BO32" s="129">
        <f t="shared" ca="1" si="20"/>
        <v>0</v>
      </c>
      <c r="BP32" s="129">
        <f t="shared" ca="1" si="20"/>
        <v>0</v>
      </c>
      <c r="BQ32" s="129">
        <f t="shared" ca="1" si="20"/>
        <v>0</v>
      </c>
      <c r="BR32" s="129">
        <f t="shared" ca="1" si="20"/>
        <v>0</v>
      </c>
      <c r="BS32" s="129">
        <f t="shared" ca="1" si="20"/>
        <v>0</v>
      </c>
      <c r="BT32" s="129">
        <f t="shared" ca="1" si="20"/>
        <v>0</v>
      </c>
      <c r="BU32" s="129">
        <f t="shared" ca="1" si="21"/>
        <v>0</v>
      </c>
      <c r="BV32" s="129">
        <f t="shared" ca="1" si="21"/>
        <v>0</v>
      </c>
      <c r="BW32" s="129">
        <f t="shared" ca="1" si="21"/>
        <v>0</v>
      </c>
      <c r="BX32" s="129">
        <f t="shared" ca="1" si="21"/>
        <v>0</v>
      </c>
      <c r="BY32" s="129">
        <f t="shared" ca="1" si="21"/>
        <v>0</v>
      </c>
      <c r="BZ32" s="129">
        <f t="shared" ca="1" si="21"/>
        <v>0</v>
      </c>
      <c r="CA32" s="129">
        <f t="shared" ca="1" si="21"/>
        <v>0</v>
      </c>
      <c r="CB32" s="129">
        <f t="shared" ca="1" si="21"/>
        <v>0</v>
      </c>
      <c r="CC32" s="129">
        <f t="shared" ca="1" si="21"/>
        <v>0</v>
      </c>
      <c r="CD32" s="129">
        <f t="shared" ca="1" si="21"/>
        <v>0</v>
      </c>
      <c r="CE32" s="129">
        <f t="shared" ca="1" si="22"/>
        <v>0</v>
      </c>
      <c r="CF32" s="129">
        <f t="shared" ca="1" si="22"/>
        <v>0</v>
      </c>
      <c r="CG32" s="129">
        <f t="shared" ca="1" si="22"/>
        <v>0</v>
      </c>
      <c r="CH32" s="129">
        <f t="shared" ca="1" si="22"/>
        <v>0</v>
      </c>
      <c r="CI32" s="129">
        <f t="shared" ca="1" si="22"/>
        <v>0</v>
      </c>
      <c r="CJ32" s="129">
        <f t="shared" ca="1" si="22"/>
        <v>0</v>
      </c>
      <c r="CK32" s="129">
        <f t="shared" ca="1" si="22"/>
        <v>0</v>
      </c>
      <c r="CL32" s="129">
        <f t="shared" ca="1" si="22"/>
        <v>0</v>
      </c>
      <c r="CM32" s="129">
        <f t="shared" ca="1" si="22"/>
        <v>0</v>
      </c>
      <c r="CN32" s="129">
        <f t="shared" ca="1" si="22"/>
        <v>0</v>
      </c>
      <c r="CO32" s="129">
        <f t="shared" ca="1" si="23"/>
        <v>0</v>
      </c>
      <c r="CP32" s="129">
        <f t="shared" ca="1" si="23"/>
        <v>0</v>
      </c>
      <c r="CQ32" s="129">
        <f t="shared" ca="1" si="23"/>
        <v>0</v>
      </c>
      <c r="CR32" s="129">
        <f t="shared" ca="1" si="23"/>
        <v>0</v>
      </c>
      <c r="CS32" s="129">
        <f t="shared" ca="1" si="23"/>
        <v>0</v>
      </c>
      <c r="CT32" s="129">
        <f t="shared" ca="1" si="23"/>
        <v>0</v>
      </c>
      <c r="CU32" s="129">
        <f t="shared" ca="1" si="23"/>
        <v>0</v>
      </c>
      <c r="CV32" s="129">
        <f t="shared" ca="1" si="23"/>
        <v>0</v>
      </c>
      <c r="CW32" s="129">
        <f t="shared" ca="1" si="23"/>
        <v>0</v>
      </c>
      <c r="CX32" s="129">
        <f t="shared" ca="1" si="23"/>
        <v>0</v>
      </c>
      <c r="CY32" s="129">
        <f t="shared" ca="1" si="23"/>
        <v>0</v>
      </c>
      <c r="CZ32" s="129">
        <f t="shared" ca="1" si="23"/>
        <v>0</v>
      </c>
    </row>
    <row r="33" spans="1:104">
      <c r="G33" s="27"/>
      <c r="AZ33" s="129">
        <f t="shared" ca="1" si="8"/>
        <v>0</v>
      </c>
      <c r="BA33" s="129">
        <f t="shared" ca="1" si="19"/>
        <v>0</v>
      </c>
      <c r="BB33" s="129">
        <f t="shared" ca="1" si="19"/>
        <v>0</v>
      </c>
      <c r="BC33" s="129">
        <f t="shared" ca="1" si="19"/>
        <v>0</v>
      </c>
      <c r="BD33" s="129">
        <f t="shared" ca="1" si="19"/>
        <v>0</v>
      </c>
      <c r="BE33" s="129">
        <f t="shared" ca="1" si="19"/>
        <v>0</v>
      </c>
      <c r="BF33" s="129">
        <f t="shared" ca="1" si="19"/>
        <v>0</v>
      </c>
      <c r="BG33" s="129">
        <f t="shared" ca="1" si="19"/>
        <v>0</v>
      </c>
      <c r="BH33" s="129">
        <f t="shared" ca="1" si="19"/>
        <v>0</v>
      </c>
      <c r="BI33" s="129">
        <f t="shared" ca="1" si="19"/>
        <v>0</v>
      </c>
      <c r="BJ33" s="129">
        <f t="shared" ca="1" si="19"/>
        <v>0</v>
      </c>
      <c r="BK33" s="129">
        <f t="shared" ca="1" si="20"/>
        <v>0</v>
      </c>
      <c r="BL33" s="129">
        <f t="shared" ca="1" si="20"/>
        <v>0</v>
      </c>
      <c r="BM33" s="129">
        <f t="shared" ca="1" si="20"/>
        <v>0</v>
      </c>
      <c r="BN33" s="129">
        <f t="shared" ca="1" si="20"/>
        <v>0</v>
      </c>
      <c r="BO33" s="129">
        <f t="shared" ca="1" si="20"/>
        <v>0</v>
      </c>
      <c r="BP33" s="129">
        <f t="shared" ca="1" si="20"/>
        <v>0</v>
      </c>
      <c r="BQ33" s="129">
        <f t="shared" ca="1" si="20"/>
        <v>0</v>
      </c>
      <c r="BR33" s="129">
        <f t="shared" ca="1" si="20"/>
        <v>0</v>
      </c>
      <c r="BS33" s="129">
        <f t="shared" ca="1" si="20"/>
        <v>0</v>
      </c>
      <c r="BT33" s="129">
        <f t="shared" ca="1" si="20"/>
        <v>0</v>
      </c>
      <c r="BU33" s="129">
        <f t="shared" ca="1" si="21"/>
        <v>0</v>
      </c>
      <c r="BV33" s="129">
        <f t="shared" ca="1" si="21"/>
        <v>0</v>
      </c>
      <c r="BW33" s="129">
        <f t="shared" ca="1" si="21"/>
        <v>0</v>
      </c>
      <c r="BX33" s="129">
        <f t="shared" ca="1" si="21"/>
        <v>0</v>
      </c>
      <c r="BY33" s="129">
        <f t="shared" ca="1" si="21"/>
        <v>0</v>
      </c>
      <c r="BZ33" s="129">
        <f t="shared" ca="1" si="21"/>
        <v>0</v>
      </c>
      <c r="CA33" s="129">
        <f t="shared" ca="1" si="21"/>
        <v>0</v>
      </c>
      <c r="CB33" s="129">
        <f t="shared" ca="1" si="21"/>
        <v>0</v>
      </c>
      <c r="CC33" s="129">
        <f t="shared" ca="1" si="21"/>
        <v>0</v>
      </c>
      <c r="CD33" s="129">
        <f t="shared" ca="1" si="21"/>
        <v>0</v>
      </c>
      <c r="CE33" s="129">
        <f t="shared" ca="1" si="22"/>
        <v>0</v>
      </c>
      <c r="CF33" s="129">
        <f t="shared" ca="1" si="22"/>
        <v>0</v>
      </c>
      <c r="CG33" s="129">
        <f t="shared" ca="1" si="22"/>
        <v>0</v>
      </c>
      <c r="CH33" s="129">
        <f t="shared" ca="1" si="22"/>
        <v>0</v>
      </c>
      <c r="CI33" s="129">
        <f t="shared" ca="1" si="22"/>
        <v>0</v>
      </c>
      <c r="CJ33" s="129">
        <f t="shared" ca="1" si="22"/>
        <v>0</v>
      </c>
      <c r="CK33" s="129">
        <f t="shared" ca="1" si="22"/>
        <v>0</v>
      </c>
      <c r="CL33" s="129">
        <f t="shared" ca="1" si="22"/>
        <v>0</v>
      </c>
      <c r="CM33" s="129">
        <f t="shared" ca="1" si="22"/>
        <v>0</v>
      </c>
      <c r="CN33" s="129">
        <f t="shared" ca="1" si="22"/>
        <v>0</v>
      </c>
      <c r="CO33" s="129">
        <f t="shared" ca="1" si="23"/>
        <v>0</v>
      </c>
      <c r="CP33" s="129">
        <f t="shared" ca="1" si="23"/>
        <v>0</v>
      </c>
      <c r="CQ33" s="129">
        <f t="shared" ca="1" si="23"/>
        <v>0</v>
      </c>
      <c r="CR33" s="129">
        <f t="shared" ca="1" si="23"/>
        <v>0</v>
      </c>
      <c r="CS33" s="129">
        <f t="shared" ca="1" si="23"/>
        <v>0</v>
      </c>
      <c r="CT33" s="129">
        <f t="shared" ca="1" si="23"/>
        <v>0</v>
      </c>
      <c r="CU33" s="129">
        <f t="shared" ca="1" si="23"/>
        <v>0</v>
      </c>
      <c r="CV33" s="129">
        <f t="shared" ca="1" si="23"/>
        <v>0</v>
      </c>
      <c r="CW33" s="129">
        <f t="shared" ca="1" si="23"/>
        <v>0</v>
      </c>
      <c r="CX33" s="129">
        <f t="shared" ca="1" si="23"/>
        <v>0</v>
      </c>
      <c r="CY33" s="129">
        <f t="shared" ca="1" si="23"/>
        <v>0</v>
      </c>
      <c r="CZ33" s="129">
        <f t="shared" ca="1" si="23"/>
        <v>0</v>
      </c>
    </row>
    <row r="34" spans="1:104">
      <c r="G34" s="27"/>
      <c r="AZ34" s="129">
        <f t="shared" ca="1" si="8"/>
        <v>0</v>
      </c>
      <c r="BA34" s="129">
        <f t="shared" ca="1" si="19"/>
        <v>0</v>
      </c>
      <c r="BB34" s="129">
        <f t="shared" ca="1" si="19"/>
        <v>0</v>
      </c>
      <c r="BC34" s="129">
        <f t="shared" ca="1" si="19"/>
        <v>0</v>
      </c>
      <c r="BD34" s="129">
        <f t="shared" ca="1" si="19"/>
        <v>0</v>
      </c>
      <c r="BE34" s="129">
        <f t="shared" ca="1" si="19"/>
        <v>0</v>
      </c>
      <c r="BF34" s="129">
        <f t="shared" ca="1" si="19"/>
        <v>0</v>
      </c>
      <c r="BG34" s="129">
        <f t="shared" ca="1" si="19"/>
        <v>0</v>
      </c>
      <c r="BH34" s="129">
        <f t="shared" ca="1" si="19"/>
        <v>0</v>
      </c>
      <c r="BI34" s="129">
        <f t="shared" ca="1" si="19"/>
        <v>0</v>
      </c>
      <c r="BJ34" s="129">
        <f t="shared" ca="1" si="19"/>
        <v>0</v>
      </c>
      <c r="BK34" s="129">
        <f t="shared" ca="1" si="20"/>
        <v>0</v>
      </c>
      <c r="BL34" s="129">
        <f t="shared" ca="1" si="20"/>
        <v>0</v>
      </c>
      <c r="BM34" s="129">
        <f t="shared" ca="1" si="20"/>
        <v>0</v>
      </c>
      <c r="BN34" s="129">
        <f t="shared" ca="1" si="20"/>
        <v>0</v>
      </c>
      <c r="BO34" s="129">
        <f t="shared" ca="1" si="20"/>
        <v>0</v>
      </c>
      <c r="BP34" s="129">
        <f t="shared" ca="1" si="20"/>
        <v>0</v>
      </c>
      <c r="BQ34" s="129">
        <f t="shared" ca="1" si="20"/>
        <v>0</v>
      </c>
      <c r="BR34" s="129">
        <f t="shared" ca="1" si="20"/>
        <v>0</v>
      </c>
      <c r="BS34" s="129">
        <f t="shared" ca="1" si="20"/>
        <v>0</v>
      </c>
      <c r="BT34" s="129">
        <f t="shared" ca="1" si="20"/>
        <v>0</v>
      </c>
      <c r="BU34" s="129">
        <f t="shared" ca="1" si="21"/>
        <v>0</v>
      </c>
      <c r="BV34" s="129">
        <f t="shared" ca="1" si="21"/>
        <v>0</v>
      </c>
      <c r="BW34" s="129">
        <f t="shared" ca="1" si="21"/>
        <v>0</v>
      </c>
      <c r="BX34" s="129">
        <f t="shared" ca="1" si="21"/>
        <v>0</v>
      </c>
      <c r="BY34" s="129">
        <f t="shared" ca="1" si="21"/>
        <v>0</v>
      </c>
      <c r="BZ34" s="129">
        <f t="shared" ca="1" si="21"/>
        <v>0</v>
      </c>
      <c r="CA34" s="129">
        <f t="shared" ca="1" si="21"/>
        <v>0</v>
      </c>
      <c r="CB34" s="129">
        <f t="shared" ca="1" si="21"/>
        <v>0</v>
      </c>
      <c r="CC34" s="129">
        <f t="shared" ca="1" si="21"/>
        <v>0</v>
      </c>
      <c r="CD34" s="129">
        <f t="shared" ca="1" si="21"/>
        <v>0</v>
      </c>
      <c r="CE34" s="129">
        <f t="shared" ca="1" si="22"/>
        <v>0</v>
      </c>
      <c r="CF34" s="129">
        <f t="shared" ca="1" si="22"/>
        <v>0</v>
      </c>
      <c r="CG34" s="129">
        <f t="shared" ca="1" si="22"/>
        <v>0</v>
      </c>
      <c r="CH34" s="129">
        <f t="shared" ca="1" si="22"/>
        <v>0</v>
      </c>
      <c r="CI34" s="129">
        <f t="shared" ca="1" si="22"/>
        <v>0</v>
      </c>
      <c r="CJ34" s="129">
        <f t="shared" ca="1" si="22"/>
        <v>0</v>
      </c>
      <c r="CK34" s="129">
        <f t="shared" ca="1" si="22"/>
        <v>0</v>
      </c>
      <c r="CL34" s="129">
        <f t="shared" ca="1" si="22"/>
        <v>0</v>
      </c>
      <c r="CM34" s="129">
        <f t="shared" ca="1" si="22"/>
        <v>0</v>
      </c>
      <c r="CN34" s="129">
        <f t="shared" ca="1" si="22"/>
        <v>0</v>
      </c>
      <c r="CO34" s="129">
        <f t="shared" ca="1" si="23"/>
        <v>0</v>
      </c>
      <c r="CP34" s="129">
        <f t="shared" ca="1" si="23"/>
        <v>0</v>
      </c>
      <c r="CQ34" s="129">
        <f t="shared" ca="1" si="23"/>
        <v>0</v>
      </c>
      <c r="CR34" s="129">
        <f t="shared" ca="1" si="23"/>
        <v>0</v>
      </c>
      <c r="CS34" s="129">
        <f t="shared" ca="1" si="23"/>
        <v>0</v>
      </c>
      <c r="CT34" s="129">
        <f t="shared" ca="1" si="23"/>
        <v>0</v>
      </c>
      <c r="CU34" s="129">
        <f t="shared" ca="1" si="23"/>
        <v>0</v>
      </c>
      <c r="CV34" s="129">
        <f t="shared" ca="1" si="23"/>
        <v>0</v>
      </c>
      <c r="CW34" s="129">
        <f t="shared" ca="1" si="23"/>
        <v>0</v>
      </c>
      <c r="CX34" s="129">
        <f t="shared" ca="1" si="23"/>
        <v>0</v>
      </c>
      <c r="CY34" s="129">
        <f t="shared" ca="1" si="23"/>
        <v>0</v>
      </c>
      <c r="CZ34" s="129">
        <f t="shared" ca="1" si="23"/>
        <v>0</v>
      </c>
    </row>
    <row r="35" spans="1:104">
      <c r="G35" s="27"/>
      <c r="AZ35" s="129">
        <f t="shared" ca="1" si="8"/>
        <v>0</v>
      </c>
      <c r="BA35" s="129">
        <f t="shared" ca="1" si="19"/>
        <v>0</v>
      </c>
      <c r="BB35" s="129">
        <f t="shared" ca="1" si="19"/>
        <v>0</v>
      </c>
      <c r="BC35" s="129">
        <f t="shared" ca="1" si="19"/>
        <v>0</v>
      </c>
      <c r="BD35" s="129">
        <f t="shared" ca="1" si="19"/>
        <v>0</v>
      </c>
      <c r="BE35" s="129">
        <f t="shared" ca="1" si="19"/>
        <v>0</v>
      </c>
      <c r="BF35" s="129">
        <f t="shared" ca="1" si="19"/>
        <v>0</v>
      </c>
      <c r="BG35" s="129">
        <f t="shared" ca="1" si="19"/>
        <v>0</v>
      </c>
      <c r="BH35" s="129">
        <f t="shared" ca="1" si="19"/>
        <v>0</v>
      </c>
      <c r="BI35" s="129">
        <f t="shared" ca="1" si="19"/>
        <v>0</v>
      </c>
      <c r="BJ35" s="129">
        <f t="shared" ca="1" si="19"/>
        <v>0</v>
      </c>
      <c r="BK35" s="129">
        <f t="shared" ca="1" si="20"/>
        <v>0</v>
      </c>
      <c r="BL35" s="129">
        <f t="shared" ca="1" si="20"/>
        <v>0</v>
      </c>
      <c r="BM35" s="129">
        <f t="shared" ca="1" si="20"/>
        <v>0</v>
      </c>
      <c r="BN35" s="129">
        <f t="shared" ca="1" si="20"/>
        <v>0</v>
      </c>
      <c r="BO35" s="129">
        <f t="shared" ca="1" si="20"/>
        <v>0</v>
      </c>
      <c r="BP35" s="129">
        <f t="shared" ca="1" si="20"/>
        <v>0</v>
      </c>
      <c r="BQ35" s="129">
        <f t="shared" ca="1" si="20"/>
        <v>0</v>
      </c>
      <c r="BR35" s="129">
        <f t="shared" ca="1" si="20"/>
        <v>0</v>
      </c>
      <c r="BS35" s="129">
        <f t="shared" ca="1" si="20"/>
        <v>0</v>
      </c>
      <c r="BT35" s="129">
        <f t="shared" ca="1" si="20"/>
        <v>0</v>
      </c>
      <c r="BU35" s="129">
        <f t="shared" ca="1" si="21"/>
        <v>0</v>
      </c>
      <c r="BV35" s="129">
        <f t="shared" ca="1" si="21"/>
        <v>0</v>
      </c>
      <c r="BW35" s="129">
        <f t="shared" ca="1" si="21"/>
        <v>0</v>
      </c>
      <c r="BX35" s="129">
        <f t="shared" ca="1" si="21"/>
        <v>0</v>
      </c>
      <c r="BY35" s="129">
        <f t="shared" ca="1" si="21"/>
        <v>0</v>
      </c>
      <c r="BZ35" s="129">
        <f t="shared" ca="1" si="21"/>
        <v>0</v>
      </c>
      <c r="CA35" s="129">
        <f t="shared" ca="1" si="21"/>
        <v>0</v>
      </c>
      <c r="CB35" s="129">
        <f t="shared" ca="1" si="21"/>
        <v>0</v>
      </c>
      <c r="CC35" s="129">
        <f t="shared" ca="1" si="21"/>
        <v>0</v>
      </c>
      <c r="CD35" s="129">
        <f t="shared" ca="1" si="21"/>
        <v>0</v>
      </c>
      <c r="CE35" s="129">
        <f t="shared" ca="1" si="22"/>
        <v>0</v>
      </c>
      <c r="CF35" s="129">
        <f t="shared" ca="1" si="22"/>
        <v>0</v>
      </c>
      <c r="CG35" s="129">
        <f t="shared" ca="1" si="22"/>
        <v>0</v>
      </c>
      <c r="CH35" s="129">
        <f t="shared" ca="1" si="22"/>
        <v>0</v>
      </c>
      <c r="CI35" s="129">
        <f t="shared" ca="1" si="22"/>
        <v>0</v>
      </c>
      <c r="CJ35" s="129">
        <f t="shared" ca="1" si="22"/>
        <v>0</v>
      </c>
      <c r="CK35" s="129">
        <f t="shared" ca="1" si="22"/>
        <v>0</v>
      </c>
      <c r="CL35" s="129">
        <f t="shared" ca="1" si="22"/>
        <v>0</v>
      </c>
      <c r="CM35" s="129">
        <f t="shared" ca="1" si="22"/>
        <v>0</v>
      </c>
      <c r="CN35" s="129">
        <f t="shared" ca="1" si="22"/>
        <v>0</v>
      </c>
      <c r="CO35" s="129">
        <f t="shared" ca="1" si="23"/>
        <v>0</v>
      </c>
      <c r="CP35" s="129">
        <f t="shared" ca="1" si="23"/>
        <v>0</v>
      </c>
      <c r="CQ35" s="129">
        <f t="shared" ca="1" si="23"/>
        <v>0</v>
      </c>
      <c r="CR35" s="129">
        <f t="shared" ca="1" si="23"/>
        <v>0</v>
      </c>
      <c r="CS35" s="129">
        <f t="shared" ca="1" si="23"/>
        <v>0</v>
      </c>
      <c r="CT35" s="129">
        <f t="shared" ca="1" si="23"/>
        <v>0</v>
      </c>
      <c r="CU35" s="129">
        <f t="shared" ca="1" si="23"/>
        <v>0</v>
      </c>
      <c r="CV35" s="129">
        <f t="shared" ca="1" si="23"/>
        <v>0</v>
      </c>
      <c r="CW35" s="129">
        <f t="shared" ca="1" si="23"/>
        <v>0</v>
      </c>
      <c r="CX35" s="129">
        <f t="shared" ca="1" si="23"/>
        <v>0</v>
      </c>
      <c r="CY35" s="129">
        <f t="shared" ca="1" si="23"/>
        <v>0</v>
      </c>
      <c r="CZ35" s="129">
        <f t="shared" ca="1" si="23"/>
        <v>0</v>
      </c>
    </row>
    <row r="36" spans="1:104" s="826" customFormat="1" ht="13.5" thickBot="1">
      <c r="G36" s="827"/>
      <c r="AZ36" s="806">
        <f t="shared" ca="1" si="8"/>
        <v>0</v>
      </c>
      <c r="BA36" s="806">
        <f t="shared" ca="1" si="19"/>
        <v>0</v>
      </c>
      <c r="BB36" s="806">
        <f t="shared" ca="1" si="19"/>
        <v>0</v>
      </c>
      <c r="BC36" s="806">
        <f t="shared" ca="1" si="19"/>
        <v>0</v>
      </c>
      <c r="BD36" s="806">
        <f t="shared" ca="1" si="19"/>
        <v>0</v>
      </c>
      <c r="BE36" s="806">
        <f t="shared" ca="1" si="19"/>
        <v>0</v>
      </c>
      <c r="BF36" s="806">
        <f t="shared" ca="1" si="19"/>
        <v>0</v>
      </c>
      <c r="BG36" s="806">
        <f t="shared" ca="1" si="19"/>
        <v>0</v>
      </c>
      <c r="BH36" s="806">
        <f t="shared" ca="1" si="19"/>
        <v>0</v>
      </c>
      <c r="BI36" s="806">
        <f t="shared" ca="1" si="19"/>
        <v>0</v>
      </c>
      <c r="BJ36" s="806">
        <f t="shared" ca="1" si="19"/>
        <v>0</v>
      </c>
      <c r="BK36" s="806">
        <f t="shared" ca="1" si="20"/>
        <v>0</v>
      </c>
      <c r="BL36" s="806">
        <f t="shared" ca="1" si="20"/>
        <v>0</v>
      </c>
      <c r="BM36" s="806">
        <f t="shared" ca="1" si="20"/>
        <v>0</v>
      </c>
      <c r="BN36" s="806">
        <f t="shared" ca="1" si="20"/>
        <v>0</v>
      </c>
      <c r="BO36" s="806">
        <f t="shared" ca="1" si="20"/>
        <v>0</v>
      </c>
      <c r="BP36" s="806">
        <f t="shared" ca="1" si="20"/>
        <v>0</v>
      </c>
      <c r="BQ36" s="806">
        <f t="shared" ca="1" si="20"/>
        <v>0</v>
      </c>
      <c r="BR36" s="806">
        <f t="shared" ca="1" si="20"/>
        <v>0</v>
      </c>
      <c r="BS36" s="806">
        <f t="shared" ca="1" si="20"/>
        <v>0</v>
      </c>
      <c r="BT36" s="806">
        <f t="shared" ca="1" si="20"/>
        <v>0</v>
      </c>
      <c r="BU36" s="806">
        <f t="shared" ca="1" si="21"/>
        <v>0</v>
      </c>
      <c r="BV36" s="806">
        <f t="shared" ca="1" si="21"/>
        <v>0</v>
      </c>
      <c r="BW36" s="806">
        <f t="shared" ca="1" si="21"/>
        <v>0</v>
      </c>
      <c r="BX36" s="806">
        <f t="shared" ca="1" si="21"/>
        <v>0</v>
      </c>
      <c r="BY36" s="806">
        <f t="shared" ca="1" si="21"/>
        <v>0</v>
      </c>
      <c r="BZ36" s="806">
        <f t="shared" ca="1" si="21"/>
        <v>0</v>
      </c>
      <c r="CA36" s="806">
        <f t="shared" ca="1" si="21"/>
        <v>0</v>
      </c>
      <c r="CB36" s="806">
        <f t="shared" ca="1" si="21"/>
        <v>0</v>
      </c>
      <c r="CC36" s="806">
        <f t="shared" ca="1" si="21"/>
        <v>0</v>
      </c>
      <c r="CD36" s="806">
        <f t="shared" ca="1" si="21"/>
        <v>0</v>
      </c>
      <c r="CE36" s="806">
        <f t="shared" ca="1" si="22"/>
        <v>0</v>
      </c>
      <c r="CF36" s="806">
        <f t="shared" ca="1" si="22"/>
        <v>0</v>
      </c>
      <c r="CG36" s="806">
        <f t="shared" ca="1" si="22"/>
        <v>0</v>
      </c>
      <c r="CH36" s="806">
        <f t="shared" ca="1" si="22"/>
        <v>0</v>
      </c>
      <c r="CI36" s="806">
        <f t="shared" ca="1" si="22"/>
        <v>0</v>
      </c>
      <c r="CJ36" s="806">
        <f t="shared" ca="1" si="22"/>
        <v>0</v>
      </c>
      <c r="CK36" s="806">
        <f t="shared" ca="1" si="22"/>
        <v>0</v>
      </c>
      <c r="CL36" s="806">
        <f t="shared" ca="1" si="22"/>
        <v>0</v>
      </c>
      <c r="CM36" s="806">
        <f t="shared" ca="1" si="22"/>
        <v>0</v>
      </c>
      <c r="CN36" s="806">
        <f t="shared" ca="1" si="22"/>
        <v>0</v>
      </c>
      <c r="CO36" s="806">
        <f t="shared" ca="1" si="23"/>
        <v>0</v>
      </c>
      <c r="CP36" s="806">
        <f t="shared" ca="1" si="23"/>
        <v>0</v>
      </c>
      <c r="CQ36" s="806">
        <f t="shared" ca="1" si="23"/>
        <v>0</v>
      </c>
      <c r="CR36" s="806">
        <f t="shared" ca="1" si="23"/>
        <v>0</v>
      </c>
      <c r="CS36" s="806">
        <f t="shared" ca="1" si="23"/>
        <v>0</v>
      </c>
      <c r="CT36" s="806">
        <f t="shared" ca="1" si="23"/>
        <v>0</v>
      </c>
      <c r="CU36" s="806">
        <f t="shared" ca="1" si="23"/>
        <v>0</v>
      </c>
      <c r="CV36" s="806">
        <f t="shared" ca="1" si="23"/>
        <v>0</v>
      </c>
      <c r="CW36" s="806">
        <f t="shared" ca="1" si="23"/>
        <v>0</v>
      </c>
      <c r="CX36" s="806">
        <f t="shared" ca="1" si="23"/>
        <v>0</v>
      </c>
      <c r="CY36" s="806">
        <f t="shared" ca="1" si="23"/>
        <v>0</v>
      </c>
      <c r="CZ36" s="806">
        <f t="shared" ca="1" si="23"/>
        <v>0</v>
      </c>
    </row>
    <row r="37" spans="1:104" s="24" customFormat="1" ht="14.45" customHeight="1">
      <c r="A37" s="828" t="s">
        <v>628</v>
      </c>
      <c r="G37" s="829" t="s">
        <v>487</v>
      </c>
      <c r="H37" s="829" t="s">
        <v>531</v>
      </c>
      <c r="I37" s="501"/>
      <c r="J37" s="501"/>
      <c r="K37" s="501"/>
      <c r="L37" s="501"/>
      <c r="M37" s="501"/>
      <c r="N37" s="501"/>
      <c r="O37" s="501"/>
      <c r="P37" s="501"/>
      <c r="Q37" s="501"/>
    </row>
    <row r="38" spans="1:104">
      <c r="A38" s="5" t="s">
        <v>626</v>
      </c>
      <c r="B38" s="486" t="s">
        <v>32</v>
      </c>
      <c r="C38" s="12" t="s">
        <v>486</v>
      </c>
      <c r="D38" t="s">
        <v>157</v>
      </c>
      <c r="G38" s="783">
        <v>41687</v>
      </c>
      <c r="H38" s="783">
        <v>41775</v>
      </c>
      <c r="I38" s="783"/>
      <c r="J38" s="783"/>
      <c r="K38" s="783"/>
      <c r="L38" s="783"/>
      <c r="M38" s="783"/>
      <c r="N38" s="783"/>
      <c r="O38" s="783"/>
      <c r="P38" s="783"/>
      <c r="Q38" s="783"/>
    </row>
    <row r="39" spans="1:104">
      <c r="A39" s="5" t="s">
        <v>627</v>
      </c>
      <c r="B39" s="12" t="s">
        <v>246</v>
      </c>
      <c r="C39" s="507" t="s">
        <v>643</v>
      </c>
      <c r="G39" s="783">
        <v>41687</v>
      </c>
      <c r="H39" s="783">
        <v>41729</v>
      </c>
    </row>
    <row r="40" spans="1:104" ht="19.149999999999999" customHeight="1">
      <c r="A40" s="5"/>
      <c r="B40" s="486"/>
      <c r="C40" s="486"/>
      <c r="G40" s="783"/>
      <c r="H40" s="783"/>
    </row>
    <row r="41" spans="1:104">
      <c r="A41" s="5" t="s">
        <v>671</v>
      </c>
      <c r="B41" t="s">
        <v>670</v>
      </c>
      <c r="C41" t="s">
        <v>674</v>
      </c>
      <c r="G41" s="783">
        <v>41712</v>
      </c>
      <c r="H41" s="783">
        <v>41716</v>
      </c>
    </row>
    <row r="42" spans="1:104">
      <c r="A42" s="5" t="s">
        <v>11</v>
      </c>
      <c r="B42" t="s">
        <v>670</v>
      </c>
      <c r="C42" t="s">
        <v>673</v>
      </c>
      <c r="G42" s="783">
        <v>41715</v>
      </c>
      <c r="H42" s="783">
        <v>41719</v>
      </c>
    </row>
    <row r="43" spans="1:104">
      <c r="A43" s="5" t="s">
        <v>11</v>
      </c>
      <c r="B43" t="s">
        <v>670</v>
      </c>
      <c r="C43" t="s">
        <v>673</v>
      </c>
      <c r="G43" s="783">
        <v>41722</v>
      </c>
      <c r="H43" s="783">
        <v>41726</v>
      </c>
    </row>
    <row r="44" spans="1:104">
      <c r="A44" s="5" t="s">
        <v>11</v>
      </c>
      <c r="B44" t="s">
        <v>670</v>
      </c>
      <c r="C44" t="s">
        <v>673</v>
      </c>
      <c r="G44" s="783">
        <v>41745</v>
      </c>
      <c r="H44" s="783">
        <v>41744</v>
      </c>
    </row>
    <row r="45" spans="1:104">
      <c r="A45" s="5" t="s">
        <v>14</v>
      </c>
      <c r="B45" t="s">
        <v>670</v>
      </c>
      <c r="C45" t="s">
        <v>669</v>
      </c>
      <c r="G45" s="783">
        <v>41746</v>
      </c>
      <c r="H45" s="783">
        <v>41754</v>
      </c>
    </row>
    <row r="46" spans="1:104">
      <c r="A46" s="5"/>
      <c r="G46" s="783"/>
      <c r="H46" s="783"/>
    </row>
    <row r="47" spans="1:104">
      <c r="G47" s="783"/>
      <c r="H47" s="783"/>
    </row>
    <row r="48" spans="1:104">
      <c r="G48" s="783"/>
      <c r="H48" s="783"/>
    </row>
    <row r="49" spans="2:23" s="766" customFormat="1"/>
    <row r="51" spans="2:23">
      <c r="B51" s="775" t="s">
        <v>283</v>
      </c>
      <c r="C51" s="777"/>
      <c r="H51" s="776" t="s">
        <v>236</v>
      </c>
      <c r="I51" s="776"/>
    </row>
    <row r="52" spans="2:23">
      <c r="B52" s="505" t="s">
        <v>13</v>
      </c>
      <c r="C52" s="506" t="s">
        <v>196</v>
      </c>
      <c r="H52" s="508">
        <f t="shared" ref="H52:H83" si="24">2080*77%</f>
        <v>1601.6000000000001</v>
      </c>
      <c r="I52" s="508"/>
      <c r="J52" s="508"/>
      <c r="K52" s="508"/>
      <c r="L52" s="508"/>
      <c r="M52" s="508"/>
      <c r="N52" s="508"/>
      <c r="O52" s="508"/>
      <c r="P52" s="508"/>
      <c r="Q52" s="508"/>
    </row>
    <row r="53" spans="2:23">
      <c r="B53" s="505" t="s">
        <v>13</v>
      </c>
      <c r="C53" s="506" t="s">
        <v>229</v>
      </c>
      <c r="H53" s="508">
        <f t="shared" si="24"/>
        <v>1601.6000000000001</v>
      </c>
      <c r="I53" s="508"/>
      <c r="J53" s="508"/>
      <c r="K53" s="508"/>
      <c r="L53" s="508"/>
      <c r="M53" s="508"/>
      <c r="N53" s="508"/>
      <c r="O53" s="508"/>
      <c r="P53" s="508"/>
      <c r="Q53" s="508"/>
    </row>
    <row r="54" spans="2:23">
      <c r="B54" s="505" t="s">
        <v>230</v>
      </c>
      <c r="C54" s="506" t="s">
        <v>145</v>
      </c>
      <c r="H54" s="508">
        <f t="shared" si="24"/>
        <v>1601.6000000000001</v>
      </c>
      <c r="I54" s="508"/>
      <c r="J54" s="508"/>
      <c r="K54" s="508"/>
      <c r="L54" s="508"/>
      <c r="M54" s="508"/>
      <c r="N54" s="508"/>
      <c r="O54" s="508"/>
      <c r="P54" s="508"/>
      <c r="Q54" s="508"/>
    </row>
    <row r="55" spans="2:23">
      <c r="B55" s="505" t="s">
        <v>230</v>
      </c>
      <c r="C55" s="506" t="s">
        <v>233</v>
      </c>
      <c r="H55" s="508">
        <f t="shared" si="24"/>
        <v>1601.6000000000001</v>
      </c>
      <c r="I55" s="508"/>
      <c r="J55" s="508"/>
      <c r="K55" s="508"/>
      <c r="L55" s="508"/>
      <c r="M55" s="508"/>
      <c r="N55" s="508"/>
      <c r="O55" s="508"/>
      <c r="P55" s="508"/>
      <c r="Q55" s="508"/>
    </row>
    <row r="56" spans="2:23">
      <c r="B56" s="505" t="s">
        <v>230</v>
      </c>
      <c r="C56" s="506" t="s">
        <v>234</v>
      </c>
      <c r="H56" s="508">
        <f t="shared" si="24"/>
        <v>1601.6000000000001</v>
      </c>
      <c r="I56" s="508"/>
      <c r="J56" s="508"/>
      <c r="K56" s="508"/>
      <c r="L56" s="508"/>
      <c r="M56" s="508"/>
      <c r="N56" s="508"/>
      <c r="O56" s="508"/>
      <c r="P56" s="508"/>
      <c r="Q56" s="508"/>
    </row>
    <row r="57" spans="2:23">
      <c r="B57" s="671" t="s">
        <v>331</v>
      </c>
      <c r="C57" s="673" t="s">
        <v>330</v>
      </c>
      <c r="H57" s="508">
        <f t="shared" si="24"/>
        <v>1601.6000000000001</v>
      </c>
      <c r="I57" s="508"/>
      <c r="J57" s="508"/>
      <c r="K57" s="508"/>
      <c r="L57" s="508"/>
      <c r="M57" s="508"/>
      <c r="N57" s="508"/>
      <c r="O57" s="508"/>
      <c r="P57" s="508"/>
      <c r="Q57" s="508"/>
    </row>
    <row r="58" spans="2:23">
      <c r="B58" s="498" t="s">
        <v>287</v>
      </c>
      <c r="C58" s="504" t="s">
        <v>285</v>
      </c>
      <c r="H58" s="508">
        <f t="shared" si="24"/>
        <v>1601.6000000000001</v>
      </c>
      <c r="I58" s="508"/>
      <c r="J58" s="508"/>
      <c r="K58" s="508"/>
      <c r="L58" s="508"/>
      <c r="M58" s="508"/>
      <c r="N58" s="508"/>
      <c r="O58" s="508"/>
      <c r="P58" s="508"/>
      <c r="Q58" s="508"/>
    </row>
    <row r="59" spans="2:23">
      <c r="B59" s="498" t="s">
        <v>287</v>
      </c>
      <c r="C59" s="504" t="s">
        <v>286</v>
      </c>
      <c r="H59" s="508">
        <f t="shared" si="24"/>
        <v>1601.6000000000001</v>
      </c>
      <c r="I59" s="508"/>
      <c r="J59" s="508"/>
      <c r="K59" s="508"/>
      <c r="L59" s="508"/>
      <c r="M59" s="508"/>
      <c r="N59" s="508"/>
      <c r="O59" s="508"/>
      <c r="P59" s="508"/>
      <c r="Q59" s="508"/>
    </row>
    <row r="60" spans="2:23">
      <c r="B60" s="498" t="s">
        <v>284</v>
      </c>
      <c r="C60" s="504" t="s">
        <v>288</v>
      </c>
      <c r="H60" s="508">
        <f t="shared" si="24"/>
        <v>1601.6000000000001</v>
      </c>
      <c r="I60" s="508"/>
      <c r="J60" s="508"/>
      <c r="K60" s="508"/>
      <c r="L60" s="508"/>
      <c r="M60" s="508"/>
      <c r="N60" s="508"/>
      <c r="O60" s="508"/>
      <c r="P60" s="508"/>
      <c r="Q60" s="508"/>
    </row>
    <row r="61" spans="2:23">
      <c r="B61" s="498" t="s">
        <v>284</v>
      </c>
      <c r="C61" s="504" t="s">
        <v>289</v>
      </c>
      <c r="H61" s="508">
        <f t="shared" si="24"/>
        <v>1601.6000000000001</v>
      </c>
      <c r="I61" s="508"/>
      <c r="J61" s="508"/>
      <c r="K61" s="508"/>
      <c r="L61" s="508"/>
      <c r="M61" s="508"/>
      <c r="N61" s="508"/>
      <c r="O61" s="508"/>
      <c r="P61" s="508"/>
      <c r="Q61" s="508"/>
    </row>
    <row r="62" spans="2:23">
      <c r="B62" s="498" t="s">
        <v>284</v>
      </c>
      <c r="C62" s="504" t="s">
        <v>290</v>
      </c>
      <c r="H62" s="508">
        <f t="shared" si="24"/>
        <v>1601.6000000000001</v>
      </c>
      <c r="I62" s="508"/>
      <c r="J62" s="508"/>
      <c r="K62" s="508"/>
      <c r="L62" s="508"/>
      <c r="M62" s="508"/>
      <c r="N62" s="508"/>
      <c r="O62" s="508"/>
      <c r="P62" s="508"/>
      <c r="Q62" s="508"/>
    </row>
    <row r="63" spans="2:23">
      <c r="B63" s="498" t="s">
        <v>284</v>
      </c>
      <c r="C63" s="504" t="s">
        <v>291</v>
      </c>
      <c r="H63" s="508">
        <f t="shared" si="24"/>
        <v>1601.6000000000001</v>
      </c>
      <c r="I63" s="508"/>
      <c r="J63" s="508"/>
      <c r="K63" s="508"/>
      <c r="L63" s="508"/>
      <c r="M63" s="508"/>
      <c r="N63" s="508"/>
      <c r="O63" s="508"/>
      <c r="P63" s="508"/>
      <c r="Q63" s="508"/>
    </row>
    <row r="64" spans="2:23">
      <c r="B64" s="498" t="s">
        <v>284</v>
      </c>
      <c r="C64" s="504" t="s">
        <v>292</v>
      </c>
      <c r="D64" s="5" t="s">
        <v>644</v>
      </c>
      <c r="E64" s="5" t="s">
        <v>541</v>
      </c>
      <c r="F64">
        <v>1</v>
      </c>
      <c r="H64" s="508">
        <f t="shared" si="24"/>
        <v>1601.6000000000001</v>
      </c>
      <c r="I64" s="508"/>
      <c r="J64" s="779"/>
      <c r="K64" s="779"/>
      <c r="L64" s="779"/>
      <c r="M64" s="779"/>
      <c r="N64" s="779"/>
      <c r="O64" s="779"/>
      <c r="P64" s="779"/>
      <c r="Q64" s="779"/>
      <c r="R64" s="486"/>
      <c r="S64" s="594">
        <v>40</v>
      </c>
      <c r="T64" s="594"/>
      <c r="U64" s="594">
        <v>40</v>
      </c>
      <c r="V64" s="594">
        <v>40</v>
      </c>
      <c r="W64" s="486">
        <v>16</v>
      </c>
    </row>
    <row r="65" spans="2:17">
      <c r="B65" s="498" t="s">
        <v>284</v>
      </c>
      <c r="C65" s="504" t="s">
        <v>293</v>
      </c>
      <c r="H65" s="508">
        <f t="shared" si="24"/>
        <v>1601.6000000000001</v>
      </c>
      <c r="I65" s="508"/>
      <c r="J65" s="508"/>
      <c r="K65" s="508"/>
      <c r="L65" s="508"/>
      <c r="M65" s="508"/>
      <c r="N65" s="508"/>
      <c r="O65" s="508"/>
      <c r="P65" s="508"/>
      <c r="Q65" s="508"/>
    </row>
    <row r="66" spans="2:17">
      <c r="B66" s="498" t="s">
        <v>284</v>
      </c>
      <c r="C66" s="504" t="s">
        <v>294</v>
      </c>
      <c r="H66" s="508">
        <f t="shared" si="24"/>
        <v>1601.6000000000001</v>
      </c>
      <c r="I66" s="508"/>
      <c r="J66" s="508"/>
      <c r="K66" s="508"/>
      <c r="L66" s="508"/>
      <c r="M66" s="508"/>
      <c r="N66" s="508"/>
      <c r="O66" s="508"/>
      <c r="P66" s="508"/>
      <c r="Q66" s="508"/>
    </row>
    <row r="67" spans="2:17">
      <c r="B67" s="498" t="s">
        <v>284</v>
      </c>
      <c r="C67" s="504" t="s">
        <v>295</v>
      </c>
      <c r="H67" s="508">
        <f t="shared" si="24"/>
        <v>1601.6000000000001</v>
      </c>
      <c r="I67" s="508"/>
      <c r="J67" s="508"/>
      <c r="K67" s="508"/>
      <c r="L67" s="508"/>
      <c r="M67" s="508"/>
      <c r="N67" s="508"/>
      <c r="O67" s="508"/>
      <c r="P67" s="508"/>
      <c r="Q67" s="508"/>
    </row>
    <row r="68" spans="2:17">
      <c r="B68" s="498" t="s">
        <v>284</v>
      </c>
      <c r="C68" s="504" t="s">
        <v>296</v>
      </c>
      <c r="H68" s="508">
        <f t="shared" si="24"/>
        <v>1601.6000000000001</v>
      </c>
      <c r="I68" s="508"/>
      <c r="J68" s="508"/>
      <c r="K68" s="508"/>
      <c r="L68" s="508"/>
      <c r="M68" s="508"/>
      <c r="N68" s="508"/>
      <c r="O68" s="508"/>
      <c r="P68" s="508"/>
      <c r="Q68" s="508"/>
    </row>
    <row r="69" spans="2:17">
      <c r="B69" s="498" t="s">
        <v>284</v>
      </c>
      <c r="C69" s="504" t="s">
        <v>297</v>
      </c>
      <c r="H69" s="508">
        <f t="shared" si="24"/>
        <v>1601.6000000000001</v>
      </c>
      <c r="I69" s="508"/>
      <c r="J69" s="508"/>
      <c r="K69" s="508"/>
      <c r="L69" s="508"/>
      <c r="M69" s="508"/>
      <c r="N69" s="508"/>
      <c r="O69" s="508"/>
      <c r="P69" s="508"/>
      <c r="Q69" s="508"/>
    </row>
    <row r="70" spans="2:17">
      <c r="B70" s="498" t="s">
        <v>284</v>
      </c>
      <c r="C70" s="504" t="s">
        <v>298</v>
      </c>
      <c r="H70" s="508">
        <f t="shared" si="24"/>
        <v>1601.6000000000001</v>
      </c>
      <c r="I70" s="508"/>
      <c r="J70" s="508"/>
      <c r="K70" s="508"/>
      <c r="L70" s="508"/>
      <c r="M70" s="508"/>
      <c r="N70" s="508"/>
      <c r="O70" s="508"/>
      <c r="P70" s="508"/>
      <c r="Q70" s="508"/>
    </row>
    <row r="71" spans="2:17">
      <c r="B71" s="498" t="s">
        <v>284</v>
      </c>
      <c r="C71" s="504" t="s">
        <v>299</v>
      </c>
      <c r="H71" s="508">
        <f t="shared" si="24"/>
        <v>1601.6000000000001</v>
      </c>
      <c r="I71" s="508"/>
      <c r="J71" s="508"/>
      <c r="K71" s="508"/>
      <c r="L71" s="508"/>
      <c r="M71" s="508"/>
      <c r="N71" s="508"/>
      <c r="O71" s="508"/>
      <c r="P71" s="508"/>
      <c r="Q71" s="508"/>
    </row>
    <row r="72" spans="2:17">
      <c r="B72" s="498" t="s">
        <v>284</v>
      </c>
      <c r="C72" s="12" t="s">
        <v>300</v>
      </c>
      <c r="H72" s="508">
        <f t="shared" si="24"/>
        <v>1601.6000000000001</v>
      </c>
      <c r="I72" s="508"/>
      <c r="J72" s="508"/>
      <c r="K72" s="508"/>
      <c r="L72" s="508"/>
      <c r="M72" s="508"/>
      <c r="N72" s="508"/>
      <c r="O72" s="508"/>
      <c r="P72" s="508"/>
      <c r="Q72" s="508"/>
    </row>
    <row r="73" spans="2:17">
      <c r="B73" s="498" t="s">
        <v>284</v>
      </c>
      <c r="C73" s="12" t="s">
        <v>301</v>
      </c>
      <c r="H73" s="508">
        <f t="shared" si="24"/>
        <v>1601.6000000000001</v>
      </c>
      <c r="I73" s="508"/>
      <c r="J73" s="508"/>
      <c r="K73" s="508"/>
      <c r="L73" s="508"/>
      <c r="M73" s="508"/>
      <c r="N73" s="508"/>
      <c r="O73" s="508"/>
      <c r="P73" s="508"/>
      <c r="Q73" s="508"/>
    </row>
    <row r="74" spans="2:17">
      <c r="B74" s="498" t="s">
        <v>284</v>
      </c>
      <c r="C74" s="12" t="s">
        <v>302</v>
      </c>
      <c r="H74" s="508">
        <f t="shared" si="24"/>
        <v>1601.6000000000001</v>
      </c>
      <c r="I74" s="508"/>
      <c r="J74" s="508"/>
      <c r="K74" s="508"/>
      <c r="L74" s="508"/>
      <c r="M74" s="508"/>
      <c r="N74" s="508"/>
      <c r="O74" s="508"/>
      <c r="P74" s="508"/>
      <c r="Q74" s="508"/>
    </row>
    <row r="75" spans="2:17">
      <c r="B75" s="498" t="s">
        <v>284</v>
      </c>
      <c r="C75" s="12" t="s">
        <v>303</v>
      </c>
      <c r="H75" s="508">
        <f t="shared" si="24"/>
        <v>1601.6000000000001</v>
      </c>
      <c r="I75" s="508"/>
      <c r="J75" s="508"/>
      <c r="K75" s="508"/>
      <c r="L75" s="508"/>
      <c r="M75" s="508"/>
      <c r="N75" s="508"/>
      <c r="O75" s="508"/>
      <c r="P75" s="508"/>
      <c r="Q75" s="508"/>
    </row>
    <row r="76" spans="2:17">
      <c r="B76" s="498" t="s">
        <v>284</v>
      </c>
      <c r="C76" s="12" t="s">
        <v>304</v>
      </c>
      <c r="H76" s="508">
        <f t="shared" si="24"/>
        <v>1601.6000000000001</v>
      </c>
      <c r="I76" s="508"/>
      <c r="J76" s="508"/>
      <c r="K76" s="508"/>
      <c r="L76" s="508"/>
      <c r="M76" s="508"/>
      <c r="N76" s="508"/>
      <c r="O76" s="508"/>
      <c r="P76" s="508"/>
      <c r="Q76" s="508"/>
    </row>
    <row r="77" spans="2:17">
      <c r="B77" s="498" t="s">
        <v>284</v>
      </c>
      <c r="C77" s="12" t="s">
        <v>305</v>
      </c>
      <c r="H77" s="508">
        <f t="shared" si="24"/>
        <v>1601.6000000000001</v>
      </c>
      <c r="I77" s="508"/>
      <c r="J77" s="508"/>
      <c r="K77" s="508"/>
      <c r="L77" s="508"/>
      <c r="M77" s="508"/>
      <c r="N77" s="508"/>
      <c r="O77" s="508"/>
      <c r="P77" s="508"/>
      <c r="Q77" s="508"/>
    </row>
    <row r="78" spans="2:17">
      <c r="B78" s="498" t="s">
        <v>284</v>
      </c>
      <c r="C78" s="12" t="s">
        <v>306</v>
      </c>
      <c r="H78" s="508">
        <f t="shared" si="24"/>
        <v>1601.6000000000001</v>
      </c>
      <c r="I78" s="508"/>
      <c r="J78" s="508"/>
      <c r="K78" s="508"/>
      <c r="L78" s="508"/>
      <c r="M78" s="508"/>
      <c r="N78" s="508"/>
      <c r="O78" s="508"/>
      <c r="P78" s="508"/>
      <c r="Q78" s="508"/>
    </row>
    <row r="79" spans="2:17">
      <c r="B79" s="498" t="s">
        <v>284</v>
      </c>
      <c r="C79" s="12" t="s">
        <v>307</v>
      </c>
      <c r="H79" s="508">
        <f t="shared" si="24"/>
        <v>1601.6000000000001</v>
      </c>
      <c r="I79" s="508"/>
      <c r="J79" s="508"/>
      <c r="K79" s="508"/>
      <c r="L79" s="508"/>
      <c r="M79" s="508"/>
      <c r="N79" s="508"/>
      <c r="O79" s="508"/>
      <c r="P79" s="508"/>
      <c r="Q79" s="508"/>
    </row>
    <row r="80" spans="2:17">
      <c r="B80" s="498" t="s">
        <v>284</v>
      </c>
      <c r="C80" s="12" t="s">
        <v>308</v>
      </c>
      <c r="H80" s="508">
        <f t="shared" si="24"/>
        <v>1601.6000000000001</v>
      </c>
      <c r="I80" s="508"/>
      <c r="J80" s="508"/>
      <c r="K80" s="508"/>
      <c r="L80" s="508"/>
      <c r="M80" s="508"/>
      <c r="N80" s="508"/>
      <c r="O80" s="508"/>
      <c r="P80" s="508"/>
      <c r="Q80" s="508"/>
    </row>
    <row r="81" spans="2:17">
      <c r="B81" s="498" t="s">
        <v>284</v>
      </c>
      <c r="C81" s="12" t="s">
        <v>309</v>
      </c>
      <c r="H81" s="508">
        <f t="shared" si="24"/>
        <v>1601.6000000000001</v>
      </c>
      <c r="I81" s="508"/>
      <c r="J81" s="508"/>
      <c r="K81" s="508"/>
      <c r="L81" s="508"/>
      <c r="M81" s="508"/>
      <c r="N81" s="508"/>
      <c r="O81" s="508"/>
      <c r="P81" s="508"/>
      <c r="Q81" s="508"/>
    </row>
    <row r="82" spans="2:17">
      <c r="B82" s="498" t="s">
        <v>284</v>
      </c>
      <c r="C82" s="12" t="s">
        <v>310</v>
      </c>
      <c r="H82" s="508">
        <f t="shared" si="24"/>
        <v>1601.6000000000001</v>
      </c>
      <c r="I82" s="508"/>
      <c r="J82" s="508"/>
      <c r="K82" s="508"/>
      <c r="L82" s="508"/>
      <c r="M82" s="508"/>
      <c r="N82" s="508"/>
      <c r="O82" s="508"/>
      <c r="P82" s="508"/>
      <c r="Q82" s="508"/>
    </row>
    <row r="83" spans="2:17">
      <c r="B83" s="498" t="s">
        <v>284</v>
      </c>
      <c r="C83" s="12" t="s">
        <v>311</v>
      </c>
      <c r="H83" s="508">
        <f t="shared" si="24"/>
        <v>1601.6000000000001</v>
      </c>
      <c r="I83" s="508"/>
      <c r="J83" s="508"/>
      <c r="K83" s="508"/>
      <c r="L83" s="508"/>
      <c r="M83" s="508"/>
      <c r="N83" s="508"/>
      <c r="O83" s="508"/>
      <c r="P83" s="508"/>
      <c r="Q83" s="508"/>
    </row>
    <row r="84" spans="2:17">
      <c r="B84" s="498" t="s">
        <v>284</v>
      </c>
      <c r="C84" s="12" t="s">
        <v>312</v>
      </c>
      <c r="H84" s="508">
        <f t="shared" ref="H84:H101" si="25">2080*77%</f>
        <v>1601.6000000000001</v>
      </c>
      <c r="I84" s="508"/>
      <c r="J84" s="508"/>
      <c r="K84" s="508"/>
      <c r="L84" s="508"/>
      <c r="M84" s="508"/>
      <c r="N84" s="508"/>
      <c r="O84" s="508"/>
      <c r="P84" s="508"/>
      <c r="Q84" s="508"/>
    </row>
    <row r="85" spans="2:17">
      <c r="B85" s="498" t="s">
        <v>284</v>
      </c>
      <c r="C85" s="12" t="s">
        <v>313</v>
      </c>
      <c r="H85" s="508">
        <f t="shared" si="25"/>
        <v>1601.6000000000001</v>
      </c>
      <c r="I85" s="508"/>
      <c r="J85" s="508"/>
      <c r="K85" s="508"/>
      <c r="L85" s="508"/>
      <c r="M85" s="508"/>
      <c r="N85" s="508"/>
      <c r="O85" s="508"/>
      <c r="P85" s="508"/>
      <c r="Q85" s="508"/>
    </row>
    <row r="86" spans="2:17">
      <c r="B86" s="498" t="s">
        <v>284</v>
      </c>
      <c r="C86" s="12" t="s">
        <v>314</v>
      </c>
      <c r="H86" s="508">
        <f t="shared" si="25"/>
        <v>1601.6000000000001</v>
      </c>
      <c r="I86" s="508"/>
      <c r="J86" s="508"/>
      <c r="K86" s="508"/>
      <c r="L86" s="508"/>
      <c r="M86" s="508"/>
      <c r="N86" s="508"/>
      <c r="O86" s="508"/>
      <c r="P86" s="508"/>
      <c r="Q86" s="508"/>
    </row>
    <row r="87" spans="2:17">
      <c r="B87" s="498" t="s">
        <v>284</v>
      </c>
      <c r="C87" s="12" t="s">
        <v>315</v>
      </c>
      <c r="H87" s="508">
        <f t="shared" si="25"/>
        <v>1601.6000000000001</v>
      </c>
      <c r="I87" s="508"/>
      <c r="J87" s="508"/>
      <c r="K87" s="508"/>
      <c r="L87" s="508"/>
      <c r="M87" s="508"/>
      <c r="N87" s="508"/>
      <c r="O87" s="508"/>
      <c r="P87" s="508"/>
      <c r="Q87" s="508"/>
    </row>
    <row r="88" spans="2:17">
      <c r="B88" s="498" t="s">
        <v>284</v>
      </c>
      <c r="C88" s="12" t="s">
        <v>316</v>
      </c>
      <c r="H88" s="508">
        <f t="shared" si="25"/>
        <v>1601.6000000000001</v>
      </c>
      <c r="I88" s="508"/>
      <c r="J88" s="508"/>
      <c r="K88" s="508"/>
      <c r="L88" s="508"/>
      <c r="M88" s="508"/>
      <c r="N88" s="508"/>
      <c r="O88" s="508"/>
      <c r="P88" s="508"/>
      <c r="Q88" s="508"/>
    </row>
    <row r="89" spans="2:17">
      <c r="B89" s="498" t="s">
        <v>284</v>
      </c>
      <c r="C89" s="12" t="s">
        <v>317</v>
      </c>
      <c r="H89" s="508">
        <f t="shared" si="25"/>
        <v>1601.6000000000001</v>
      </c>
      <c r="I89" s="508"/>
      <c r="J89" s="508"/>
      <c r="K89" s="508"/>
      <c r="L89" s="508"/>
      <c r="M89" s="508"/>
      <c r="N89" s="508"/>
      <c r="O89" s="508"/>
      <c r="P89" s="508"/>
      <c r="Q89" s="508"/>
    </row>
    <row r="90" spans="2:17">
      <c r="B90" s="498" t="s">
        <v>284</v>
      </c>
      <c r="C90" s="12" t="s">
        <v>318</v>
      </c>
      <c r="H90" s="508">
        <f t="shared" si="25"/>
        <v>1601.6000000000001</v>
      </c>
      <c r="I90" s="508"/>
      <c r="J90" s="508"/>
      <c r="K90" s="508"/>
      <c r="L90" s="508"/>
      <c r="M90" s="508"/>
      <c r="N90" s="508"/>
      <c r="O90" s="508"/>
      <c r="P90" s="508"/>
      <c r="Q90" s="508"/>
    </row>
    <row r="91" spans="2:17">
      <c r="B91" s="498" t="s">
        <v>284</v>
      </c>
      <c r="C91" s="12" t="s">
        <v>319</v>
      </c>
      <c r="H91" s="508">
        <f t="shared" si="25"/>
        <v>1601.6000000000001</v>
      </c>
      <c r="I91" s="508"/>
      <c r="J91" s="508"/>
      <c r="K91" s="508"/>
      <c r="L91" s="508"/>
      <c r="M91" s="508"/>
      <c r="N91" s="508"/>
      <c r="O91" s="508"/>
      <c r="P91" s="508"/>
      <c r="Q91" s="508"/>
    </row>
    <row r="92" spans="2:17">
      <c r="B92" s="498" t="s">
        <v>284</v>
      </c>
      <c r="C92" s="12" t="s">
        <v>320</v>
      </c>
      <c r="H92" s="508">
        <f t="shared" si="25"/>
        <v>1601.6000000000001</v>
      </c>
      <c r="I92" s="508"/>
      <c r="J92" s="508"/>
      <c r="K92" s="508"/>
      <c r="L92" s="508"/>
      <c r="M92" s="508"/>
      <c r="N92" s="508"/>
      <c r="O92" s="508"/>
      <c r="P92" s="508"/>
      <c r="Q92" s="508"/>
    </row>
    <row r="93" spans="2:17">
      <c r="B93" s="498" t="s">
        <v>284</v>
      </c>
      <c r="C93" s="12" t="s">
        <v>321</v>
      </c>
      <c r="H93" s="508">
        <f t="shared" si="25"/>
        <v>1601.6000000000001</v>
      </c>
      <c r="I93" s="508"/>
      <c r="J93" s="508"/>
      <c r="K93" s="508"/>
      <c r="L93" s="508"/>
      <c r="M93" s="508"/>
      <c r="N93" s="508"/>
      <c r="O93" s="508"/>
      <c r="P93" s="508"/>
      <c r="Q93" s="508"/>
    </row>
    <row r="94" spans="2:17">
      <c r="B94" s="498" t="s">
        <v>284</v>
      </c>
      <c r="C94" s="12" t="s">
        <v>322</v>
      </c>
      <c r="H94" s="508">
        <f t="shared" si="25"/>
        <v>1601.6000000000001</v>
      </c>
      <c r="I94" s="508"/>
      <c r="J94" s="508"/>
      <c r="K94" s="508"/>
      <c r="L94" s="508"/>
      <c r="M94" s="508"/>
      <c r="N94" s="508"/>
      <c r="O94" s="508"/>
      <c r="P94" s="508"/>
      <c r="Q94" s="508"/>
    </row>
    <row r="95" spans="2:17">
      <c r="B95" s="498" t="s">
        <v>284</v>
      </c>
      <c r="C95" s="12" t="s">
        <v>323</v>
      </c>
      <c r="H95" s="508">
        <f t="shared" si="25"/>
        <v>1601.6000000000001</v>
      </c>
      <c r="I95" s="508"/>
      <c r="J95" s="508"/>
      <c r="K95" s="508"/>
      <c r="L95" s="508"/>
      <c r="M95" s="508"/>
      <c r="N95" s="508"/>
      <c r="O95" s="508"/>
      <c r="P95" s="508"/>
      <c r="Q95" s="508"/>
    </row>
    <row r="96" spans="2:17">
      <c r="B96" s="498" t="s">
        <v>284</v>
      </c>
      <c r="C96" s="12" t="s">
        <v>324</v>
      </c>
      <c r="H96" s="508">
        <f t="shared" si="25"/>
        <v>1601.6000000000001</v>
      </c>
      <c r="I96" s="508"/>
      <c r="J96" s="508"/>
      <c r="K96" s="508"/>
      <c r="L96" s="508"/>
      <c r="M96" s="508"/>
      <c r="N96" s="508"/>
      <c r="O96" s="508"/>
      <c r="P96" s="508"/>
      <c r="Q96" s="508"/>
    </row>
    <row r="97" spans="2:17">
      <c r="B97" s="498" t="s">
        <v>284</v>
      </c>
      <c r="C97" s="12" t="s">
        <v>325</v>
      </c>
      <c r="H97" s="508">
        <f t="shared" si="25"/>
        <v>1601.6000000000001</v>
      </c>
      <c r="I97" s="508"/>
      <c r="J97" s="508"/>
      <c r="K97" s="508"/>
      <c r="L97" s="508"/>
      <c r="M97" s="508"/>
      <c r="N97" s="508"/>
      <c r="O97" s="508"/>
      <c r="P97" s="508"/>
      <c r="Q97" s="508"/>
    </row>
    <row r="98" spans="2:17">
      <c r="B98" s="498" t="s">
        <v>284</v>
      </c>
      <c r="C98" s="12" t="s">
        <v>326</v>
      </c>
      <c r="H98" s="508">
        <f t="shared" si="25"/>
        <v>1601.6000000000001</v>
      </c>
      <c r="I98" s="508"/>
      <c r="J98" s="508"/>
      <c r="K98" s="508"/>
      <c r="L98" s="508"/>
      <c r="M98" s="508"/>
      <c r="N98" s="508"/>
      <c r="O98" s="508"/>
      <c r="P98" s="508"/>
      <c r="Q98" s="508"/>
    </row>
    <row r="99" spans="2:17">
      <c r="B99" s="498" t="s">
        <v>284</v>
      </c>
      <c r="C99" s="12" t="s">
        <v>327</v>
      </c>
      <c r="H99" s="508">
        <f t="shared" si="25"/>
        <v>1601.6000000000001</v>
      </c>
      <c r="I99" s="508"/>
      <c r="J99" s="508"/>
      <c r="K99" s="508"/>
      <c r="L99" s="508"/>
      <c r="M99" s="508"/>
      <c r="N99" s="508"/>
      <c r="O99" s="508"/>
      <c r="P99" s="508"/>
      <c r="Q99" s="508"/>
    </row>
    <row r="100" spans="2:17">
      <c r="B100" s="498" t="s">
        <v>284</v>
      </c>
      <c r="C100" s="12" t="s">
        <v>328</v>
      </c>
      <c r="H100" s="508">
        <f t="shared" si="25"/>
        <v>1601.6000000000001</v>
      </c>
      <c r="I100" s="508"/>
      <c r="J100" s="508"/>
      <c r="K100" s="508"/>
      <c r="L100" s="508"/>
      <c r="M100" s="508"/>
      <c r="N100" s="508"/>
      <c r="O100" s="508"/>
      <c r="P100" s="508"/>
      <c r="Q100" s="508"/>
    </row>
    <row r="101" spans="2:17">
      <c r="B101" s="498" t="s">
        <v>284</v>
      </c>
      <c r="C101" s="12" t="s">
        <v>329</v>
      </c>
      <c r="H101" s="508">
        <f t="shared" si="25"/>
        <v>1601.6000000000001</v>
      </c>
      <c r="I101" s="508"/>
      <c r="J101" s="508"/>
      <c r="K101" s="508"/>
      <c r="L101" s="508"/>
      <c r="M101" s="508"/>
      <c r="N101" s="508"/>
      <c r="O101" s="508"/>
      <c r="P101" s="508"/>
      <c r="Q101" s="508"/>
    </row>
    <row r="102" spans="2:17">
      <c r="C102" s="12"/>
      <c r="H102" s="672">
        <f>SUM(H52:H101)</f>
        <v>80080.000000000015</v>
      </c>
      <c r="I102" s="672"/>
      <c r="J102" s="672"/>
      <c r="K102" s="672"/>
      <c r="L102" s="672"/>
      <c r="M102" s="672"/>
      <c r="N102" s="672"/>
      <c r="O102" s="672"/>
      <c r="P102" s="672"/>
      <c r="Q102" s="672"/>
    </row>
  </sheetData>
  <sheetProtection password="C6FB" sheet="1" objects="1" scenarios="1"/>
  <mergeCells count="12">
    <mergeCell ref="CN2:CQ2"/>
    <mergeCell ref="CR2:CU2"/>
    <mergeCell ref="CV2:CZ2"/>
    <mergeCell ref="BA2:BD2"/>
    <mergeCell ref="BE2:BH2"/>
    <mergeCell ref="BI2:BM2"/>
    <mergeCell ref="BN2:BQ2"/>
    <mergeCell ref="BR2:BU2"/>
    <mergeCell ref="BV2:BZ2"/>
    <mergeCell ref="CA2:CD2"/>
    <mergeCell ref="CE2:CH2"/>
    <mergeCell ref="CI2:CM2"/>
  </mergeCells>
  <conditionalFormatting sqref="BA6:CZ36">
    <cfRule type="cellIs" dxfId="75" priority="14" operator="equal">
      <formula>1</formula>
    </cfRule>
    <cfRule type="cellIs" dxfId="74" priority="15" operator="equal">
      <formula>0</formula>
    </cfRule>
  </conditionalFormatting>
  <conditionalFormatting sqref="J6:AY21">
    <cfRule type="cellIs" dxfId="73" priority="10" operator="between">
      <formula>9</formula>
      <formula>23</formula>
    </cfRule>
    <cfRule type="cellIs" dxfId="72" priority="11" operator="between">
      <formula>0</formula>
      <formula>8</formula>
    </cfRule>
    <cfRule type="cellIs" dxfId="71" priority="12" operator="between">
      <formula>24</formula>
      <formula>32</formula>
    </cfRule>
    <cfRule type="cellIs" dxfId="70" priority="13" operator="greaterThan">
      <formula>32</formula>
    </cfRule>
  </conditionalFormatting>
  <conditionalFormatting sqref="A28:A31">
    <cfRule type="cellIs" dxfId="69" priority="6" operator="between">
      <formula>9</formula>
      <formula>23</formula>
    </cfRule>
    <cfRule type="cellIs" dxfId="68" priority="7" operator="between">
      <formula>0</formula>
      <formula>8</formula>
    </cfRule>
    <cfRule type="cellIs" dxfId="67" priority="8" operator="between">
      <formula>24</formula>
      <formula>32</formula>
    </cfRule>
  </conditionalFormatting>
  <conditionalFormatting sqref="A28:A31">
    <cfRule type="cellIs" dxfId="66" priority="9" operator="greaterThan">
      <formula>32</formula>
    </cfRule>
  </conditionalFormatting>
  <conditionalFormatting sqref="J2:AY2">
    <cfRule type="cellIs" dxfId="65" priority="5" operator="between">
      <formula>1</formula>
      <formula>16</formula>
    </cfRule>
  </conditionalFormatting>
  <conditionalFormatting sqref="J64:W64">
    <cfRule type="cellIs" dxfId="64" priority="4" operator="greaterThan">
      <formula>32</formula>
    </cfRule>
  </conditionalFormatting>
  <conditionalFormatting sqref="J64:W64">
    <cfRule type="cellIs" dxfId="63" priority="1" operator="between">
      <formula>9</formula>
      <formula>23</formula>
    </cfRule>
    <cfRule type="cellIs" dxfId="62" priority="2" operator="between">
      <formula>0</formula>
      <formula>8</formula>
    </cfRule>
    <cfRule type="cellIs" dxfId="61" priority="3" operator="between">
      <formula>24</formula>
      <formula>32</formula>
    </cfRule>
  </conditionalFormatting>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8CD86E"/>
  </sheetPr>
  <dimension ref="A5:S30"/>
  <sheetViews>
    <sheetView workbookViewId="0">
      <selection activeCell="C27" sqref="C27"/>
    </sheetView>
  </sheetViews>
  <sheetFormatPr defaultColWidth="8.85546875" defaultRowHeight="14.25"/>
  <cols>
    <col min="1" max="1" width="22.28515625" style="741" bestFit="1" customWidth="1"/>
    <col min="2" max="2" width="9.28515625" style="741" bestFit="1" customWidth="1"/>
    <col min="3" max="3" width="32.28515625" style="741" customWidth="1"/>
    <col min="4" max="4" width="24.5703125" style="741" customWidth="1"/>
    <col min="5" max="5" width="10.7109375" style="741" bestFit="1" customWidth="1"/>
    <col min="6" max="6" width="7" style="741" hidden="1" customWidth="1"/>
    <col min="7" max="7" width="5.42578125" style="741" hidden="1" customWidth="1"/>
    <col min="8" max="8" width="13.7109375" style="741" bestFit="1" customWidth="1"/>
    <col min="9" max="9" width="31.7109375" style="741" bestFit="1" customWidth="1"/>
    <col min="10" max="10" width="8.28515625" style="741" customWidth="1"/>
    <col min="11" max="11" width="8.42578125" style="741" hidden="1" customWidth="1"/>
    <col min="12" max="12" width="9.42578125" style="741" hidden="1" customWidth="1"/>
    <col min="13" max="14" width="10.28515625" style="742" customWidth="1"/>
    <col min="15" max="15" width="5.7109375" style="741" hidden="1" customWidth="1"/>
    <col min="16" max="16" width="8.140625" style="743" customWidth="1"/>
    <col min="17" max="17" width="9.42578125" style="741" hidden="1" customWidth="1"/>
    <col min="18" max="18" width="7" style="741" bestFit="1" customWidth="1"/>
    <col min="19" max="16384" width="8.85546875" style="741"/>
  </cols>
  <sheetData>
    <row r="5" spans="1:19" ht="15">
      <c r="J5" s="741">
        <f>SUM(J8:J25)</f>
        <v>57</v>
      </c>
      <c r="P5" s="762">
        <f>SUM(P8:P25)</f>
        <v>51015.32</v>
      </c>
    </row>
    <row r="6" spans="1:19" ht="15" thickBot="1">
      <c r="A6" s="749"/>
      <c r="B6" s="749"/>
      <c r="C6" s="749"/>
      <c r="D6" s="749"/>
      <c r="E6" s="749"/>
      <c r="F6" s="749"/>
      <c r="G6" s="749"/>
      <c r="H6" s="749"/>
      <c r="I6" s="749"/>
      <c r="J6" s="749"/>
      <c r="K6" s="749"/>
      <c r="L6" s="749"/>
      <c r="M6" s="750"/>
      <c r="N6" s="750"/>
      <c r="O6" s="749"/>
      <c r="P6" s="751"/>
      <c r="Q6" s="749"/>
      <c r="R6" s="749"/>
    </row>
    <row r="7" spans="1:19" ht="15.75" thickBot="1">
      <c r="A7" s="756" t="s">
        <v>352</v>
      </c>
      <c r="B7" s="757" t="s">
        <v>345</v>
      </c>
      <c r="C7" s="758" t="s">
        <v>155</v>
      </c>
      <c r="D7" s="757" t="s">
        <v>348</v>
      </c>
      <c r="E7" s="757" t="s">
        <v>361</v>
      </c>
      <c r="F7" s="757" t="s">
        <v>362</v>
      </c>
      <c r="G7" s="757" t="s">
        <v>358</v>
      </c>
      <c r="H7" s="757" t="s">
        <v>347</v>
      </c>
      <c r="I7" s="758" t="s">
        <v>346</v>
      </c>
      <c r="J7" s="758" t="s">
        <v>532</v>
      </c>
      <c r="K7" s="757" t="s">
        <v>533</v>
      </c>
      <c r="L7" s="757" t="s">
        <v>533</v>
      </c>
      <c r="M7" s="759" t="s">
        <v>364</v>
      </c>
      <c r="N7" s="759" t="s">
        <v>351</v>
      </c>
      <c r="O7" s="757" t="s">
        <v>534</v>
      </c>
      <c r="P7" s="760" t="s">
        <v>535</v>
      </c>
      <c r="Q7" s="757" t="s">
        <v>536</v>
      </c>
      <c r="R7" s="761" t="s">
        <v>537</v>
      </c>
      <c r="S7" s="748"/>
    </row>
    <row r="8" spans="1:19" ht="15">
      <c r="A8" s="752" t="s">
        <v>438</v>
      </c>
      <c r="B8" s="752" t="s">
        <v>170</v>
      </c>
      <c r="C8" s="752" t="s">
        <v>169</v>
      </c>
      <c r="D8" s="752" t="s">
        <v>436</v>
      </c>
      <c r="E8" s="752" t="s">
        <v>385</v>
      </c>
      <c r="F8" s="752" t="s">
        <v>359</v>
      </c>
      <c r="G8" s="753">
        <v>100</v>
      </c>
      <c r="H8" s="752" t="s">
        <v>538</v>
      </c>
      <c r="I8" s="752" t="s">
        <v>539</v>
      </c>
      <c r="J8" s="753">
        <v>0</v>
      </c>
      <c r="K8" s="753">
        <v>777</v>
      </c>
      <c r="L8" s="753">
        <v>1</v>
      </c>
      <c r="M8" s="754">
        <v>41656</v>
      </c>
      <c r="N8" s="754">
        <v>41708</v>
      </c>
      <c r="O8" s="752" t="s">
        <v>386</v>
      </c>
      <c r="P8" s="755">
        <v>13706.66</v>
      </c>
      <c r="Q8" s="752" t="s">
        <v>540</v>
      </c>
      <c r="R8" s="752" t="s">
        <v>541</v>
      </c>
    </row>
    <row r="9" spans="1:19" ht="15">
      <c r="A9" s="744" t="s">
        <v>427</v>
      </c>
      <c r="B9" s="744" t="s">
        <v>174</v>
      </c>
      <c r="C9" s="744" t="s">
        <v>173</v>
      </c>
      <c r="D9" s="744" t="s">
        <v>425</v>
      </c>
      <c r="E9" s="744" t="s">
        <v>385</v>
      </c>
      <c r="F9" s="744" t="s">
        <v>359</v>
      </c>
      <c r="G9" s="745">
        <v>100</v>
      </c>
      <c r="H9" s="744" t="s">
        <v>538</v>
      </c>
      <c r="I9" s="744" t="s">
        <v>542</v>
      </c>
      <c r="J9" s="745">
        <v>0</v>
      </c>
      <c r="K9" s="745">
        <v>1741</v>
      </c>
      <c r="L9" s="745">
        <v>1</v>
      </c>
      <c r="M9" s="746">
        <v>41656</v>
      </c>
      <c r="N9" s="746">
        <v>41701</v>
      </c>
      <c r="O9" s="744" t="s">
        <v>386</v>
      </c>
      <c r="P9" s="747">
        <v>16106.66</v>
      </c>
      <c r="Q9" s="744" t="s">
        <v>540</v>
      </c>
      <c r="R9" s="744" t="s">
        <v>541</v>
      </c>
    </row>
    <row r="10" spans="1:19" ht="15">
      <c r="A10" s="744" t="s">
        <v>388</v>
      </c>
      <c r="B10" s="744" t="s">
        <v>543</v>
      </c>
      <c r="C10" s="744" t="s">
        <v>544</v>
      </c>
      <c r="D10" s="744" t="s">
        <v>545</v>
      </c>
      <c r="E10" s="744" t="s">
        <v>385</v>
      </c>
      <c r="F10" s="744" t="s">
        <v>359</v>
      </c>
      <c r="G10" s="745">
        <v>100</v>
      </c>
      <c r="H10" s="744" t="s">
        <v>538</v>
      </c>
      <c r="I10" s="744" t="s">
        <v>546</v>
      </c>
      <c r="J10" s="745">
        <v>0</v>
      </c>
      <c r="K10" s="745">
        <v>4</v>
      </c>
      <c r="L10" s="745">
        <v>2</v>
      </c>
      <c r="M10" s="746">
        <v>41649</v>
      </c>
      <c r="N10" s="746">
        <v>41684</v>
      </c>
      <c r="O10" s="744" t="s">
        <v>386</v>
      </c>
      <c r="P10" s="747">
        <v>400</v>
      </c>
      <c r="Q10" s="744" t="s">
        <v>540</v>
      </c>
      <c r="R10" s="744" t="s">
        <v>541</v>
      </c>
    </row>
    <row r="11" spans="1:19" ht="15">
      <c r="A11" s="744" t="s">
        <v>388</v>
      </c>
      <c r="B11" s="744" t="s">
        <v>547</v>
      </c>
      <c r="C11" s="744" t="s">
        <v>548</v>
      </c>
      <c r="D11" s="744" t="s">
        <v>549</v>
      </c>
      <c r="E11" s="744" t="s">
        <v>385</v>
      </c>
      <c r="F11" s="744" t="s">
        <v>359</v>
      </c>
      <c r="G11" s="745">
        <v>100</v>
      </c>
      <c r="H11" s="744" t="s">
        <v>538</v>
      </c>
      <c r="I11" s="744" t="s">
        <v>546</v>
      </c>
      <c r="J11" s="745">
        <v>0</v>
      </c>
      <c r="K11" s="745">
        <v>5</v>
      </c>
      <c r="L11" s="745">
        <v>4</v>
      </c>
      <c r="M11" s="746">
        <v>41655</v>
      </c>
      <c r="N11" s="746">
        <v>41684</v>
      </c>
      <c r="O11" s="744" t="s">
        <v>386</v>
      </c>
      <c r="P11" s="747">
        <v>800</v>
      </c>
      <c r="Q11" s="744" t="s">
        <v>540</v>
      </c>
      <c r="R11" s="744" t="s">
        <v>541</v>
      </c>
    </row>
    <row r="12" spans="1:19" ht="15">
      <c r="A12" s="744" t="s">
        <v>450</v>
      </c>
      <c r="B12" s="744" t="s">
        <v>446</v>
      </c>
      <c r="C12" s="744" t="s">
        <v>449</v>
      </c>
      <c r="D12" s="744" t="s">
        <v>447</v>
      </c>
      <c r="E12" s="744" t="s">
        <v>385</v>
      </c>
      <c r="F12" s="744" t="s">
        <v>359</v>
      </c>
      <c r="G12" s="745">
        <v>100</v>
      </c>
      <c r="H12" s="744" t="s">
        <v>538</v>
      </c>
      <c r="I12" s="744" t="s">
        <v>546</v>
      </c>
      <c r="J12" s="745">
        <v>0</v>
      </c>
      <c r="K12" s="745">
        <v>27</v>
      </c>
      <c r="L12" s="745">
        <v>1</v>
      </c>
      <c r="M12" s="746">
        <v>41666</v>
      </c>
      <c r="N12" s="746">
        <v>41730</v>
      </c>
      <c r="O12" s="744" t="s">
        <v>386</v>
      </c>
      <c r="P12" s="747">
        <v>0</v>
      </c>
      <c r="Q12" s="744" t="s">
        <v>540</v>
      </c>
      <c r="R12" s="744" t="s">
        <v>550</v>
      </c>
    </row>
    <row r="13" spans="1:19" ht="15">
      <c r="A13" s="744" t="s">
        <v>450</v>
      </c>
      <c r="B13" s="744" t="s">
        <v>446</v>
      </c>
      <c r="C13" s="744" t="s">
        <v>449</v>
      </c>
      <c r="D13" s="744" t="s">
        <v>447</v>
      </c>
      <c r="E13" s="744" t="s">
        <v>385</v>
      </c>
      <c r="F13" s="744" t="s">
        <v>359</v>
      </c>
      <c r="G13" s="745">
        <v>100</v>
      </c>
      <c r="H13" s="744" t="s">
        <v>538</v>
      </c>
      <c r="I13" s="744" t="s">
        <v>539</v>
      </c>
      <c r="J13" s="745">
        <v>0</v>
      </c>
      <c r="K13" s="745">
        <v>27</v>
      </c>
      <c r="L13" s="745">
        <v>1</v>
      </c>
      <c r="M13" s="746">
        <v>41666</v>
      </c>
      <c r="N13" s="746">
        <v>41730</v>
      </c>
      <c r="O13" s="744" t="s">
        <v>386</v>
      </c>
      <c r="P13" s="747">
        <v>1</v>
      </c>
      <c r="Q13" s="744" t="s">
        <v>540</v>
      </c>
      <c r="R13" s="744" t="s">
        <v>550</v>
      </c>
    </row>
    <row r="14" spans="1:19" ht="15">
      <c r="A14" s="744" t="s">
        <v>401</v>
      </c>
      <c r="B14" s="744" t="s">
        <v>551</v>
      </c>
      <c r="C14" s="744" t="s">
        <v>552</v>
      </c>
      <c r="D14" s="744" t="s">
        <v>553</v>
      </c>
      <c r="E14" s="744" t="s">
        <v>385</v>
      </c>
      <c r="F14" s="744" t="s">
        <v>359</v>
      </c>
      <c r="G14" s="745">
        <v>100</v>
      </c>
      <c r="H14" s="744" t="s">
        <v>538</v>
      </c>
      <c r="I14" s="744" t="s">
        <v>546</v>
      </c>
      <c r="J14" s="745">
        <v>5</v>
      </c>
      <c r="K14" s="745">
        <v>6</v>
      </c>
      <c r="L14" s="745">
        <v>1</v>
      </c>
      <c r="M14" s="746">
        <v>41677</v>
      </c>
      <c r="N14" s="746">
        <v>41688</v>
      </c>
      <c r="O14" s="744" t="s">
        <v>386</v>
      </c>
      <c r="P14" s="747">
        <v>0</v>
      </c>
      <c r="Q14" s="744" t="s">
        <v>540</v>
      </c>
      <c r="R14" s="744" t="s">
        <v>550</v>
      </c>
    </row>
    <row r="15" spans="1:19" ht="15">
      <c r="A15" s="744" t="s">
        <v>427</v>
      </c>
      <c r="B15" s="744" t="s">
        <v>456</v>
      </c>
      <c r="C15" s="744" t="s">
        <v>459</v>
      </c>
      <c r="D15" s="744" t="s">
        <v>457</v>
      </c>
      <c r="E15" s="744" t="s">
        <v>385</v>
      </c>
      <c r="F15" s="744" t="s">
        <v>359</v>
      </c>
      <c r="G15" s="745">
        <v>100</v>
      </c>
      <c r="H15" s="744" t="s">
        <v>538</v>
      </c>
      <c r="I15" s="744" t="s">
        <v>546</v>
      </c>
      <c r="J15" s="745">
        <v>0</v>
      </c>
      <c r="K15" s="745">
        <v>27</v>
      </c>
      <c r="L15" s="745">
        <v>1</v>
      </c>
      <c r="M15" s="746">
        <v>41666</v>
      </c>
      <c r="N15" s="746">
        <v>41730</v>
      </c>
      <c r="O15" s="744" t="s">
        <v>386</v>
      </c>
      <c r="P15" s="747">
        <v>0</v>
      </c>
      <c r="Q15" s="744" t="s">
        <v>540</v>
      </c>
      <c r="R15" s="744" t="s">
        <v>550</v>
      </c>
    </row>
    <row r="16" spans="1:19" ht="15">
      <c r="A16" s="744" t="s">
        <v>427</v>
      </c>
      <c r="B16" s="744" t="s">
        <v>456</v>
      </c>
      <c r="C16" s="744" t="s">
        <v>459</v>
      </c>
      <c r="D16" s="744" t="s">
        <v>457</v>
      </c>
      <c r="E16" s="744" t="s">
        <v>385</v>
      </c>
      <c r="F16" s="744" t="s">
        <v>359</v>
      </c>
      <c r="G16" s="745">
        <v>100</v>
      </c>
      <c r="H16" s="744" t="s">
        <v>538</v>
      </c>
      <c r="I16" s="744" t="s">
        <v>539</v>
      </c>
      <c r="J16" s="745">
        <v>0</v>
      </c>
      <c r="K16" s="745">
        <v>27</v>
      </c>
      <c r="L16" s="745">
        <v>1</v>
      </c>
      <c r="M16" s="746">
        <v>41666</v>
      </c>
      <c r="N16" s="746">
        <v>41730</v>
      </c>
      <c r="O16" s="744" t="s">
        <v>386</v>
      </c>
      <c r="P16" s="747">
        <v>1</v>
      </c>
      <c r="Q16" s="744" t="s">
        <v>540</v>
      </c>
      <c r="R16" s="744" t="s">
        <v>550</v>
      </c>
    </row>
    <row r="17" spans="1:18" ht="15">
      <c r="A17" s="744" t="s">
        <v>395</v>
      </c>
      <c r="B17" s="744" t="s">
        <v>164</v>
      </c>
      <c r="C17" s="744" t="s">
        <v>163</v>
      </c>
      <c r="D17" s="744" t="s">
        <v>378</v>
      </c>
      <c r="E17" s="744" t="s">
        <v>385</v>
      </c>
      <c r="F17" s="744" t="s">
        <v>359</v>
      </c>
      <c r="G17" s="745">
        <v>100</v>
      </c>
      <c r="H17" s="744" t="s">
        <v>538</v>
      </c>
      <c r="I17" s="744" t="s">
        <v>554</v>
      </c>
      <c r="J17" s="745">
        <v>0</v>
      </c>
      <c r="K17" s="745">
        <v>21</v>
      </c>
      <c r="L17" s="745">
        <v>1</v>
      </c>
      <c r="M17" s="746">
        <v>41656</v>
      </c>
      <c r="N17" s="746">
        <v>41670</v>
      </c>
      <c r="O17" s="744" t="s">
        <v>386</v>
      </c>
      <c r="P17" s="747">
        <v>10000</v>
      </c>
      <c r="Q17" s="744" t="s">
        <v>540</v>
      </c>
      <c r="R17" s="744" t="s">
        <v>383</v>
      </c>
    </row>
    <row r="18" spans="1:18" ht="15">
      <c r="A18" s="744" t="s">
        <v>395</v>
      </c>
      <c r="B18" s="744" t="s">
        <v>160</v>
      </c>
      <c r="C18" s="744" t="s">
        <v>159</v>
      </c>
      <c r="D18" s="744" t="s">
        <v>378</v>
      </c>
      <c r="E18" s="744" t="s">
        <v>385</v>
      </c>
      <c r="F18" s="744" t="s">
        <v>359</v>
      </c>
      <c r="G18" s="745">
        <v>100</v>
      </c>
      <c r="H18" s="744" t="s">
        <v>538</v>
      </c>
      <c r="I18" s="744" t="s">
        <v>554</v>
      </c>
      <c r="J18" s="745">
        <v>0</v>
      </c>
      <c r="K18" s="745">
        <v>21</v>
      </c>
      <c r="L18" s="745">
        <v>1</v>
      </c>
      <c r="M18" s="746">
        <v>41645</v>
      </c>
      <c r="N18" s="746">
        <v>41655</v>
      </c>
      <c r="O18" s="744" t="s">
        <v>386</v>
      </c>
      <c r="P18" s="747">
        <v>10000</v>
      </c>
      <c r="Q18" s="744" t="s">
        <v>540</v>
      </c>
      <c r="R18" s="744" t="s">
        <v>383</v>
      </c>
    </row>
    <row r="19" spans="1:18" ht="15">
      <c r="A19" s="744" t="s">
        <v>555</v>
      </c>
      <c r="B19" s="744" t="s">
        <v>556</v>
      </c>
      <c r="C19" s="744" t="s">
        <v>557</v>
      </c>
      <c r="D19" s="744" t="s">
        <v>558</v>
      </c>
      <c r="E19" s="744" t="s">
        <v>385</v>
      </c>
      <c r="F19" s="744" t="s">
        <v>359</v>
      </c>
      <c r="G19" s="745">
        <v>100</v>
      </c>
      <c r="H19" s="744" t="s">
        <v>538</v>
      </c>
      <c r="I19" s="744" t="s">
        <v>546</v>
      </c>
      <c r="J19" s="745">
        <v>8</v>
      </c>
      <c r="K19" s="745">
        <v>9</v>
      </c>
      <c r="L19" s="745">
        <v>1</v>
      </c>
      <c r="M19" s="746">
        <v>41663</v>
      </c>
      <c r="N19" s="746">
        <v>41677</v>
      </c>
      <c r="O19" s="744" t="s">
        <v>386</v>
      </c>
      <c r="P19" s="747">
        <v>0</v>
      </c>
      <c r="Q19" s="744" t="s">
        <v>540</v>
      </c>
      <c r="R19" s="744" t="s">
        <v>383</v>
      </c>
    </row>
    <row r="20" spans="1:18" ht="15">
      <c r="A20" s="744" t="s">
        <v>555</v>
      </c>
      <c r="B20" s="744" t="s">
        <v>559</v>
      </c>
      <c r="C20" s="744" t="s">
        <v>560</v>
      </c>
      <c r="D20" s="744" t="s">
        <v>558</v>
      </c>
      <c r="E20" s="744" t="s">
        <v>385</v>
      </c>
      <c r="F20" s="744" t="s">
        <v>359</v>
      </c>
      <c r="G20" s="745">
        <v>100</v>
      </c>
      <c r="H20" s="744" t="s">
        <v>538</v>
      </c>
      <c r="I20" s="744" t="s">
        <v>546</v>
      </c>
      <c r="J20" s="745">
        <v>8</v>
      </c>
      <c r="K20" s="745">
        <v>10</v>
      </c>
      <c r="L20" s="745">
        <v>1</v>
      </c>
      <c r="M20" s="746">
        <v>41659</v>
      </c>
      <c r="N20" s="746">
        <v>41677</v>
      </c>
      <c r="O20" s="744" t="s">
        <v>386</v>
      </c>
      <c r="P20" s="747">
        <v>0</v>
      </c>
      <c r="Q20" s="744" t="s">
        <v>540</v>
      </c>
      <c r="R20" s="744" t="s">
        <v>383</v>
      </c>
    </row>
    <row r="21" spans="1:18" ht="15">
      <c r="A21" s="744" t="s">
        <v>555</v>
      </c>
      <c r="B21" s="744" t="s">
        <v>559</v>
      </c>
      <c r="C21" s="744" t="s">
        <v>560</v>
      </c>
      <c r="D21" s="744" t="s">
        <v>558</v>
      </c>
      <c r="E21" s="744" t="s">
        <v>385</v>
      </c>
      <c r="F21" s="744" t="s">
        <v>359</v>
      </c>
      <c r="G21" s="745">
        <v>100</v>
      </c>
      <c r="H21" s="744" t="s">
        <v>538</v>
      </c>
      <c r="I21" s="744" t="s">
        <v>561</v>
      </c>
      <c r="J21" s="745">
        <v>8</v>
      </c>
      <c r="K21" s="745">
        <v>10</v>
      </c>
      <c r="L21" s="745">
        <v>1</v>
      </c>
      <c r="M21" s="746">
        <v>41659</v>
      </c>
      <c r="N21" s="746">
        <v>41677</v>
      </c>
      <c r="O21" s="744" t="s">
        <v>386</v>
      </c>
      <c r="P21" s="747">
        <v>0</v>
      </c>
      <c r="Q21" s="744" t="s">
        <v>540</v>
      </c>
      <c r="R21" s="744" t="s">
        <v>383</v>
      </c>
    </row>
    <row r="22" spans="1:18" ht="15">
      <c r="A22" s="744" t="s">
        <v>555</v>
      </c>
      <c r="B22" s="744" t="s">
        <v>562</v>
      </c>
      <c r="C22" s="744" t="s">
        <v>563</v>
      </c>
      <c r="D22" s="744" t="s">
        <v>558</v>
      </c>
      <c r="E22" s="744" t="s">
        <v>385</v>
      </c>
      <c r="F22" s="744" t="s">
        <v>359</v>
      </c>
      <c r="G22" s="745">
        <v>100</v>
      </c>
      <c r="H22" s="744" t="s">
        <v>538</v>
      </c>
      <c r="I22" s="744" t="s">
        <v>546</v>
      </c>
      <c r="J22" s="745">
        <v>8</v>
      </c>
      <c r="K22" s="745">
        <v>10</v>
      </c>
      <c r="L22" s="745">
        <v>1</v>
      </c>
      <c r="M22" s="746">
        <v>41659</v>
      </c>
      <c r="N22" s="746">
        <v>41698</v>
      </c>
      <c r="O22" s="744" t="s">
        <v>386</v>
      </c>
      <c r="P22" s="747">
        <v>0</v>
      </c>
      <c r="Q22" s="744" t="s">
        <v>540</v>
      </c>
      <c r="R22" s="744" t="s">
        <v>383</v>
      </c>
    </row>
    <row r="23" spans="1:18" ht="15">
      <c r="A23" s="744" t="s">
        <v>555</v>
      </c>
      <c r="B23" s="744" t="s">
        <v>562</v>
      </c>
      <c r="C23" s="744" t="s">
        <v>563</v>
      </c>
      <c r="D23" s="744" t="s">
        <v>558</v>
      </c>
      <c r="E23" s="744" t="s">
        <v>385</v>
      </c>
      <c r="F23" s="744" t="s">
        <v>359</v>
      </c>
      <c r="G23" s="745">
        <v>100</v>
      </c>
      <c r="H23" s="744" t="s">
        <v>538</v>
      </c>
      <c r="I23" s="744" t="s">
        <v>564</v>
      </c>
      <c r="J23" s="745">
        <v>8</v>
      </c>
      <c r="K23" s="745">
        <v>10</v>
      </c>
      <c r="L23" s="745">
        <v>1</v>
      </c>
      <c r="M23" s="746">
        <v>41659</v>
      </c>
      <c r="N23" s="746">
        <v>41698</v>
      </c>
      <c r="O23" s="744" t="s">
        <v>386</v>
      </c>
      <c r="P23" s="747">
        <v>0</v>
      </c>
      <c r="Q23" s="744" t="s">
        <v>540</v>
      </c>
      <c r="R23" s="744" t="s">
        <v>383</v>
      </c>
    </row>
    <row r="24" spans="1:18" ht="15">
      <c r="A24" s="744" t="s">
        <v>395</v>
      </c>
      <c r="B24" s="744" t="s">
        <v>565</v>
      </c>
      <c r="C24" s="744" t="s">
        <v>566</v>
      </c>
      <c r="D24" s="744" t="s">
        <v>378</v>
      </c>
      <c r="E24" s="744" t="s">
        <v>385</v>
      </c>
      <c r="F24" s="744" t="s">
        <v>359</v>
      </c>
      <c r="G24" s="745">
        <v>100</v>
      </c>
      <c r="H24" s="744" t="s">
        <v>538</v>
      </c>
      <c r="I24" s="744" t="s">
        <v>546</v>
      </c>
      <c r="J24" s="745">
        <v>6</v>
      </c>
      <c r="K24" s="745">
        <v>13</v>
      </c>
      <c r="L24" s="745">
        <v>6</v>
      </c>
      <c r="M24" s="746">
        <v>41647</v>
      </c>
      <c r="N24" s="746">
        <v>41670</v>
      </c>
      <c r="O24" s="744" t="s">
        <v>386</v>
      </c>
      <c r="P24" s="747">
        <v>0</v>
      </c>
      <c r="Q24" s="744" t="s">
        <v>540</v>
      </c>
      <c r="R24" s="744" t="s">
        <v>383</v>
      </c>
    </row>
    <row r="25" spans="1:18" ht="15">
      <c r="A25" s="744" t="s">
        <v>395</v>
      </c>
      <c r="B25" s="744" t="s">
        <v>565</v>
      </c>
      <c r="C25" s="744" t="s">
        <v>566</v>
      </c>
      <c r="D25" s="744" t="s">
        <v>378</v>
      </c>
      <c r="E25" s="744" t="s">
        <v>385</v>
      </c>
      <c r="F25" s="744" t="s">
        <v>359</v>
      </c>
      <c r="G25" s="745">
        <v>100</v>
      </c>
      <c r="H25" s="744" t="s">
        <v>538</v>
      </c>
      <c r="I25" s="744" t="s">
        <v>564</v>
      </c>
      <c r="J25" s="745">
        <v>6</v>
      </c>
      <c r="K25" s="745">
        <v>13</v>
      </c>
      <c r="L25" s="745">
        <v>1</v>
      </c>
      <c r="M25" s="746">
        <v>41647</v>
      </c>
      <c r="N25" s="746">
        <v>41670</v>
      </c>
      <c r="O25" s="744" t="s">
        <v>386</v>
      </c>
      <c r="P25" s="747">
        <v>0</v>
      </c>
      <c r="Q25" s="744" t="s">
        <v>540</v>
      </c>
      <c r="R25" s="744" t="s">
        <v>383</v>
      </c>
    </row>
    <row r="30" spans="1:18">
      <c r="C30" s="763"/>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6" tint="0.39997558519241921"/>
  </sheetPr>
  <dimension ref="A1:Y46"/>
  <sheetViews>
    <sheetView zoomScale="70" zoomScaleNormal="70" workbookViewId="0">
      <selection activeCell="K2" sqref="K2"/>
    </sheetView>
  </sheetViews>
  <sheetFormatPr defaultColWidth="8.85546875" defaultRowHeight="12.75"/>
  <cols>
    <col min="1" max="1" width="19.42578125" style="486" customWidth="1"/>
    <col min="2" max="2" width="20.140625" style="497" customWidth="1"/>
    <col min="3" max="5" width="13" style="497" customWidth="1"/>
    <col min="6" max="6" width="16" style="497" customWidth="1"/>
    <col min="7" max="7" width="13" style="497" customWidth="1"/>
    <col min="8" max="8" width="8.85546875" style="497"/>
    <col min="9" max="12" width="8.85546875" style="486"/>
    <col min="13" max="13" width="22.85546875" style="486" customWidth="1"/>
    <col min="14" max="14" width="12" style="486" customWidth="1"/>
    <col min="15" max="16384" width="8.85546875" style="486"/>
  </cols>
  <sheetData>
    <row r="1" spans="1:25" ht="15.75">
      <c r="A1" s="131"/>
      <c r="C1" s="631" t="s">
        <v>271</v>
      </c>
      <c r="D1" s="631"/>
      <c r="E1" s="631"/>
      <c r="F1" s="631"/>
      <c r="G1" s="631"/>
      <c r="J1" s="701">
        <v>1</v>
      </c>
      <c r="K1" s="703" t="s">
        <v>341</v>
      </c>
      <c r="L1" s="702">
        <v>2080</v>
      </c>
      <c r="M1" s="701">
        <v>0.77</v>
      </c>
      <c r="N1" s="701">
        <v>0.23</v>
      </c>
    </row>
    <row r="2" spans="1:25" s="5" customFormat="1" ht="15">
      <c r="A2" s="131"/>
      <c r="B2" s="632" t="s">
        <v>217</v>
      </c>
      <c r="C2" s="661" t="s">
        <v>269</v>
      </c>
      <c r="D2" s="498"/>
      <c r="E2" s="632"/>
      <c r="F2" s="632"/>
      <c r="G2" s="632"/>
      <c r="H2" s="498"/>
      <c r="J2" s="507" t="s">
        <v>338</v>
      </c>
      <c r="K2" s="5">
        <v>41</v>
      </c>
      <c r="L2" s="5">
        <f>$K2*L$1</f>
        <v>85280</v>
      </c>
      <c r="M2" s="700">
        <f t="shared" ref="M2:N5" si="0">$L2*M$1</f>
        <v>65665.600000000006</v>
      </c>
      <c r="N2" s="700">
        <f t="shared" si="0"/>
        <v>19614.400000000001</v>
      </c>
    </row>
    <row r="3" spans="1:25">
      <c r="A3" s="131"/>
      <c r="B3" s="581" t="s">
        <v>242</v>
      </c>
      <c r="C3" s="688" t="s">
        <v>30</v>
      </c>
      <c r="D3" s="654" t="s">
        <v>31</v>
      </c>
      <c r="E3" s="654" t="s">
        <v>250</v>
      </c>
      <c r="F3" s="655" t="s">
        <v>249</v>
      </c>
      <c r="G3" s="656" t="s">
        <v>248</v>
      </c>
      <c r="H3" s="666" t="s">
        <v>267</v>
      </c>
      <c r="I3" s="5"/>
      <c r="J3" s="507" t="s">
        <v>339</v>
      </c>
      <c r="K3" s="486">
        <v>1</v>
      </c>
      <c r="L3" s="5">
        <f>$K3*L$1</f>
        <v>2080</v>
      </c>
      <c r="M3" s="700">
        <f t="shared" si="0"/>
        <v>1601.6000000000001</v>
      </c>
      <c r="N3" s="700">
        <f t="shared" si="0"/>
        <v>478.40000000000003</v>
      </c>
      <c r="S3" s="501"/>
      <c r="T3" s="497"/>
      <c r="U3" s="497"/>
      <c r="V3" s="497"/>
      <c r="W3" s="497"/>
      <c r="X3" s="497"/>
      <c r="Y3" s="497"/>
    </row>
    <row r="4" spans="1:25">
      <c r="A4" s="657"/>
      <c r="B4" s="657"/>
      <c r="C4" s="697">
        <f>C8/($B8*2080)</f>
        <v>1</v>
      </c>
      <c r="D4" s="658">
        <v>0.09</v>
      </c>
      <c r="E4" s="659">
        <v>0.64</v>
      </c>
      <c r="F4" s="659">
        <v>0.15</v>
      </c>
      <c r="G4" s="659">
        <v>0.12</v>
      </c>
      <c r="H4" s="663">
        <v>0.23</v>
      </c>
      <c r="I4" s="5"/>
      <c r="J4" s="507" t="s">
        <v>340</v>
      </c>
      <c r="K4" s="486">
        <v>1</v>
      </c>
      <c r="L4" s="5">
        <f>$K4*L$1</f>
        <v>2080</v>
      </c>
      <c r="M4" s="700">
        <f t="shared" si="0"/>
        <v>1601.6000000000001</v>
      </c>
      <c r="N4" s="700">
        <f t="shared" si="0"/>
        <v>478.40000000000003</v>
      </c>
    </row>
    <row r="5" spans="1:25" s="3" customFormat="1">
      <c r="A5" s="592" t="s">
        <v>247</v>
      </c>
      <c r="B5" s="592">
        <f>$K2</f>
        <v>41</v>
      </c>
      <c r="C5" s="689">
        <f>(B5*2080)*$J$1</f>
        <v>85280</v>
      </c>
      <c r="D5" s="592">
        <f>$C5*D$4</f>
        <v>7675.2</v>
      </c>
      <c r="E5" s="592">
        <f>$C5*E$4</f>
        <v>54579.200000000004</v>
      </c>
      <c r="F5" s="592">
        <f>$C5*F$4</f>
        <v>12792</v>
      </c>
      <c r="G5" s="592">
        <f>$C5*G$4</f>
        <v>10233.6</v>
      </c>
      <c r="H5" s="667">
        <f>(B5*2080)*23%</f>
        <v>19614.400000000001</v>
      </c>
      <c r="I5" s="5"/>
      <c r="K5" s="3">
        <f>SUM(K2:K4)</f>
        <v>43</v>
      </c>
      <c r="L5" s="3">
        <f>$K5*L$1</f>
        <v>89440</v>
      </c>
      <c r="M5" s="704">
        <f t="shared" si="0"/>
        <v>68868.800000000003</v>
      </c>
      <c r="N5" s="704">
        <f t="shared" si="0"/>
        <v>20571.2</v>
      </c>
      <c r="P5" s="5"/>
    </row>
    <row r="6" spans="1:25">
      <c r="A6" s="592" t="s">
        <v>13</v>
      </c>
      <c r="B6" s="592">
        <f>$K3</f>
        <v>1</v>
      </c>
      <c r="C6" s="689">
        <f>(B6*2080)*$J$1</f>
        <v>2080</v>
      </c>
      <c r="D6" s="592">
        <v>0</v>
      </c>
      <c r="E6" s="592"/>
      <c r="F6" s="592"/>
      <c r="G6" s="592">
        <f>$C6*25%</f>
        <v>520</v>
      </c>
      <c r="H6" s="668">
        <f>(B6*2080)*23%</f>
        <v>478.40000000000003</v>
      </c>
      <c r="I6" s="5"/>
      <c r="J6" s="698" t="s">
        <v>256</v>
      </c>
      <c r="K6" s="699"/>
      <c r="L6" s="699"/>
      <c r="M6" s="698" t="s">
        <v>272</v>
      </c>
      <c r="N6" s="698" t="s">
        <v>268</v>
      </c>
    </row>
    <row r="7" spans="1:25">
      <c r="A7" s="592" t="s">
        <v>340</v>
      </c>
      <c r="B7" s="592">
        <f>$K4</f>
        <v>1</v>
      </c>
      <c r="C7" s="689">
        <f>(B7*2080)*$J$1</f>
        <v>2080</v>
      </c>
      <c r="D7" s="592"/>
      <c r="E7" s="592"/>
      <c r="F7" s="592"/>
      <c r="G7" s="592"/>
      <c r="H7" s="668"/>
      <c r="I7" s="5"/>
      <c r="J7" s="698"/>
      <c r="K7" s="699"/>
      <c r="L7" s="699"/>
      <c r="M7" s="698"/>
      <c r="N7" s="698"/>
    </row>
    <row r="8" spans="1:25">
      <c r="A8" s="662" t="s">
        <v>274</v>
      </c>
      <c r="B8" s="660">
        <f>$K5</f>
        <v>43</v>
      </c>
      <c r="C8" s="690">
        <f>(B8*2080)*$J$1</f>
        <v>89440</v>
      </c>
      <c r="D8" s="660">
        <f>SUM(D5:D7)</f>
        <v>7675.2</v>
      </c>
      <c r="E8" s="660">
        <f>SUM(E5:E7)</f>
        <v>54579.200000000004</v>
      </c>
      <c r="F8" s="660">
        <f>SUM(F5:F7)</f>
        <v>12792</v>
      </c>
      <c r="G8" s="660">
        <f>SUM(G5:G7)</f>
        <v>10753.6</v>
      </c>
      <c r="H8" s="660">
        <f>SUM(H5:H7)</f>
        <v>20092.800000000003</v>
      </c>
      <c r="I8" s="5"/>
      <c r="J8" s="440" t="s">
        <v>31</v>
      </c>
      <c r="M8" s="599">
        <v>0.09</v>
      </c>
      <c r="N8" s="598">
        <v>0.09</v>
      </c>
    </row>
    <row r="9" spans="1:25">
      <c r="A9" s="464" t="s">
        <v>337</v>
      </c>
      <c r="B9" s="581"/>
      <c r="C9" s="692">
        <f>C8/(2080*$J$1)</f>
        <v>43</v>
      </c>
      <c r="D9" s="581">
        <f>D8/(2080*$J$1)</f>
        <v>3.69</v>
      </c>
      <c r="E9" s="581">
        <f>E8/(2080*$J$1)</f>
        <v>26.240000000000002</v>
      </c>
      <c r="F9" s="581">
        <f>F8/(2080*$J$1)</f>
        <v>6.15</v>
      </c>
      <c r="G9" s="581">
        <f>G8/(2080*$J$1)</f>
        <v>5.17</v>
      </c>
      <c r="H9" s="594">
        <f>SUM(D9:G9)</f>
        <v>41.250000000000007</v>
      </c>
      <c r="I9" s="5"/>
      <c r="J9" s="440" t="s">
        <v>255</v>
      </c>
      <c r="M9" s="599">
        <v>0.64</v>
      </c>
      <c r="N9" s="598">
        <v>0.56000000000000005</v>
      </c>
      <c r="P9" s="3"/>
      <c r="R9" s="131"/>
    </row>
    <row r="10" spans="1:25">
      <c r="A10" s="131"/>
      <c r="B10" s="593"/>
      <c r="C10" s="592"/>
      <c r="D10" s="327"/>
      <c r="E10" s="327"/>
      <c r="F10" s="327"/>
      <c r="G10" s="327"/>
      <c r="H10" s="486"/>
      <c r="I10" s="5"/>
      <c r="J10" s="440" t="s">
        <v>254</v>
      </c>
      <c r="M10" s="599">
        <v>0.15</v>
      </c>
      <c r="N10" s="598">
        <v>0.04</v>
      </c>
      <c r="R10" s="131"/>
    </row>
    <row r="11" spans="1:25">
      <c r="A11" s="131"/>
      <c r="B11" s="593"/>
      <c r="C11" s="592"/>
      <c r="D11" s="591"/>
      <c r="E11" s="591"/>
      <c r="F11" s="597"/>
      <c r="G11" s="591"/>
      <c r="H11" s="486"/>
      <c r="J11" s="440" t="s">
        <v>253</v>
      </c>
      <c r="M11" s="599"/>
      <c r="N11" s="598">
        <v>0.01</v>
      </c>
      <c r="R11" s="131"/>
    </row>
    <row r="12" spans="1:25">
      <c r="A12" s="131"/>
      <c r="B12" s="593"/>
      <c r="C12" s="592"/>
      <c r="D12" s="581"/>
      <c r="E12" s="581"/>
      <c r="F12" s="581"/>
      <c r="G12" s="581"/>
      <c r="H12" s="131"/>
      <c r="I12" s="131"/>
      <c r="J12" s="440" t="s">
        <v>252</v>
      </c>
      <c r="M12" s="599"/>
      <c r="N12" s="598">
        <v>0.01</v>
      </c>
      <c r="R12" s="131"/>
    </row>
    <row r="13" spans="1:25">
      <c r="A13" s="131"/>
      <c r="B13" s="131"/>
      <c r="C13" s="131"/>
      <c r="D13" s="131"/>
      <c r="E13" s="131"/>
      <c r="F13" s="131"/>
      <c r="G13" s="131"/>
      <c r="H13" s="581"/>
      <c r="I13" s="131"/>
      <c r="J13" s="440" t="s">
        <v>251</v>
      </c>
      <c r="M13" s="599">
        <v>0.12</v>
      </c>
      <c r="N13" s="598">
        <v>0.16</v>
      </c>
    </row>
    <row r="14" spans="1:25" ht="15.75">
      <c r="A14" s="131"/>
      <c r="C14" s="631" t="s">
        <v>276</v>
      </c>
      <c r="D14" s="631"/>
      <c r="E14" s="631"/>
      <c r="F14" s="631"/>
      <c r="G14" s="631"/>
      <c r="I14" s="131"/>
      <c r="J14" s="440"/>
      <c r="M14" s="599"/>
      <c r="N14" s="598">
        <v>0.13</v>
      </c>
      <c r="Q14" s="131"/>
      <c r="R14" s="131"/>
    </row>
    <row r="15" spans="1:25" ht="15">
      <c r="A15" s="131"/>
      <c r="B15" s="632" t="s">
        <v>217</v>
      </c>
      <c r="C15" s="661" t="s">
        <v>270</v>
      </c>
      <c r="D15" s="498"/>
      <c r="E15" s="632"/>
      <c r="F15" s="632"/>
      <c r="G15" s="632"/>
      <c r="H15" s="498"/>
      <c r="I15" s="131"/>
      <c r="M15" s="596"/>
      <c r="N15" s="595">
        <f>SUM(N8:N14)</f>
        <v>1</v>
      </c>
      <c r="R15" s="131"/>
    </row>
    <row r="16" spans="1:25">
      <c r="A16" s="131"/>
      <c r="B16" s="581" t="s">
        <v>243</v>
      </c>
      <c r="C16" s="688" t="s">
        <v>30</v>
      </c>
      <c r="D16" s="654" t="s">
        <v>31</v>
      </c>
      <c r="E16" s="654" t="s">
        <v>250</v>
      </c>
      <c r="F16" s="655" t="s">
        <v>249</v>
      </c>
      <c r="G16" s="656" t="s">
        <v>248</v>
      </c>
      <c r="H16" s="666" t="s">
        <v>267</v>
      </c>
      <c r="I16" s="131"/>
      <c r="R16" s="131"/>
    </row>
    <row r="17" spans="1:18">
      <c r="A17" s="657"/>
      <c r="B17" s="657"/>
      <c r="C17" s="697">
        <f>C21/($B21*2080)</f>
        <v>0.75303309481216452</v>
      </c>
      <c r="D17" s="658">
        <f>D21/($B21*2080)</f>
        <v>6.8112701252236132E-2</v>
      </c>
      <c r="E17" s="658">
        <f>E21/($B21*2080)</f>
        <v>0.53612790697674417</v>
      </c>
      <c r="F17" s="658">
        <f>F21/($B21*2080)</f>
        <v>2.847942754919499E-2</v>
      </c>
      <c r="G17" s="658">
        <f>G21/($B21*2080)</f>
        <v>0.12031305903398926</v>
      </c>
      <c r="H17" s="664"/>
      <c r="I17" s="131"/>
      <c r="J17" s="486">
        <f>(2080/12/2)*5.5</f>
        <v>476.66666666666669</v>
      </c>
      <c r="R17" s="131"/>
    </row>
    <row r="18" spans="1:18">
      <c r="A18" s="592" t="s">
        <v>247</v>
      </c>
      <c r="B18" s="592">
        <f>$K2</f>
        <v>41</v>
      </c>
      <c r="C18" s="689">
        <f>SUM(D18:G18)</f>
        <v>65707.28</v>
      </c>
      <c r="D18" s="592">
        <f>(1070+53+39)*4</f>
        <v>4648</v>
      </c>
      <c r="E18" s="592">
        <f>11987.82*4</f>
        <v>47951.28</v>
      </c>
      <c r="F18" s="592">
        <f>636.8*4</f>
        <v>2547.1999999999998</v>
      </c>
      <c r="G18" s="592">
        <f>2640.2*4</f>
        <v>10560.8</v>
      </c>
      <c r="H18" s="592"/>
      <c r="I18" s="131"/>
      <c r="R18" s="131"/>
    </row>
    <row r="19" spans="1:18">
      <c r="A19" s="592" t="s">
        <v>13</v>
      </c>
      <c r="B19" s="592">
        <f>$K3</f>
        <v>1</v>
      </c>
      <c r="C19" s="689">
        <f>SUM(D19:G19)</f>
        <v>1644</v>
      </c>
      <c r="D19" s="592">
        <f>361*4</f>
        <v>1444</v>
      </c>
      <c r="E19" s="592">
        <v>0</v>
      </c>
      <c r="F19" s="592">
        <v>0</v>
      </c>
      <c r="G19" s="592">
        <f>50*4</f>
        <v>200</v>
      </c>
      <c r="H19" s="594"/>
      <c r="I19" s="131"/>
      <c r="R19" s="131"/>
    </row>
    <row r="20" spans="1:18">
      <c r="A20" s="592"/>
      <c r="B20" s="592">
        <f>$K4</f>
        <v>1</v>
      </c>
      <c r="C20" s="689"/>
      <c r="D20" s="592"/>
      <c r="E20" s="592"/>
      <c r="F20" s="592"/>
      <c r="G20" s="592"/>
      <c r="H20" s="594"/>
      <c r="I20" s="131"/>
      <c r="R20" s="131"/>
    </row>
    <row r="21" spans="1:18">
      <c r="A21" s="662" t="s">
        <v>258</v>
      </c>
      <c r="B21" s="660">
        <f>$K5</f>
        <v>43</v>
      </c>
      <c r="C21" s="690">
        <f t="shared" ref="C21:H21" si="1">SUM(C18:C20)</f>
        <v>67351.28</v>
      </c>
      <c r="D21" s="660">
        <f t="shared" si="1"/>
        <v>6092</v>
      </c>
      <c r="E21" s="660">
        <f t="shared" si="1"/>
        <v>47951.28</v>
      </c>
      <c r="F21" s="660">
        <f t="shared" si="1"/>
        <v>2547.1999999999998</v>
      </c>
      <c r="G21" s="660">
        <f t="shared" si="1"/>
        <v>10760.8</v>
      </c>
      <c r="H21" s="660">
        <f t="shared" si="1"/>
        <v>0</v>
      </c>
      <c r="I21" s="131"/>
      <c r="R21" s="131"/>
    </row>
    <row r="22" spans="1:18">
      <c r="A22" s="464" t="s">
        <v>275</v>
      </c>
      <c r="B22" s="593"/>
      <c r="C22" s="691">
        <f>C21/(2080*$J$1)</f>
        <v>32.38042307692308</v>
      </c>
      <c r="D22" s="581">
        <f>D21/(2080*$J$1)</f>
        <v>2.9288461538461537</v>
      </c>
      <c r="E22" s="581">
        <f>E21/(2080*$J$1)</f>
        <v>23.0535</v>
      </c>
      <c r="F22" s="581">
        <f>F21/(2080*$J$1)</f>
        <v>1.2246153846153844</v>
      </c>
      <c r="G22" s="592">
        <f>G21/(2080*$J$1)</f>
        <v>5.1734615384615381</v>
      </c>
      <c r="H22" s="131"/>
      <c r="I22" s="131"/>
      <c r="R22" s="131"/>
    </row>
    <row r="23" spans="1:18">
      <c r="A23" s="464" t="s">
        <v>273</v>
      </c>
      <c r="B23" s="593"/>
      <c r="C23" s="692">
        <f>C9-C22</f>
        <v>10.61957692307692</v>
      </c>
      <c r="D23" s="581">
        <f>D9-D22</f>
        <v>0.76115384615384629</v>
      </c>
      <c r="E23" s="581">
        <f>E9-E22</f>
        <v>3.1865000000000023</v>
      </c>
      <c r="F23" s="581">
        <f>F9-F22</f>
        <v>4.9253846153846155</v>
      </c>
      <c r="G23" s="581">
        <f>G9-G22</f>
        <v>-3.4615384615381828E-3</v>
      </c>
      <c r="H23" s="592"/>
      <c r="I23" s="131"/>
      <c r="R23" s="131"/>
    </row>
    <row r="24" spans="1:18">
      <c r="A24" s="131"/>
      <c r="B24" s="593"/>
      <c r="C24" s="693"/>
      <c r="D24" s="592"/>
      <c r="E24" s="665"/>
      <c r="F24" s="592"/>
      <c r="G24" s="665"/>
      <c r="H24" s="594"/>
      <c r="R24" s="131"/>
    </row>
    <row r="25" spans="1:18">
      <c r="A25" s="245"/>
      <c r="B25" s="593" t="s">
        <v>336</v>
      </c>
      <c r="C25" s="692">
        <f>C21/2080</f>
        <v>32.38042307692308</v>
      </c>
      <c r="D25" s="696">
        <f>D21/2080</f>
        <v>2.9288461538461537</v>
      </c>
      <c r="E25" s="696">
        <f>E21/2080</f>
        <v>23.0535</v>
      </c>
      <c r="F25" s="696">
        <f>F21/2080</f>
        <v>1.2246153846153844</v>
      </c>
      <c r="G25" s="696">
        <f>G21/2080</f>
        <v>5.1734615384615381</v>
      </c>
      <c r="H25" s="594">
        <f>SUM(D25:G25)</f>
        <v>32.380423076923073</v>
      </c>
      <c r="R25" s="131"/>
    </row>
    <row r="26" spans="1:18">
      <c r="C26" s="695">
        <f>C25/$B21</f>
        <v>0.75303309481216463</v>
      </c>
      <c r="D26" s="694">
        <f>D25/$B21</f>
        <v>6.8112701252236132E-2</v>
      </c>
      <c r="E26" s="694">
        <f>E25/$B21</f>
        <v>0.53612790697674417</v>
      </c>
      <c r="F26" s="694">
        <f>F25/$B21</f>
        <v>2.8479427549194986E-2</v>
      </c>
      <c r="G26" s="694">
        <f>G25/$B21</f>
        <v>0.12031305903398926</v>
      </c>
      <c r="R26" s="131"/>
    </row>
    <row r="27" spans="1:18">
      <c r="B27" s="498"/>
      <c r="I27" s="127"/>
    </row>
    <row r="28" spans="1:18">
      <c r="I28" s="127"/>
    </row>
    <row r="29" spans="1:18">
      <c r="I29" s="127"/>
    </row>
    <row r="30" spans="1:18">
      <c r="I30" s="127"/>
    </row>
    <row r="31" spans="1:18">
      <c r="I31" s="127"/>
    </row>
    <row r="32" spans="1:18">
      <c r="I32" s="127"/>
    </row>
    <row r="33" spans="2:9">
      <c r="I33" s="127"/>
    </row>
    <row r="34" spans="2:9">
      <c r="B34" s="486"/>
      <c r="F34" s="499"/>
      <c r="I34" s="127"/>
    </row>
    <row r="35" spans="2:9">
      <c r="B35" s="11"/>
      <c r="I35" s="127"/>
    </row>
    <row r="36" spans="2:9">
      <c r="I36" s="127"/>
    </row>
    <row r="37" spans="2:9">
      <c r="I37" s="127"/>
    </row>
    <row r="38" spans="2:9">
      <c r="I38" s="127"/>
    </row>
    <row r="39" spans="2:9">
      <c r="I39" s="127"/>
    </row>
    <row r="40" spans="2:9">
      <c r="I40" s="127"/>
    </row>
    <row r="41" spans="2:9">
      <c r="I41" s="127"/>
    </row>
    <row r="42" spans="2:9">
      <c r="I42" s="127"/>
    </row>
    <row r="43" spans="2:9">
      <c r="I43" s="127"/>
    </row>
    <row r="44" spans="2:9">
      <c r="I44" s="127"/>
    </row>
    <row r="45" spans="2:9">
      <c r="I45" s="127"/>
    </row>
    <row r="46" spans="2:9">
      <c r="I46" s="127"/>
    </row>
  </sheetData>
  <sheetProtection password="D945" sheet="1" objects="1" scenarios="1"/>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6" tint="0.39997558519241921"/>
  </sheetPr>
  <dimension ref="A1:I39"/>
  <sheetViews>
    <sheetView workbookViewId="0">
      <selection activeCell="F20" sqref="F20"/>
    </sheetView>
  </sheetViews>
  <sheetFormatPr defaultColWidth="8.85546875" defaultRowHeight="12.75"/>
  <cols>
    <col min="1" max="1" width="8.85546875" style="735"/>
    <col min="2" max="7" width="15.42578125" style="733" customWidth="1"/>
    <col min="8" max="8" width="10.42578125" style="733" bestFit="1" customWidth="1"/>
    <col min="9" max="9" width="9" style="733" bestFit="1" customWidth="1"/>
    <col min="10" max="16384" width="8.85546875" style="735"/>
  </cols>
  <sheetData>
    <row r="1" spans="1:6">
      <c r="D1" s="734" t="s">
        <v>13</v>
      </c>
    </row>
    <row r="2" spans="1:6">
      <c r="C2" s="733">
        <f>40/3</f>
        <v>13.333333333333334</v>
      </c>
      <c r="D2" s="733">
        <v>20</v>
      </c>
      <c r="E2" s="733">
        <f>C2*D2</f>
        <v>266.66666666666669</v>
      </c>
    </row>
    <row r="3" spans="1:6">
      <c r="B3" s="735"/>
      <c r="C3" s="735"/>
      <c r="D3" s="735"/>
      <c r="E3" s="735"/>
      <c r="F3" s="735"/>
    </row>
    <row r="4" spans="1:6">
      <c r="A4" s="737" t="s">
        <v>501</v>
      </c>
      <c r="C4" s="735"/>
      <c r="D4" s="735"/>
      <c r="E4" s="735"/>
      <c r="F4" s="735"/>
    </row>
    <row r="5" spans="1:6">
      <c r="B5" s="734" t="s">
        <v>496</v>
      </c>
      <c r="C5" s="734" t="s">
        <v>497</v>
      </c>
      <c r="D5" s="734" t="s">
        <v>498</v>
      </c>
      <c r="E5" s="738" t="s">
        <v>499</v>
      </c>
      <c r="F5" s="734" t="s">
        <v>500</v>
      </c>
    </row>
    <row r="6" spans="1:6">
      <c r="A6" s="737" t="s">
        <v>504</v>
      </c>
      <c r="B6" s="736">
        <f>(1070+53+39)*4</f>
        <v>4648</v>
      </c>
      <c r="C6" s="733">
        <f>B6/2</f>
        <v>2324</v>
      </c>
      <c r="D6" s="733">
        <f>E6*4.3</f>
        <v>249.82999999999998</v>
      </c>
      <c r="E6" s="739">
        <f>C6/40</f>
        <v>58.1</v>
      </c>
      <c r="F6" s="733">
        <f>E6/42</f>
        <v>1.3833333333333333</v>
      </c>
    </row>
    <row r="7" spans="1:6">
      <c r="A7" s="737" t="s">
        <v>339</v>
      </c>
      <c r="E7" s="739"/>
    </row>
    <row r="8" spans="1:6">
      <c r="E8" s="739"/>
    </row>
    <row r="11" spans="1:6">
      <c r="A11" s="740" t="s">
        <v>502</v>
      </c>
      <c r="E11" s="739"/>
    </row>
    <row r="12" spans="1:6">
      <c r="B12" s="733">
        <v>10560.8</v>
      </c>
      <c r="C12" s="733">
        <f>B12/2</f>
        <v>5280.4</v>
      </c>
      <c r="D12" s="733">
        <f>E12*4.3</f>
        <v>567.64299999999992</v>
      </c>
      <c r="E12" s="739">
        <f>C12/40</f>
        <v>132.01</v>
      </c>
      <c r="F12" s="733">
        <f>E12/42</f>
        <v>3.1430952380952379</v>
      </c>
    </row>
    <row r="13" spans="1:6">
      <c r="B13" s="734"/>
    </row>
    <row r="19" spans="2:9">
      <c r="B19" s="735"/>
      <c r="C19" s="735"/>
      <c r="D19" s="735"/>
      <c r="E19" s="735"/>
      <c r="F19" s="735"/>
      <c r="G19" s="735"/>
      <c r="H19" s="735"/>
      <c r="I19" s="735"/>
    </row>
    <row r="20" spans="2:9">
      <c r="B20" s="735"/>
      <c r="C20" s="735"/>
      <c r="D20" s="735"/>
      <c r="E20" s="735"/>
      <c r="F20" s="735"/>
      <c r="G20" s="735"/>
      <c r="H20" s="735"/>
      <c r="I20" s="735"/>
    </row>
    <row r="21" spans="2:9">
      <c r="B21" s="735"/>
      <c r="C21" s="735"/>
      <c r="D21" s="735"/>
      <c r="E21" s="735"/>
      <c r="F21" s="735"/>
      <c r="G21" s="735"/>
      <c r="H21" s="735"/>
      <c r="I21" s="735"/>
    </row>
    <row r="22" spans="2:9">
      <c r="B22" s="735"/>
      <c r="C22" s="735"/>
      <c r="D22" s="735"/>
      <c r="E22" s="735"/>
      <c r="F22" s="735"/>
      <c r="G22" s="735"/>
      <c r="H22" s="735"/>
      <c r="I22" s="735"/>
    </row>
    <row r="23" spans="2:9">
      <c r="B23" s="735"/>
      <c r="C23" s="735"/>
      <c r="D23" s="735"/>
      <c r="E23" s="735"/>
      <c r="F23" s="735"/>
      <c r="G23" s="735"/>
      <c r="H23" s="735"/>
      <c r="I23" s="735"/>
    </row>
    <row r="24" spans="2:9">
      <c r="B24" s="735"/>
      <c r="C24" s="735"/>
      <c r="D24" s="735"/>
      <c r="E24" s="735"/>
      <c r="F24" s="737"/>
      <c r="G24" s="735"/>
      <c r="H24" s="735"/>
      <c r="I24" s="735"/>
    </row>
    <row r="25" spans="2:9">
      <c r="B25" s="735"/>
      <c r="C25" s="735"/>
      <c r="D25" s="735"/>
      <c r="E25" s="735"/>
      <c r="F25" s="735"/>
      <c r="G25" s="735"/>
      <c r="H25" s="735"/>
      <c r="I25" s="735"/>
    </row>
    <row r="26" spans="2:9">
      <c r="B26" s="735"/>
      <c r="C26" s="735"/>
      <c r="D26" s="735"/>
      <c r="E26" s="735"/>
      <c r="F26" s="735"/>
      <c r="G26" s="735"/>
      <c r="H26" s="735"/>
      <c r="I26" s="735"/>
    </row>
    <row r="27" spans="2:9">
      <c r="B27" s="735"/>
      <c r="C27" s="735"/>
      <c r="D27" s="737" t="s">
        <v>503</v>
      </c>
      <c r="E27" s="735"/>
      <c r="F27" s="735"/>
      <c r="G27" s="735"/>
      <c r="H27" s="735"/>
      <c r="I27" s="735"/>
    </row>
    <row r="28" spans="2:9">
      <c r="C28" s="733" t="s">
        <v>217</v>
      </c>
      <c r="D28" s="733" t="s">
        <v>270</v>
      </c>
    </row>
    <row r="29" spans="2:9">
      <c r="C29" s="733" t="s">
        <v>243</v>
      </c>
      <c r="D29" s="733" t="s">
        <v>30</v>
      </c>
      <c r="E29" s="733" t="s">
        <v>31</v>
      </c>
      <c r="F29" s="733" t="s">
        <v>250</v>
      </c>
      <c r="G29" s="733" t="s">
        <v>249</v>
      </c>
      <c r="H29" s="733" t="s">
        <v>248</v>
      </c>
      <c r="I29" s="733" t="s">
        <v>267</v>
      </c>
    </row>
    <row r="30" spans="2:9">
      <c r="D30" s="733">
        <v>0.75303309481216452</v>
      </c>
      <c r="E30" s="733">
        <v>6.8112701252236132E-2</v>
      </c>
      <c r="F30" s="733">
        <v>0.53612790697674417</v>
      </c>
      <c r="G30" s="733">
        <v>2.847942754919499E-2</v>
      </c>
      <c r="H30" s="733">
        <v>0.12031305903398926</v>
      </c>
    </row>
    <row r="31" spans="2:9">
      <c r="B31" s="733" t="s">
        <v>247</v>
      </c>
      <c r="C31" s="733">
        <v>41</v>
      </c>
      <c r="D31" s="733">
        <v>65707.28</v>
      </c>
      <c r="E31" s="733">
        <v>4648</v>
      </c>
      <c r="F31" s="733">
        <v>47951.28</v>
      </c>
      <c r="G31" s="733">
        <v>2547.1999999999998</v>
      </c>
      <c r="H31" s="733">
        <v>10560.8</v>
      </c>
    </row>
    <row r="32" spans="2:9">
      <c r="B32" s="733" t="s">
        <v>13</v>
      </c>
      <c r="C32" s="733">
        <v>1</v>
      </c>
      <c r="D32" s="733">
        <v>1644</v>
      </c>
      <c r="E32" s="733">
        <v>1444</v>
      </c>
      <c r="F32" s="733">
        <v>0</v>
      </c>
      <c r="G32" s="733">
        <v>0</v>
      </c>
      <c r="H32" s="733">
        <v>200</v>
      </c>
    </row>
    <row r="33" spans="2:9">
      <c r="C33" s="733">
        <v>1</v>
      </c>
    </row>
    <row r="34" spans="2:9">
      <c r="B34" s="733" t="s">
        <v>258</v>
      </c>
      <c r="C34" s="733">
        <v>43</v>
      </c>
      <c r="D34" s="733">
        <v>67351.28</v>
      </c>
      <c r="E34" s="733">
        <v>6092</v>
      </c>
      <c r="F34" s="733">
        <v>47951.28</v>
      </c>
      <c r="G34" s="733">
        <v>2547.1999999999998</v>
      </c>
      <c r="H34" s="733">
        <v>10760.8</v>
      </c>
      <c r="I34" s="733">
        <v>0</v>
      </c>
    </row>
    <row r="35" spans="2:9">
      <c r="B35" s="733" t="s">
        <v>275</v>
      </c>
      <c r="D35" s="733">
        <v>32.38042307692308</v>
      </c>
      <c r="E35" s="733">
        <v>2.9288461538461537</v>
      </c>
      <c r="F35" s="733">
        <v>23.0535</v>
      </c>
      <c r="G35" s="733">
        <v>1.2246153846153844</v>
      </c>
      <c r="H35" s="733">
        <v>5.1734615384615381</v>
      </c>
    </row>
    <row r="36" spans="2:9">
      <c r="B36" s="733" t="s">
        <v>273</v>
      </c>
      <c r="D36" s="733">
        <v>10.61957692307692</v>
      </c>
      <c r="E36" s="733">
        <v>1.5111538461538467</v>
      </c>
      <c r="F36" s="733">
        <v>3.1865000000000023</v>
      </c>
      <c r="G36" s="733">
        <v>4.9253846153846155</v>
      </c>
      <c r="H36" s="733">
        <v>-3.4615384615381828E-3</v>
      </c>
    </row>
    <row r="38" spans="2:9">
      <c r="C38" s="733" t="s">
        <v>336</v>
      </c>
      <c r="D38" s="733">
        <v>32.38042307692308</v>
      </c>
      <c r="E38" s="733">
        <v>2.9288461538461537</v>
      </c>
      <c r="F38" s="733">
        <v>23.0535</v>
      </c>
      <c r="G38" s="733">
        <v>1.2246153846153844</v>
      </c>
      <c r="H38" s="733">
        <v>5.1734615384615381</v>
      </c>
      <c r="I38" s="733">
        <v>32.380423076923073</v>
      </c>
    </row>
    <row r="39" spans="2:9">
      <c r="D39" s="733">
        <v>0.75303309481216463</v>
      </c>
      <c r="E39" s="733">
        <v>6.8112701252236132E-2</v>
      </c>
      <c r="F39" s="733">
        <v>0.53612790697674417</v>
      </c>
      <c r="G39" s="733">
        <v>2.8479427549194986E-2</v>
      </c>
      <c r="H39" s="733">
        <v>0.12031305903398926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1"/>
  </sheetPr>
  <dimension ref="A1:AL365"/>
  <sheetViews>
    <sheetView zoomScale="70" zoomScaleNormal="70" workbookViewId="0">
      <pane ySplit="1" topLeftCell="A2" activePane="bottomLeft" state="frozen"/>
      <selection pane="bottomLeft" activeCell="L27" sqref="L27"/>
    </sheetView>
  </sheetViews>
  <sheetFormatPr defaultRowHeight="12.75"/>
  <cols>
    <col min="1" max="1" width="6.7109375" customWidth="1"/>
    <col min="2" max="2" width="13" customWidth="1"/>
    <col min="3" max="3" width="5.7109375" customWidth="1"/>
    <col min="4" max="4" width="11" customWidth="1"/>
    <col min="5" max="5" width="19.7109375" customWidth="1"/>
    <col min="11" max="11" width="9.140625" style="22" customWidth="1"/>
    <col min="12" max="12" width="9.28515625" style="670" customWidth="1"/>
    <col min="13" max="13" width="5.7109375" style="4" customWidth="1"/>
    <col min="14" max="14" width="12.140625" style="4" customWidth="1"/>
    <col min="15" max="15" width="15.28515625" style="4" customWidth="1"/>
    <col min="16" max="16" width="9.28515625" style="4" customWidth="1"/>
    <col min="17" max="17" width="10.5703125" customWidth="1"/>
    <col min="19" max="19" width="14.85546875" customWidth="1"/>
    <col min="20" max="20" width="2.42578125" customWidth="1"/>
    <col min="25" max="25" width="6.7109375" customWidth="1"/>
    <col min="26" max="26" width="6.7109375" style="783" customWidth="1"/>
    <col min="27" max="27" width="6.7109375" style="788" customWidth="1"/>
    <col min="28" max="29" width="6.7109375" style="486" customWidth="1"/>
    <col min="30" max="32" width="6.7109375" style="783" customWidth="1"/>
    <col min="33" max="35" width="6.7109375" style="486" customWidth="1"/>
    <col min="36" max="36" width="6.7109375" style="783" customWidth="1"/>
    <col min="37" max="38" width="6.7109375" style="486" customWidth="1"/>
    <col min="39" max="39" width="6.7109375" customWidth="1"/>
  </cols>
  <sheetData>
    <row r="1" spans="1:38" s="10" customFormat="1" ht="37.15" customHeight="1">
      <c r="A1" s="832" t="s">
        <v>568</v>
      </c>
      <c r="B1" s="832" t="s">
        <v>648</v>
      </c>
      <c r="C1" s="832" t="s">
        <v>361</v>
      </c>
      <c r="D1" s="832" t="s">
        <v>650</v>
      </c>
      <c r="E1" s="832" t="s">
        <v>649</v>
      </c>
      <c r="F1" s="832" t="s">
        <v>661</v>
      </c>
      <c r="G1" s="832" t="s">
        <v>663</v>
      </c>
      <c r="H1" s="841" t="s">
        <v>664</v>
      </c>
      <c r="I1" s="832" t="s">
        <v>665</v>
      </c>
      <c r="K1" s="833">
        <v>1</v>
      </c>
      <c r="L1" s="844">
        <v>1.0009999999999999</v>
      </c>
      <c r="M1" s="834">
        <v>1.0009999999999999</v>
      </c>
      <c r="N1" s="833" t="s">
        <v>32</v>
      </c>
      <c r="O1" s="835" t="s">
        <v>32</v>
      </c>
      <c r="P1" s="836"/>
      <c r="R1" s="687" t="s">
        <v>577</v>
      </c>
      <c r="S1" s="687" t="s">
        <v>13</v>
      </c>
      <c r="U1" s="687" t="s">
        <v>332</v>
      </c>
      <c r="Z1" s="837" t="s">
        <v>73</v>
      </c>
      <c r="AA1" s="838" t="s">
        <v>597</v>
      </c>
      <c r="AB1" s="839" t="s">
        <v>598</v>
      </c>
      <c r="AC1" s="839" t="s">
        <v>599</v>
      </c>
      <c r="AD1" s="840" t="s">
        <v>600</v>
      </c>
      <c r="AE1" s="789" t="s">
        <v>617</v>
      </c>
      <c r="AF1" s="840" t="s">
        <v>601</v>
      </c>
      <c r="AG1" s="839" t="s">
        <v>602</v>
      </c>
      <c r="AH1" s="839" t="s">
        <v>599</v>
      </c>
      <c r="AI1" s="839" t="s">
        <v>598</v>
      </c>
      <c r="AJ1" s="840" t="s">
        <v>594</v>
      </c>
      <c r="AK1" s="839" t="s">
        <v>603</v>
      </c>
      <c r="AL1" s="839" t="s">
        <v>604</v>
      </c>
    </row>
    <row r="2" spans="1:38">
      <c r="A2">
        <v>1</v>
      </c>
      <c r="B2" t="s">
        <v>332</v>
      </c>
      <c r="C2">
        <v>1</v>
      </c>
      <c r="D2" s="2" t="s">
        <v>651</v>
      </c>
      <c r="E2" s="2" t="s">
        <v>652</v>
      </c>
      <c r="F2" s="2" t="s">
        <v>13</v>
      </c>
      <c r="G2">
        <v>100</v>
      </c>
      <c r="I2" t="str">
        <f>CONCATENATE(A2,G2)</f>
        <v>1100</v>
      </c>
      <c r="K2" s="466">
        <v>2</v>
      </c>
      <c r="L2" s="471">
        <v>1.002</v>
      </c>
      <c r="M2" s="465">
        <v>1.002</v>
      </c>
      <c r="N2" s="466" t="s">
        <v>4</v>
      </c>
      <c r="O2" s="474" t="s">
        <v>4</v>
      </c>
      <c r="P2" s="468"/>
      <c r="Q2" s="834">
        <v>1.0009999999999999</v>
      </c>
      <c r="R2" s="486">
        <v>1</v>
      </c>
      <c r="S2" s="72" t="s">
        <v>194</v>
      </c>
      <c r="U2" t="s">
        <v>277</v>
      </c>
      <c r="Z2" s="784">
        <v>41546</v>
      </c>
      <c r="AA2" s="785">
        <v>1</v>
      </c>
      <c r="AB2" s="486">
        <v>1</v>
      </c>
      <c r="AC2" s="486">
        <v>1</v>
      </c>
      <c r="AD2" s="783">
        <v>41546</v>
      </c>
      <c r="AE2" s="783">
        <v>41547</v>
      </c>
      <c r="AF2" s="783">
        <v>41552</v>
      </c>
      <c r="AG2" s="486" t="s">
        <v>605</v>
      </c>
      <c r="AH2" s="486">
        <v>1</v>
      </c>
      <c r="AI2" s="486">
        <v>1</v>
      </c>
      <c r="AJ2" s="783">
        <v>41552</v>
      </c>
    </row>
    <row r="3" spans="1:38">
      <c r="A3">
        <v>1</v>
      </c>
      <c r="B3" t="s">
        <v>332</v>
      </c>
      <c r="C3">
        <v>2</v>
      </c>
      <c r="D3" s="2" t="s">
        <v>653</v>
      </c>
      <c r="E3" s="2" t="s">
        <v>654</v>
      </c>
      <c r="F3" s="2" t="s">
        <v>13</v>
      </c>
      <c r="G3">
        <v>200</v>
      </c>
      <c r="I3" t="str">
        <f t="shared" ref="I3:I40" si="0">CONCATENATE(A3,G3)</f>
        <v>1200</v>
      </c>
      <c r="K3" s="466">
        <v>3</v>
      </c>
      <c r="L3" s="471">
        <v>1.0029999999999999</v>
      </c>
      <c r="M3" s="465">
        <v>1.0029999999999999</v>
      </c>
      <c r="N3" s="466" t="s">
        <v>210</v>
      </c>
      <c r="O3" s="474" t="s">
        <v>210</v>
      </c>
      <c r="P3" s="468"/>
      <c r="Q3" s="465">
        <v>1.002</v>
      </c>
      <c r="R3" s="486">
        <v>2</v>
      </c>
      <c r="S3" s="72" t="s">
        <v>193</v>
      </c>
      <c r="U3" s="2" t="s">
        <v>342</v>
      </c>
      <c r="Z3" s="784">
        <v>41547</v>
      </c>
      <c r="AA3" s="785">
        <v>1</v>
      </c>
      <c r="AB3" s="486">
        <v>2</v>
      </c>
      <c r="AC3" s="486">
        <v>1</v>
      </c>
      <c r="AD3" s="783">
        <v>41553</v>
      </c>
      <c r="AE3" s="783">
        <v>41554</v>
      </c>
      <c r="AF3" s="783">
        <v>41559</v>
      </c>
      <c r="AG3" s="486" t="s">
        <v>605</v>
      </c>
      <c r="AH3" s="486">
        <v>1</v>
      </c>
      <c r="AI3" s="486">
        <v>2</v>
      </c>
      <c r="AJ3" s="783">
        <v>41559</v>
      </c>
    </row>
    <row r="4" spans="1:38">
      <c r="A4">
        <v>1</v>
      </c>
      <c r="B4" t="s">
        <v>332</v>
      </c>
      <c r="C4">
        <v>2</v>
      </c>
      <c r="D4" s="2" t="s">
        <v>653</v>
      </c>
      <c r="E4" s="2" t="s">
        <v>655</v>
      </c>
      <c r="F4" s="2" t="s">
        <v>13</v>
      </c>
      <c r="G4">
        <v>201</v>
      </c>
      <c r="I4" t="str">
        <f t="shared" si="0"/>
        <v>1201</v>
      </c>
      <c r="K4" s="466"/>
      <c r="L4" s="471">
        <v>1.004</v>
      </c>
      <c r="M4" s="465">
        <v>1.004</v>
      </c>
      <c r="N4" s="466" t="s">
        <v>59</v>
      </c>
      <c r="O4" s="474" t="s">
        <v>59</v>
      </c>
      <c r="P4" s="468"/>
      <c r="Q4" s="472">
        <v>1.0029999999999999</v>
      </c>
      <c r="R4" s="486">
        <v>3</v>
      </c>
      <c r="S4" s="72" t="s">
        <v>196</v>
      </c>
      <c r="U4" t="s">
        <v>278</v>
      </c>
      <c r="Z4" s="784">
        <v>41548</v>
      </c>
      <c r="AA4" s="785">
        <v>1</v>
      </c>
      <c r="AB4" s="486">
        <v>3</v>
      </c>
      <c r="AC4" s="486">
        <v>1</v>
      </c>
      <c r="AD4" s="783">
        <v>41560</v>
      </c>
      <c r="AE4" s="783">
        <v>41561</v>
      </c>
      <c r="AF4" s="783">
        <v>41566</v>
      </c>
      <c r="AG4" s="486" t="s">
        <v>605</v>
      </c>
      <c r="AH4" s="486">
        <v>1</v>
      </c>
      <c r="AI4" s="486">
        <v>3</v>
      </c>
      <c r="AJ4" s="783">
        <v>41566</v>
      </c>
    </row>
    <row r="5" spans="1:38">
      <c r="A5">
        <v>1</v>
      </c>
      <c r="B5" t="s">
        <v>332</v>
      </c>
      <c r="C5">
        <v>2</v>
      </c>
      <c r="D5" s="2" t="s">
        <v>653</v>
      </c>
      <c r="E5" s="2" t="s">
        <v>656</v>
      </c>
      <c r="F5" s="2" t="s">
        <v>13</v>
      </c>
      <c r="G5">
        <v>202</v>
      </c>
      <c r="I5" t="str">
        <f t="shared" si="0"/>
        <v>1202</v>
      </c>
      <c r="K5" s="466"/>
      <c r="L5" s="469">
        <v>1.0049999999999999</v>
      </c>
      <c r="M5" s="465">
        <v>1.0049999999999999</v>
      </c>
      <c r="N5" s="468" t="s">
        <v>5</v>
      </c>
      <c r="O5" s="474" t="s">
        <v>51</v>
      </c>
      <c r="P5" s="468"/>
      <c r="R5" s="486">
        <v>0</v>
      </c>
      <c r="S5" s="72" t="s">
        <v>343</v>
      </c>
      <c r="U5" s="2" t="s">
        <v>344</v>
      </c>
      <c r="Z5" s="784">
        <v>41549</v>
      </c>
      <c r="AA5" s="785">
        <v>1</v>
      </c>
      <c r="AB5" s="486">
        <v>4</v>
      </c>
      <c r="AC5" s="486">
        <v>1</v>
      </c>
      <c r="AD5" s="783">
        <v>41567</v>
      </c>
      <c r="AE5" s="783">
        <v>41568</v>
      </c>
      <c r="AF5" s="783">
        <v>41573</v>
      </c>
      <c r="AG5" s="486" t="s">
        <v>605</v>
      </c>
      <c r="AH5" s="486">
        <v>1</v>
      </c>
      <c r="AI5" s="486">
        <v>4</v>
      </c>
      <c r="AJ5" s="783">
        <v>41573</v>
      </c>
    </row>
    <row r="6" spans="1:38">
      <c r="A6">
        <v>1</v>
      </c>
      <c r="B6" t="s">
        <v>332</v>
      </c>
      <c r="C6">
        <v>2</v>
      </c>
      <c r="D6" s="2" t="s">
        <v>653</v>
      </c>
      <c r="E6" s="2" t="s">
        <v>656</v>
      </c>
      <c r="F6" s="2" t="s">
        <v>662</v>
      </c>
      <c r="G6">
        <v>203</v>
      </c>
      <c r="I6" t="str">
        <f t="shared" si="0"/>
        <v>1203</v>
      </c>
      <c r="K6" s="466"/>
      <c r="L6" s="469">
        <v>1.006</v>
      </c>
      <c r="M6" s="472">
        <v>1.006</v>
      </c>
      <c r="N6" s="466" t="s">
        <v>63</v>
      </c>
      <c r="O6" s="468" t="s">
        <v>63</v>
      </c>
      <c r="P6" s="468"/>
      <c r="R6" s="486">
        <v>0</v>
      </c>
      <c r="S6" s="72" t="s">
        <v>427</v>
      </c>
      <c r="U6" s="2" t="s">
        <v>279</v>
      </c>
      <c r="Z6" s="784">
        <v>41550</v>
      </c>
      <c r="AA6" s="785">
        <v>1</v>
      </c>
      <c r="AB6" s="486">
        <v>5</v>
      </c>
      <c r="AC6" s="486">
        <v>2</v>
      </c>
      <c r="AD6" s="783">
        <v>41574</v>
      </c>
      <c r="AE6" s="783">
        <v>41575</v>
      </c>
      <c r="AF6" s="783">
        <v>41580</v>
      </c>
      <c r="AG6" s="486" t="s">
        <v>606</v>
      </c>
      <c r="AH6" s="486">
        <v>2</v>
      </c>
      <c r="AI6" s="486">
        <v>5</v>
      </c>
      <c r="AJ6" s="783">
        <v>41580</v>
      </c>
    </row>
    <row r="7" spans="1:38">
      <c r="A7">
        <v>1</v>
      </c>
      <c r="B7" t="s">
        <v>332</v>
      </c>
      <c r="C7">
        <v>2</v>
      </c>
      <c r="D7" s="2" t="s">
        <v>653</v>
      </c>
      <c r="E7" s="2" t="s">
        <v>657</v>
      </c>
      <c r="F7" s="2" t="s">
        <v>13</v>
      </c>
      <c r="G7">
        <v>204</v>
      </c>
      <c r="I7" t="str">
        <f t="shared" si="0"/>
        <v>1204</v>
      </c>
      <c r="K7" s="467"/>
      <c r="L7" s="469">
        <v>1.0069999999999999</v>
      </c>
      <c r="M7" s="472">
        <v>1.0069999999999999</v>
      </c>
      <c r="N7" s="466" t="s">
        <v>195</v>
      </c>
      <c r="O7" s="468" t="s">
        <v>195</v>
      </c>
      <c r="P7" s="468"/>
      <c r="U7" s="2" t="s">
        <v>567</v>
      </c>
      <c r="Z7" s="784">
        <v>41551</v>
      </c>
      <c r="AA7" s="785">
        <v>1</v>
      </c>
      <c r="AB7" s="486">
        <v>6</v>
      </c>
      <c r="AC7" s="486">
        <v>2</v>
      </c>
      <c r="AD7" s="783">
        <v>41581</v>
      </c>
      <c r="AE7" s="783">
        <v>41582</v>
      </c>
      <c r="AF7" s="783">
        <v>41587</v>
      </c>
      <c r="AG7" s="486" t="s">
        <v>606</v>
      </c>
      <c r="AH7" s="486">
        <v>2</v>
      </c>
      <c r="AI7" s="486">
        <v>6</v>
      </c>
      <c r="AJ7" s="783">
        <v>41587</v>
      </c>
    </row>
    <row r="8" spans="1:38">
      <c r="A8">
        <v>1</v>
      </c>
      <c r="B8" t="s">
        <v>332</v>
      </c>
      <c r="C8">
        <v>3</v>
      </c>
      <c r="D8" s="2" t="s">
        <v>658</v>
      </c>
      <c r="E8" s="2" t="s">
        <v>13</v>
      </c>
      <c r="F8" s="2" t="s">
        <v>13</v>
      </c>
      <c r="G8">
        <v>300</v>
      </c>
      <c r="I8" t="str">
        <f t="shared" si="0"/>
        <v>1300</v>
      </c>
      <c r="K8" s="467"/>
      <c r="L8" s="469">
        <v>1.008</v>
      </c>
      <c r="M8" s="472">
        <v>1.008</v>
      </c>
      <c r="N8" s="468" t="s">
        <v>153</v>
      </c>
      <c r="O8" s="468" t="s">
        <v>153</v>
      </c>
      <c r="P8" s="468"/>
      <c r="Z8" s="784">
        <v>41552</v>
      </c>
      <c r="AA8" s="785">
        <v>1</v>
      </c>
      <c r="AB8" s="486">
        <v>7</v>
      </c>
      <c r="AC8" s="486">
        <v>2</v>
      </c>
      <c r="AD8" s="783">
        <v>41588</v>
      </c>
      <c r="AE8" s="783">
        <v>41589</v>
      </c>
      <c r="AF8" s="783">
        <v>41594</v>
      </c>
      <c r="AG8" s="486" t="s">
        <v>606</v>
      </c>
      <c r="AH8" s="486">
        <v>2</v>
      </c>
      <c r="AI8" s="486">
        <v>7</v>
      </c>
      <c r="AJ8" s="783">
        <v>41594</v>
      </c>
    </row>
    <row r="9" spans="1:38">
      <c r="A9">
        <v>1</v>
      </c>
      <c r="B9" t="s">
        <v>332</v>
      </c>
      <c r="C9">
        <v>3</v>
      </c>
      <c r="D9" s="2" t="s">
        <v>658</v>
      </c>
      <c r="E9" s="2" t="s">
        <v>11</v>
      </c>
      <c r="F9" s="2" t="s">
        <v>11</v>
      </c>
      <c r="G9">
        <v>301</v>
      </c>
      <c r="I9" t="str">
        <f t="shared" si="0"/>
        <v>1301</v>
      </c>
      <c r="K9" s="466"/>
      <c r="L9" s="470">
        <v>1.0089999999999999</v>
      </c>
      <c r="M9" s="473"/>
      <c r="N9" s="468" t="s">
        <v>67</v>
      </c>
      <c r="O9" s="468"/>
      <c r="P9" s="468"/>
      <c r="Z9" s="784">
        <v>41553</v>
      </c>
      <c r="AA9" s="785">
        <v>2</v>
      </c>
      <c r="AB9" s="486">
        <v>8</v>
      </c>
      <c r="AC9" s="486">
        <v>2</v>
      </c>
      <c r="AD9" s="783">
        <v>41595</v>
      </c>
      <c r="AE9" s="783">
        <v>41596</v>
      </c>
      <c r="AF9" s="783">
        <v>41601</v>
      </c>
      <c r="AG9" s="486" t="s">
        <v>606</v>
      </c>
      <c r="AH9" s="486">
        <v>2</v>
      </c>
      <c r="AI9" s="486">
        <v>8</v>
      </c>
      <c r="AJ9" s="783">
        <v>41601</v>
      </c>
    </row>
    <row r="10" spans="1:38">
      <c r="A10">
        <v>1</v>
      </c>
      <c r="B10" t="s">
        <v>332</v>
      </c>
      <c r="C10">
        <v>3</v>
      </c>
      <c r="D10" s="2" t="s">
        <v>658</v>
      </c>
      <c r="E10" s="2" t="s">
        <v>14</v>
      </c>
      <c r="F10" s="2" t="s">
        <v>14</v>
      </c>
      <c r="G10">
        <v>302</v>
      </c>
      <c r="I10" t="str">
        <f t="shared" si="0"/>
        <v>1302</v>
      </c>
      <c r="K10" s="466"/>
      <c r="L10" s="470">
        <v>1.01</v>
      </c>
      <c r="M10" s="473"/>
      <c r="N10" s="468" t="s">
        <v>185</v>
      </c>
      <c r="O10" s="468"/>
      <c r="P10" s="468"/>
      <c r="Z10" s="784">
        <v>41554</v>
      </c>
      <c r="AA10" s="785">
        <v>2</v>
      </c>
      <c r="AB10" s="486">
        <v>9</v>
      </c>
      <c r="AC10" s="486">
        <v>3</v>
      </c>
      <c r="AD10" s="783">
        <v>41602</v>
      </c>
      <c r="AE10" s="783">
        <v>41603</v>
      </c>
      <c r="AF10" s="783">
        <v>41608</v>
      </c>
      <c r="AG10" s="486" t="s">
        <v>607</v>
      </c>
      <c r="AH10" s="486">
        <v>3</v>
      </c>
      <c r="AI10" s="486">
        <v>9</v>
      </c>
      <c r="AJ10" s="783">
        <v>41608</v>
      </c>
    </row>
    <row r="11" spans="1:38">
      <c r="A11">
        <v>1</v>
      </c>
      <c r="B11" t="s">
        <v>332</v>
      </c>
      <c r="C11">
        <v>4</v>
      </c>
      <c r="D11" s="2" t="s">
        <v>659</v>
      </c>
      <c r="E11" s="2" t="s">
        <v>13</v>
      </c>
      <c r="F11" s="2" t="s">
        <v>13</v>
      </c>
      <c r="G11">
        <v>400</v>
      </c>
      <c r="I11" t="str">
        <f t="shared" si="0"/>
        <v>1400</v>
      </c>
      <c r="K11" s="466">
        <v>0</v>
      </c>
      <c r="L11" s="469">
        <v>0</v>
      </c>
      <c r="M11" s="14"/>
      <c r="N11" s="466" t="s">
        <v>211</v>
      </c>
      <c r="O11" s="468"/>
      <c r="P11" s="468"/>
      <c r="Z11" s="784">
        <v>41555</v>
      </c>
      <c r="AA11" s="785">
        <v>2</v>
      </c>
      <c r="AB11" s="486">
        <v>10</v>
      </c>
      <c r="AC11" s="486">
        <v>3</v>
      </c>
      <c r="AD11" s="783">
        <v>41609</v>
      </c>
      <c r="AE11" s="783">
        <v>41610</v>
      </c>
      <c r="AF11" s="783">
        <v>41615</v>
      </c>
      <c r="AG11" s="486" t="s">
        <v>607</v>
      </c>
      <c r="AH11" s="486">
        <v>3</v>
      </c>
      <c r="AI11" s="486">
        <v>10</v>
      </c>
      <c r="AJ11" s="783">
        <v>41615</v>
      </c>
    </row>
    <row r="12" spans="1:38">
      <c r="A12">
        <v>1</v>
      </c>
      <c r="B12" t="s">
        <v>332</v>
      </c>
      <c r="C12">
        <v>4</v>
      </c>
      <c r="D12" s="2" t="s">
        <v>659</v>
      </c>
      <c r="E12" s="2" t="s">
        <v>11</v>
      </c>
      <c r="F12" s="2" t="s">
        <v>11</v>
      </c>
      <c r="G12">
        <v>401</v>
      </c>
      <c r="I12" t="str">
        <f t="shared" si="0"/>
        <v>1401</v>
      </c>
      <c r="K12" s="7"/>
      <c r="M12" s="28"/>
      <c r="N12" s="28"/>
      <c r="O12" s="28"/>
      <c r="P12" s="28"/>
      <c r="Z12" s="784">
        <v>41556</v>
      </c>
      <c r="AA12" s="785">
        <v>2</v>
      </c>
      <c r="AB12" s="486">
        <v>11</v>
      </c>
      <c r="AC12" s="486">
        <v>3</v>
      </c>
      <c r="AD12" s="783">
        <v>41616</v>
      </c>
      <c r="AE12" s="783">
        <v>41617</v>
      </c>
      <c r="AF12" s="783">
        <v>41622</v>
      </c>
      <c r="AG12" s="486" t="s">
        <v>607</v>
      </c>
      <c r="AH12" s="486">
        <v>3</v>
      </c>
      <c r="AI12" s="486">
        <v>11</v>
      </c>
      <c r="AJ12" s="783">
        <v>41622</v>
      </c>
    </row>
    <row r="13" spans="1:38">
      <c r="A13">
        <v>1</v>
      </c>
      <c r="B13" t="s">
        <v>332</v>
      </c>
      <c r="C13">
        <v>4</v>
      </c>
      <c r="D13" s="2" t="s">
        <v>659</v>
      </c>
      <c r="E13" s="2" t="s">
        <v>14</v>
      </c>
      <c r="F13" s="2" t="s">
        <v>14</v>
      </c>
      <c r="G13">
        <v>402</v>
      </c>
      <c r="I13" t="str">
        <f t="shared" si="0"/>
        <v>1402</v>
      </c>
      <c r="K13" s="7"/>
      <c r="M13" s="7"/>
      <c r="N13" s="28"/>
      <c r="O13" s="28"/>
      <c r="P13" s="28"/>
      <c r="Z13" s="784">
        <v>41557</v>
      </c>
      <c r="AA13" s="785">
        <v>2</v>
      </c>
      <c r="AB13" s="486">
        <v>12</v>
      </c>
      <c r="AC13" s="486">
        <v>3</v>
      </c>
      <c r="AD13" s="783">
        <v>41623</v>
      </c>
      <c r="AE13" s="783">
        <v>41624</v>
      </c>
      <c r="AF13" s="783">
        <v>41629</v>
      </c>
      <c r="AG13" s="486" t="s">
        <v>607</v>
      </c>
      <c r="AH13" s="486">
        <v>3</v>
      </c>
      <c r="AI13" s="486">
        <v>12</v>
      </c>
      <c r="AJ13" s="783">
        <v>41629</v>
      </c>
    </row>
    <row r="14" spans="1:38">
      <c r="A14">
        <v>1</v>
      </c>
      <c r="B14" t="s">
        <v>332</v>
      </c>
      <c r="C14">
        <v>5</v>
      </c>
      <c r="D14" s="2" t="s">
        <v>660</v>
      </c>
      <c r="E14" s="2" t="s">
        <v>13</v>
      </c>
      <c r="F14" s="2" t="s">
        <v>13</v>
      </c>
      <c r="G14">
        <v>500</v>
      </c>
      <c r="I14" t="str">
        <f t="shared" si="0"/>
        <v>1500</v>
      </c>
      <c r="K14" s="7"/>
      <c r="M14" s="7"/>
      <c r="N14" s="28"/>
      <c r="O14" s="28"/>
      <c r="P14" s="28"/>
      <c r="Z14" s="784">
        <v>41558</v>
      </c>
      <c r="AA14" s="785">
        <v>2</v>
      </c>
      <c r="AB14" s="486">
        <v>13</v>
      </c>
      <c r="AC14" s="486">
        <v>3</v>
      </c>
      <c r="AD14" s="783">
        <v>41630</v>
      </c>
      <c r="AE14" s="783">
        <v>41631</v>
      </c>
      <c r="AF14" s="783">
        <v>41636</v>
      </c>
      <c r="AG14" s="486" t="s">
        <v>607</v>
      </c>
      <c r="AH14" s="486">
        <v>3</v>
      </c>
      <c r="AI14" s="486">
        <v>13</v>
      </c>
      <c r="AJ14" s="783">
        <v>41636</v>
      </c>
    </row>
    <row r="15" spans="1:38">
      <c r="A15">
        <v>2</v>
      </c>
      <c r="B15" t="s">
        <v>332</v>
      </c>
      <c r="C15">
        <v>1</v>
      </c>
      <c r="D15" s="2" t="s">
        <v>651</v>
      </c>
      <c r="E15" s="2" t="s">
        <v>652</v>
      </c>
      <c r="F15" s="2" t="s">
        <v>13</v>
      </c>
      <c r="G15">
        <v>100</v>
      </c>
      <c r="I15" t="str">
        <f t="shared" si="0"/>
        <v>2100</v>
      </c>
      <c r="K15" s="7"/>
      <c r="M15" s="7"/>
      <c r="N15" s="28"/>
      <c r="O15" s="28"/>
      <c r="P15" s="28"/>
      <c r="Z15" s="784">
        <v>41559</v>
      </c>
      <c r="AA15" s="785">
        <v>2</v>
      </c>
      <c r="AB15" s="486">
        <v>14</v>
      </c>
      <c r="AC15" s="486">
        <v>4</v>
      </c>
      <c r="AD15" s="783">
        <v>41637</v>
      </c>
      <c r="AE15" s="783">
        <v>41638</v>
      </c>
      <c r="AF15" s="783">
        <v>41643</v>
      </c>
      <c r="AG15" s="486" t="s">
        <v>608</v>
      </c>
      <c r="AH15" s="486">
        <v>4</v>
      </c>
      <c r="AI15" s="486">
        <v>14</v>
      </c>
      <c r="AJ15" s="783">
        <v>41643</v>
      </c>
    </row>
    <row r="16" spans="1:38">
      <c r="A16">
        <v>2</v>
      </c>
      <c r="B16" t="s">
        <v>332</v>
      </c>
      <c r="C16">
        <v>2</v>
      </c>
      <c r="D16" s="2" t="s">
        <v>653</v>
      </c>
      <c r="E16" s="2" t="s">
        <v>654</v>
      </c>
      <c r="F16" s="2" t="s">
        <v>13</v>
      </c>
      <c r="G16">
        <v>200</v>
      </c>
      <c r="I16" t="str">
        <f t="shared" si="0"/>
        <v>2200</v>
      </c>
      <c r="K16" s="7"/>
      <c r="M16" s="28"/>
      <c r="N16" s="28"/>
      <c r="O16" s="28"/>
      <c r="P16" s="28"/>
      <c r="Z16" s="784">
        <v>41560</v>
      </c>
      <c r="AA16" s="785">
        <v>3</v>
      </c>
      <c r="AB16" s="486">
        <v>15</v>
      </c>
      <c r="AC16" s="486">
        <v>4</v>
      </c>
      <c r="AD16" s="783">
        <v>41644</v>
      </c>
      <c r="AE16" s="783">
        <v>41645</v>
      </c>
      <c r="AF16" s="783">
        <v>41650</v>
      </c>
      <c r="AG16" s="486" t="s">
        <v>608</v>
      </c>
      <c r="AH16" s="486">
        <v>4</v>
      </c>
      <c r="AI16" s="486">
        <v>15</v>
      </c>
      <c r="AJ16" s="783">
        <v>41650</v>
      </c>
    </row>
    <row r="17" spans="1:36" customFormat="1">
      <c r="A17">
        <v>2</v>
      </c>
      <c r="B17" t="s">
        <v>332</v>
      </c>
      <c r="C17">
        <v>2</v>
      </c>
      <c r="D17" s="2" t="s">
        <v>653</v>
      </c>
      <c r="E17" s="2" t="s">
        <v>655</v>
      </c>
      <c r="F17" s="2" t="s">
        <v>13</v>
      </c>
      <c r="G17">
        <v>201</v>
      </c>
      <c r="I17" t="str">
        <f t="shared" si="0"/>
        <v>2201</v>
      </c>
      <c r="K17" s="7"/>
      <c r="L17" s="670"/>
      <c r="M17" s="28"/>
      <c r="N17" s="28"/>
      <c r="O17" s="28"/>
      <c r="P17" s="28"/>
      <c r="Z17" s="784">
        <v>41561</v>
      </c>
      <c r="AA17" s="785">
        <v>3</v>
      </c>
      <c r="AB17" s="486">
        <v>16</v>
      </c>
      <c r="AC17" s="486">
        <v>4</v>
      </c>
      <c r="AD17" s="783">
        <v>41651</v>
      </c>
      <c r="AE17" s="783">
        <v>41652</v>
      </c>
      <c r="AF17" s="783">
        <v>41657</v>
      </c>
      <c r="AG17" s="486" t="s">
        <v>608</v>
      </c>
      <c r="AH17" s="486">
        <v>4</v>
      </c>
      <c r="AI17" s="486">
        <v>16</v>
      </c>
      <c r="AJ17" s="783">
        <v>41657</v>
      </c>
    </row>
    <row r="18" spans="1:36" customFormat="1">
      <c r="A18">
        <v>2</v>
      </c>
      <c r="B18" t="s">
        <v>332</v>
      </c>
      <c r="C18">
        <v>2</v>
      </c>
      <c r="D18" s="2" t="s">
        <v>653</v>
      </c>
      <c r="E18" s="2" t="s">
        <v>656</v>
      </c>
      <c r="F18" s="2" t="s">
        <v>13</v>
      </c>
      <c r="G18">
        <v>202</v>
      </c>
      <c r="I18" t="str">
        <f t="shared" si="0"/>
        <v>2202</v>
      </c>
      <c r="K18" s="7"/>
      <c r="L18" s="670"/>
      <c r="M18" s="28"/>
      <c r="N18" s="28"/>
      <c r="O18" s="28"/>
      <c r="P18" s="28"/>
      <c r="S18" s="2"/>
      <c r="Z18" s="784">
        <v>41562</v>
      </c>
      <c r="AA18" s="785">
        <v>3</v>
      </c>
      <c r="AB18" s="486">
        <v>17</v>
      </c>
      <c r="AC18" s="486">
        <v>4</v>
      </c>
      <c r="AD18" s="783">
        <v>41658</v>
      </c>
      <c r="AE18" s="783">
        <v>41659</v>
      </c>
      <c r="AF18" s="783">
        <v>41664</v>
      </c>
      <c r="AG18" s="486" t="s">
        <v>608</v>
      </c>
      <c r="AH18" s="486">
        <v>4</v>
      </c>
      <c r="AI18" s="486">
        <v>17</v>
      </c>
      <c r="AJ18" s="783">
        <v>41664</v>
      </c>
    </row>
    <row r="19" spans="1:36" customFormat="1">
      <c r="A19">
        <v>2</v>
      </c>
      <c r="B19" t="s">
        <v>332</v>
      </c>
      <c r="C19">
        <v>2</v>
      </c>
      <c r="D19" s="2" t="s">
        <v>653</v>
      </c>
      <c r="E19" s="2" t="s">
        <v>656</v>
      </c>
      <c r="F19" s="2" t="s">
        <v>662</v>
      </c>
      <c r="G19">
        <v>203</v>
      </c>
      <c r="I19" t="str">
        <f t="shared" si="0"/>
        <v>2203</v>
      </c>
      <c r="K19" s="7"/>
      <c r="L19" s="670"/>
      <c r="M19" s="28"/>
      <c r="N19" s="28"/>
      <c r="O19" s="28"/>
      <c r="P19" s="28"/>
      <c r="Q19" s="41"/>
      <c r="Z19" s="784">
        <v>41563</v>
      </c>
      <c r="AA19" s="785">
        <v>3</v>
      </c>
      <c r="AB19" s="486">
        <v>18</v>
      </c>
      <c r="AC19" s="486">
        <v>5</v>
      </c>
      <c r="AD19" s="783">
        <v>41665</v>
      </c>
      <c r="AE19" s="783">
        <v>41666</v>
      </c>
      <c r="AF19" s="783">
        <v>41671</v>
      </c>
      <c r="AG19" s="486" t="s">
        <v>609</v>
      </c>
      <c r="AH19" s="486">
        <v>5</v>
      </c>
      <c r="AI19" s="486">
        <v>18</v>
      </c>
      <c r="AJ19" s="783">
        <v>41671</v>
      </c>
    </row>
    <row r="20" spans="1:36" customFormat="1">
      <c r="A20">
        <v>2</v>
      </c>
      <c r="B20" t="s">
        <v>332</v>
      </c>
      <c r="C20">
        <v>2</v>
      </c>
      <c r="D20" s="2" t="s">
        <v>653</v>
      </c>
      <c r="E20" s="2" t="s">
        <v>657</v>
      </c>
      <c r="F20" s="2" t="s">
        <v>13</v>
      </c>
      <c r="G20">
        <v>204</v>
      </c>
      <c r="I20" t="str">
        <f t="shared" si="0"/>
        <v>2204</v>
      </c>
      <c r="K20" s="7"/>
      <c r="L20" s="670"/>
      <c r="M20" s="28"/>
      <c r="N20" s="28"/>
      <c r="O20" s="28"/>
      <c r="P20" s="28"/>
      <c r="Q20" s="41"/>
      <c r="Z20" s="784">
        <v>41564</v>
      </c>
      <c r="AA20" s="785">
        <v>3</v>
      </c>
      <c r="AB20" s="486">
        <v>19</v>
      </c>
      <c r="AC20" s="486">
        <v>5</v>
      </c>
      <c r="AD20" s="783">
        <v>41672</v>
      </c>
      <c r="AE20" s="783">
        <v>41673</v>
      </c>
      <c r="AF20" s="783">
        <v>41678</v>
      </c>
      <c r="AG20" s="486" t="s">
        <v>609</v>
      </c>
      <c r="AH20" s="486"/>
      <c r="AI20" s="486">
        <v>19</v>
      </c>
      <c r="AJ20" s="783">
        <v>41678</v>
      </c>
    </row>
    <row r="21" spans="1:36" customFormat="1" ht="18">
      <c r="A21">
        <v>2</v>
      </c>
      <c r="B21" t="s">
        <v>332</v>
      </c>
      <c r="C21">
        <v>3</v>
      </c>
      <c r="D21" s="2" t="s">
        <v>658</v>
      </c>
      <c r="E21" s="2" t="s">
        <v>13</v>
      </c>
      <c r="F21" s="2" t="s">
        <v>13</v>
      </c>
      <c r="G21">
        <v>300</v>
      </c>
      <c r="I21" t="str">
        <f t="shared" si="0"/>
        <v>2300</v>
      </c>
      <c r="K21" s="843"/>
      <c r="L21" s="843"/>
      <c r="M21" s="843"/>
      <c r="N21" s="843"/>
      <c r="O21" s="843"/>
      <c r="P21" s="843"/>
      <c r="Q21" s="41"/>
      <c r="Z21" s="784">
        <v>41565</v>
      </c>
      <c r="AA21" s="785">
        <v>3</v>
      </c>
      <c r="AB21" s="486">
        <v>20</v>
      </c>
      <c r="AC21" s="486">
        <v>5</v>
      </c>
      <c r="AD21" s="783">
        <v>41679</v>
      </c>
      <c r="AE21" s="783">
        <v>41680</v>
      </c>
      <c r="AF21" s="783">
        <v>41685</v>
      </c>
      <c r="AG21" s="486" t="s">
        <v>609</v>
      </c>
      <c r="AH21" s="486">
        <v>5</v>
      </c>
      <c r="AI21" s="486">
        <v>20</v>
      </c>
      <c r="AJ21" s="783">
        <v>41685</v>
      </c>
    </row>
    <row r="22" spans="1:36" customFormat="1" ht="15">
      <c r="A22">
        <v>2</v>
      </c>
      <c r="B22" t="s">
        <v>332</v>
      </c>
      <c r="C22">
        <v>3</v>
      </c>
      <c r="D22" s="2" t="s">
        <v>658</v>
      </c>
      <c r="E22" s="2" t="s">
        <v>11</v>
      </c>
      <c r="F22" s="2" t="s">
        <v>11</v>
      </c>
      <c r="G22">
        <v>301</v>
      </c>
      <c r="I22" t="str">
        <f t="shared" si="0"/>
        <v>2301</v>
      </c>
      <c r="K22" s="135"/>
      <c r="L22" s="465"/>
      <c r="M22" s="28"/>
      <c r="N22" s="28"/>
      <c r="O22" s="135"/>
      <c r="P22" s="465"/>
      <c r="Q22" s="41"/>
      <c r="Z22" s="784">
        <v>41566</v>
      </c>
      <c r="AA22" s="785">
        <v>3</v>
      </c>
      <c r="AB22" s="486">
        <v>21</v>
      </c>
      <c r="AC22" s="486">
        <v>5</v>
      </c>
      <c r="AD22" s="783">
        <v>41686</v>
      </c>
      <c r="AE22" s="783">
        <v>41687</v>
      </c>
      <c r="AF22" s="783">
        <v>41692</v>
      </c>
      <c r="AG22" s="486" t="s">
        <v>609</v>
      </c>
      <c r="AH22" s="486">
        <v>5</v>
      </c>
      <c r="AI22" s="486">
        <v>21</v>
      </c>
      <c r="AJ22" s="783">
        <v>41692</v>
      </c>
    </row>
    <row r="23" spans="1:36" customFormat="1" ht="15">
      <c r="A23">
        <v>2</v>
      </c>
      <c r="B23" t="s">
        <v>332</v>
      </c>
      <c r="C23">
        <v>3</v>
      </c>
      <c r="D23" s="2" t="s">
        <v>658</v>
      </c>
      <c r="E23" s="2" t="s">
        <v>14</v>
      </c>
      <c r="F23" s="2" t="s">
        <v>14</v>
      </c>
      <c r="G23">
        <v>302</v>
      </c>
      <c r="I23" t="str">
        <f t="shared" si="0"/>
        <v>2302</v>
      </c>
      <c r="K23" s="135"/>
      <c r="L23" s="465"/>
      <c r="M23" s="28"/>
      <c r="N23" s="28"/>
      <c r="O23" s="135"/>
      <c r="P23" s="465"/>
      <c r="Q23" s="41"/>
      <c r="Z23" s="784">
        <v>41567</v>
      </c>
      <c r="AA23" s="785">
        <v>4</v>
      </c>
      <c r="AB23" s="486">
        <v>22</v>
      </c>
      <c r="AC23" s="486">
        <v>6</v>
      </c>
      <c r="AD23" s="783">
        <v>41693</v>
      </c>
      <c r="AE23" s="783">
        <v>41694</v>
      </c>
      <c r="AF23" s="783">
        <v>41699</v>
      </c>
      <c r="AG23" s="486" t="s">
        <v>610</v>
      </c>
      <c r="AH23" s="486">
        <v>6</v>
      </c>
      <c r="AI23" s="486">
        <v>22</v>
      </c>
      <c r="AJ23" s="783">
        <v>41699</v>
      </c>
    </row>
    <row r="24" spans="1:36" customFormat="1" ht="15">
      <c r="A24">
        <v>2</v>
      </c>
      <c r="B24" t="s">
        <v>332</v>
      </c>
      <c r="C24">
        <v>4</v>
      </c>
      <c r="D24" s="2" t="s">
        <v>659</v>
      </c>
      <c r="E24" s="2" t="s">
        <v>13</v>
      </c>
      <c r="F24" s="2" t="s">
        <v>13</v>
      </c>
      <c r="G24">
        <v>400</v>
      </c>
      <c r="I24" t="str">
        <f t="shared" si="0"/>
        <v>2400</v>
      </c>
      <c r="K24" s="135"/>
      <c r="L24" s="465"/>
      <c r="M24" s="28"/>
      <c r="N24" s="28"/>
      <c r="O24" s="135"/>
      <c r="P24" s="472"/>
      <c r="Q24" s="41"/>
      <c r="Z24" s="784">
        <v>41568</v>
      </c>
      <c r="AA24" s="785">
        <v>4</v>
      </c>
      <c r="AB24" s="486">
        <v>23</v>
      </c>
      <c r="AC24" s="486">
        <v>6</v>
      </c>
      <c r="AD24" s="783">
        <v>41700</v>
      </c>
      <c r="AE24" s="783">
        <v>41701</v>
      </c>
      <c r="AF24" s="783">
        <v>41706</v>
      </c>
      <c r="AG24" s="486" t="s">
        <v>610</v>
      </c>
      <c r="AH24" s="486">
        <v>6</v>
      </c>
      <c r="AI24" s="486">
        <v>23</v>
      </c>
      <c r="AJ24" s="783">
        <v>41706</v>
      </c>
    </row>
    <row r="25" spans="1:36" customFormat="1">
      <c r="A25">
        <v>2</v>
      </c>
      <c r="B25" t="s">
        <v>332</v>
      </c>
      <c r="C25">
        <v>4</v>
      </c>
      <c r="D25" s="2" t="s">
        <v>659</v>
      </c>
      <c r="E25" s="2" t="s">
        <v>11</v>
      </c>
      <c r="F25" s="2" t="s">
        <v>11</v>
      </c>
      <c r="G25">
        <v>401</v>
      </c>
      <c r="I25" t="str">
        <f t="shared" si="0"/>
        <v>2401</v>
      </c>
      <c r="K25" s="7"/>
      <c r="L25" s="670"/>
      <c r="M25" s="28"/>
      <c r="N25" s="28"/>
      <c r="O25" s="842"/>
      <c r="P25" s="28"/>
      <c r="Q25" s="41"/>
      <c r="Z25" s="784">
        <v>41569</v>
      </c>
      <c r="AA25" s="785">
        <v>4</v>
      </c>
      <c r="AB25" s="486">
        <v>24</v>
      </c>
      <c r="AC25" s="486">
        <v>6</v>
      </c>
      <c r="AD25" s="783">
        <v>41707</v>
      </c>
      <c r="AE25" s="783">
        <v>41708</v>
      </c>
      <c r="AF25" s="783">
        <v>41713</v>
      </c>
      <c r="AG25" s="486" t="s">
        <v>610</v>
      </c>
      <c r="AH25" s="486">
        <v>6</v>
      </c>
      <c r="AI25" s="486">
        <v>24</v>
      </c>
      <c r="AJ25" s="783">
        <v>41713</v>
      </c>
    </row>
    <row r="26" spans="1:36" customFormat="1">
      <c r="A26">
        <v>2</v>
      </c>
      <c r="B26" t="s">
        <v>332</v>
      </c>
      <c r="C26">
        <v>4</v>
      </c>
      <c r="D26" s="2" t="s">
        <v>659</v>
      </c>
      <c r="E26" s="2" t="s">
        <v>14</v>
      </c>
      <c r="F26" s="2" t="s">
        <v>14</v>
      </c>
      <c r="G26">
        <v>402</v>
      </c>
      <c r="I26" t="str">
        <f t="shared" si="0"/>
        <v>2402</v>
      </c>
      <c r="K26" s="7"/>
      <c r="L26" s="670"/>
      <c r="M26" s="28"/>
      <c r="N26" s="28"/>
      <c r="O26" s="28"/>
      <c r="P26" s="28"/>
      <c r="Q26" s="41"/>
      <c r="Z26" s="784">
        <v>41570</v>
      </c>
      <c r="AA26" s="785">
        <v>4</v>
      </c>
      <c r="AB26" s="486">
        <v>25</v>
      </c>
      <c r="AC26" s="486">
        <v>6</v>
      </c>
      <c r="AD26" s="783">
        <v>41714</v>
      </c>
      <c r="AE26" s="783">
        <v>41715</v>
      </c>
      <c r="AF26" s="783">
        <v>41720</v>
      </c>
      <c r="AG26" s="486" t="s">
        <v>610</v>
      </c>
      <c r="AH26" s="486">
        <v>6</v>
      </c>
      <c r="AI26" s="486">
        <v>25</v>
      </c>
      <c r="AJ26" s="783">
        <v>41720</v>
      </c>
    </row>
    <row r="27" spans="1:36" customFormat="1">
      <c r="A27">
        <v>2</v>
      </c>
      <c r="B27" t="s">
        <v>332</v>
      </c>
      <c r="C27">
        <v>5</v>
      </c>
      <c r="D27" s="2" t="s">
        <v>660</v>
      </c>
      <c r="E27" s="2" t="s">
        <v>13</v>
      </c>
      <c r="F27" s="2" t="s">
        <v>13</v>
      </c>
      <c r="G27">
        <v>500</v>
      </c>
      <c r="I27" t="str">
        <f t="shared" si="0"/>
        <v>2500</v>
      </c>
      <c r="K27" s="7"/>
      <c r="L27" s="670"/>
      <c r="M27" s="28"/>
      <c r="N27" s="28"/>
      <c r="O27" s="28"/>
      <c r="P27" s="28"/>
      <c r="Z27" s="784">
        <v>41571</v>
      </c>
      <c r="AA27" s="785">
        <v>4</v>
      </c>
      <c r="AB27" s="486">
        <v>26</v>
      </c>
      <c r="AC27" s="486">
        <v>6</v>
      </c>
      <c r="AD27" s="783">
        <v>41721</v>
      </c>
      <c r="AE27" s="783">
        <v>41722</v>
      </c>
      <c r="AF27" s="783">
        <v>41727</v>
      </c>
      <c r="AG27" s="486" t="s">
        <v>610</v>
      </c>
      <c r="AH27" s="486">
        <v>6</v>
      </c>
      <c r="AI27" s="486">
        <v>26</v>
      </c>
      <c r="AJ27" s="783">
        <v>41727</v>
      </c>
    </row>
    <row r="28" spans="1:36" customFormat="1">
      <c r="A28">
        <v>3</v>
      </c>
      <c r="B28" t="s">
        <v>332</v>
      </c>
      <c r="C28">
        <v>1</v>
      </c>
      <c r="D28" s="2" t="s">
        <v>651</v>
      </c>
      <c r="E28" s="2" t="s">
        <v>652</v>
      </c>
      <c r="F28" s="2" t="s">
        <v>13</v>
      </c>
      <c r="G28">
        <v>100</v>
      </c>
      <c r="I28" t="str">
        <f t="shared" si="0"/>
        <v>3100</v>
      </c>
      <c r="K28" s="7"/>
      <c r="L28" s="670"/>
      <c r="M28" s="28"/>
      <c r="N28" s="28"/>
      <c r="O28" s="28"/>
      <c r="P28" s="28"/>
      <c r="Z28" s="784">
        <v>41572</v>
      </c>
      <c r="AA28" s="785">
        <v>4</v>
      </c>
      <c r="AB28" s="486">
        <v>27</v>
      </c>
      <c r="AC28" s="486">
        <v>7</v>
      </c>
      <c r="AD28" s="783">
        <v>41728</v>
      </c>
      <c r="AE28" s="783">
        <v>41729</v>
      </c>
      <c r="AF28" s="783">
        <v>41734</v>
      </c>
      <c r="AG28" s="486" t="s">
        <v>611</v>
      </c>
      <c r="AH28" s="486">
        <v>7</v>
      </c>
      <c r="AI28" s="486">
        <v>27</v>
      </c>
      <c r="AJ28" s="783">
        <v>41734</v>
      </c>
    </row>
    <row r="29" spans="1:36" customFormat="1">
      <c r="A29">
        <v>3</v>
      </c>
      <c r="B29" t="s">
        <v>332</v>
      </c>
      <c r="C29">
        <v>2</v>
      </c>
      <c r="D29" s="2" t="s">
        <v>653</v>
      </c>
      <c r="E29" s="2" t="s">
        <v>654</v>
      </c>
      <c r="F29" s="2" t="s">
        <v>13</v>
      </c>
      <c r="G29">
        <v>200</v>
      </c>
      <c r="I29" t="str">
        <f t="shared" si="0"/>
        <v>3200</v>
      </c>
      <c r="K29" s="22"/>
      <c r="L29" s="670"/>
      <c r="M29" s="4"/>
      <c r="N29" s="4"/>
      <c r="O29" s="4"/>
      <c r="P29" s="4"/>
      <c r="Z29" s="784">
        <v>41573</v>
      </c>
      <c r="AA29" s="785">
        <v>4</v>
      </c>
      <c r="AB29" s="486">
        <v>28</v>
      </c>
      <c r="AC29" s="486">
        <v>7</v>
      </c>
      <c r="AD29" s="783">
        <v>41735</v>
      </c>
      <c r="AE29" s="783">
        <v>41736</v>
      </c>
      <c r="AF29" s="783">
        <v>41741</v>
      </c>
      <c r="AG29" s="486" t="s">
        <v>611</v>
      </c>
      <c r="AH29" s="486">
        <v>7</v>
      </c>
      <c r="AI29" s="486">
        <v>28</v>
      </c>
      <c r="AJ29" s="783">
        <v>41741</v>
      </c>
    </row>
    <row r="30" spans="1:36" customFormat="1">
      <c r="A30">
        <v>3</v>
      </c>
      <c r="B30" t="s">
        <v>332</v>
      </c>
      <c r="C30">
        <v>2</v>
      </c>
      <c r="D30" s="2" t="s">
        <v>653</v>
      </c>
      <c r="E30" s="2" t="s">
        <v>655</v>
      </c>
      <c r="F30" s="2" t="s">
        <v>13</v>
      </c>
      <c r="G30">
        <v>201</v>
      </c>
      <c r="I30" t="str">
        <f t="shared" si="0"/>
        <v>3201</v>
      </c>
      <c r="K30" s="22"/>
      <c r="L30" s="670"/>
      <c r="M30" s="4"/>
      <c r="N30" s="4"/>
      <c r="O30" s="4"/>
      <c r="P30" s="4"/>
      <c r="Z30" s="784">
        <v>41574</v>
      </c>
      <c r="AA30" s="785">
        <v>5</v>
      </c>
      <c r="AB30" s="486">
        <v>29</v>
      </c>
      <c r="AC30" s="486">
        <v>7</v>
      </c>
      <c r="AD30" s="783">
        <v>41742</v>
      </c>
      <c r="AE30" s="783">
        <v>41743</v>
      </c>
      <c r="AF30" s="783">
        <v>41748</v>
      </c>
      <c r="AG30" s="486" t="s">
        <v>611</v>
      </c>
      <c r="AH30" s="486">
        <v>7</v>
      </c>
      <c r="AI30" s="486">
        <v>29</v>
      </c>
      <c r="AJ30" s="783">
        <v>41748</v>
      </c>
    </row>
    <row r="31" spans="1:36" customFormat="1">
      <c r="A31">
        <v>3</v>
      </c>
      <c r="B31" t="s">
        <v>332</v>
      </c>
      <c r="C31">
        <v>2</v>
      </c>
      <c r="D31" s="2" t="s">
        <v>653</v>
      </c>
      <c r="E31" s="2" t="s">
        <v>656</v>
      </c>
      <c r="F31" s="2" t="s">
        <v>13</v>
      </c>
      <c r="G31">
        <v>202</v>
      </c>
      <c r="I31" t="str">
        <f t="shared" si="0"/>
        <v>3202</v>
      </c>
      <c r="K31" s="22"/>
      <c r="L31" s="670"/>
      <c r="M31" s="4"/>
      <c r="N31" s="4"/>
      <c r="O31" s="4"/>
      <c r="P31" s="4"/>
      <c r="Z31" s="784">
        <v>41575</v>
      </c>
      <c r="AA31" s="785">
        <v>5</v>
      </c>
      <c r="AB31" s="486">
        <v>30</v>
      </c>
      <c r="AC31" s="486">
        <v>7</v>
      </c>
      <c r="AD31" s="783">
        <v>41749</v>
      </c>
      <c r="AE31" s="783">
        <v>41750</v>
      </c>
      <c r="AF31" s="783">
        <v>41755</v>
      </c>
      <c r="AG31" s="486" t="s">
        <v>611</v>
      </c>
      <c r="AH31" s="486">
        <v>7</v>
      </c>
      <c r="AI31" s="486">
        <v>30</v>
      </c>
      <c r="AJ31" s="783">
        <v>41755</v>
      </c>
    </row>
    <row r="32" spans="1:36" customFormat="1">
      <c r="A32">
        <v>3</v>
      </c>
      <c r="B32" t="s">
        <v>332</v>
      </c>
      <c r="C32">
        <v>2</v>
      </c>
      <c r="D32" s="2" t="s">
        <v>653</v>
      </c>
      <c r="E32" s="2" t="s">
        <v>656</v>
      </c>
      <c r="F32" s="2" t="s">
        <v>662</v>
      </c>
      <c r="G32">
        <v>203</v>
      </c>
      <c r="I32" t="str">
        <f t="shared" si="0"/>
        <v>3203</v>
      </c>
      <c r="K32" s="22"/>
      <c r="L32" s="670"/>
      <c r="M32" s="4"/>
      <c r="N32" s="4"/>
      <c r="O32" s="4"/>
      <c r="P32" s="4"/>
      <c r="Z32" s="784">
        <v>41576</v>
      </c>
      <c r="AA32" s="785">
        <v>5</v>
      </c>
      <c r="AB32" s="486">
        <v>31</v>
      </c>
      <c r="AC32" s="486">
        <v>8</v>
      </c>
      <c r="AD32" s="783">
        <v>41756</v>
      </c>
      <c r="AE32" s="783">
        <v>41757</v>
      </c>
      <c r="AF32" s="783">
        <v>41762</v>
      </c>
      <c r="AG32" s="486" t="s">
        <v>612</v>
      </c>
      <c r="AH32" s="486">
        <v>8</v>
      </c>
      <c r="AI32" s="486">
        <v>31</v>
      </c>
      <c r="AJ32" s="783">
        <v>41762</v>
      </c>
    </row>
    <row r="33" spans="1:36" customFormat="1">
      <c r="A33">
        <v>3</v>
      </c>
      <c r="B33" t="s">
        <v>332</v>
      </c>
      <c r="C33">
        <v>2</v>
      </c>
      <c r="D33" s="2" t="s">
        <v>653</v>
      </c>
      <c r="E33" s="2" t="s">
        <v>657</v>
      </c>
      <c r="F33" s="2" t="s">
        <v>13</v>
      </c>
      <c r="G33">
        <v>204</v>
      </c>
      <c r="I33" t="str">
        <f t="shared" si="0"/>
        <v>3204</v>
      </c>
      <c r="K33" s="22"/>
      <c r="L33" s="670"/>
      <c r="M33" s="4"/>
      <c r="N33" s="4"/>
      <c r="O33" s="4"/>
      <c r="P33" s="4"/>
      <c r="Z33" s="784">
        <v>41577</v>
      </c>
      <c r="AA33" s="785">
        <v>5</v>
      </c>
      <c r="AB33" s="486">
        <v>32</v>
      </c>
      <c r="AC33" s="486">
        <v>8</v>
      </c>
      <c r="AD33" s="783">
        <v>41763</v>
      </c>
      <c r="AE33" s="783">
        <v>41764</v>
      </c>
      <c r="AF33" s="783">
        <v>41769</v>
      </c>
      <c r="AG33" s="486" t="s">
        <v>612</v>
      </c>
      <c r="AH33" s="486">
        <v>8</v>
      </c>
      <c r="AI33" s="486">
        <v>32</v>
      </c>
      <c r="AJ33" s="783">
        <v>41769</v>
      </c>
    </row>
    <row r="34" spans="1:36" customFormat="1">
      <c r="A34">
        <v>3</v>
      </c>
      <c r="B34" t="s">
        <v>332</v>
      </c>
      <c r="C34">
        <v>3</v>
      </c>
      <c r="D34" s="2" t="s">
        <v>658</v>
      </c>
      <c r="E34" s="2" t="s">
        <v>13</v>
      </c>
      <c r="F34" s="2" t="s">
        <v>13</v>
      </c>
      <c r="G34">
        <v>300</v>
      </c>
      <c r="I34" t="str">
        <f t="shared" si="0"/>
        <v>3300</v>
      </c>
      <c r="K34" s="22"/>
      <c r="L34" s="670"/>
      <c r="M34" s="4"/>
      <c r="N34" s="4"/>
      <c r="O34" s="4"/>
      <c r="P34" s="4"/>
      <c r="Z34" s="784">
        <v>41578</v>
      </c>
      <c r="AA34" s="785">
        <v>5</v>
      </c>
      <c r="AB34" s="486">
        <v>33</v>
      </c>
      <c r="AC34" s="486">
        <v>8</v>
      </c>
      <c r="AD34" s="783">
        <v>41770</v>
      </c>
      <c r="AE34" s="783">
        <v>41771</v>
      </c>
      <c r="AF34" s="783">
        <v>41776</v>
      </c>
      <c r="AG34" s="486" t="s">
        <v>612</v>
      </c>
      <c r="AH34" s="486">
        <v>8</v>
      </c>
      <c r="AI34" s="486">
        <v>33</v>
      </c>
      <c r="AJ34" s="783">
        <v>41776</v>
      </c>
    </row>
    <row r="35" spans="1:36" customFormat="1">
      <c r="A35">
        <v>3</v>
      </c>
      <c r="B35" t="s">
        <v>332</v>
      </c>
      <c r="C35">
        <v>3</v>
      </c>
      <c r="D35" s="2" t="s">
        <v>658</v>
      </c>
      <c r="E35" s="2" t="s">
        <v>11</v>
      </c>
      <c r="F35" s="2" t="s">
        <v>11</v>
      </c>
      <c r="G35">
        <v>301</v>
      </c>
      <c r="I35" t="str">
        <f t="shared" si="0"/>
        <v>3301</v>
      </c>
      <c r="K35" s="22"/>
      <c r="L35" s="670"/>
      <c r="M35" s="4"/>
      <c r="N35" s="4"/>
      <c r="O35" s="4"/>
      <c r="P35" s="4"/>
      <c r="Z35" s="784">
        <v>41579</v>
      </c>
      <c r="AA35" s="785">
        <v>5</v>
      </c>
      <c r="AB35" s="486">
        <v>34</v>
      </c>
      <c r="AC35" s="486">
        <v>8</v>
      </c>
      <c r="AD35" s="783">
        <v>41777</v>
      </c>
      <c r="AE35" s="783">
        <v>41778</v>
      </c>
      <c r="AF35" s="783">
        <v>41783</v>
      </c>
      <c r="AG35" s="486" t="s">
        <v>612</v>
      </c>
      <c r="AH35" s="486">
        <v>8</v>
      </c>
      <c r="AI35" s="486">
        <v>34</v>
      </c>
      <c r="AJ35" s="783">
        <v>41783</v>
      </c>
    </row>
    <row r="36" spans="1:36" customFormat="1">
      <c r="A36">
        <v>3</v>
      </c>
      <c r="B36" t="s">
        <v>332</v>
      </c>
      <c r="C36">
        <v>3</v>
      </c>
      <c r="D36" s="2" t="s">
        <v>658</v>
      </c>
      <c r="E36" s="2" t="s">
        <v>14</v>
      </c>
      <c r="F36" s="2" t="s">
        <v>14</v>
      </c>
      <c r="G36">
        <v>302</v>
      </c>
      <c r="I36" t="str">
        <f t="shared" si="0"/>
        <v>3302</v>
      </c>
      <c r="K36" s="22"/>
      <c r="L36" s="670"/>
      <c r="M36" s="4"/>
      <c r="N36" s="4"/>
      <c r="O36" s="4"/>
      <c r="P36" s="4"/>
      <c r="Z36" s="784">
        <v>41580</v>
      </c>
      <c r="AA36" s="785">
        <v>5</v>
      </c>
      <c r="AB36" s="486">
        <v>35</v>
      </c>
      <c r="AC36" s="486">
        <v>9</v>
      </c>
      <c r="AD36" s="783">
        <v>41784</v>
      </c>
      <c r="AE36" s="783">
        <v>41785</v>
      </c>
      <c r="AF36" s="783">
        <v>41790</v>
      </c>
      <c r="AG36" s="486" t="s">
        <v>613</v>
      </c>
      <c r="AH36" s="486">
        <v>9</v>
      </c>
      <c r="AI36" s="486">
        <v>35</v>
      </c>
      <c r="AJ36" s="783">
        <v>41790</v>
      </c>
    </row>
    <row r="37" spans="1:36" customFormat="1">
      <c r="A37">
        <v>3</v>
      </c>
      <c r="B37" t="s">
        <v>332</v>
      </c>
      <c r="C37">
        <v>4</v>
      </c>
      <c r="D37" s="2" t="s">
        <v>659</v>
      </c>
      <c r="E37" s="2" t="s">
        <v>13</v>
      </c>
      <c r="F37" s="2" t="s">
        <v>13</v>
      </c>
      <c r="G37">
        <v>400</v>
      </c>
      <c r="I37" t="str">
        <f t="shared" si="0"/>
        <v>3400</v>
      </c>
      <c r="K37" s="22"/>
      <c r="L37" s="670"/>
      <c r="M37" s="4"/>
      <c r="N37" s="4"/>
      <c r="O37" s="4"/>
      <c r="P37" s="4"/>
      <c r="Z37" s="784">
        <v>41581</v>
      </c>
      <c r="AA37" s="785">
        <v>6</v>
      </c>
      <c r="AB37" s="486">
        <v>36</v>
      </c>
      <c r="AC37" s="486">
        <v>9</v>
      </c>
      <c r="AD37" s="783">
        <v>41791</v>
      </c>
      <c r="AE37" s="783">
        <v>41792</v>
      </c>
      <c r="AF37" s="783">
        <v>41797</v>
      </c>
      <c r="AG37" s="486" t="s">
        <v>613</v>
      </c>
      <c r="AH37" s="486">
        <v>9</v>
      </c>
      <c r="AI37" s="486">
        <v>36</v>
      </c>
      <c r="AJ37" s="783">
        <v>41797</v>
      </c>
    </row>
    <row r="38" spans="1:36" customFormat="1">
      <c r="A38">
        <v>3</v>
      </c>
      <c r="B38" t="s">
        <v>332</v>
      </c>
      <c r="C38">
        <v>4</v>
      </c>
      <c r="D38" s="2" t="s">
        <v>659</v>
      </c>
      <c r="E38" s="2" t="s">
        <v>11</v>
      </c>
      <c r="F38" s="2" t="s">
        <v>11</v>
      </c>
      <c r="G38">
        <v>401</v>
      </c>
      <c r="I38" t="str">
        <f t="shared" si="0"/>
        <v>3401</v>
      </c>
      <c r="K38" s="22"/>
      <c r="L38" s="670"/>
      <c r="M38" s="4"/>
      <c r="N38" s="4"/>
      <c r="O38" s="4"/>
      <c r="P38" s="4"/>
      <c r="Z38" s="784">
        <v>41582</v>
      </c>
      <c r="AA38" s="785">
        <v>6</v>
      </c>
      <c r="AB38" s="486">
        <v>37</v>
      </c>
      <c r="AC38" s="486">
        <v>9</v>
      </c>
      <c r="AD38" s="783">
        <v>41798</v>
      </c>
      <c r="AE38" s="783">
        <v>41799</v>
      </c>
      <c r="AF38" s="783">
        <v>41804</v>
      </c>
      <c r="AG38" s="486" t="s">
        <v>613</v>
      </c>
      <c r="AH38" s="486">
        <v>9</v>
      </c>
      <c r="AI38" s="486">
        <v>37</v>
      </c>
      <c r="AJ38" s="783">
        <v>41804</v>
      </c>
    </row>
    <row r="39" spans="1:36" customFormat="1">
      <c r="A39">
        <v>3</v>
      </c>
      <c r="B39" t="s">
        <v>332</v>
      </c>
      <c r="C39">
        <v>4</v>
      </c>
      <c r="D39" s="2" t="s">
        <v>659</v>
      </c>
      <c r="E39" s="2" t="s">
        <v>14</v>
      </c>
      <c r="F39" s="2" t="s">
        <v>14</v>
      </c>
      <c r="G39">
        <v>402</v>
      </c>
      <c r="I39" t="str">
        <f t="shared" si="0"/>
        <v>3402</v>
      </c>
      <c r="K39" s="22"/>
      <c r="L39" s="670"/>
      <c r="M39" s="4"/>
      <c r="N39" s="4"/>
      <c r="O39" s="4"/>
      <c r="P39" s="4"/>
      <c r="Z39" s="784">
        <v>41583</v>
      </c>
      <c r="AA39" s="785">
        <v>6</v>
      </c>
      <c r="AB39" s="486">
        <v>38</v>
      </c>
      <c r="AC39" s="486">
        <v>9</v>
      </c>
      <c r="AD39" s="783">
        <v>41805</v>
      </c>
      <c r="AE39" s="783">
        <v>41806</v>
      </c>
      <c r="AF39" s="783">
        <v>41811</v>
      </c>
      <c r="AG39" s="486" t="s">
        <v>613</v>
      </c>
      <c r="AH39" s="486">
        <v>9</v>
      </c>
      <c r="AI39" s="486">
        <v>38</v>
      </c>
      <c r="AJ39" s="783">
        <v>41811</v>
      </c>
    </row>
    <row r="40" spans="1:36" customFormat="1">
      <c r="A40">
        <v>3</v>
      </c>
      <c r="B40" t="s">
        <v>332</v>
      </c>
      <c r="C40">
        <v>5</v>
      </c>
      <c r="D40" s="2" t="s">
        <v>660</v>
      </c>
      <c r="E40" s="2" t="s">
        <v>13</v>
      </c>
      <c r="F40" s="2" t="s">
        <v>13</v>
      </c>
      <c r="G40">
        <v>500</v>
      </c>
      <c r="I40" t="str">
        <f t="shared" si="0"/>
        <v>3500</v>
      </c>
      <c r="K40" s="22"/>
      <c r="L40" s="670"/>
      <c r="M40" s="4"/>
      <c r="N40" s="4"/>
      <c r="O40" s="4"/>
      <c r="P40" s="4"/>
      <c r="Z40" s="784">
        <v>41584</v>
      </c>
      <c r="AA40" s="785">
        <v>6</v>
      </c>
      <c r="AB40" s="486">
        <v>39</v>
      </c>
      <c r="AC40" s="486">
        <v>9</v>
      </c>
      <c r="AD40" s="783">
        <v>41812</v>
      </c>
      <c r="AE40" s="783">
        <v>41813</v>
      </c>
      <c r="AF40" s="783">
        <v>41818</v>
      </c>
      <c r="AG40" s="486" t="s">
        <v>613</v>
      </c>
      <c r="AH40" s="486">
        <v>9</v>
      </c>
      <c r="AI40" s="486">
        <v>39</v>
      </c>
      <c r="AJ40" s="783">
        <v>41818</v>
      </c>
    </row>
    <row r="41" spans="1:36" customFormat="1">
      <c r="A41">
        <v>0</v>
      </c>
      <c r="B41" t="s">
        <v>277</v>
      </c>
      <c r="C41">
        <v>0</v>
      </c>
      <c r="D41">
        <v>0</v>
      </c>
      <c r="E41">
        <v>0</v>
      </c>
      <c r="F41">
        <v>0</v>
      </c>
      <c r="G41">
        <v>0</v>
      </c>
      <c r="H41">
        <v>0</v>
      </c>
      <c r="I41">
        <v>0</v>
      </c>
      <c r="K41" s="22"/>
      <c r="L41" s="670"/>
      <c r="M41" s="4"/>
      <c r="N41" s="4"/>
      <c r="O41" s="4"/>
      <c r="P41" s="4"/>
      <c r="Z41" s="784">
        <v>41585</v>
      </c>
      <c r="AA41" s="785">
        <v>6</v>
      </c>
      <c r="AB41" s="486">
        <v>40</v>
      </c>
      <c r="AC41" s="486">
        <v>10</v>
      </c>
      <c r="AD41" s="783">
        <v>41819</v>
      </c>
      <c r="AE41" s="783">
        <v>41820</v>
      </c>
      <c r="AF41" s="783">
        <v>41825</v>
      </c>
      <c r="AG41" s="486" t="s">
        <v>614</v>
      </c>
      <c r="AH41" s="486">
        <v>10</v>
      </c>
      <c r="AI41" s="486">
        <v>40</v>
      </c>
      <c r="AJ41" s="783">
        <v>41825</v>
      </c>
    </row>
    <row r="42" spans="1:36" customFormat="1">
      <c r="A42">
        <v>0</v>
      </c>
      <c r="B42" t="s">
        <v>342</v>
      </c>
      <c r="C42">
        <v>0</v>
      </c>
      <c r="D42">
        <v>0</v>
      </c>
      <c r="E42">
        <v>0</v>
      </c>
      <c r="F42">
        <v>0</v>
      </c>
      <c r="G42">
        <v>0</v>
      </c>
      <c r="H42">
        <v>0</v>
      </c>
      <c r="I42">
        <v>0</v>
      </c>
      <c r="K42" s="22"/>
      <c r="L42" s="670"/>
      <c r="M42" s="4"/>
      <c r="N42" s="4"/>
      <c r="O42" s="4"/>
      <c r="P42" s="4"/>
      <c r="Z42" s="784">
        <v>41586</v>
      </c>
      <c r="AA42" s="785">
        <v>6</v>
      </c>
      <c r="AB42" s="486">
        <v>41</v>
      </c>
      <c r="AC42" s="486">
        <v>10</v>
      </c>
      <c r="AD42" s="783">
        <v>41826</v>
      </c>
      <c r="AE42" s="783">
        <v>41827</v>
      </c>
      <c r="AF42" s="783">
        <v>41832</v>
      </c>
      <c r="AG42" s="486" t="s">
        <v>614</v>
      </c>
      <c r="AH42" s="486">
        <v>10</v>
      </c>
      <c r="AI42" s="486">
        <v>41</v>
      </c>
      <c r="AJ42" s="783">
        <v>41832</v>
      </c>
    </row>
    <row r="43" spans="1:36" customFormat="1">
      <c r="A43">
        <v>0</v>
      </c>
      <c r="B43" t="s">
        <v>278</v>
      </c>
      <c r="C43">
        <v>0</v>
      </c>
      <c r="D43">
        <v>0</v>
      </c>
      <c r="E43">
        <v>0</v>
      </c>
      <c r="F43">
        <v>0</v>
      </c>
      <c r="G43">
        <v>0</v>
      </c>
      <c r="H43">
        <v>0</v>
      </c>
      <c r="I43">
        <v>0</v>
      </c>
      <c r="K43" s="22"/>
      <c r="L43" s="670"/>
      <c r="M43" s="4"/>
      <c r="N43" s="4"/>
      <c r="O43" s="4"/>
      <c r="P43" s="4"/>
      <c r="Z43" s="784">
        <v>41587</v>
      </c>
      <c r="AA43" s="785">
        <v>6</v>
      </c>
      <c r="AB43" s="486">
        <v>42</v>
      </c>
      <c r="AC43" s="486">
        <v>10</v>
      </c>
      <c r="AD43" s="783">
        <v>41833</v>
      </c>
      <c r="AE43" s="783">
        <v>41834</v>
      </c>
      <c r="AF43" s="783">
        <v>41839</v>
      </c>
      <c r="AG43" s="486" t="s">
        <v>614</v>
      </c>
      <c r="AH43" s="486">
        <v>10</v>
      </c>
      <c r="AI43" s="486">
        <v>42</v>
      </c>
      <c r="AJ43" s="783">
        <v>41839</v>
      </c>
    </row>
    <row r="44" spans="1:36" customFormat="1">
      <c r="A44">
        <v>0</v>
      </c>
      <c r="B44" t="s">
        <v>344</v>
      </c>
      <c r="C44">
        <v>0</v>
      </c>
      <c r="D44">
        <v>0</v>
      </c>
      <c r="E44">
        <v>0</v>
      </c>
      <c r="F44">
        <v>0</v>
      </c>
      <c r="G44">
        <v>0</v>
      </c>
      <c r="H44">
        <v>0</v>
      </c>
      <c r="I44">
        <v>0</v>
      </c>
      <c r="K44" s="22"/>
      <c r="L44" s="670"/>
      <c r="M44" s="4"/>
      <c r="N44" s="4"/>
      <c r="O44" s="4"/>
      <c r="P44" s="4"/>
      <c r="Z44" s="784">
        <v>41588</v>
      </c>
      <c r="AA44" s="785">
        <v>7</v>
      </c>
      <c r="AB44" s="486">
        <v>43</v>
      </c>
      <c r="AC44" s="486">
        <v>10</v>
      </c>
      <c r="AD44" s="783">
        <v>41840</v>
      </c>
      <c r="AE44" s="783">
        <v>41841</v>
      </c>
      <c r="AF44" s="783">
        <v>41846</v>
      </c>
      <c r="AG44" s="486" t="s">
        <v>614</v>
      </c>
      <c r="AH44" s="486">
        <v>10</v>
      </c>
      <c r="AI44" s="486">
        <v>43</v>
      </c>
      <c r="AJ44" s="783">
        <v>41846</v>
      </c>
    </row>
    <row r="45" spans="1:36" customFormat="1">
      <c r="A45">
        <v>0</v>
      </c>
      <c r="B45" t="s">
        <v>279</v>
      </c>
      <c r="C45">
        <v>0</v>
      </c>
      <c r="D45">
        <v>0</v>
      </c>
      <c r="E45">
        <v>0</v>
      </c>
      <c r="F45">
        <v>0</v>
      </c>
      <c r="G45">
        <v>0</v>
      </c>
      <c r="H45">
        <v>0</v>
      </c>
      <c r="I45">
        <v>0</v>
      </c>
      <c r="K45" s="22"/>
      <c r="L45" s="670"/>
      <c r="M45" s="4"/>
      <c r="N45" s="4"/>
      <c r="O45" s="4"/>
      <c r="P45" s="4"/>
      <c r="Z45" s="784">
        <v>41589</v>
      </c>
      <c r="AA45" s="785">
        <v>7</v>
      </c>
      <c r="AB45" s="486">
        <v>44</v>
      </c>
      <c r="AC45" s="486">
        <v>11</v>
      </c>
      <c r="AD45" s="783">
        <v>41847</v>
      </c>
      <c r="AE45" s="783">
        <v>41848</v>
      </c>
      <c r="AF45" s="783">
        <v>41853</v>
      </c>
      <c r="AG45" s="486" t="s">
        <v>615</v>
      </c>
      <c r="AH45" s="486">
        <v>11</v>
      </c>
      <c r="AI45" s="486">
        <v>44</v>
      </c>
      <c r="AJ45" s="783">
        <v>41853</v>
      </c>
    </row>
    <row r="46" spans="1:36" customFormat="1">
      <c r="A46">
        <v>0</v>
      </c>
      <c r="B46" t="s">
        <v>567</v>
      </c>
      <c r="C46">
        <v>0</v>
      </c>
      <c r="D46">
        <v>0</v>
      </c>
      <c r="E46">
        <v>0</v>
      </c>
      <c r="F46">
        <v>0</v>
      </c>
      <c r="G46">
        <v>0</v>
      </c>
      <c r="H46">
        <v>0</v>
      </c>
      <c r="I46">
        <v>0</v>
      </c>
      <c r="K46" s="22"/>
      <c r="L46" s="670"/>
      <c r="M46" s="4"/>
      <c r="N46" s="4"/>
      <c r="O46" s="4"/>
      <c r="P46" s="4"/>
      <c r="Z46" s="784">
        <v>41590</v>
      </c>
      <c r="AA46" s="785">
        <v>7</v>
      </c>
      <c r="AB46" s="486">
        <v>45</v>
      </c>
      <c r="AC46" s="486">
        <v>11</v>
      </c>
      <c r="AD46" s="783">
        <v>41854</v>
      </c>
      <c r="AE46" s="783">
        <v>41855</v>
      </c>
      <c r="AF46" s="783">
        <v>41860</v>
      </c>
      <c r="AG46" s="486" t="s">
        <v>615</v>
      </c>
      <c r="AH46" s="486">
        <v>11</v>
      </c>
      <c r="AI46" s="486">
        <v>45</v>
      </c>
      <c r="AJ46" s="783">
        <v>41860</v>
      </c>
    </row>
    <row r="47" spans="1:36" customFormat="1">
      <c r="K47" s="22"/>
      <c r="L47" s="670"/>
      <c r="M47" s="4"/>
      <c r="N47" s="4"/>
      <c r="O47" s="4"/>
      <c r="P47" s="4"/>
      <c r="Z47" s="784">
        <v>41591</v>
      </c>
      <c r="AA47" s="785">
        <v>7</v>
      </c>
      <c r="AB47" s="486">
        <v>46</v>
      </c>
      <c r="AC47" s="486">
        <v>11</v>
      </c>
      <c r="AD47" s="783">
        <v>41861</v>
      </c>
      <c r="AE47" s="783">
        <v>41862</v>
      </c>
      <c r="AF47" s="783">
        <v>41867</v>
      </c>
      <c r="AG47" s="486" t="s">
        <v>615</v>
      </c>
      <c r="AH47" s="486">
        <v>11</v>
      </c>
      <c r="AI47" s="486">
        <v>46</v>
      </c>
      <c r="AJ47" s="783">
        <v>41867</v>
      </c>
    </row>
    <row r="48" spans="1:36" customFormat="1">
      <c r="K48" s="22"/>
      <c r="L48" s="670"/>
      <c r="M48" s="4"/>
      <c r="N48" s="4"/>
      <c r="O48" s="4"/>
      <c r="P48" s="4"/>
      <c r="Z48" s="784">
        <v>41592</v>
      </c>
      <c r="AA48" s="785">
        <v>7</v>
      </c>
      <c r="AB48" s="486">
        <v>47</v>
      </c>
      <c r="AC48" s="486">
        <v>11</v>
      </c>
      <c r="AD48" s="783">
        <v>41868</v>
      </c>
      <c r="AE48" s="783">
        <v>41869</v>
      </c>
      <c r="AF48" s="783">
        <v>41874</v>
      </c>
      <c r="AG48" s="486" t="s">
        <v>615</v>
      </c>
      <c r="AH48" s="486">
        <v>11</v>
      </c>
      <c r="AI48" s="486">
        <v>47</v>
      </c>
      <c r="AJ48" s="783">
        <v>41874</v>
      </c>
    </row>
    <row r="49" spans="26:36" customFormat="1">
      <c r="Z49" s="784">
        <v>41593</v>
      </c>
      <c r="AA49" s="785">
        <v>7</v>
      </c>
      <c r="AB49" s="486">
        <v>48</v>
      </c>
      <c r="AC49" s="486">
        <v>12</v>
      </c>
      <c r="AD49" s="783">
        <v>41875</v>
      </c>
      <c r="AE49" s="783">
        <v>41876</v>
      </c>
      <c r="AF49" s="783">
        <v>41881</v>
      </c>
      <c r="AG49" s="486" t="s">
        <v>616</v>
      </c>
      <c r="AH49" s="486">
        <v>12</v>
      </c>
      <c r="AI49" s="486">
        <v>48</v>
      </c>
      <c r="AJ49" s="783">
        <v>41881</v>
      </c>
    </row>
    <row r="50" spans="26:36" customFormat="1">
      <c r="Z50" s="784">
        <v>41594</v>
      </c>
      <c r="AA50" s="785">
        <v>7</v>
      </c>
      <c r="AB50" s="486">
        <v>49</v>
      </c>
      <c r="AC50" s="486">
        <v>12</v>
      </c>
      <c r="AD50" s="783">
        <v>41882</v>
      </c>
      <c r="AE50" s="783">
        <v>41883</v>
      </c>
      <c r="AF50" s="783">
        <v>41888</v>
      </c>
      <c r="AG50" s="486" t="s">
        <v>616</v>
      </c>
      <c r="AH50" s="486">
        <v>12</v>
      </c>
      <c r="AI50" s="486">
        <v>49</v>
      </c>
      <c r="AJ50" s="783">
        <v>41888</v>
      </c>
    </row>
    <row r="51" spans="26:36" customFormat="1">
      <c r="Z51" s="784">
        <v>41595</v>
      </c>
      <c r="AA51" s="785">
        <v>8</v>
      </c>
      <c r="AB51" s="486">
        <v>50</v>
      </c>
      <c r="AC51" s="486">
        <v>12</v>
      </c>
      <c r="AD51" s="783">
        <v>41889</v>
      </c>
      <c r="AE51" s="783">
        <v>41890</v>
      </c>
      <c r="AF51" s="783">
        <v>41895</v>
      </c>
      <c r="AG51" s="486" t="s">
        <v>616</v>
      </c>
      <c r="AH51" s="486">
        <v>12</v>
      </c>
      <c r="AI51" s="486">
        <v>50</v>
      </c>
      <c r="AJ51" s="783">
        <v>41895</v>
      </c>
    </row>
    <row r="52" spans="26:36" customFormat="1">
      <c r="Z52" s="784">
        <v>41596</v>
      </c>
      <c r="AA52" s="785">
        <v>8</v>
      </c>
      <c r="AB52" s="486">
        <v>51</v>
      </c>
      <c r="AC52" s="486">
        <v>12</v>
      </c>
      <c r="AD52" s="783">
        <v>41896</v>
      </c>
      <c r="AE52" s="783">
        <v>41897</v>
      </c>
      <c r="AF52" s="783">
        <v>41902</v>
      </c>
      <c r="AG52" s="486" t="s">
        <v>616</v>
      </c>
      <c r="AH52" s="486">
        <v>12</v>
      </c>
      <c r="AI52" s="486">
        <v>51</v>
      </c>
      <c r="AJ52" s="783">
        <v>41902</v>
      </c>
    </row>
    <row r="53" spans="26:36" customFormat="1">
      <c r="Z53" s="784">
        <v>41597</v>
      </c>
      <c r="AA53" s="785">
        <v>8</v>
      </c>
      <c r="AB53" s="486">
        <v>52</v>
      </c>
      <c r="AC53" s="486">
        <v>12</v>
      </c>
      <c r="AD53" s="783">
        <v>41903</v>
      </c>
      <c r="AE53" s="783">
        <v>41904</v>
      </c>
      <c r="AF53" s="783">
        <v>41909</v>
      </c>
      <c r="AG53" s="486" t="s">
        <v>616</v>
      </c>
      <c r="AH53" s="486">
        <v>12</v>
      </c>
      <c r="AI53" s="486">
        <v>52</v>
      </c>
      <c r="AJ53" s="783">
        <v>41909</v>
      </c>
    </row>
    <row r="54" spans="26:36" customFormat="1">
      <c r="Z54" s="784">
        <v>41598</v>
      </c>
      <c r="AA54" s="785">
        <v>8</v>
      </c>
      <c r="AB54" s="486"/>
      <c r="AC54" s="486"/>
      <c r="AD54" s="783"/>
      <c r="AE54" s="783"/>
      <c r="AF54" s="783"/>
      <c r="AG54" s="486"/>
      <c r="AH54" s="486"/>
      <c r="AI54" s="486"/>
      <c r="AJ54" s="783"/>
    </row>
    <row r="55" spans="26:36" customFormat="1">
      <c r="Z55" s="784">
        <v>41599</v>
      </c>
      <c r="AA55" s="785">
        <v>8</v>
      </c>
      <c r="AB55" s="486"/>
      <c r="AC55" s="486"/>
      <c r="AD55" s="783"/>
      <c r="AE55" s="783"/>
      <c r="AF55" s="783"/>
      <c r="AG55" s="486"/>
      <c r="AH55" s="486"/>
      <c r="AI55" s="486"/>
      <c r="AJ55" s="783"/>
    </row>
    <row r="56" spans="26:36" customFormat="1">
      <c r="Z56" s="784">
        <v>41600</v>
      </c>
      <c r="AA56" s="785">
        <v>8</v>
      </c>
      <c r="AB56" s="486"/>
      <c r="AC56" s="486"/>
      <c r="AD56" s="783"/>
      <c r="AE56" s="783"/>
      <c r="AF56" s="783"/>
      <c r="AG56" s="486"/>
      <c r="AH56" s="486"/>
      <c r="AI56" s="486"/>
      <c r="AJ56" s="783"/>
    </row>
    <row r="57" spans="26:36" customFormat="1">
      <c r="Z57" s="784">
        <v>41601</v>
      </c>
      <c r="AA57" s="785">
        <v>8</v>
      </c>
      <c r="AB57" s="486"/>
      <c r="AC57" s="486"/>
      <c r="AD57" s="783"/>
      <c r="AE57" s="783"/>
      <c r="AF57" s="783"/>
      <c r="AG57" s="486"/>
      <c r="AH57" s="486"/>
      <c r="AI57" s="486"/>
      <c r="AJ57" s="783"/>
    </row>
    <row r="58" spans="26:36" customFormat="1">
      <c r="Z58" s="784">
        <v>41602</v>
      </c>
      <c r="AA58" s="785">
        <v>9</v>
      </c>
      <c r="AB58" s="486"/>
      <c r="AC58" s="486"/>
      <c r="AD58" s="783"/>
      <c r="AE58" s="783"/>
      <c r="AF58" s="783"/>
      <c r="AG58" s="486"/>
      <c r="AH58" s="486"/>
      <c r="AI58" s="486"/>
      <c r="AJ58" s="783"/>
    </row>
    <row r="59" spans="26:36" customFormat="1">
      <c r="Z59" s="784">
        <v>41603</v>
      </c>
      <c r="AA59" s="785">
        <v>9</v>
      </c>
      <c r="AB59" s="486"/>
      <c r="AC59" s="486"/>
      <c r="AD59" s="783"/>
      <c r="AE59" s="783"/>
      <c r="AF59" s="783"/>
      <c r="AG59" s="486"/>
      <c r="AH59" s="486"/>
      <c r="AI59" s="486"/>
      <c r="AJ59" s="783"/>
    </row>
    <row r="60" spans="26:36" customFormat="1">
      <c r="Z60" s="784">
        <v>41604</v>
      </c>
      <c r="AA60" s="785">
        <v>9</v>
      </c>
      <c r="AB60" s="486"/>
      <c r="AC60" s="486"/>
      <c r="AD60" s="783"/>
      <c r="AE60" s="783"/>
      <c r="AF60" s="783"/>
      <c r="AG60" s="486"/>
      <c r="AH60" s="486"/>
      <c r="AI60" s="486"/>
      <c r="AJ60" s="783"/>
    </row>
    <row r="61" spans="26:36" customFormat="1">
      <c r="Z61" s="784">
        <v>41605</v>
      </c>
      <c r="AA61" s="785">
        <v>9</v>
      </c>
      <c r="AB61" s="486"/>
      <c r="AC61" s="486"/>
      <c r="AD61" s="783"/>
      <c r="AE61" s="783"/>
      <c r="AF61" s="783"/>
      <c r="AG61" s="486"/>
      <c r="AH61" s="486"/>
      <c r="AI61" s="486"/>
      <c r="AJ61" s="783"/>
    </row>
    <row r="62" spans="26:36" customFormat="1">
      <c r="Z62" s="784">
        <v>41606</v>
      </c>
      <c r="AA62" s="785">
        <v>9</v>
      </c>
      <c r="AB62" s="486"/>
      <c r="AC62" s="486"/>
      <c r="AD62" s="783"/>
      <c r="AE62" s="783"/>
      <c r="AF62" s="783"/>
      <c r="AG62" s="486"/>
      <c r="AH62" s="486"/>
      <c r="AI62" s="486"/>
      <c r="AJ62" s="783"/>
    </row>
    <row r="63" spans="26:36" customFormat="1">
      <c r="Z63" s="784">
        <v>41607</v>
      </c>
      <c r="AA63" s="785">
        <v>9</v>
      </c>
      <c r="AB63" s="486"/>
      <c r="AC63" s="486"/>
      <c r="AD63" s="783"/>
      <c r="AE63" s="783"/>
      <c r="AF63" s="783"/>
      <c r="AG63" s="486"/>
      <c r="AH63" s="486"/>
      <c r="AI63" s="486"/>
      <c r="AJ63" s="783"/>
    </row>
    <row r="64" spans="26:36" customFormat="1">
      <c r="Z64" s="784">
        <v>41608</v>
      </c>
      <c r="AA64" s="785">
        <v>9</v>
      </c>
      <c r="AB64" s="486"/>
      <c r="AC64" s="486"/>
      <c r="AD64" s="783"/>
      <c r="AE64" s="783"/>
      <c r="AF64" s="783"/>
      <c r="AG64" s="486"/>
      <c r="AH64" s="486"/>
      <c r="AI64" s="486"/>
      <c r="AJ64" s="783"/>
    </row>
    <row r="65" spans="26:27" customFormat="1">
      <c r="Z65" s="784">
        <v>41609</v>
      </c>
      <c r="AA65" s="785">
        <v>10</v>
      </c>
    </row>
    <row r="66" spans="26:27" customFormat="1">
      <c r="Z66" s="784">
        <v>41610</v>
      </c>
      <c r="AA66" s="785">
        <v>10</v>
      </c>
    </row>
    <row r="67" spans="26:27" customFormat="1">
      <c r="Z67" s="784">
        <v>41611</v>
      </c>
      <c r="AA67" s="785">
        <v>10</v>
      </c>
    </row>
    <row r="68" spans="26:27" customFormat="1">
      <c r="Z68" s="784">
        <v>41612</v>
      </c>
      <c r="AA68" s="785">
        <v>10</v>
      </c>
    </row>
    <row r="69" spans="26:27" customFormat="1">
      <c r="Z69" s="784">
        <v>41613</v>
      </c>
      <c r="AA69" s="785">
        <v>10</v>
      </c>
    </row>
    <row r="70" spans="26:27" customFormat="1">
      <c r="Z70" s="784">
        <v>41614</v>
      </c>
      <c r="AA70" s="785">
        <v>10</v>
      </c>
    </row>
    <row r="71" spans="26:27" customFormat="1">
      <c r="Z71" s="784">
        <v>41615</v>
      </c>
      <c r="AA71" s="785">
        <v>10</v>
      </c>
    </row>
    <row r="72" spans="26:27" customFormat="1">
      <c r="Z72" s="784">
        <v>41616</v>
      </c>
      <c r="AA72" s="785">
        <v>11</v>
      </c>
    </row>
    <row r="73" spans="26:27" customFormat="1">
      <c r="Z73" s="784">
        <v>41617</v>
      </c>
      <c r="AA73" s="785">
        <v>11</v>
      </c>
    </row>
    <row r="74" spans="26:27" customFormat="1">
      <c r="Z74" s="784">
        <v>41618</v>
      </c>
      <c r="AA74" s="785">
        <v>11</v>
      </c>
    </row>
    <row r="75" spans="26:27" customFormat="1">
      <c r="Z75" s="784">
        <v>41619</v>
      </c>
      <c r="AA75" s="785">
        <v>11</v>
      </c>
    </row>
    <row r="76" spans="26:27" customFormat="1">
      <c r="Z76" s="784">
        <v>41620</v>
      </c>
      <c r="AA76" s="785">
        <v>11</v>
      </c>
    </row>
    <row r="77" spans="26:27" customFormat="1">
      <c r="Z77" s="784">
        <v>41621</v>
      </c>
      <c r="AA77" s="785">
        <v>11</v>
      </c>
    </row>
    <row r="78" spans="26:27" customFormat="1">
      <c r="Z78" s="784">
        <v>41622</v>
      </c>
      <c r="AA78" s="785">
        <v>11</v>
      </c>
    </row>
    <row r="79" spans="26:27" customFormat="1">
      <c r="Z79" s="784">
        <v>41623</v>
      </c>
      <c r="AA79" s="785">
        <v>12</v>
      </c>
    </row>
    <row r="80" spans="26:27" customFormat="1">
      <c r="Z80" s="784">
        <v>41624</v>
      </c>
      <c r="AA80" s="785">
        <v>12</v>
      </c>
    </row>
    <row r="81" spans="26:27" customFormat="1">
      <c r="Z81" s="784">
        <v>41625</v>
      </c>
      <c r="AA81" s="785">
        <v>12</v>
      </c>
    </row>
    <row r="82" spans="26:27" customFormat="1">
      <c r="Z82" s="784">
        <v>41626</v>
      </c>
      <c r="AA82" s="785">
        <v>12</v>
      </c>
    </row>
    <row r="83" spans="26:27" customFormat="1">
      <c r="Z83" s="784">
        <v>41627</v>
      </c>
      <c r="AA83" s="785">
        <v>12</v>
      </c>
    </row>
    <row r="84" spans="26:27" customFormat="1">
      <c r="Z84" s="784">
        <v>41628</v>
      </c>
      <c r="AA84" s="785">
        <v>12</v>
      </c>
    </row>
    <row r="85" spans="26:27" customFormat="1">
      <c r="Z85" s="784">
        <v>41629</v>
      </c>
      <c r="AA85" s="785">
        <v>12</v>
      </c>
    </row>
    <row r="86" spans="26:27" customFormat="1">
      <c r="Z86" s="784">
        <v>41630</v>
      </c>
      <c r="AA86" s="785">
        <v>13</v>
      </c>
    </row>
    <row r="87" spans="26:27" customFormat="1">
      <c r="Z87" s="784">
        <v>41631</v>
      </c>
      <c r="AA87" s="785">
        <v>13</v>
      </c>
    </row>
    <row r="88" spans="26:27" customFormat="1">
      <c r="Z88" s="784">
        <v>41632</v>
      </c>
      <c r="AA88" s="785">
        <v>13</v>
      </c>
    </row>
    <row r="89" spans="26:27" customFormat="1">
      <c r="Z89" s="784">
        <v>41633</v>
      </c>
      <c r="AA89" s="785">
        <v>13</v>
      </c>
    </row>
    <row r="90" spans="26:27" customFormat="1">
      <c r="Z90" s="784">
        <v>41634</v>
      </c>
      <c r="AA90" s="785">
        <v>13</v>
      </c>
    </row>
    <row r="91" spans="26:27" customFormat="1">
      <c r="Z91" s="784">
        <v>41635</v>
      </c>
      <c r="AA91" s="785">
        <v>13</v>
      </c>
    </row>
    <row r="92" spans="26:27" customFormat="1">
      <c r="Z92" s="784">
        <v>41636</v>
      </c>
      <c r="AA92" s="785">
        <v>13</v>
      </c>
    </row>
    <row r="93" spans="26:27" customFormat="1">
      <c r="Z93" s="784">
        <v>41637</v>
      </c>
      <c r="AA93" s="785">
        <v>14</v>
      </c>
    </row>
    <row r="94" spans="26:27" customFormat="1">
      <c r="Z94" s="784">
        <v>41638</v>
      </c>
      <c r="AA94" s="785">
        <v>14</v>
      </c>
    </row>
    <row r="95" spans="26:27" customFormat="1">
      <c r="Z95" s="784">
        <v>41639</v>
      </c>
      <c r="AA95" s="785">
        <v>14</v>
      </c>
    </row>
    <row r="96" spans="26:27" customFormat="1">
      <c r="Z96" s="784">
        <v>41640</v>
      </c>
      <c r="AA96" s="785">
        <v>14</v>
      </c>
    </row>
    <row r="97" spans="26:27" customFormat="1">
      <c r="Z97" s="784">
        <v>41641</v>
      </c>
      <c r="AA97" s="785">
        <v>14</v>
      </c>
    </row>
    <row r="98" spans="26:27" customFormat="1">
      <c r="Z98" s="784">
        <v>41642</v>
      </c>
      <c r="AA98" s="785">
        <v>14</v>
      </c>
    </row>
    <row r="99" spans="26:27" customFormat="1">
      <c r="Z99" s="784">
        <v>41643</v>
      </c>
      <c r="AA99" s="785">
        <v>14</v>
      </c>
    </row>
    <row r="100" spans="26:27" customFormat="1">
      <c r="Z100" s="784">
        <v>41644</v>
      </c>
      <c r="AA100" s="785">
        <v>15</v>
      </c>
    </row>
    <row r="101" spans="26:27" customFormat="1">
      <c r="Z101" s="784">
        <v>41645</v>
      </c>
      <c r="AA101" s="785">
        <v>15</v>
      </c>
    </row>
    <row r="102" spans="26:27" customFormat="1">
      <c r="Z102" s="784">
        <v>41646</v>
      </c>
      <c r="AA102" s="785">
        <v>15</v>
      </c>
    </row>
    <row r="103" spans="26:27" customFormat="1">
      <c r="Z103" s="784">
        <v>41647</v>
      </c>
      <c r="AA103" s="785">
        <v>15</v>
      </c>
    </row>
    <row r="104" spans="26:27" customFormat="1">
      <c r="Z104" s="784">
        <v>41648</v>
      </c>
      <c r="AA104" s="785">
        <v>15</v>
      </c>
    </row>
    <row r="105" spans="26:27" customFormat="1">
      <c r="Z105" s="784">
        <v>41649</v>
      </c>
      <c r="AA105" s="785">
        <v>15</v>
      </c>
    </row>
    <row r="106" spans="26:27" customFormat="1">
      <c r="Z106" s="784">
        <v>41650</v>
      </c>
      <c r="AA106" s="785">
        <v>15</v>
      </c>
    </row>
    <row r="107" spans="26:27" customFormat="1">
      <c r="Z107" s="784">
        <v>41651</v>
      </c>
      <c r="AA107" s="785">
        <v>16</v>
      </c>
    </row>
    <row r="108" spans="26:27" customFormat="1">
      <c r="Z108" s="784">
        <v>41652</v>
      </c>
      <c r="AA108" s="785">
        <v>16</v>
      </c>
    </row>
    <row r="109" spans="26:27" customFormat="1">
      <c r="Z109" s="784">
        <v>41653</v>
      </c>
      <c r="AA109" s="785">
        <v>16</v>
      </c>
    </row>
    <row r="110" spans="26:27" customFormat="1">
      <c r="Z110" s="784">
        <v>41654</v>
      </c>
      <c r="AA110" s="785">
        <v>16</v>
      </c>
    </row>
    <row r="111" spans="26:27" customFormat="1">
      <c r="Z111" s="784">
        <v>41655</v>
      </c>
      <c r="AA111" s="785">
        <v>16</v>
      </c>
    </row>
    <row r="112" spans="26:27" customFormat="1">
      <c r="Z112" s="784">
        <v>41656</v>
      </c>
      <c r="AA112" s="785">
        <v>16</v>
      </c>
    </row>
    <row r="113" spans="26:27" customFormat="1">
      <c r="Z113" s="784">
        <v>41657</v>
      </c>
      <c r="AA113" s="785">
        <v>16</v>
      </c>
    </row>
    <row r="114" spans="26:27" customFormat="1">
      <c r="Z114" s="784">
        <v>41658</v>
      </c>
      <c r="AA114" s="785">
        <v>17</v>
      </c>
    </row>
    <row r="115" spans="26:27" customFormat="1">
      <c r="Z115" s="784">
        <v>41659</v>
      </c>
      <c r="AA115" s="785">
        <v>17</v>
      </c>
    </row>
    <row r="116" spans="26:27" customFormat="1">
      <c r="Z116" s="784">
        <v>41660</v>
      </c>
      <c r="AA116" s="785">
        <v>17</v>
      </c>
    </row>
    <row r="117" spans="26:27" customFormat="1">
      <c r="Z117" s="784">
        <v>41661</v>
      </c>
      <c r="AA117" s="785">
        <v>17</v>
      </c>
    </row>
    <row r="118" spans="26:27" customFormat="1">
      <c r="Z118" s="784">
        <v>41662</v>
      </c>
      <c r="AA118" s="785">
        <v>17</v>
      </c>
    </row>
    <row r="119" spans="26:27" customFormat="1">
      <c r="Z119" s="784">
        <v>41663</v>
      </c>
      <c r="AA119" s="785">
        <v>17</v>
      </c>
    </row>
    <row r="120" spans="26:27" customFormat="1">
      <c r="Z120" s="784">
        <v>41664</v>
      </c>
      <c r="AA120" s="785">
        <v>17</v>
      </c>
    </row>
    <row r="121" spans="26:27" customFormat="1">
      <c r="Z121" s="784">
        <v>41665</v>
      </c>
      <c r="AA121" s="785">
        <v>18</v>
      </c>
    </row>
    <row r="122" spans="26:27" customFormat="1">
      <c r="Z122" s="784">
        <v>41666</v>
      </c>
      <c r="AA122" s="785">
        <v>18</v>
      </c>
    </row>
    <row r="123" spans="26:27" customFormat="1">
      <c r="Z123" s="784">
        <v>41667</v>
      </c>
      <c r="AA123" s="785">
        <v>18</v>
      </c>
    </row>
    <row r="124" spans="26:27" customFormat="1">
      <c r="Z124" s="784">
        <v>41668</v>
      </c>
      <c r="AA124" s="785">
        <v>18</v>
      </c>
    </row>
    <row r="125" spans="26:27" customFormat="1">
      <c r="Z125" s="784">
        <v>41669</v>
      </c>
      <c r="AA125" s="785">
        <v>18</v>
      </c>
    </row>
    <row r="126" spans="26:27" customFormat="1">
      <c r="Z126" s="784">
        <v>41670</v>
      </c>
      <c r="AA126" s="785">
        <v>18</v>
      </c>
    </row>
    <row r="127" spans="26:27" customFormat="1">
      <c r="Z127" s="784">
        <v>41671</v>
      </c>
      <c r="AA127" s="785">
        <v>18</v>
      </c>
    </row>
    <row r="128" spans="26:27" customFormat="1">
      <c r="Z128" s="784">
        <v>41672</v>
      </c>
      <c r="AA128" s="785">
        <v>19</v>
      </c>
    </row>
    <row r="129" spans="26:27" customFormat="1">
      <c r="Z129" s="784">
        <v>41673</v>
      </c>
      <c r="AA129" s="785">
        <v>19</v>
      </c>
    </row>
    <row r="130" spans="26:27" customFormat="1">
      <c r="Z130" s="784">
        <v>41674</v>
      </c>
      <c r="AA130" s="785">
        <v>19</v>
      </c>
    </row>
    <row r="131" spans="26:27" customFormat="1">
      <c r="Z131" s="784">
        <v>41675</v>
      </c>
      <c r="AA131" s="785">
        <v>19</v>
      </c>
    </row>
    <row r="132" spans="26:27" customFormat="1">
      <c r="Z132" s="784">
        <v>41676</v>
      </c>
      <c r="AA132" s="785">
        <v>19</v>
      </c>
    </row>
    <row r="133" spans="26:27" customFormat="1">
      <c r="Z133" s="784">
        <v>41677</v>
      </c>
      <c r="AA133" s="785">
        <v>19</v>
      </c>
    </row>
    <row r="134" spans="26:27" customFormat="1">
      <c r="Z134" s="784">
        <v>41678</v>
      </c>
      <c r="AA134" s="785">
        <v>19</v>
      </c>
    </row>
    <row r="135" spans="26:27" customFormat="1">
      <c r="Z135" s="784">
        <v>41679</v>
      </c>
      <c r="AA135" s="785">
        <v>20</v>
      </c>
    </row>
    <row r="136" spans="26:27" customFormat="1">
      <c r="Z136" s="784">
        <v>41680</v>
      </c>
      <c r="AA136" s="785">
        <v>20</v>
      </c>
    </row>
    <row r="137" spans="26:27" customFormat="1">
      <c r="Z137" s="784">
        <v>41681</v>
      </c>
      <c r="AA137" s="785">
        <v>20</v>
      </c>
    </row>
    <row r="138" spans="26:27" customFormat="1">
      <c r="Z138" s="784">
        <v>41682</v>
      </c>
      <c r="AA138" s="785">
        <v>20</v>
      </c>
    </row>
    <row r="139" spans="26:27" customFormat="1">
      <c r="Z139" s="784">
        <v>41683</v>
      </c>
      <c r="AA139" s="785">
        <v>20</v>
      </c>
    </row>
    <row r="140" spans="26:27" customFormat="1">
      <c r="Z140" s="784">
        <v>41684</v>
      </c>
      <c r="AA140" s="785">
        <v>20</v>
      </c>
    </row>
    <row r="141" spans="26:27" customFormat="1">
      <c r="Z141" s="784">
        <v>41685</v>
      </c>
      <c r="AA141" s="785">
        <v>20</v>
      </c>
    </row>
    <row r="142" spans="26:27" customFormat="1">
      <c r="Z142" s="784">
        <v>41686</v>
      </c>
      <c r="AA142" s="785">
        <v>21</v>
      </c>
    </row>
    <row r="143" spans="26:27" customFormat="1">
      <c r="Z143" s="784">
        <v>41687</v>
      </c>
      <c r="AA143" s="785">
        <v>21</v>
      </c>
    </row>
    <row r="144" spans="26:27" customFormat="1">
      <c r="Z144" s="784">
        <v>41688</v>
      </c>
      <c r="AA144" s="785">
        <v>21</v>
      </c>
    </row>
    <row r="145" spans="26:27" customFormat="1">
      <c r="Z145" s="784">
        <v>41689</v>
      </c>
      <c r="AA145" s="785">
        <v>21</v>
      </c>
    </row>
    <row r="146" spans="26:27" customFormat="1">
      <c r="Z146" s="784">
        <v>41690</v>
      </c>
      <c r="AA146" s="785">
        <v>21</v>
      </c>
    </row>
    <row r="147" spans="26:27" customFormat="1">
      <c r="Z147" s="784">
        <v>41691</v>
      </c>
      <c r="AA147" s="785">
        <v>21</v>
      </c>
    </row>
    <row r="148" spans="26:27" customFormat="1">
      <c r="Z148" s="784">
        <v>41692</v>
      </c>
      <c r="AA148" s="785">
        <v>21</v>
      </c>
    </row>
    <row r="149" spans="26:27" customFormat="1">
      <c r="Z149" s="784">
        <v>41693</v>
      </c>
      <c r="AA149" s="785">
        <v>22</v>
      </c>
    </row>
    <row r="150" spans="26:27" customFormat="1">
      <c r="Z150" s="784">
        <v>41694</v>
      </c>
      <c r="AA150" s="785">
        <v>22</v>
      </c>
    </row>
    <row r="151" spans="26:27" customFormat="1">
      <c r="Z151" s="784">
        <v>41695</v>
      </c>
      <c r="AA151" s="785">
        <v>22</v>
      </c>
    </row>
    <row r="152" spans="26:27" customFormat="1">
      <c r="Z152" s="784">
        <v>41696</v>
      </c>
      <c r="AA152" s="785">
        <v>22</v>
      </c>
    </row>
    <row r="153" spans="26:27" customFormat="1">
      <c r="Z153" s="784">
        <v>41697</v>
      </c>
      <c r="AA153" s="785">
        <v>22</v>
      </c>
    </row>
    <row r="154" spans="26:27" customFormat="1">
      <c r="Z154" s="784">
        <v>41698</v>
      </c>
      <c r="AA154" s="785">
        <v>22</v>
      </c>
    </row>
    <row r="155" spans="26:27" customFormat="1">
      <c r="Z155" s="784">
        <v>41699</v>
      </c>
      <c r="AA155" s="785">
        <v>22</v>
      </c>
    </row>
    <row r="156" spans="26:27" customFormat="1">
      <c r="Z156" s="784">
        <v>41700</v>
      </c>
      <c r="AA156" s="785">
        <v>23</v>
      </c>
    </row>
    <row r="157" spans="26:27" customFormat="1">
      <c r="Z157" s="784">
        <v>41701</v>
      </c>
      <c r="AA157" s="785">
        <v>23</v>
      </c>
    </row>
    <row r="158" spans="26:27" customFormat="1">
      <c r="Z158" s="784">
        <v>41702</v>
      </c>
      <c r="AA158" s="785">
        <v>23</v>
      </c>
    </row>
    <row r="159" spans="26:27" customFormat="1">
      <c r="Z159" s="784">
        <v>41703</v>
      </c>
      <c r="AA159" s="785">
        <v>23</v>
      </c>
    </row>
    <row r="160" spans="26:27" customFormat="1">
      <c r="Z160" s="784">
        <v>41704</v>
      </c>
      <c r="AA160" s="785">
        <v>23</v>
      </c>
    </row>
    <row r="161" spans="26:27" customFormat="1">
      <c r="Z161" s="784">
        <v>41705</v>
      </c>
      <c r="AA161" s="785">
        <v>23</v>
      </c>
    </row>
    <row r="162" spans="26:27" customFormat="1">
      <c r="Z162" s="784">
        <v>41706</v>
      </c>
      <c r="AA162" s="785">
        <v>23</v>
      </c>
    </row>
    <row r="163" spans="26:27" customFormat="1">
      <c r="Z163" s="784">
        <v>41707</v>
      </c>
      <c r="AA163" s="785">
        <v>24</v>
      </c>
    </row>
    <row r="164" spans="26:27" customFormat="1">
      <c r="Z164" s="784">
        <v>41708</v>
      </c>
      <c r="AA164" s="785">
        <v>24</v>
      </c>
    </row>
    <row r="165" spans="26:27" customFormat="1">
      <c r="Z165" s="784">
        <v>41709</v>
      </c>
      <c r="AA165" s="785">
        <v>24</v>
      </c>
    </row>
    <row r="166" spans="26:27" customFormat="1">
      <c r="Z166" s="784">
        <v>41710</v>
      </c>
      <c r="AA166" s="785">
        <v>24</v>
      </c>
    </row>
    <row r="167" spans="26:27" customFormat="1">
      <c r="Z167" s="784">
        <v>41711</v>
      </c>
      <c r="AA167" s="785">
        <v>24</v>
      </c>
    </row>
    <row r="168" spans="26:27" customFormat="1">
      <c r="Z168" s="784">
        <v>41712</v>
      </c>
      <c r="AA168" s="785">
        <v>24</v>
      </c>
    </row>
    <row r="169" spans="26:27" customFormat="1">
      <c r="Z169" s="784">
        <v>41713</v>
      </c>
      <c r="AA169" s="785">
        <v>24</v>
      </c>
    </row>
    <row r="170" spans="26:27" customFormat="1">
      <c r="Z170" s="784">
        <v>41714</v>
      </c>
      <c r="AA170" s="785">
        <v>25</v>
      </c>
    </row>
    <row r="171" spans="26:27" customFormat="1">
      <c r="Z171" s="784">
        <v>41715</v>
      </c>
      <c r="AA171" s="785">
        <v>25</v>
      </c>
    </row>
    <row r="172" spans="26:27" customFormat="1">
      <c r="Z172" s="784">
        <v>41716</v>
      </c>
      <c r="AA172" s="785">
        <v>25</v>
      </c>
    </row>
    <row r="173" spans="26:27" customFormat="1">
      <c r="Z173" s="784">
        <v>41717</v>
      </c>
      <c r="AA173" s="785">
        <v>25</v>
      </c>
    </row>
    <row r="174" spans="26:27" customFormat="1">
      <c r="Z174" s="784">
        <v>41718</v>
      </c>
      <c r="AA174" s="785">
        <v>25</v>
      </c>
    </row>
    <row r="175" spans="26:27" customFormat="1">
      <c r="Z175" s="784">
        <v>41719</v>
      </c>
      <c r="AA175" s="785">
        <v>25</v>
      </c>
    </row>
    <row r="176" spans="26:27" customFormat="1">
      <c r="Z176" s="784">
        <v>41720</v>
      </c>
      <c r="AA176" s="785">
        <v>25</v>
      </c>
    </row>
    <row r="177" spans="26:27" customFormat="1">
      <c r="Z177" s="784">
        <v>41721</v>
      </c>
      <c r="AA177" s="785">
        <v>26</v>
      </c>
    </row>
    <row r="178" spans="26:27" customFormat="1">
      <c r="Z178" s="784">
        <v>41722</v>
      </c>
      <c r="AA178" s="785">
        <v>26</v>
      </c>
    </row>
    <row r="179" spans="26:27" customFormat="1">
      <c r="Z179" s="784">
        <v>41723</v>
      </c>
      <c r="AA179" s="785">
        <v>26</v>
      </c>
    </row>
    <row r="180" spans="26:27" customFormat="1">
      <c r="Z180" s="784">
        <v>41724</v>
      </c>
      <c r="AA180" s="785">
        <v>26</v>
      </c>
    </row>
    <row r="181" spans="26:27" customFormat="1">
      <c r="Z181" s="784">
        <v>41725</v>
      </c>
      <c r="AA181" s="785">
        <v>26</v>
      </c>
    </row>
    <row r="182" spans="26:27" customFormat="1">
      <c r="Z182" s="784">
        <v>41726</v>
      </c>
      <c r="AA182" s="785">
        <v>26</v>
      </c>
    </row>
    <row r="183" spans="26:27" customFormat="1">
      <c r="Z183" s="784">
        <v>41727</v>
      </c>
      <c r="AA183" s="785">
        <v>26</v>
      </c>
    </row>
    <row r="184" spans="26:27" customFormat="1">
      <c r="Z184" s="784">
        <v>41728</v>
      </c>
      <c r="AA184" s="785">
        <v>27</v>
      </c>
    </row>
    <row r="185" spans="26:27" customFormat="1">
      <c r="Z185" s="784">
        <v>41729</v>
      </c>
      <c r="AA185" s="785">
        <v>27</v>
      </c>
    </row>
    <row r="186" spans="26:27" customFormat="1">
      <c r="Z186" s="784">
        <v>41730</v>
      </c>
      <c r="AA186" s="785">
        <v>27</v>
      </c>
    </row>
    <row r="187" spans="26:27" customFormat="1">
      <c r="Z187" s="784">
        <v>41731</v>
      </c>
      <c r="AA187" s="785">
        <v>27</v>
      </c>
    </row>
    <row r="188" spans="26:27" customFormat="1">
      <c r="Z188" s="784">
        <v>41732</v>
      </c>
      <c r="AA188" s="785">
        <v>27</v>
      </c>
    </row>
    <row r="189" spans="26:27" customFormat="1">
      <c r="Z189" s="784">
        <v>41733</v>
      </c>
      <c r="AA189" s="785">
        <v>27</v>
      </c>
    </row>
    <row r="190" spans="26:27" customFormat="1">
      <c r="Z190" s="784">
        <v>41734</v>
      </c>
      <c r="AA190" s="785">
        <v>27</v>
      </c>
    </row>
    <row r="191" spans="26:27" customFormat="1">
      <c r="Z191" s="784">
        <v>41735</v>
      </c>
      <c r="AA191" s="785">
        <v>28</v>
      </c>
    </row>
    <row r="192" spans="26:27" customFormat="1">
      <c r="Z192" s="784">
        <v>41736</v>
      </c>
      <c r="AA192" s="785">
        <v>28</v>
      </c>
    </row>
    <row r="193" spans="26:27" customFormat="1">
      <c r="Z193" s="784">
        <v>41737</v>
      </c>
      <c r="AA193" s="785">
        <v>28</v>
      </c>
    </row>
    <row r="194" spans="26:27" customFormat="1">
      <c r="Z194" s="784">
        <v>41738</v>
      </c>
      <c r="AA194" s="785">
        <v>28</v>
      </c>
    </row>
    <row r="195" spans="26:27" customFormat="1">
      <c r="Z195" s="784">
        <v>41739</v>
      </c>
      <c r="AA195" s="785">
        <v>28</v>
      </c>
    </row>
    <row r="196" spans="26:27" customFormat="1">
      <c r="Z196" s="784">
        <v>41740</v>
      </c>
      <c r="AA196" s="785">
        <v>28</v>
      </c>
    </row>
    <row r="197" spans="26:27" customFormat="1">
      <c r="Z197" s="784">
        <v>41741</v>
      </c>
      <c r="AA197" s="785">
        <v>28</v>
      </c>
    </row>
    <row r="198" spans="26:27" customFormat="1">
      <c r="Z198" s="784">
        <v>41742</v>
      </c>
      <c r="AA198" s="785">
        <v>29</v>
      </c>
    </row>
    <row r="199" spans="26:27" customFormat="1">
      <c r="Z199" s="784">
        <v>41743</v>
      </c>
      <c r="AA199" s="785">
        <v>29</v>
      </c>
    </row>
    <row r="200" spans="26:27" customFormat="1">
      <c r="Z200" s="784">
        <v>41744</v>
      </c>
      <c r="AA200" s="785">
        <v>29</v>
      </c>
    </row>
    <row r="201" spans="26:27" customFormat="1">
      <c r="Z201" s="784">
        <v>41745</v>
      </c>
      <c r="AA201" s="785">
        <v>29</v>
      </c>
    </row>
    <row r="202" spans="26:27" customFormat="1">
      <c r="Z202" s="784">
        <v>41746</v>
      </c>
      <c r="AA202" s="785">
        <v>29</v>
      </c>
    </row>
    <row r="203" spans="26:27" customFormat="1">
      <c r="Z203" s="784">
        <v>41747</v>
      </c>
      <c r="AA203" s="785">
        <v>29</v>
      </c>
    </row>
    <row r="204" spans="26:27" customFormat="1">
      <c r="Z204" s="784">
        <v>41748</v>
      </c>
      <c r="AA204" s="785">
        <v>29</v>
      </c>
    </row>
    <row r="205" spans="26:27" customFormat="1">
      <c r="Z205" s="784">
        <v>41749</v>
      </c>
      <c r="AA205" s="785">
        <v>30</v>
      </c>
    </row>
    <row r="206" spans="26:27" customFormat="1">
      <c r="Z206" s="784">
        <v>41750</v>
      </c>
      <c r="AA206" s="785">
        <v>30</v>
      </c>
    </row>
    <row r="207" spans="26:27" customFormat="1">
      <c r="Z207" s="784">
        <v>41751</v>
      </c>
      <c r="AA207" s="785">
        <v>30</v>
      </c>
    </row>
    <row r="208" spans="26:27" customFormat="1">
      <c r="Z208" s="784">
        <v>41752</v>
      </c>
      <c r="AA208" s="785">
        <v>30</v>
      </c>
    </row>
    <row r="209" spans="26:27" customFormat="1">
      <c r="Z209" s="784">
        <v>41753</v>
      </c>
      <c r="AA209" s="785">
        <v>30</v>
      </c>
    </row>
    <row r="210" spans="26:27" customFormat="1">
      <c r="Z210" s="784">
        <v>41754</v>
      </c>
      <c r="AA210" s="785">
        <v>30</v>
      </c>
    </row>
    <row r="211" spans="26:27" customFormat="1">
      <c r="Z211" s="784">
        <v>41755</v>
      </c>
      <c r="AA211" s="785">
        <v>30</v>
      </c>
    </row>
    <row r="212" spans="26:27" customFormat="1">
      <c r="Z212" s="784">
        <v>41756</v>
      </c>
      <c r="AA212" s="785">
        <v>31</v>
      </c>
    </row>
    <row r="213" spans="26:27" customFormat="1">
      <c r="Z213" s="784">
        <v>41757</v>
      </c>
      <c r="AA213" s="785">
        <v>31</v>
      </c>
    </row>
    <row r="214" spans="26:27" customFormat="1">
      <c r="Z214" s="784">
        <v>41758</v>
      </c>
      <c r="AA214" s="785">
        <v>31</v>
      </c>
    </row>
    <row r="215" spans="26:27" customFormat="1">
      <c r="Z215" s="784">
        <v>41759</v>
      </c>
      <c r="AA215" s="785">
        <v>31</v>
      </c>
    </row>
    <row r="216" spans="26:27" customFormat="1">
      <c r="Z216" s="784">
        <v>41760</v>
      </c>
      <c r="AA216" s="785">
        <v>31</v>
      </c>
    </row>
    <row r="217" spans="26:27" customFormat="1">
      <c r="Z217" s="784">
        <v>41761</v>
      </c>
      <c r="AA217" s="785">
        <v>31</v>
      </c>
    </row>
    <row r="218" spans="26:27" customFormat="1">
      <c r="Z218" s="784">
        <v>41762</v>
      </c>
      <c r="AA218" s="785">
        <v>31</v>
      </c>
    </row>
    <row r="219" spans="26:27" customFormat="1">
      <c r="Z219" s="784">
        <v>41763</v>
      </c>
      <c r="AA219" s="785">
        <v>32</v>
      </c>
    </row>
    <row r="220" spans="26:27" customFormat="1">
      <c r="Z220" s="784">
        <v>41764</v>
      </c>
      <c r="AA220" s="785">
        <v>32</v>
      </c>
    </row>
    <row r="221" spans="26:27" customFormat="1">
      <c r="Z221" s="784">
        <v>41765</v>
      </c>
      <c r="AA221" s="785">
        <v>32</v>
      </c>
    </row>
    <row r="222" spans="26:27" customFormat="1">
      <c r="Z222" s="784">
        <v>41766</v>
      </c>
      <c r="AA222" s="785">
        <v>32</v>
      </c>
    </row>
    <row r="223" spans="26:27" customFormat="1">
      <c r="Z223" s="784">
        <v>41767</v>
      </c>
      <c r="AA223" s="785">
        <v>32</v>
      </c>
    </row>
    <row r="224" spans="26:27" customFormat="1">
      <c r="Z224" s="784">
        <v>41768</v>
      </c>
      <c r="AA224" s="785">
        <v>32</v>
      </c>
    </row>
    <row r="225" spans="26:27" customFormat="1">
      <c r="Z225" s="784">
        <v>41769</v>
      </c>
      <c r="AA225" s="785">
        <v>32</v>
      </c>
    </row>
    <row r="226" spans="26:27" customFormat="1">
      <c r="Z226" s="784">
        <v>41770</v>
      </c>
      <c r="AA226" s="785">
        <v>33</v>
      </c>
    </row>
    <row r="227" spans="26:27" customFormat="1">
      <c r="Z227" s="784">
        <v>41771</v>
      </c>
      <c r="AA227" s="785">
        <v>33</v>
      </c>
    </row>
    <row r="228" spans="26:27" customFormat="1">
      <c r="Z228" s="784">
        <v>41772</v>
      </c>
      <c r="AA228" s="785">
        <v>33</v>
      </c>
    </row>
    <row r="229" spans="26:27" customFormat="1">
      <c r="Z229" s="784">
        <v>41773</v>
      </c>
      <c r="AA229" s="785">
        <v>33</v>
      </c>
    </row>
    <row r="230" spans="26:27" customFormat="1">
      <c r="Z230" s="784">
        <v>41774</v>
      </c>
      <c r="AA230" s="785">
        <v>33</v>
      </c>
    </row>
    <row r="231" spans="26:27" customFormat="1">
      <c r="Z231" s="784">
        <v>41775</v>
      </c>
      <c r="AA231" s="785">
        <v>33</v>
      </c>
    </row>
    <row r="232" spans="26:27" customFormat="1">
      <c r="Z232" s="784">
        <v>41776</v>
      </c>
      <c r="AA232" s="785">
        <v>33</v>
      </c>
    </row>
    <row r="233" spans="26:27" customFormat="1">
      <c r="Z233" s="784">
        <v>41777</v>
      </c>
      <c r="AA233" s="785">
        <v>34</v>
      </c>
    </row>
    <row r="234" spans="26:27" customFormat="1">
      <c r="Z234" s="784">
        <v>41778</v>
      </c>
      <c r="AA234" s="785">
        <v>34</v>
      </c>
    </row>
    <row r="235" spans="26:27" customFormat="1">
      <c r="Z235" s="784">
        <v>41779</v>
      </c>
      <c r="AA235" s="785">
        <v>34</v>
      </c>
    </row>
    <row r="236" spans="26:27" customFormat="1">
      <c r="Z236" s="784">
        <v>41780</v>
      </c>
      <c r="AA236" s="785">
        <v>34</v>
      </c>
    </row>
    <row r="237" spans="26:27" customFormat="1">
      <c r="Z237" s="784">
        <v>41781</v>
      </c>
      <c r="AA237" s="785">
        <v>34</v>
      </c>
    </row>
    <row r="238" spans="26:27" customFormat="1">
      <c r="Z238" s="784">
        <v>41782</v>
      </c>
      <c r="AA238" s="785">
        <v>34</v>
      </c>
    </row>
    <row r="239" spans="26:27" customFormat="1">
      <c r="Z239" s="784">
        <v>41783</v>
      </c>
      <c r="AA239" s="785">
        <v>34</v>
      </c>
    </row>
    <row r="240" spans="26:27" customFormat="1">
      <c r="Z240" s="784">
        <v>41784</v>
      </c>
      <c r="AA240" s="785">
        <v>35</v>
      </c>
    </row>
    <row r="241" spans="26:27" customFormat="1">
      <c r="Z241" s="784">
        <v>41785</v>
      </c>
      <c r="AA241" s="785">
        <v>35</v>
      </c>
    </row>
    <row r="242" spans="26:27" customFormat="1">
      <c r="Z242" s="784">
        <v>41786</v>
      </c>
      <c r="AA242" s="785">
        <v>35</v>
      </c>
    </row>
    <row r="243" spans="26:27" customFormat="1">
      <c r="Z243" s="784">
        <v>41787</v>
      </c>
      <c r="AA243" s="785">
        <v>35</v>
      </c>
    </row>
    <row r="244" spans="26:27" customFormat="1">
      <c r="Z244" s="784">
        <v>41788</v>
      </c>
      <c r="AA244" s="785">
        <v>35</v>
      </c>
    </row>
    <row r="245" spans="26:27" customFormat="1">
      <c r="Z245" s="784">
        <v>41789</v>
      </c>
      <c r="AA245" s="785">
        <v>35</v>
      </c>
    </row>
    <row r="246" spans="26:27" customFormat="1">
      <c r="Z246" s="784">
        <v>41790</v>
      </c>
      <c r="AA246" s="785">
        <v>35</v>
      </c>
    </row>
    <row r="247" spans="26:27" customFormat="1">
      <c r="Z247" s="784">
        <v>41791</v>
      </c>
      <c r="AA247" s="785">
        <v>36</v>
      </c>
    </row>
    <row r="248" spans="26:27" customFormat="1">
      <c r="Z248" s="784">
        <v>41792</v>
      </c>
      <c r="AA248" s="785">
        <v>36</v>
      </c>
    </row>
    <row r="249" spans="26:27" customFormat="1">
      <c r="Z249" s="784">
        <v>41793</v>
      </c>
      <c r="AA249" s="785">
        <v>36</v>
      </c>
    </row>
    <row r="250" spans="26:27" customFormat="1">
      <c r="Z250" s="784">
        <v>41794</v>
      </c>
      <c r="AA250" s="785">
        <v>36</v>
      </c>
    </row>
    <row r="251" spans="26:27" customFormat="1">
      <c r="Z251" s="784">
        <v>41795</v>
      </c>
      <c r="AA251" s="785">
        <v>36</v>
      </c>
    </row>
    <row r="252" spans="26:27" customFormat="1">
      <c r="Z252" s="784">
        <v>41796</v>
      </c>
      <c r="AA252" s="785">
        <v>36</v>
      </c>
    </row>
    <row r="253" spans="26:27" customFormat="1">
      <c r="Z253" s="784">
        <v>41797</v>
      </c>
      <c r="AA253" s="785">
        <v>36</v>
      </c>
    </row>
    <row r="254" spans="26:27" customFormat="1">
      <c r="Z254" s="784">
        <v>41798</v>
      </c>
      <c r="AA254" s="785">
        <v>37</v>
      </c>
    </row>
    <row r="255" spans="26:27" customFormat="1">
      <c r="Z255" s="784">
        <v>41799</v>
      </c>
      <c r="AA255" s="785">
        <v>37</v>
      </c>
    </row>
    <row r="256" spans="26:27" customFormat="1">
      <c r="Z256" s="784">
        <v>41800</v>
      </c>
      <c r="AA256" s="785">
        <v>37</v>
      </c>
    </row>
    <row r="257" spans="26:27" customFormat="1">
      <c r="Z257" s="784">
        <v>41801</v>
      </c>
      <c r="AA257" s="785">
        <v>37</v>
      </c>
    </row>
    <row r="258" spans="26:27" customFormat="1">
      <c r="Z258" s="784">
        <v>41802</v>
      </c>
      <c r="AA258" s="785">
        <v>37</v>
      </c>
    </row>
    <row r="259" spans="26:27" customFormat="1">
      <c r="Z259" s="784">
        <v>41803</v>
      </c>
      <c r="AA259" s="785">
        <v>37</v>
      </c>
    </row>
    <row r="260" spans="26:27" customFormat="1">
      <c r="Z260" s="784">
        <v>41804</v>
      </c>
      <c r="AA260" s="785">
        <v>37</v>
      </c>
    </row>
    <row r="261" spans="26:27" customFormat="1">
      <c r="Z261" s="784">
        <v>41805</v>
      </c>
      <c r="AA261" s="785">
        <v>38</v>
      </c>
    </row>
    <row r="262" spans="26:27" customFormat="1">
      <c r="Z262" s="784">
        <v>41806</v>
      </c>
      <c r="AA262" s="785">
        <v>38</v>
      </c>
    </row>
    <row r="263" spans="26:27" customFormat="1">
      <c r="Z263" s="784">
        <v>41807</v>
      </c>
      <c r="AA263" s="785">
        <v>38</v>
      </c>
    </row>
    <row r="264" spans="26:27" customFormat="1">
      <c r="Z264" s="784">
        <v>41808</v>
      </c>
      <c r="AA264" s="785">
        <v>38</v>
      </c>
    </row>
    <row r="265" spans="26:27" customFormat="1">
      <c r="Z265" s="784">
        <v>41809</v>
      </c>
      <c r="AA265" s="785">
        <v>38</v>
      </c>
    </row>
    <row r="266" spans="26:27" customFormat="1">
      <c r="Z266" s="784">
        <v>41810</v>
      </c>
      <c r="AA266" s="785">
        <v>38</v>
      </c>
    </row>
    <row r="267" spans="26:27" customFormat="1">
      <c r="Z267" s="784">
        <v>41811</v>
      </c>
      <c r="AA267" s="785">
        <v>38</v>
      </c>
    </row>
    <row r="268" spans="26:27" customFormat="1">
      <c r="Z268" s="784">
        <v>41812</v>
      </c>
      <c r="AA268" s="785">
        <v>39</v>
      </c>
    </row>
    <row r="269" spans="26:27" customFormat="1">
      <c r="Z269" s="784">
        <v>41813</v>
      </c>
      <c r="AA269" s="785">
        <v>39</v>
      </c>
    </row>
    <row r="270" spans="26:27" customFormat="1">
      <c r="Z270" s="784">
        <v>41814</v>
      </c>
      <c r="AA270" s="785">
        <v>39</v>
      </c>
    </row>
    <row r="271" spans="26:27" customFormat="1">
      <c r="Z271" s="784">
        <v>41815</v>
      </c>
      <c r="AA271" s="785">
        <v>39</v>
      </c>
    </row>
    <row r="272" spans="26:27" customFormat="1">
      <c r="Z272" s="784">
        <v>41816</v>
      </c>
      <c r="AA272" s="785">
        <v>39</v>
      </c>
    </row>
    <row r="273" spans="26:27" customFormat="1">
      <c r="Z273" s="784">
        <v>41817</v>
      </c>
      <c r="AA273" s="785">
        <v>39</v>
      </c>
    </row>
    <row r="274" spans="26:27" customFormat="1">
      <c r="Z274" s="784">
        <v>41818</v>
      </c>
      <c r="AA274" s="785">
        <v>39</v>
      </c>
    </row>
    <row r="275" spans="26:27" customFormat="1">
      <c r="Z275" s="784">
        <v>41819</v>
      </c>
      <c r="AA275" s="785">
        <v>40</v>
      </c>
    </row>
    <row r="276" spans="26:27" customFormat="1">
      <c r="Z276" s="784">
        <v>41820</v>
      </c>
      <c r="AA276" s="785">
        <v>40</v>
      </c>
    </row>
    <row r="277" spans="26:27" customFormat="1">
      <c r="Z277" s="784">
        <v>41821</v>
      </c>
      <c r="AA277" s="785">
        <v>40</v>
      </c>
    </row>
    <row r="278" spans="26:27" customFormat="1">
      <c r="Z278" s="784">
        <v>41822</v>
      </c>
      <c r="AA278" s="785">
        <v>40</v>
      </c>
    </row>
    <row r="279" spans="26:27" customFormat="1">
      <c r="Z279" s="784">
        <v>41823</v>
      </c>
      <c r="AA279" s="785">
        <v>40</v>
      </c>
    </row>
    <row r="280" spans="26:27" customFormat="1">
      <c r="Z280" s="784">
        <v>41824</v>
      </c>
      <c r="AA280" s="785">
        <v>40</v>
      </c>
    </row>
    <row r="281" spans="26:27" customFormat="1">
      <c r="Z281" s="784">
        <v>41825</v>
      </c>
      <c r="AA281" s="785">
        <v>40</v>
      </c>
    </row>
    <row r="282" spans="26:27" customFormat="1">
      <c r="Z282" s="784">
        <v>41826</v>
      </c>
      <c r="AA282" s="785">
        <v>41</v>
      </c>
    </row>
    <row r="283" spans="26:27" customFormat="1">
      <c r="Z283" s="784">
        <v>41827</v>
      </c>
      <c r="AA283" s="785">
        <v>41</v>
      </c>
    </row>
    <row r="284" spans="26:27" customFormat="1">
      <c r="Z284" s="784">
        <v>41828</v>
      </c>
      <c r="AA284" s="785">
        <v>41</v>
      </c>
    </row>
    <row r="285" spans="26:27" customFormat="1">
      <c r="Z285" s="784">
        <v>41829</v>
      </c>
      <c r="AA285" s="785">
        <v>41</v>
      </c>
    </row>
    <row r="286" spans="26:27" customFormat="1">
      <c r="Z286" s="784">
        <v>41830</v>
      </c>
      <c r="AA286" s="785">
        <v>41</v>
      </c>
    </row>
    <row r="287" spans="26:27" customFormat="1">
      <c r="Z287" s="784">
        <v>41831</v>
      </c>
      <c r="AA287" s="785">
        <v>41</v>
      </c>
    </row>
    <row r="288" spans="26:27" customFormat="1">
      <c r="Z288" s="784">
        <v>41832</v>
      </c>
      <c r="AA288" s="785">
        <v>41</v>
      </c>
    </row>
    <row r="289" spans="26:27" customFormat="1">
      <c r="Z289" s="784">
        <v>41833</v>
      </c>
      <c r="AA289" s="785">
        <v>42</v>
      </c>
    </row>
    <row r="290" spans="26:27" customFormat="1">
      <c r="Z290" s="784">
        <v>41834</v>
      </c>
      <c r="AA290" s="785">
        <v>42</v>
      </c>
    </row>
    <row r="291" spans="26:27" customFormat="1">
      <c r="Z291" s="784">
        <v>41835</v>
      </c>
      <c r="AA291" s="785">
        <v>42</v>
      </c>
    </row>
    <row r="292" spans="26:27" customFormat="1">
      <c r="Z292" s="784">
        <v>41836</v>
      </c>
      <c r="AA292" s="785">
        <v>42</v>
      </c>
    </row>
    <row r="293" spans="26:27" customFormat="1">
      <c r="Z293" s="784">
        <v>41837</v>
      </c>
      <c r="AA293" s="785">
        <v>42</v>
      </c>
    </row>
    <row r="294" spans="26:27" customFormat="1">
      <c r="Z294" s="784">
        <v>41838</v>
      </c>
      <c r="AA294" s="785">
        <v>42</v>
      </c>
    </row>
    <row r="295" spans="26:27" customFormat="1">
      <c r="Z295" s="784">
        <v>41839</v>
      </c>
      <c r="AA295" s="785">
        <v>42</v>
      </c>
    </row>
    <row r="296" spans="26:27" customFormat="1">
      <c r="Z296" s="784">
        <v>41840</v>
      </c>
      <c r="AA296" s="785">
        <v>43</v>
      </c>
    </row>
    <row r="297" spans="26:27" customFormat="1">
      <c r="Z297" s="784">
        <v>41841</v>
      </c>
      <c r="AA297" s="785">
        <v>43</v>
      </c>
    </row>
    <row r="298" spans="26:27" customFormat="1">
      <c r="Z298" s="784">
        <v>41842</v>
      </c>
      <c r="AA298" s="785">
        <v>43</v>
      </c>
    </row>
    <row r="299" spans="26:27" customFormat="1">
      <c r="Z299" s="784">
        <v>41843</v>
      </c>
      <c r="AA299" s="785">
        <v>43</v>
      </c>
    </row>
    <row r="300" spans="26:27" customFormat="1">
      <c r="Z300" s="784">
        <v>41844</v>
      </c>
      <c r="AA300" s="785">
        <v>43</v>
      </c>
    </row>
    <row r="301" spans="26:27" customFormat="1">
      <c r="Z301" s="784">
        <v>41845</v>
      </c>
      <c r="AA301" s="785">
        <v>43</v>
      </c>
    </row>
    <row r="302" spans="26:27" customFormat="1">
      <c r="Z302" s="784">
        <v>41846</v>
      </c>
      <c r="AA302" s="785">
        <v>43</v>
      </c>
    </row>
    <row r="303" spans="26:27" customFormat="1">
      <c r="Z303" s="784">
        <v>41847</v>
      </c>
      <c r="AA303" s="785">
        <v>44</v>
      </c>
    </row>
    <row r="304" spans="26:27" customFormat="1">
      <c r="Z304" s="784">
        <v>41848</v>
      </c>
      <c r="AA304" s="785">
        <v>44</v>
      </c>
    </row>
    <row r="305" spans="26:27" customFormat="1">
      <c r="Z305" s="784">
        <v>41849</v>
      </c>
      <c r="AA305" s="785">
        <v>44</v>
      </c>
    </row>
    <row r="306" spans="26:27" customFormat="1">
      <c r="Z306" s="784">
        <v>41850</v>
      </c>
      <c r="AA306" s="785">
        <v>44</v>
      </c>
    </row>
    <row r="307" spans="26:27" customFormat="1">
      <c r="Z307" s="784">
        <v>41851</v>
      </c>
      <c r="AA307" s="785">
        <v>44</v>
      </c>
    </row>
    <row r="308" spans="26:27" customFormat="1">
      <c r="Z308" s="784">
        <v>41852</v>
      </c>
      <c r="AA308" s="785">
        <v>44</v>
      </c>
    </row>
    <row r="309" spans="26:27" customFormat="1">
      <c r="Z309" s="784">
        <v>41853</v>
      </c>
      <c r="AA309" s="785">
        <v>44</v>
      </c>
    </row>
    <row r="310" spans="26:27" customFormat="1">
      <c r="Z310" s="784">
        <v>41854</v>
      </c>
      <c r="AA310" s="785">
        <v>45</v>
      </c>
    </row>
    <row r="311" spans="26:27" customFormat="1">
      <c r="Z311" s="784">
        <v>41855</v>
      </c>
      <c r="AA311" s="785">
        <v>45</v>
      </c>
    </row>
    <row r="312" spans="26:27" customFormat="1">
      <c r="Z312" s="784">
        <v>41856</v>
      </c>
      <c r="AA312" s="785">
        <v>45</v>
      </c>
    </row>
    <row r="313" spans="26:27" customFormat="1">
      <c r="Z313" s="784">
        <v>41857</v>
      </c>
      <c r="AA313" s="785">
        <v>45</v>
      </c>
    </row>
    <row r="314" spans="26:27" customFormat="1">
      <c r="Z314" s="784">
        <v>41858</v>
      </c>
      <c r="AA314" s="785">
        <v>45</v>
      </c>
    </row>
    <row r="315" spans="26:27" customFormat="1">
      <c r="Z315" s="784">
        <v>41859</v>
      </c>
      <c r="AA315" s="785">
        <v>45</v>
      </c>
    </row>
    <row r="316" spans="26:27" customFormat="1">
      <c r="Z316" s="784">
        <v>41860</v>
      </c>
      <c r="AA316" s="785">
        <v>45</v>
      </c>
    </row>
    <row r="317" spans="26:27" customFormat="1">
      <c r="Z317" s="784">
        <v>41861</v>
      </c>
      <c r="AA317" s="785">
        <v>46</v>
      </c>
    </row>
    <row r="318" spans="26:27" customFormat="1">
      <c r="Z318" s="784">
        <v>41862</v>
      </c>
      <c r="AA318" s="785">
        <v>46</v>
      </c>
    </row>
    <row r="319" spans="26:27" customFormat="1">
      <c r="Z319" s="784">
        <v>41863</v>
      </c>
      <c r="AA319" s="785">
        <v>46</v>
      </c>
    </row>
    <row r="320" spans="26:27" customFormat="1">
      <c r="Z320" s="784">
        <v>41864</v>
      </c>
      <c r="AA320" s="785">
        <v>46</v>
      </c>
    </row>
    <row r="321" spans="26:27" customFormat="1">
      <c r="Z321" s="784">
        <v>41865</v>
      </c>
      <c r="AA321" s="785">
        <v>46</v>
      </c>
    </row>
    <row r="322" spans="26:27" customFormat="1">
      <c r="Z322" s="784">
        <v>41866</v>
      </c>
      <c r="AA322" s="785">
        <v>46</v>
      </c>
    </row>
    <row r="323" spans="26:27" customFormat="1">
      <c r="Z323" s="784">
        <v>41867</v>
      </c>
      <c r="AA323" s="785">
        <v>46</v>
      </c>
    </row>
    <row r="324" spans="26:27" customFormat="1">
      <c r="Z324" s="784">
        <v>41868</v>
      </c>
      <c r="AA324" s="785">
        <v>47</v>
      </c>
    </row>
    <row r="325" spans="26:27" customFormat="1">
      <c r="Z325" s="784">
        <v>41869</v>
      </c>
      <c r="AA325" s="785">
        <v>47</v>
      </c>
    </row>
    <row r="326" spans="26:27" customFormat="1">
      <c r="Z326" s="784">
        <v>41870</v>
      </c>
      <c r="AA326" s="785">
        <v>47</v>
      </c>
    </row>
    <row r="327" spans="26:27" customFormat="1">
      <c r="Z327" s="784">
        <v>41871</v>
      </c>
      <c r="AA327" s="785">
        <v>47</v>
      </c>
    </row>
    <row r="328" spans="26:27" customFormat="1">
      <c r="Z328" s="784">
        <v>41872</v>
      </c>
      <c r="AA328" s="785">
        <v>47</v>
      </c>
    </row>
    <row r="329" spans="26:27" customFormat="1">
      <c r="Z329" s="784">
        <v>41873</v>
      </c>
      <c r="AA329" s="785">
        <v>47</v>
      </c>
    </row>
    <row r="330" spans="26:27" customFormat="1">
      <c r="Z330" s="784">
        <v>41874</v>
      </c>
      <c r="AA330" s="785">
        <v>47</v>
      </c>
    </row>
    <row r="331" spans="26:27" customFormat="1">
      <c r="Z331" s="784">
        <v>41875</v>
      </c>
      <c r="AA331" s="785">
        <v>48</v>
      </c>
    </row>
    <row r="332" spans="26:27" customFormat="1">
      <c r="Z332" s="784">
        <v>41876</v>
      </c>
      <c r="AA332" s="785">
        <v>48</v>
      </c>
    </row>
    <row r="333" spans="26:27" customFormat="1">
      <c r="Z333" s="784">
        <v>41877</v>
      </c>
      <c r="AA333" s="785">
        <v>48</v>
      </c>
    </row>
    <row r="334" spans="26:27" customFormat="1">
      <c r="Z334" s="784">
        <v>41878</v>
      </c>
      <c r="AA334" s="785">
        <v>48</v>
      </c>
    </row>
    <row r="335" spans="26:27" customFormat="1">
      <c r="Z335" s="784">
        <v>41879</v>
      </c>
      <c r="AA335" s="785">
        <v>48</v>
      </c>
    </row>
    <row r="336" spans="26:27" customFormat="1">
      <c r="Z336" s="784">
        <v>41880</v>
      </c>
      <c r="AA336" s="785">
        <v>48</v>
      </c>
    </row>
    <row r="337" spans="26:27" customFormat="1">
      <c r="Z337" s="784">
        <v>41881</v>
      </c>
      <c r="AA337" s="785">
        <v>48</v>
      </c>
    </row>
    <row r="338" spans="26:27" customFormat="1">
      <c r="Z338" s="784">
        <v>41882</v>
      </c>
      <c r="AA338" s="785">
        <v>49</v>
      </c>
    </row>
    <row r="339" spans="26:27" customFormat="1">
      <c r="Z339" s="784">
        <v>41883</v>
      </c>
      <c r="AA339" s="785">
        <v>49</v>
      </c>
    </row>
    <row r="340" spans="26:27" customFormat="1">
      <c r="Z340" s="784">
        <v>41884</v>
      </c>
      <c r="AA340" s="785">
        <v>49</v>
      </c>
    </row>
    <row r="341" spans="26:27" customFormat="1">
      <c r="Z341" s="784">
        <v>41885</v>
      </c>
      <c r="AA341" s="785">
        <v>49</v>
      </c>
    </row>
    <row r="342" spans="26:27" customFormat="1">
      <c r="Z342" s="784">
        <v>41886</v>
      </c>
      <c r="AA342" s="785">
        <v>49</v>
      </c>
    </row>
    <row r="343" spans="26:27" customFormat="1">
      <c r="Z343" s="784">
        <v>41887</v>
      </c>
      <c r="AA343" s="785">
        <v>49</v>
      </c>
    </row>
    <row r="344" spans="26:27" customFormat="1">
      <c r="Z344" s="784">
        <v>41888</v>
      </c>
      <c r="AA344" s="785">
        <v>49</v>
      </c>
    </row>
    <row r="345" spans="26:27" customFormat="1">
      <c r="Z345" s="784">
        <v>41889</v>
      </c>
      <c r="AA345" s="785">
        <v>50</v>
      </c>
    </row>
    <row r="346" spans="26:27" customFormat="1">
      <c r="Z346" s="784">
        <v>41890</v>
      </c>
      <c r="AA346" s="785">
        <v>50</v>
      </c>
    </row>
    <row r="347" spans="26:27" customFormat="1">
      <c r="Z347" s="784">
        <v>41891</v>
      </c>
      <c r="AA347" s="785">
        <v>50</v>
      </c>
    </row>
    <row r="348" spans="26:27" customFormat="1">
      <c r="Z348" s="784">
        <v>41892</v>
      </c>
      <c r="AA348" s="785">
        <v>50</v>
      </c>
    </row>
    <row r="349" spans="26:27" customFormat="1">
      <c r="Z349" s="784">
        <v>41893</v>
      </c>
      <c r="AA349" s="785">
        <v>50</v>
      </c>
    </row>
    <row r="350" spans="26:27" customFormat="1">
      <c r="Z350" s="784">
        <v>41894</v>
      </c>
      <c r="AA350" s="785">
        <v>50</v>
      </c>
    </row>
    <row r="351" spans="26:27" customFormat="1">
      <c r="Z351" s="784">
        <v>41895</v>
      </c>
      <c r="AA351" s="785">
        <v>50</v>
      </c>
    </row>
    <row r="352" spans="26:27" customFormat="1">
      <c r="Z352" s="784">
        <v>41896</v>
      </c>
      <c r="AA352" s="785">
        <v>51</v>
      </c>
    </row>
    <row r="353" spans="26:27" customFormat="1">
      <c r="Z353" s="784">
        <v>41897</v>
      </c>
      <c r="AA353" s="785">
        <v>51</v>
      </c>
    </row>
    <row r="354" spans="26:27" customFormat="1">
      <c r="Z354" s="784">
        <v>41898</v>
      </c>
      <c r="AA354" s="785">
        <v>51</v>
      </c>
    </row>
    <row r="355" spans="26:27" customFormat="1">
      <c r="Z355" s="784">
        <v>41899</v>
      </c>
      <c r="AA355" s="785">
        <v>51</v>
      </c>
    </row>
    <row r="356" spans="26:27" customFormat="1">
      <c r="Z356" s="784">
        <v>41900</v>
      </c>
      <c r="AA356" s="785">
        <v>51</v>
      </c>
    </row>
    <row r="357" spans="26:27" customFormat="1">
      <c r="Z357" s="784">
        <v>41901</v>
      </c>
      <c r="AA357" s="785">
        <v>51</v>
      </c>
    </row>
    <row r="358" spans="26:27" customFormat="1">
      <c r="Z358" s="784">
        <v>41902</v>
      </c>
      <c r="AA358" s="785">
        <v>51</v>
      </c>
    </row>
    <row r="359" spans="26:27" customFormat="1">
      <c r="Z359" s="784">
        <v>41903</v>
      </c>
      <c r="AA359" s="785">
        <v>52</v>
      </c>
    </row>
    <row r="360" spans="26:27" customFormat="1">
      <c r="Z360" s="784">
        <v>41904</v>
      </c>
      <c r="AA360" s="785">
        <v>52</v>
      </c>
    </row>
    <row r="361" spans="26:27" customFormat="1">
      <c r="Z361" s="784">
        <v>41905</v>
      </c>
      <c r="AA361" s="785">
        <v>52</v>
      </c>
    </row>
    <row r="362" spans="26:27" customFormat="1">
      <c r="Z362" s="784">
        <v>41906</v>
      </c>
      <c r="AA362" s="785">
        <v>52</v>
      </c>
    </row>
    <row r="363" spans="26:27" customFormat="1">
      <c r="Z363" s="784">
        <v>41907</v>
      </c>
      <c r="AA363" s="785">
        <v>52</v>
      </c>
    </row>
    <row r="364" spans="26:27" customFormat="1">
      <c r="Z364" s="784">
        <v>41908</v>
      </c>
      <c r="AA364" s="785">
        <v>52</v>
      </c>
    </row>
    <row r="365" spans="26:27" customFormat="1" ht="13.5" thickBot="1">
      <c r="Z365" s="786">
        <v>41909</v>
      </c>
      <c r="AA365" s="787">
        <v>52</v>
      </c>
    </row>
  </sheetData>
  <sheetProtection password="AA8F" sheet="1" objects="1" scenarios="1"/>
  <conditionalFormatting sqref="M1:M4 L22:L24 P22">
    <cfRule type="cellIs" dxfId="60" priority="83" operator="equal">
      <formula>1.003</formula>
    </cfRule>
    <cfRule type="cellIs" dxfId="59" priority="84" operator="equal">
      <formula>1.002</formula>
    </cfRule>
    <cfRule type="cellIs" dxfId="58" priority="85" operator="equal">
      <formula>1.001</formula>
    </cfRule>
  </conditionalFormatting>
  <conditionalFormatting sqref="M1:M4 L22:L24 P22">
    <cfRule type="cellIs" dxfId="57" priority="86" operator="equal">
      <formula>1.004</formula>
    </cfRule>
  </conditionalFormatting>
  <conditionalFormatting sqref="M1:M4 L22:L24 P22">
    <cfRule type="cellIs" dxfId="56" priority="87" operator="equal">
      <formula>1.005</formula>
    </cfRule>
  </conditionalFormatting>
  <conditionalFormatting sqref="M5">
    <cfRule type="cellIs" dxfId="55" priority="80" operator="equal">
      <formula>1.003</formula>
    </cfRule>
    <cfRule type="cellIs" dxfId="54" priority="81" operator="equal">
      <formula>1.002</formula>
    </cfRule>
    <cfRule type="cellIs" dxfId="53" priority="82" operator="equal">
      <formula>1.001</formula>
    </cfRule>
  </conditionalFormatting>
  <conditionalFormatting sqref="M5">
    <cfRule type="cellIs" dxfId="52" priority="79" operator="equal">
      <formula>1.004</formula>
    </cfRule>
  </conditionalFormatting>
  <conditionalFormatting sqref="M5">
    <cfRule type="cellIs" dxfId="51" priority="78" operator="equal">
      <formula>1.005</formula>
    </cfRule>
  </conditionalFormatting>
  <conditionalFormatting sqref="M7">
    <cfRule type="cellIs" dxfId="50" priority="69" operator="equal">
      <formula>1.003</formula>
    </cfRule>
    <cfRule type="cellIs" dxfId="49" priority="70" operator="equal">
      <formula>1.002</formula>
    </cfRule>
    <cfRule type="cellIs" dxfId="48" priority="71" operator="equal">
      <formula>1.001</formula>
    </cfRule>
  </conditionalFormatting>
  <conditionalFormatting sqref="M7">
    <cfRule type="cellIs" dxfId="47" priority="64" operator="equal">
      <formula>1.008</formula>
    </cfRule>
    <cfRule type="cellIs" dxfId="46" priority="65" operator="equal">
      <formula>1.007</formula>
    </cfRule>
    <cfRule type="cellIs" dxfId="45" priority="66" operator="equal">
      <formula>1.006</formula>
    </cfRule>
    <cfRule type="cellIs" dxfId="44" priority="68" operator="equal">
      <formula>1.004</formula>
    </cfRule>
  </conditionalFormatting>
  <conditionalFormatting sqref="M7">
    <cfRule type="cellIs" dxfId="43" priority="67" operator="equal">
      <formula>1.005</formula>
    </cfRule>
  </conditionalFormatting>
  <conditionalFormatting sqref="M8">
    <cfRule type="cellIs" dxfId="42" priority="61" operator="equal">
      <formula>1.003</formula>
    </cfRule>
    <cfRule type="cellIs" dxfId="41" priority="62" operator="equal">
      <formula>1.002</formula>
    </cfRule>
    <cfRule type="cellIs" dxfId="40" priority="63" operator="equal">
      <formula>1.001</formula>
    </cfRule>
  </conditionalFormatting>
  <conditionalFormatting sqref="M8">
    <cfRule type="cellIs" dxfId="39" priority="56" operator="equal">
      <formula>1.008</formula>
    </cfRule>
    <cfRule type="cellIs" dxfId="38" priority="57" operator="equal">
      <formula>1.007</formula>
    </cfRule>
    <cfRule type="cellIs" dxfId="37" priority="58" operator="equal">
      <formula>1.006</formula>
    </cfRule>
    <cfRule type="cellIs" dxfId="36" priority="60" operator="equal">
      <formula>1.004</formula>
    </cfRule>
  </conditionalFormatting>
  <conditionalFormatting sqref="M8">
    <cfRule type="cellIs" dxfId="35" priority="59" operator="equal">
      <formula>1.005</formula>
    </cfRule>
  </conditionalFormatting>
  <conditionalFormatting sqref="M6">
    <cfRule type="cellIs" dxfId="34" priority="53" operator="equal">
      <formula>1.003</formula>
    </cfRule>
    <cfRule type="cellIs" dxfId="33" priority="54" operator="equal">
      <formula>1.002</formula>
    </cfRule>
    <cfRule type="cellIs" dxfId="32" priority="55" operator="equal">
      <formula>1.001</formula>
    </cfRule>
  </conditionalFormatting>
  <conditionalFormatting sqref="M6">
    <cfRule type="cellIs" dxfId="31" priority="48" operator="equal">
      <formula>1.008</formula>
    </cfRule>
    <cfRule type="cellIs" dxfId="30" priority="49" operator="equal">
      <formula>1.007</formula>
    </cfRule>
    <cfRule type="cellIs" dxfId="29" priority="50" operator="equal">
      <formula>1.006</formula>
    </cfRule>
    <cfRule type="cellIs" dxfId="28" priority="52" operator="equal">
      <formula>1.004</formula>
    </cfRule>
  </conditionalFormatting>
  <conditionalFormatting sqref="M6">
    <cfRule type="cellIs" dxfId="27" priority="51" operator="equal">
      <formula>1.005</formula>
    </cfRule>
  </conditionalFormatting>
  <conditionalFormatting sqref="P23">
    <cfRule type="cellIs" dxfId="26" priority="40" operator="equal">
      <formula>1.003</formula>
    </cfRule>
    <cfRule type="cellIs" dxfId="25" priority="41" operator="equal">
      <formula>1.002</formula>
    </cfRule>
    <cfRule type="cellIs" dxfId="24" priority="42" operator="equal">
      <formula>1.001</formula>
    </cfRule>
  </conditionalFormatting>
  <conditionalFormatting sqref="P23">
    <cfRule type="cellIs" dxfId="23" priority="39" operator="equal">
      <formula>1.004</formula>
    </cfRule>
  </conditionalFormatting>
  <conditionalFormatting sqref="P23">
    <cfRule type="cellIs" dxfId="22" priority="38" operator="equal">
      <formula>1.005</formula>
    </cfRule>
  </conditionalFormatting>
  <conditionalFormatting sqref="P24">
    <cfRule type="cellIs" dxfId="21" priority="19" operator="equal">
      <formula>1.003</formula>
    </cfRule>
    <cfRule type="cellIs" dxfId="20" priority="20" operator="equal">
      <formula>1.002</formula>
    </cfRule>
    <cfRule type="cellIs" dxfId="19" priority="21" operator="equal">
      <formula>1.001</formula>
    </cfRule>
  </conditionalFormatting>
  <conditionalFormatting sqref="P24">
    <cfRule type="cellIs" dxfId="18" priority="14" operator="equal">
      <formula>1.008</formula>
    </cfRule>
    <cfRule type="cellIs" dxfId="17" priority="15" operator="equal">
      <formula>1.007</formula>
    </cfRule>
    <cfRule type="cellIs" dxfId="16" priority="16" operator="equal">
      <formula>1.006</formula>
    </cfRule>
    <cfRule type="cellIs" dxfId="15" priority="18" operator="equal">
      <formula>1.004</formula>
    </cfRule>
  </conditionalFormatting>
  <conditionalFormatting sqref="P24">
    <cfRule type="cellIs" dxfId="14" priority="17" operator="equal">
      <formula>1.005</formula>
    </cfRule>
  </conditionalFormatting>
  <conditionalFormatting sqref="Q2:Q3">
    <cfRule type="cellIs" dxfId="13" priority="9" operator="equal">
      <formula>1.003</formula>
    </cfRule>
    <cfRule type="cellIs" dxfId="12" priority="10" operator="equal">
      <formula>1.002</formula>
    </cfRule>
    <cfRule type="cellIs" dxfId="11" priority="11" operator="equal">
      <formula>1.001</formula>
    </cfRule>
  </conditionalFormatting>
  <conditionalFormatting sqref="Q2:Q3">
    <cfRule type="cellIs" dxfId="10" priority="12" operator="equal">
      <formula>1.004</formula>
    </cfRule>
  </conditionalFormatting>
  <conditionalFormatting sqref="Q2:Q3">
    <cfRule type="cellIs" dxfId="9" priority="13" operator="equal">
      <formula>1.005</formula>
    </cfRule>
  </conditionalFormatting>
  <conditionalFormatting sqref="Q4">
    <cfRule type="cellIs" dxfId="8" priority="7" operator="equal">
      <formula>1.002</formula>
    </cfRule>
    <cfRule type="cellIs" dxfId="7" priority="8" operator="equal">
      <formula>1.001</formula>
    </cfRule>
  </conditionalFormatting>
  <conditionalFormatting sqref="Q4">
    <cfRule type="cellIs" dxfId="6" priority="2" operator="equal">
      <formula>1.008</formula>
    </cfRule>
    <cfRule type="cellIs" dxfId="5" priority="3" operator="equal">
      <formula>1.007</formula>
    </cfRule>
    <cfRule type="cellIs" dxfId="4" priority="4" operator="equal">
      <formula>1.006</formula>
    </cfRule>
    <cfRule type="cellIs" dxfId="3" priority="6" operator="equal">
      <formula>1.004</formula>
    </cfRule>
  </conditionalFormatting>
  <conditionalFormatting sqref="Q4">
    <cfRule type="cellIs" dxfId="2" priority="5" operator="equal">
      <formula>1.005</formula>
    </cfRule>
  </conditionalFormatting>
  <conditionalFormatting sqref="Q4">
    <cfRule type="cellIs" dxfId="1" priority="1" operator="equal">
      <formula>1.003</formula>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78"/>
  <sheetViews>
    <sheetView topLeftCell="A39" workbookViewId="0">
      <selection activeCell="C60" sqref="C60"/>
    </sheetView>
  </sheetViews>
  <sheetFormatPr defaultColWidth="8.85546875" defaultRowHeight="12.75"/>
  <cols>
    <col min="1" max="16384" width="8.85546875" style="41"/>
  </cols>
  <sheetData>
    <row r="1" spans="1:1">
      <c r="A1" s="874" t="s">
        <v>687</v>
      </c>
    </row>
    <row r="2" spans="1:1">
      <c r="A2" s="874" t="s">
        <v>688</v>
      </c>
    </row>
    <row r="3" spans="1:1">
      <c r="A3" s="874" t="s">
        <v>689</v>
      </c>
    </row>
    <row r="4" spans="1:1">
      <c r="A4" s="874" t="s">
        <v>690</v>
      </c>
    </row>
    <row r="5" spans="1:1" ht="15.75">
      <c r="A5" s="875"/>
    </row>
    <row r="6" spans="1:1" ht="15.75">
      <c r="A6" s="875"/>
    </row>
    <row r="7" spans="1:1" ht="15.75">
      <c r="A7" s="875"/>
    </row>
    <row r="8" spans="1:1" ht="22.5">
      <c r="A8" s="876" t="s">
        <v>691</v>
      </c>
    </row>
    <row r="9" spans="1:1" ht="21">
      <c r="A9" s="877" t="s">
        <v>514</v>
      </c>
    </row>
    <row r="10" spans="1:1" s="769" customFormat="1" ht="15.75">
      <c r="A10" s="872" t="s">
        <v>692</v>
      </c>
    </row>
    <row r="11" spans="1:1" s="769" customFormat="1" ht="15">
      <c r="A11" s="873" t="s">
        <v>693</v>
      </c>
    </row>
    <row r="12" spans="1:1" s="769" customFormat="1" ht="15">
      <c r="A12" s="873" t="s">
        <v>694</v>
      </c>
    </row>
    <row r="13" spans="1:1" s="769" customFormat="1" ht="15">
      <c r="A13" s="873" t="s">
        <v>695</v>
      </c>
    </row>
    <row r="14" spans="1:1" s="769" customFormat="1" ht="15">
      <c r="A14" s="873" t="s">
        <v>696</v>
      </c>
    </row>
    <row r="15" spans="1:1" s="769" customFormat="1" ht="15">
      <c r="A15" s="873" t="s">
        <v>697</v>
      </c>
    </row>
    <row r="16" spans="1:1" s="892" customFormat="1" ht="15">
      <c r="A16" s="891" t="s">
        <v>515</v>
      </c>
    </row>
    <row r="17" spans="1:1" s="892" customFormat="1" ht="15">
      <c r="A17" s="893" t="s">
        <v>516</v>
      </c>
    </row>
    <row r="18" spans="1:1" s="892" customFormat="1" ht="15">
      <c r="A18" s="893" t="s">
        <v>517</v>
      </c>
    </row>
    <row r="19" spans="1:1" s="892" customFormat="1" ht="15">
      <c r="A19" s="893" t="s">
        <v>698</v>
      </c>
    </row>
    <row r="20" spans="1:1" s="892" customFormat="1" ht="15">
      <c r="A20" s="893" t="s">
        <v>699</v>
      </c>
    </row>
    <row r="21" spans="1:1" s="892" customFormat="1" ht="15">
      <c r="A21" s="893" t="s">
        <v>700</v>
      </c>
    </row>
    <row r="22" spans="1:1" ht="15">
      <c r="A22" s="880"/>
    </row>
    <row r="23" spans="1:1" ht="15.75">
      <c r="A23" s="875" t="s">
        <v>701</v>
      </c>
    </row>
    <row r="24" spans="1:1" ht="15">
      <c r="A24" s="881"/>
    </row>
    <row r="25" spans="1:1" ht="21">
      <c r="A25" s="877" t="s">
        <v>702</v>
      </c>
    </row>
    <row r="26" spans="1:1" s="14" customFormat="1" ht="15">
      <c r="A26" s="889" t="s">
        <v>703</v>
      </c>
    </row>
    <row r="27" spans="1:1" s="14" customFormat="1" ht="15">
      <c r="A27" s="890" t="s">
        <v>704</v>
      </c>
    </row>
    <row r="28" spans="1:1" s="14" customFormat="1" ht="15">
      <c r="A28" s="890" t="s">
        <v>705</v>
      </c>
    </row>
    <row r="29" spans="1:1" s="14" customFormat="1" ht="15">
      <c r="A29" s="890" t="s">
        <v>706</v>
      </c>
    </row>
    <row r="30" spans="1:1" s="14" customFormat="1" ht="15">
      <c r="A30" s="890" t="s">
        <v>707</v>
      </c>
    </row>
    <row r="31" spans="1:1" s="14" customFormat="1" ht="15">
      <c r="A31" s="890" t="s">
        <v>700</v>
      </c>
    </row>
    <row r="32" spans="1:1" s="887" customFormat="1" ht="15">
      <c r="A32" s="886" t="s">
        <v>708</v>
      </c>
    </row>
    <row r="33" spans="1:1" s="887" customFormat="1" ht="15">
      <c r="A33" s="888" t="s">
        <v>709</v>
      </c>
    </row>
    <row r="34" spans="1:1" s="887" customFormat="1" ht="15">
      <c r="A34" s="888" t="s">
        <v>710</v>
      </c>
    </row>
    <row r="35" spans="1:1" s="887" customFormat="1" ht="15">
      <c r="A35" s="888" t="s">
        <v>711</v>
      </c>
    </row>
    <row r="36" spans="1:1" s="887" customFormat="1" ht="15">
      <c r="A36" s="888" t="s">
        <v>712</v>
      </c>
    </row>
    <row r="37" spans="1:1" s="887" customFormat="1" ht="15">
      <c r="A37" s="888" t="s">
        <v>713</v>
      </c>
    </row>
    <row r="38" spans="1:1" s="14" customFormat="1" ht="15">
      <c r="A38" s="889" t="s">
        <v>518</v>
      </c>
    </row>
    <row r="39" spans="1:1" s="14" customFormat="1" ht="15">
      <c r="A39" s="890" t="s">
        <v>519</v>
      </c>
    </row>
    <row r="40" spans="1:1" s="14" customFormat="1" ht="15">
      <c r="A40" s="890" t="s">
        <v>520</v>
      </c>
    </row>
    <row r="41" spans="1:1" s="14" customFormat="1" ht="15">
      <c r="A41" s="890" t="s">
        <v>714</v>
      </c>
    </row>
    <row r="42" spans="1:1" s="14" customFormat="1" ht="15">
      <c r="A42" s="890" t="s">
        <v>715</v>
      </c>
    </row>
    <row r="43" spans="1:1" s="14" customFormat="1" ht="15">
      <c r="A43" s="890" t="s">
        <v>716</v>
      </c>
    </row>
    <row r="44" spans="1:1" ht="15">
      <c r="A44" s="881"/>
    </row>
    <row r="45" spans="1:1" ht="17.25">
      <c r="A45" s="882" t="s">
        <v>521</v>
      </c>
    </row>
    <row r="46" spans="1:1" ht="15">
      <c r="A46" s="878" t="s">
        <v>717</v>
      </c>
    </row>
    <row r="47" spans="1:1" ht="15">
      <c r="A47" s="879" t="s">
        <v>718</v>
      </c>
    </row>
    <row r="48" spans="1:1" ht="15">
      <c r="A48" s="879" t="s">
        <v>719</v>
      </c>
    </row>
    <row r="49" spans="1:1" ht="15">
      <c r="A49" s="879" t="s">
        <v>720</v>
      </c>
    </row>
    <row r="50" spans="1:1" ht="15">
      <c r="A50" s="879" t="s">
        <v>721</v>
      </c>
    </row>
    <row r="51" spans="1:1" ht="15.75">
      <c r="A51" s="878" t="s">
        <v>722</v>
      </c>
    </row>
    <row r="52" spans="1:1" ht="15">
      <c r="A52" s="879" t="s">
        <v>723</v>
      </c>
    </row>
    <row r="53" spans="1:1" ht="15">
      <c r="A53" s="879" t="s">
        <v>724</v>
      </c>
    </row>
    <row r="54" spans="1:1" ht="15">
      <c r="A54" s="879" t="s">
        <v>725</v>
      </c>
    </row>
    <row r="55" spans="1:1" ht="15">
      <c r="A55" s="879" t="s">
        <v>726</v>
      </c>
    </row>
    <row r="56" spans="1:1" ht="15">
      <c r="A56" s="878" t="s">
        <v>727</v>
      </c>
    </row>
    <row r="57" spans="1:1" ht="15">
      <c r="A57" s="879" t="s">
        <v>728</v>
      </c>
    </row>
    <row r="58" spans="1:1" ht="15">
      <c r="A58" s="879" t="s">
        <v>729</v>
      </c>
    </row>
    <row r="59" spans="1:1" ht="15">
      <c r="A59" s="879" t="s">
        <v>730</v>
      </c>
    </row>
    <row r="60" spans="1:1" ht="15">
      <c r="A60" s="879" t="s">
        <v>726</v>
      </c>
    </row>
    <row r="61" spans="1:1" ht="15">
      <c r="A61" s="883" t="s">
        <v>522</v>
      </c>
    </row>
    <row r="62" spans="1:1" ht="15">
      <c r="A62" s="879" t="s">
        <v>523</v>
      </c>
    </row>
    <row r="63" spans="1:1" ht="15">
      <c r="A63" s="879" t="s">
        <v>731</v>
      </c>
    </row>
    <row r="64" spans="1:1" ht="15">
      <c r="A64" s="879" t="s">
        <v>524</v>
      </c>
    </row>
    <row r="65" spans="1:1" ht="15">
      <c r="A65" s="879" t="s">
        <v>525</v>
      </c>
    </row>
    <row r="66" spans="1:1" ht="15">
      <c r="A66" s="884"/>
    </row>
    <row r="67" spans="1:1" ht="15">
      <c r="A67" s="885" t="s">
        <v>526</v>
      </c>
    </row>
    <row r="68" spans="1:1" ht="15">
      <c r="A68" s="878" t="s">
        <v>732</v>
      </c>
    </row>
    <row r="69" spans="1:1" ht="15">
      <c r="A69" s="879" t="s">
        <v>527</v>
      </c>
    </row>
    <row r="70" spans="1:1" ht="15">
      <c r="A70" s="879" t="s">
        <v>733</v>
      </c>
    </row>
    <row r="71" spans="1:1" ht="15">
      <c r="A71" s="879" t="s">
        <v>734</v>
      </c>
    </row>
    <row r="72" spans="1:1" ht="15">
      <c r="A72" s="879" t="s">
        <v>529</v>
      </c>
    </row>
    <row r="73" spans="1:1" ht="15.75">
      <c r="A73" s="878" t="s">
        <v>735</v>
      </c>
    </row>
    <row r="74" spans="1:1" ht="15">
      <c r="A74" s="879" t="s">
        <v>528</v>
      </c>
    </row>
    <row r="75" spans="1:1" ht="15">
      <c r="A75" s="879" t="s">
        <v>736</v>
      </c>
    </row>
    <row r="76" spans="1:1" ht="15">
      <c r="A76" s="879" t="s">
        <v>737</v>
      </c>
    </row>
    <row r="77" spans="1:1" ht="15">
      <c r="A77" s="879" t="s">
        <v>529</v>
      </c>
    </row>
    <row r="78" spans="1:1" ht="15.75">
      <c r="A78" s="87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F9797"/>
  </sheetPr>
  <dimension ref="A1:AI31"/>
  <sheetViews>
    <sheetView workbookViewId="0">
      <pane ySplit="1" topLeftCell="A2" activePane="bottomLeft" state="frozen"/>
      <selection activeCell="H51" sqref="H51"/>
      <selection pane="bottomLeft" activeCell="A29" sqref="A29"/>
    </sheetView>
  </sheetViews>
  <sheetFormatPr defaultColWidth="8.85546875" defaultRowHeight="15"/>
  <cols>
    <col min="1" max="1" width="8.85546875" style="728"/>
    <col min="2" max="2" width="9.28515625" style="718" bestFit="1" customWidth="1"/>
    <col min="3" max="3" width="21.85546875" style="718" customWidth="1"/>
    <col min="4" max="4" width="18.28515625" style="718" bestFit="1" customWidth="1"/>
    <col min="5" max="5" width="23.28515625" style="718" customWidth="1"/>
    <col min="6" max="6" width="23.42578125" style="718" customWidth="1"/>
    <col min="7" max="7" width="12.42578125" style="718" customWidth="1"/>
    <col min="8" max="8" width="10.5703125" style="726" bestFit="1" customWidth="1"/>
    <col min="9" max="9" width="35.5703125" style="718" bestFit="1" customWidth="1"/>
    <col min="10" max="10" width="22.140625" style="718" bestFit="1" customWidth="1"/>
    <col min="11" max="11" width="6.7109375" style="718" customWidth="1"/>
    <col min="12" max="12" width="15.7109375" style="718" customWidth="1"/>
    <col min="13" max="13" width="10.85546875" style="718" customWidth="1"/>
    <col min="14" max="14" width="16.85546875" style="718" bestFit="1" customWidth="1"/>
    <col min="15" max="15" width="20.5703125" style="718" bestFit="1" customWidth="1"/>
    <col min="16" max="16" width="13.42578125" style="718" bestFit="1" customWidth="1"/>
    <col min="17" max="17" width="6.5703125" style="718" customWidth="1"/>
    <col min="18" max="18" width="5" style="718" customWidth="1"/>
    <col min="19" max="19" width="26.5703125" style="718" bestFit="1" customWidth="1"/>
    <col min="20" max="20" width="16.140625" style="718" bestFit="1" customWidth="1"/>
    <col min="21" max="21" width="11.85546875" style="718" bestFit="1" customWidth="1"/>
    <col min="22" max="22" width="10.5703125" style="718" bestFit="1" customWidth="1"/>
    <col min="23" max="23" width="11.7109375" style="718" bestFit="1" customWidth="1"/>
    <col min="24" max="24" width="18" style="718" bestFit="1" customWidth="1"/>
    <col min="25" max="25" width="16.85546875" style="718" bestFit="1" customWidth="1"/>
    <col min="26" max="26" width="19.28515625" style="718" bestFit="1" customWidth="1"/>
    <col min="27" max="27" width="16" style="718" bestFit="1" customWidth="1"/>
    <col min="28" max="28" width="14.140625" style="732" bestFit="1" customWidth="1"/>
    <col min="29" max="29" width="24.7109375" style="732" bestFit="1" customWidth="1"/>
    <col min="30" max="30" width="16.5703125" style="732" bestFit="1" customWidth="1"/>
    <col min="31" max="31" width="23.5703125" style="732" bestFit="1" customWidth="1"/>
    <col min="32" max="32" width="15.28515625" style="732" bestFit="1" customWidth="1"/>
    <col min="33" max="34" width="35.5703125" style="718" bestFit="1" customWidth="1"/>
    <col min="35" max="35" width="9.28515625" style="718" bestFit="1" customWidth="1"/>
    <col min="36" max="16384" width="8.85546875" style="718"/>
  </cols>
  <sheetData>
    <row r="1" spans="1:35" s="716" customFormat="1">
      <c r="A1" s="729" t="s">
        <v>485</v>
      </c>
      <c r="B1" s="717" t="s">
        <v>345</v>
      </c>
      <c r="C1" s="717" t="s">
        <v>346</v>
      </c>
      <c r="D1" s="717" t="s">
        <v>347</v>
      </c>
      <c r="E1" s="717" t="s">
        <v>348</v>
      </c>
      <c r="F1" s="717" t="s">
        <v>349</v>
      </c>
      <c r="G1" s="717" t="s">
        <v>350</v>
      </c>
      <c r="H1" s="717" t="s">
        <v>351</v>
      </c>
      <c r="I1" s="717" t="s">
        <v>155</v>
      </c>
      <c r="J1" s="717" t="s">
        <v>352</v>
      </c>
      <c r="K1" s="717" t="s">
        <v>353</v>
      </c>
      <c r="L1" s="717" t="s">
        <v>354</v>
      </c>
      <c r="M1" s="717" t="s">
        <v>355</v>
      </c>
      <c r="N1" s="717" t="s">
        <v>356</v>
      </c>
      <c r="O1" s="717" t="s">
        <v>357</v>
      </c>
      <c r="P1" s="717" t="s">
        <v>358</v>
      </c>
      <c r="Q1" s="717" t="s">
        <v>359</v>
      </c>
      <c r="R1" s="717" t="s">
        <v>360</v>
      </c>
      <c r="S1" s="717" t="s">
        <v>361</v>
      </c>
      <c r="T1" s="717" t="s">
        <v>362</v>
      </c>
      <c r="U1" s="717" t="s">
        <v>363</v>
      </c>
      <c r="V1" s="717" t="s">
        <v>364</v>
      </c>
      <c r="W1" s="717" t="s">
        <v>365</v>
      </c>
      <c r="X1" s="717" t="s">
        <v>366</v>
      </c>
      <c r="Y1" s="717" t="s">
        <v>367</v>
      </c>
      <c r="Z1" s="717" t="s">
        <v>368</v>
      </c>
      <c r="AA1" s="717" t="s">
        <v>369</v>
      </c>
      <c r="AB1" s="731" t="s">
        <v>370</v>
      </c>
      <c r="AC1" s="731" t="s">
        <v>371</v>
      </c>
      <c r="AD1" s="731" t="s">
        <v>372</v>
      </c>
      <c r="AE1" s="731" t="s">
        <v>373</v>
      </c>
      <c r="AF1" s="731" t="s">
        <v>374</v>
      </c>
      <c r="AG1" s="717" t="s">
        <v>375</v>
      </c>
      <c r="AH1" s="717" t="s">
        <v>376</v>
      </c>
      <c r="AI1" s="717" t="s">
        <v>345</v>
      </c>
    </row>
    <row r="2" spans="1:35">
      <c r="A2" s="728">
        <v>1</v>
      </c>
      <c r="B2" s="719" t="s">
        <v>397</v>
      </c>
      <c r="C2" s="719" t="s">
        <v>88</v>
      </c>
      <c r="D2" s="719" t="s">
        <v>245</v>
      </c>
      <c r="E2" s="719" t="s">
        <v>398</v>
      </c>
      <c r="F2" s="719" t="s">
        <v>398</v>
      </c>
      <c r="G2" s="719" t="s">
        <v>399</v>
      </c>
      <c r="H2" s="720">
        <v>41666</v>
      </c>
      <c r="I2" s="719" t="s">
        <v>400</v>
      </c>
      <c r="J2" s="719" t="s">
        <v>401</v>
      </c>
      <c r="K2" s="719" t="s">
        <v>380</v>
      </c>
      <c r="L2" s="719" t="s">
        <v>402</v>
      </c>
      <c r="M2" s="719" t="s">
        <v>403</v>
      </c>
      <c r="N2" s="719" t="s">
        <v>394</v>
      </c>
      <c r="O2" s="719" t="s">
        <v>391</v>
      </c>
      <c r="P2" s="718">
        <v>100</v>
      </c>
      <c r="Q2" s="719" t="s">
        <v>384</v>
      </c>
      <c r="R2" s="719" t="s">
        <v>384</v>
      </c>
      <c r="S2" s="719" t="s">
        <v>385</v>
      </c>
      <c r="T2" s="719" t="s">
        <v>359</v>
      </c>
      <c r="U2" s="721">
        <v>41647</v>
      </c>
      <c r="V2" s="721">
        <v>41662</v>
      </c>
      <c r="W2" s="721">
        <v>41640</v>
      </c>
      <c r="X2" s="719" t="s">
        <v>396</v>
      </c>
      <c r="Y2" s="719" t="s">
        <v>404</v>
      </c>
      <c r="Z2" s="718">
        <v>15</v>
      </c>
      <c r="AA2" s="719" t="s">
        <v>386</v>
      </c>
      <c r="AB2" s="732">
        <v>4387.5</v>
      </c>
      <c r="AC2" s="732" t="s">
        <v>386</v>
      </c>
      <c r="AD2" s="732">
        <v>4387.5</v>
      </c>
      <c r="AE2" s="732" t="s">
        <v>386</v>
      </c>
      <c r="AF2" s="732">
        <v>4387.5</v>
      </c>
      <c r="AH2" s="719" t="s">
        <v>405</v>
      </c>
      <c r="AI2" s="719" t="s">
        <v>397</v>
      </c>
    </row>
    <row r="3" spans="1:35">
      <c r="A3" s="728">
        <v>2</v>
      </c>
      <c r="B3" s="719" t="s">
        <v>164</v>
      </c>
      <c r="C3" s="719" t="s">
        <v>377</v>
      </c>
      <c r="D3" s="719" t="s">
        <v>377</v>
      </c>
      <c r="E3" s="719" t="s">
        <v>378</v>
      </c>
      <c r="F3" s="719" t="s">
        <v>378</v>
      </c>
      <c r="G3" s="719" t="s">
        <v>379</v>
      </c>
      <c r="H3" s="720">
        <v>41670</v>
      </c>
      <c r="I3" s="719" t="s">
        <v>163</v>
      </c>
      <c r="J3" s="719" t="s">
        <v>395</v>
      </c>
      <c r="K3" s="719"/>
      <c r="L3" s="719" t="s">
        <v>381</v>
      </c>
      <c r="M3" s="719" t="s">
        <v>382</v>
      </c>
      <c r="N3" s="719" t="s">
        <v>147</v>
      </c>
      <c r="O3" s="719" t="s">
        <v>383</v>
      </c>
      <c r="P3" s="718">
        <v>100</v>
      </c>
      <c r="Q3" s="719" t="s">
        <v>384</v>
      </c>
      <c r="R3" s="719" t="s">
        <v>384</v>
      </c>
      <c r="S3" s="719" t="s">
        <v>385</v>
      </c>
      <c r="T3" s="719" t="s">
        <v>359</v>
      </c>
      <c r="U3" s="721">
        <v>41554</v>
      </c>
      <c r="V3" s="721">
        <v>41656</v>
      </c>
      <c r="W3" s="721">
        <v>41640</v>
      </c>
      <c r="X3" s="719" t="s">
        <v>396</v>
      </c>
      <c r="Y3" s="719" t="s">
        <v>404</v>
      </c>
      <c r="Z3" s="718">
        <v>241</v>
      </c>
      <c r="AA3" s="719" t="s">
        <v>386</v>
      </c>
      <c r="AB3" s="732">
        <v>71200</v>
      </c>
      <c r="AC3" s="732" t="s">
        <v>386</v>
      </c>
      <c r="AD3" s="732">
        <v>71200</v>
      </c>
      <c r="AE3" s="732" t="s">
        <v>386</v>
      </c>
      <c r="AF3" s="732">
        <v>0</v>
      </c>
      <c r="AH3" s="719" t="s">
        <v>406</v>
      </c>
      <c r="AI3" s="719" t="s">
        <v>164</v>
      </c>
    </row>
    <row r="4" spans="1:35">
      <c r="A4" s="728">
        <v>3</v>
      </c>
      <c r="B4" s="719" t="s">
        <v>407</v>
      </c>
      <c r="C4" s="719" t="s">
        <v>408</v>
      </c>
      <c r="D4" s="719" t="s">
        <v>389</v>
      </c>
      <c r="E4" s="719" t="s">
        <v>378</v>
      </c>
      <c r="F4" s="719" t="s">
        <v>378</v>
      </c>
      <c r="G4" s="719" t="s">
        <v>379</v>
      </c>
      <c r="H4" s="720">
        <v>41670</v>
      </c>
      <c r="I4" s="719" t="s">
        <v>409</v>
      </c>
      <c r="J4" s="719" t="s">
        <v>410</v>
      </c>
      <c r="K4" s="719" t="s">
        <v>411</v>
      </c>
      <c r="L4" s="719" t="s">
        <v>381</v>
      </c>
      <c r="M4" s="719" t="s">
        <v>382</v>
      </c>
      <c r="N4" s="719" t="s">
        <v>147</v>
      </c>
      <c r="O4" s="719" t="s">
        <v>383</v>
      </c>
      <c r="P4" s="718">
        <v>75</v>
      </c>
      <c r="Q4" s="719" t="s">
        <v>412</v>
      </c>
      <c r="R4" s="719" t="s">
        <v>412</v>
      </c>
      <c r="S4" s="719" t="s">
        <v>413</v>
      </c>
      <c r="T4" s="719" t="s">
        <v>414</v>
      </c>
      <c r="U4" s="721">
        <v>41647</v>
      </c>
      <c r="V4" s="721">
        <v>41663</v>
      </c>
      <c r="W4" s="721">
        <v>41640</v>
      </c>
      <c r="X4" s="719" t="s">
        <v>396</v>
      </c>
      <c r="Y4" s="719" t="s">
        <v>404</v>
      </c>
      <c r="Z4" s="718">
        <v>16</v>
      </c>
      <c r="AA4" s="719" t="s">
        <v>386</v>
      </c>
      <c r="AB4" s="732">
        <v>4000</v>
      </c>
      <c r="AC4" s="732" t="s">
        <v>386</v>
      </c>
      <c r="AD4" s="732">
        <v>3000</v>
      </c>
      <c r="AE4" s="732" t="s">
        <v>386</v>
      </c>
      <c r="AF4" s="732">
        <v>0</v>
      </c>
      <c r="AH4" s="719"/>
      <c r="AI4" s="719" t="s">
        <v>407</v>
      </c>
    </row>
    <row r="5" spans="1:35">
      <c r="A5" s="728">
        <v>4</v>
      </c>
      <c r="B5" s="719" t="s">
        <v>415</v>
      </c>
      <c r="C5" s="719" t="s">
        <v>88</v>
      </c>
      <c r="D5" s="719" t="s">
        <v>245</v>
      </c>
      <c r="E5" s="719" t="s">
        <v>398</v>
      </c>
      <c r="F5" s="719" t="s">
        <v>398</v>
      </c>
      <c r="G5" s="719" t="s">
        <v>399</v>
      </c>
      <c r="H5" s="720">
        <v>41681</v>
      </c>
      <c r="I5" s="719" t="s">
        <v>416</v>
      </c>
      <c r="J5" s="719" t="s">
        <v>401</v>
      </c>
      <c r="K5" s="719" t="s">
        <v>380</v>
      </c>
      <c r="L5" s="719" t="s">
        <v>402</v>
      </c>
      <c r="M5" s="719" t="s">
        <v>403</v>
      </c>
      <c r="N5" s="719" t="s">
        <v>394</v>
      </c>
      <c r="O5" s="719" t="s">
        <v>391</v>
      </c>
      <c r="P5" s="718">
        <v>75</v>
      </c>
      <c r="Q5" s="719" t="s">
        <v>412</v>
      </c>
      <c r="R5" s="719" t="s">
        <v>412</v>
      </c>
      <c r="S5" s="719" t="s">
        <v>413</v>
      </c>
      <c r="T5" s="719" t="s">
        <v>417</v>
      </c>
      <c r="U5" s="721">
        <v>41436</v>
      </c>
      <c r="V5" s="721">
        <v>41675</v>
      </c>
      <c r="W5" s="721">
        <v>41671</v>
      </c>
      <c r="X5" s="719" t="s">
        <v>396</v>
      </c>
      <c r="Y5" s="719" t="s">
        <v>404</v>
      </c>
      <c r="Z5" s="718">
        <v>9</v>
      </c>
      <c r="AA5" s="719" t="s">
        <v>386</v>
      </c>
      <c r="AB5" s="732">
        <v>2632.5</v>
      </c>
      <c r="AC5" s="732" t="s">
        <v>386</v>
      </c>
      <c r="AD5" s="732">
        <v>1974.38</v>
      </c>
      <c r="AE5" s="732" t="s">
        <v>386</v>
      </c>
      <c r="AF5" s="732">
        <v>2632.5</v>
      </c>
      <c r="AH5" s="719" t="s">
        <v>405</v>
      </c>
      <c r="AI5" s="719" t="s">
        <v>415</v>
      </c>
    </row>
    <row r="6" spans="1:35">
      <c r="A6" s="728">
        <v>5</v>
      </c>
      <c r="B6" s="719" t="s">
        <v>418</v>
      </c>
      <c r="C6" s="719" t="s">
        <v>88</v>
      </c>
      <c r="D6" s="719" t="s">
        <v>245</v>
      </c>
      <c r="E6" s="719" t="s">
        <v>398</v>
      </c>
      <c r="F6" s="719" t="s">
        <v>398</v>
      </c>
      <c r="G6" s="719" t="s">
        <v>399</v>
      </c>
      <c r="H6" s="720">
        <v>41682</v>
      </c>
      <c r="I6" s="719" t="s">
        <v>419</v>
      </c>
      <c r="J6" s="719" t="s">
        <v>401</v>
      </c>
      <c r="K6" s="719" t="s">
        <v>380</v>
      </c>
      <c r="L6" s="719" t="s">
        <v>402</v>
      </c>
      <c r="M6" s="719" t="s">
        <v>403</v>
      </c>
      <c r="N6" s="719" t="s">
        <v>394</v>
      </c>
      <c r="O6" s="719" t="s">
        <v>391</v>
      </c>
      <c r="P6" s="718">
        <v>75</v>
      </c>
      <c r="Q6" s="719" t="s">
        <v>412</v>
      </c>
      <c r="R6" s="719" t="s">
        <v>412</v>
      </c>
      <c r="S6" s="719" t="s">
        <v>413</v>
      </c>
      <c r="T6" s="719" t="s">
        <v>417</v>
      </c>
      <c r="U6" s="721">
        <v>41394</v>
      </c>
      <c r="V6" s="721">
        <v>41675</v>
      </c>
      <c r="W6" s="721">
        <v>41671</v>
      </c>
      <c r="X6" s="719" t="s">
        <v>396</v>
      </c>
      <c r="Y6" s="719" t="s">
        <v>404</v>
      </c>
      <c r="Z6" s="718">
        <v>35</v>
      </c>
      <c r="AA6" s="719" t="s">
        <v>386</v>
      </c>
      <c r="AB6" s="732">
        <v>10237.5</v>
      </c>
      <c r="AC6" s="732" t="s">
        <v>386</v>
      </c>
      <c r="AD6" s="732">
        <v>7678.13</v>
      </c>
      <c r="AE6" s="732" t="s">
        <v>386</v>
      </c>
      <c r="AF6" s="732">
        <v>10237.5</v>
      </c>
      <c r="AH6" s="719" t="s">
        <v>405</v>
      </c>
      <c r="AI6" s="719" t="s">
        <v>418</v>
      </c>
    </row>
    <row r="7" spans="1:35">
      <c r="A7" s="728">
        <v>6</v>
      </c>
      <c r="B7" s="719" t="s">
        <v>420</v>
      </c>
      <c r="C7" s="719" t="s">
        <v>387</v>
      </c>
      <c r="D7" s="719" t="s">
        <v>245</v>
      </c>
      <c r="E7" s="719" t="s">
        <v>421</v>
      </c>
      <c r="F7" s="719" t="s">
        <v>421</v>
      </c>
      <c r="G7" s="719" t="s">
        <v>392</v>
      </c>
      <c r="H7" s="720">
        <v>41688</v>
      </c>
      <c r="I7" s="719" t="s">
        <v>422</v>
      </c>
      <c r="J7" s="719" t="s">
        <v>390</v>
      </c>
      <c r="K7" s="719" t="s">
        <v>380</v>
      </c>
      <c r="L7" s="719"/>
      <c r="M7" s="719"/>
      <c r="N7" s="719" t="s">
        <v>393</v>
      </c>
      <c r="O7" s="719" t="s">
        <v>391</v>
      </c>
      <c r="P7" s="718">
        <v>75</v>
      </c>
      <c r="Q7" s="719" t="s">
        <v>412</v>
      </c>
      <c r="R7" s="719" t="s">
        <v>412</v>
      </c>
      <c r="S7" s="719" t="s">
        <v>413</v>
      </c>
      <c r="T7" s="719" t="s">
        <v>423</v>
      </c>
      <c r="U7" s="721">
        <v>41393</v>
      </c>
      <c r="V7" s="721">
        <v>41681</v>
      </c>
      <c r="W7" s="721">
        <v>41671</v>
      </c>
      <c r="X7" s="719" t="s">
        <v>396</v>
      </c>
      <c r="Y7" s="719" t="s">
        <v>404</v>
      </c>
      <c r="Z7" s="718">
        <v>25</v>
      </c>
      <c r="AA7" s="719" t="s">
        <v>386</v>
      </c>
      <c r="AB7" s="732">
        <v>90000</v>
      </c>
      <c r="AC7" s="732" t="s">
        <v>386</v>
      </c>
      <c r="AD7" s="732">
        <v>67500</v>
      </c>
      <c r="AE7" s="732" t="s">
        <v>386</v>
      </c>
      <c r="AF7" s="732">
        <v>90000</v>
      </c>
      <c r="AG7" s="718" t="s">
        <v>424</v>
      </c>
      <c r="AH7" s="719"/>
      <c r="AI7" s="719" t="s">
        <v>420</v>
      </c>
    </row>
    <row r="8" spans="1:35">
      <c r="A8" s="728">
        <v>7</v>
      </c>
      <c r="B8" s="719" t="s">
        <v>174</v>
      </c>
      <c r="C8" s="719" t="s">
        <v>154</v>
      </c>
      <c r="D8" s="719" t="s">
        <v>245</v>
      </c>
      <c r="E8" s="719" t="s">
        <v>425</v>
      </c>
      <c r="F8" s="719" t="s">
        <v>425</v>
      </c>
      <c r="G8" s="719" t="s">
        <v>426</v>
      </c>
      <c r="H8" s="720">
        <v>41701</v>
      </c>
      <c r="I8" s="719" t="s">
        <v>173</v>
      </c>
      <c r="J8" s="719" t="s">
        <v>427</v>
      </c>
      <c r="K8" s="719" t="s">
        <v>380</v>
      </c>
      <c r="L8" s="719" t="s">
        <v>428</v>
      </c>
      <c r="M8" s="719" t="s">
        <v>429</v>
      </c>
      <c r="N8" s="719" t="s">
        <v>430</v>
      </c>
      <c r="O8" s="719" t="s">
        <v>165</v>
      </c>
      <c r="P8" s="718">
        <v>100</v>
      </c>
      <c r="Q8" s="719" t="s">
        <v>384</v>
      </c>
      <c r="R8" s="719" t="s">
        <v>384</v>
      </c>
      <c r="S8" s="719" t="s">
        <v>385</v>
      </c>
      <c r="T8" s="719" t="s">
        <v>359</v>
      </c>
      <c r="U8" s="721">
        <v>41613</v>
      </c>
      <c r="V8" s="721">
        <v>41656</v>
      </c>
      <c r="W8" s="721">
        <v>41640</v>
      </c>
      <c r="X8" s="719" t="s">
        <v>396</v>
      </c>
      <c r="Y8" s="719" t="s">
        <v>431</v>
      </c>
      <c r="Z8" s="718">
        <v>1741</v>
      </c>
      <c r="AA8" s="719" t="s">
        <v>386</v>
      </c>
      <c r="AB8" s="732">
        <v>329306.65999999997</v>
      </c>
      <c r="AC8" s="732" t="s">
        <v>386</v>
      </c>
      <c r="AD8" s="732">
        <v>329306.65999999997</v>
      </c>
      <c r="AE8" s="732" t="s">
        <v>386</v>
      </c>
      <c r="AF8" s="732">
        <v>313200</v>
      </c>
      <c r="AH8" s="719" t="s">
        <v>432</v>
      </c>
      <c r="AI8" s="719" t="s">
        <v>174</v>
      </c>
    </row>
    <row r="9" spans="1:35" s="722" customFormat="1">
      <c r="A9" s="727" t="s">
        <v>484</v>
      </c>
      <c r="B9" s="723" t="s">
        <v>174</v>
      </c>
      <c r="C9" s="723" t="s">
        <v>154</v>
      </c>
      <c r="D9" s="723" t="s">
        <v>245</v>
      </c>
      <c r="E9" s="723" t="s">
        <v>425</v>
      </c>
      <c r="F9" s="723" t="s">
        <v>425</v>
      </c>
      <c r="G9" s="723" t="s">
        <v>426</v>
      </c>
      <c r="H9" s="724">
        <v>41701</v>
      </c>
      <c r="I9" s="723" t="s">
        <v>173</v>
      </c>
      <c r="J9" s="723" t="s">
        <v>427</v>
      </c>
      <c r="K9" s="723" t="s">
        <v>380</v>
      </c>
      <c r="L9" s="723" t="s">
        <v>428</v>
      </c>
      <c r="M9" s="723" t="s">
        <v>429</v>
      </c>
      <c r="N9" s="723" t="s">
        <v>430</v>
      </c>
      <c r="O9" s="723" t="s">
        <v>165</v>
      </c>
      <c r="P9" s="722">
        <v>100</v>
      </c>
      <c r="Q9" s="723" t="s">
        <v>384</v>
      </c>
      <c r="R9" s="723" t="s">
        <v>384</v>
      </c>
      <c r="S9" s="723" t="s">
        <v>385</v>
      </c>
      <c r="T9" s="723" t="s">
        <v>359</v>
      </c>
      <c r="U9" s="725">
        <v>41613</v>
      </c>
      <c r="V9" s="725">
        <v>41656</v>
      </c>
      <c r="W9" s="725">
        <v>41640</v>
      </c>
      <c r="X9" s="723" t="s">
        <v>396</v>
      </c>
      <c r="Y9" s="723" t="s">
        <v>431</v>
      </c>
      <c r="Z9" s="722">
        <v>1741</v>
      </c>
      <c r="AA9" s="723" t="s">
        <v>386</v>
      </c>
      <c r="AB9" s="722">
        <v>329306.65999999997</v>
      </c>
      <c r="AC9" s="723" t="s">
        <v>386</v>
      </c>
      <c r="AD9" s="722">
        <v>329306.65999999997</v>
      </c>
      <c r="AE9" s="723" t="s">
        <v>386</v>
      </c>
      <c r="AF9" s="722">
        <v>313200</v>
      </c>
      <c r="AH9" s="723" t="s">
        <v>432</v>
      </c>
      <c r="AI9" s="723" t="s">
        <v>174</v>
      </c>
    </row>
    <row r="10" spans="1:35">
      <c r="A10" s="728">
        <v>8</v>
      </c>
      <c r="B10" s="719" t="s">
        <v>433</v>
      </c>
      <c r="C10" s="719" t="s">
        <v>88</v>
      </c>
      <c r="D10" s="719" t="s">
        <v>245</v>
      </c>
      <c r="E10" s="719" t="s">
        <v>421</v>
      </c>
      <c r="F10" s="719" t="s">
        <v>421</v>
      </c>
      <c r="G10" s="719" t="s">
        <v>392</v>
      </c>
      <c r="H10" s="720">
        <v>41701</v>
      </c>
      <c r="I10" s="719" t="s">
        <v>434</v>
      </c>
      <c r="J10" s="719" t="s">
        <v>427</v>
      </c>
      <c r="K10" s="719" t="s">
        <v>380</v>
      </c>
      <c r="L10" s="719"/>
      <c r="M10" s="719"/>
      <c r="N10" s="719" t="s">
        <v>393</v>
      </c>
      <c r="O10" s="719" t="s">
        <v>391</v>
      </c>
      <c r="P10" s="718">
        <v>75</v>
      </c>
      <c r="Q10" s="719" t="s">
        <v>412</v>
      </c>
      <c r="R10" s="719" t="s">
        <v>412</v>
      </c>
      <c r="S10" s="719" t="s">
        <v>413</v>
      </c>
      <c r="T10" s="719" t="s">
        <v>414</v>
      </c>
      <c r="U10" s="721">
        <v>41661</v>
      </c>
      <c r="V10" s="721">
        <v>41680</v>
      </c>
      <c r="W10" s="721">
        <v>41671</v>
      </c>
      <c r="X10" s="719" t="s">
        <v>396</v>
      </c>
      <c r="Y10" s="719" t="s">
        <v>431</v>
      </c>
      <c r="Z10" s="718">
        <v>67</v>
      </c>
      <c r="AA10" s="719" t="s">
        <v>386</v>
      </c>
      <c r="AB10" s="732">
        <v>18508.75</v>
      </c>
      <c r="AC10" s="732" t="s">
        <v>386</v>
      </c>
      <c r="AD10" s="732">
        <v>13881.56</v>
      </c>
      <c r="AE10" s="732" t="s">
        <v>386</v>
      </c>
      <c r="AF10" s="732">
        <v>18508.75</v>
      </c>
      <c r="AG10" s="718" t="s">
        <v>435</v>
      </c>
      <c r="AH10" s="719"/>
      <c r="AI10" s="719" t="s">
        <v>433</v>
      </c>
    </row>
    <row r="11" spans="1:35">
      <c r="A11" s="728">
        <v>9</v>
      </c>
      <c r="B11" s="719" t="s">
        <v>170</v>
      </c>
      <c r="C11" s="719" t="s">
        <v>154</v>
      </c>
      <c r="D11" s="719" t="s">
        <v>245</v>
      </c>
      <c r="E11" s="719" t="s">
        <v>436</v>
      </c>
      <c r="F11" s="719" t="s">
        <v>436</v>
      </c>
      <c r="G11" s="719" t="s">
        <v>437</v>
      </c>
      <c r="H11" s="720">
        <v>41708</v>
      </c>
      <c r="I11" s="719" t="s">
        <v>169</v>
      </c>
      <c r="J11" s="719" t="s">
        <v>438</v>
      </c>
      <c r="K11" s="719" t="s">
        <v>380</v>
      </c>
      <c r="L11" s="719" t="s">
        <v>428</v>
      </c>
      <c r="M11" s="719" t="s">
        <v>429</v>
      </c>
      <c r="N11" s="719" t="s">
        <v>430</v>
      </c>
      <c r="O11" s="719" t="s">
        <v>165</v>
      </c>
      <c r="P11" s="718">
        <v>100</v>
      </c>
      <c r="Q11" s="719" t="s">
        <v>384</v>
      </c>
      <c r="R11" s="719" t="s">
        <v>384</v>
      </c>
      <c r="S11" s="719" t="s">
        <v>385</v>
      </c>
      <c r="T11" s="719" t="s">
        <v>359</v>
      </c>
      <c r="U11" s="721">
        <v>41523</v>
      </c>
      <c r="V11" s="721">
        <v>41656</v>
      </c>
      <c r="W11" s="721">
        <v>41640</v>
      </c>
      <c r="X11" s="719" t="s">
        <v>396</v>
      </c>
      <c r="Y11" s="719" t="s">
        <v>431</v>
      </c>
      <c r="Z11" s="718">
        <v>777</v>
      </c>
      <c r="AA11" s="719" t="s">
        <v>386</v>
      </c>
      <c r="AB11" s="732">
        <v>153386.66</v>
      </c>
      <c r="AC11" s="732" t="s">
        <v>386</v>
      </c>
      <c r="AD11" s="732">
        <v>153386.66</v>
      </c>
      <c r="AE11" s="732" t="s">
        <v>386</v>
      </c>
      <c r="AF11" s="732">
        <v>139680</v>
      </c>
      <c r="AH11" s="719" t="s">
        <v>439</v>
      </c>
      <c r="AI11" s="719" t="s">
        <v>170</v>
      </c>
    </row>
    <row r="12" spans="1:35" s="722" customFormat="1">
      <c r="A12" s="727" t="s">
        <v>484</v>
      </c>
      <c r="B12" s="723" t="s">
        <v>170</v>
      </c>
      <c r="C12" s="723" t="s">
        <v>154</v>
      </c>
      <c r="D12" s="723" t="s">
        <v>245</v>
      </c>
      <c r="E12" s="723" t="s">
        <v>436</v>
      </c>
      <c r="F12" s="723" t="s">
        <v>436</v>
      </c>
      <c r="G12" s="723" t="s">
        <v>437</v>
      </c>
      <c r="H12" s="724">
        <v>41708</v>
      </c>
      <c r="I12" s="723" t="s">
        <v>169</v>
      </c>
      <c r="J12" s="723" t="s">
        <v>438</v>
      </c>
      <c r="K12" s="723" t="s">
        <v>380</v>
      </c>
      <c r="L12" s="723" t="s">
        <v>428</v>
      </c>
      <c r="M12" s="723" t="s">
        <v>429</v>
      </c>
      <c r="N12" s="723" t="s">
        <v>430</v>
      </c>
      <c r="O12" s="723" t="s">
        <v>165</v>
      </c>
      <c r="P12" s="722">
        <v>100</v>
      </c>
      <c r="Q12" s="723" t="s">
        <v>384</v>
      </c>
      <c r="R12" s="723" t="s">
        <v>384</v>
      </c>
      <c r="S12" s="723" t="s">
        <v>385</v>
      </c>
      <c r="T12" s="723" t="s">
        <v>359</v>
      </c>
      <c r="U12" s="725">
        <v>41523</v>
      </c>
      <c r="V12" s="725">
        <v>41656</v>
      </c>
      <c r="W12" s="725">
        <v>41640</v>
      </c>
      <c r="X12" s="723" t="s">
        <v>396</v>
      </c>
      <c r="Y12" s="723" t="s">
        <v>431</v>
      </c>
      <c r="Z12" s="722">
        <v>777</v>
      </c>
      <c r="AA12" s="723" t="s">
        <v>386</v>
      </c>
      <c r="AB12" s="722">
        <v>153386.66</v>
      </c>
      <c r="AC12" s="723" t="s">
        <v>386</v>
      </c>
      <c r="AD12" s="722">
        <v>153386.66</v>
      </c>
      <c r="AE12" s="723" t="s">
        <v>386</v>
      </c>
      <c r="AF12" s="722">
        <v>139680</v>
      </c>
      <c r="AH12" s="723" t="s">
        <v>439</v>
      </c>
      <c r="AI12" s="723" t="s">
        <v>170</v>
      </c>
    </row>
    <row r="13" spans="1:35">
      <c r="A13" s="728">
        <v>10</v>
      </c>
      <c r="B13" s="719" t="s">
        <v>168</v>
      </c>
      <c r="C13" s="719" t="s">
        <v>93</v>
      </c>
      <c r="D13" s="719" t="s">
        <v>245</v>
      </c>
      <c r="E13" s="719" t="s">
        <v>425</v>
      </c>
      <c r="F13" s="719" t="s">
        <v>425</v>
      </c>
      <c r="G13" s="719" t="s">
        <v>426</v>
      </c>
      <c r="H13" s="720">
        <v>41716</v>
      </c>
      <c r="I13" s="719" t="s">
        <v>167</v>
      </c>
      <c r="J13" s="719" t="s">
        <v>427</v>
      </c>
      <c r="K13" s="719" t="s">
        <v>380</v>
      </c>
      <c r="L13" s="719" t="s">
        <v>428</v>
      </c>
      <c r="M13" s="719" t="s">
        <v>429</v>
      </c>
      <c r="N13" s="719" t="s">
        <v>430</v>
      </c>
      <c r="O13" s="719" t="s">
        <v>165</v>
      </c>
      <c r="P13" s="718">
        <v>75</v>
      </c>
      <c r="Q13" s="719" t="s">
        <v>412</v>
      </c>
      <c r="R13" s="719" t="s">
        <v>412</v>
      </c>
      <c r="S13" s="719" t="s">
        <v>413</v>
      </c>
      <c r="T13" s="719" t="s">
        <v>414</v>
      </c>
      <c r="U13" s="721">
        <v>41320</v>
      </c>
      <c r="V13" s="721">
        <v>41676</v>
      </c>
      <c r="W13" s="721">
        <v>41671</v>
      </c>
      <c r="X13" s="719" t="s">
        <v>396</v>
      </c>
      <c r="Y13" s="719" t="s">
        <v>431</v>
      </c>
      <c r="Z13" s="718">
        <v>5401</v>
      </c>
      <c r="AA13" s="719" t="s">
        <v>386</v>
      </c>
      <c r="AB13" s="732">
        <v>454448</v>
      </c>
      <c r="AC13" s="732" t="s">
        <v>386</v>
      </c>
      <c r="AD13" s="732">
        <v>340836</v>
      </c>
      <c r="AE13" s="732" t="s">
        <v>386</v>
      </c>
      <c r="AF13" s="732">
        <v>375048</v>
      </c>
      <c r="AH13" s="719" t="s">
        <v>440</v>
      </c>
      <c r="AI13" s="719" t="s">
        <v>168</v>
      </c>
    </row>
    <row r="14" spans="1:35" s="722" customFormat="1">
      <c r="A14" s="727" t="s">
        <v>484</v>
      </c>
      <c r="B14" s="723" t="s">
        <v>168</v>
      </c>
      <c r="C14" s="723" t="s">
        <v>90</v>
      </c>
      <c r="D14" s="723" t="s">
        <v>245</v>
      </c>
      <c r="E14" s="723" t="s">
        <v>425</v>
      </c>
      <c r="F14" s="723" t="s">
        <v>425</v>
      </c>
      <c r="G14" s="723" t="s">
        <v>426</v>
      </c>
      <c r="H14" s="724">
        <v>41716</v>
      </c>
      <c r="I14" s="723" t="s">
        <v>167</v>
      </c>
      <c r="J14" s="723" t="s">
        <v>427</v>
      </c>
      <c r="K14" s="723" t="s">
        <v>380</v>
      </c>
      <c r="L14" s="723" t="s">
        <v>428</v>
      </c>
      <c r="M14" s="723" t="s">
        <v>429</v>
      </c>
      <c r="N14" s="723" t="s">
        <v>430</v>
      </c>
      <c r="O14" s="723" t="s">
        <v>165</v>
      </c>
      <c r="P14" s="722">
        <v>75</v>
      </c>
      <c r="Q14" s="723" t="s">
        <v>412</v>
      </c>
      <c r="R14" s="723" t="s">
        <v>412</v>
      </c>
      <c r="S14" s="723" t="s">
        <v>413</v>
      </c>
      <c r="T14" s="723" t="s">
        <v>414</v>
      </c>
      <c r="U14" s="725">
        <v>41320</v>
      </c>
      <c r="V14" s="725">
        <v>41676</v>
      </c>
      <c r="W14" s="725">
        <v>41671</v>
      </c>
      <c r="X14" s="723" t="s">
        <v>396</v>
      </c>
      <c r="Y14" s="723" t="s">
        <v>431</v>
      </c>
      <c r="Z14" s="722">
        <v>5401</v>
      </c>
      <c r="AA14" s="723" t="s">
        <v>386</v>
      </c>
      <c r="AB14" s="722">
        <v>454448</v>
      </c>
      <c r="AC14" s="723" t="s">
        <v>386</v>
      </c>
      <c r="AD14" s="722">
        <v>340836</v>
      </c>
      <c r="AE14" s="723" t="s">
        <v>386</v>
      </c>
      <c r="AF14" s="722">
        <v>375048</v>
      </c>
      <c r="AH14" s="723" t="s">
        <v>440</v>
      </c>
      <c r="AI14" s="723" t="s">
        <v>168</v>
      </c>
    </row>
    <row r="15" spans="1:35" s="722" customFormat="1">
      <c r="A15" s="727" t="s">
        <v>484</v>
      </c>
      <c r="B15" s="723" t="s">
        <v>168</v>
      </c>
      <c r="C15" s="723" t="s">
        <v>91</v>
      </c>
      <c r="D15" s="723" t="s">
        <v>245</v>
      </c>
      <c r="E15" s="723" t="s">
        <v>425</v>
      </c>
      <c r="F15" s="723" t="s">
        <v>425</v>
      </c>
      <c r="G15" s="723" t="s">
        <v>426</v>
      </c>
      <c r="H15" s="724">
        <v>41716</v>
      </c>
      <c r="I15" s="723" t="s">
        <v>167</v>
      </c>
      <c r="J15" s="723" t="s">
        <v>427</v>
      </c>
      <c r="K15" s="723" t="s">
        <v>380</v>
      </c>
      <c r="L15" s="723" t="s">
        <v>428</v>
      </c>
      <c r="M15" s="723" t="s">
        <v>429</v>
      </c>
      <c r="N15" s="723" t="s">
        <v>430</v>
      </c>
      <c r="O15" s="723" t="s">
        <v>165</v>
      </c>
      <c r="P15" s="722">
        <v>75</v>
      </c>
      <c r="Q15" s="723" t="s">
        <v>412</v>
      </c>
      <c r="R15" s="723" t="s">
        <v>412</v>
      </c>
      <c r="S15" s="723" t="s">
        <v>413</v>
      </c>
      <c r="T15" s="723" t="s">
        <v>414</v>
      </c>
      <c r="U15" s="725">
        <v>41320</v>
      </c>
      <c r="V15" s="725">
        <v>41676</v>
      </c>
      <c r="W15" s="725">
        <v>41671</v>
      </c>
      <c r="X15" s="723" t="s">
        <v>396</v>
      </c>
      <c r="Y15" s="723" t="s">
        <v>431</v>
      </c>
      <c r="Z15" s="722">
        <v>5401</v>
      </c>
      <c r="AA15" s="723" t="s">
        <v>386</v>
      </c>
      <c r="AB15" s="722">
        <v>454448</v>
      </c>
      <c r="AC15" s="723" t="s">
        <v>386</v>
      </c>
      <c r="AD15" s="722">
        <v>340836</v>
      </c>
      <c r="AE15" s="723" t="s">
        <v>386</v>
      </c>
      <c r="AF15" s="722">
        <v>375048</v>
      </c>
      <c r="AH15" s="723" t="s">
        <v>440</v>
      </c>
      <c r="AI15" s="723" t="s">
        <v>168</v>
      </c>
    </row>
    <row r="16" spans="1:35">
      <c r="A16" s="728">
        <v>11</v>
      </c>
      <c r="B16" s="719" t="s">
        <v>166</v>
      </c>
      <c r="C16" s="719" t="s">
        <v>92</v>
      </c>
      <c r="D16" s="719" t="s">
        <v>245</v>
      </c>
      <c r="E16" s="719" t="s">
        <v>441</v>
      </c>
      <c r="F16" s="719" t="s">
        <v>441</v>
      </c>
      <c r="G16" s="719" t="s">
        <v>442</v>
      </c>
      <c r="H16" s="720">
        <v>41719</v>
      </c>
      <c r="I16" s="719" t="s">
        <v>443</v>
      </c>
      <c r="J16" s="719" t="s">
        <v>438</v>
      </c>
      <c r="K16" s="719" t="s">
        <v>380</v>
      </c>
      <c r="L16" s="719"/>
      <c r="M16" s="719"/>
      <c r="N16" s="719" t="s">
        <v>444</v>
      </c>
      <c r="O16" s="719" t="s">
        <v>165</v>
      </c>
      <c r="P16" s="718">
        <v>75</v>
      </c>
      <c r="Q16" s="719" t="s">
        <v>412</v>
      </c>
      <c r="R16" s="719" t="s">
        <v>412</v>
      </c>
      <c r="S16" s="719" t="s">
        <v>413</v>
      </c>
      <c r="T16" s="719" t="s">
        <v>423</v>
      </c>
      <c r="U16" s="721">
        <v>41383</v>
      </c>
      <c r="V16" s="721">
        <v>41691</v>
      </c>
      <c r="W16" s="721">
        <v>41671</v>
      </c>
      <c r="X16" s="719" t="s">
        <v>396</v>
      </c>
      <c r="Y16" s="719" t="s">
        <v>431</v>
      </c>
      <c r="Z16" s="718">
        <v>793</v>
      </c>
      <c r="AA16" s="719" t="s">
        <v>386</v>
      </c>
      <c r="AB16" s="732">
        <v>225720</v>
      </c>
      <c r="AC16" s="732" t="s">
        <v>386</v>
      </c>
      <c r="AD16" s="732">
        <v>169290</v>
      </c>
      <c r="AE16" s="732" t="s">
        <v>386</v>
      </c>
      <c r="AF16" s="732">
        <v>225720</v>
      </c>
      <c r="AH16" s="719" t="s">
        <v>445</v>
      </c>
      <c r="AI16" s="719" t="s">
        <v>166</v>
      </c>
    </row>
    <row r="17" spans="1:35">
      <c r="A17" s="728">
        <v>12</v>
      </c>
      <c r="B17" s="719" t="s">
        <v>446</v>
      </c>
      <c r="C17" s="719" t="s">
        <v>377</v>
      </c>
      <c r="D17" s="719" t="s">
        <v>377</v>
      </c>
      <c r="E17" s="719" t="s">
        <v>447</v>
      </c>
      <c r="F17" s="719" t="s">
        <v>447</v>
      </c>
      <c r="G17" s="719" t="s">
        <v>448</v>
      </c>
      <c r="H17" s="720">
        <v>41730</v>
      </c>
      <c r="I17" s="719" t="s">
        <v>449</v>
      </c>
      <c r="J17" s="719" t="s">
        <v>450</v>
      </c>
      <c r="K17" s="719" t="s">
        <v>380</v>
      </c>
      <c r="L17" s="719" t="s">
        <v>402</v>
      </c>
      <c r="M17" s="719" t="s">
        <v>403</v>
      </c>
      <c r="N17" s="719" t="s">
        <v>451</v>
      </c>
      <c r="O17" s="719" t="s">
        <v>146</v>
      </c>
      <c r="P17" s="718">
        <v>100</v>
      </c>
      <c r="Q17" s="719" t="s">
        <v>384</v>
      </c>
      <c r="R17" s="719" t="s">
        <v>384</v>
      </c>
      <c r="S17" s="719" t="s">
        <v>385</v>
      </c>
      <c r="T17" s="719" t="s">
        <v>359</v>
      </c>
      <c r="U17" s="721">
        <v>41264</v>
      </c>
      <c r="V17" s="721">
        <v>41666</v>
      </c>
      <c r="W17" s="721">
        <v>41640</v>
      </c>
      <c r="X17" s="719" t="s">
        <v>452</v>
      </c>
      <c r="Y17" s="719" t="s">
        <v>453</v>
      </c>
      <c r="Z17" s="718">
        <v>902</v>
      </c>
      <c r="AA17" s="719" t="s">
        <v>386</v>
      </c>
      <c r="AB17" s="732">
        <v>202501</v>
      </c>
      <c r="AC17" s="732" t="s">
        <v>386</v>
      </c>
      <c r="AD17" s="732">
        <v>202501</v>
      </c>
      <c r="AE17" s="732" t="s">
        <v>386</v>
      </c>
      <c r="AF17" s="732">
        <v>0</v>
      </c>
      <c r="AG17" s="718" t="s">
        <v>454</v>
      </c>
      <c r="AH17" s="719" t="s">
        <v>455</v>
      </c>
      <c r="AI17" s="719" t="s">
        <v>446</v>
      </c>
    </row>
    <row r="18" spans="1:35">
      <c r="A18" s="728">
        <v>13</v>
      </c>
      <c r="B18" s="719" t="s">
        <v>456</v>
      </c>
      <c r="C18" s="719" t="s">
        <v>377</v>
      </c>
      <c r="D18" s="719" t="s">
        <v>377</v>
      </c>
      <c r="E18" s="719" t="s">
        <v>457</v>
      </c>
      <c r="F18" s="719" t="s">
        <v>457</v>
      </c>
      <c r="G18" s="719" t="s">
        <v>458</v>
      </c>
      <c r="H18" s="720">
        <v>41730</v>
      </c>
      <c r="I18" s="719" t="s">
        <v>459</v>
      </c>
      <c r="J18" s="719" t="s">
        <v>427</v>
      </c>
      <c r="K18" s="719" t="s">
        <v>380</v>
      </c>
      <c r="L18" s="719"/>
      <c r="M18" s="719"/>
      <c r="N18" s="719" t="s">
        <v>451</v>
      </c>
      <c r="O18" s="719" t="s">
        <v>146</v>
      </c>
      <c r="P18" s="718">
        <v>100</v>
      </c>
      <c r="Q18" s="719" t="s">
        <v>384</v>
      </c>
      <c r="R18" s="719" t="s">
        <v>384</v>
      </c>
      <c r="S18" s="719" t="s">
        <v>385</v>
      </c>
      <c r="T18" s="719" t="s">
        <v>359</v>
      </c>
      <c r="U18" s="721">
        <v>41665</v>
      </c>
      <c r="V18" s="721">
        <v>41666</v>
      </c>
      <c r="W18" s="721">
        <v>41640</v>
      </c>
      <c r="X18" s="719" t="s">
        <v>452</v>
      </c>
      <c r="Y18" s="719" t="s">
        <v>453</v>
      </c>
      <c r="Z18" s="718">
        <v>902</v>
      </c>
      <c r="AA18" s="719" t="s">
        <v>386</v>
      </c>
      <c r="AB18" s="732">
        <v>202501</v>
      </c>
      <c r="AC18" s="732" t="s">
        <v>386</v>
      </c>
      <c r="AD18" s="732">
        <v>202501</v>
      </c>
      <c r="AE18" s="732" t="s">
        <v>386</v>
      </c>
      <c r="AF18" s="732">
        <v>0</v>
      </c>
      <c r="AG18" s="718" t="s">
        <v>454</v>
      </c>
      <c r="AH18" s="719" t="s">
        <v>455</v>
      </c>
      <c r="AI18" s="719" t="s">
        <v>456</v>
      </c>
    </row>
    <row r="19" spans="1:35">
      <c r="A19" s="728">
        <v>14</v>
      </c>
      <c r="B19" s="719" t="s">
        <v>460</v>
      </c>
      <c r="C19" s="719" t="s">
        <v>88</v>
      </c>
      <c r="D19" s="719" t="s">
        <v>245</v>
      </c>
      <c r="E19" s="719" t="s">
        <v>461</v>
      </c>
      <c r="F19" s="719" t="s">
        <v>461</v>
      </c>
      <c r="G19" s="719" t="s">
        <v>462</v>
      </c>
      <c r="H19" s="720">
        <v>41757</v>
      </c>
      <c r="I19" s="719" t="s">
        <v>463</v>
      </c>
      <c r="J19" s="719" t="s">
        <v>388</v>
      </c>
      <c r="K19" s="719" t="s">
        <v>380</v>
      </c>
      <c r="L19" s="719"/>
      <c r="M19" s="719"/>
      <c r="N19" s="719" t="s">
        <v>464</v>
      </c>
      <c r="O19" s="719" t="s">
        <v>464</v>
      </c>
      <c r="P19" s="718">
        <v>75</v>
      </c>
      <c r="Q19" s="719" t="s">
        <v>412</v>
      </c>
      <c r="R19" s="719" t="s">
        <v>412</v>
      </c>
      <c r="S19" s="719" t="s">
        <v>413</v>
      </c>
      <c r="T19" s="719" t="s">
        <v>465</v>
      </c>
      <c r="U19" s="721">
        <v>41338</v>
      </c>
      <c r="V19" s="721">
        <v>41736</v>
      </c>
      <c r="W19" s="721">
        <v>41730</v>
      </c>
      <c r="X19" s="719" t="s">
        <v>452</v>
      </c>
      <c r="Y19" s="719" t="s">
        <v>466</v>
      </c>
      <c r="Z19" s="718">
        <v>223</v>
      </c>
      <c r="AA19" s="719" t="s">
        <v>386</v>
      </c>
      <c r="AB19" s="732">
        <v>29757.5</v>
      </c>
      <c r="AC19" s="732" t="s">
        <v>386</v>
      </c>
      <c r="AD19" s="732">
        <v>22318.13</v>
      </c>
      <c r="AE19" s="732" t="s">
        <v>386</v>
      </c>
      <c r="AF19" s="732">
        <v>21937.5</v>
      </c>
      <c r="AH19" s="719" t="s">
        <v>467</v>
      </c>
      <c r="AI19" s="719" t="s">
        <v>460</v>
      </c>
    </row>
    <row r="20" spans="1:35" s="722" customFormat="1">
      <c r="A20" s="727" t="s">
        <v>484</v>
      </c>
      <c r="B20" s="723" t="s">
        <v>460</v>
      </c>
      <c r="C20" s="723" t="s">
        <v>88</v>
      </c>
      <c r="D20" s="723" t="s">
        <v>245</v>
      </c>
      <c r="E20" s="723" t="s">
        <v>461</v>
      </c>
      <c r="F20" s="723" t="s">
        <v>461</v>
      </c>
      <c r="G20" s="723" t="s">
        <v>462</v>
      </c>
      <c r="H20" s="724">
        <v>41757</v>
      </c>
      <c r="I20" s="723" t="s">
        <v>463</v>
      </c>
      <c r="J20" s="723" t="s">
        <v>388</v>
      </c>
      <c r="K20" s="723" t="s">
        <v>380</v>
      </c>
      <c r="L20" s="723"/>
      <c r="M20" s="723"/>
      <c r="N20" s="723" t="s">
        <v>464</v>
      </c>
      <c r="O20" s="723" t="s">
        <v>464</v>
      </c>
      <c r="P20" s="722">
        <v>75</v>
      </c>
      <c r="Q20" s="723" t="s">
        <v>412</v>
      </c>
      <c r="R20" s="723" t="s">
        <v>412</v>
      </c>
      <c r="S20" s="723" t="s">
        <v>413</v>
      </c>
      <c r="T20" s="723" t="s">
        <v>465</v>
      </c>
      <c r="U20" s="725">
        <v>41338</v>
      </c>
      <c r="V20" s="725">
        <v>41736</v>
      </c>
      <c r="W20" s="725">
        <v>41730</v>
      </c>
      <c r="X20" s="723" t="s">
        <v>452</v>
      </c>
      <c r="Y20" s="723" t="s">
        <v>466</v>
      </c>
      <c r="Z20" s="722">
        <v>223</v>
      </c>
      <c r="AA20" s="723" t="s">
        <v>386</v>
      </c>
      <c r="AB20" s="722">
        <v>29757.5</v>
      </c>
      <c r="AC20" s="723" t="s">
        <v>386</v>
      </c>
      <c r="AD20" s="722">
        <v>22318.13</v>
      </c>
      <c r="AE20" s="723" t="s">
        <v>386</v>
      </c>
      <c r="AF20" s="722">
        <v>21937.5</v>
      </c>
      <c r="AH20" s="723" t="s">
        <v>467</v>
      </c>
      <c r="AI20" s="723" t="s">
        <v>460</v>
      </c>
    </row>
    <row r="21" spans="1:35">
      <c r="A21" s="728">
        <v>15</v>
      </c>
      <c r="B21" s="719" t="s">
        <v>468</v>
      </c>
      <c r="C21" s="719" t="s">
        <v>32</v>
      </c>
      <c r="D21" s="719" t="s">
        <v>245</v>
      </c>
      <c r="E21" s="719" t="s">
        <v>469</v>
      </c>
      <c r="F21" s="719" t="s">
        <v>469</v>
      </c>
      <c r="G21" s="719" t="s">
        <v>470</v>
      </c>
      <c r="H21" s="720">
        <v>41774</v>
      </c>
      <c r="I21" s="719" t="s">
        <v>471</v>
      </c>
      <c r="J21" s="719" t="s">
        <v>427</v>
      </c>
      <c r="K21" s="719" t="s">
        <v>380</v>
      </c>
      <c r="L21" s="719"/>
      <c r="M21" s="719"/>
      <c r="N21" s="719" t="s">
        <v>472</v>
      </c>
      <c r="O21" s="719" t="s">
        <v>146</v>
      </c>
      <c r="P21" s="718">
        <v>75</v>
      </c>
      <c r="Q21" s="719" t="s">
        <v>412</v>
      </c>
      <c r="R21" s="719" t="s">
        <v>412</v>
      </c>
      <c r="S21" s="719" t="s">
        <v>413</v>
      </c>
      <c r="T21" s="719" t="s">
        <v>423</v>
      </c>
      <c r="U21" s="721">
        <v>41635</v>
      </c>
      <c r="V21" s="721">
        <v>41684</v>
      </c>
      <c r="W21" s="721">
        <v>41671</v>
      </c>
      <c r="X21" s="719" t="s">
        <v>452</v>
      </c>
      <c r="Y21" s="719" t="s">
        <v>466</v>
      </c>
      <c r="Z21" s="718">
        <v>9</v>
      </c>
      <c r="AA21" s="719" t="s">
        <v>386</v>
      </c>
      <c r="AB21" s="732">
        <v>40533.199999999997</v>
      </c>
      <c r="AC21" s="732" t="s">
        <v>386</v>
      </c>
      <c r="AD21" s="732">
        <v>30399.9</v>
      </c>
      <c r="AE21" s="732" t="s">
        <v>386</v>
      </c>
      <c r="AF21" s="732">
        <v>40533.199999999997</v>
      </c>
      <c r="AH21" s="719"/>
      <c r="AI21" s="719" t="s">
        <v>468</v>
      </c>
    </row>
    <row r="22" spans="1:35">
      <c r="A22" s="728">
        <v>16</v>
      </c>
      <c r="B22" s="719" t="s">
        <v>158</v>
      </c>
      <c r="C22" s="719" t="s">
        <v>93</v>
      </c>
      <c r="D22" s="719" t="s">
        <v>245</v>
      </c>
      <c r="E22" s="719" t="s">
        <v>473</v>
      </c>
      <c r="F22" s="719" t="s">
        <v>473</v>
      </c>
      <c r="G22" s="719" t="s">
        <v>474</v>
      </c>
      <c r="H22" s="720">
        <v>41780</v>
      </c>
      <c r="I22" s="719" t="s">
        <v>157</v>
      </c>
      <c r="J22" s="719" t="s">
        <v>475</v>
      </c>
      <c r="K22" s="719"/>
      <c r="L22" s="719" t="s">
        <v>476</v>
      </c>
      <c r="M22" s="719"/>
      <c r="N22" s="719" t="s">
        <v>477</v>
      </c>
      <c r="O22" s="719" t="s">
        <v>143</v>
      </c>
      <c r="P22" s="718">
        <v>75</v>
      </c>
      <c r="Q22" s="719" t="s">
        <v>412</v>
      </c>
      <c r="R22" s="719" t="s">
        <v>412</v>
      </c>
      <c r="S22" s="719" t="s">
        <v>413</v>
      </c>
      <c r="T22" s="719" t="s">
        <v>423</v>
      </c>
      <c r="U22" s="721">
        <v>41326</v>
      </c>
      <c r="V22" s="721">
        <v>41680</v>
      </c>
      <c r="W22" s="721">
        <v>41671</v>
      </c>
      <c r="X22" s="719" t="s">
        <v>452</v>
      </c>
      <c r="Y22" s="719" t="s">
        <v>466</v>
      </c>
      <c r="Z22" s="718">
        <v>77</v>
      </c>
      <c r="AA22" s="719" t="s">
        <v>386</v>
      </c>
      <c r="AB22" s="732">
        <v>891888.52</v>
      </c>
      <c r="AC22" s="732" t="s">
        <v>386</v>
      </c>
      <c r="AD22" s="732">
        <v>668916.39</v>
      </c>
      <c r="AE22" s="732" t="s">
        <v>386</v>
      </c>
      <c r="AF22" s="732">
        <v>796288.52</v>
      </c>
      <c r="AH22" s="719" t="s">
        <v>478</v>
      </c>
      <c r="AI22" s="719" t="s">
        <v>158</v>
      </c>
    </row>
    <row r="23" spans="1:35" s="722" customFormat="1">
      <c r="A23" s="727" t="s">
        <v>484</v>
      </c>
      <c r="B23" s="723" t="s">
        <v>158</v>
      </c>
      <c r="C23" s="723" t="s">
        <v>90</v>
      </c>
      <c r="D23" s="723" t="s">
        <v>245</v>
      </c>
      <c r="E23" s="723" t="s">
        <v>473</v>
      </c>
      <c r="F23" s="723" t="s">
        <v>473</v>
      </c>
      <c r="G23" s="723" t="s">
        <v>474</v>
      </c>
      <c r="H23" s="724">
        <v>41780</v>
      </c>
      <c r="I23" s="723" t="s">
        <v>157</v>
      </c>
      <c r="J23" s="723" t="s">
        <v>475</v>
      </c>
      <c r="K23" s="723"/>
      <c r="L23" s="723" t="s">
        <v>476</v>
      </c>
      <c r="M23" s="723"/>
      <c r="N23" s="723" t="s">
        <v>477</v>
      </c>
      <c r="O23" s="723" t="s">
        <v>143</v>
      </c>
      <c r="P23" s="722">
        <v>75</v>
      </c>
      <c r="Q23" s="723" t="s">
        <v>412</v>
      </c>
      <c r="R23" s="723" t="s">
        <v>412</v>
      </c>
      <c r="S23" s="723" t="s">
        <v>413</v>
      </c>
      <c r="T23" s="723" t="s">
        <v>423</v>
      </c>
      <c r="U23" s="725">
        <v>41326</v>
      </c>
      <c r="V23" s="725">
        <v>41680</v>
      </c>
      <c r="W23" s="725">
        <v>41671</v>
      </c>
      <c r="X23" s="723" t="s">
        <v>452</v>
      </c>
      <c r="Y23" s="723" t="s">
        <v>466</v>
      </c>
      <c r="Z23" s="722">
        <v>77</v>
      </c>
      <c r="AA23" s="723" t="s">
        <v>386</v>
      </c>
      <c r="AB23" s="722">
        <v>891888.52</v>
      </c>
      <c r="AC23" s="723" t="s">
        <v>386</v>
      </c>
      <c r="AD23" s="722">
        <v>668916.39</v>
      </c>
      <c r="AE23" s="723" t="s">
        <v>386</v>
      </c>
      <c r="AF23" s="722">
        <v>796288.52</v>
      </c>
      <c r="AH23" s="723" t="s">
        <v>478</v>
      </c>
      <c r="AI23" s="723" t="s">
        <v>158</v>
      </c>
    </row>
    <row r="24" spans="1:35" s="722" customFormat="1">
      <c r="A24" s="727" t="s">
        <v>484</v>
      </c>
      <c r="B24" s="723" t="s">
        <v>158</v>
      </c>
      <c r="C24" s="723" t="s">
        <v>32</v>
      </c>
      <c r="D24" s="723" t="s">
        <v>245</v>
      </c>
      <c r="E24" s="723" t="s">
        <v>473</v>
      </c>
      <c r="F24" s="723" t="s">
        <v>473</v>
      </c>
      <c r="G24" s="723" t="s">
        <v>474</v>
      </c>
      <c r="H24" s="724">
        <v>41780</v>
      </c>
      <c r="I24" s="723" t="s">
        <v>157</v>
      </c>
      <c r="J24" s="723" t="s">
        <v>475</v>
      </c>
      <c r="K24" s="723"/>
      <c r="L24" s="723" t="s">
        <v>476</v>
      </c>
      <c r="M24" s="723"/>
      <c r="N24" s="723" t="s">
        <v>477</v>
      </c>
      <c r="O24" s="723" t="s">
        <v>143</v>
      </c>
      <c r="P24" s="722">
        <v>75</v>
      </c>
      <c r="Q24" s="723" t="s">
        <v>412</v>
      </c>
      <c r="R24" s="723" t="s">
        <v>412</v>
      </c>
      <c r="S24" s="723" t="s">
        <v>413</v>
      </c>
      <c r="T24" s="723" t="s">
        <v>423</v>
      </c>
      <c r="U24" s="725">
        <v>41326</v>
      </c>
      <c r="V24" s="725">
        <v>41680</v>
      </c>
      <c r="W24" s="725">
        <v>41671</v>
      </c>
      <c r="X24" s="723" t="s">
        <v>452</v>
      </c>
      <c r="Y24" s="723" t="s">
        <v>466</v>
      </c>
      <c r="Z24" s="722">
        <v>77</v>
      </c>
      <c r="AA24" s="723" t="s">
        <v>386</v>
      </c>
      <c r="AB24" s="722">
        <v>891888.52</v>
      </c>
      <c r="AC24" s="723" t="s">
        <v>386</v>
      </c>
      <c r="AD24" s="722">
        <v>668916.39</v>
      </c>
      <c r="AE24" s="723" t="s">
        <v>386</v>
      </c>
      <c r="AF24" s="722">
        <v>796288.52</v>
      </c>
      <c r="AH24" s="723" t="s">
        <v>478</v>
      </c>
      <c r="AI24" s="723" t="s">
        <v>158</v>
      </c>
    </row>
    <row r="25" spans="1:35" s="722" customFormat="1">
      <c r="A25" s="727" t="s">
        <v>484</v>
      </c>
      <c r="B25" s="723" t="s">
        <v>158</v>
      </c>
      <c r="C25" s="723" t="s">
        <v>389</v>
      </c>
      <c r="D25" s="723" t="s">
        <v>389</v>
      </c>
      <c r="E25" s="723" t="s">
        <v>473</v>
      </c>
      <c r="F25" s="723" t="s">
        <v>473</v>
      </c>
      <c r="G25" s="723" t="s">
        <v>474</v>
      </c>
      <c r="H25" s="724">
        <v>41780</v>
      </c>
      <c r="I25" s="723" t="s">
        <v>157</v>
      </c>
      <c r="J25" s="723" t="s">
        <v>475</v>
      </c>
      <c r="K25" s="723"/>
      <c r="L25" s="723" t="s">
        <v>476</v>
      </c>
      <c r="M25" s="723"/>
      <c r="N25" s="723" t="s">
        <v>477</v>
      </c>
      <c r="O25" s="723" t="s">
        <v>143</v>
      </c>
      <c r="P25" s="722">
        <v>75</v>
      </c>
      <c r="Q25" s="723" t="s">
        <v>412</v>
      </c>
      <c r="R25" s="723" t="s">
        <v>412</v>
      </c>
      <c r="S25" s="723" t="s">
        <v>413</v>
      </c>
      <c r="T25" s="723" t="s">
        <v>423</v>
      </c>
      <c r="U25" s="725">
        <v>41326</v>
      </c>
      <c r="V25" s="725">
        <v>41680</v>
      </c>
      <c r="W25" s="725">
        <v>41671</v>
      </c>
      <c r="X25" s="723" t="s">
        <v>452</v>
      </c>
      <c r="Y25" s="723" t="s">
        <v>466</v>
      </c>
      <c r="Z25" s="722">
        <v>77</v>
      </c>
      <c r="AA25" s="723" t="s">
        <v>386</v>
      </c>
      <c r="AB25" s="722">
        <v>891888.52</v>
      </c>
      <c r="AC25" s="723" t="s">
        <v>386</v>
      </c>
      <c r="AD25" s="722">
        <v>668916.39</v>
      </c>
      <c r="AE25" s="723" t="s">
        <v>386</v>
      </c>
      <c r="AF25" s="722">
        <v>796288.52</v>
      </c>
      <c r="AH25" s="723" t="s">
        <v>478</v>
      </c>
      <c r="AI25" s="723" t="s">
        <v>158</v>
      </c>
    </row>
    <row r="26" spans="1:35">
      <c r="AB26" s="732">
        <f>SUBTOTAL(9,AB2:AB25)</f>
        <v>6828021.1699999999</v>
      </c>
      <c r="AC26" s="732">
        <f>SUBTOTAL(9,AC2:AC25)</f>
        <v>0</v>
      </c>
      <c r="AD26" s="732">
        <f>SUBTOTAL(9,AD2:AD25)</f>
        <v>5482509.9299999997</v>
      </c>
      <c r="AE26" s="732">
        <f>SUBTOTAL(9,AE2:AE25)</f>
        <v>0</v>
      </c>
      <c r="AF26" s="732">
        <f>SUBTOTAL(9,AF2:AF25)</f>
        <v>5651952.5299999993</v>
      </c>
    </row>
    <row r="27" spans="1:35">
      <c r="C27" s="718" t="s">
        <v>479</v>
      </c>
    </row>
    <row r="28" spans="1:35">
      <c r="C28" s="718" t="s">
        <v>480</v>
      </c>
    </row>
    <row r="29" spans="1:35">
      <c r="C29" s="718" t="s">
        <v>481</v>
      </c>
    </row>
    <row r="30" spans="1:35">
      <c r="C30" s="718" t="s">
        <v>482</v>
      </c>
    </row>
    <row r="31" spans="1:35">
      <c r="C31" s="718" t="s">
        <v>483</v>
      </c>
    </row>
  </sheetData>
  <autoFilter ref="A1:AI31"/>
  <conditionalFormatting sqref="B1:B1048576">
    <cfRule type="duplicateValues" dxfId="0"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0" tint="-0.499984740745262"/>
  </sheetPr>
  <dimension ref="A1:BR61"/>
  <sheetViews>
    <sheetView showGridLines="0" topLeftCell="N31" zoomScale="70" zoomScaleNormal="70" workbookViewId="0">
      <selection activeCell="AO52" sqref="AO52"/>
    </sheetView>
  </sheetViews>
  <sheetFormatPr defaultRowHeight="18" outlineLevelCol="1"/>
  <cols>
    <col min="1" max="1" width="9.140625" style="209" customWidth="1"/>
    <col min="2" max="2" width="37" customWidth="1"/>
    <col min="3" max="5" width="10.5703125" style="20" customWidth="1" outlineLevel="1"/>
    <col min="6" max="6" width="3.42578125" style="20" customWidth="1" outlineLevel="1"/>
    <col min="7" max="7" width="7.28515625" style="20" customWidth="1" outlineLevel="1"/>
    <col min="8" max="8" width="8.42578125" style="20" customWidth="1" outlineLevel="1"/>
    <col min="9" max="9" width="3" style="20" customWidth="1"/>
    <col min="10" max="10" width="7.85546875" style="20" customWidth="1" outlineLevel="1"/>
    <col min="11" max="12" width="6.140625" style="20" customWidth="1" outlineLevel="1"/>
    <col min="13" max="13" width="6.140625" style="8" customWidth="1" outlineLevel="1"/>
    <col min="14" max="14" width="3" style="8" customWidth="1"/>
    <col min="15" max="16" width="6.5703125" style="8" hidden="1" customWidth="1" outlineLevel="1"/>
    <col min="17" max="17" width="8.85546875" style="8" hidden="1" customWidth="1" outlineLevel="1"/>
    <col min="18" max="18" width="8" style="8" hidden="1" customWidth="1" outlineLevel="1"/>
    <col min="19" max="19" width="10" style="8" hidden="1" customWidth="1" outlineLevel="1"/>
    <col min="20" max="20" width="8.7109375" style="8" hidden="1" customWidth="1" outlineLevel="1"/>
    <col min="21" max="21" width="3" style="8" customWidth="1" collapsed="1"/>
    <col min="22" max="27" width="6.7109375" style="8" hidden="1" customWidth="1" outlineLevel="1"/>
    <col min="28" max="28" width="3" style="8" customWidth="1" collapsed="1"/>
    <col min="29" max="34" width="6.85546875" style="371" customWidth="1"/>
    <col min="35" max="35" width="6.85546875" style="186" customWidth="1"/>
    <col min="36" max="36" width="5.5703125" style="8" customWidth="1"/>
    <col min="37" max="37" width="8.85546875" style="27"/>
    <col min="38" max="38" width="6.140625" style="438" customWidth="1"/>
    <col min="39" max="39" width="6.85546875" style="438" customWidth="1"/>
    <col min="40" max="42" width="9.7109375" style="27" bestFit="1" customWidth="1"/>
    <col min="44" max="44" width="8.85546875" style="27"/>
    <col min="45" max="45" width="6.140625" style="438" customWidth="1"/>
    <col min="46" max="46" width="6.85546875" style="438" customWidth="1"/>
    <col min="47" max="49" width="9.7109375" style="27" bestFit="1" customWidth="1"/>
    <col min="53" max="53" width="6.85546875" style="24" customWidth="1"/>
    <col min="54" max="54" width="6.85546875" customWidth="1"/>
    <col min="55" max="55" width="14.28515625" style="24" customWidth="1"/>
    <col min="56" max="60" width="6.85546875" style="24" customWidth="1"/>
    <col min="61" max="66" width="6.85546875" customWidth="1"/>
  </cols>
  <sheetData>
    <row r="1" spans="1:70" ht="17.45" customHeight="1">
      <c r="A1" s="527" t="s">
        <v>237</v>
      </c>
      <c r="C1" s="527" t="s">
        <v>239</v>
      </c>
      <c r="G1" s="528">
        <v>40</v>
      </c>
      <c r="H1" s="528" t="s">
        <v>238</v>
      </c>
      <c r="J1" s="527" t="s">
        <v>335</v>
      </c>
      <c r="M1" s="20"/>
      <c r="N1" s="528">
        <v>52</v>
      </c>
      <c r="O1" s="528" t="s">
        <v>238</v>
      </c>
      <c r="V1" s="26"/>
      <c r="X1" s="240"/>
      <c r="BC1" s="2">
        <f>52*40</f>
        <v>2080</v>
      </c>
    </row>
    <row r="2" spans="1:70" ht="17.45" customHeight="1">
      <c r="B2" s="451">
        <v>3</v>
      </c>
      <c r="C2" s="529">
        <f>$B2*1602</f>
        <v>4806</v>
      </c>
      <c r="J2" s="529">
        <f>$B2*2080</f>
        <v>6240</v>
      </c>
      <c r="M2" s="20"/>
      <c r="N2" s="20"/>
      <c r="O2" s="20"/>
      <c r="V2" s="26"/>
      <c r="X2" s="240"/>
      <c r="BC2">
        <f>BC1*0.77</f>
        <v>1601.6000000000001</v>
      </c>
    </row>
    <row r="3" spans="1:70" ht="17.45" customHeight="1">
      <c r="B3" s="452">
        <v>12</v>
      </c>
      <c r="C3" s="529">
        <f>$B3*1602</f>
        <v>19224</v>
      </c>
      <c r="J3" s="529">
        <f>$B3*2080</f>
        <v>24960</v>
      </c>
      <c r="M3" s="20"/>
      <c r="N3" s="20"/>
      <c r="O3" s="20"/>
      <c r="V3" s="26"/>
      <c r="X3" s="240"/>
    </row>
    <row r="4" spans="1:70" ht="17.45" customHeight="1">
      <c r="B4" s="453">
        <v>3</v>
      </c>
      <c r="C4" s="529">
        <f>$B4*1602</f>
        <v>4806</v>
      </c>
      <c r="J4" s="529">
        <f>$B4*2080</f>
        <v>6240</v>
      </c>
      <c r="M4" s="20"/>
      <c r="N4" s="20"/>
      <c r="O4" s="20"/>
      <c r="V4" s="26"/>
      <c r="X4" s="240"/>
    </row>
    <row r="5" spans="1:70" s="686" customFormat="1" ht="17.45" customHeight="1">
      <c r="A5" s="674"/>
      <c r="B5" s="675">
        <f>B2+B3+B4</f>
        <v>18</v>
      </c>
      <c r="C5" s="676">
        <f>$B5*1602</f>
        <v>28836</v>
      </c>
      <c r="D5" s="677"/>
      <c r="E5" s="677"/>
      <c r="F5" s="677"/>
      <c r="G5" s="677"/>
      <c r="H5" s="677"/>
      <c r="I5" s="677"/>
      <c r="J5" s="676">
        <f>$B5*2080</f>
        <v>37440</v>
      </c>
      <c r="K5" s="677"/>
      <c r="L5" s="677"/>
      <c r="M5" s="677"/>
      <c r="N5" s="677"/>
      <c r="O5" s="677"/>
      <c r="P5" s="678"/>
      <c r="Q5" s="679"/>
      <c r="R5" s="678"/>
      <c r="S5" s="678"/>
      <c r="T5" s="678"/>
      <c r="U5" s="678"/>
      <c r="V5" s="680"/>
      <c r="W5" s="678"/>
      <c r="X5" s="681"/>
      <c r="Y5" s="678"/>
      <c r="Z5" s="678"/>
      <c r="AA5" s="678"/>
      <c r="AB5" s="678"/>
      <c r="AC5" s="682" t="s">
        <v>179</v>
      </c>
      <c r="AD5" s="682"/>
      <c r="AE5" s="683"/>
      <c r="AF5" s="682"/>
      <c r="AG5" s="682"/>
      <c r="AH5" s="682"/>
      <c r="AI5" s="684"/>
      <c r="AJ5" s="678"/>
      <c r="AK5" s="685"/>
      <c r="AL5" s="685"/>
      <c r="AM5" s="685"/>
      <c r="AN5" s="685"/>
      <c r="AO5" s="685"/>
      <c r="AP5" s="685"/>
      <c r="AR5" s="685"/>
      <c r="AS5" s="685"/>
      <c r="AT5" s="685"/>
      <c r="AU5" s="685"/>
      <c r="AV5" s="685"/>
      <c r="AW5" s="685"/>
    </row>
    <row r="6" spans="1:70" ht="17.45" customHeight="1">
      <c r="B6" s="71"/>
      <c r="C6" s="371" t="s">
        <v>214</v>
      </c>
      <c r="J6" s="479" t="s">
        <v>215</v>
      </c>
    </row>
    <row r="7" spans="1:70" s="484" customFormat="1" ht="38.450000000000003" customHeight="1" thickBot="1">
      <c r="A7" s="480" t="s">
        <v>203</v>
      </c>
      <c r="B7" s="481" t="s">
        <v>140</v>
      </c>
      <c r="C7" s="530" t="s">
        <v>123</v>
      </c>
      <c r="D7" s="531"/>
      <c r="E7" s="531"/>
      <c r="F7" s="482"/>
      <c r="G7" s="1328" t="s">
        <v>135</v>
      </c>
      <c r="H7" s="1328"/>
      <c r="I7" s="482"/>
      <c r="J7" s="1328" t="s">
        <v>122</v>
      </c>
      <c r="K7" s="1328"/>
      <c r="L7" s="1328"/>
      <c r="M7" s="1328"/>
      <c r="N7" s="483"/>
      <c r="O7" s="1329" t="s">
        <v>178</v>
      </c>
      <c r="P7" s="1330"/>
      <c r="Q7" s="1330"/>
      <c r="R7" s="1330"/>
      <c r="S7" s="1330"/>
      <c r="T7" s="1331"/>
      <c r="U7" s="483"/>
      <c r="V7" s="1332" t="s">
        <v>216</v>
      </c>
      <c r="W7" s="1333"/>
      <c r="X7" s="1333"/>
      <c r="Y7" s="1333"/>
      <c r="Z7" s="1333"/>
      <c r="AA7" s="1334"/>
      <c r="AB7" s="483"/>
      <c r="AC7" s="1325" t="s">
        <v>240</v>
      </c>
      <c r="AD7" s="1326"/>
      <c r="AE7" s="1326"/>
      <c r="AF7" s="1326"/>
      <c r="AG7" s="1326"/>
      <c r="AH7" s="1327"/>
      <c r="AI7" s="483"/>
      <c r="AJ7" s="483"/>
      <c r="AK7" s="1322" t="s">
        <v>333</v>
      </c>
      <c r="AL7" s="1323"/>
      <c r="AM7" s="1323"/>
      <c r="AN7" s="1323"/>
      <c r="AO7" s="1323"/>
      <c r="AP7" s="1324"/>
      <c r="AR7" s="1322" t="s">
        <v>334</v>
      </c>
      <c r="AS7" s="1323"/>
      <c r="AT7" s="1323"/>
      <c r="AU7" s="1323"/>
      <c r="AV7" s="1323"/>
      <c r="AW7" s="1324"/>
      <c r="BA7" s="485"/>
      <c r="BC7" s="485"/>
      <c r="BD7" s="485"/>
      <c r="BE7" s="485"/>
      <c r="BF7" s="485"/>
      <c r="BG7" s="485"/>
      <c r="BH7" s="485"/>
    </row>
    <row r="8" spans="1:70" s="10" customFormat="1" ht="34.15" customHeight="1">
      <c r="A8" s="478" t="s">
        <v>56</v>
      </c>
      <c r="B8" s="389"/>
      <c r="C8" s="408" t="s">
        <v>13</v>
      </c>
      <c r="D8" s="408" t="s">
        <v>114</v>
      </c>
      <c r="E8" s="408" t="s">
        <v>14</v>
      </c>
      <c r="F8" s="533" t="s">
        <v>180</v>
      </c>
      <c r="G8" s="409" t="s">
        <v>115</v>
      </c>
      <c r="H8" s="410" t="s">
        <v>116</v>
      </c>
      <c r="I8" s="411"/>
      <c r="J8" s="412" t="s">
        <v>13</v>
      </c>
      <c r="K8" s="412" t="s">
        <v>114</v>
      </c>
      <c r="L8" s="412" t="s">
        <v>14</v>
      </c>
      <c r="M8" s="413"/>
      <c r="N8" s="183"/>
      <c r="O8" s="362" t="s">
        <v>131</v>
      </c>
      <c r="P8" s="395" t="s">
        <v>132</v>
      </c>
      <c r="Q8" s="345" t="s">
        <v>13</v>
      </c>
      <c r="R8" s="345" t="s">
        <v>114</v>
      </c>
      <c r="S8" s="345" t="s">
        <v>14</v>
      </c>
      <c r="T8" s="345"/>
      <c r="U8" s="183"/>
      <c r="V8" s="362" t="s">
        <v>19</v>
      </c>
      <c r="W8" s="395" t="s">
        <v>132</v>
      </c>
      <c r="X8" s="345" t="s">
        <v>13</v>
      </c>
      <c r="Y8" s="345" t="s">
        <v>114</v>
      </c>
      <c r="Z8" s="345" t="s">
        <v>14</v>
      </c>
      <c r="AA8" s="344"/>
      <c r="AB8" s="183"/>
      <c r="AC8" s="398" t="s">
        <v>131</v>
      </c>
      <c r="AD8" s="398" t="s">
        <v>132</v>
      </c>
      <c r="AE8" s="372" t="s">
        <v>13</v>
      </c>
      <c r="AF8" s="372" t="s">
        <v>114</v>
      </c>
      <c r="AG8" s="372" t="s">
        <v>14</v>
      </c>
      <c r="AH8" s="373"/>
      <c r="AJ8" s="183"/>
      <c r="AK8" s="517" t="s">
        <v>131</v>
      </c>
      <c r="AL8" s="517"/>
      <c r="AM8" s="518" t="s">
        <v>13</v>
      </c>
      <c r="AN8" s="518" t="s">
        <v>114</v>
      </c>
      <c r="AO8" s="518" t="s">
        <v>14</v>
      </c>
      <c r="AP8" s="517"/>
      <c r="AR8" s="517" t="s">
        <v>131</v>
      </c>
      <c r="AS8" s="517"/>
      <c r="AT8" s="518" t="s">
        <v>13</v>
      </c>
      <c r="AU8" s="518" t="s">
        <v>114</v>
      </c>
      <c r="AV8" s="518" t="s">
        <v>14</v>
      </c>
      <c r="AW8" s="517"/>
      <c r="BA8" s="24"/>
      <c r="BB8"/>
      <c r="BC8" s="24"/>
      <c r="BD8" s="24"/>
      <c r="BE8" s="24"/>
      <c r="BF8" s="24"/>
      <c r="BG8" s="24"/>
      <c r="BH8" s="24"/>
      <c r="BI8"/>
      <c r="BJ8"/>
      <c r="BK8"/>
      <c r="BL8"/>
      <c r="BM8"/>
      <c r="BN8"/>
      <c r="BO8"/>
      <c r="BP8"/>
      <c r="BQ8"/>
      <c r="BR8"/>
    </row>
    <row r="9" spans="1:70">
      <c r="A9" s="405">
        <v>12</v>
      </c>
      <c r="B9" s="388" t="s">
        <v>32</v>
      </c>
      <c r="C9" s="414">
        <v>4.875</v>
      </c>
      <c r="D9" s="414">
        <v>9.75</v>
      </c>
      <c r="E9" s="414">
        <v>23.25</v>
      </c>
      <c r="F9" s="189"/>
      <c r="G9" s="415">
        <v>12</v>
      </c>
      <c r="H9" s="416">
        <f t="shared" ref="H9:H18" si="0">(C9+D9+E9+F9)*40</f>
        <v>1515</v>
      </c>
      <c r="I9" s="189"/>
      <c r="J9" s="417">
        <f>40/C9</f>
        <v>8.2051282051282044</v>
      </c>
      <c r="K9" s="417">
        <f t="shared" ref="K9:L18" si="1">40/D9</f>
        <v>4.1025641025641022</v>
      </c>
      <c r="L9" s="417">
        <f t="shared" si="1"/>
        <v>1.7204301075268817</v>
      </c>
      <c r="M9" s="417"/>
      <c r="O9" s="363">
        <v>5</v>
      </c>
      <c r="P9" s="363">
        <f t="shared" ref="P9:P19" si="2">O9/12</f>
        <v>0.41666666666666669</v>
      </c>
      <c r="Q9" s="227">
        <f t="shared" ref="Q9:Q18" si="3">$O9/J9</f>
        <v>0.609375</v>
      </c>
      <c r="R9" s="227">
        <f t="shared" ref="R9:R18" si="4">$O9/K9</f>
        <v>1.21875</v>
      </c>
      <c r="S9" s="227">
        <f t="shared" ref="S9:S18" si="5">$O9/L9</f>
        <v>2.90625</v>
      </c>
      <c r="T9" s="270">
        <f t="shared" ref="T9:T18" si="6">SUM(Q9:S9)</f>
        <v>4.734375</v>
      </c>
      <c r="V9" s="363">
        <v>5</v>
      </c>
      <c r="W9" s="363">
        <f t="shared" ref="W9:W19" si="7">V9/12</f>
        <v>0.41666666666666669</v>
      </c>
      <c r="X9" s="227">
        <f t="shared" ref="X9:X18" si="8">$V9/J9</f>
        <v>0.609375</v>
      </c>
      <c r="Y9" s="227">
        <f t="shared" ref="Y9:Y18" si="9">$V9/K9</f>
        <v>1.21875</v>
      </c>
      <c r="Z9" s="227">
        <f t="shared" ref="Z9:Z18" si="10">$V9/L9</f>
        <v>2.90625</v>
      </c>
      <c r="AA9" s="270">
        <f t="shared" ref="AA9:AA19" si="11">SUM(X9:Z9)</f>
        <v>4.734375</v>
      </c>
      <c r="AC9" s="399">
        <v>6</v>
      </c>
      <c r="AD9" s="489">
        <f>AC9/12</f>
        <v>0.5</v>
      </c>
      <c r="AE9" s="487">
        <f t="shared" ref="AE9:AE18" si="12">$AC9/J9</f>
        <v>0.73125000000000007</v>
      </c>
      <c r="AF9" s="487">
        <f t="shared" ref="AF9:AF18" si="13">$AC9/K9</f>
        <v>1.4625000000000001</v>
      </c>
      <c r="AG9" s="487">
        <f t="shared" ref="AG9:AG18" si="14">$AC9/L9</f>
        <v>3.4874999999999998</v>
      </c>
      <c r="AH9" s="488">
        <f t="shared" ref="AH9:AH18" si="15">SUM(AE9:AG9)</f>
        <v>5.6812500000000004</v>
      </c>
      <c r="AK9" s="509">
        <v>3</v>
      </c>
      <c r="AL9" s="509"/>
      <c r="AM9" s="512">
        <f>AE9*1602</f>
        <v>1171.4625000000001</v>
      </c>
      <c r="AN9" s="512">
        <f t="shared" ref="AN9:AN19" si="16">AF9*1602</f>
        <v>2342.9250000000002</v>
      </c>
      <c r="AO9" s="512">
        <f t="shared" ref="AO9:AO19" si="17">AG9*1602</f>
        <v>5586.9749999999995</v>
      </c>
      <c r="AP9" s="509">
        <f>SUM(AM9:AO9)</f>
        <v>9101.3624999999993</v>
      </c>
      <c r="AR9" s="509">
        <v>3</v>
      </c>
      <c r="AS9" s="509"/>
      <c r="AT9" s="512">
        <f>AE9*1602</f>
        <v>1171.4625000000001</v>
      </c>
      <c r="AU9" s="512">
        <f t="shared" ref="AU9:AU19" si="18">AF9*1602</f>
        <v>2342.9250000000002</v>
      </c>
      <c r="AV9" s="512">
        <f t="shared" ref="AV9:AV19" si="19">AG9*1602</f>
        <v>5586.9749999999995</v>
      </c>
      <c r="AW9" s="509">
        <f t="shared" ref="AW9:AW19" si="20">AH9*1602</f>
        <v>9101.3625000000011</v>
      </c>
      <c r="BA9" s="163"/>
      <c r="BB9" s="65"/>
      <c r="BC9" s="163"/>
      <c r="BD9" s="163"/>
      <c r="BE9" s="163"/>
      <c r="BF9" s="163"/>
      <c r="BG9" s="163"/>
      <c r="BH9" s="163"/>
      <c r="BI9" s="65"/>
      <c r="BJ9" s="65"/>
      <c r="BK9" s="65"/>
      <c r="BL9" s="65"/>
      <c r="BM9" s="65"/>
      <c r="BN9" s="65"/>
      <c r="BO9" s="65"/>
      <c r="BP9" s="65"/>
      <c r="BQ9" s="65"/>
      <c r="BR9" s="65"/>
    </row>
    <row r="10" spans="1:70">
      <c r="A10" s="405">
        <v>6</v>
      </c>
      <c r="B10" s="388" t="s">
        <v>59</v>
      </c>
      <c r="C10" s="414">
        <v>3.5</v>
      </c>
      <c r="D10" s="414">
        <v>5.5</v>
      </c>
      <c r="E10" s="414">
        <v>3</v>
      </c>
      <c r="F10" s="189"/>
      <c r="G10" s="415">
        <v>6</v>
      </c>
      <c r="H10" s="416">
        <f t="shared" si="0"/>
        <v>480</v>
      </c>
      <c r="I10" s="189"/>
      <c r="J10" s="417">
        <f t="shared" ref="J10:J18" si="21">40/C10</f>
        <v>11.428571428571429</v>
      </c>
      <c r="K10" s="417">
        <f t="shared" si="1"/>
        <v>7.2727272727272725</v>
      </c>
      <c r="L10" s="417">
        <f t="shared" si="1"/>
        <v>13.333333333333334</v>
      </c>
      <c r="M10" s="417"/>
      <c r="O10" s="363">
        <v>0</v>
      </c>
      <c r="P10" s="363">
        <f t="shared" si="2"/>
        <v>0</v>
      </c>
      <c r="Q10" s="227">
        <f t="shared" si="3"/>
        <v>0</v>
      </c>
      <c r="R10" s="227">
        <f t="shared" si="4"/>
        <v>0</v>
      </c>
      <c r="S10" s="227">
        <f t="shared" si="5"/>
        <v>0</v>
      </c>
      <c r="T10" s="270">
        <f t="shared" si="6"/>
        <v>0</v>
      </c>
      <c r="V10" s="363">
        <v>2</v>
      </c>
      <c r="W10" s="363">
        <f t="shared" si="7"/>
        <v>0.16666666666666666</v>
      </c>
      <c r="X10" s="227">
        <f t="shared" si="8"/>
        <v>0.17499999999999999</v>
      </c>
      <c r="Y10" s="227">
        <f t="shared" si="9"/>
        <v>0.27500000000000002</v>
      </c>
      <c r="Z10" s="227">
        <f t="shared" si="10"/>
        <v>0.15</v>
      </c>
      <c r="AA10" s="270">
        <f t="shared" si="11"/>
        <v>0.6</v>
      </c>
      <c r="AC10" s="399">
        <v>3</v>
      </c>
      <c r="AD10" s="489">
        <f t="shared" ref="AD10:AD29" si="22">AC10/12</f>
        <v>0.25</v>
      </c>
      <c r="AE10" s="487">
        <f t="shared" si="12"/>
        <v>0.26250000000000001</v>
      </c>
      <c r="AF10" s="487">
        <f t="shared" si="13"/>
        <v>0.41250000000000003</v>
      </c>
      <c r="AG10" s="487">
        <f t="shared" si="14"/>
        <v>0.22499999999999998</v>
      </c>
      <c r="AH10" s="488">
        <f t="shared" si="15"/>
        <v>0.9</v>
      </c>
      <c r="AK10" s="509">
        <v>2</v>
      </c>
      <c r="AL10" s="509"/>
      <c r="AM10" s="512">
        <f t="shared" ref="AM10:AM19" si="23">AE10*1602</f>
        <v>420.52500000000003</v>
      </c>
      <c r="AN10" s="512">
        <f t="shared" si="16"/>
        <v>660.82500000000005</v>
      </c>
      <c r="AO10" s="512">
        <f t="shared" si="17"/>
        <v>360.45</v>
      </c>
      <c r="AP10" s="509">
        <f t="shared" ref="AP10:AP19" si="24">SUM(AM10:AO10)</f>
        <v>1441.8000000000002</v>
      </c>
      <c r="AR10" s="509">
        <v>2</v>
      </c>
      <c r="AS10" s="509"/>
      <c r="AT10" s="512">
        <f t="shared" ref="AT10:AT19" si="25">AE10*1602</f>
        <v>420.52500000000003</v>
      </c>
      <c r="AU10" s="512">
        <f t="shared" si="18"/>
        <v>660.82500000000005</v>
      </c>
      <c r="AV10" s="512">
        <f t="shared" si="19"/>
        <v>360.45</v>
      </c>
      <c r="AW10" s="509">
        <f t="shared" si="20"/>
        <v>1441.8</v>
      </c>
    </row>
    <row r="11" spans="1:70">
      <c r="A11" s="405">
        <v>2</v>
      </c>
      <c r="B11" s="388" t="s">
        <v>63</v>
      </c>
      <c r="C11" s="414">
        <v>2</v>
      </c>
      <c r="D11" s="414">
        <v>2</v>
      </c>
      <c r="E11" s="414">
        <v>2</v>
      </c>
      <c r="F11" s="189"/>
      <c r="G11" s="415">
        <v>2</v>
      </c>
      <c r="H11" s="416">
        <f t="shared" si="0"/>
        <v>240</v>
      </c>
      <c r="I11" s="189"/>
      <c r="J11" s="417">
        <f t="shared" si="21"/>
        <v>20</v>
      </c>
      <c r="K11" s="417">
        <f t="shared" si="1"/>
        <v>20</v>
      </c>
      <c r="L11" s="417">
        <f t="shared" si="1"/>
        <v>20</v>
      </c>
      <c r="M11" s="417"/>
      <c r="O11" s="363">
        <v>0</v>
      </c>
      <c r="P11" s="363">
        <f t="shared" si="2"/>
        <v>0</v>
      </c>
      <c r="Q11" s="227">
        <f t="shared" si="3"/>
        <v>0</v>
      </c>
      <c r="R11" s="227">
        <f t="shared" si="4"/>
        <v>0</v>
      </c>
      <c r="S11" s="227">
        <f t="shared" si="5"/>
        <v>0</v>
      </c>
      <c r="T11" s="270">
        <f t="shared" si="6"/>
        <v>0</v>
      </c>
      <c r="V11" s="363">
        <v>0</v>
      </c>
      <c r="W11" s="363">
        <f t="shared" si="7"/>
        <v>0</v>
      </c>
      <c r="X11" s="227">
        <f t="shared" si="8"/>
        <v>0</v>
      </c>
      <c r="Y11" s="227">
        <f t="shared" si="9"/>
        <v>0</v>
      </c>
      <c r="Z11" s="227">
        <f t="shared" si="10"/>
        <v>0</v>
      </c>
      <c r="AA11" s="270">
        <f t="shared" si="11"/>
        <v>0</v>
      </c>
      <c r="AC11" s="399">
        <v>0</v>
      </c>
      <c r="AD11" s="489">
        <f t="shared" si="22"/>
        <v>0</v>
      </c>
      <c r="AE11" s="487">
        <f t="shared" si="12"/>
        <v>0</v>
      </c>
      <c r="AF11" s="487">
        <f t="shared" si="13"/>
        <v>0</v>
      </c>
      <c r="AG11" s="487">
        <f t="shared" si="14"/>
        <v>0</v>
      </c>
      <c r="AH11" s="488">
        <f t="shared" si="15"/>
        <v>0</v>
      </c>
      <c r="AK11" s="509">
        <v>0</v>
      </c>
      <c r="AL11" s="509"/>
      <c r="AM11" s="512">
        <f t="shared" si="23"/>
        <v>0</v>
      </c>
      <c r="AN11" s="512">
        <f t="shared" si="16"/>
        <v>0</v>
      </c>
      <c r="AO11" s="512">
        <f t="shared" si="17"/>
        <v>0</v>
      </c>
      <c r="AP11" s="509">
        <f t="shared" si="24"/>
        <v>0</v>
      </c>
      <c r="AR11" s="509">
        <v>0</v>
      </c>
      <c r="AS11" s="509"/>
      <c r="AT11" s="512">
        <f t="shared" si="25"/>
        <v>0</v>
      </c>
      <c r="AU11" s="512">
        <f t="shared" si="18"/>
        <v>0</v>
      </c>
      <c r="AV11" s="512">
        <f t="shared" si="19"/>
        <v>0</v>
      </c>
      <c r="AW11" s="509">
        <f t="shared" si="20"/>
        <v>0</v>
      </c>
      <c r="BA11" s="163"/>
      <c r="BB11" s="65"/>
      <c r="BC11" s="163"/>
      <c r="BD11" s="163"/>
      <c r="BE11" s="163"/>
      <c r="BF11" s="163"/>
      <c r="BG11" s="163"/>
      <c r="BH11" s="163"/>
      <c r="BI11" s="65"/>
      <c r="BJ11" s="65"/>
      <c r="BK11" s="65"/>
      <c r="BL11" s="65"/>
      <c r="BM11" s="65"/>
      <c r="BN11" s="65"/>
      <c r="BO11" s="65"/>
      <c r="BP11" s="65"/>
      <c r="BQ11" s="65"/>
      <c r="BR11" s="65"/>
    </row>
    <row r="12" spans="1:70">
      <c r="A12" s="405">
        <v>2</v>
      </c>
      <c r="B12" s="388" t="s">
        <v>111</v>
      </c>
      <c r="C12" s="414">
        <v>2</v>
      </c>
      <c r="D12" s="414">
        <v>2</v>
      </c>
      <c r="E12" s="414">
        <v>2</v>
      </c>
      <c r="F12" s="189"/>
      <c r="G12" s="415">
        <v>2</v>
      </c>
      <c r="H12" s="416">
        <f t="shared" si="0"/>
        <v>240</v>
      </c>
      <c r="I12" s="189"/>
      <c r="J12" s="417">
        <f t="shared" si="21"/>
        <v>20</v>
      </c>
      <c r="K12" s="417">
        <f t="shared" si="1"/>
        <v>20</v>
      </c>
      <c r="L12" s="417">
        <f t="shared" si="1"/>
        <v>20</v>
      </c>
      <c r="M12" s="417"/>
      <c r="O12" s="363">
        <v>0</v>
      </c>
      <c r="P12" s="363">
        <f t="shared" si="2"/>
        <v>0</v>
      </c>
      <c r="Q12" s="227">
        <f t="shared" si="3"/>
        <v>0</v>
      </c>
      <c r="R12" s="227">
        <f t="shared" si="4"/>
        <v>0</v>
      </c>
      <c r="S12" s="227">
        <f t="shared" si="5"/>
        <v>0</v>
      </c>
      <c r="T12" s="270">
        <f t="shared" si="6"/>
        <v>0</v>
      </c>
      <c r="V12" s="363">
        <v>0</v>
      </c>
      <c r="W12" s="363">
        <f t="shared" si="7"/>
        <v>0</v>
      </c>
      <c r="X12" s="227">
        <f t="shared" si="8"/>
        <v>0</v>
      </c>
      <c r="Y12" s="227">
        <f t="shared" si="9"/>
        <v>0</v>
      </c>
      <c r="Z12" s="227">
        <f t="shared" si="10"/>
        <v>0</v>
      </c>
      <c r="AA12" s="270">
        <f t="shared" si="11"/>
        <v>0</v>
      </c>
      <c r="AC12" s="399">
        <v>0</v>
      </c>
      <c r="AD12" s="489">
        <f t="shared" si="22"/>
        <v>0</v>
      </c>
      <c r="AE12" s="487">
        <f t="shared" si="12"/>
        <v>0</v>
      </c>
      <c r="AF12" s="487">
        <f t="shared" si="13"/>
        <v>0</v>
      </c>
      <c r="AG12" s="487">
        <f t="shared" si="14"/>
        <v>0</v>
      </c>
      <c r="AH12" s="488">
        <f t="shared" si="15"/>
        <v>0</v>
      </c>
      <c r="AK12" s="509">
        <v>0</v>
      </c>
      <c r="AL12" s="509"/>
      <c r="AM12" s="512">
        <f t="shared" si="23"/>
        <v>0</v>
      </c>
      <c r="AN12" s="512">
        <f t="shared" si="16"/>
        <v>0</v>
      </c>
      <c r="AO12" s="512">
        <f t="shared" si="17"/>
        <v>0</v>
      </c>
      <c r="AP12" s="509">
        <f t="shared" si="24"/>
        <v>0</v>
      </c>
      <c r="AR12" s="509">
        <v>0</v>
      </c>
      <c r="AS12" s="509"/>
      <c r="AT12" s="512">
        <f t="shared" si="25"/>
        <v>0</v>
      </c>
      <c r="AU12" s="512">
        <f t="shared" si="18"/>
        <v>0</v>
      </c>
      <c r="AV12" s="512">
        <f t="shared" si="19"/>
        <v>0</v>
      </c>
      <c r="AW12" s="509">
        <f t="shared" si="20"/>
        <v>0</v>
      </c>
    </row>
    <row r="13" spans="1:70">
      <c r="A13" s="405">
        <v>16</v>
      </c>
      <c r="B13" s="388" t="s">
        <v>4</v>
      </c>
      <c r="C13" s="414">
        <v>6.5</v>
      </c>
      <c r="D13" s="414">
        <v>13</v>
      </c>
      <c r="E13" s="414">
        <v>31</v>
      </c>
      <c r="F13" s="189"/>
      <c r="G13" s="415">
        <v>16</v>
      </c>
      <c r="H13" s="416">
        <f t="shared" si="0"/>
        <v>2020</v>
      </c>
      <c r="I13" s="189"/>
      <c r="J13" s="417">
        <f t="shared" si="21"/>
        <v>6.1538461538461542</v>
      </c>
      <c r="K13" s="417">
        <f t="shared" si="1"/>
        <v>3.0769230769230771</v>
      </c>
      <c r="L13" s="417">
        <f t="shared" si="1"/>
        <v>1.2903225806451613</v>
      </c>
      <c r="M13" s="417"/>
      <c r="O13" s="363">
        <v>0</v>
      </c>
      <c r="P13" s="363">
        <f t="shared" si="2"/>
        <v>0</v>
      </c>
      <c r="Q13" s="227">
        <f t="shared" si="3"/>
        <v>0</v>
      </c>
      <c r="R13" s="227">
        <f t="shared" si="4"/>
        <v>0</v>
      </c>
      <c r="S13" s="227">
        <f t="shared" si="5"/>
        <v>0</v>
      </c>
      <c r="T13" s="270">
        <f t="shared" si="6"/>
        <v>0</v>
      </c>
      <c r="V13" s="363">
        <v>0</v>
      </c>
      <c r="W13" s="363">
        <f t="shared" si="7"/>
        <v>0</v>
      </c>
      <c r="X13" s="227">
        <f t="shared" si="8"/>
        <v>0</v>
      </c>
      <c r="Y13" s="227">
        <f t="shared" si="9"/>
        <v>0</v>
      </c>
      <c r="Z13" s="227">
        <f t="shared" si="10"/>
        <v>0</v>
      </c>
      <c r="AA13" s="270">
        <f t="shared" si="11"/>
        <v>0</v>
      </c>
      <c r="AC13" s="399"/>
      <c r="AD13" s="489">
        <f t="shared" si="22"/>
        <v>0</v>
      </c>
      <c r="AE13" s="487">
        <f t="shared" si="12"/>
        <v>0</v>
      </c>
      <c r="AF13" s="487">
        <f t="shared" si="13"/>
        <v>0</v>
      </c>
      <c r="AG13" s="487">
        <f t="shared" si="14"/>
        <v>0</v>
      </c>
      <c r="AH13" s="488">
        <f t="shared" si="15"/>
        <v>0</v>
      </c>
      <c r="AK13" s="509"/>
      <c r="AL13" s="509"/>
      <c r="AM13" s="512">
        <f t="shared" si="23"/>
        <v>0</v>
      </c>
      <c r="AN13" s="512">
        <f t="shared" si="16"/>
        <v>0</v>
      </c>
      <c r="AO13" s="512">
        <f t="shared" si="17"/>
        <v>0</v>
      </c>
      <c r="AP13" s="509">
        <f t="shared" si="24"/>
        <v>0</v>
      </c>
      <c r="AR13" s="509"/>
      <c r="AS13" s="509"/>
      <c r="AT13" s="512">
        <f t="shared" si="25"/>
        <v>0</v>
      </c>
      <c r="AU13" s="512">
        <f t="shared" si="18"/>
        <v>0</v>
      </c>
      <c r="AV13" s="512">
        <f t="shared" si="19"/>
        <v>0</v>
      </c>
      <c r="AW13" s="509">
        <f t="shared" si="20"/>
        <v>0</v>
      </c>
      <c r="BA13" s="163"/>
      <c r="BB13" s="65"/>
      <c r="BC13" s="163"/>
      <c r="BD13" s="163"/>
      <c r="BE13" s="163"/>
      <c r="BF13" s="163"/>
      <c r="BG13" s="163"/>
      <c r="BH13" s="163"/>
      <c r="BI13" s="65"/>
      <c r="BJ13" s="65"/>
      <c r="BK13" s="65"/>
      <c r="BL13" s="65"/>
      <c r="BM13" s="65"/>
      <c r="BN13" s="65"/>
      <c r="BO13" s="65"/>
      <c r="BP13" s="65"/>
      <c r="BQ13" s="65"/>
      <c r="BR13" s="65"/>
    </row>
    <row r="14" spans="1:70">
      <c r="A14" s="405">
        <v>6</v>
      </c>
      <c r="B14" s="388" t="s">
        <v>42</v>
      </c>
      <c r="C14" s="414">
        <v>3.5</v>
      </c>
      <c r="D14" s="414">
        <v>5.5</v>
      </c>
      <c r="E14" s="414">
        <v>3</v>
      </c>
      <c r="F14" s="189"/>
      <c r="G14" s="415">
        <v>6</v>
      </c>
      <c r="H14" s="416">
        <f t="shared" si="0"/>
        <v>480</v>
      </c>
      <c r="I14" s="189"/>
      <c r="J14" s="417">
        <f t="shared" si="21"/>
        <v>11.428571428571429</v>
      </c>
      <c r="K14" s="417">
        <f t="shared" si="1"/>
        <v>7.2727272727272725</v>
      </c>
      <c r="L14" s="417">
        <f t="shared" si="1"/>
        <v>13.333333333333334</v>
      </c>
      <c r="M14" s="417"/>
      <c r="O14" s="363">
        <v>12</v>
      </c>
      <c r="P14" s="363">
        <f t="shared" si="2"/>
        <v>1</v>
      </c>
      <c r="Q14" s="227">
        <f t="shared" si="3"/>
        <v>1.05</v>
      </c>
      <c r="R14" s="227">
        <f t="shared" si="4"/>
        <v>1.6500000000000001</v>
      </c>
      <c r="S14" s="227">
        <f t="shared" si="5"/>
        <v>0.89999999999999991</v>
      </c>
      <c r="T14" s="270">
        <f t="shared" si="6"/>
        <v>3.6</v>
      </c>
      <c r="V14" s="363">
        <v>20</v>
      </c>
      <c r="W14" s="363">
        <f t="shared" si="7"/>
        <v>1.6666666666666667</v>
      </c>
      <c r="X14" s="227">
        <f t="shared" si="8"/>
        <v>1.75</v>
      </c>
      <c r="Y14" s="227">
        <f t="shared" si="9"/>
        <v>2.75</v>
      </c>
      <c r="Z14" s="227">
        <f t="shared" si="10"/>
        <v>1.5</v>
      </c>
      <c r="AA14" s="270">
        <f t="shared" si="11"/>
        <v>6</v>
      </c>
      <c r="AC14" s="399">
        <v>6</v>
      </c>
      <c r="AD14" s="489">
        <f t="shared" si="22"/>
        <v>0.5</v>
      </c>
      <c r="AE14" s="487">
        <f>$AC14/J14</f>
        <v>0.52500000000000002</v>
      </c>
      <c r="AF14" s="487">
        <f t="shared" si="13"/>
        <v>0.82500000000000007</v>
      </c>
      <c r="AG14" s="487">
        <f t="shared" si="14"/>
        <v>0.44999999999999996</v>
      </c>
      <c r="AH14" s="488">
        <f t="shared" si="15"/>
        <v>1.8</v>
      </c>
      <c r="AK14" s="509">
        <v>12</v>
      </c>
      <c r="AL14" s="509"/>
      <c r="AM14" s="512">
        <f t="shared" si="23"/>
        <v>841.05000000000007</v>
      </c>
      <c r="AN14" s="512">
        <f t="shared" si="16"/>
        <v>1321.65</v>
      </c>
      <c r="AO14" s="512">
        <f t="shared" si="17"/>
        <v>720.9</v>
      </c>
      <c r="AP14" s="509">
        <f t="shared" si="24"/>
        <v>2883.6000000000004</v>
      </c>
      <c r="AR14" s="509">
        <v>12</v>
      </c>
      <c r="AS14" s="509"/>
      <c r="AT14" s="512">
        <f t="shared" si="25"/>
        <v>841.05000000000007</v>
      </c>
      <c r="AU14" s="512">
        <f t="shared" si="18"/>
        <v>1321.65</v>
      </c>
      <c r="AV14" s="512">
        <f t="shared" si="19"/>
        <v>720.9</v>
      </c>
      <c r="AW14" s="509">
        <f t="shared" si="20"/>
        <v>2883.6</v>
      </c>
    </row>
    <row r="15" spans="1:70">
      <c r="A15" s="405">
        <v>6</v>
      </c>
      <c r="B15" s="388" t="s">
        <v>40</v>
      </c>
      <c r="C15" s="414">
        <v>3</v>
      </c>
      <c r="D15" s="414">
        <v>8</v>
      </c>
      <c r="E15" s="414">
        <v>6</v>
      </c>
      <c r="F15" s="189"/>
      <c r="G15" s="415">
        <v>6</v>
      </c>
      <c r="H15" s="416">
        <f t="shared" si="0"/>
        <v>680</v>
      </c>
      <c r="I15" s="189"/>
      <c r="J15" s="417">
        <f t="shared" si="21"/>
        <v>13.333333333333334</v>
      </c>
      <c r="K15" s="417">
        <f t="shared" si="1"/>
        <v>5</v>
      </c>
      <c r="L15" s="417">
        <f t="shared" si="1"/>
        <v>6.666666666666667</v>
      </c>
      <c r="M15" s="417"/>
      <c r="O15" s="363">
        <v>6</v>
      </c>
      <c r="P15" s="363">
        <f t="shared" si="2"/>
        <v>0.5</v>
      </c>
      <c r="Q15" s="227">
        <f t="shared" si="3"/>
        <v>0.44999999999999996</v>
      </c>
      <c r="R15" s="227">
        <f t="shared" si="4"/>
        <v>1.2</v>
      </c>
      <c r="S15" s="227">
        <f t="shared" si="5"/>
        <v>0.89999999999999991</v>
      </c>
      <c r="T15" s="270">
        <f t="shared" si="6"/>
        <v>2.5499999999999998</v>
      </c>
      <c r="V15" s="364">
        <v>8</v>
      </c>
      <c r="W15" s="363">
        <f t="shared" si="7"/>
        <v>0.66666666666666663</v>
      </c>
      <c r="X15" s="227">
        <f t="shared" si="8"/>
        <v>0.6</v>
      </c>
      <c r="Y15" s="227">
        <f t="shared" si="9"/>
        <v>1.6</v>
      </c>
      <c r="Z15" s="227">
        <f t="shared" si="10"/>
        <v>1.2</v>
      </c>
      <c r="AA15" s="270">
        <f t="shared" si="11"/>
        <v>3.4000000000000004</v>
      </c>
      <c r="AC15" s="399">
        <v>5</v>
      </c>
      <c r="AD15" s="489">
        <f t="shared" si="22"/>
        <v>0.41666666666666669</v>
      </c>
      <c r="AE15" s="487">
        <f t="shared" si="12"/>
        <v>0.375</v>
      </c>
      <c r="AF15" s="487">
        <f t="shared" si="13"/>
        <v>1</v>
      </c>
      <c r="AG15" s="487">
        <f t="shared" si="14"/>
        <v>0.75</v>
      </c>
      <c r="AH15" s="488">
        <f t="shared" si="15"/>
        <v>2.125</v>
      </c>
      <c r="AK15" s="509">
        <v>6</v>
      </c>
      <c r="AL15" s="509"/>
      <c r="AM15" s="512">
        <f t="shared" si="23"/>
        <v>600.75</v>
      </c>
      <c r="AN15" s="512">
        <f t="shared" si="16"/>
        <v>1602</v>
      </c>
      <c r="AO15" s="512">
        <f t="shared" si="17"/>
        <v>1201.5</v>
      </c>
      <c r="AP15" s="509">
        <f t="shared" si="24"/>
        <v>3404.25</v>
      </c>
      <c r="AR15" s="509">
        <v>6</v>
      </c>
      <c r="AS15" s="509"/>
      <c r="AT15" s="512">
        <f t="shared" si="25"/>
        <v>600.75</v>
      </c>
      <c r="AU15" s="512">
        <f t="shared" si="18"/>
        <v>1602</v>
      </c>
      <c r="AV15" s="512">
        <f t="shared" si="19"/>
        <v>1201.5</v>
      </c>
      <c r="AW15" s="509">
        <f t="shared" si="20"/>
        <v>3404.25</v>
      </c>
      <c r="BA15" s="163"/>
      <c r="BB15" s="65"/>
      <c r="BC15" s="163"/>
      <c r="BD15" s="163"/>
      <c r="BE15" s="163"/>
      <c r="BF15" s="163"/>
      <c r="BG15" s="163"/>
      <c r="BH15" s="163"/>
      <c r="BI15" s="65"/>
      <c r="BJ15" s="65"/>
      <c r="BK15" s="65"/>
      <c r="BL15" s="65"/>
      <c r="BM15" s="65"/>
      <c r="BN15" s="65"/>
      <c r="BO15" s="65"/>
      <c r="BP15" s="65"/>
      <c r="BQ15" s="65"/>
      <c r="BR15" s="65"/>
    </row>
    <row r="16" spans="1:70">
      <c r="A16" s="405">
        <v>6</v>
      </c>
      <c r="B16" s="388" t="s">
        <v>39</v>
      </c>
      <c r="C16" s="414">
        <v>3.5</v>
      </c>
      <c r="D16" s="414">
        <v>5.5</v>
      </c>
      <c r="E16" s="414">
        <v>3</v>
      </c>
      <c r="F16" s="189"/>
      <c r="G16" s="415">
        <v>6</v>
      </c>
      <c r="H16" s="416">
        <f t="shared" si="0"/>
        <v>480</v>
      </c>
      <c r="I16" s="189"/>
      <c r="J16" s="417">
        <f t="shared" si="21"/>
        <v>11.428571428571429</v>
      </c>
      <c r="K16" s="417">
        <f t="shared" si="1"/>
        <v>7.2727272727272725</v>
      </c>
      <c r="L16" s="417">
        <f t="shared" si="1"/>
        <v>13.333333333333334</v>
      </c>
      <c r="M16" s="417"/>
      <c r="O16" s="363">
        <v>3</v>
      </c>
      <c r="P16" s="363">
        <f t="shared" si="2"/>
        <v>0.25</v>
      </c>
      <c r="Q16" s="227">
        <f t="shared" si="3"/>
        <v>0.26250000000000001</v>
      </c>
      <c r="R16" s="227">
        <f t="shared" si="4"/>
        <v>0.41250000000000003</v>
      </c>
      <c r="S16" s="227">
        <f t="shared" si="5"/>
        <v>0.22499999999999998</v>
      </c>
      <c r="T16" s="270">
        <f t="shared" si="6"/>
        <v>0.9</v>
      </c>
      <c r="V16" s="364">
        <f>2+3</f>
        <v>5</v>
      </c>
      <c r="W16" s="363">
        <f t="shared" si="7"/>
        <v>0.41666666666666669</v>
      </c>
      <c r="X16" s="227">
        <f t="shared" si="8"/>
        <v>0.4375</v>
      </c>
      <c r="Y16" s="227">
        <f t="shared" si="9"/>
        <v>0.6875</v>
      </c>
      <c r="Z16" s="227">
        <f t="shared" si="10"/>
        <v>0.375</v>
      </c>
      <c r="AA16" s="270">
        <f t="shared" si="11"/>
        <v>1.5</v>
      </c>
      <c r="AC16" s="399">
        <v>3</v>
      </c>
      <c r="AD16" s="489">
        <f t="shared" si="22"/>
        <v>0.25</v>
      </c>
      <c r="AE16" s="487">
        <f t="shared" si="12"/>
        <v>0.26250000000000001</v>
      </c>
      <c r="AF16" s="487">
        <f t="shared" si="13"/>
        <v>0.41250000000000003</v>
      </c>
      <c r="AG16" s="487">
        <f t="shared" si="14"/>
        <v>0.22499999999999998</v>
      </c>
      <c r="AH16" s="488">
        <f t="shared" si="15"/>
        <v>0.9</v>
      </c>
      <c r="AK16" s="509">
        <v>4</v>
      </c>
      <c r="AL16" s="509"/>
      <c r="AM16" s="512">
        <f t="shared" si="23"/>
        <v>420.52500000000003</v>
      </c>
      <c r="AN16" s="512">
        <f t="shared" si="16"/>
        <v>660.82500000000005</v>
      </c>
      <c r="AO16" s="512">
        <f t="shared" si="17"/>
        <v>360.45</v>
      </c>
      <c r="AP16" s="509">
        <f t="shared" si="24"/>
        <v>1441.8000000000002</v>
      </c>
      <c r="AR16" s="509">
        <v>4</v>
      </c>
      <c r="AS16" s="509"/>
      <c r="AT16" s="512">
        <f t="shared" si="25"/>
        <v>420.52500000000003</v>
      </c>
      <c r="AU16" s="512">
        <f t="shared" si="18"/>
        <v>660.82500000000005</v>
      </c>
      <c r="AV16" s="512">
        <f t="shared" si="19"/>
        <v>360.45</v>
      </c>
      <c r="AW16" s="509">
        <f t="shared" si="20"/>
        <v>1441.8</v>
      </c>
    </row>
    <row r="17" spans="1:70">
      <c r="A17" s="405">
        <v>12</v>
      </c>
      <c r="B17" s="388" t="s">
        <v>7</v>
      </c>
      <c r="C17" s="414">
        <v>4.5</v>
      </c>
      <c r="D17" s="414">
        <v>10.5</v>
      </c>
      <c r="E17" s="414">
        <v>16</v>
      </c>
      <c r="F17" s="189"/>
      <c r="G17" s="415">
        <v>12</v>
      </c>
      <c r="H17" s="416">
        <f t="shared" si="0"/>
        <v>1240</v>
      </c>
      <c r="I17" s="189"/>
      <c r="J17" s="417">
        <f t="shared" si="21"/>
        <v>8.8888888888888893</v>
      </c>
      <c r="K17" s="417">
        <f t="shared" si="1"/>
        <v>3.8095238095238093</v>
      </c>
      <c r="L17" s="417">
        <f t="shared" si="1"/>
        <v>2.5</v>
      </c>
      <c r="M17" s="417"/>
      <c r="O17" s="363">
        <v>0</v>
      </c>
      <c r="P17" s="363">
        <f t="shared" si="2"/>
        <v>0</v>
      </c>
      <c r="Q17" s="227">
        <f t="shared" si="3"/>
        <v>0</v>
      </c>
      <c r="R17" s="227">
        <f t="shared" si="4"/>
        <v>0</v>
      </c>
      <c r="S17" s="227">
        <f t="shared" si="5"/>
        <v>0</v>
      </c>
      <c r="T17" s="270">
        <f t="shared" si="6"/>
        <v>0</v>
      </c>
      <c r="V17" s="363">
        <v>0</v>
      </c>
      <c r="W17" s="363">
        <f t="shared" si="7"/>
        <v>0</v>
      </c>
      <c r="X17" s="227">
        <f t="shared" si="8"/>
        <v>0</v>
      </c>
      <c r="Y17" s="227">
        <f t="shared" si="9"/>
        <v>0</v>
      </c>
      <c r="Z17" s="227">
        <f t="shared" si="10"/>
        <v>0</v>
      </c>
      <c r="AA17" s="270">
        <f t="shared" si="11"/>
        <v>0</v>
      </c>
      <c r="AC17" s="399">
        <v>0</v>
      </c>
      <c r="AD17" s="489">
        <f t="shared" si="22"/>
        <v>0</v>
      </c>
      <c r="AE17" s="487">
        <f t="shared" si="12"/>
        <v>0</v>
      </c>
      <c r="AF17" s="487">
        <f t="shared" si="13"/>
        <v>0</v>
      </c>
      <c r="AG17" s="487">
        <f t="shared" si="14"/>
        <v>0</v>
      </c>
      <c r="AH17" s="488">
        <f t="shared" si="15"/>
        <v>0</v>
      </c>
      <c r="AK17" s="509">
        <v>0</v>
      </c>
      <c r="AL17" s="509"/>
      <c r="AM17" s="512">
        <f t="shared" si="23"/>
        <v>0</v>
      </c>
      <c r="AN17" s="512">
        <f t="shared" si="16"/>
        <v>0</v>
      </c>
      <c r="AO17" s="512">
        <f t="shared" si="17"/>
        <v>0</v>
      </c>
      <c r="AP17" s="509">
        <f t="shared" si="24"/>
        <v>0</v>
      </c>
      <c r="AR17" s="509">
        <v>0</v>
      </c>
      <c r="AS17" s="509"/>
      <c r="AT17" s="512">
        <f t="shared" si="25"/>
        <v>0</v>
      </c>
      <c r="AU17" s="512">
        <f t="shared" si="18"/>
        <v>0</v>
      </c>
      <c r="AV17" s="512">
        <f t="shared" si="19"/>
        <v>0</v>
      </c>
      <c r="AW17" s="509">
        <f t="shared" si="20"/>
        <v>0</v>
      </c>
      <c r="BA17" s="163"/>
      <c r="BB17" s="65"/>
      <c r="BC17" s="163"/>
      <c r="BD17" s="163"/>
      <c r="BE17" s="163"/>
      <c r="BF17" s="163"/>
      <c r="BG17" s="163"/>
      <c r="BH17" s="163"/>
      <c r="BI17" s="65"/>
      <c r="BJ17" s="65"/>
      <c r="BK17" s="65"/>
      <c r="BL17" s="65"/>
      <c r="BM17" s="65"/>
      <c r="BN17" s="65"/>
      <c r="BO17" s="65"/>
      <c r="BP17" s="65"/>
      <c r="BQ17" s="65"/>
      <c r="BR17" s="65"/>
    </row>
    <row r="18" spans="1:70">
      <c r="A18" s="405">
        <v>1</v>
      </c>
      <c r="B18" s="388" t="s">
        <v>41</v>
      </c>
      <c r="C18" s="414">
        <v>2</v>
      </c>
      <c r="D18" s="414">
        <v>2</v>
      </c>
      <c r="E18" s="414">
        <v>2</v>
      </c>
      <c r="F18" s="189"/>
      <c r="G18" s="415">
        <v>1</v>
      </c>
      <c r="H18" s="416">
        <f t="shared" si="0"/>
        <v>240</v>
      </c>
      <c r="I18" s="189"/>
      <c r="J18" s="417">
        <f t="shared" si="21"/>
        <v>20</v>
      </c>
      <c r="K18" s="417">
        <f t="shared" si="1"/>
        <v>20</v>
      </c>
      <c r="L18" s="417">
        <f t="shared" si="1"/>
        <v>20</v>
      </c>
      <c r="M18" s="417"/>
      <c r="O18" s="363">
        <v>0</v>
      </c>
      <c r="P18" s="363">
        <f t="shared" si="2"/>
        <v>0</v>
      </c>
      <c r="Q18" s="227">
        <f t="shared" si="3"/>
        <v>0</v>
      </c>
      <c r="R18" s="227">
        <f t="shared" si="4"/>
        <v>0</v>
      </c>
      <c r="S18" s="227">
        <f t="shared" si="5"/>
        <v>0</v>
      </c>
      <c r="T18" s="270">
        <f t="shared" si="6"/>
        <v>0</v>
      </c>
      <c r="V18" s="363">
        <v>0</v>
      </c>
      <c r="W18" s="363">
        <f t="shared" si="7"/>
        <v>0</v>
      </c>
      <c r="X18" s="227">
        <f t="shared" si="8"/>
        <v>0</v>
      </c>
      <c r="Y18" s="227">
        <f t="shared" si="9"/>
        <v>0</v>
      </c>
      <c r="Z18" s="227">
        <f t="shared" si="10"/>
        <v>0</v>
      </c>
      <c r="AA18" s="270">
        <f t="shared" si="11"/>
        <v>0</v>
      </c>
      <c r="AC18" s="399">
        <v>0</v>
      </c>
      <c r="AD18" s="489">
        <f t="shared" si="22"/>
        <v>0</v>
      </c>
      <c r="AE18" s="487">
        <f t="shared" si="12"/>
        <v>0</v>
      </c>
      <c r="AF18" s="487">
        <f t="shared" si="13"/>
        <v>0</v>
      </c>
      <c r="AG18" s="487">
        <f t="shared" si="14"/>
        <v>0</v>
      </c>
      <c r="AH18" s="488">
        <f t="shared" si="15"/>
        <v>0</v>
      </c>
      <c r="AK18" s="509">
        <v>0</v>
      </c>
      <c r="AL18" s="509"/>
      <c r="AM18" s="512">
        <f t="shared" si="23"/>
        <v>0</v>
      </c>
      <c r="AN18" s="512">
        <f t="shared" si="16"/>
        <v>0</v>
      </c>
      <c r="AO18" s="512">
        <f t="shared" si="17"/>
        <v>0</v>
      </c>
      <c r="AP18" s="509">
        <f t="shared" si="24"/>
        <v>0</v>
      </c>
      <c r="AR18" s="509">
        <v>0</v>
      </c>
      <c r="AS18" s="509"/>
      <c r="AT18" s="512">
        <f t="shared" si="25"/>
        <v>0</v>
      </c>
      <c r="AU18" s="512">
        <f t="shared" si="18"/>
        <v>0</v>
      </c>
      <c r="AV18" s="512">
        <f t="shared" si="19"/>
        <v>0</v>
      </c>
      <c r="AW18" s="509">
        <f t="shared" si="20"/>
        <v>0</v>
      </c>
    </row>
    <row r="19" spans="1:70" s="1" customFormat="1">
      <c r="A19" s="405"/>
      <c r="B19" s="387" t="s">
        <v>181</v>
      </c>
      <c r="C19" s="414"/>
      <c r="D19" s="414"/>
      <c r="E19" s="414"/>
      <c r="F19" s="418"/>
      <c r="G19" s="415"/>
      <c r="H19" s="416"/>
      <c r="I19" s="418"/>
      <c r="J19" s="419"/>
      <c r="K19" s="419"/>
      <c r="L19" s="419"/>
      <c r="M19" s="420"/>
      <c r="N19" s="9"/>
      <c r="O19" s="365">
        <f>SUM(O9:O18)</f>
        <v>26</v>
      </c>
      <c r="P19" s="365">
        <f t="shared" si="2"/>
        <v>2.1666666666666665</v>
      </c>
      <c r="Q19" s="341">
        <f>(SUM(Q9:Q18))</f>
        <v>2.3718750000000002</v>
      </c>
      <c r="R19" s="341">
        <f>(SUM(R9:R18))</f>
        <v>4.4812500000000002</v>
      </c>
      <c r="S19" s="341">
        <f>(SUM(S9:S18))</f>
        <v>4.9312499999999995</v>
      </c>
      <c r="T19" s="342">
        <f>SUM(Q19:S19)</f>
        <v>11.784375000000001</v>
      </c>
      <c r="U19" s="9"/>
      <c r="V19" s="365">
        <f>SUM(V9:V18)</f>
        <v>40</v>
      </c>
      <c r="W19" s="365">
        <f t="shared" si="7"/>
        <v>3.3333333333333335</v>
      </c>
      <c r="X19" s="341">
        <f>(SUM(X9:X18))</f>
        <v>3.5718749999999999</v>
      </c>
      <c r="Y19" s="341">
        <f>(SUM(Y9:Y18))</f>
        <v>6.53125</v>
      </c>
      <c r="Z19" s="341">
        <f>(SUM(Z9:Z18))</f>
        <v>6.1312500000000005</v>
      </c>
      <c r="AA19" s="342">
        <f t="shared" si="11"/>
        <v>16.234375</v>
      </c>
      <c r="AB19" s="9"/>
      <c r="AC19" s="400">
        <f>SUM(AC9:AC18)</f>
        <v>23</v>
      </c>
      <c r="AD19" s="490">
        <f t="shared" si="22"/>
        <v>1.9166666666666667</v>
      </c>
      <c r="AE19" s="374">
        <f>(SUM(AE9:AE18))</f>
        <v>2.1562500000000004</v>
      </c>
      <c r="AF19" s="374">
        <f>(SUM(AF9:AF18))</f>
        <v>4.1124999999999998</v>
      </c>
      <c r="AG19" s="374">
        <f>(SUM(AG9:AG18))</f>
        <v>5.1374999999999993</v>
      </c>
      <c r="AH19" s="375">
        <f>SUM(AE19:AG19)</f>
        <v>11.40625</v>
      </c>
      <c r="AI19" s="335"/>
      <c r="AJ19" s="9"/>
      <c r="AK19" s="510">
        <v>27</v>
      </c>
      <c r="AL19" s="510"/>
      <c r="AM19" s="519">
        <f t="shared" si="23"/>
        <v>3454.3125000000009</v>
      </c>
      <c r="AN19" s="519">
        <f t="shared" si="16"/>
        <v>6588.2249999999995</v>
      </c>
      <c r="AO19" s="519">
        <f t="shared" si="17"/>
        <v>8230.2749999999996</v>
      </c>
      <c r="AP19" s="510">
        <f t="shared" si="24"/>
        <v>18272.8125</v>
      </c>
      <c r="AR19" s="510">
        <v>27</v>
      </c>
      <c r="AS19" s="510"/>
      <c r="AT19" s="519">
        <f t="shared" si="25"/>
        <v>3454.3125000000009</v>
      </c>
      <c r="AU19" s="519">
        <f t="shared" si="18"/>
        <v>6588.2249999999995</v>
      </c>
      <c r="AV19" s="519">
        <f t="shared" si="19"/>
        <v>8230.2749999999996</v>
      </c>
      <c r="AW19" s="510">
        <f t="shared" si="20"/>
        <v>18272.8125</v>
      </c>
      <c r="BA19" s="325"/>
      <c r="BB19" s="336"/>
      <c r="BC19" s="325"/>
      <c r="BD19" s="325"/>
      <c r="BE19" s="325"/>
      <c r="BF19" s="325"/>
      <c r="BG19" s="325"/>
      <c r="BH19" s="325"/>
      <c r="BI19" s="336"/>
      <c r="BJ19" s="336"/>
      <c r="BK19" s="336"/>
      <c r="BL19" s="336"/>
      <c r="BM19" s="336"/>
      <c r="BN19" s="336"/>
      <c r="BO19" s="336"/>
      <c r="BP19" s="336"/>
      <c r="BQ19" s="336"/>
      <c r="BR19" s="336"/>
    </row>
    <row r="20" spans="1:70" s="340" customFormat="1" ht="16.899999999999999" customHeight="1" thickBot="1">
      <c r="A20" s="405"/>
      <c r="B20" s="390" t="s">
        <v>186</v>
      </c>
      <c r="C20" s="414"/>
      <c r="D20" s="414"/>
      <c r="E20" s="414"/>
      <c r="F20" s="338"/>
      <c r="G20" s="415"/>
      <c r="H20" s="416"/>
      <c r="I20" s="338"/>
      <c r="J20" s="417"/>
      <c r="K20" s="417"/>
      <c r="L20" s="417"/>
      <c r="M20" s="417"/>
      <c r="N20" s="339"/>
      <c r="O20" s="396"/>
      <c r="P20" s="396"/>
      <c r="Q20" s="194">
        <f>Q19/$B$2</f>
        <v>0.79062500000000002</v>
      </c>
      <c r="R20" s="194">
        <f>R19/$B$3</f>
        <v>0.37343750000000003</v>
      </c>
      <c r="S20" s="194">
        <f>S19/$B$4</f>
        <v>1.6437499999999998</v>
      </c>
      <c r="T20" s="194">
        <f>T19/$B$5</f>
        <v>0.65468750000000009</v>
      </c>
      <c r="U20" s="339"/>
      <c r="V20" s="366"/>
      <c r="W20" s="366"/>
      <c r="X20" s="343">
        <f>X19/$B$2</f>
        <v>1.190625</v>
      </c>
      <c r="Y20" s="343">
        <f>Y19/$B$3</f>
        <v>0.54427083333333337</v>
      </c>
      <c r="Z20" s="343">
        <f>Z19/$B$4</f>
        <v>2.0437500000000002</v>
      </c>
      <c r="AA20" s="343">
        <f>AA19/$B$5</f>
        <v>0.90190972222222221</v>
      </c>
      <c r="AB20" s="339"/>
      <c r="AC20" s="401"/>
      <c r="AD20" s="491"/>
      <c r="AE20" s="376">
        <f>AE19/$B$2</f>
        <v>0.71875000000000011</v>
      </c>
      <c r="AF20" s="376">
        <f>AF19/$B$3</f>
        <v>0.34270833333333334</v>
      </c>
      <c r="AG20" s="376">
        <f>AG19/$B$4</f>
        <v>1.7124999999999997</v>
      </c>
      <c r="AH20" s="376">
        <f>AH19/$B$5</f>
        <v>0.63368055555555558</v>
      </c>
      <c r="AI20" s="339"/>
      <c r="AJ20" s="339"/>
      <c r="AK20" s="511"/>
      <c r="AL20" s="511"/>
      <c r="AM20" s="376">
        <f>AM19/$C$2</f>
        <v>0.71875000000000022</v>
      </c>
      <c r="AN20" s="376">
        <f>AN19/$C$3</f>
        <v>0.34270833333333328</v>
      </c>
      <c r="AO20" s="376">
        <f>AO19/$C$4</f>
        <v>1.7124999999999999</v>
      </c>
      <c r="AP20" s="376">
        <f>AP19/$C$5</f>
        <v>0.63368055555555558</v>
      </c>
      <c r="AR20" s="511"/>
      <c r="AS20" s="511"/>
      <c r="AT20" s="376">
        <f>AT19/$J$2</f>
        <v>0.55357572115384635</v>
      </c>
      <c r="AU20" s="376">
        <f>AU19/$J$3</f>
        <v>0.26395132211538458</v>
      </c>
      <c r="AV20" s="376">
        <f>AV19/$J$4</f>
        <v>1.3189543269230768</v>
      </c>
      <c r="AW20" s="376">
        <f>AW19/$J$5</f>
        <v>0.48805588942307693</v>
      </c>
      <c r="BA20" s="435"/>
      <c r="BC20" s="435" t="s">
        <v>177</v>
      </c>
      <c r="BD20" s="435"/>
      <c r="BE20" s="337"/>
      <c r="BF20" s="436"/>
      <c r="BG20" s="435"/>
      <c r="BH20" s="435"/>
    </row>
    <row r="21" spans="1:70" s="10" customFormat="1" ht="34.15" customHeight="1">
      <c r="A21" s="478" t="s">
        <v>44</v>
      </c>
      <c r="B21" s="389"/>
      <c r="C21" s="421"/>
      <c r="D21" s="421"/>
      <c r="E21" s="421"/>
      <c r="F21" s="411"/>
      <c r="G21" s="422"/>
      <c r="H21" s="423"/>
      <c r="I21" s="411"/>
      <c r="J21" s="412"/>
      <c r="K21" s="412"/>
      <c r="L21" s="412"/>
      <c r="M21" s="413"/>
      <c r="N21" s="183"/>
      <c r="O21" s="362"/>
      <c r="P21" s="395"/>
      <c r="Q21" s="345"/>
      <c r="R21" s="345"/>
      <c r="S21" s="345"/>
      <c r="T21" s="345"/>
      <c r="U21" s="183"/>
      <c r="V21" s="362"/>
      <c r="W21" s="395"/>
      <c r="X21" s="345"/>
      <c r="Y21" s="345"/>
      <c r="Z21" s="345"/>
      <c r="AA21" s="344"/>
      <c r="AB21" s="183"/>
      <c r="AC21" s="398"/>
      <c r="AD21" s="492"/>
      <c r="AE21" s="372"/>
      <c r="AF21" s="372"/>
      <c r="AG21" s="372"/>
      <c r="AH21" s="373"/>
      <c r="AJ21" s="183"/>
      <c r="AK21" s="517"/>
      <c r="AL21" s="517"/>
      <c r="AM21" s="520"/>
      <c r="AN21" s="520"/>
      <c r="AO21" s="520"/>
      <c r="AP21" s="517"/>
      <c r="AR21" s="517"/>
      <c r="AS21" s="517"/>
      <c r="AT21" s="520"/>
      <c r="AU21" s="520"/>
      <c r="AV21" s="520"/>
      <c r="AW21" s="517"/>
      <c r="BA21" s="24"/>
      <c r="BB21"/>
      <c r="BC21" s="24" t="s">
        <v>44</v>
      </c>
      <c r="BD21" s="24" t="s">
        <v>95</v>
      </c>
      <c r="BE21" s="24" t="s">
        <v>96</v>
      </c>
      <c r="BF21" s="24" t="s">
        <v>97</v>
      </c>
      <c r="BG21" s="24" t="s">
        <v>53</v>
      </c>
      <c r="BH21" s="24"/>
      <c r="BI21"/>
      <c r="BJ21"/>
      <c r="BK21"/>
      <c r="BL21"/>
      <c r="BM21"/>
      <c r="BN21"/>
      <c r="BO21"/>
      <c r="BP21"/>
      <c r="BQ21"/>
      <c r="BR21"/>
    </row>
    <row r="22" spans="1:70" s="4" customFormat="1">
      <c r="A22" s="405">
        <v>10</v>
      </c>
      <c r="B22" s="388" t="s">
        <v>62</v>
      </c>
      <c r="C22" s="414">
        <f>C24*75%</f>
        <v>3.375</v>
      </c>
      <c r="D22" s="414">
        <f>D24*75%</f>
        <v>7.875</v>
      </c>
      <c r="E22" s="414">
        <f>E24*75%</f>
        <v>12</v>
      </c>
      <c r="F22" s="189"/>
      <c r="G22" s="415">
        <v>10</v>
      </c>
      <c r="H22" s="416">
        <f t="shared" ref="H22:H28" si="26">(C22+D22+E22+F22)*40</f>
        <v>930</v>
      </c>
      <c r="I22" s="189"/>
      <c r="J22" s="417">
        <f t="shared" ref="J22:L28" si="27">40/C22</f>
        <v>11.851851851851851</v>
      </c>
      <c r="K22" s="417">
        <f t="shared" si="27"/>
        <v>5.0793650793650791</v>
      </c>
      <c r="L22" s="417">
        <f t="shared" si="27"/>
        <v>3.3333333333333335</v>
      </c>
      <c r="M22" s="424"/>
      <c r="N22" s="186"/>
      <c r="O22" s="364">
        <v>2</v>
      </c>
      <c r="P22" s="363">
        <f t="shared" ref="P22:P29" si="28">O22/12</f>
        <v>0.16666666666666666</v>
      </c>
      <c r="Q22" s="227">
        <f t="shared" ref="Q22:S28" si="29">$O22/J22</f>
        <v>0.16875000000000001</v>
      </c>
      <c r="R22" s="227">
        <f t="shared" si="29"/>
        <v>0.39375000000000004</v>
      </c>
      <c r="S22" s="227">
        <f t="shared" si="29"/>
        <v>0.6</v>
      </c>
      <c r="T22" s="270">
        <f t="shared" ref="T22:T28" si="30">SUM(Q22:S22)</f>
        <v>1.1625000000000001</v>
      </c>
      <c r="U22" s="186"/>
      <c r="V22" s="363">
        <v>7</v>
      </c>
      <c r="W22" s="363">
        <f t="shared" ref="W22:W29" si="31">V22/12</f>
        <v>0.58333333333333337</v>
      </c>
      <c r="X22" s="227">
        <f t="shared" ref="X22:Z28" si="32">$V22/J22</f>
        <v>0.59062500000000007</v>
      </c>
      <c r="Y22" s="227">
        <f t="shared" si="32"/>
        <v>1.378125</v>
      </c>
      <c r="Z22" s="227">
        <f t="shared" si="32"/>
        <v>2.1</v>
      </c>
      <c r="AA22" s="270">
        <f t="shared" ref="AA22:AA29" si="33">SUM(X22:Z22)</f>
        <v>4.0687499999999996</v>
      </c>
      <c r="AB22" s="186"/>
      <c r="AC22" s="399">
        <v>1</v>
      </c>
      <c r="AD22" s="489">
        <f t="shared" ref="AD22:AD28" si="34">AC22/12</f>
        <v>8.3333333333333329E-2</v>
      </c>
      <c r="AE22" s="487">
        <f t="shared" ref="AE22:AG28" si="35">$AC22/J22</f>
        <v>8.4375000000000006E-2</v>
      </c>
      <c r="AF22" s="487">
        <f t="shared" si="35"/>
        <v>0.19687500000000002</v>
      </c>
      <c r="AG22" s="487">
        <f t="shared" si="35"/>
        <v>0.3</v>
      </c>
      <c r="AH22" s="488">
        <f t="shared" ref="AH22:AH28" si="36">SUM(AE22:AG22)</f>
        <v>0.58125000000000004</v>
      </c>
      <c r="AJ22" s="186"/>
      <c r="AK22" s="509">
        <v>2</v>
      </c>
      <c r="AL22" s="509"/>
      <c r="AM22" s="512">
        <f t="shared" ref="AM22:AM29" si="37">AE22*1602</f>
        <v>135.16875000000002</v>
      </c>
      <c r="AN22" s="512">
        <f t="shared" ref="AN22:AN29" si="38">AF22*1602</f>
        <v>315.39375000000001</v>
      </c>
      <c r="AO22" s="512">
        <f t="shared" ref="AO22:AO29" si="39">AG22*1602</f>
        <v>480.59999999999997</v>
      </c>
      <c r="AP22" s="509">
        <f t="shared" ref="AP22:AP29" si="40">SUM(AM22:AO22)</f>
        <v>931.16249999999991</v>
      </c>
      <c r="AR22" s="509">
        <v>2</v>
      </c>
      <c r="AS22" s="509"/>
      <c r="AT22" s="512">
        <f t="shared" ref="AT22:AT29" si="41">AE22*1602</f>
        <v>135.16875000000002</v>
      </c>
      <c r="AU22" s="512">
        <f t="shared" ref="AU22:AU29" si="42">AF22*1602</f>
        <v>315.39375000000001</v>
      </c>
      <c r="AV22" s="512">
        <f t="shared" ref="AV22:AV29" si="43">AG22*1602</f>
        <v>480.59999999999997</v>
      </c>
      <c r="AW22" s="509">
        <f t="shared" ref="AW22:AW29" si="44">AH22*1602</f>
        <v>931.16250000000002</v>
      </c>
      <c r="BA22" s="24"/>
      <c r="BB22"/>
      <c r="BC22" s="437" t="s">
        <v>62</v>
      </c>
      <c r="BD22" s="327">
        <v>4</v>
      </c>
      <c r="BE22" s="327"/>
      <c r="BF22" s="327">
        <v>3</v>
      </c>
      <c r="BG22" s="438">
        <f>SUM(BD22:BF22)</f>
        <v>7</v>
      </c>
      <c r="BH22" s="24"/>
      <c r="BI22"/>
      <c r="BJ22"/>
      <c r="BK22"/>
      <c r="BL22"/>
      <c r="BM22"/>
      <c r="BN22"/>
      <c r="BO22"/>
      <c r="BP22"/>
      <c r="BQ22"/>
      <c r="BR22"/>
    </row>
    <row r="23" spans="1:70">
      <c r="A23" s="405">
        <v>2</v>
      </c>
      <c r="B23" s="388" t="s">
        <v>37</v>
      </c>
      <c r="C23" s="414">
        <v>2</v>
      </c>
      <c r="D23" s="414">
        <v>2</v>
      </c>
      <c r="E23" s="414">
        <v>2</v>
      </c>
      <c r="F23" s="189"/>
      <c r="G23" s="415">
        <v>2</v>
      </c>
      <c r="H23" s="416">
        <f t="shared" si="26"/>
        <v>240</v>
      </c>
      <c r="I23" s="189"/>
      <c r="J23" s="417">
        <f t="shared" si="27"/>
        <v>20</v>
      </c>
      <c r="K23" s="417">
        <f t="shared" si="27"/>
        <v>20</v>
      </c>
      <c r="L23" s="417">
        <f t="shared" si="27"/>
        <v>20</v>
      </c>
      <c r="M23" s="424"/>
      <c r="O23" s="364">
        <v>0</v>
      </c>
      <c r="P23" s="363">
        <f t="shared" si="28"/>
        <v>0</v>
      </c>
      <c r="Q23" s="227">
        <f t="shared" si="29"/>
        <v>0</v>
      </c>
      <c r="R23" s="227">
        <f t="shared" si="29"/>
        <v>0</v>
      </c>
      <c r="S23" s="227">
        <f t="shared" si="29"/>
        <v>0</v>
      </c>
      <c r="T23" s="270">
        <f t="shared" si="30"/>
        <v>0</v>
      </c>
      <c r="V23" s="363">
        <v>0</v>
      </c>
      <c r="W23" s="363">
        <f t="shared" si="31"/>
        <v>0</v>
      </c>
      <c r="X23" s="227">
        <f t="shared" si="32"/>
        <v>0</v>
      </c>
      <c r="Y23" s="227">
        <f t="shared" si="32"/>
        <v>0</v>
      </c>
      <c r="Z23" s="227">
        <f t="shared" si="32"/>
        <v>0</v>
      </c>
      <c r="AA23" s="270">
        <f t="shared" si="33"/>
        <v>0</v>
      </c>
      <c r="AC23" s="399">
        <v>1</v>
      </c>
      <c r="AD23" s="489">
        <f t="shared" si="34"/>
        <v>8.3333333333333329E-2</v>
      </c>
      <c r="AE23" s="487">
        <f t="shared" si="35"/>
        <v>0.05</v>
      </c>
      <c r="AF23" s="487">
        <f t="shared" si="35"/>
        <v>0.05</v>
      </c>
      <c r="AG23" s="487">
        <f t="shared" si="35"/>
        <v>0.05</v>
      </c>
      <c r="AH23" s="488">
        <f t="shared" si="36"/>
        <v>0.15000000000000002</v>
      </c>
      <c r="AK23" s="509">
        <v>1</v>
      </c>
      <c r="AL23" s="509"/>
      <c r="AM23" s="512">
        <f t="shared" si="37"/>
        <v>80.100000000000009</v>
      </c>
      <c r="AN23" s="512">
        <f t="shared" si="38"/>
        <v>80.100000000000009</v>
      </c>
      <c r="AO23" s="512">
        <f t="shared" si="39"/>
        <v>80.100000000000009</v>
      </c>
      <c r="AP23" s="509">
        <f t="shared" si="40"/>
        <v>240.3</v>
      </c>
      <c r="AR23" s="509">
        <v>1</v>
      </c>
      <c r="AS23" s="509"/>
      <c r="AT23" s="512">
        <f t="shared" si="41"/>
        <v>80.100000000000009</v>
      </c>
      <c r="AU23" s="512">
        <f t="shared" si="42"/>
        <v>80.100000000000009</v>
      </c>
      <c r="AV23" s="512">
        <f t="shared" si="43"/>
        <v>80.100000000000009</v>
      </c>
      <c r="AW23" s="509">
        <f t="shared" si="44"/>
        <v>240.30000000000004</v>
      </c>
      <c r="BA23" s="163"/>
      <c r="BB23" s="65"/>
      <c r="BC23" s="439" t="s">
        <v>37</v>
      </c>
      <c r="BD23" s="328">
        <v>0</v>
      </c>
      <c r="BE23" s="328"/>
      <c r="BF23" s="328"/>
      <c r="BG23" s="438">
        <f t="shared" ref="BG23:BG29" si="45">SUM(BD23:BF23)</f>
        <v>0</v>
      </c>
      <c r="BH23" s="163"/>
      <c r="BI23" s="65"/>
      <c r="BJ23" s="65"/>
      <c r="BK23" s="65"/>
      <c r="BL23" s="65"/>
      <c r="BM23" s="65"/>
      <c r="BN23" s="65"/>
      <c r="BO23" s="65"/>
      <c r="BP23" s="65"/>
      <c r="BQ23" s="65"/>
      <c r="BR23" s="65"/>
    </row>
    <row r="24" spans="1:70">
      <c r="A24" s="405">
        <v>12</v>
      </c>
      <c r="B24" s="388" t="s">
        <v>6</v>
      </c>
      <c r="C24" s="414">
        <v>4.5</v>
      </c>
      <c r="D24" s="414">
        <v>10.5</v>
      </c>
      <c r="E24" s="414">
        <v>16</v>
      </c>
      <c r="F24" s="189"/>
      <c r="G24" s="415">
        <v>12</v>
      </c>
      <c r="H24" s="416">
        <f t="shared" si="26"/>
        <v>1240</v>
      </c>
      <c r="I24" s="189"/>
      <c r="J24" s="417">
        <f t="shared" si="27"/>
        <v>8.8888888888888893</v>
      </c>
      <c r="K24" s="417">
        <f t="shared" si="27"/>
        <v>3.8095238095238093</v>
      </c>
      <c r="L24" s="417">
        <f t="shared" si="27"/>
        <v>2.5</v>
      </c>
      <c r="M24" s="424"/>
      <c r="O24" s="364">
        <v>0</v>
      </c>
      <c r="P24" s="363">
        <f t="shared" si="28"/>
        <v>0</v>
      </c>
      <c r="Q24" s="227">
        <f t="shared" si="29"/>
        <v>0</v>
      </c>
      <c r="R24" s="227">
        <f t="shared" si="29"/>
        <v>0</v>
      </c>
      <c r="S24" s="227">
        <f t="shared" si="29"/>
        <v>0</v>
      </c>
      <c r="T24" s="270">
        <f t="shared" si="30"/>
        <v>0</v>
      </c>
      <c r="V24" s="363">
        <v>0</v>
      </c>
      <c r="W24" s="363">
        <f t="shared" si="31"/>
        <v>0</v>
      </c>
      <c r="X24" s="227">
        <f t="shared" si="32"/>
        <v>0</v>
      </c>
      <c r="Y24" s="227">
        <f t="shared" si="32"/>
        <v>0</v>
      </c>
      <c r="Z24" s="227">
        <f t="shared" si="32"/>
        <v>0</v>
      </c>
      <c r="AA24" s="270">
        <f t="shared" si="33"/>
        <v>0</v>
      </c>
      <c r="AC24" s="399"/>
      <c r="AD24" s="489">
        <f t="shared" si="34"/>
        <v>0</v>
      </c>
      <c r="AE24" s="487">
        <f t="shared" si="35"/>
        <v>0</v>
      </c>
      <c r="AF24" s="487">
        <f t="shared" si="35"/>
        <v>0</v>
      </c>
      <c r="AG24" s="487">
        <f t="shared" si="35"/>
        <v>0</v>
      </c>
      <c r="AH24" s="488">
        <f t="shared" si="36"/>
        <v>0</v>
      </c>
      <c r="AK24" s="509"/>
      <c r="AL24" s="509"/>
      <c r="AM24" s="512">
        <f t="shared" si="37"/>
        <v>0</v>
      </c>
      <c r="AN24" s="512">
        <f t="shared" si="38"/>
        <v>0</v>
      </c>
      <c r="AO24" s="512">
        <f t="shared" si="39"/>
        <v>0</v>
      </c>
      <c r="AP24" s="509">
        <f t="shared" si="40"/>
        <v>0</v>
      </c>
      <c r="AR24" s="509"/>
      <c r="AS24" s="509"/>
      <c r="AT24" s="512">
        <f t="shared" si="41"/>
        <v>0</v>
      </c>
      <c r="AU24" s="512">
        <f t="shared" si="42"/>
        <v>0</v>
      </c>
      <c r="AV24" s="512">
        <f t="shared" si="43"/>
        <v>0</v>
      </c>
      <c r="AW24" s="509">
        <f t="shared" si="44"/>
        <v>0</v>
      </c>
      <c r="BC24" s="439" t="s">
        <v>6</v>
      </c>
      <c r="BD24" s="328">
        <v>0</v>
      </c>
      <c r="BE24" s="328"/>
      <c r="BF24" s="328"/>
      <c r="BG24" s="438">
        <f t="shared" si="45"/>
        <v>0</v>
      </c>
    </row>
    <row r="25" spans="1:70">
      <c r="A25" s="405">
        <v>4</v>
      </c>
      <c r="B25" s="388" t="s">
        <v>43</v>
      </c>
      <c r="C25" s="414">
        <v>2</v>
      </c>
      <c r="D25" s="414">
        <v>4</v>
      </c>
      <c r="E25" s="414">
        <v>2</v>
      </c>
      <c r="F25" s="189"/>
      <c r="G25" s="415">
        <v>4</v>
      </c>
      <c r="H25" s="416">
        <f t="shared" si="26"/>
        <v>320</v>
      </c>
      <c r="I25" s="189"/>
      <c r="J25" s="417">
        <f t="shared" si="27"/>
        <v>20</v>
      </c>
      <c r="K25" s="417">
        <f t="shared" si="27"/>
        <v>10</v>
      </c>
      <c r="L25" s="417">
        <f t="shared" si="27"/>
        <v>20</v>
      </c>
      <c r="M25" s="424"/>
      <c r="O25" s="364">
        <v>5</v>
      </c>
      <c r="P25" s="363">
        <f t="shared" si="28"/>
        <v>0.41666666666666669</v>
      </c>
      <c r="Q25" s="227">
        <f t="shared" si="29"/>
        <v>0.25</v>
      </c>
      <c r="R25" s="227">
        <f t="shared" si="29"/>
        <v>0.5</v>
      </c>
      <c r="S25" s="227">
        <f t="shared" si="29"/>
        <v>0.25</v>
      </c>
      <c r="T25" s="270">
        <f t="shared" si="30"/>
        <v>1</v>
      </c>
      <c r="V25" s="363">
        <v>5</v>
      </c>
      <c r="W25" s="363">
        <f t="shared" si="31"/>
        <v>0.41666666666666669</v>
      </c>
      <c r="X25" s="227">
        <f t="shared" si="32"/>
        <v>0.25</v>
      </c>
      <c r="Y25" s="227">
        <f t="shared" si="32"/>
        <v>0.5</v>
      </c>
      <c r="Z25" s="227">
        <f t="shared" si="32"/>
        <v>0.25</v>
      </c>
      <c r="AA25" s="270">
        <f t="shared" si="33"/>
        <v>1</v>
      </c>
      <c r="AC25" s="399">
        <v>1</v>
      </c>
      <c r="AD25" s="489">
        <f t="shared" si="34"/>
        <v>8.3333333333333329E-2</v>
      </c>
      <c r="AE25" s="487">
        <f t="shared" si="35"/>
        <v>0.05</v>
      </c>
      <c r="AF25" s="487">
        <f t="shared" si="35"/>
        <v>0.1</v>
      </c>
      <c r="AG25" s="487">
        <f t="shared" si="35"/>
        <v>0.05</v>
      </c>
      <c r="AH25" s="488">
        <f t="shared" si="36"/>
        <v>0.2</v>
      </c>
      <c r="AK25" s="509">
        <v>2</v>
      </c>
      <c r="AL25" s="509"/>
      <c r="AM25" s="512">
        <f t="shared" si="37"/>
        <v>80.100000000000009</v>
      </c>
      <c r="AN25" s="512">
        <f t="shared" si="38"/>
        <v>160.20000000000002</v>
      </c>
      <c r="AO25" s="512">
        <f t="shared" si="39"/>
        <v>80.100000000000009</v>
      </c>
      <c r="AP25" s="509">
        <f t="shared" si="40"/>
        <v>320.40000000000003</v>
      </c>
      <c r="AR25" s="509">
        <v>2</v>
      </c>
      <c r="AS25" s="509"/>
      <c r="AT25" s="512">
        <f t="shared" si="41"/>
        <v>80.100000000000009</v>
      </c>
      <c r="AU25" s="512">
        <f t="shared" si="42"/>
        <v>160.20000000000002</v>
      </c>
      <c r="AV25" s="512">
        <f t="shared" si="43"/>
        <v>80.100000000000009</v>
      </c>
      <c r="AW25" s="509">
        <f t="shared" si="44"/>
        <v>320.40000000000003</v>
      </c>
      <c r="BA25" s="163"/>
      <c r="BB25" s="65"/>
      <c r="BC25" s="439" t="s">
        <v>43</v>
      </c>
      <c r="BD25" s="328">
        <v>2</v>
      </c>
      <c r="BE25" s="328"/>
      <c r="BF25" s="328">
        <v>3</v>
      </c>
      <c r="BG25" s="438">
        <f t="shared" si="45"/>
        <v>5</v>
      </c>
      <c r="BH25" s="163"/>
      <c r="BI25" s="65"/>
      <c r="BJ25" s="65"/>
      <c r="BK25" s="65"/>
      <c r="BL25" s="65"/>
      <c r="BM25" s="65"/>
      <c r="BN25" s="65"/>
      <c r="BO25" s="65"/>
      <c r="BP25" s="65"/>
      <c r="BQ25" s="65"/>
      <c r="BR25" s="65"/>
    </row>
    <row r="26" spans="1:70">
      <c r="A26" s="405">
        <v>4</v>
      </c>
      <c r="B26" s="388" t="s">
        <v>38</v>
      </c>
      <c r="C26" s="414">
        <v>2</v>
      </c>
      <c r="D26" s="414">
        <v>4</v>
      </c>
      <c r="E26" s="414">
        <v>2</v>
      </c>
      <c r="F26" s="189"/>
      <c r="G26" s="415">
        <v>4</v>
      </c>
      <c r="H26" s="416">
        <f t="shared" si="26"/>
        <v>320</v>
      </c>
      <c r="I26" s="189"/>
      <c r="J26" s="417">
        <f>40/C26</f>
        <v>20</v>
      </c>
      <c r="K26" s="417">
        <f t="shared" si="27"/>
        <v>10</v>
      </c>
      <c r="L26" s="417">
        <f t="shared" si="27"/>
        <v>20</v>
      </c>
      <c r="M26" s="424"/>
      <c r="O26" s="364">
        <v>10</v>
      </c>
      <c r="P26" s="363">
        <f t="shared" si="28"/>
        <v>0.83333333333333337</v>
      </c>
      <c r="Q26" s="227">
        <f t="shared" si="29"/>
        <v>0.5</v>
      </c>
      <c r="R26" s="227">
        <f t="shared" si="29"/>
        <v>1</v>
      </c>
      <c r="S26" s="227">
        <f t="shared" si="29"/>
        <v>0.5</v>
      </c>
      <c r="T26" s="270">
        <f t="shared" si="30"/>
        <v>2</v>
      </c>
      <c r="V26" s="363">
        <v>13</v>
      </c>
      <c r="W26" s="363">
        <f t="shared" si="31"/>
        <v>1.0833333333333333</v>
      </c>
      <c r="X26" s="227">
        <f t="shared" si="32"/>
        <v>0.65</v>
      </c>
      <c r="Y26" s="227">
        <f t="shared" si="32"/>
        <v>1.3</v>
      </c>
      <c r="Z26" s="227">
        <f t="shared" si="32"/>
        <v>0.65</v>
      </c>
      <c r="AA26" s="270">
        <f t="shared" si="33"/>
        <v>2.6</v>
      </c>
      <c r="AC26" s="399">
        <v>1</v>
      </c>
      <c r="AD26" s="489">
        <f t="shared" si="34"/>
        <v>8.3333333333333329E-2</v>
      </c>
      <c r="AE26" s="487">
        <f t="shared" si="35"/>
        <v>0.05</v>
      </c>
      <c r="AF26" s="487">
        <f t="shared" si="35"/>
        <v>0.1</v>
      </c>
      <c r="AG26" s="487">
        <f t="shared" si="35"/>
        <v>0.05</v>
      </c>
      <c r="AH26" s="488">
        <f t="shared" si="36"/>
        <v>0.2</v>
      </c>
      <c r="AK26" s="509">
        <v>2</v>
      </c>
      <c r="AL26" s="509"/>
      <c r="AM26" s="512">
        <f t="shared" si="37"/>
        <v>80.100000000000009</v>
      </c>
      <c r="AN26" s="512">
        <f t="shared" si="38"/>
        <v>160.20000000000002</v>
      </c>
      <c r="AO26" s="512">
        <f t="shared" si="39"/>
        <v>80.100000000000009</v>
      </c>
      <c r="AP26" s="509">
        <f t="shared" si="40"/>
        <v>320.40000000000003</v>
      </c>
      <c r="AR26" s="509">
        <v>2</v>
      </c>
      <c r="AS26" s="509"/>
      <c r="AT26" s="512">
        <f t="shared" si="41"/>
        <v>80.100000000000009</v>
      </c>
      <c r="AU26" s="512">
        <f t="shared" si="42"/>
        <v>160.20000000000002</v>
      </c>
      <c r="AV26" s="512">
        <f t="shared" si="43"/>
        <v>80.100000000000009</v>
      </c>
      <c r="AW26" s="509">
        <f t="shared" si="44"/>
        <v>320.40000000000003</v>
      </c>
      <c r="BC26" s="439" t="s">
        <v>38</v>
      </c>
      <c r="BD26" s="328">
        <v>2</v>
      </c>
      <c r="BE26" s="328">
        <v>9</v>
      </c>
      <c r="BF26" s="328">
        <v>2</v>
      </c>
      <c r="BG26" s="438">
        <f t="shared" si="45"/>
        <v>13</v>
      </c>
    </row>
    <row r="27" spans="1:70">
      <c r="A27" s="405">
        <v>4</v>
      </c>
      <c r="B27" s="388" t="s">
        <v>57</v>
      </c>
      <c r="C27" s="414">
        <v>2</v>
      </c>
      <c r="D27" s="414">
        <v>4</v>
      </c>
      <c r="E27" s="414">
        <v>2</v>
      </c>
      <c r="F27" s="189"/>
      <c r="G27" s="415">
        <v>4</v>
      </c>
      <c r="H27" s="416">
        <f t="shared" si="26"/>
        <v>320</v>
      </c>
      <c r="I27" s="189"/>
      <c r="J27" s="417">
        <f t="shared" si="27"/>
        <v>20</v>
      </c>
      <c r="K27" s="417">
        <f t="shared" si="27"/>
        <v>10</v>
      </c>
      <c r="L27" s="417">
        <f t="shared" si="27"/>
        <v>20</v>
      </c>
      <c r="M27" s="424"/>
      <c r="O27" s="364">
        <v>0</v>
      </c>
      <c r="P27" s="363">
        <f t="shared" si="28"/>
        <v>0</v>
      </c>
      <c r="Q27" s="227">
        <f t="shared" si="29"/>
        <v>0</v>
      </c>
      <c r="R27" s="227">
        <f t="shared" si="29"/>
        <v>0</v>
      </c>
      <c r="S27" s="227">
        <f t="shared" si="29"/>
        <v>0</v>
      </c>
      <c r="T27" s="270">
        <f t="shared" si="30"/>
        <v>0</v>
      </c>
      <c r="V27" s="363">
        <v>0</v>
      </c>
      <c r="W27" s="363">
        <f t="shared" si="31"/>
        <v>0</v>
      </c>
      <c r="X27" s="227">
        <f t="shared" si="32"/>
        <v>0</v>
      </c>
      <c r="Y27" s="227">
        <f t="shared" si="32"/>
        <v>0</v>
      </c>
      <c r="Z27" s="227">
        <f t="shared" si="32"/>
        <v>0</v>
      </c>
      <c r="AA27" s="270">
        <f t="shared" si="33"/>
        <v>0</v>
      </c>
      <c r="AC27" s="399"/>
      <c r="AD27" s="489">
        <f t="shared" si="34"/>
        <v>0</v>
      </c>
      <c r="AE27" s="487">
        <f t="shared" si="35"/>
        <v>0</v>
      </c>
      <c r="AF27" s="487">
        <f t="shared" si="35"/>
        <v>0</v>
      </c>
      <c r="AG27" s="487">
        <f t="shared" si="35"/>
        <v>0</v>
      </c>
      <c r="AH27" s="488">
        <f t="shared" si="36"/>
        <v>0</v>
      </c>
      <c r="AK27" s="509"/>
      <c r="AL27" s="509"/>
      <c r="AM27" s="512">
        <f t="shared" si="37"/>
        <v>0</v>
      </c>
      <c r="AN27" s="512">
        <f t="shared" si="38"/>
        <v>0</v>
      </c>
      <c r="AO27" s="512">
        <f t="shared" si="39"/>
        <v>0</v>
      </c>
      <c r="AP27" s="509">
        <f t="shared" si="40"/>
        <v>0</v>
      </c>
      <c r="AR27" s="509"/>
      <c r="AS27" s="509"/>
      <c r="AT27" s="512">
        <f t="shared" si="41"/>
        <v>0</v>
      </c>
      <c r="AU27" s="512">
        <f t="shared" si="42"/>
        <v>0</v>
      </c>
      <c r="AV27" s="512">
        <f t="shared" si="43"/>
        <v>0</v>
      </c>
      <c r="AW27" s="509">
        <f t="shared" si="44"/>
        <v>0</v>
      </c>
      <c r="BA27" s="163"/>
      <c r="BB27" s="65"/>
      <c r="BC27" s="439" t="s">
        <v>57</v>
      </c>
      <c r="BD27" s="328">
        <v>0</v>
      </c>
      <c r="BE27" s="328"/>
      <c r="BF27" s="328"/>
      <c r="BG27" s="438">
        <f t="shared" si="45"/>
        <v>0</v>
      </c>
      <c r="BH27" s="163"/>
      <c r="BI27" s="65"/>
      <c r="BJ27" s="65"/>
      <c r="BK27" s="65"/>
      <c r="BL27" s="65"/>
      <c r="BM27" s="65"/>
      <c r="BN27" s="65"/>
      <c r="BO27" s="65"/>
      <c r="BP27" s="65"/>
      <c r="BQ27" s="65"/>
      <c r="BR27" s="65"/>
    </row>
    <row r="28" spans="1:70">
      <c r="A28" s="405">
        <v>4</v>
      </c>
      <c r="B28" s="388" t="s">
        <v>41</v>
      </c>
      <c r="C28" s="414">
        <v>2</v>
      </c>
      <c r="D28" s="414">
        <v>4</v>
      </c>
      <c r="E28" s="414">
        <v>2</v>
      </c>
      <c r="F28" s="189"/>
      <c r="G28" s="415">
        <v>4</v>
      </c>
      <c r="H28" s="416">
        <f t="shared" si="26"/>
        <v>320</v>
      </c>
      <c r="I28" s="189"/>
      <c r="J28" s="417">
        <f t="shared" si="27"/>
        <v>20</v>
      </c>
      <c r="K28" s="417">
        <f t="shared" si="27"/>
        <v>10</v>
      </c>
      <c r="L28" s="417">
        <f>40/E28</f>
        <v>20</v>
      </c>
      <c r="M28" s="424"/>
      <c r="O28" s="364">
        <v>0</v>
      </c>
      <c r="P28" s="363">
        <f t="shared" si="28"/>
        <v>0</v>
      </c>
      <c r="Q28" s="227">
        <f t="shared" si="29"/>
        <v>0</v>
      </c>
      <c r="R28" s="227">
        <f t="shared" si="29"/>
        <v>0</v>
      </c>
      <c r="S28" s="227">
        <f t="shared" si="29"/>
        <v>0</v>
      </c>
      <c r="T28" s="270">
        <f t="shared" si="30"/>
        <v>0</v>
      </c>
      <c r="V28" s="363">
        <v>0</v>
      </c>
      <c r="W28" s="363">
        <f t="shared" si="31"/>
        <v>0</v>
      </c>
      <c r="X28" s="227">
        <f t="shared" si="32"/>
        <v>0</v>
      </c>
      <c r="Y28" s="227">
        <f t="shared" si="32"/>
        <v>0</v>
      </c>
      <c r="Z28" s="227">
        <f t="shared" si="32"/>
        <v>0</v>
      </c>
      <c r="AA28" s="270">
        <f t="shared" si="33"/>
        <v>0</v>
      </c>
      <c r="AC28" s="399"/>
      <c r="AD28" s="489">
        <f t="shared" si="34"/>
        <v>0</v>
      </c>
      <c r="AE28" s="487">
        <f t="shared" si="35"/>
        <v>0</v>
      </c>
      <c r="AF28" s="487">
        <f t="shared" si="35"/>
        <v>0</v>
      </c>
      <c r="AG28" s="487">
        <f t="shared" si="35"/>
        <v>0</v>
      </c>
      <c r="AH28" s="488">
        <f t="shared" si="36"/>
        <v>0</v>
      </c>
      <c r="AK28" s="509"/>
      <c r="AL28" s="509"/>
      <c r="AM28" s="512">
        <f t="shared" si="37"/>
        <v>0</v>
      </c>
      <c r="AN28" s="512">
        <f t="shared" si="38"/>
        <v>0</v>
      </c>
      <c r="AO28" s="512">
        <f t="shared" si="39"/>
        <v>0</v>
      </c>
      <c r="AP28" s="509">
        <f t="shared" si="40"/>
        <v>0</v>
      </c>
      <c r="AR28" s="509"/>
      <c r="AS28" s="509"/>
      <c r="AT28" s="512">
        <f t="shared" si="41"/>
        <v>0</v>
      </c>
      <c r="AU28" s="512">
        <f t="shared" si="42"/>
        <v>0</v>
      </c>
      <c r="AV28" s="512">
        <f t="shared" si="43"/>
        <v>0</v>
      </c>
      <c r="AW28" s="509">
        <f t="shared" si="44"/>
        <v>0</v>
      </c>
      <c r="BC28" s="439" t="s">
        <v>41</v>
      </c>
      <c r="BD28" s="328">
        <v>0</v>
      </c>
      <c r="BE28" s="328"/>
      <c r="BF28" s="328"/>
      <c r="BG28" s="438">
        <f t="shared" si="45"/>
        <v>0</v>
      </c>
    </row>
    <row r="29" spans="1:70" s="1" customFormat="1">
      <c r="A29" s="405"/>
      <c r="B29" s="387" t="s">
        <v>182</v>
      </c>
      <c r="C29" s="414"/>
      <c r="D29" s="414"/>
      <c r="E29" s="414"/>
      <c r="F29" s="418"/>
      <c r="G29" s="415"/>
      <c r="H29" s="416"/>
      <c r="I29" s="418"/>
      <c r="J29" s="419"/>
      <c r="K29" s="419"/>
      <c r="L29" s="419"/>
      <c r="M29" s="420"/>
      <c r="N29" s="9"/>
      <c r="O29" s="365">
        <f>SUM(O22:O28)</f>
        <v>17</v>
      </c>
      <c r="P29" s="365">
        <f t="shared" si="28"/>
        <v>1.4166666666666667</v>
      </c>
      <c r="Q29" s="341">
        <f>(SUM(Q22:Q28))</f>
        <v>0.91874999999999996</v>
      </c>
      <c r="R29" s="341">
        <f>(SUM(R22:R28))</f>
        <v>1.89375</v>
      </c>
      <c r="S29" s="341">
        <f>(SUM(S22:S28))</f>
        <v>1.35</v>
      </c>
      <c r="T29" s="342">
        <f>SUM(Q29:S29)</f>
        <v>4.1624999999999996</v>
      </c>
      <c r="U29" s="9"/>
      <c r="V29" s="365">
        <f>SUM(V22:V28)</f>
        <v>25</v>
      </c>
      <c r="W29" s="365">
        <f t="shared" si="31"/>
        <v>2.0833333333333335</v>
      </c>
      <c r="X29" s="341">
        <f>(SUM(X22:X28))</f>
        <v>1.4906250000000001</v>
      </c>
      <c r="Y29" s="341">
        <f>(SUM(Y22:Y28))</f>
        <v>3.1781250000000001</v>
      </c>
      <c r="Z29" s="341">
        <f>(SUM(Z22:Z28))</f>
        <v>3</v>
      </c>
      <c r="AA29" s="342">
        <f t="shared" si="33"/>
        <v>7.6687500000000002</v>
      </c>
      <c r="AB29" s="9"/>
      <c r="AC29" s="400">
        <f>SUM(AC22:AC28)</f>
        <v>4</v>
      </c>
      <c r="AD29" s="490">
        <f t="shared" si="22"/>
        <v>0.33333333333333331</v>
      </c>
      <c r="AE29" s="374">
        <f>(SUM(AE22:AE28))</f>
        <v>0.234375</v>
      </c>
      <c r="AF29" s="374">
        <f>(SUM(AF22:AF28))</f>
        <v>0.44687500000000002</v>
      </c>
      <c r="AG29" s="374">
        <f>(SUM(AG22:AG28))</f>
        <v>0.44999999999999996</v>
      </c>
      <c r="AH29" s="375">
        <f>SUM(AE29:AG29)</f>
        <v>1.1312500000000001</v>
      </c>
      <c r="AI29" s="335"/>
      <c r="AJ29" s="9"/>
      <c r="AK29" s="510">
        <v>7</v>
      </c>
      <c r="AL29" s="510"/>
      <c r="AM29" s="519">
        <f t="shared" si="37"/>
        <v>375.46875</v>
      </c>
      <c r="AN29" s="519">
        <f t="shared" si="38"/>
        <v>715.89375000000007</v>
      </c>
      <c r="AO29" s="519">
        <f t="shared" si="39"/>
        <v>720.9</v>
      </c>
      <c r="AP29" s="510">
        <f t="shared" si="40"/>
        <v>1812.2625000000003</v>
      </c>
      <c r="AR29" s="510">
        <v>7</v>
      </c>
      <c r="AS29" s="510"/>
      <c r="AT29" s="519">
        <f t="shared" si="41"/>
        <v>375.46875</v>
      </c>
      <c r="AU29" s="519">
        <f t="shared" si="42"/>
        <v>715.89375000000007</v>
      </c>
      <c r="AV29" s="519">
        <f t="shared" si="43"/>
        <v>720.9</v>
      </c>
      <c r="AW29" s="510">
        <f t="shared" si="44"/>
        <v>1812.2625</v>
      </c>
      <c r="BA29" s="325"/>
      <c r="BB29" s="336"/>
      <c r="BC29" s="325" t="s">
        <v>45</v>
      </c>
      <c r="BD29" s="325">
        <f>SUM(BD22:BD28)</f>
        <v>8</v>
      </c>
      <c r="BE29" s="325">
        <f>SUM(BE22:BE28)</f>
        <v>9</v>
      </c>
      <c r="BF29" s="325">
        <f>SUM(BF22:BF28)</f>
        <v>8</v>
      </c>
      <c r="BG29" s="325">
        <f t="shared" si="45"/>
        <v>25</v>
      </c>
      <c r="BH29" s="325"/>
      <c r="BI29" s="336"/>
      <c r="BJ29" s="336"/>
      <c r="BK29" s="336"/>
      <c r="BL29" s="336"/>
      <c r="BM29" s="336"/>
      <c r="BN29" s="336"/>
      <c r="BO29" s="336"/>
      <c r="BP29" s="336"/>
      <c r="BQ29" s="336"/>
      <c r="BR29" s="336"/>
    </row>
    <row r="30" spans="1:70" s="340" customFormat="1" ht="16.899999999999999" customHeight="1" thickBot="1">
      <c r="A30" s="405"/>
      <c r="B30" s="390" t="s">
        <v>187</v>
      </c>
      <c r="C30" s="414"/>
      <c r="D30" s="414"/>
      <c r="E30" s="414"/>
      <c r="F30" s="338"/>
      <c r="G30" s="415"/>
      <c r="H30" s="416"/>
      <c r="I30" s="338"/>
      <c r="J30" s="417"/>
      <c r="K30" s="417"/>
      <c r="L30" s="417"/>
      <c r="M30" s="417"/>
      <c r="N30" s="339"/>
      <c r="O30" s="396"/>
      <c r="P30" s="396"/>
      <c r="Q30" s="194">
        <f>Q29/$B$2</f>
        <v>0.30624999999999997</v>
      </c>
      <c r="R30" s="194">
        <f>R29/$B$3</f>
        <v>0.15781249999999999</v>
      </c>
      <c r="S30" s="194">
        <f>S29/$B$4</f>
        <v>0.45</v>
      </c>
      <c r="T30" s="194">
        <f>T29/$B$5</f>
        <v>0.23124999999999998</v>
      </c>
      <c r="U30" s="339"/>
      <c r="V30" s="366"/>
      <c r="W30" s="366"/>
      <c r="X30" s="343">
        <f>X29/$B$2</f>
        <v>0.49687500000000001</v>
      </c>
      <c r="Y30" s="343">
        <f>Y29/$B$3</f>
        <v>0.26484374999999999</v>
      </c>
      <c r="Z30" s="343">
        <f>Z29/$B$4</f>
        <v>1</v>
      </c>
      <c r="AA30" s="343">
        <f>AA29/$B$5</f>
        <v>0.42604166666666665</v>
      </c>
      <c r="AB30" s="339"/>
      <c r="AC30" s="401"/>
      <c r="AD30" s="491"/>
      <c r="AE30" s="376">
        <f>AE29/$B$2</f>
        <v>7.8125E-2</v>
      </c>
      <c r="AF30" s="376">
        <f>AF29/$B$3</f>
        <v>3.7239583333333333E-2</v>
      </c>
      <c r="AG30" s="376">
        <f>AG29/$B$4</f>
        <v>0.15</v>
      </c>
      <c r="AH30" s="376">
        <f>AH29/$B$5</f>
        <v>6.2847222222222221E-2</v>
      </c>
      <c r="AI30" s="339"/>
      <c r="AJ30" s="339"/>
      <c r="AK30" s="511"/>
      <c r="AL30" s="511"/>
      <c r="AM30" s="376">
        <f>AM29/$C$2</f>
        <v>7.8125E-2</v>
      </c>
      <c r="AN30" s="376">
        <f>AN29/$C$3</f>
        <v>3.723958333333334E-2</v>
      </c>
      <c r="AO30" s="376">
        <f>AO29/$C$4</f>
        <v>0.15</v>
      </c>
      <c r="AP30" s="376">
        <f>AP29/$C$5</f>
        <v>6.2847222222222235E-2</v>
      </c>
      <c r="AR30" s="511"/>
      <c r="AS30" s="511"/>
      <c r="AT30" s="376">
        <f>AT29/$J$2</f>
        <v>6.0171274038461536E-2</v>
      </c>
      <c r="AU30" s="376">
        <f>AU29/$J$3</f>
        <v>2.8681640625000004E-2</v>
      </c>
      <c r="AV30" s="376">
        <f>AV29/$J$4</f>
        <v>0.11552884615384615</v>
      </c>
      <c r="AW30" s="376">
        <f>AW29/$J$5</f>
        <v>4.8404447115384615E-2</v>
      </c>
      <c r="BA30" s="435"/>
      <c r="BC30" s="435"/>
      <c r="BD30" s="435"/>
      <c r="BE30" s="337"/>
      <c r="BF30" s="436"/>
      <c r="BG30" s="435"/>
      <c r="BH30" s="435"/>
    </row>
    <row r="31" spans="1:70" s="10" customFormat="1" ht="34.15" customHeight="1">
      <c r="A31" s="478" t="s">
        <v>67</v>
      </c>
      <c r="B31" s="389"/>
      <c r="C31" s="421"/>
      <c r="D31" s="421"/>
      <c r="E31" s="421"/>
      <c r="F31" s="411"/>
      <c r="G31" s="422"/>
      <c r="H31" s="423"/>
      <c r="I31" s="411"/>
      <c r="J31" s="412"/>
      <c r="K31" s="412"/>
      <c r="L31" s="412"/>
      <c r="M31" s="413"/>
      <c r="N31" s="183"/>
      <c r="O31" s="362"/>
      <c r="P31" s="395"/>
      <c r="Q31" s="345"/>
      <c r="R31" s="345"/>
      <c r="S31" s="345"/>
      <c r="T31" s="345"/>
      <c r="U31" s="183"/>
      <c r="V31" s="362"/>
      <c r="W31" s="395"/>
      <c r="X31" s="345"/>
      <c r="Y31" s="345"/>
      <c r="Z31" s="345"/>
      <c r="AA31" s="344"/>
      <c r="AB31" s="183"/>
      <c r="AC31" s="398"/>
      <c r="AD31" s="492"/>
      <c r="AE31" s="372"/>
      <c r="AF31" s="372"/>
      <c r="AG31" s="372"/>
      <c r="AH31" s="373"/>
      <c r="AJ31" s="183"/>
      <c r="AK31" s="517"/>
      <c r="AL31" s="517"/>
      <c r="AM31" s="520"/>
      <c r="AN31" s="520"/>
      <c r="AO31" s="520"/>
      <c r="AP31" s="517"/>
      <c r="AR31" s="517"/>
      <c r="AS31" s="517"/>
      <c r="AT31" s="520"/>
      <c r="AU31" s="520"/>
      <c r="AV31" s="520"/>
      <c r="AW31" s="517"/>
      <c r="BA31" s="24"/>
      <c r="BB31"/>
      <c r="BC31" s="24"/>
      <c r="BD31" s="24"/>
      <c r="BE31" s="24"/>
      <c r="BF31" s="24"/>
      <c r="BG31" s="24"/>
      <c r="BH31" s="24"/>
      <c r="BI31"/>
      <c r="BJ31"/>
      <c r="BK31"/>
      <c r="BL31"/>
      <c r="BM31"/>
      <c r="BN31"/>
      <c r="BO31"/>
      <c r="BP31"/>
      <c r="BQ31"/>
      <c r="BR31"/>
    </row>
    <row r="32" spans="1:70" ht="36">
      <c r="A32" s="405"/>
      <c r="B32" s="391" t="s">
        <v>128</v>
      </c>
      <c r="C32" s="414">
        <v>0.05</v>
      </c>
      <c r="D32" s="414">
        <v>0.71</v>
      </c>
      <c r="E32" s="414">
        <v>0.125</v>
      </c>
      <c r="F32" s="189"/>
      <c r="G32" s="415"/>
      <c r="H32" s="416">
        <f>(C32+D32+E32+F32)*40</f>
        <v>35.4</v>
      </c>
      <c r="I32" s="189"/>
      <c r="J32" s="417">
        <f>40/C32</f>
        <v>800</v>
      </c>
      <c r="K32" s="417">
        <f>40/D32</f>
        <v>56.338028169014088</v>
      </c>
      <c r="L32" s="417">
        <f>40/E32</f>
        <v>320</v>
      </c>
      <c r="M32" s="424"/>
      <c r="O32" s="367">
        <v>326</v>
      </c>
      <c r="P32" s="367">
        <f>O32/12</f>
        <v>27.166666666666668</v>
      </c>
      <c r="Q32" s="227">
        <f>$O32/$J32</f>
        <v>0.40749999999999997</v>
      </c>
      <c r="R32" s="227">
        <f>$O32/$K32</f>
        <v>5.7864999999999993</v>
      </c>
      <c r="S32" s="227">
        <f>$O32/$L32</f>
        <v>1.01875</v>
      </c>
      <c r="T32" s="271"/>
      <c r="V32" s="367">
        <v>408</v>
      </c>
      <c r="W32" s="367">
        <f>V32/12</f>
        <v>34</v>
      </c>
      <c r="X32" s="227">
        <f>$AC32/$J32</f>
        <v>0.4375</v>
      </c>
      <c r="Y32" s="227">
        <f>$AC32/$K32</f>
        <v>6.2124999999999995</v>
      </c>
      <c r="Z32" s="227">
        <f>$AC32/$L32</f>
        <v>1.09375</v>
      </c>
      <c r="AA32" s="271"/>
      <c r="AC32" s="399">
        <v>350</v>
      </c>
      <c r="AD32" s="489">
        <f>AC32/12</f>
        <v>29.166666666666668</v>
      </c>
      <c r="AE32" s="377">
        <f>$AC32/$J32</f>
        <v>0.4375</v>
      </c>
      <c r="AF32" s="377">
        <f>$AC32/$K32</f>
        <v>6.2124999999999995</v>
      </c>
      <c r="AG32" s="377">
        <f>$AC32/$L32</f>
        <v>1.09375</v>
      </c>
      <c r="AH32" s="378"/>
      <c r="AK32" s="509">
        <v>350</v>
      </c>
      <c r="AL32" s="509"/>
      <c r="AM32" s="512">
        <f t="shared" ref="AM32:AO33" si="46">AE32*1602</f>
        <v>700.875</v>
      </c>
      <c r="AN32" s="512">
        <f t="shared" si="46"/>
        <v>9952.4249999999993</v>
      </c>
      <c r="AO32" s="512">
        <f t="shared" si="46"/>
        <v>1752.1875</v>
      </c>
      <c r="AP32" s="512">
        <f>SUM(AM32:AO32)</f>
        <v>12405.487499999999</v>
      </c>
      <c r="AR32" s="509">
        <v>350</v>
      </c>
      <c r="AS32" s="509"/>
      <c r="AT32" s="512">
        <f t="shared" ref="AT32:AW33" si="47">AE32*1602</f>
        <v>700.875</v>
      </c>
      <c r="AU32" s="512">
        <f t="shared" si="47"/>
        <v>9952.4249999999993</v>
      </c>
      <c r="AV32" s="512">
        <f t="shared" si="47"/>
        <v>1752.1875</v>
      </c>
      <c r="AW32" s="512">
        <f t="shared" si="47"/>
        <v>0</v>
      </c>
    </row>
    <row r="33" spans="1:70" s="1" customFormat="1">
      <c r="A33" s="405"/>
      <c r="B33" s="387" t="s">
        <v>183</v>
      </c>
      <c r="C33" s="414"/>
      <c r="D33" s="414"/>
      <c r="E33" s="414"/>
      <c r="F33" s="418"/>
      <c r="G33" s="415"/>
      <c r="H33" s="416"/>
      <c r="I33" s="418"/>
      <c r="J33" s="419"/>
      <c r="K33" s="419"/>
      <c r="L33" s="419"/>
      <c r="M33" s="420"/>
      <c r="N33" s="9"/>
      <c r="O33" s="365">
        <f>O$32</f>
        <v>326</v>
      </c>
      <c r="P33" s="365">
        <f>O33/12</f>
        <v>27.166666666666668</v>
      </c>
      <c r="Q33" s="341">
        <f>Q$32</f>
        <v>0.40749999999999997</v>
      </c>
      <c r="R33" s="341">
        <f>R$32</f>
        <v>5.7864999999999993</v>
      </c>
      <c r="S33" s="341">
        <f>S$32</f>
        <v>1.01875</v>
      </c>
      <c r="T33" s="342">
        <f>SUM(Q33:S33)</f>
        <v>7.2127499999999989</v>
      </c>
      <c r="U33" s="9"/>
      <c r="V33" s="365">
        <f>V$32</f>
        <v>408</v>
      </c>
      <c r="W33" s="365">
        <f>V33/12</f>
        <v>34</v>
      </c>
      <c r="X33" s="341">
        <f>X$32</f>
        <v>0.4375</v>
      </c>
      <c r="Y33" s="341">
        <f>Y$32</f>
        <v>6.2124999999999995</v>
      </c>
      <c r="Z33" s="341">
        <f>Z$32</f>
        <v>1.09375</v>
      </c>
      <c r="AA33" s="342">
        <f>SUM(X33:Z33)</f>
        <v>7.7437499999999995</v>
      </c>
      <c r="AB33" s="9"/>
      <c r="AC33" s="400">
        <f>AC$32</f>
        <v>350</v>
      </c>
      <c r="AD33" s="490">
        <f>AC33/12</f>
        <v>29.166666666666668</v>
      </c>
      <c r="AE33" s="374">
        <f>AE$32</f>
        <v>0.4375</v>
      </c>
      <c r="AF33" s="374">
        <f>AF$32</f>
        <v>6.2124999999999995</v>
      </c>
      <c r="AG33" s="374">
        <f>AG$32</f>
        <v>1.09375</v>
      </c>
      <c r="AH33" s="375">
        <f>SUM(AE33:AG33)</f>
        <v>7.7437499999999995</v>
      </c>
      <c r="AI33" s="335"/>
      <c r="AJ33" s="9"/>
      <c r="AK33" s="510">
        <v>350</v>
      </c>
      <c r="AL33" s="510"/>
      <c r="AM33" s="519">
        <f t="shared" si="46"/>
        <v>700.875</v>
      </c>
      <c r="AN33" s="519">
        <f t="shared" si="46"/>
        <v>9952.4249999999993</v>
      </c>
      <c r="AO33" s="519">
        <f t="shared" si="46"/>
        <v>1752.1875</v>
      </c>
      <c r="AP33" s="510">
        <f>SUM(AM33:AO33)</f>
        <v>12405.487499999999</v>
      </c>
      <c r="AR33" s="510">
        <v>350</v>
      </c>
      <c r="AS33" s="510"/>
      <c r="AT33" s="519">
        <f t="shared" si="47"/>
        <v>700.875</v>
      </c>
      <c r="AU33" s="519">
        <f t="shared" si="47"/>
        <v>9952.4249999999993</v>
      </c>
      <c r="AV33" s="519">
        <f t="shared" si="47"/>
        <v>1752.1875</v>
      </c>
      <c r="AW33" s="510">
        <f t="shared" si="47"/>
        <v>12405.487499999999</v>
      </c>
      <c r="BA33" s="325"/>
      <c r="BB33" s="336"/>
      <c r="BC33" s="325"/>
      <c r="BD33" s="325"/>
      <c r="BE33" s="325"/>
      <c r="BF33" s="325"/>
      <c r="BG33" s="325"/>
      <c r="BH33" s="325"/>
      <c r="BI33" s="336"/>
      <c r="BJ33" s="336"/>
      <c r="BK33" s="336"/>
      <c r="BL33" s="336"/>
      <c r="BM33" s="336"/>
      <c r="BN33" s="336"/>
      <c r="BO33" s="336"/>
      <c r="BP33" s="336"/>
      <c r="BQ33" s="336"/>
      <c r="BR33" s="336"/>
    </row>
    <row r="34" spans="1:70" s="340" customFormat="1" ht="16.899999999999999" customHeight="1" thickBot="1">
      <c r="A34" s="405"/>
      <c r="B34" s="390" t="s">
        <v>188</v>
      </c>
      <c r="C34" s="414"/>
      <c r="D34" s="414"/>
      <c r="E34" s="414"/>
      <c r="F34" s="338"/>
      <c r="G34" s="415"/>
      <c r="H34" s="416"/>
      <c r="I34" s="338"/>
      <c r="J34" s="417" t="s">
        <v>127</v>
      </c>
      <c r="K34" s="417"/>
      <c r="L34" s="417"/>
      <c r="M34" s="417"/>
      <c r="N34" s="339"/>
      <c r="O34" s="396"/>
      <c r="P34" s="396"/>
      <c r="Q34" s="194">
        <f>Q33/$B$2</f>
        <v>0.13583333333333333</v>
      </c>
      <c r="R34" s="194">
        <f>R33/$B$3</f>
        <v>0.48220833333333329</v>
      </c>
      <c r="S34" s="194">
        <f>S33/$B$4</f>
        <v>0.33958333333333335</v>
      </c>
      <c r="T34" s="194">
        <f>T33/$B$5</f>
        <v>0.40070833333333328</v>
      </c>
      <c r="U34" s="339"/>
      <c r="V34" s="366"/>
      <c r="W34" s="366"/>
      <c r="X34" s="343">
        <f>X33/$B$2</f>
        <v>0.14583333333333334</v>
      </c>
      <c r="Y34" s="343">
        <f>Y33/$B$3</f>
        <v>0.51770833333333333</v>
      </c>
      <c r="Z34" s="343">
        <f>Z33/$B$4</f>
        <v>0.36458333333333331</v>
      </c>
      <c r="AA34" s="343">
        <f>AA33/$B$5</f>
        <v>0.4302083333333333</v>
      </c>
      <c r="AB34" s="339"/>
      <c r="AC34" s="401"/>
      <c r="AD34" s="491"/>
      <c r="AE34" s="376">
        <f>AE33/$B$2</f>
        <v>0.14583333333333334</v>
      </c>
      <c r="AF34" s="376">
        <f>AF33/$B$3</f>
        <v>0.51770833333333333</v>
      </c>
      <c r="AG34" s="376">
        <f>AG33/$B$4</f>
        <v>0.36458333333333331</v>
      </c>
      <c r="AH34" s="376">
        <f>AH33/$B$5</f>
        <v>0.4302083333333333</v>
      </c>
      <c r="AI34" s="339"/>
      <c r="AJ34" s="339"/>
      <c r="AK34" s="511"/>
      <c r="AL34" s="511"/>
      <c r="AM34" s="376">
        <f>AM33/$C$2</f>
        <v>0.14583333333333334</v>
      </c>
      <c r="AN34" s="376">
        <f>AN33/$C$3</f>
        <v>0.51770833333333333</v>
      </c>
      <c r="AO34" s="376">
        <f>AO33/$C$4</f>
        <v>0.36458333333333331</v>
      </c>
      <c r="AP34" s="376">
        <f>AP33/$C$5</f>
        <v>0.4302083333333333</v>
      </c>
      <c r="AR34" s="511"/>
      <c r="AS34" s="511"/>
      <c r="AT34" s="376">
        <f>AT33/$J$2</f>
        <v>0.11231971153846154</v>
      </c>
      <c r="AU34" s="376">
        <f>AU33/$J$3</f>
        <v>0.39873497596153845</v>
      </c>
      <c r="AV34" s="376">
        <f>AV33/$J$4</f>
        <v>0.28079927884615385</v>
      </c>
      <c r="AW34" s="376">
        <f>AW33/$J$5</f>
        <v>0.33134314903846152</v>
      </c>
      <c r="BA34" s="435"/>
      <c r="BC34" s="325"/>
      <c r="BD34" s="325"/>
      <c r="BE34" s="325"/>
      <c r="BF34" s="325"/>
      <c r="BG34" s="325"/>
      <c r="BH34" s="325"/>
    </row>
    <row r="35" spans="1:70" s="10" customFormat="1" ht="34.15" customHeight="1">
      <c r="A35" s="478" t="s">
        <v>185</v>
      </c>
      <c r="B35" s="389"/>
      <c r="C35" s="421"/>
      <c r="D35" s="421"/>
      <c r="E35" s="421"/>
      <c r="F35" s="411"/>
      <c r="G35" s="422"/>
      <c r="H35" s="423"/>
      <c r="I35" s="411"/>
      <c r="J35" s="412"/>
      <c r="K35" s="412"/>
      <c r="L35" s="412"/>
      <c r="M35" s="413"/>
      <c r="N35" s="183"/>
      <c r="O35" s="362"/>
      <c r="P35" s="395"/>
      <c r="Q35" s="345"/>
      <c r="R35" s="345"/>
      <c r="S35" s="345"/>
      <c r="T35" s="345"/>
      <c r="U35" s="183"/>
      <c r="V35" s="362"/>
      <c r="W35" s="395"/>
      <c r="X35" s="345"/>
      <c r="Y35" s="345"/>
      <c r="Z35" s="345"/>
      <c r="AA35" s="344"/>
      <c r="AB35" s="183"/>
      <c r="AC35" s="398"/>
      <c r="AD35" s="492"/>
      <c r="AE35" s="372"/>
      <c r="AF35" s="372"/>
      <c r="AG35" s="372"/>
      <c r="AH35" s="373"/>
      <c r="AJ35" s="183"/>
      <c r="AK35" s="517"/>
      <c r="AL35" s="517"/>
      <c r="AM35" s="520"/>
      <c r="AN35" s="520"/>
      <c r="AO35" s="520"/>
      <c r="AP35" s="517"/>
      <c r="AR35" s="517"/>
      <c r="AS35" s="517"/>
      <c r="AT35" s="520"/>
      <c r="AU35" s="520"/>
      <c r="AV35" s="520"/>
      <c r="AW35" s="517"/>
      <c r="AX35" s="687" t="s">
        <v>281</v>
      </c>
      <c r="BA35" s="440" t="s">
        <v>202</v>
      </c>
      <c r="BB35"/>
      <c r="BC35" s="24"/>
      <c r="BD35" s="24"/>
      <c r="BE35" s="24"/>
      <c r="BF35" s="24"/>
      <c r="BG35" s="24"/>
      <c r="BH35" s="324" t="s">
        <v>201</v>
      </c>
      <c r="BI35"/>
      <c r="BJ35"/>
      <c r="BK35"/>
      <c r="BL35"/>
      <c r="BM35"/>
      <c r="BN35"/>
      <c r="BO35"/>
      <c r="BP35"/>
      <c r="BQ35"/>
      <c r="BR35"/>
    </row>
    <row r="36" spans="1:70" s="350" customFormat="1" ht="36">
      <c r="A36" s="406"/>
      <c r="B36" s="392" t="s">
        <v>189</v>
      </c>
      <c r="C36" s="425">
        <f>D36*10%</f>
        <v>5.000000000000001E-3</v>
      </c>
      <c r="D36" s="426">
        <v>0.05</v>
      </c>
      <c r="E36" s="425">
        <f>D36*10%</f>
        <v>5.000000000000001E-3</v>
      </c>
      <c r="F36" s="428"/>
      <c r="G36" s="427"/>
      <c r="H36" s="427">
        <f>(C36+D36+E36+F36)*40</f>
        <v>2.4000000000000004</v>
      </c>
      <c r="I36" s="428"/>
      <c r="J36" s="429">
        <f t="shared" ref="J36:L39" si="48">40/C36</f>
        <v>7999.9999999999982</v>
      </c>
      <c r="K36" s="429">
        <f t="shared" si="48"/>
        <v>800</v>
      </c>
      <c r="L36" s="429">
        <f t="shared" si="48"/>
        <v>7999.9999999999982</v>
      </c>
      <c r="M36" s="430"/>
      <c r="N36" s="346"/>
      <c r="O36" s="368">
        <v>0</v>
      </c>
      <c r="P36" s="368">
        <f>O36/12</f>
        <v>0</v>
      </c>
      <c r="Q36" s="347">
        <f>$O36/$J36</f>
        <v>0</v>
      </c>
      <c r="R36" s="347">
        <f>$O36/$K36</f>
        <v>0</v>
      </c>
      <c r="S36" s="347">
        <f>$O36/$L36</f>
        <v>0</v>
      </c>
      <c r="T36" s="348"/>
      <c r="U36" s="346"/>
      <c r="V36" s="368">
        <v>100</v>
      </c>
      <c r="W36" s="368">
        <f>V36/12</f>
        <v>8.3333333333333339</v>
      </c>
      <c r="X36" s="347">
        <f>$AC36/$J36</f>
        <v>1.2500000000000002E-2</v>
      </c>
      <c r="Y36" s="347">
        <f>$AC36/$K36</f>
        <v>0.125</v>
      </c>
      <c r="Z36" s="347">
        <f>$AC36/$L36</f>
        <v>1.2500000000000002E-2</v>
      </c>
      <c r="AA36" s="348"/>
      <c r="AB36" s="346"/>
      <c r="AC36" s="402">
        <v>100</v>
      </c>
      <c r="AD36" s="493">
        <f>AC36/12</f>
        <v>8.3333333333333339</v>
      </c>
      <c r="AE36" s="379">
        <f>$AC36/$J36</f>
        <v>1.2500000000000002E-2</v>
      </c>
      <c r="AF36" s="379">
        <f>$AC36/$K36</f>
        <v>0.125</v>
      </c>
      <c r="AG36" s="379">
        <f>$AC36/$L36</f>
        <v>1.2500000000000002E-2</v>
      </c>
      <c r="AH36" s="380"/>
      <c r="AI36" s="349"/>
      <c r="AJ36" s="346"/>
      <c r="AK36" s="513">
        <v>100</v>
      </c>
      <c r="AL36" s="513"/>
      <c r="AM36" s="514">
        <f t="shared" ref="AM36:AO40" si="49">AE36*1602</f>
        <v>20.025000000000002</v>
      </c>
      <c r="AN36" s="514">
        <f t="shared" si="49"/>
        <v>200.25</v>
      </c>
      <c r="AO36" s="514">
        <f t="shared" si="49"/>
        <v>20.025000000000002</v>
      </c>
      <c r="AP36" s="514">
        <f>SUM(AM36:AO36)</f>
        <v>240.3</v>
      </c>
      <c r="AR36" s="513">
        <v>100</v>
      </c>
      <c r="AS36" s="513"/>
      <c r="AT36" s="514">
        <f t="shared" ref="AT36:AV40" si="50">AE36*1602</f>
        <v>20.025000000000002</v>
      </c>
      <c r="AU36" s="514">
        <f t="shared" si="50"/>
        <v>200.25</v>
      </c>
      <c r="AV36" s="514">
        <f t="shared" si="50"/>
        <v>20.025000000000002</v>
      </c>
      <c r="AW36" s="514">
        <f>SUM(AT36:AV36)</f>
        <v>240.3</v>
      </c>
      <c r="BA36" s="444">
        <f>BH36/40</f>
        <v>2.5000000000000001E-2</v>
      </c>
      <c r="BC36" s="442">
        <f>C36*40</f>
        <v>0.20000000000000004</v>
      </c>
      <c r="BD36" s="442">
        <v>2.5000000000000001E-2</v>
      </c>
      <c r="BE36" s="442">
        <v>5.0000000000000001E-3</v>
      </c>
      <c r="BF36" s="441"/>
      <c r="BG36" s="441"/>
      <c r="BH36" s="443">
        <v>1</v>
      </c>
    </row>
    <row r="37" spans="1:70" s="350" customFormat="1">
      <c r="A37" s="406"/>
      <c r="B37" s="392" t="s">
        <v>190</v>
      </c>
      <c r="C37" s="425">
        <f>D37*10%</f>
        <v>5.000000000000001E-3</v>
      </c>
      <c r="D37" s="426">
        <v>0.05</v>
      </c>
      <c r="E37" s="425">
        <f>D37*10%</f>
        <v>5.000000000000001E-3</v>
      </c>
      <c r="F37" s="428"/>
      <c r="G37" s="427"/>
      <c r="H37" s="427">
        <f>(C37+D37+E37+F37)*40</f>
        <v>2.4000000000000004</v>
      </c>
      <c r="I37" s="428"/>
      <c r="J37" s="429">
        <f t="shared" si="48"/>
        <v>7999.9999999999982</v>
      </c>
      <c r="K37" s="429">
        <f t="shared" si="48"/>
        <v>800</v>
      </c>
      <c r="L37" s="429">
        <f t="shared" si="48"/>
        <v>7999.9999999999982</v>
      </c>
      <c r="M37" s="430"/>
      <c r="N37" s="346"/>
      <c r="O37" s="368">
        <v>0</v>
      </c>
      <c r="P37" s="368">
        <f>O37/12</f>
        <v>0</v>
      </c>
      <c r="Q37" s="347">
        <f>$O37/$J37</f>
        <v>0</v>
      </c>
      <c r="R37" s="347">
        <f>$O37/$K37</f>
        <v>0</v>
      </c>
      <c r="S37" s="347">
        <f>$O37/$L37</f>
        <v>0</v>
      </c>
      <c r="T37" s="348"/>
      <c r="U37" s="346"/>
      <c r="V37" s="368">
        <v>100</v>
      </c>
      <c r="W37" s="368">
        <f>V37/12</f>
        <v>8.3333333333333339</v>
      </c>
      <c r="X37" s="347">
        <f>$AC37/$J37</f>
        <v>1.2500000000000002E-2</v>
      </c>
      <c r="Y37" s="347">
        <f>$AC37/$K37</f>
        <v>0.125</v>
      </c>
      <c r="Z37" s="347">
        <f>$AC37/$L37</f>
        <v>1.2500000000000002E-2</v>
      </c>
      <c r="AA37" s="348"/>
      <c r="AB37" s="346"/>
      <c r="AC37" s="402">
        <v>100</v>
      </c>
      <c r="AD37" s="493">
        <f>AC37/12</f>
        <v>8.3333333333333339</v>
      </c>
      <c r="AE37" s="379">
        <f>$AC37/$J37</f>
        <v>1.2500000000000002E-2</v>
      </c>
      <c r="AF37" s="379">
        <f>$AC37/$K37</f>
        <v>0.125</v>
      </c>
      <c r="AG37" s="379">
        <f>$AC37/$L37</f>
        <v>1.2500000000000002E-2</v>
      </c>
      <c r="AH37" s="380"/>
      <c r="AI37" s="349"/>
      <c r="AJ37" s="346"/>
      <c r="AK37" s="513">
        <v>100</v>
      </c>
      <c r="AL37" s="513"/>
      <c r="AM37" s="514">
        <f t="shared" si="49"/>
        <v>20.025000000000002</v>
      </c>
      <c r="AN37" s="514">
        <f t="shared" si="49"/>
        <v>200.25</v>
      </c>
      <c r="AO37" s="514">
        <f t="shared" si="49"/>
        <v>20.025000000000002</v>
      </c>
      <c r="AP37" s="514">
        <f>SUM(AM37:AO37)</f>
        <v>240.3</v>
      </c>
      <c r="AR37" s="513">
        <v>100</v>
      </c>
      <c r="AS37" s="513"/>
      <c r="AT37" s="514">
        <f t="shared" si="50"/>
        <v>20.025000000000002</v>
      </c>
      <c r="AU37" s="514">
        <f t="shared" si="50"/>
        <v>200.25</v>
      </c>
      <c r="AV37" s="514">
        <f t="shared" si="50"/>
        <v>20.025000000000002</v>
      </c>
      <c r="AW37" s="514">
        <f>SUM(AT37:AV37)</f>
        <v>240.3</v>
      </c>
      <c r="BA37" s="446">
        <f>BH37/40</f>
        <v>0.05</v>
      </c>
      <c r="BC37" s="442">
        <v>5.0000000000000001E-3</v>
      </c>
      <c r="BD37" s="442">
        <v>2.5000000000000001E-2</v>
      </c>
      <c r="BE37" s="442">
        <v>5.0000000000000001E-3</v>
      </c>
      <c r="BF37" s="441"/>
      <c r="BG37" s="441"/>
      <c r="BH37" s="445">
        <v>2</v>
      </c>
    </row>
    <row r="38" spans="1:70" s="350" customFormat="1">
      <c r="A38" s="406"/>
      <c r="B38" s="393" t="s">
        <v>191</v>
      </c>
      <c r="C38" s="425">
        <f>D38*10%</f>
        <v>2.0000000000000004E-2</v>
      </c>
      <c r="D38" s="426">
        <v>0.2</v>
      </c>
      <c r="E38" s="425">
        <f>D38*10%</f>
        <v>2.0000000000000004E-2</v>
      </c>
      <c r="F38" s="428"/>
      <c r="G38" s="427"/>
      <c r="H38" s="427">
        <f>(C38+D38+E38+F38)*40</f>
        <v>9.6000000000000014</v>
      </c>
      <c r="I38" s="428"/>
      <c r="J38" s="429">
        <f t="shared" si="48"/>
        <v>1999.9999999999995</v>
      </c>
      <c r="K38" s="429">
        <f t="shared" si="48"/>
        <v>200</v>
      </c>
      <c r="L38" s="429">
        <f t="shared" si="48"/>
        <v>1999.9999999999995</v>
      </c>
      <c r="M38" s="430"/>
      <c r="N38" s="346"/>
      <c r="O38" s="368">
        <v>0</v>
      </c>
      <c r="P38" s="368">
        <f>O38/12</f>
        <v>0</v>
      </c>
      <c r="Q38" s="347">
        <f>$O38/$J38</f>
        <v>0</v>
      </c>
      <c r="R38" s="347">
        <f>$O38/$K38</f>
        <v>0</v>
      </c>
      <c r="S38" s="347">
        <f>$O38/$L38</f>
        <v>0</v>
      </c>
      <c r="T38" s="348"/>
      <c r="U38" s="346"/>
      <c r="V38" s="368">
        <v>36</v>
      </c>
      <c r="W38" s="368">
        <f>V38/12</f>
        <v>3</v>
      </c>
      <c r="X38" s="347">
        <f>$AC38/$J38</f>
        <v>1.8000000000000006E-2</v>
      </c>
      <c r="Y38" s="347">
        <f>$AC38/$K38</f>
        <v>0.18</v>
      </c>
      <c r="Z38" s="347">
        <f>$AC38/$L38</f>
        <v>1.8000000000000006E-2</v>
      </c>
      <c r="AA38" s="348"/>
      <c r="AB38" s="346"/>
      <c r="AC38" s="402">
        <v>36</v>
      </c>
      <c r="AD38" s="493">
        <f>AC38/12</f>
        <v>3</v>
      </c>
      <c r="AE38" s="379">
        <f>$AC38/$J38</f>
        <v>1.8000000000000006E-2</v>
      </c>
      <c r="AF38" s="379">
        <f>$AC38/$K38</f>
        <v>0.18</v>
      </c>
      <c r="AG38" s="379">
        <f>$AC38/$L38</f>
        <v>1.8000000000000006E-2</v>
      </c>
      <c r="AH38" s="380"/>
      <c r="AI38" s="349"/>
      <c r="AJ38" s="346"/>
      <c r="AK38" s="513">
        <v>36</v>
      </c>
      <c r="AL38" s="513"/>
      <c r="AM38" s="514">
        <f t="shared" si="49"/>
        <v>28.836000000000009</v>
      </c>
      <c r="AN38" s="514">
        <f t="shared" si="49"/>
        <v>288.36</v>
      </c>
      <c r="AO38" s="514">
        <f t="shared" si="49"/>
        <v>28.836000000000009</v>
      </c>
      <c r="AP38" s="514">
        <f>SUM(AM38:AO38)</f>
        <v>346.03200000000004</v>
      </c>
      <c r="AR38" s="513">
        <v>36</v>
      </c>
      <c r="AS38" s="513"/>
      <c r="AT38" s="514">
        <f t="shared" si="50"/>
        <v>28.836000000000009</v>
      </c>
      <c r="AU38" s="514">
        <f t="shared" si="50"/>
        <v>288.36</v>
      </c>
      <c r="AV38" s="514">
        <f t="shared" si="50"/>
        <v>28.836000000000009</v>
      </c>
      <c r="AW38" s="514">
        <f>SUM(AT38:AV38)</f>
        <v>346.03200000000004</v>
      </c>
      <c r="BA38" s="444">
        <f>BH38/40</f>
        <v>7.4999999999999997E-2</v>
      </c>
      <c r="BC38" s="442">
        <v>5.0000000000000001E-3</v>
      </c>
      <c r="BD38" s="442">
        <v>2.5000000000000001E-2</v>
      </c>
      <c r="BE38" s="442">
        <v>5.0000000000000001E-3</v>
      </c>
      <c r="BF38" s="441"/>
      <c r="BG38" s="441"/>
      <c r="BH38" s="443">
        <v>3</v>
      </c>
    </row>
    <row r="39" spans="1:70" s="350" customFormat="1">
      <c r="A39" s="406"/>
      <c r="B39" s="392" t="s">
        <v>192</v>
      </c>
      <c r="C39" s="425">
        <f>D39*10%</f>
        <v>2.0000000000000004E-2</v>
      </c>
      <c r="D39" s="426">
        <v>0.2</v>
      </c>
      <c r="E39" s="425">
        <f>D39*10%</f>
        <v>2.0000000000000004E-2</v>
      </c>
      <c r="F39" s="428"/>
      <c r="G39" s="427"/>
      <c r="H39" s="427">
        <f>(C39+D39+E39+F39)*40</f>
        <v>9.6000000000000014</v>
      </c>
      <c r="I39" s="428"/>
      <c r="J39" s="429">
        <f t="shared" si="48"/>
        <v>1999.9999999999995</v>
      </c>
      <c r="K39" s="429">
        <f t="shared" si="48"/>
        <v>200</v>
      </c>
      <c r="L39" s="429">
        <f t="shared" si="48"/>
        <v>1999.9999999999995</v>
      </c>
      <c r="M39" s="430"/>
      <c r="N39" s="346"/>
      <c r="O39" s="368">
        <v>0</v>
      </c>
      <c r="P39" s="368">
        <f>O39/12</f>
        <v>0</v>
      </c>
      <c r="Q39" s="347">
        <f>$O39/$J39</f>
        <v>0</v>
      </c>
      <c r="R39" s="347">
        <f>$O39/$K39</f>
        <v>0</v>
      </c>
      <c r="S39" s="347">
        <f>$O39/$L39</f>
        <v>0</v>
      </c>
      <c r="T39" s="348"/>
      <c r="U39" s="346"/>
      <c r="V39" s="368">
        <v>36</v>
      </c>
      <c r="W39" s="368">
        <f>V39/12</f>
        <v>3</v>
      </c>
      <c r="X39" s="347">
        <f>$AC39/$J39</f>
        <v>1.8000000000000006E-2</v>
      </c>
      <c r="Y39" s="347">
        <f>$AC39/$K39</f>
        <v>0.18</v>
      </c>
      <c r="Z39" s="347">
        <f>$AC39/$L39</f>
        <v>1.8000000000000006E-2</v>
      </c>
      <c r="AA39" s="348"/>
      <c r="AB39" s="346"/>
      <c r="AC39" s="402">
        <v>36</v>
      </c>
      <c r="AD39" s="493">
        <f>AC39/12</f>
        <v>3</v>
      </c>
      <c r="AE39" s="379">
        <f>$AC39/$J39</f>
        <v>1.8000000000000006E-2</v>
      </c>
      <c r="AF39" s="379">
        <f>$AC39/$K39</f>
        <v>0.18</v>
      </c>
      <c r="AG39" s="379">
        <f>$AC39/$L39</f>
        <v>1.8000000000000006E-2</v>
      </c>
      <c r="AH39" s="380"/>
      <c r="AI39" s="349"/>
      <c r="AJ39" s="346"/>
      <c r="AK39" s="513">
        <v>36</v>
      </c>
      <c r="AL39" s="513"/>
      <c r="AM39" s="514">
        <f t="shared" si="49"/>
        <v>28.836000000000009</v>
      </c>
      <c r="AN39" s="514">
        <f t="shared" si="49"/>
        <v>288.36</v>
      </c>
      <c r="AO39" s="514">
        <f t="shared" si="49"/>
        <v>28.836000000000009</v>
      </c>
      <c r="AP39" s="514">
        <f>SUM(AM39:AO39)</f>
        <v>346.03200000000004</v>
      </c>
      <c r="AR39" s="513">
        <v>36</v>
      </c>
      <c r="AS39" s="513"/>
      <c r="AT39" s="514">
        <f t="shared" si="50"/>
        <v>28.836000000000009</v>
      </c>
      <c r="AU39" s="514">
        <f t="shared" si="50"/>
        <v>288.36</v>
      </c>
      <c r="AV39" s="514">
        <f t="shared" si="50"/>
        <v>28.836000000000009</v>
      </c>
      <c r="AW39" s="514">
        <f>SUM(AT39:AV39)</f>
        <v>346.03200000000004</v>
      </c>
      <c r="BA39" s="444">
        <f>BH39/40</f>
        <v>0.1</v>
      </c>
      <c r="BC39" s="442">
        <v>5.0000000000000001E-3</v>
      </c>
      <c r="BD39" s="442">
        <v>2.5000000000000001E-2</v>
      </c>
      <c r="BE39" s="442">
        <v>5.0000000000000001E-3</v>
      </c>
      <c r="BF39" s="441"/>
      <c r="BG39" s="441"/>
      <c r="BH39" s="443">
        <v>4</v>
      </c>
    </row>
    <row r="40" spans="1:70" s="356" customFormat="1">
      <c r="A40" s="406"/>
      <c r="B40" s="386" t="s">
        <v>183</v>
      </c>
      <c r="C40" s="426"/>
      <c r="D40" s="426"/>
      <c r="E40" s="426"/>
      <c r="F40" s="431"/>
      <c r="G40" s="427"/>
      <c r="H40" s="427"/>
      <c r="I40" s="431"/>
      <c r="J40" s="432"/>
      <c r="K40" s="432"/>
      <c r="L40" s="432"/>
      <c r="M40" s="433"/>
      <c r="N40" s="351"/>
      <c r="O40" s="369">
        <f>SUM(O36:O39)</f>
        <v>0</v>
      </c>
      <c r="P40" s="369">
        <f>O40/12</f>
        <v>0</v>
      </c>
      <c r="Q40" s="352">
        <f>Q$32</f>
        <v>0.40749999999999997</v>
      </c>
      <c r="R40" s="352">
        <f>R$32</f>
        <v>5.7864999999999993</v>
      </c>
      <c r="S40" s="352">
        <f>S$32</f>
        <v>1.01875</v>
      </c>
      <c r="T40" s="353">
        <f>SUM(Q40:S40)</f>
        <v>7.2127499999999989</v>
      </c>
      <c r="U40" s="351"/>
      <c r="V40" s="369">
        <f>SUM(V36:V39)</f>
        <v>272</v>
      </c>
      <c r="W40" s="369">
        <f>V40/12</f>
        <v>22.666666666666668</v>
      </c>
      <c r="X40" s="352">
        <f>X$32</f>
        <v>0.4375</v>
      </c>
      <c r="Y40" s="352">
        <f>Y$32</f>
        <v>6.2124999999999995</v>
      </c>
      <c r="Z40" s="352">
        <f>Z$32</f>
        <v>1.09375</v>
      </c>
      <c r="AA40" s="353">
        <f>SUM(X40:Z40)</f>
        <v>7.7437499999999995</v>
      </c>
      <c r="AB40" s="351"/>
      <c r="AC40" s="403">
        <f>SUM(AC36:AC39)</f>
        <v>272</v>
      </c>
      <c r="AD40" s="494">
        <f>AC40/12</f>
        <v>22.666666666666668</v>
      </c>
      <c r="AE40" s="381">
        <f>SUM(AE36:AE39)</f>
        <v>6.1000000000000013E-2</v>
      </c>
      <c r="AF40" s="381">
        <f>SUM(AF36:AF39)</f>
        <v>0.61</v>
      </c>
      <c r="AG40" s="381">
        <f>SUM(AG36:AG39)</f>
        <v>6.1000000000000013E-2</v>
      </c>
      <c r="AH40" s="382">
        <f>SUM(AE40:AG40)</f>
        <v>0.7320000000000001</v>
      </c>
      <c r="AI40" s="354"/>
      <c r="AJ40" s="351"/>
      <c r="AK40" s="515">
        <v>272</v>
      </c>
      <c r="AL40" s="515"/>
      <c r="AM40" s="521">
        <f t="shared" si="49"/>
        <v>97.722000000000023</v>
      </c>
      <c r="AN40" s="521">
        <f t="shared" si="49"/>
        <v>977.22</v>
      </c>
      <c r="AO40" s="521">
        <f t="shared" si="49"/>
        <v>97.722000000000023</v>
      </c>
      <c r="AP40" s="515">
        <f>SUM(AM40:AO40)</f>
        <v>1172.664</v>
      </c>
      <c r="AR40" s="515">
        <v>272</v>
      </c>
      <c r="AS40" s="515"/>
      <c r="AT40" s="521">
        <f t="shared" si="50"/>
        <v>97.722000000000023</v>
      </c>
      <c r="AU40" s="521">
        <f t="shared" si="50"/>
        <v>977.22</v>
      </c>
      <c r="AV40" s="521">
        <f t="shared" si="50"/>
        <v>97.722000000000023</v>
      </c>
      <c r="AW40" s="515">
        <f>SUM(AT40:AV40)</f>
        <v>1172.664</v>
      </c>
      <c r="BA40" s="446">
        <f>BH40/40</f>
        <v>0.2</v>
      </c>
      <c r="BB40" s="355"/>
      <c r="BC40" s="447"/>
      <c r="BD40" s="447"/>
      <c r="BE40" s="447"/>
      <c r="BF40" s="447"/>
      <c r="BG40" s="447"/>
      <c r="BH40" s="445">
        <v>8</v>
      </c>
      <c r="BI40" s="355"/>
      <c r="BJ40" s="355"/>
      <c r="BK40" s="355"/>
      <c r="BL40" s="355"/>
      <c r="BM40" s="355"/>
      <c r="BN40" s="355"/>
      <c r="BO40" s="355"/>
      <c r="BP40" s="355"/>
      <c r="BQ40" s="355"/>
      <c r="BR40" s="355"/>
    </row>
    <row r="41" spans="1:70" s="361" customFormat="1" ht="16.899999999999999" customHeight="1">
      <c r="A41" s="406"/>
      <c r="B41" s="394" t="s">
        <v>188</v>
      </c>
      <c r="C41" s="426"/>
      <c r="D41" s="426"/>
      <c r="E41" s="426"/>
      <c r="F41" s="357"/>
      <c r="G41" s="427"/>
      <c r="H41" s="427"/>
      <c r="I41" s="357"/>
      <c r="J41" s="434"/>
      <c r="K41" s="434"/>
      <c r="L41" s="434"/>
      <c r="M41" s="434"/>
      <c r="N41" s="358"/>
      <c r="O41" s="397"/>
      <c r="P41" s="397"/>
      <c r="Q41" s="359">
        <f>Q40/$B$2</f>
        <v>0.13583333333333333</v>
      </c>
      <c r="R41" s="359">
        <f>R40/$B$3</f>
        <v>0.48220833333333329</v>
      </c>
      <c r="S41" s="359">
        <f>S40/$B$4</f>
        <v>0.33958333333333335</v>
      </c>
      <c r="T41" s="359">
        <f>T40/$B$5</f>
        <v>0.40070833333333328</v>
      </c>
      <c r="U41" s="358"/>
      <c r="V41" s="370"/>
      <c r="W41" s="370"/>
      <c r="X41" s="360">
        <f>X40/$B$2</f>
        <v>0.14583333333333334</v>
      </c>
      <c r="Y41" s="360">
        <f>Y40/$B$3</f>
        <v>0.51770833333333333</v>
      </c>
      <c r="Z41" s="360">
        <f>Z40/$B$4</f>
        <v>0.36458333333333331</v>
      </c>
      <c r="AA41" s="360">
        <f>AA40/$B$5</f>
        <v>0.4302083333333333</v>
      </c>
      <c r="AB41" s="358"/>
      <c r="AC41" s="404"/>
      <c r="AD41" s="495"/>
      <c r="AE41" s="383">
        <f>AE40/$B$2</f>
        <v>2.0333333333333339E-2</v>
      </c>
      <c r="AF41" s="383">
        <f>AF40/$B$3</f>
        <v>5.0833333333333335E-2</v>
      </c>
      <c r="AG41" s="383">
        <f>AG40/$B$4</f>
        <v>2.0333333333333339E-2</v>
      </c>
      <c r="AH41" s="383">
        <f>AH40/$B$5</f>
        <v>4.066666666666667E-2</v>
      </c>
      <c r="AI41" s="358"/>
      <c r="AJ41" s="358"/>
      <c r="AK41" s="516"/>
      <c r="AL41" s="516"/>
      <c r="AM41" s="383">
        <f>AM40/$C$2</f>
        <v>2.0333333333333339E-2</v>
      </c>
      <c r="AN41" s="383">
        <f>AN40/$C$3</f>
        <v>5.0833333333333335E-2</v>
      </c>
      <c r="AO41" s="383">
        <f>AO40/$C$4</f>
        <v>2.0333333333333339E-2</v>
      </c>
      <c r="AP41" s="383">
        <f>AP40/$C$5</f>
        <v>4.0666666666666663E-2</v>
      </c>
      <c r="AR41" s="516"/>
      <c r="AS41" s="516"/>
      <c r="AT41" s="383">
        <f>AT40/$J$2</f>
        <v>1.5660576923076926E-2</v>
      </c>
      <c r="AU41" s="383">
        <f>AU40/$J$3</f>
        <v>3.9151442307692311E-2</v>
      </c>
      <c r="AV41" s="383">
        <f>AV40/$J$4</f>
        <v>1.5660576923076926E-2</v>
      </c>
      <c r="AW41" s="383">
        <f>AW40/$J$5</f>
        <v>3.1321153846153846E-2</v>
      </c>
      <c r="BA41" s="448"/>
      <c r="BC41" s="163"/>
      <c r="BD41" s="163"/>
      <c r="BE41" s="163"/>
      <c r="BF41" s="163"/>
      <c r="BG41" s="163"/>
      <c r="BH41" s="448"/>
    </row>
    <row r="42" spans="1:70" s="65" customFormat="1">
      <c r="A42" s="211"/>
      <c r="B42" s="407"/>
      <c r="C42" s="407"/>
      <c r="D42" s="407"/>
      <c r="E42" s="407"/>
      <c r="F42" s="407"/>
      <c r="G42" s="407"/>
      <c r="H42" s="407"/>
      <c r="I42" s="407"/>
      <c r="J42" s="407"/>
      <c r="K42" s="407"/>
      <c r="L42" s="407"/>
      <c r="M42" s="407"/>
      <c r="AC42" s="326"/>
      <c r="AD42" s="496"/>
      <c r="AE42" s="326"/>
      <c r="AF42" s="326"/>
      <c r="AG42" s="326"/>
      <c r="AH42" s="326"/>
      <c r="AK42" s="272"/>
      <c r="AL42" s="438"/>
      <c r="AM42" s="522"/>
      <c r="AN42" s="272"/>
      <c r="AO42" s="272"/>
      <c r="AP42" s="272"/>
      <c r="AR42" s="272"/>
      <c r="AS42" s="438"/>
      <c r="AT42" s="522"/>
      <c r="AU42" s="272"/>
      <c r="AV42" s="272"/>
      <c r="AW42" s="272"/>
      <c r="BA42" s="163">
        <v>60</v>
      </c>
      <c r="BC42" s="163"/>
      <c r="BD42" s="163"/>
      <c r="BE42" s="163"/>
      <c r="BF42" s="163"/>
      <c r="BG42" s="163"/>
      <c r="BH42" s="163"/>
    </row>
    <row r="43" spans="1:70" s="65" customFormat="1">
      <c r="A43" s="211"/>
      <c r="B43" s="407"/>
      <c r="C43" s="407"/>
      <c r="D43" s="407"/>
      <c r="E43" s="407"/>
      <c r="F43" s="407"/>
      <c r="G43" s="407"/>
      <c r="H43" s="407"/>
      <c r="I43" s="407"/>
      <c r="J43" s="407"/>
      <c r="K43" s="407"/>
      <c r="L43" s="407"/>
      <c r="M43" s="407"/>
      <c r="AC43" s="326"/>
      <c r="AD43" s="496"/>
      <c r="AE43" s="326"/>
      <c r="AF43" s="326"/>
      <c r="AG43" s="326"/>
      <c r="AH43" s="326"/>
      <c r="AK43" s="272"/>
      <c r="AL43" s="438"/>
      <c r="AM43" s="522"/>
      <c r="AN43" s="272"/>
      <c r="AO43" s="272"/>
      <c r="AP43" s="272"/>
      <c r="AR43" s="272"/>
      <c r="AS43" s="438"/>
      <c r="AT43" s="522"/>
      <c r="AU43" s="272"/>
      <c r="AV43" s="272"/>
      <c r="AW43" s="272"/>
      <c r="BA43" s="449">
        <f>BA42*0.13</f>
        <v>7.8000000000000007</v>
      </c>
      <c r="BC43" s="163"/>
      <c r="BD43" s="163"/>
      <c r="BE43" s="163"/>
      <c r="BF43" s="163"/>
      <c r="BG43" s="163"/>
      <c r="BH43" s="163"/>
    </row>
    <row r="44" spans="1:70" s="466" customFormat="1">
      <c r="A44" s="550"/>
      <c r="B44" s="534" t="s">
        <v>205</v>
      </c>
      <c r="C44" s="535"/>
      <c r="D44" s="535"/>
      <c r="E44" s="535"/>
      <c r="F44" s="536"/>
      <c r="G44" s="537"/>
      <c r="H44" s="538"/>
      <c r="I44" s="539"/>
      <c r="J44" s="539"/>
      <c r="K44" s="539"/>
      <c r="L44" s="539"/>
      <c r="M44" s="540"/>
      <c r="N44" s="540"/>
      <c r="O44" s="541">
        <f>O19+O29</f>
        <v>43</v>
      </c>
      <c r="P44" s="541">
        <f>O44/12</f>
        <v>3.5833333333333335</v>
      </c>
      <c r="Q44" s="542">
        <f>Q29+Q19</f>
        <v>3.2906250000000004</v>
      </c>
      <c r="R44" s="542">
        <f>R29+R19</f>
        <v>6.375</v>
      </c>
      <c r="S44" s="542">
        <f>S29+S19</f>
        <v>6.28125</v>
      </c>
      <c r="T44" s="541">
        <f>T29+T19</f>
        <v>15.946875</v>
      </c>
      <c r="U44" s="540"/>
      <c r="V44" s="541">
        <f>V19+V29</f>
        <v>65</v>
      </c>
      <c r="W44" s="541">
        <f>V44/12</f>
        <v>5.416666666666667</v>
      </c>
      <c r="X44" s="542">
        <f>X29+X19</f>
        <v>5.0625</v>
      </c>
      <c r="Y44" s="542">
        <f>Y29+Y19</f>
        <v>9.7093749999999996</v>
      </c>
      <c r="Z44" s="542">
        <f>Z29+Z19</f>
        <v>9.1312500000000014</v>
      </c>
      <c r="AA44" s="541">
        <f>AA29+AA19</f>
        <v>23.903124999999999</v>
      </c>
      <c r="AB44" s="540"/>
      <c r="AC44" s="541">
        <f>AC19+AC29</f>
        <v>27</v>
      </c>
      <c r="AD44" s="543">
        <f>AC44/12</f>
        <v>2.25</v>
      </c>
      <c r="AE44" s="542">
        <f>AE29+AE19</f>
        <v>2.3906250000000004</v>
      </c>
      <c r="AF44" s="542">
        <f>AF29+AF19</f>
        <v>4.5593750000000002</v>
      </c>
      <c r="AG44" s="542">
        <f>AG29+AG19</f>
        <v>5.5874999999999995</v>
      </c>
      <c r="AH44" s="541">
        <f>AH29+AH19</f>
        <v>12.5375</v>
      </c>
      <c r="AI44" s="551"/>
      <c r="AJ44" s="551"/>
      <c r="AK44" s="541">
        <f>AK19+AK29</f>
        <v>34</v>
      </c>
      <c r="AL44" s="541"/>
      <c r="AM44" s="558">
        <f>AM29+AM19</f>
        <v>3829.7812500000009</v>
      </c>
      <c r="AN44" s="558">
        <f>AN29+AN19</f>
        <v>7304.1187499999996</v>
      </c>
      <c r="AO44" s="558">
        <f>AO29+AO19</f>
        <v>8951.1749999999993</v>
      </c>
      <c r="AP44" s="541">
        <f>AP29+AP19</f>
        <v>20085.075000000001</v>
      </c>
      <c r="AR44" s="541">
        <f>AR19+AR29</f>
        <v>34</v>
      </c>
      <c r="AS44" s="541"/>
      <c r="AT44" s="558">
        <f>AT29+AT19</f>
        <v>3829.7812500000009</v>
      </c>
      <c r="AU44" s="558">
        <f>AU29+AU19</f>
        <v>7304.1187499999996</v>
      </c>
      <c r="AV44" s="558">
        <f>AV29+AV19</f>
        <v>8951.1749999999993</v>
      </c>
      <c r="AW44" s="541">
        <f>AW29+AW19</f>
        <v>20085.075000000001</v>
      </c>
      <c r="BA44" s="552"/>
      <c r="BB44" s="553"/>
      <c r="BC44" s="552"/>
      <c r="BD44" s="552"/>
      <c r="BE44" s="552"/>
      <c r="BF44" s="552"/>
      <c r="BG44" s="552"/>
      <c r="BH44" s="552"/>
      <c r="BI44" s="553"/>
      <c r="BJ44" s="553"/>
      <c r="BK44" s="553"/>
      <c r="BL44" s="553"/>
      <c r="BM44" s="553"/>
      <c r="BN44" s="553"/>
      <c r="BO44" s="553"/>
      <c r="BP44" s="553"/>
      <c r="BQ44" s="553"/>
      <c r="BR44" s="553"/>
    </row>
    <row r="45" spans="1:70" s="466" customFormat="1">
      <c r="A45" s="550"/>
      <c r="B45" s="534" t="s">
        <v>204</v>
      </c>
      <c r="C45" s="535"/>
      <c r="D45" s="535"/>
      <c r="E45" s="535"/>
      <c r="F45" s="536"/>
      <c r="G45" s="537"/>
      <c r="H45" s="538"/>
      <c r="I45" s="539"/>
      <c r="J45" s="539"/>
      <c r="K45" s="539"/>
      <c r="L45" s="539"/>
      <c r="M45" s="540"/>
      <c r="N45" s="540"/>
      <c r="O45" s="541">
        <f>O33+O40</f>
        <v>326</v>
      </c>
      <c r="P45" s="541">
        <f>O45/12</f>
        <v>27.166666666666668</v>
      </c>
      <c r="Q45" s="542">
        <f>Q33+Q40</f>
        <v>0.81499999999999995</v>
      </c>
      <c r="R45" s="542">
        <f>R33+R40</f>
        <v>11.572999999999999</v>
      </c>
      <c r="S45" s="542">
        <f>S33+S40</f>
        <v>2.0375000000000001</v>
      </c>
      <c r="T45" s="541">
        <f>T33+T40</f>
        <v>14.425499999999998</v>
      </c>
      <c r="U45" s="540"/>
      <c r="V45" s="541">
        <f>V33+V40</f>
        <v>680</v>
      </c>
      <c r="W45" s="541">
        <f>V45/12</f>
        <v>56.666666666666664</v>
      </c>
      <c r="X45" s="542">
        <f>X33+X40</f>
        <v>0.875</v>
      </c>
      <c r="Y45" s="542">
        <f>Y33+Y40</f>
        <v>12.424999999999999</v>
      </c>
      <c r="Z45" s="542">
        <f>Z33+Z40</f>
        <v>2.1875</v>
      </c>
      <c r="AA45" s="541">
        <f>AA33+AA40</f>
        <v>15.487499999999999</v>
      </c>
      <c r="AB45" s="540"/>
      <c r="AC45" s="541">
        <f>AC33+AC40</f>
        <v>622</v>
      </c>
      <c r="AD45" s="543">
        <f>AC45/12</f>
        <v>51.833333333333336</v>
      </c>
      <c r="AE45" s="542">
        <f>AE33+AE40</f>
        <v>0.4985</v>
      </c>
      <c r="AF45" s="542">
        <f>AF33+AF40</f>
        <v>6.8224999999999998</v>
      </c>
      <c r="AG45" s="542">
        <f>AG33+AG40</f>
        <v>1.1547499999999999</v>
      </c>
      <c r="AH45" s="541">
        <f>AH33+AH40</f>
        <v>8.4757499999999997</v>
      </c>
      <c r="AI45" s="551"/>
      <c r="AJ45" s="551"/>
      <c r="AK45" s="541">
        <f>AK33+AK40</f>
        <v>622</v>
      </c>
      <c r="AL45" s="541"/>
      <c r="AM45" s="558">
        <f>AM33+AM40</f>
        <v>798.59699999999998</v>
      </c>
      <c r="AN45" s="558">
        <f>AN33+AN40</f>
        <v>10929.644999999999</v>
      </c>
      <c r="AO45" s="558">
        <f>AO33+AO40</f>
        <v>1849.9095</v>
      </c>
      <c r="AP45" s="541">
        <f>AP33+AP40</f>
        <v>13578.1515</v>
      </c>
      <c r="AR45" s="541">
        <f>AR33+AR40</f>
        <v>622</v>
      </c>
      <c r="AS45" s="541"/>
      <c r="AT45" s="558">
        <f>AT33+AT40</f>
        <v>798.59699999999998</v>
      </c>
      <c r="AU45" s="558">
        <f>AU33+AU40</f>
        <v>10929.644999999999</v>
      </c>
      <c r="AV45" s="558">
        <f>AV33+AV40</f>
        <v>1849.9095</v>
      </c>
      <c r="AW45" s="541">
        <f>AW33+AW40</f>
        <v>13578.1515</v>
      </c>
      <c r="BA45" s="552"/>
      <c r="BB45" s="553"/>
      <c r="BC45" s="552"/>
      <c r="BD45" s="552"/>
      <c r="BE45" s="552"/>
      <c r="BF45" s="552"/>
      <c r="BG45" s="552"/>
      <c r="BH45" s="552"/>
      <c r="BI45" s="553"/>
      <c r="BJ45" s="553"/>
      <c r="BK45" s="553"/>
      <c r="BL45" s="553"/>
      <c r="BM45" s="553"/>
      <c r="BN45" s="553"/>
      <c r="BO45" s="553"/>
      <c r="BP45" s="553"/>
      <c r="BQ45" s="553"/>
      <c r="BR45" s="553"/>
    </row>
    <row r="46" spans="1:70" s="555" customFormat="1">
      <c r="A46" s="550"/>
      <c r="B46" s="544" t="s">
        <v>206</v>
      </c>
      <c r="C46" s="535"/>
      <c r="D46" s="535"/>
      <c r="E46" s="535"/>
      <c r="F46" s="536"/>
      <c r="G46" s="537"/>
      <c r="H46" s="538"/>
      <c r="I46" s="545"/>
      <c r="J46" s="545"/>
      <c r="K46" s="545"/>
      <c r="L46" s="545"/>
      <c r="M46" s="546"/>
      <c r="N46" s="546"/>
      <c r="O46" s="547"/>
      <c r="P46" s="547"/>
      <c r="Q46" s="548">
        <f>Q33+Q29+Q19+Q40</f>
        <v>4.1056249999999999</v>
      </c>
      <c r="R46" s="548">
        <f>R33+R29+R19+R40</f>
        <v>17.948</v>
      </c>
      <c r="S46" s="548">
        <f>S33+S29+S19+S40</f>
        <v>8.3187499999999996</v>
      </c>
      <c r="T46" s="547">
        <f>T33+T29+T19+T40</f>
        <v>30.372374999999998</v>
      </c>
      <c r="U46" s="546"/>
      <c r="V46" s="547"/>
      <c r="W46" s="547"/>
      <c r="X46" s="548">
        <f>X33+X29+X19+X40</f>
        <v>5.9375</v>
      </c>
      <c r="Y46" s="548">
        <f>Y33+Y29+Y19+Y40</f>
        <v>22.134374999999999</v>
      </c>
      <c r="Z46" s="548">
        <f>Z33+Z29+Z19+Z40</f>
        <v>11.318750000000001</v>
      </c>
      <c r="AA46" s="547">
        <f>AA33+AA29+AA19+AA40</f>
        <v>39.390625</v>
      </c>
      <c r="AB46" s="546"/>
      <c r="AC46" s="547"/>
      <c r="AD46" s="547"/>
      <c r="AE46" s="548">
        <f>AE33+AE29+AE19+AE40</f>
        <v>2.8891250000000004</v>
      </c>
      <c r="AF46" s="548">
        <f>AF33+AF29+AF19+AF40</f>
        <v>11.381874999999999</v>
      </c>
      <c r="AG46" s="548">
        <f>AG33+AG29+AG19+AG40</f>
        <v>6.7422499999999994</v>
      </c>
      <c r="AH46" s="547">
        <f>AH33+AH29+AH19+AH40</f>
        <v>21.013249999999999</v>
      </c>
      <c r="AI46" s="554"/>
      <c r="AJ46" s="554"/>
      <c r="AK46" s="547"/>
      <c r="AL46" s="547"/>
      <c r="AM46" s="559">
        <f>AM33+AM29+AM19+AM40</f>
        <v>4628.3782500000007</v>
      </c>
      <c r="AN46" s="559">
        <f>AN33+AN29+AN19+AN40</f>
        <v>18233.763749999998</v>
      </c>
      <c r="AO46" s="559">
        <f>AO33+AO29+AO19+AO40</f>
        <v>10801.084499999999</v>
      </c>
      <c r="AP46" s="547">
        <f>AP33+AP29+AP19+AP40</f>
        <v>33663.226499999997</v>
      </c>
      <c r="AR46" s="547"/>
      <c r="AS46" s="547"/>
      <c r="AT46" s="559">
        <f>AT33+AT29+AT19+AT40</f>
        <v>4628.3782500000007</v>
      </c>
      <c r="AU46" s="559">
        <f>AU33+AU29+AU19+AU40</f>
        <v>18233.763749999998</v>
      </c>
      <c r="AV46" s="559">
        <f>AV33+AV29+AV19+AV40</f>
        <v>10801.084499999999</v>
      </c>
      <c r="AW46" s="547">
        <f>AW33+AW29+AW19+AW40</f>
        <v>33663.226499999997</v>
      </c>
      <c r="BA46" s="556"/>
      <c r="BB46" s="557"/>
      <c r="BC46" s="556"/>
      <c r="BD46" s="556"/>
      <c r="BE46" s="556"/>
      <c r="BF46" s="556"/>
      <c r="BG46" s="556"/>
      <c r="BH46" s="556"/>
      <c r="BI46" s="557"/>
      <c r="BJ46" s="557"/>
      <c r="BK46" s="557"/>
      <c r="BL46" s="557"/>
      <c r="BM46" s="557"/>
      <c r="BN46" s="557"/>
      <c r="BO46" s="557"/>
      <c r="BP46" s="557"/>
      <c r="BQ46" s="557"/>
      <c r="BR46" s="557"/>
    </row>
    <row r="47" spans="1:70" s="466" customFormat="1">
      <c r="A47" s="550"/>
      <c r="B47" s="534" t="s">
        <v>207</v>
      </c>
      <c r="C47" s="535"/>
      <c r="D47" s="535"/>
      <c r="E47" s="535"/>
      <c r="F47" s="536"/>
      <c r="G47" s="537"/>
      <c r="H47" s="538"/>
      <c r="I47" s="539"/>
      <c r="J47" s="539"/>
      <c r="K47" s="539"/>
      <c r="L47" s="539"/>
      <c r="M47" s="540"/>
      <c r="N47" s="540"/>
      <c r="O47" s="541"/>
      <c r="P47" s="541"/>
      <c r="Q47" s="549">
        <f>Q46/$B$2</f>
        <v>1.3685416666666665</v>
      </c>
      <c r="R47" s="549">
        <f>R46/$B$3</f>
        <v>1.4956666666666667</v>
      </c>
      <c r="S47" s="549">
        <f>S46/$B$4</f>
        <v>2.7729166666666667</v>
      </c>
      <c r="T47" s="549">
        <f>T46/$B$5</f>
        <v>1.6873541666666665</v>
      </c>
      <c r="U47" s="540"/>
      <c r="V47" s="541"/>
      <c r="W47" s="541"/>
      <c r="X47" s="549">
        <f>X46/$B$2</f>
        <v>1.9791666666666667</v>
      </c>
      <c r="Y47" s="549">
        <f>Y46/$B$3</f>
        <v>1.84453125</v>
      </c>
      <c r="Z47" s="549">
        <f>Z46/$B$4</f>
        <v>3.7729166666666671</v>
      </c>
      <c r="AA47" s="549">
        <f>AA46/$B$5</f>
        <v>2.1883680555555554</v>
      </c>
      <c r="AB47" s="540"/>
      <c r="AC47" s="541"/>
      <c r="AD47" s="541"/>
      <c r="AE47" s="549">
        <f>AE46/$B$2</f>
        <v>0.9630416666666668</v>
      </c>
      <c r="AF47" s="549">
        <f>AF46/$B$3</f>
        <v>0.94848958333333322</v>
      </c>
      <c r="AG47" s="549">
        <f>AG46/$B$4</f>
        <v>2.2474166666666666</v>
      </c>
      <c r="AH47" s="549">
        <f>AH46/$B$5</f>
        <v>1.1674027777777778</v>
      </c>
      <c r="AI47" s="551"/>
      <c r="AJ47" s="551"/>
      <c r="AK47" s="541"/>
      <c r="AL47" s="541"/>
      <c r="AM47" s="549">
        <f>AM46/$C$2</f>
        <v>0.9630416666666668</v>
      </c>
      <c r="AN47" s="549">
        <f>AN46/$C$3</f>
        <v>0.94848958333333322</v>
      </c>
      <c r="AO47" s="549">
        <f>AO46/$C$4</f>
        <v>2.2474166666666666</v>
      </c>
      <c r="AP47" s="549">
        <f>AP46/$C$5</f>
        <v>1.1674027777777776</v>
      </c>
      <c r="AR47" s="541"/>
      <c r="AS47" s="541"/>
      <c r="AT47" s="549">
        <f>AT46/$J$2</f>
        <v>0.74172728365384621</v>
      </c>
      <c r="AU47" s="549">
        <f>AU46/$J$3</f>
        <v>0.73051938100961533</v>
      </c>
      <c r="AV47" s="549">
        <f>AV46/$J$4</f>
        <v>1.7309430288461536</v>
      </c>
      <c r="AW47" s="549">
        <f>AW46/$J$5</f>
        <v>0.89912463942307685</v>
      </c>
      <c r="BA47" s="552"/>
      <c r="BB47" s="553"/>
      <c r="BC47" s="552"/>
      <c r="BD47" s="552"/>
      <c r="BE47" s="552"/>
      <c r="BF47" s="552"/>
      <c r="BG47" s="552"/>
      <c r="BH47" s="552"/>
      <c r="BI47" s="553"/>
      <c r="BJ47" s="553"/>
      <c r="BK47" s="553"/>
      <c r="BL47" s="553"/>
      <c r="BM47" s="553"/>
      <c r="BN47" s="553"/>
      <c r="BO47" s="553"/>
      <c r="BP47" s="553"/>
      <c r="BQ47" s="553"/>
      <c r="BR47" s="553"/>
    </row>
    <row r="48" spans="1:70" s="461" customFormat="1" ht="23.45" customHeight="1">
      <c r="B48" s="459" t="s">
        <v>208</v>
      </c>
      <c r="C48" s="454"/>
      <c r="D48" s="454"/>
      <c r="E48" s="454"/>
      <c r="F48" s="454"/>
      <c r="G48" s="454"/>
      <c r="H48" s="454"/>
      <c r="I48" s="454"/>
      <c r="J48" s="454"/>
      <c r="K48" s="454"/>
      <c r="L48" s="454"/>
      <c r="M48" s="454"/>
      <c r="N48" s="454"/>
      <c r="Q48" s="455">
        <f>$B$2</f>
        <v>3</v>
      </c>
      <c r="R48" s="456">
        <f>$B$3</f>
        <v>12</v>
      </c>
      <c r="S48" s="457">
        <f>$B$4</f>
        <v>3</v>
      </c>
      <c r="T48" s="458">
        <f>$B$5</f>
        <v>18</v>
      </c>
      <c r="U48" s="454"/>
      <c r="X48" s="455">
        <f>$B$2</f>
        <v>3</v>
      </c>
      <c r="Y48" s="456">
        <f>$B$3</f>
        <v>12</v>
      </c>
      <c r="Z48" s="457">
        <f>$B$4</f>
        <v>3</v>
      </c>
      <c r="AA48" s="458">
        <f>$B$5</f>
        <v>18</v>
      </c>
      <c r="AB48" s="454"/>
      <c r="AE48" s="455">
        <f>$B$2</f>
        <v>3</v>
      </c>
      <c r="AF48" s="456">
        <f>$B$3</f>
        <v>12</v>
      </c>
      <c r="AG48" s="457">
        <f>$B$4</f>
        <v>3</v>
      </c>
      <c r="AH48" s="458">
        <f>$B$5</f>
        <v>18</v>
      </c>
      <c r="AJ48" s="454"/>
      <c r="AK48" s="524"/>
      <c r="AL48" s="524"/>
      <c r="AM48" s="455">
        <f>$B$2</f>
        <v>3</v>
      </c>
      <c r="AN48" s="456">
        <f>$B$3</f>
        <v>12</v>
      </c>
      <c r="AO48" s="457">
        <f>$B$4</f>
        <v>3</v>
      </c>
      <c r="AP48" s="458">
        <f>$B$5</f>
        <v>18</v>
      </c>
      <c r="AT48" s="455">
        <f>$B$2</f>
        <v>3</v>
      </c>
      <c r="AU48" s="456">
        <f>$B$3</f>
        <v>12</v>
      </c>
      <c r="AV48" s="457">
        <f>$B$4</f>
        <v>3</v>
      </c>
      <c r="AW48" s="458">
        <f>$B$5</f>
        <v>18</v>
      </c>
    </row>
    <row r="49" spans="1:60" s="462" customFormat="1" ht="23.45" customHeight="1">
      <c r="A49" s="563"/>
      <c r="B49" s="564" t="s">
        <v>209</v>
      </c>
      <c r="C49" s="565"/>
      <c r="D49" s="565"/>
      <c r="E49" s="565"/>
      <c r="F49" s="565"/>
      <c r="G49" s="565"/>
      <c r="H49" s="565"/>
      <c r="I49" s="565"/>
      <c r="J49" s="565"/>
      <c r="K49" s="565"/>
      <c r="L49" s="565"/>
      <c r="M49" s="565"/>
      <c r="N49" s="565"/>
      <c r="O49" s="563"/>
      <c r="P49" s="563"/>
      <c r="Q49" s="463">
        <f>Q48-Q$46</f>
        <v>-1.1056249999999999</v>
      </c>
      <c r="R49" s="463">
        <f>R48-R$46</f>
        <v>-5.9480000000000004</v>
      </c>
      <c r="S49" s="463">
        <f>S48-S$46</f>
        <v>-5.3187499999999996</v>
      </c>
      <c r="T49" s="463">
        <f>T48-T$46</f>
        <v>-12.372374999999998</v>
      </c>
      <c r="U49" s="566"/>
      <c r="V49" s="566"/>
      <c r="W49" s="566"/>
      <c r="X49" s="463">
        <f>X48-X$46</f>
        <v>-2.9375</v>
      </c>
      <c r="Y49" s="463">
        <f>Y48-Y$46</f>
        <v>-10.134374999999999</v>
      </c>
      <c r="Z49" s="463">
        <f>Z48-Z$46</f>
        <v>-8.3187500000000014</v>
      </c>
      <c r="AA49" s="463">
        <f>AA48-AA$46</f>
        <v>-21.390625</v>
      </c>
      <c r="AB49" s="566"/>
      <c r="AC49" s="566"/>
      <c r="AD49" s="566"/>
      <c r="AE49" s="460">
        <f>AE48-AE$46</f>
        <v>0.11087499999999961</v>
      </c>
      <c r="AF49" s="460">
        <f>AF48-AF$46</f>
        <v>0.61812500000000092</v>
      </c>
      <c r="AG49" s="463">
        <f>AG48-AG$46</f>
        <v>-3.7422499999999994</v>
      </c>
      <c r="AH49" s="460">
        <f>AH48-AH$46</f>
        <v>-3.0132499999999993</v>
      </c>
      <c r="AI49" s="565"/>
      <c r="AJ49" s="565"/>
      <c r="AK49" s="567"/>
      <c r="AL49" s="567"/>
      <c r="AM49" s="561">
        <f>AM50-AM$46</f>
        <v>177.62174999999934</v>
      </c>
      <c r="AN49" s="561">
        <f>AN50-AN$46</f>
        <v>990.23625000000175</v>
      </c>
      <c r="AO49" s="562">
        <f>AO50-AO$46</f>
        <v>-5995.084499999999</v>
      </c>
      <c r="AP49" s="561">
        <f>AP50-AP$46</f>
        <v>-4827.226499999997</v>
      </c>
      <c r="AR49" s="567"/>
      <c r="AS49" s="567"/>
      <c r="AT49" s="561">
        <f>AT50-AT$46</f>
        <v>1611.6217499999993</v>
      </c>
      <c r="AU49" s="561">
        <f>AU50-AU$46</f>
        <v>6726.2362500000017</v>
      </c>
      <c r="AV49" s="562">
        <f>AV50-AV$46</f>
        <v>-4561.084499999999</v>
      </c>
      <c r="AW49" s="561">
        <f>AW50-AW$46</f>
        <v>3776.773500000003</v>
      </c>
    </row>
    <row r="50" spans="1:60" s="41" customFormat="1">
      <c r="A50" s="211"/>
      <c r="C50" s="189"/>
      <c r="D50" s="189"/>
      <c r="E50" s="189"/>
      <c r="F50" s="189"/>
      <c r="G50" s="189"/>
      <c r="H50" s="189"/>
      <c r="I50" s="189"/>
      <c r="J50" s="189"/>
      <c r="K50" s="189"/>
      <c r="L50" s="189"/>
      <c r="M50" s="134"/>
      <c r="N50" s="134"/>
      <c r="O50" s="134"/>
      <c r="P50" s="134"/>
      <c r="Q50" s="134"/>
      <c r="R50" s="134"/>
      <c r="S50" s="134"/>
      <c r="T50" s="134"/>
      <c r="U50" s="134"/>
      <c r="V50" s="134"/>
      <c r="W50" s="134"/>
      <c r="X50" s="134"/>
      <c r="Y50" s="134"/>
      <c r="Z50" s="134"/>
      <c r="AA50" s="134"/>
      <c r="AB50" s="134"/>
      <c r="AC50" s="450"/>
      <c r="AD50" s="450"/>
      <c r="AE50" s="450"/>
      <c r="AF50" s="450"/>
      <c r="AG50" s="450"/>
      <c r="AH50" s="450"/>
      <c r="AI50" s="134"/>
      <c r="AJ50" s="134"/>
      <c r="AK50" s="525"/>
      <c r="AL50" s="526"/>
      <c r="AM50" s="560">
        <f>$C$2</f>
        <v>4806</v>
      </c>
      <c r="AN50" s="560">
        <f>$C$3</f>
        <v>19224</v>
      </c>
      <c r="AO50" s="560">
        <f>$C$4</f>
        <v>4806</v>
      </c>
      <c r="AP50" s="458">
        <f>$C$5</f>
        <v>28836</v>
      </c>
      <c r="AQ50" s="461"/>
      <c r="AR50" s="524"/>
      <c r="AS50" s="524"/>
      <c r="AT50" s="560">
        <f>$J$2</f>
        <v>6240</v>
      </c>
      <c r="AU50" s="560">
        <f>$J$3</f>
        <v>24960</v>
      </c>
      <c r="AV50" s="560">
        <f>$J$4</f>
        <v>6240</v>
      </c>
      <c r="AW50" s="458">
        <f>$J$5</f>
        <v>37440</v>
      </c>
      <c r="BA50" s="106"/>
      <c r="BC50" s="106"/>
      <c r="BD50" s="106"/>
      <c r="BE50" s="106"/>
      <c r="BF50" s="106"/>
      <c r="BG50" s="106"/>
      <c r="BH50" s="106"/>
    </row>
    <row r="51" spans="1:60">
      <c r="AM51" s="438">
        <f>AM49/1602</f>
        <v>0.11087499999999958</v>
      </c>
      <c r="AN51" s="438">
        <f>AN49/1602</f>
        <v>0.61812500000000103</v>
      </c>
      <c r="AO51" s="438">
        <f>AO49/1602</f>
        <v>-3.7422499999999994</v>
      </c>
      <c r="AP51" s="438">
        <f>AP49/1602</f>
        <v>-3.013249999999998</v>
      </c>
      <c r="AT51" s="438">
        <f>AT49/2080</f>
        <v>0.77481814903846125</v>
      </c>
      <c r="AU51" s="438">
        <f>AU49/2080</f>
        <v>3.233767427884616</v>
      </c>
      <c r="AV51" s="438">
        <f>AV49/2080</f>
        <v>-2.192829086538461</v>
      </c>
      <c r="AW51" s="438">
        <f>AW49/2080</f>
        <v>1.8157564903846168</v>
      </c>
    </row>
    <row r="53" spans="1:60" s="106" customFormat="1">
      <c r="A53" s="330"/>
      <c r="B53" s="331"/>
      <c r="C53" s="331"/>
      <c r="D53" s="331"/>
      <c r="E53" s="331"/>
      <c r="F53" s="331"/>
      <c r="G53" s="331"/>
      <c r="H53" s="331"/>
      <c r="I53" s="331"/>
      <c r="J53" s="331"/>
      <c r="K53" s="331"/>
      <c r="L53" s="331"/>
      <c r="M53" s="331"/>
      <c r="N53" s="331"/>
      <c r="O53" s="331"/>
      <c r="P53" s="331"/>
      <c r="Q53" s="331"/>
      <c r="R53" s="331"/>
      <c r="S53" s="331"/>
      <c r="T53" s="331"/>
      <c r="U53" s="331"/>
      <c r="V53" s="331"/>
      <c r="W53" s="331"/>
      <c r="X53" s="331"/>
      <c r="Y53" s="331"/>
      <c r="Z53" s="331"/>
      <c r="AA53" s="331"/>
      <c r="AB53" s="331"/>
      <c r="AC53" s="385"/>
      <c r="AD53" s="385"/>
      <c r="AE53" s="385"/>
      <c r="AF53" s="385"/>
      <c r="AG53" s="385"/>
      <c r="AH53" s="385"/>
      <c r="AI53" s="331"/>
      <c r="AJ53" s="333"/>
      <c r="AK53" s="523"/>
      <c r="AL53" s="523"/>
      <c r="AM53" s="523"/>
      <c r="AN53" s="526"/>
      <c r="AO53" s="526"/>
      <c r="AP53" s="526"/>
      <c r="AR53" s="523"/>
      <c r="AS53" s="523"/>
      <c r="AT53" s="523"/>
      <c r="AU53" s="526"/>
      <c r="AV53" s="526"/>
      <c r="AW53" s="526"/>
      <c r="BA53" s="331"/>
      <c r="BB53" s="331"/>
      <c r="BC53" s="331"/>
      <c r="BD53" s="331"/>
      <c r="BE53" s="331"/>
      <c r="BF53" s="331"/>
      <c r="BG53" s="331"/>
      <c r="BH53" s="331"/>
    </row>
    <row r="54" spans="1:60" s="106" customFormat="1">
      <c r="A54" s="330"/>
      <c r="B54" s="334"/>
      <c r="C54" s="136"/>
      <c r="D54" s="136"/>
      <c r="E54" s="136"/>
      <c r="F54" s="136"/>
      <c r="G54" s="136"/>
      <c r="H54" s="136"/>
      <c r="I54" s="136"/>
      <c r="J54" s="136"/>
      <c r="K54" s="136"/>
      <c r="L54" s="136"/>
      <c r="M54" s="332"/>
      <c r="N54" s="332"/>
      <c r="O54" s="332"/>
      <c r="P54" s="332"/>
      <c r="Q54" s="332"/>
      <c r="R54" s="332"/>
      <c r="S54" s="332"/>
      <c r="T54" s="332"/>
      <c r="U54" s="332"/>
      <c r="V54" s="332"/>
      <c r="W54" s="332"/>
      <c r="X54" s="332"/>
      <c r="Y54" s="332"/>
      <c r="Z54" s="332"/>
      <c r="AA54" s="332"/>
      <c r="AB54" s="332"/>
      <c r="AC54" s="384"/>
      <c r="AD54" s="384"/>
      <c r="AE54" s="384"/>
      <c r="AF54" s="384"/>
      <c r="AG54" s="384"/>
      <c r="AH54" s="384"/>
      <c r="AI54" s="332"/>
      <c r="AJ54" s="332"/>
      <c r="AK54" s="523"/>
      <c r="AL54" s="523"/>
      <c r="AM54" s="523"/>
      <c r="AN54" s="526"/>
      <c r="AO54" s="526"/>
      <c r="AP54" s="526"/>
      <c r="AR54" s="523"/>
      <c r="AS54" s="523"/>
      <c r="AT54" s="523"/>
      <c r="AU54" s="526"/>
      <c r="AV54" s="526"/>
      <c r="AW54" s="526"/>
      <c r="BA54" s="331"/>
      <c r="BB54" s="331"/>
      <c r="BC54" s="331"/>
      <c r="BD54" s="331"/>
      <c r="BE54" s="331"/>
      <c r="BF54" s="331"/>
      <c r="BG54" s="331"/>
      <c r="BH54" s="331"/>
    </row>
    <row r="56" spans="1:60" s="106" customFormat="1">
      <c r="A56" s="330"/>
      <c r="B56" s="40"/>
      <c r="C56" s="329"/>
      <c r="D56" s="329"/>
      <c r="E56" s="329"/>
      <c r="F56" s="329"/>
      <c r="G56" s="329"/>
      <c r="H56" s="329"/>
      <c r="I56" s="329"/>
      <c r="J56" s="329"/>
      <c r="K56" s="329"/>
      <c r="L56" s="329"/>
      <c r="M56" s="280"/>
      <c r="N56" s="280"/>
      <c r="O56" s="280"/>
      <c r="P56" s="280"/>
      <c r="Q56" s="280"/>
      <c r="R56" s="280"/>
      <c r="S56" s="280"/>
      <c r="T56" s="280"/>
      <c r="U56" s="280"/>
      <c r="V56" s="280"/>
      <c r="W56" s="280"/>
      <c r="X56" s="280"/>
      <c r="Y56" s="280"/>
      <c r="Z56" s="280"/>
      <c r="AA56" s="280"/>
      <c r="AB56" s="280"/>
      <c r="AC56" s="384"/>
      <c r="AD56" s="384"/>
      <c r="AE56" s="384"/>
      <c r="AF56" s="384"/>
      <c r="AG56" s="384"/>
      <c r="AH56" s="384"/>
      <c r="AI56" s="280"/>
      <c r="AJ56" s="280"/>
      <c r="AK56" s="526"/>
      <c r="AL56" s="526"/>
      <c r="AM56" s="526"/>
      <c r="AN56" s="526"/>
      <c r="AO56" s="526"/>
      <c r="AP56" s="526"/>
      <c r="AR56" s="526"/>
      <c r="AS56" s="526"/>
      <c r="AT56" s="526"/>
      <c r="AU56" s="526"/>
      <c r="AV56" s="526"/>
      <c r="AW56" s="526"/>
    </row>
    <row r="58" spans="1:60" s="106" customFormat="1">
      <c r="A58" s="330"/>
      <c r="C58" s="329"/>
      <c r="D58" s="329"/>
      <c r="E58" s="329"/>
      <c r="F58" s="329"/>
      <c r="G58" s="329"/>
      <c r="H58" s="329"/>
      <c r="I58" s="329"/>
      <c r="J58" s="329"/>
      <c r="K58" s="329"/>
      <c r="L58" s="329"/>
      <c r="M58" s="280"/>
      <c r="N58" s="280"/>
      <c r="O58" s="280"/>
      <c r="P58" s="280"/>
      <c r="Q58" s="280"/>
      <c r="R58" s="280"/>
      <c r="S58" s="280"/>
      <c r="T58" s="280"/>
      <c r="U58" s="280"/>
      <c r="V58" s="280"/>
      <c r="W58" s="280"/>
      <c r="X58" s="280"/>
      <c r="Y58" s="280"/>
      <c r="Z58" s="280"/>
      <c r="AA58" s="280"/>
      <c r="AB58" s="280"/>
      <c r="AC58" s="384"/>
      <c r="AD58" s="384"/>
      <c r="AE58" s="384"/>
      <c r="AF58" s="384"/>
      <c r="AG58" s="384"/>
      <c r="AH58" s="384"/>
      <c r="AI58" s="280"/>
      <c r="AJ58" s="280"/>
      <c r="AK58" s="526"/>
      <c r="AL58" s="526"/>
      <c r="AM58" s="526"/>
      <c r="AN58" s="526"/>
      <c r="AO58" s="526"/>
      <c r="AP58" s="526"/>
      <c r="AR58" s="526"/>
      <c r="AS58" s="526"/>
      <c r="AT58" s="526"/>
      <c r="AU58" s="526"/>
      <c r="AV58" s="526"/>
      <c r="AW58" s="526"/>
    </row>
    <row r="59" spans="1:60" s="106" customFormat="1">
      <c r="A59" s="330"/>
      <c r="C59" s="329"/>
      <c r="D59" s="329"/>
      <c r="E59" s="329"/>
      <c r="F59" s="329"/>
      <c r="G59" s="329"/>
      <c r="H59" s="329"/>
      <c r="I59" s="329"/>
      <c r="J59" s="329"/>
      <c r="K59" s="329"/>
      <c r="L59" s="329"/>
      <c r="M59" s="280"/>
      <c r="N59" s="280"/>
      <c r="O59" s="280"/>
      <c r="P59" s="280"/>
      <c r="Q59" s="280"/>
      <c r="R59" s="280"/>
      <c r="S59" s="280"/>
      <c r="T59" s="280"/>
      <c r="U59" s="280"/>
      <c r="V59" s="280"/>
      <c r="W59" s="280"/>
      <c r="X59" s="280"/>
      <c r="Y59" s="280"/>
      <c r="Z59" s="280"/>
      <c r="AA59" s="280"/>
      <c r="AB59" s="280"/>
      <c r="AC59" s="384"/>
      <c r="AD59" s="384"/>
      <c r="AE59" s="384"/>
      <c r="AF59" s="384"/>
      <c r="AG59" s="384"/>
      <c r="AH59" s="384"/>
      <c r="AI59" s="280"/>
      <c r="AJ59" s="280"/>
      <c r="AK59" s="526"/>
      <c r="AL59" s="526"/>
      <c r="AM59" s="526"/>
      <c r="AN59" s="526"/>
      <c r="AO59" s="526"/>
      <c r="AP59" s="526"/>
      <c r="AR59" s="526"/>
      <c r="AS59" s="526"/>
      <c r="AT59" s="526"/>
      <c r="AU59" s="526"/>
      <c r="AV59" s="526"/>
      <c r="AW59" s="526"/>
    </row>
    <row r="60" spans="1:60" s="106" customFormat="1">
      <c r="A60" s="330"/>
      <c r="C60" s="329"/>
      <c r="D60" s="329"/>
      <c r="E60" s="329"/>
      <c r="F60" s="329"/>
      <c r="G60" s="329"/>
      <c r="H60" s="329"/>
      <c r="I60" s="329"/>
      <c r="J60" s="329"/>
      <c r="K60" s="329"/>
      <c r="L60" s="329"/>
      <c r="M60" s="280"/>
      <c r="N60" s="280"/>
      <c r="O60" s="280"/>
      <c r="P60" s="280"/>
      <c r="Q60" s="280"/>
      <c r="R60" s="280"/>
      <c r="S60" s="280"/>
      <c r="T60" s="280"/>
      <c r="U60" s="280"/>
      <c r="V60" s="280"/>
      <c r="W60" s="280"/>
      <c r="X60" s="280"/>
      <c r="Y60" s="280"/>
      <c r="Z60" s="280"/>
      <c r="AA60" s="280"/>
      <c r="AB60" s="280"/>
      <c r="AC60" s="384"/>
      <c r="AD60" s="384"/>
      <c r="AE60" s="384"/>
      <c r="AF60" s="384"/>
      <c r="AG60" s="384"/>
      <c r="AH60" s="384"/>
      <c r="AI60" s="280"/>
      <c r="AJ60" s="280"/>
      <c r="AK60" s="526"/>
      <c r="AL60" s="526"/>
      <c r="AM60" s="526"/>
      <c r="AN60" s="526"/>
      <c r="AO60" s="526"/>
      <c r="AP60" s="526"/>
      <c r="AR60" s="526"/>
      <c r="AS60" s="526"/>
      <c r="AT60" s="526"/>
      <c r="AU60" s="526"/>
      <c r="AV60" s="526"/>
      <c r="AW60" s="526"/>
    </row>
    <row r="61" spans="1:60" s="106" customFormat="1">
      <c r="A61" s="330"/>
      <c r="C61" s="329"/>
      <c r="D61" s="329"/>
      <c r="E61" s="329"/>
      <c r="F61" s="329"/>
      <c r="G61" s="329"/>
      <c r="H61" s="329"/>
      <c r="I61" s="329"/>
      <c r="J61" s="329"/>
      <c r="K61" s="329"/>
      <c r="L61" s="329"/>
      <c r="M61" s="280"/>
      <c r="N61" s="280"/>
      <c r="O61" s="280"/>
      <c r="P61" s="280"/>
      <c r="Q61" s="280"/>
      <c r="R61" s="280"/>
      <c r="S61" s="280"/>
      <c r="T61" s="280"/>
      <c r="U61" s="280"/>
      <c r="V61" s="280"/>
      <c r="W61" s="280"/>
      <c r="X61" s="280"/>
      <c r="Y61" s="280"/>
      <c r="Z61" s="280"/>
      <c r="AA61" s="280"/>
      <c r="AB61" s="280"/>
      <c r="AC61" s="384"/>
      <c r="AD61" s="384"/>
      <c r="AE61" s="384"/>
      <c r="AF61" s="384"/>
      <c r="AG61" s="384"/>
      <c r="AH61" s="384"/>
      <c r="AI61" s="280"/>
      <c r="AJ61" s="280"/>
      <c r="AK61" s="526"/>
      <c r="AL61" s="526"/>
      <c r="AM61" s="526"/>
      <c r="AN61" s="526"/>
      <c r="AO61" s="526"/>
      <c r="AP61" s="526"/>
      <c r="AR61" s="526"/>
      <c r="AS61" s="526"/>
      <c r="AT61" s="526"/>
      <c r="AU61" s="526"/>
      <c r="AV61" s="526"/>
      <c r="AW61" s="526"/>
    </row>
  </sheetData>
  <sheetProtection password="CE04" sheet="1" objects="1" scenarios="1"/>
  <mergeCells count="7">
    <mergeCell ref="AR7:AW7"/>
    <mergeCell ref="AK7:AP7"/>
    <mergeCell ref="AC7:AH7"/>
    <mergeCell ref="G7:H7"/>
    <mergeCell ref="J7:M7"/>
    <mergeCell ref="O7:T7"/>
    <mergeCell ref="V7:AA7"/>
  </mergeCells>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tabColor theme="0" tint="-0.499984740745262"/>
  </sheetPr>
  <dimension ref="A1:CB241"/>
  <sheetViews>
    <sheetView showGridLines="0" topLeftCell="A73" zoomScale="70" zoomScaleNormal="70" workbookViewId="0">
      <selection activeCell="B100" sqref="B100"/>
    </sheetView>
  </sheetViews>
  <sheetFormatPr defaultRowHeight="12.75"/>
  <cols>
    <col min="1" max="1" width="7.28515625" style="209" customWidth="1"/>
    <col min="2" max="2" width="37" customWidth="1"/>
    <col min="3" max="6" width="7.140625" style="20" customWidth="1"/>
    <col min="7" max="8" width="6.140625" style="20" customWidth="1"/>
    <col min="9" max="9" width="5.5703125" style="20" customWidth="1"/>
    <col min="10" max="12" width="6.140625" style="20" customWidth="1"/>
    <col min="13" max="13" width="6.140625" style="8" customWidth="1"/>
    <col min="14" max="14" width="5.5703125" style="8" customWidth="1"/>
    <col min="15" max="20" width="6.5703125" style="8" customWidth="1"/>
    <col min="21" max="21" width="5.5703125" style="8" customWidth="1"/>
    <col min="22" max="27" width="6.7109375" style="8" customWidth="1"/>
    <col min="28" max="28" width="5.5703125" style="8" customWidth="1"/>
    <col min="29" max="38" width="6.85546875" style="186" customWidth="1"/>
    <col min="39" max="39" width="2.85546875" style="8" customWidth="1"/>
    <col min="40" max="40" width="2.7109375" style="8" customWidth="1"/>
    <col min="41" max="41" width="3.5703125" style="8" customWidth="1"/>
    <col min="42" max="43" width="10" customWidth="1"/>
    <col min="44" max="44" width="10.7109375" customWidth="1"/>
    <col min="45" max="49" width="10" customWidth="1"/>
    <col min="50" max="50" width="13.7109375" customWidth="1"/>
    <col min="51" max="51" width="14.42578125" customWidth="1"/>
    <col min="52" max="52" width="13.140625" customWidth="1"/>
    <col min="56" max="56" width="10.140625" customWidth="1"/>
    <col min="59" max="80" width="6.85546875" customWidth="1"/>
  </cols>
  <sheetData>
    <row r="1" spans="1:80" ht="17.45" customHeight="1">
      <c r="B1" s="71"/>
      <c r="V1" s="26"/>
      <c r="X1" s="240"/>
      <c r="AP1" s="72"/>
      <c r="AQ1" s="72"/>
      <c r="AR1" s="72"/>
      <c r="AS1" s="72"/>
      <c r="AT1" s="72"/>
      <c r="AV1" s="93" t="s">
        <v>48</v>
      </c>
      <c r="BB1" s="1" t="s">
        <v>8</v>
      </c>
    </row>
    <row r="2" spans="1:80" ht="17.45" customHeight="1">
      <c r="B2" s="17" t="s">
        <v>118</v>
      </c>
      <c r="C2" s="20">
        <v>3</v>
      </c>
      <c r="E2" s="277">
        <v>40</v>
      </c>
      <c r="F2" s="267" t="s">
        <v>129</v>
      </c>
      <c r="V2" s="26"/>
      <c r="X2" s="240"/>
      <c r="AP2" s="70"/>
      <c r="AQ2" s="70"/>
      <c r="AR2" s="70"/>
      <c r="AS2" s="70"/>
      <c r="AT2" s="70"/>
      <c r="AX2" s="1"/>
      <c r="BB2" s="3">
        <v>52</v>
      </c>
      <c r="BC2" s="2" t="s">
        <v>1</v>
      </c>
      <c r="BD2" s="2"/>
      <c r="BE2" s="2"/>
    </row>
    <row r="3" spans="1:80" ht="17.45" customHeight="1">
      <c r="B3" s="17" t="s">
        <v>119</v>
      </c>
      <c r="C3" s="20">
        <v>12</v>
      </c>
      <c r="V3" s="26"/>
      <c r="X3" s="240"/>
      <c r="AP3" s="70"/>
      <c r="AQ3" s="70"/>
      <c r="AR3" s="70"/>
      <c r="AS3" s="70"/>
      <c r="AT3" s="70"/>
      <c r="AX3" s="1"/>
      <c r="BB3" s="3">
        <v>4</v>
      </c>
      <c r="BC3" s="2" t="s">
        <v>21</v>
      </c>
    </row>
    <row r="4" spans="1:80" ht="17.45" customHeight="1">
      <c r="B4" s="17" t="s">
        <v>120</v>
      </c>
      <c r="C4" s="20">
        <v>3</v>
      </c>
      <c r="K4" s="127"/>
      <c r="V4" s="26"/>
      <c r="X4" s="240"/>
      <c r="AP4" s="70"/>
      <c r="AQ4" s="70"/>
      <c r="AR4" s="70"/>
      <c r="AS4" s="70"/>
      <c r="AT4" s="70"/>
      <c r="AX4" s="1"/>
      <c r="BB4" s="3">
        <v>5</v>
      </c>
      <c r="BC4" t="s">
        <v>0</v>
      </c>
    </row>
    <row r="5" spans="1:80" ht="17.45" customHeight="1">
      <c r="B5" s="20"/>
      <c r="C5" s="266">
        <f>C2+C3+C4</f>
        <v>18</v>
      </c>
      <c r="Q5" s="16"/>
      <c r="V5" s="26"/>
      <c r="X5" s="240"/>
      <c r="AE5" s="16"/>
      <c r="AP5" s="70"/>
      <c r="AQ5" s="70"/>
      <c r="AR5" s="70"/>
      <c r="AS5" s="70"/>
      <c r="AT5" s="70"/>
      <c r="BB5" s="3">
        <v>3</v>
      </c>
      <c r="BC5" s="2" t="s">
        <v>22</v>
      </c>
    </row>
    <row r="6" spans="1:80" ht="17.45" customHeight="1">
      <c r="AP6" s="70"/>
      <c r="AQ6" s="70"/>
      <c r="AR6" s="70"/>
      <c r="AS6" s="70"/>
      <c r="AT6" s="70"/>
      <c r="BB6" s="3">
        <f>BB2-(BB3+BB4+BB5)</f>
        <v>40</v>
      </c>
      <c r="BC6" s="7" t="s">
        <v>55</v>
      </c>
    </row>
    <row r="7" spans="1:80" ht="45">
      <c r="B7" s="175"/>
      <c r="C7" s="1338" t="s">
        <v>123</v>
      </c>
      <c r="D7" s="1339"/>
      <c r="E7" s="1339"/>
      <c r="F7" s="1340"/>
      <c r="G7" s="1338" t="s">
        <v>135</v>
      </c>
      <c r="H7" s="1340"/>
      <c r="J7" s="1338" t="s">
        <v>122</v>
      </c>
      <c r="K7" s="1339"/>
      <c r="L7" s="1339"/>
      <c r="M7" s="1340"/>
      <c r="O7" s="1341" t="s">
        <v>137</v>
      </c>
      <c r="P7" s="1342"/>
      <c r="Q7" s="1342"/>
      <c r="R7" s="1342"/>
      <c r="S7" s="1342"/>
      <c r="T7" s="1343"/>
      <c r="V7" s="1344" t="s">
        <v>139</v>
      </c>
      <c r="W7" s="1345"/>
      <c r="X7" s="1345"/>
      <c r="Y7" s="1345"/>
      <c r="Z7" s="1345"/>
      <c r="AA7" s="1346"/>
      <c r="AC7" s="1335" t="s">
        <v>138</v>
      </c>
      <c r="AD7" s="1336"/>
      <c r="AE7" s="1336"/>
      <c r="AF7" s="1336"/>
      <c r="AG7" s="1336"/>
      <c r="AH7" s="1337"/>
      <c r="AP7" s="70"/>
      <c r="AQ7" s="70"/>
      <c r="AR7" s="70"/>
      <c r="AS7" s="70"/>
      <c r="AT7" s="70"/>
      <c r="AY7" s="69" t="s">
        <v>99</v>
      </c>
    </row>
    <row r="8" spans="1:80" s="10" customFormat="1" ht="27.75">
      <c r="A8" s="210" t="s">
        <v>121</v>
      </c>
      <c r="B8" s="208" t="s">
        <v>18</v>
      </c>
      <c r="C8" s="180" t="s">
        <v>13</v>
      </c>
      <c r="D8" s="181" t="s">
        <v>114</v>
      </c>
      <c r="E8" s="181" t="s">
        <v>14</v>
      </c>
      <c r="F8" s="182" t="s">
        <v>102</v>
      </c>
      <c r="G8" s="179" t="s">
        <v>115</v>
      </c>
      <c r="H8" s="179" t="s">
        <v>116</v>
      </c>
      <c r="J8" s="180" t="s">
        <v>13</v>
      </c>
      <c r="K8" s="181" t="s">
        <v>114</v>
      </c>
      <c r="L8" s="181" t="s">
        <v>14</v>
      </c>
      <c r="M8" s="182"/>
      <c r="N8" s="183"/>
      <c r="O8" s="87" t="s">
        <v>131</v>
      </c>
      <c r="P8" s="86" t="s">
        <v>132</v>
      </c>
      <c r="Q8" s="195" t="s">
        <v>13</v>
      </c>
      <c r="R8" s="195" t="s">
        <v>114</v>
      </c>
      <c r="S8" s="195" t="s">
        <v>14</v>
      </c>
      <c r="T8" s="195"/>
      <c r="U8" s="183"/>
      <c r="V8" s="79" t="s">
        <v>19</v>
      </c>
      <c r="W8" s="300" t="s">
        <v>132</v>
      </c>
      <c r="X8" s="195" t="s">
        <v>13</v>
      </c>
      <c r="Y8" s="195" t="s">
        <v>114</v>
      </c>
      <c r="Z8" s="195" t="s">
        <v>14</v>
      </c>
      <c r="AA8" s="182"/>
      <c r="AB8" s="183"/>
      <c r="AC8" s="76" t="s">
        <v>131</v>
      </c>
      <c r="AD8" s="91" t="s">
        <v>132</v>
      </c>
      <c r="AE8" s="195" t="s">
        <v>13</v>
      </c>
      <c r="AF8" s="195" t="s">
        <v>114</v>
      </c>
      <c r="AG8" s="195" t="s">
        <v>14</v>
      </c>
      <c r="AH8" s="182"/>
      <c r="AN8" s="183"/>
      <c r="AO8" s="183"/>
      <c r="AP8" s="70"/>
      <c r="AQ8" s="70"/>
      <c r="AR8" s="70"/>
      <c r="AS8" s="70"/>
      <c r="AT8" s="70"/>
      <c r="AU8"/>
      <c r="AV8"/>
      <c r="AW8"/>
      <c r="AX8" s="74"/>
      <c r="AY8" s="75" t="s">
        <v>19</v>
      </c>
    </row>
    <row r="9" spans="1:80" ht="15">
      <c r="A9" s="209">
        <v>86</v>
      </c>
      <c r="B9" s="174" t="s">
        <v>32</v>
      </c>
      <c r="C9" s="178">
        <v>4.875</v>
      </c>
      <c r="D9" s="178">
        <v>9.75</v>
      </c>
      <c r="E9" s="178">
        <v>23.25</v>
      </c>
      <c r="F9" s="178"/>
      <c r="G9" s="184">
        <v>15</v>
      </c>
      <c r="H9" s="178">
        <f t="shared" ref="H9:H18" si="0">(C9+D9+E9+F9)*40</f>
        <v>1515</v>
      </c>
      <c r="J9" s="178">
        <f>40/C9</f>
        <v>8.2051282051282044</v>
      </c>
      <c r="K9" s="178">
        <f t="shared" ref="K9:L18" si="1">40/D9</f>
        <v>4.1025641025641022</v>
      </c>
      <c r="L9" s="178">
        <f t="shared" si="1"/>
        <v>1.7204301075268817</v>
      </c>
      <c r="M9" s="178"/>
      <c r="O9" s="88">
        <v>5</v>
      </c>
      <c r="P9" s="89">
        <f t="shared" ref="P9:P19" si="2">O9/12</f>
        <v>0.41666666666666669</v>
      </c>
      <c r="Q9" s="227">
        <f t="shared" ref="Q9:Q18" si="3">$O9/J9</f>
        <v>0.609375</v>
      </c>
      <c r="R9" s="227">
        <f t="shared" ref="R9:R18" si="4">$O9/K9</f>
        <v>1.21875</v>
      </c>
      <c r="S9" s="227">
        <f t="shared" ref="S9:S18" si="5">$O9/L9</f>
        <v>2.90625</v>
      </c>
      <c r="T9" s="270">
        <f t="shared" ref="T9:T18" si="6">SUM(Q9:S9)</f>
        <v>4.734375</v>
      </c>
      <c r="V9" s="80">
        <v>5</v>
      </c>
      <c r="W9" s="301">
        <f t="shared" ref="W9:W19" si="7">V9/12</f>
        <v>0.41666666666666669</v>
      </c>
      <c r="X9" s="227">
        <f t="shared" ref="X9:X18" si="8">$V9/J9</f>
        <v>0.609375</v>
      </c>
      <c r="Y9" s="227">
        <f t="shared" ref="Y9:Y18" si="9">$V9/K9</f>
        <v>1.21875</v>
      </c>
      <c r="Z9" s="227">
        <f t="shared" ref="Z9:Z18" si="10">$V9/L9</f>
        <v>2.90625</v>
      </c>
      <c r="AA9" s="270">
        <f t="shared" ref="AA9:AA19" si="11">SUM(X9:Z9)</f>
        <v>4.734375</v>
      </c>
      <c r="AC9" s="77">
        <v>3</v>
      </c>
      <c r="AD9" s="92">
        <f>AC9/12</f>
        <v>0.25</v>
      </c>
      <c r="AE9" s="227">
        <f t="shared" ref="AE9:AE18" si="12">$AC9/J9</f>
        <v>0.36562500000000003</v>
      </c>
      <c r="AF9" s="227">
        <f t="shared" ref="AF9:AF18" si="13">$AC9/K9</f>
        <v>0.73125000000000007</v>
      </c>
      <c r="AG9" s="227">
        <f t="shared" ref="AG9:AG18" si="14">$AC9/L9</f>
        <v>1.7437499999999999</v>
      </c>
      <c r="AH9" s="270">
        <f t="shared" ref="AH9:AH18" si="15">SUM(AE9:AG9)</f>
        <v>2.8406250000000002</v>
      </c>
      <c r="AP9" s="70"/>
      <c r="AQ9" s="70"/>
      <c r="AR9" s="70"/>
      <c r="AS9" s="70"/>
      <c r="AT9" s="70"/>
      <c r="AX9" s="13"/>
      <c r="AY9" s="65">
        <v>1</v>
      </c>
      <c r="AZ9" s="1"/>
    </row>
    <row r="10" spans="1:80" ht="15">
      <c r="A10" s="209">
        <v>97</v>
      </c>
      <c r="B10" s="174" t="s">
        <v>59</v>
      </c>
      <c r="C10" s="178">
        <v>3.5</v>
      </c>
      <c r="D10" s="178">
        <v>5.5</v>
      </c>
      <c r="E10" s="178">
        <v>3</v>
      </c>
      <c r="F10" s="178"/>
      <c r="G10" s="184"/>
      <c r="H10" s="178">
        <f t="shared" si="0"/>
        <v>480</v>
      </c>
      <c r="J10" s="178">
        <f t="shared" ref="J10:J18" si="16">40/C10</f>
        <v>11.428571428571429</v>
      </c>
      <c r="K10" s="178">
        <f t="shared" si="1"/>
        <v>7.2727272727272725</v>
      </c>
      <c r="L10" s="178">
        <f t="shared" si="1"/>
        <v>13.333333333333334</v>
      </c>
      <c r="M10" s="178"/>
      <c r="O10" s="88">
        <v>0</v>
      </c>
      <c r="P10" s="89">
        <f t="shared" si="2"/>
        <v>0</v>
      </c>
      <c r="Q10" s="227">
        <f t="shared" si="3"/>
        <v>0</v>
      </c>
      <c r="R10" s="227">
        <f t="shared" si="4"/>
        <v>0</v>
      </c>
      <c r="S10" s="227">
        <f t="shared" si="5"/>
        <v>0</v>
      </c>
      <c r="T10" s="270">
        <f t="shared" si="6"/>
        <v>0</v>
      </c>
      <c r="V10" s="80">
        <v>2</v>
      </c>
      <c r="W10" s="301">
        <f t="shared" si="7"/>
        <v>0.16666666666666666</v>
      </c>
      <c r="X10" s="227">
        <f t="shared" si="8"/>
        <v>0.17499999999999999</v>
      </c>
      <c r="Y10" s="227">
        <f t="shared" si="9"/>
        <v>0.27500000000000002</v>
      </c>
      <c r="Z10" s="227">
        <f t="shared" si="10"/>
        <v>0.15</v>
      </c>
      <c r="AA10" s="270">
        <f t="shared" si="11"/>
        <v>0.6</v>
      </c>
      <c r="AC10" s="77">
        <v>2</v>
      </c>
      <c r="AD10" s="92">
        <f t="shared" ref="AD10:AD29" si="17">AC10/12</f>
        <v>0.16666666666666666</v>
      </c>
      <c r="AE10" s="227">
        <f t="shared" si="12"/>
        <v>0.17499999999999999</v>
      </c>
      <c r="AF10" s="227">
        <f t="shared" si="13"/>
        <v>0.27500000000000002</v>
      </c>
      <c r="AG10" s="227">
        <f t="shared" si="14"/>
        <v>0.15</v>
      </c>
      <c r="AH10" s="270">
        <f t="shared" si="15"/>
        <v>0.6</v>
      </c>
      <c r="AP10" s="70"/>
      <c r="AQ10" s="70"/>
      <c r="AR10" s="70"/>
      <c r="AS10" s="70"/>
      <c r="AT10" s="70"/>
      <c r="AX10" s="13"/>
      <c r="AY10" s="65">
        <v>5</v>
      </c>
      <c r="AZ10" s="1"/>
    </row>
    <row r="11" spans="1:80" ht="15">
      <c r="A11" s="209">
        <v>185</v>
      </c>
      <c r="B11" s="174" t="s">
        <v>63</v>
      </c>
      <c r="C11" s="178">
        <v>2</v>
      </c>
      <c r="D11" s="178">
        <v>2</v>
      </c>
      <c r="E11" s="178">
        <v>2</v>
      </c>
      <c r="F11" s="178"/>
      <c r="G11" s="184"/>
      <c r="H11" s="178">
        <f t="shared" si="0"/>
        <v>240</v>
      </c>
      <c r="J11" s="178">
        <f t="shared" si="16"/>
        <v>20</v>
      </c>
      <c r="K11" s="178">
        <f t="shared" si="1"/>
        <v>20</v>
      </c>
      <c r="L11" s="178">
        <f t="shared" si="1"/>
        <v>20</v>
      </c>
      <c r="M11" s="178"/>
      <c r="O11" s="88">
        <v>0</v>
      </c>
      <c r="P11" s="89">
        <f t="shared" si="2"/>
        <v>0</v>
      </c>
      <c r="Q11" s="227">
        <f t="shared" si="3"/>
        <v>0</v>
      </c>
      <c r="R11" s="227">
        <f t="shared" si="4"/>
        <v>0</v>
      </c>
      <c r="S11" s="227">
        <f t="shared" si="5"/>
        <v>0</v>
      </c>
      <c r="T11" s="270">
        <f t="shared" si="6"/>
        <v>0</v>
      </c>
      <c r="V11" s="80">
        <v>0</v>
      </c>
      <c r="W11" s="301">
        <f t="shared" si="7"/>
        <v>0</v>
      </c>
      <c r="X11" s="227">
        <f t="shared" si="8"/>
        <v>0</v>
      </c>
      <c r="Y11" s="227">
        <f t="shared" si="9"/>
        <v>0</v>
      </c>
      <c r="Z11" s="227">
        <f t="shared" si="10"/>
        <v>0</v>
      </c>
      <c r="AA11" s="270">
        <f t="shared" si="11"/>
        <v>0</v>
      </c>
      <c r="AC11" s="77">
        <v>0</v>
      </c>
      <c r="AD11" s="92">
        <f t="shared" si="17"/>
        <v>0</v>
      </c>
      <c r="AE11" s="227">
        <f t="shared" si="12"/>
        <v>0</v>
      </c>
      <c r="AF11" s="227">
        <f t="shared" si="13"/>
        <v>0</v>
      </c>
      <c r="AG11" s="227">
        <f t="shared" si="14"/>
        <v>0</v>
      </c>
      <c r="AH11" s="270">
        <f t="shared" si="15"/>
        <v>0</v>
      </c>
      <c r="AP11" s="70"/>
      <c r="AQ11" s="70"/>
      <c r="AR11" s="70"/>
      <c r="AS11" s="70"/>
      <c r="AT11" s="70"/>
      <c r="AX11" s="13"/>
      <c r="AY11" s="65">
        <v>1</v>
      </c>
      <c r="AZ11" s="1"/>
      <c r="BC11" s="38"/>
      <c r="BD11" s="38"/>
    </row>
    <row r="12" spans="1:80" ht="15">
      <c r="A12" s="209">
        <v>175</v>
      </c>
      <c r="B12" s="174" t="s">
        <v>111</v>
      </c>
      <c r="C12" s="178">
        <v>2</v>
      </c>
      <c r="D12" s="178">
        <v>2</v>
      </c>
      <c r="E12" s="178">
        <v>2</v>
      </c>
      <c r="F12" s="178"/>
      <c r="G12" s="184"/>
      <c r="H12" s="178">
        <f t="shared" si="0"/>
        <v>240</v>
      </c>
      <c r="J12" s="178">
        <f t="shared" si="16"/>
        <v>20</v>
      </c>
      <c r="K12" s="178">
        <f t="shared" si="1"/>
        <v>20</v>
      </c>
      <c r="L12" s="178">
        <f t="shared" si="1"/>
        <v>20</v>
      </c>
      <c r="M12" s="178"/>
      <c r="O12" s="88">
        <v>0</v>
      </c>
      <c r="P12" s="89">
        <f t="shared" si="2"/>
        <v>0</v>
      </c>
      <c r="Q12" s="227">
        <f t="shared" si="3"/>
        <v>0</v>
      </c>
      <c r="R12" s="227">
        <f t="shared" si="4"/>
        <v>0</v>
      </c>
      <c r="S12" s="227">
        <f t="shared" si="5"/>
        <v>0</v>
      </c>
      <c r="T12" s="270">
        <f t="shared" si="6"/>
        <v>0</v>
      </c>
      <c r="V12" s="80">
        <v>0</v>
      </c>
      <c r="W12" s="301">
        <f t="shared" si="7"/>
        <v>0</v>
      </c>
      <c r="X12" s="227">
        <f t="shared" si="8"/>
        <v>0</v>
      </c>
      <c r="Y12" s="227">
        <f t="shared" si="9"/>
        <v>0</v>
      </c>
      <c r="Z12" s="227">
        <f t="shared" si="10"/>
        <v>0</v>
      </c>
      <c r="AA12" s="270">
        <f t="shared" si="11"/>
        <v>0</v>
      </c>
      <c r="AC12" s="77">
        <v>0</v>
      </c>
      <c r="AD12" s="92">
        <f t="shared" si="17"/>
        <v>0</v>
      </c>
      <c r="AE12" s="227">
        <f t="shared" si="12"/>
        <v>0</v>
      </c>
      <c r="AF12" s="227">
        <f t="shared" si="13"/>
        <v>0</v>
      </c>
      <c r="AG12" s="227">
        <f t="shared" si="14"/>
        <v>0</v>
      </c>
      <c r="AH12" s="270">
        <f t="shared" si="15"/>
        <v>0</v>
      </c>
      <c r="AP12" s="70"/>
      <c r="AQ12" s="70"/>
      <c r="AR12" s="70"/>
      <c r="AS12" s="70"/>
      <c r="AT12" s="70"/>
      <c r="AX12" s="13"/>
      <c r="AY12" s="65">
        <v>0</v>
      </c>
      <c r="BC12" s="38"/>
    </row>
    <row r="13" spans="1:80" ht="15">
      <c r="A13" s="209">
        <v>110</v>
      </c>
      <c r="B13" s="174" t="s">
        <v>4</v>
      </c>
      <c r="C13" s="178">
        <v>6.5</v>
      </c>
      <c r="D13" s="178">
        <v>13</v>
      </c>
      <c r="E13" s="178">
        <v>31</v>
      </c>
      <c r="F13" s="178"/>
      <c r="G13" s="184"/>
      <c r="H13" s="178">
        <f t="shared" si="0"/>
        <v>2020</v>
      </c>
      <c r="J13" s="178">
        <f t="shared" si="16"/>
        <v>6.1538461538461542</v>
      </c>
      <c r="K13" s="178">
        <f t="shared" si="1"/>
        <v>3.0769230769230771</v>
      </c>
      <c r="L13" s="178">
        <f t="shared" si="1"/>
        <v>1.2903225806451613</v>
      </c>
      <c r="M13" s="178"/>
      <c r="O13" s="88">
        <v>0</v>
      </c>
      <c r="P13" s="89">
        <f t="shared" si="2"/>
        <v>0</v>
      </c>
      <c r="Q13" s="227">
        <f t="shared" si="3"/>
        <v>0</v>
      </c>
      <c r="R13" s="227">
        <f t="shared" si="4"/>
        <v>0</v>
      </c>
      <c r="S13" s="227">
        <f t="shared" si="5"/>
        <v>0</v>
      </c>
      <c r="T13" s="270">
        <f t="shared" si="6"/>
        <v>0</v>
      </c>
      <c r="V13" s="80">
        <v>0</v>
      </c>
      <c r="W13" s="301">
        <f t="shared" si="7"/>
        <v>0</v>
      </c>
      <c r="X13" s="227">
        <f t="shared" si="8"/>
        <v>0</v>
      </c>
      <c r="Y13" s="227">
        <f t="shared" si="9"/>
        <v>0</v>
      </c>
      <c r="Z13" s="227">
        <f t="shared" si="10"/>
        <v>0</v>
      </c>
      <c r="AA13" s="270">
        <f t="shared" si="11"/>
        <v>0</v>
      </c>
      <c r="AC13" s="77">
        <v>0</v>
      </c>
      <c r="AD13" s="92">
        <f t="shared" si="17"/>
        <v>0</v>
      </c>
      <c r="AE13" s="227">
        <f t="shared" si="12"/>
        <v>0</v>
      </c>
      <c r="AF13" s="227">
        <f t="shared" si="13"/>
        <v>0</v>
      </c>
      <c r="AG13" s="227">
        <f t="shared" si="14"/>
        <v>0</v>
      </c>
      <c r="AH13" s="270">
        <f t="shared" si="15"/>
        <v>0</v>
      </c>
      <c r="AP13" s="70"/>
      <c r="AQ13" s="70"/>
      <c r="AR13" s="70"/>
      <c r="AS13" s="70"/>
      <c r="AT13" s="70"/>
      <c r="AX13" s="13"/>
      <c r="AY13" s="65">
        <v>0</v>
      </c>
    </row>
    <row r="14" spans="1:80" ht="45">
      <c r="A14" s="209">
        <v>121</v>
      </c>
      <c r="B14" s="174" t="s">
        <v>42</v>
      </c>
      <c r="C14" s="178">
        <v>3.5</v>
      </c>
      <c r="D14" s="178">
        <v>5.5</v>
      </c>
      <c r="E14" s="178">
        <v>3</v>
      </c>
      <c r="F14" s="178"/>
      <c r="G14" s="184"/>
      <c r="H14" s="193">
        <f t="shared" si="0"/>
        <v>480</v>
      </c>
      <c r="J14" s="178">
        <f t="shared" si="16"/>
        <v>11.428571428571429</v>
      </c>
      <c r="K14" s="178">
        <f t="shared" si="1"/>
        <v>7.2727272727272725</v>
      </c>
      <c r="L14" s="178">
        <f t="shared" si="1"/>
        <v>13.333333333333334</v>
      </c>
      <c r="M14" s="178"/>
      <c r="O14" s="88">
        <v>12</v>
      </c>
      <c r="P14" s="89">
        <f t="shared" si="2"/>
        <v>1</v>
      </c>
      <c r="Q14" s="227">
        <f t="shared" si="3"/>
        <v>1.05</v>
      </c>
      <c r="R14" s="227">
        <f t="shared" si="4"/>
        <v>1.6500000000000001</v>
      </c>
      <c r="S14" s="227">
        <f t="shared" si="5"/>
        <v>0.89999999999999991</v>
      </c>
      <c r="T14" s="270">
        <f t="shared" si="6"/>
        <v>3.6</v>
      </c>
      <c r="V14" s="80">
        <v>20</v>
      </c>
      <c r="W14" s="301">
        <f t="shared" si="7"/>
        <v>1.6666666666666667</v>
      </c>
      <c r="X14" s="227">
        <f t="shared" si="8"/>
        <v>1.75</v>
      </c>
      <c r="Y14" s="227">
        <f t="shared" si="9"/>
        <v>2.75</v>
      </c>
      <c r="Z14" s="227">
        <f t="shared" si="10"/>
        <v>1.5</v>
      </c>
      <c r="AA14" s="270">
        <f t="shared" si="11"/>
        <v>6</v>
      </c>
      <c r="AC14" s="77">
        <v>18</v>
      </c>
      <c r="AD14" s="92">
        <f t="shared" si="17"/>
        <v>1.5</v>
      </c>
      <c r="AE14" s="227">
        <f t="shared" si="12"/>
        <v>1.575</v>
      </c>
      <c r="AF14" s="227">
        <f t="shared" si="13"/>
        <v>2.4750000000000001</v>
      </c>
      <c r="AG14" s="227">
        <f t="shared" si="14"/>
        <v>1.3499999999999999</v>
      </c>
      <c r="AH14" s="270">
        <f t="shared" si="15"/>
        <v>5.3999999999999995</v>
      </c>
      <c r="AP14" s="70"/>
      <c r="AQ14" s="70"/>
      <c r="AR14" s="70"/>
      <c r="AS14" s="70"/>
      <c r="AT14" s="70"/>
      <c r="AX14" s="13"/>
      <c r="AY14" s="65">
        <v>8</v>
      </c>
      <c r="BF14" s="56" t="s">
        <v>70</v>
      </c>
      <c r="BG14" s="42" t="s">
        <v>34</v>
      </c>
      <c r="BH14" s="42"/>
      <c r="BI14" s="42"/>
      <c r="BJ14" s="42"/>
      <c r="BK14" s="42"/>
      <c r="BL14" s="42"/>
      <c r="BM14" s="42"/>
      <c r="BN14" s="42"/>
      <c r="BO14" s="42"/>
      <c r="BP14" s="42"/>
      <c r="BQ14" s="42"/>
      <c r="BR14" s="42"/>
      <c r="BS14" s="42"/>
      <c r="BT14" s="42"/>
      <c r="BU14" s="42"/>
      <c r="BV14" s="42"/>
      <c r="BW14" s="42"/>
      <c r="BX14" s="42"/>
      <c r="BY14" s="42"/>
      <c r="BZ14" s="42"/>
      <c r="CA14" s="42"/>
      <c r="CB14" s="42"/>
    </row>
    <row r="15" spans="1:80" ht="30">
      <c r="A15" s="209">
        <v>165</v>
      </c>
      <c r="B15" s="174" t="s">
        <v>40</v>
      </c>
      <c r="C15" s="178">
        <v>3</v>
      </c>
      <c r="D15" s="178">
        <v>8</v>
      </c>
      <c r="E15" s="178">
        <v>6</v>
      </c>
      <c r="F15" s="178"/>
      <c r="G15" s="184"/>
      <c r="H15" s="178">
        <f t="shared" si="0"/>
        <v>680</v>
      </c>
      <c r="J15" s="178">
        <f t="shared" si="16"/>
        <v>13.333333333333334</v>
      </c>
      <c r="K15" s="178">
        <f t="shared" si="1"/>
        <v>5</v>
      </c>
      <c r="L15" s="178">
        <f t="shared" si="1"/>
        <v>6.666666666666667</v>
      </c>
      <c r="M15" s="178"/>
      <c r="O15" s="88">
        <v>6</v>
      </c>
      <c r="P15" s="89">
        <f t="shared" si="2"/>
        <v>0.5</v>
      </c>
      <c r="Q15" s="227">
        <f t="shared" si="3"/>
        <v>0.44999999999999996</v>
      </c>
      <c r="R15" s="227">
        <f t="shared" si="4"/>
        <v>1.2</v>
      </c>
      <c r="S15" s="227">
        <f t="shared" si="5"/>
        <v>0.89999999999999991</v>
      </c>
      <c r="T15" s="270">
        <f t="shared" si="6"/>
        <v>2.5499999999999998</v>
      </c>
      <c r="V15" s="81">
        <v>8</v>
      </c>
      <c r="W15" s="301">
        <f t="shared" si="7"/>
        <v>0.66666666666666663</v>
      </c>
      <c r="X15" s="227">
        <f t="shared" si="8"/>
        <v>0.6</v>
      </c>
      <c r="Y15" s="227">
        <f t="shared" si="9"/>
        <v>1.6</v>
      </c>
      <c r="Z15" s="227">
        <f t="shared" si="10"/>
        <v>1.2</v>
      </c>
      <c r="AA15" s="270">
        <f t="shared" si="11"/>
        <v>3.4000000000000004</v>
      </c>
      <c r="AC15" s="78">
        <v>8</v>
      </c>
      <c r="AD15" s="92">
        <f t="shared" si="17"/>
        <v>0.66666666666666663</v>
      </c>
      <c r="AE15" s="227">
        <f t="shared" si="12"/>
        <v>0.6</v>
      </c>
      <c r="AF15" s="227">
        <f t="shared" si="13"/>
        <v>1.6</v>
      </c>
      <c r="AG15" s="227">
        <f t="shared" si="14"/>
        <v>1.2</v>
      </c>
      <c r="AH15" s="270">
        <f t="shared" si="15"/>
        <v>3.4000000000000004</v>
      </c>
      <c r="AP15" s="70"/>
      <c r="AQ15" s="70"/>
      <c r="AR15" s="70"/>
      <c r="AS15" s="70"/>
      <c r="AT15" s="70"/>
      <c r="AX15" s="13"/>
      <c r="AY15" s="65">
        <v>5</v>
      </c>
      <c r="BF15" s="56"/>
      <c r="BG15" s="42" t="s">
        <v>71</v>
      </c>
      <c r="BH15" s="42"/>
      <c r="BI15" s="42"/>
      <c r="BJ15" s="42"/>
      <c r="BK15" s="42"/>
      <c r="BL15" s="42"/>
      <c r="BM15" s="42"/>
      <c r="BN15" s="42"/>
      <c r="BO15" s="42"/>
      <c r="BP15" s="42"/>
      <c r="BQ15" s="42"/>
      <c r="BR15" s="42"/>
      <c r="BS15" s="42" t="s">
        <v>72</v>
      </c>
      <c r="BT15" s="42" t="s">
        <v>73</v>
      </c>
      <c r="BU15" s="42"/>
      <c r="BV15" s="42"/>
      <c r="BW15" s="42"/>
      <c r="BX15" s="42"/>
      <c r="BY15" s="42"/>
      <c r="BZ15" s="42"/>
      <c r="CA15" s="42"/>
      <c r="CB15" s="42" t="s">
        <v>74</v>
      </c>
    </row>
    <row r="16" spans="1:80" ht="15.75">
      <c r="A16" s="209">
        <v>121</v>
      </c>
      <c r="B16" s="174" t="s">
        <v>39</v>
      </c>
      <c r="C16" s="178">
        <v>3.5</v>
      </c>
      <c r="D16" s="178">
        <v>5.5</v>
      </c>
      <c r="E16" s="178">
        <v>3</v>
      </c>
      <c r="F16" s="178"/>
      <c r="G16" s="184"/>
      <c r="H16" s="178">
        <f t="shared" si="0"/>
        <v>480</v>
      </c>
      <c r="J16" s="178">
        <f t="shared" si="16"/>
        <v>11.428571428571429</v>
      </c>
      <c r="K16" s="178">
        <f t="shared" si="1"/>
        <v>7.2727272727272725</v>
      </c>
      <c r="L16" s="178">
        <f t="shared" si="1"/>
        <v>13.333333333333334</v>
      </c>
      <c r="M16" s="178"/>
      <c r="O16" s="88">
        <v>3</v>
      </c>
      <c r="P16" s="89">
        <f t="shared" si="2"/>
        <v>0.25</v>
      </c>
      <c r="Q16" s="227">
        <f t="shared" si="3"/>
        <v>0.26250000000000001</v>
      </c>
      <c r="R16" s="227">
        <f t="shared" si="4"/>
        <v>0.41250000000000003</v>
      </c>
      <c r="S16" s="227">
        <f t="shared" si="5"/>
        <v>0.22499999999999998</v>
      </c>
      <c r="T16" s="270">
        <f t="shared" si="6"/>
        <v>0.9</v>
      </c>
      <c r="V16" s="81">
        <f>2+3</f>
        <v>5</v>
      </c>
      <c r="W16" s="301">
        <f t="shared" si="7"/>
        <v>0.41666666666666669</v>
      </c>
      <c r="X16" s="227">
        <f t="shared" si="8"/>
        <v>0.4375</v>
      </c>
      <c r="Y16" s="227">
        <f t="shared" si="9"/>
        <v>0.6875</v>
      </c>
      <c r="Z16" s="227">
        <f t="shared" si="10"/>
        <v>0.375</v>
      </c>
      <c r="AA16" s="270">
        <f t="shared" si="11"/>
        <v>1.5</v>
      </c>
      <c r="AC16" s="78">
        <f>2+3</f>
        <v>5</v>
      </c>
      <c r="AD16" s="92">
        <f t="shared" si="17"/>
        <v>0.41666666666666669</v>
      </c>
      <c r="AE16" s="227">
        <f t="shared" si="12"/>
        <v>0.4375</v>
      </c>
      <c r="AF16" s="227">
        <f t="shared" si="13"/>
        <v>0.6875</v>
      </c>
      <c r="AG16" s="227">
        <f t="shared" si="14"/>
        <v>0.375</v>
      </c>
      <c r="AH16" s="270">
        <f t="shared" si="15"/>
        <v>1.5</v>
      </c>
      <c r="AP16" s="70"/>
      <c r="AQ16" s="70"/>
      <c r="AR16" s="70"/>
      <c r="AS16" s="70"/>
      <c r="AT16" s="70"/>
      <c r="AX16" s="13"/>
      <c r="AY16" s="65">
        <v>0</v>
      </c>
      <c r="BF16" s="57" t="s">
        <v>35</v>
      </c>
      <c r="BG16" s="43" t="s">
        <v>75</v>
      </c>
      <c r="BH16" s="43" t="s">
        <v>76</v>
      </c>
      <c r="BI16" s="43" t="s">
        <v>77</v>
      </c>
      <c r="BJ16" s="43" t="s">
        <v>78</v>
      </c>
      <c r="BK16" s="43" t="s">
        <v>79</v>
      </c>
      <c r="BL16" s="43" t="s">
        <v>80</v>
      </c>
      <c r="BM16" s="43" t="s">
        <v>81</v>
      </c>
      <c r="BN16" s="43" t="s">
        <v>82</v>
      </c>
      <c r="BO16" s="43" t="s">
        <v>83</v>
      </c>
      <c r="BP16" s="43" t="s">
        <v>84</v>
      </c>
      <c r="BQ16" s="43" t="s">
        <v>85</v>
      </c>
      <c r="BR16" s="43" t="s">
        <v>86</v>
      </c>
      <c r="BS16" s="44"/>
      <c r="BT16" s="43" t="s">
        <v>75</v>
      </c>
      <c r="BU16" s="45" t="s">
        <v>76</v>
      </c>
      <c r="BV16" s="45" t="s">
        <v>77</v>
      </c>
      <c r="BW16" s="45" t="s">
        <v>79</v>
      </c>
      <c r="BX16" s="45" t="s">
        <v>80</v>
      </c>
      <c r="BY16" s="45" t="s">
        <v>82</v>
      </c>
      <c r="BZ16" s="45" t="s">
        <v>83</v>
      </c>
      <c r="CA16" s="45" t="s">
        <v>85</v>
      </c>
      <c r="CB16" s="46"/>
    </row>
    <row r="17" spans="1:80" ht="15.75">
      <c r="A17" s="209">
        <v>133</v>
      </c>
      <c r="B17" s="174" t="s">
        <v>7</v>
      </c>
      <c r="C17" s="178">
        <v>4.5</v>
      </c>
      <c r="D17" s="178">
        <v>10.5</v>
      </c>
      <c r="E17" s="178">
        <v>16</v>
      </c>
      <c r="F17" s="178"/>
      <c r="G17" s="184"/>
      <c r="H17" s="178">
        <f t="shared" si="0"/>
        <v>1240</v>
      </c>
      <c r="J17" s="178">
        <f t="shared" si="16"/>
        <v>8.8888888888888893</v>
      </c>
      <c r="K17" s="178">
        <f t="shared" si="1"/>
        <v>3.8095238095238093</v>
      </c>
      <c r="L17" s="178">
        <f t="shared" si="1"/>
        <v>2.5</v>
      </c>
      <c r="M17" s="178"/>
      <c r="O17" s="88">
        <v>0</v>
      </c>
      <c r="P17" s="89">
        <f t="shared" si="2"/>
        <v>0</v>
      </c>
      <c r="Q17" s="227">
        <f t="shared" si="3"/>
        <v>0</v>
      </c>
      <c r="R17" s="227">
        <f t="shared" si="4"/>
        <v>0</v>
      </c>
      <c r="S17" s="227">
        <f t="shared" si="5"/>
        <v>0</v>
      </c>
      <c r="T17" s="270">
        <f t="shared" si="6"/>
        <v>0</v>
      </c>
      <c r="V17" s="80">
        <v>0</v>
      </c>
      <c r="W17" s="301">
        <f t="shared" si="7"/>
        <v>0</v>
      </c>
      <c r="X17" s="227">
        <f t="shared" si="8"/>
        <v>0</v>
      </c>
      <c r="Y17" s="227">
        <f t="shared" si="9"/>
        <v>0</v>
      </c>
      <c r="Z17" s="227">
        <f t="shared" si="10"/>
        <v>0</v>
      </c>
      <c r="AA17" s="270">
        <f t="shared" si="11"/>
        <v>0</v>
      </c>
      <c r="AC17" s="77">
        <v>0</v>
      </c>
      <c r="AD17" s="92">
        <f t="shared" si="17"/>
        <v>0</v>
      </c>
      <c r="AE17" s="227">
        <f t="shared" si="12"/>
        <v>0</v>
      </c>
      <c r="AF17" s="227">
        <f t="shared" si="13"/>
        <v>0</v>
      </c>
      <c r="AG17" s="227">
        <f t="shared" si="14"/>
        <v>0</v>
      </c>
      <c r="AH17" s="270">
        <f t="shared" si="15"/>
        <v>0</v>
      </c>
      <c r="AP17" s="70"/>
      <c r="AQ17" s="70"/>
      <c r="AR17" s="70"/>
      <c r="AS17" s="70"/>
      <c r="AT17" s="70"/>
      <c r="AX17" s="13"/>
      <c r="AY17" s="65">
        <v>0</v>
      </c>
      <c r="BD17" s="61"/>
      <c r="BE17" s="61"/>
      <c r="BF17" s="62" t="s">
        <v>32</v>
      </c>
      <c r="BG17" s="58"/>
      <c r="BH17" s="47"/>
      <c r="BI17" s="47">
        <v>1</v>
      </c>
      <c r="BJ17" s="47"/>
      <c r="BK17" s="47"/>
      <c r="BL17" s="47">
        <v>1</v>
      </c>
      <c r="BM17" s="47">
        <v>1</v>
      </c>
      <c r="BN17" s="47"/>
      <c r="BO17" s="47">
        <v>1</v>
      </c>
      <c r="BP17" s="47"/>
      <c r="BQ17" s="47">
        <v>1</v>
      </c>
      <c r="BR17" s="47"/>
      <c r="BS17" s="48">
        <v>5</v>
      </c>
      <c r="BT17" s="47"/>
      <c r="BU17" s="47"/>
      <c r="BV17" s="47"/>
      <c r="BW17" s="47"/>
      <c r="BX17" s="47">
        <v>1</v>
      </c>
      <c r="BY17" s="47"/>
      <c r="BZ17" s="47"/>
      <c r="CA17" s="47"/>
      <c r="CB17" s="49">
        <v>1</v>
      </c>
    </row>
    <row r="18" spans="1:80" ht="15.75">
      <c r="A18" s="209">
        <v>175</v>
      </c>
      <c r="B18" s="174" t="s">
        <v>41</v>
      </c>
      <c r="C18" s="215">
        <v>2</v>
      </c>
      <c r="D18" s="215">
        <v>2</v>
      </c>
      <c r="E18" s="215">
        <v>2</v>
      </c>
      <c r="F18" s="215"/>
      <c r="G18" s="216"/>
      <c r="H18" s="215">
        <f t="shared" si="0"/>
        <v>240</v>
      </c>
      <c r="J18" s="178">
        <f t="shared" si="16"/>
        <v>20</v>
      </c>
      <c r="K18" s="178">
        <f t="shared" si="1"/>
        <v>20</v>
      </c>
      <c r="L18" s="178">
        <f t="shared" si="1"/>
        <v>20</v>
      </c>
      <c r="M18" s="215"/>
      <c r="O18" s="197">
        <v>0</v>
      </c>
      <c r="P18" s="198">
        <f t="shared" si="2"/>
        <v>0</v>
      </c>
      <c r="Q18" s="283">
        <f t="shared" si="3"/>
        <v>0</v>
      </c>
      <c r="R18" s="283">
        <f t="shared" si="4"/>
        <v>0</v>
      </c>
      <c r="S18" s="283">
        <f t="shared" si="5"/>
        <v>0</v>
      </c>
      <c r="T18" s="284">
        <f t="shared" si="6"/>
        <v>0</v>
      </c>
      <c r="V18" s="199">
        <v>0</v>
      </c>
      <c r="W18" s="302">
        <f t="shared" si="7"/>
        <v>0</v>
      </c>
      <c r="X18" s="283">
        <f t="shared" si="8"/>
        <v>0</v>
      </c>
      <c r="Y18" s="283">
        <f t="shared" si="9"/>
        <v>0</v>
      </c>
      <c r="Z18" s="283">
        <f t="shared" si="10"/>
        <v>0</v>
      </c>
      <c r="AA18" s="284">
        <f t="shared" si="11"/>
        <v>0</v>
      </c>
      <c r="AC18" s="289">
        <v>0</v>
      </c>
      <c r="AD18" s="290">
        <f t="shared" si="17"/>
        <v>0</v>
      </c>
      <c r="AE18" s="283">
        <f t="shared" si="12"/>
        <v>0</v>
      </c>
      <c r="AF18" s="283">
        <f t="shared" si="13"/>
        <v>0</v>
      </c>
      <c r="AG18" s="283">
        <f t="shared" si="14"/>
        <v>0</v>
      </c>
      <c r="AH18" s="284">
        <f t="shared" si="15"/>
        <v>0</v>
      </c>
      <c r="AP18" s="70"/>
      <c r="AQ18" s="70"/>
      <c r="AR18" s="70"/>
      <c r="AS18" s="70"/>
      <c r="AT18" s="70"/>
      <c r="AX18" s="13"/>
      <c r="AY18" s="65">
        <v>0</v>
      </c>
      <c r="BD18" s="61"/>
      <c r="BE18" s="61"/>
      <c r="BF18" s="62" t="s">
        <v>62</v>
      </c>
      <c r="BG18" s="58"/>
      <c r="BH18" s="47"/>
      <c r="BI18" s="47"/>
      <c r="BJ18" s="47"/>
      <c r="BK18" s="47"/>
      <c r="BL18" s="47"/>
      <c r="BM18" s="47"/>
      <c r="BN18" s="47"/>
      <c r="BO18" s="47"/>
      <c r="BP18" s="47"/>
      <c r="BQ18" s="47"/>
      <c r="BR18" s="47"/>
      <c r="BS18" s="48"/>
      <c r="BT18" s="47">
        <v>1</v>
      </c>
      <c r="BU18" s="47"/>
      <c r="BV18" s="47"/>
      <c r="BW18" s="47"/>
      <c r="BX18" s="47"/>
      <c r="BY18" s="47"/>
      <c r="BZ18" s="47"/>
      <c r="CA18" s="47"/>
      <c r="CB18" s="49">
        <v>1</v>
      </c>
    </row>
    <row r="19" spans="1:80" ht="15.75">
      <c r="B19" s="214" t="s">
        <v>20</v>
      </c>
      <c r="C19" s="226"/>
      <c r="D19" s="226"/>
      <c r="E19" s="226"/>
      <c r="F19" s="184"/>
      <c r="G19" s="184"/>
      <c r="H19" s="184"/>
      <c r="J19" s="178"/>
      <c r="K19" s="178"/>
      <c r="L19" s="178"/>
      <c r="M19" s="223"/>
      <c r="O19" s="287">
        <f>SUM(O9:O18)</f>
        <v>26</v>
      </c>
      <c r="P19" s="288">
        <f t="shared" si="2"/>
        <v>2.1666666666666665</v>
      </c>
      <c r="Q19" s="285">
        <f>(SUM(Q9:Q18))</f>
        <v>2.3718750000000002</v>
      </c>
      <c r="R19" s="285">
        <f>(SUM(R9:R18))</f>
        <v>4.4812500000000002</v>
      </c>
      <c r="S19" s="285">
        <f>(SUM(S9:S18))</f>
        <v>4.9312499999999995</v>
      </c>
      <c r="T19" s="286">
        <f>SUM(Q19:S19)</f>
        <v>11.784375000000001</v>
      </c>
      <c r="V19" s="314">
        <f>SUM(V9:V18)</f>
        <v>40</v>
      </c>
      <c r="W19" s="303">
        <f t="shared" si="7"/>
        <v>3.3333333333333335</v>
      </c>
      <c r="X19" s="285">
        <f>(SUM(X9:X18))</f>
        <v>3.5718749999999999</v>
      </c>
      <c r="Y19" s="285">
        <f>(SUM(Y9:Y18))</f>
        <v>6.53125</v>
      </c>
      <c r="Z19" s="285">
        <f>(SUM(Z9:Z18))</f>
        <v>6.1312500000000005</v>
      </c>
      <c r="AA19" s="286">
        <f t="shared" si="11"/>
        <v>16.234375</v>
      </c>
      <c r="AC19" s="296">
        <f>SUM(AC9:AC18)</f>
        <v>36</v>
      </c>
      <c r="AD19" s="297">
        <f t="shared" si="17"/>
        <v>3</v>
      </c>
      <c r="AE19" s="285">
        <f>(SUM(AE9:AE18))</f>
        <v>3.1531250000000002</v>
      </c>
      <c r="AF19" s="285">
        <f>(SUM(AF9:AF18))</f>
        <v>5.7687500000000007</v>
      </c>
      <c r="AG19" s="285">
        <f>(SUM(AG9:AG18))</f>
        <v>4.8187499999999996</v>
      </c>
      <c r="AH19" s="286">
        <f>SUM(AE19:AG19)</f>
        <v>13.740625</v>
      </c>
      <c r="AP19" s="70"/>
      <c r="AQ19" s="70"/>
      <c r="AR19" s="70"/>
      <c r="AS19" s="70"/>
      <c r="AT19" s="70"/>
      <c r="AX19" s="13"/>
      <c r="AY19" s="65">
        <v>20</v>
      </c>
      <c r="BD19" s="61"/>
      <c r="BE19" s="61"/>
      <c r="BF19" s="62" t="s">
        <v>59</v>
      </c>
      <c r="BG19" s="58"/>
      <c r="BH19" s="47"/>
      <c r="BI19" s="47"/>
      <c r="BJ19" s="47"/>
      <c r="BK19" s="47"/>
      <c r="BL19" s="47"/>
      <c r="BM19" s="47"/>
      <c r="BN19" s="47"/>
      <c r="BO19" s="47"/>
      <c r="BP19" s="47"/>
      <c r="BQ19" s="47"/>
      <c r="BR19" s="47"/>
      <c r="BS19" s="48"/>
      <c r="BT19" s="47">
        <v>2</v>
      </c>
      <c r="BU19" s="47"/>
      <c r="BV19" s="47">
        <v>3</v>
      </c>
      <c r="BW19" s="47"/>
      <c r="BX19" s="47"/>
      <c r="BY19" s="47"/>
      <c r="BZ19" s="47"/>
      <c r="CA19" s="47"/>
      <c r="CB19" s="49">
        <v>5</v>
      </c>
    </row>
    <row r="20" spans="1:80" ht="15.75">
      <c r="A20" s="217"/>
      <c r="B20" s="130"/>
      <c r="C20" s="196"/>
      <c r="D20" s="196"/>
      <c r="E20" s="196"/>
      <c r="F20" s="196"/>
      <c r="G20" s="196"/>
      <c r="H20" s="196"/>
      <c r="I20" s="196"/>
      <c r="J20" s="196"/>
      <c r="K20" s="196"/>
      <c r="O20" s="200"/>
      <c r="P20" s="201"/>
      <c r="Q20" s="282" t="s">
        <v>125</v>
      </c>
      <c r="R20" s="228"/>
      <c r="S20" s="228"/>
      <c r="T20" s="27"/>
      <c r="V20" s="202"/>
      <c r="W20" s="304"/>
      <c r="X20" s="263"/>
      <c r="Y20" s="228"/>
      <c r="Z20" s="228"/>
      <c r="AA20" s="27"/>
      <c r="AC20" s="291"/>
      <c r="AD20" s="292"/>
      <c r="AE20" s="263"/>
      <c r="AF20" s="228"/>
      <c r="AG20" s="228"/>
      <c r="AH20" s="27"/>
      <c r="AP20" s="70"/>
      <c r="AQ20" s="70"/>
      <c r="AR20" s="70"/>
      <c r="AS20" s="70"/>
      <c r="AT20" s="70"/>
      <c r="AX20" s="13"/>
      <c r="AY20" s="65"/>
      <c r="BA20" s="12" t="s">
        <v>98</v>
      </c>
      <c r="BB20" s="70"/>
      <c r="BD20" s="61"/>
      <c r="BE20" s="61"/>
      <c r="BF20" s="63" t="s">
        <v>87</v>
      </c>
      <c r="BG20" s="59"/>
      <c r="BH20" s="50"/>
      <c r="BI20" s="50"/>
      <c r="BJ20" s="50"/>
      <c r="BK20" s="50"/>
      <c r="BL20" s="50"/>
      <c r="BM20" s="50"/>
      <c r="BN20" s="50"/>
      <c r="BO20" s="50">
        <v>1</v>
      </c>
      <c r="BP20" s="50"/>
      <c r="BQ20" s="50"/>
      <c r="BR20" s="50">
        <v>1</v>
      </c>
      <c r="BS20" s="51">
        <v>2</v>
      </c>
      <c r="BT20" s="50"/>
      <c r="BU20" s="50"/>
      <c r="BV20" s="50"/>
      <c r="BW20" s="50"/>
      <c r="BX20" s="50"/>
      <c r="BY20" s="50"/>
      <c r="BZ20" s="50"/>
      <c r="CA20" s="50"/>
      <c r="CB20" s="52"/>
    </row>
    <row r="21" spans="1:80" s="4" customFormat="1" ht="23.25">
      <c r="A21" s="209"/>
      <c r="B21" s="218" t="s">
        <v>44</v>
      </c>
      <c r="C21" s="184"/>
      <c r="D21" s="184"/>
      <c r="E21" s="184"/>
      <c r="F21" s="221"/>
      <c r="G21" s="221"/>
      <c r="H21" s="178"/>
      <c r="I21" s="185"/>
      <c r="J21" s="184"/>
      <c r="K21" s="184"/>
      <c r="L21" s="184"/>
      <c r="M21" s="222"/>
      <c r="N21" s="186"/>
      <c r="O21" s="90"/>
      <c r="P21" s="89"/>
      <c r="Q21" s="227"/>
      <c r="R21" s="227"/>
      <c r="S21" s="227"/>
      <c r="T21" s="271"/>
      <c r="U21" s="186"/>
      <c r="V21" s="80"/>
      <c r="W21" s="301"/>
      <c r="X21" s="227"/>
      <c r="Y21" s="227"/>
      <c r="Z21" s="227"/>
      <c r="AA21" s="271"/>
      <c r="AB21" s="186"/>
      <c r="AC21" s="77"/>
      <c r="AD21" s="92"/>
      <c r="AE21" s="227"/>
      <c r="AF21" s="227"/>
      <c r="AG21" s="227"/>
      <c r="AH21" s="271"/>
      <c r="AN21" s="186"/>
      <c r="AO21" s="186"/>
      <c r="AP21" s="70"/>
      <c r="AQ21" s="70"/>
      <c r="AR21" s="70"/>
      <c r="AS21" s="70"/>
      <c r="AT21" s="70"/>
      <c r="AU21"/>
      <c r="AV21"/>
      <c r="AW21"/>
      <c r="AX21" s="13"/>
      <c r="AY21" s="64"/>
      <c r="AZ21" s="128" t="s">
        <v>95</v>
      </c>
      <c r="BA21" s="128" t="s">
        <v>96</v>
      </c>
      <c r="BB21" s="128" t="s">
        <v>97</v>
      </c>
      <c r="BD21" s="61"/>
      <c r="BE21" s="61"/>
      <c r="BF21" s="62" t="s">
        <v>88</v>
      </c>
      <c r="BG21" s="58">
        <v>4</v>
      </c>
      <c r="BH21" s="47"/>
      <c r="BI21" s="47">
        <v>2</v>
      </c>
      <c r="BJ21" s="47">
        <v>1</v>
      </c>
      <c r="BK21" s="47">
        <v>1</v>
      </c>
      <c r="BL21" s="47"/>
      <c r="BM21" s="47">
        <v>4</v>
      </c>
      <c r="BN21" s="47"/>
      <c r="BO21" s="47">
        <v>3</v>
      </c>
      <c r="BP21" s="47"/>
      <c r="BQ21" s="47">
        <v>4</v>
      </c>
      <c r="BR21" s="47">
        <v>1</v>
      </c>
      <c r="BS21" s="48">
        <v>20</v>
      </c>
      <c r="BT21" s="47">
        <v>6</v>
      </c>
      <c r="BU21" s="47"/>
      <c r="BV21" s="47"/>
      <c r="BW21" s="47"/>
      <c r="BX21" s="47">
        <v>2</v>
      </c>
      <c r="BY21" s="47"/>
      <c r="BZ21" s="47"/>
      <c r="CA21" s="47"/>
      <c r="CB21" s="49">
        <v>8</v>
      </c>
    </row>
    <row r="22" spans="1:80" s="4" customFormat="1" ht="15.75">
      <c r="A22" s="209">
        <v>133</v>
      </c>
      <c r="B22" s="174" t="s">
        <v>62</v>
      </c>
      <c r="C22" s="184">
        <f>C24*75%</f>
        <v>3.375</v>
      </c>
      <c r="D22" s="184">
        <f>D24*75%</f>
        <v>7.875</v>
      </c>
      <c r="E22" s="184">
        <f>E24*75%</f>
        <v>12</v>
      </c>
      <c r="F22" s="221"/>
      <c r="G22" s="221"/>
      <c r="H22" s="178">
        <f t="shared" ref="H22:H28" si="18">(C22+D22+E22+F22)*40</f>
        <v>930</v>
      </c>
      <c r="I22" s="185"/>
      <c r="J22" s="178">
        <f t="shared" ref="J22:L28" si="19">40/C22</f>
        <v>11.851851851851851</v>
      </c>
      <c r="K22" s="178">
        <f t="shared" si="19"/>
        <v>5.0793650793650791</v>
      </c>
      <c r="L22" s="178">
        <f t="shared" si="19"/>
        <v>3.3333333333333335</v>
      </c>
      <c r="M22" s="222"/>
      <c r="N22" s="186"/>
      <c r="O22" s="90">
        <v>2</v>
      </c>
      <c r="P22" s="89">
        <f t="shared" ref="P22:P29" si="20">O22/12</f>
        <v>0.16666666666666666</v>
      </c>
      <c r="Q22" s="227">
        <f t="shared" ref="Q22:S28" si="21">$O22/J22</f>
        <v>0.16875000000000001</v>
      </c>
      <c r="R22" s="227">
        <f t="shared" si="21"/>
        <v>0.39375000000000004</v>
      </c>
      <c r="S22" s="227">
        <f t="shared" si="21"/>
        <v>0.6</v>
      </c>
      <c r="T22" s="270">
        <f t="shared" ref="T22:T28" si="22">SUM(Q22:S22)</f>
        <v>1.1625000000000001</v>
      </c>
      <c r="U22" s="186"/>
      <c r="V22" s="80">
        <f t="shared" ref="V22:V28" si="23">SUM(AY22:BB22)</f>
        <v>8</v>
      </c>
      <c r="W22" s="301">
        <f t="shared" ref="W22:W29" si="24">V22/12</f>
        <v>0.66666666666666663</v>
      </c>
      <c r="X22" s="227">
        <f t="shared" ref="X22:Z28" si="25">$V22/J22</f>
        <v>0.67500000000000004</v>
      </c>
      <c r="Y22" s="227">
        <f t="shared" si="25"/>
        <v>1.5750000000000002</v>
      </c>
      <c r="Z22" s="227">
        <f t="shared" si="25"/>
        <v>2.4</v>
      </c>
      <c r="AA22" s="270">
        <f t="shared" ref="AA22:AA29" si="26">SUM(X22:Z22)</f>
        <v>4.6500000000000004</v>
      </c>
      <c r="AB22" s="186"/>
      <c r="AC22" s="77"/>
      <c r="AD22" s="92"/>
      <c r="AE22" s="227">
        <f t="shared" ref="AE22:AG28" si="27">$AC22/J22</f>
        <v>0</v>
      </c>
      <c r="AF22" s="227">
        <f t="shared" si="27"/>
        <v>0</v>
      </c>
      <c r="AG22" s="227">
        <f t="shared" si="27"/>
        <v>0</v>
      </c>
      <c r="AH22" s="270">
        <f t="shared" ref="AH22:AH28" si="28">SUM(AE22:AG22)</f>
        <v>0</v>
      </c>
      <c r="AN22" s="186"/>
      <c r="AO22" s="186"/>
      <c r="AP22" s="70"/>
      <c r="AQ22" s="70"/>
      <c r="AR22" s="70"/>
      <c r="AS22" s="70"/>
      <c r="AT22" s="70"/>
      <c r="AU22"/>
      <c r="AV22"/>
      <c r="AW22"/>
      <c r="AX22" s="13"/>
      <c r="AY22" s="64">
        <v>1</v>
      </c>
      <c r="AZ22" s="128">
        <v>4</v>
      </c>
      <c r="BA22" s="128"/>
      <c r="BB22" s="129">
        <v>3</v>
      </c>
      <c r="BD22" s="61"/>
      <c r="BE22" s="61"/>
      <c r="BF22" s="62" t="s">
        <v>63</v>
      </c>
      <c r="BG22" s="58"/>
      <c r="BH22" s="47"/>
      <c r="BI22" s="47"/>
      <c r="BJ22" s="47"/>
      <c r="BK22" s="47"/>
      <c r="BL22" s="47"/>
      <c r="BM22" s="47"/>
      <c r="BN22" s="47"/>
      <c r="BO22" s="47"/>
      <c r="BP22" s="47"/>
      <c r="BQ22" s="47"/>
      <c r="BR22" s="47"/>
      <c r="BS22" s="48"/>
      <c r="BT22" s="47"/>
      <c r="BU22" s="47">
        <v>1</v>
      </c>
      <c r="BV22" s="47"/>
      <c r="BW22" s="47"/>
      <c r="BX22" s="47"/>
      <c r="BY22" s="47"/>
      <c r="BZ22" s="47"/>
      <c r="CA22" s="47"/>
      <c r="CB22" s="49">
        <v>1</v>
      </c>
    </row>
    <row r="23" spans="1:80" ht="15.75">
      <c r="A23" s="209">
        <v>175</v>
      </c>
      <c r="B23" s="174" t="s">
        <v>37</v>
      </c>
      <c r="C23" s="178">
        <v>2</v>
      </c>
      <c r="D23" s="178">
        <v>2</v>
      </c>
      <c r="E23" s="178">
        <v>2</v>
      </c>
      <c r="F23" s="178"/>
      <c r="G23" s="178"/>
      <c r="H23" s="178">
        <f t="shared" si="18"/>
        <v>240</v>
      </c>
      <c r="J23" s="178">
        <f t="shared" si="19"/>
        <v>20</v>
      </c>
      <c r="K23" s="178">
        <f t="shared" si="19"/>
        <v>20</v>
      </c>
      <c r="L23" s="178">
        <f t="shared" si="19"/>
        <v>20</v>
      </c>
      <c r="M23" s="223"/>
      <c r="O23" s="90">
        <v>0</v>
      </c>
      <c r="P23" s="89">
        <f t="shared" si="20"/>
        <v>0</v>
      </c>
      <c r="Q23" s="227">
        <f t="shared" si="21"/>
        <v>0</v>
      </c>
      <c r="R23" s="227">
        <f t="shared" si="21"/>
        <v>0</v>
      </c>
      <c r="S23" s="227">
        <f t="shared" si="21"/>
        <v>0</v>
      </c>
      <c r="T23" s="270">
        <f t="shared" si="22"/>
        <v>0</v>
      </c>
      <c r="V23" s="80">
        <f t="shared" si="23"/>
        <v>0</v>
      </c>
      <c r="W23" s="301">
        <f t="shared" si="24"/>
        <v>0</v>
      </c>
      <c r="X23" s="227">
        <f t="shared" si="25"/>
        <v>0</v>
      </c>
      <c r="Y23" s="227">
        <f t="shared" si="25"/>
        <v>0</v>
      </c>
      <c r="Z23" s="227">
        <f t="shared" si="25"/>
        <v>0</v>
      </c>
      <c r="AA23" s="270">
        <f t="shared" si="26"/>
        <v>0</v>
      </c>
      <c r="AC23" s="77"/>
      <c r="AD23" s="92"/>
      <c r="AE23" s="227">
        <f t="shared" si="27"/>
        <v>0</v>
      </c>
      <c r="AF23" s="227">
        <f t="shared" si="27"/>
        <v>0</v>
      </c>
      <c r="AG23" s="227">
        <f t="shared" si="27"/>
        <v>0</v>
      </c>
      <c r="AH23" s="270">
        <f t="shared" si="28"/>
        <v>0</v>
      </c>
      <c r="AP23" s="70"/>
      <c r="AQ23" s="70"/>
      <c r="AR23" s="70"/>
      <c r="AS23" s="70"/>
      <c r="AT23" s="70"/>
      <c r="AX23" s="13"/>
      <c r="AY23" s="65">
        <v>0</v>
      </c>
      <c r="AZ23" s="70">
        <v>0</v>
      </c>
      <c r="BA23" s="70"/>
      <c r="BB23" s="70"/>
      <c r="BD23" s="61"/>
      <c r="BE23" s="61"/>
      <c r="BF23" s="63" t="s">
        <v>89</v>
      </c>
      <c r="BG23" s="59">
        <v>2</v>
      </c>
      <c r="BH23" s="50">
        <v>3</v>
      </c>
      <c r="BI23" s="50">
        <v>24</v>
      </c>
      <c r="BJ23" s="50">
        <v>5</v>
      </c>
      <c r="BK23" s="50">
        <v>5</v>
      </c>
      <c r="BL23" s="50">
        <v>4</v>
      </c>
      <c r="BM23" s="50">
        <v>3</v>
      </c>
      <c r="BN23" s="50">
        <v>15</v>
      </c>
      <c r="BO23" s="50">
        <v>10</v>
      </c>
      <c r="BP23" s="50">
        <v>5</v>
      </c>
      <c r="BQ23" s="50">
        <v>9</v>
      </c>
      <c r="BR23" s="50">
        <v>9</v>
      </c>
      <c r="BS23" s="51">
        <v>94</v>
      </c>
      <c r="BT23" s="50">
        <v>12</v>
      </c>
      <c r="BU23" s="50">
        <v>6</v>
      </c>
      <c r="BV23" s="50">
        <v>10</v>
      </c>
      <c r="BW23" s="50">
        <v>3</v>
      </c>
      <c r="BX23" s="50">
        <v>3</v>
      </c>
      <c r="BY23" s="50">
        <v>1</v>
      </c>
      <c r="BZ23" s="50">
        <v>3</v>
      </c>
      <c r="CA23" s="50">
        <v>3</v>
      </c>
      <c r="CB23" s="52">
        <v>41</v>
      </c>
    </row>
    <row r="24" spans="1:80" ht="15.75">
      <c r="A24" s="209">
        <v>133</v>
      </c>
      <c r="B24" s="174" t="s">
        <v>6</v>
      </c>
      <c r="C24" s="178">
        <v>4.5</v>
      </c>
      <c r="D24" s="178">
        <v>10.5</v>
      </c>
      <c r="E24" s="178">
        <v>16</v>
      </c>
      <c r="F24" s="178"/>
      <c r="G24" s="178"/>
      <c r="H24" s="178">
        <f t="shared" si="18"/>
        <v>1240</v>
      </c>
      <c r="J24" s="178">
        <f t="shared" si="19"/>
        <v>8.8888888888888893</v>
      </c>
      <c r="K24" s="178">
        <f t="shared" si="19"/>
        <v>3.8095238095238093</v>
      </c>
      <c r="L24" s="178">
        <f t="shared" si="19"/>
        <v>2.5</v>
      </c>
      <c r="M24" s="223"/>
      <c r="O24" s="90">
        <v>0</v>
      </c>
      <c r="P24" s="89">
        <f t="shared" si="20"/>
        <v>0</v>
      </c>
      <c r="Q24" s="227">
        <f t="shared" si="21"/>
        <v>0</v>
      </c>
      <c r="R24" s="227">
        <f t="shared" si="21"/>
        <v>0</v>
      </c>
      <c r="S24" s="227">
        <f t="shared" si="21"/>
        <v>0</v>
      </c>
      <c r="T24" s="270">
        <f t="shared" si="22"/>
        <v>0</v>
      </c>
      <c r="V24" s="80">
        <f t="shared" si="23"/>
        <v>0</v>
      </c>
      <c r="W24" s="301">
        <f t="shared" si="24"/>
        <v>0</v>
      </c>
      <c r="X24" s="227">
        <f t="shared" si="25"/>
        <v>0</v>
      </c>
      <c r="Y24" s="227">
        <f t="shared" si="25"/>
        <v>0</v>
      </c>
      <c r="Z24" s="227">
        <f t="shared" si="25"/>
        <v>0</v>
      </c>
      <c r="AA24" s="270">
        <f t="shared" si="26"/>
        <v>0</v>
      </c>
      <c r="AC24" s="77"/>
      <c r="AD24" s="92"/>
      <c r="AE24" s="227">
        <f t="shared" si="27"/>
        <v>0</v>
      </c>
      <c r="AF24" s="227">
        <f t="shared" si="27"/>
        <v>0</v>
      </c>
      <c r="AG24" s="227">
        <f t="shared" si="27"/>
        <v>0</v>
      </c>
      <c r="AH24" s="270">
        <f t="shared" si="28"/>
        <v>0</v>
      </c>
      <c r="AP24" s="70"/>
      <c r="AQ24" s="70"/>
      <c r="AR24" s="70"/>
      <c r="AS24" s="70"/>
      <c r="AT24" s="70"/>
      <c r="AX24" s="13"/>
      <c r="AY24" s="65">
        <v>0</v>
      </c>
      <c r="AZ24" s="70">
        <v>0</v>
      </c>
      <c r="BA24" s="70"/>
      <c r="BB24" s="70"/>
      <c r="BD24" s="61"/>
      <c r="BE24" s="61"/>
      <c r="BF24" s="62" t="s">
        <v>33</v>
      </c>
      <c r="BG24" s="58">
        <v>2</v>
      </c>
      <c r="BH24" s="47"/>
      <c r="BI24" s="47"/>
      <c r="BJ24" s="47"/>
      <c r="BK24" s="47"/>
      <c r="BL24" s="47"/>
      <c r="BM24" s="47"/>
      <c r="BN24" s="47"/>
      <c r="BO24" s="47"/>
      <c r="BP24" s="47"/>
      <c r="BQ24" s="47"/>
      <c r="BR24" s="47"/>
      <c r="BS24" s="48">
        <v>2</v>
      </c>
      <c r="BT24" s="47"/>
      <c r="BU24" s="47"/>
      <c r="BV24" s="47"/>
      <c r="BW24" s="47"/>
      <c r="BX24" s="47"/>
      <c r="BY24" s="47"/>
      <c r="BZ24" s="47"/>
      <c r="CA24" s="47"/>
      <c r="CB24" s="49"/>
    </row>
    <row r="25" spans="1:80" ht="15.75">
      <c r="A25" s="209">
        <v>155</v>
      </c>
      <c r="B25" s="219" t="s">
        <v>43</v>
      </c>
      <c r="C25" s="178">
        <v>2</v>
      </c>
      <c r="D25" s="178">
        <v>4</v>
      </c>
      <c r="E25" s="178">
        <v>2</v>
      </c>
      <c r="F25" s="178"/>
      <c r="G25" s="178"/>
      <c r="H25" s="178">
        <f t="shared" si="18"/>
        <v>320</v>
      </c>
      <c r="J25" s="178">
        <f t="shared" si="19"/>
        <v>20</v>
      </c>
      <c r="K25" s="178">
        <f t="shared" si="19"/>
        <v>10</v>
      </c>
      <c r="L25" s="178">
        <f t="shared" si="19"/>
        <v>20</v>
      </c>
      <c r="M25" s="223"/>
      <c r="O25" s="90">
        <v>5</v>
      </c>
      <c r="P25" s="89">
        <f t="shared" si="20"/>
        <v>0.41666666666666669</v>
      </c>
      <c r="Q25" s="227">
        <f t="shared" si="21"/>
        <v>0.25</v>
      </c>
      <c r="R25" s="227">
        <f t="shared" si="21"/>
        <v>0.5</v>
      </c>
      <c r="S25" s="227">
        <f t="shared" si="21"/>
        <v>0.25</v>
      </c>
      <c r="T25" s="270">
        <f t="shared" si="22"/>
        <v>1</v>
      </c>
      <c r="V25" s="80">
        <f t="shared" si="23"/>
        <v>5</v>
      </c>
      <c r="W25" s="301">
        <f t="shared" si="24"/>
        <v>0.41666666666666669</v>
      </c>
      <c r="X25" s="227">
        <f t="shared" si="25"/>
        <v>0.25</v>
      </c>
      <c r="Y25" s="227">
        <f t="shared" si="25"/>
        <v>0.5</v>
      </c>
      <c r="Z25" s="227">
        <f t="shared" si="25"/>
        <v>0.25</v>
      </c>
      <c r="AA25" s="270">
        <f t="shared" si="26"/>
        <v>1</v>
      </c>
      <c r="AC25" s="77"/>
      <c r="AD25" s="92"/>
      <c r="AE25" s="227">
        <f t="shared" si="27"/>
        <v>0</v>
      </c>
      <c r="AF25" s="227">
        <f t="shared" si="27"/>
        <v>0</v>
      </c>
      <c r="AG25" s="227">
        <f t="shared" si="27"/>
        <v>0</v>
      </c>
      <c r="AH25" s="270">
        <f t="shared" si="28"/>
        <v>0</v>
      </c>
      <c r="AP25" s="70"/>
      <c r="AQ25" s="70"/>
      <c r="AR25" s="70"/>
      <c r="AS25" s="70"/>
      <c r="AT25" s="70"/>
      <c r="AX25" s="13"/>
      <c r="AY25" s="65">
        <v>0</v>
      </c>
      <c r="AZ25" s="70">
        <v>2</v>
      </c>
      <c r="BA25" s="70"/>
      <c r="BB25" s="70">
        <v>3</v>
      </c>
      <c r="BD25" s="61"/>
      <c r="BE25" s="61"/>
      <c r="BF25" s="62" t="s">
        <v>90</v>
      </c>
      <c r="BG25" s="58"/>
      <c r="BH25" s="47">
        <v>2</v>
      </c>
      <c r="BI25" s="47"/>
      <c r="BJ25" s="47"/>
      <c r="BK25" s="47">
        <v>2</v>
      </c>
      <c r="BL25" s="47"/>
      <c r="BM25" s="47"/>
      <c r="BN25" s="47"/>
      <c r="BO25" s="47"/>
      <c r="BP25" s="47"/>
      <c r="BQ25" s="47">
        <v>1</v>
      </c>
      <c r="BR25" s="47"/>
      <c r="BS25" s="48">
        <v>5</v>
      </c>
      <c r="BT25" s="47">
        <v>1</v>
      </c>
      <c r="BU25" s="47"/>
      <c r="BV25" s="47"/>
      <c r="BW25" s="47"/>
      <c r="BX25" s="47">
        <v>1</v>
      </c>
      <c r="BY25" s="47"/>
      <c r="BZ25" s="47"/>
      <c r="CA25" s="47"/>
      <c r="CB25" s="49">
        <v>2</v>
      </c>
    </row>
    <row r="26" spans="1:80" ht="15.75">
      <c r="A26" s="209">
        <v>155</v>
      </c>
      <c r="B26" s="219" t="s">
        <v>38</v>
      </c>
      <c r="C26" s="178">
        <v>2</v>
      </c>
      <c r="D26" s="178">
        <v>4</v>
      </c>
      <c r="E26" s="178">
        <v>2</v>
      </c>
      <c r="F26" s="178"/>
      <c r="G26" s="178"/>
      <c r="H26" s="178">
        <f t="shared" si="18"/>
        <v>320</v>
      </c>
      <c r="J26" s="178">
        <f>40/C26</f>
        <v>20</v>
      </c>
      <c r="K26" s="178">
        <f t="shared" si="19"/>
        <v>10</v>
      </c>
      <c r="L26" s="178">
        <f t="shared" si="19"/>
        <v>20</v>
      </c>
      <c r="M26" s="223"/>
      <c r="O26" s="90">
        <v>10</v>
      </c>
      <c r="P26" s="89">
        <f t="shared" si="20"/>
        <v>0.83333333333333337</v>
      </c>
      <c r="Q26" s="227">
        <f t="shared" si="21"/>
        <v>0.5</v>
      </c>
      <c r="R26" s="227">
        <f t="shared" si="21"/>
        <v>1</v>
      </c>
      <c r="S26" s="227">
        <f t="shared" si="21"/>
        <v>0.5</v>
      </c>
      <c r="T26" s="270">
        <f t="shared" si="22"/>
        <v>2</v>
      </c>
      <c r="V26" s="80">
        <f t="shared" si="23"/>
        <v>13</v>
      </c>
      <c r="W26" s="301">
        <f t="shared" si="24"/>
        <v>1.0833333333333333</v>
      </c>
      <c r="X26" s="227">
        <f t="shared" si="25"/>
        <v>0.65</v>
      </c>
      <c r="Y26" s="227">
        <f t="shared" si="25"/>
        <v>1.3</v>
      </c>
      <c r="Z26" s="227">
        <f t="shared" si="25"/>
        <v>0.65</v>
      </c>
      <c r="AA26" s="270">
        <f t="shared" si="26"/>
        <v>2.6</v>
      </c>
      <c r="AC26" s="77"/>
      <c r="AD26" s="92"/>
      <c r="AE26" s="227">
        <f t="shared" si="27"/>
        <v>0</v>
      </c>
      <c r="AF26" s="227">
        <f t="shared" si="27"/>
        <v>0</v>
      </c>
      <c r="AG26" s="227">
        <f t="shared" si="27"/>
        <v>0</v>
      </c>
      <c r="AH26" s="270">
        <f t="shared" si="28"/>
        <v>0</v>
      </c>
      <c r="AP26" s="70"/>
      <c r="AQ26" s="70"/>
      <c r="AR26" s="70"/>
      <c r="AS26" s="70"/>
      <c r="AT26" s="70"/>
      <c r="AX26" s="13"/>
      <c r="AY26" s="65">
        <v>0</v>
      </c>
      <c r="AZ26" s="70">
        <v>2</v>
      </c>
      <c r="BA26" s="70">
        <v>9</v>
      </c>
      <c r="BB26" s="70">
        <v>2</v>
      </c>
      <c r="BD26" s="61"/>
      <c r="BE26" s="61"/>
      <c r="BF26" s="62" t="s">
        <v>91</v>
      </c>
      <c r="BG26" s="58"/>
      <c r="BH26" s="47"/>
      <c r="BI26" s="47"/>
      <c r="BJ26" s="47"/>
      <c r="BK26" s="47"/>
      <c r="BL26" s="47">
        <v>1</v>
      </c>
      <c r="BM26" s="47"/>
      <c r="BN26" s="47"/>
      <c r="BO26" s="47"/>
      <c r="BP26" s="47"/>
      <c r="BQ26" s="47">
        <v>2</v>
      </c>
      <c r="BR26" s="47"/>
      <c r="BS26" s="48">
        <v>3</v>
      </c>
      <c r="BT26" s="47"/>
      <c r="BU26" s="47"/>
      <c r="BV26" s="47"/>
      <c r="BW26" s="47"/>
      <c r="BX26" s="47"/>
      <c r="BY26" s="47"/>
      <c r="BZ26" s="47"/>
      <c r="CA26" s="47"/>
      <c r="CB26" s="49"/>
    </row>
    <row r="27" spans="1:80" ht="15.75">
      <c r="A27" s="209">
        <v>155</v>
      </c>
      <c r="B27" s="174" t="s">
        <v>57</v>
      </c>
      <c r="C27" s="178">
        <v>2</v>
      </c>
      <c r="D27" s="178">
        <v>4</v>
      </c>
      <c r="E27" s="178">
        <v>2</v>
      </c>
      <c r="F27" s="178"/>
      <c r="G27" s="178"/>
      <c r="H27" s="178">
        <f t="shared" si="18"/>
        <v>320</v>
      </c>
      <c r="J27" s="178">
        <f t="shared" si="19"/>
        <v>20</v>
      </c>
      <c r="K27" s="178">
        <f t="shared" si="19"/>
        <v>10</v>
      </c>
      <c r="L27" s="178">
        <f t="shared" si="19"/>
        <v>20</v>
      </c>
      <c r="M27" s="223"/>
      <c r="O27" s="90">
        <v>0</v>
      </c>
      <c r="P27" s="89">
        <f t="shared" si="20"/>
        <v>0</v>
      </c>
      <c r="Q27" s="227">
        <f t="shared" si="21"/>
        <v>0</v>
      </c>
      <c r="R27" s="227">
        <f t="shared" si="21"/>
        <v>0</v>
      </c>
      <c r="S27" s="227">
        <f t="shared" si="21"/>
        <v>0</v>
      </c>
      <c r="T27" s="270">
        <f t="shared" si="22"/>
        <v>0</v>
      </c>
      <c r="V27" s="80">
        <f t="shared" si="23"/>
        <v>0</v>
      </c>
      <c r="W27" s="301">
        <f t="shared" si="24"/>
        <v>0</v>
      </c>
      <c r="X27" s="227">
        <f t="shared" si="25"/>
        <v>0</v>
      </c>
      <c r="Y27" s="227">
        <f t="shared" si="25"/>
        <v>0</v>
      </c>
      <c r="Z27" s="227">
        <f t="shared" si="25"/>
        <v>0</v>
      </c>
      <c r="AA27" s="270">
        <f t="shared" si="26"/>
        <v>0</v>
      </c>
      <c r="AC27" s="77"/>
      <c r="AD27" s="92"/>
      <c r="AE27" s="227">
        <f t="shared" si="27"/>
        <v>0</v>
      </c>
      <c r="AF27" s="227">
        <f t="shared" si="27"/>
        <v>0</v>
      </c>
      <c r="AG27" s="227">
        <f t="shared" si="27"/>
        <v>0</v>
      </c>
      <c r="AH27" s="270">
        <f t="shared" si="28"/>
        <v>0</v>
      </c>
      <c r="AP27" s="70"/>
      <c r="AQ27" s="70"/>
      <c r="AR27" s="70"/>
      <c r="AS27" s="70"/>
      <c r="AT27" s="70"/>
      <c r="AX27" s="13"/>
      <c r="AY27" s="65">
        <v>0</v>
      </c>
      <c r="AZ27" s="70">
        <v>0</v>
      </c>
      <c r="BA27" s="70"/>
      <c r="BB27" s="70"/>
      <c r="BD27" s="61"/>
      <c r="BE27" s="61"/>
      <c r="BF27" s="62" t="s">
        <v>92</v>
      </c>
      <c r="BG27" s="58"/>
      <c r="BH27" s="47"/>
      <c r="BI27" s="47"/>
      <c r="BJ27" s="47"/>
      <c r="BK27" s="47"/>
      <c r="BL27" s="47"/>
      <c r="BM27" s="47"/>
      <c r="BN27" s="47"/>
      <c r="BO27" s="47"/>
      <c r="BP27" s="47"/>
      <c r="BQ27" s="47">
        <v>3</v>
      </c>
      <c r="BR27" s="47"/>
      <c r="BS27" s="48">
        <v>3</v>
      </c>
      <c r="BT27" s="47"/>
      <c r="BU27" s="47">
        <v>1</v>
      </c>
      <c r="BV27" s="47"/>
      <c r="BW27" s="47"/>
      <c r="BX27" s="47"/>
      <c r="BY27" s="47"/>
      <c r="BZ27" s="47"/>
      <c r="CA27" s="47"/>
      <c r="CB27" s="49">
        <v>1</v>
      </c>
    </row>
    <row r="28" spans="1:80" ht="15.75">
      <c r="A28" s="209">
        <v>155</v>
      </c>
      <c r="B28" s="219" t="s">
        <v>41</v>
      </c>
      <c r="C28" s="178">
        <v>2</v>
      </c>
      <c r="D28" s="178">
        <v>4</v>
      </c>
      <c r="E28" s="178">
        <v>2</v>
      </c>
      <c r="F28" s="178"/>
      <c r="G28" s="178"/>
      <c r="H28" s="178">
        <f t="shared" si="18"/>
        <v>320</v>
      </c>
      <c r="J28" s="178">
        <f t="shared" si="19"/>
        <v>20</v>
      </c>
      <c r="K28" s="178">
        <f t="shared" si="19"/>
        <v>10</v>
      </c>
      <c r="L28" s="178">
        <f>40/E28</f>
        <v>20</v>
      </c>
      <c r="M28" s="223"/>
      <c r="O28" s="203">
        <v>0</v>
      </c>
      <c r="P28" s="198">
        <f t="shared" si="20"/>
        <v>0</v>
      </c>
      <c r="Q28" s="283">
        <f t="shared" si="21"/>
        <v>0</v>
      </c>
      <c r="R28" s="283">
        <f t="shared" si="21"/>
        <v>0</v>
      </c>
      <c r="S28" s="283">
        <f t="shared" si="21"/>
        <v>0</v>
      </c>
      <c r="T28" s="284">
        <f t="shared" si="22"/>
        <v>0</v>
      </c>
      <c r="V28" s="199">
        <f t="shared" si="23"/>
        <v>0</v>
      </c>
      <c r="W28" s="302">
        <f t="shared" si="24"/>
        <v>0</v>
      </c>
      <c r="X28" s="283">
        <f t="shared" si="25"/>
        <v>0</v>
      </c>
      <c r="Y28" s="283">
        <f t="shared" si="25"/>
        <v>0</v>
      </c>
      <c r="Z28" s="283">
        <f t="shared" si="25"/>
        <v>0</v>
      </c>
      <c r="AA28" s="284">
        <f t="shared" si="26"/>
        <v>0</v>
      </c>
      <c r="AC28" s="289"/>
      <c r="AD28" s="290"/>
      <c r="AE28" s="283">
        <f t="shared" si="27"/>
        <v>0</v>
      </c>
      <c r="AF28" s="283">
        <f t="shared" si="27"/>
        <v>0</v>
      </c>
      <c r="AG28" s="283">
        <f t="shared" si="27"/>
        <v>0</v>
      </c>
      <c r="AH28" s="284">
        <f t="shared" si="28"/>
        <v>0</v>
      </c>
      <c r="AP28" s="70"/>
      <c r="AQ28" s="70"/>
      <c r="AR28" s="70"/>
      <c r="AS28" s="70"/>
      <c r="AT28" s="70"/>
      <c r="AX28" s="13"/>
      <c r="AY28" s="65">
        <v>0</v>
      </c>
      <c r="AZ28" s="70">
        <v>0</v>
      </c>
      <c r="BA28" s="70"/>
      <c r="BB28" s="70"/>
      <c r="BD28" s="61"/>
      <c r="BE28" s="61"/>
      <c r="BF28" s="62" t="s">
        <v>93</v>
      </c>
      <c r="BG28" s="58"/>
      <c r="BH28" s="47"/>
      <c r="BI28" s="47"/>
      <c r="BJ28" s="47"/>
      <c r="BK28" s="47"/>
      <c r="BL28" s="47"/>
      <c r="BM28" s="47"/>
      <c r="BN28" s="47"/>
      <c r="BO28" s="47"/>
      <c r="BP28" s="47"/>
      <c r="BQ28" s="47"/>
      <c r="BR28" s="47"/>
      <c r="BS28" s="48"/>
      <c r="BT28" s="47"/>
      <c r="BU28" s="47"/>
      <c r="BV28" s="47">
        <v>1</v>
      </c>
      <c r="BW28" s="47"/>
      <c r="BX28" s="47">
        <v>1</v>
      </c>
      <c r="BY28" s="47"/>
      <c r="BZ28" s="47"/>
      <c r="CA28" s="47"/>
      <c r="CB28" s="49">
        <v>2</v>
      </c>
    </row>
    <row r="29" spans="1:80" ht="15.75">
      <c r="B29" s="220" t="s">
        <v>45</v>
      </c>
      <c r="C29" s="178"/>
      <c r="D29" s="178"/>
      <c r="E29" s="178"/>
      <c r="F29" s="178"/>
      <c r="G29" s="178"/>
      <c r="H29" s="178"/>
      <c r="J29" s="178"/>
      <c r="K29" s="178"/>
      <c r="L29" s="178"/>
      <c r="M29" s="223"/>
      <c r="O29" s="287">
        <f>SUM(O22:O28)</f>
        <v>17</v>
      </c>
      <c r="P29" s="288">
        <f t="shared" si="20"/>
        <v>1.4166666666666667</v>
      </c>
      <c r="Q29" s="285">
        <f>(SUM(Q22:Q28))</f>
        <v>0.91874999999999996</v>
      </c>
      <c r="R29" s="285">
        <f>(SUM(R22:R28))</f>
        <v>1.89375</v>
      </c>
      <c r="S29" s="285">
        <f>(SUM(S22:S28))</f>
        <v>1.35</v>
      </c>
      <c r="T29" s="286">
        <f>SUM(Q29:S29)</f>
        <v>4.1624999999999996</v>
      </c>
      <c r="V29" s="314">
        <f>SUM(V22:V28)</f>
        <v>26</v>
      </c>
      <c r="W29" s="303">
        <f t="shared" si="24"/>
        <v>2.1666666666666665</v>
      </c>
      <c r="X29" s="285">
        <f>(SUM(X22:X28))</f>
        <v>1.5750000000000002</v>
      </c>
      <c r="Y29" s="285">
        <f>(SUM(Y22:Y28))</f>
        <v>3.375</v>
      </c>
      <c r="Z29" s="285">
        <f>(SUM(Z22:Z28))</f>
        <v>3.3</v>
      </c>
      <c r="AA29" s="315">
        <f t="shared" si="26"/>
        <v>8.25</v>
      </c>
      <c r="AC29" s="296">
        <f>SUM(AC22:AC28)</f>
        <v>0</v>
      </c>
      <c r="AD29" s="316">
        <f t="shared" si="17"/>
        <v>0</v>
      </c>
      <c r="AE29" s="285">
        <f>(SUM(AE22:AE28))</f>
        <v>0</v>
      </c>
      <c r="AF29" s="285">
        <f>(SUM(AF22:AF28))</f>
        <v>0</v>
      </c>
      <c r="AG29" s="285">
        <f>(SUM(AG22:AG28))</f>
        <v>0</v>
      </c>
      <c r="AH29" s="315">
        <f>SUM(AE29:AG29)</f>
        <v>0</v>
      </c>
      <c r="AP29" s="70"/>
      <c r="AQ29" s="70"/>
      <c r="AR29" s="70"/>
      <c r="AS29" s="70"/>
      <c r="AT29" s="70"/>
      <c r="AX29" s="13"/>
      <c r="AY29" s="65">
        <v>1</v>
      </c>
      <c r="AZ29" s="70">
        <f>SUM(AZ22:AZ28)</f>
        <v>8</v>
      </c>
      <c r="BA29" s="70">
        <f>SUM(BA22:BA28)</f>
        <v>9</v>
      </c>
      <c r="BB29" s="70">
        <f>SUM(BB22:BB28)</f>
        <v>8</v>
      </c>
      <c r="BD29" s="61"/>
      <c r="BE29" s="61"/>
      <c r="BF29" s="62" t="s">
        <v>94</v>
      </c>
      <c r="BG29" s="58"/>
      <c r="BH29" s="47"/>
      <c r="BI29" s="47"/>
      <c r="BJ29" s="47"/>
      <c r="BK29" s="47"/>
      <c r="BL29" s="47">
        <v>1</v>
      </c>
      <c r="BM29" s="47"/>
      <c r="BN29" s="47"/>
      <c r="BO29" s="47"/>
      <c r="BP29" s="47"/>
      <c r="BQ29" s="47"/>
      <c r="BR29" s="47"/>
      <c r="BS29" s="48">
        <v>1</v>
      </c>
      <c r="BT29" s="47"/>
      <c r="BU29" s="47"/>
      <c r="BV29" s="47"/>
      <c r="BW29" s="47"/>
      <c r="BX29" s="47"/>
      <c r="BY29" s="47"/>
      <c r="BZ29" s="47"/>
      <c r="CA29" s="47"/>
      <c r="CB29" s="49"/>
    </row>
    <row r="30" spans="1:80">
      <c r="O30"/>
      <c r="P30"/>
      <c r="T30" s="27"/>
      <c r="V30"/>
      <c r="W30"/>
      <c r="AA30" s="27"/>
      <c r="AC30"/>
      <c r="AD30"/>
      <c r="AE30" s="8"/>
      <c r="AF30" s="8"/>
      <c r="AG30" s="8"/>
      <c r="AH30" s="27"/>
      <c r="AP30" s="70"/>
      <c r="AQ30" s="70"/>
      <c r="AR30" s="70"/>
      <c r="AS30" s="70"/>
      <c r="AT30" s="70"/>
    </row>
    <row r="31" spans="1:80" ht="23.25">
      <c r="B31" s="224" t="s">
        <v>67</v>
      </c>
      <c r="C31" s="196"/>
      <c r="D31" s="196"/>
      <c r="E31" s="196"/>
      <c r="F31" s="196"/>
      <c r="G31" s="196"/>
      <c r="H31" s="196"/>
      <c r="R31" s="188"/>
      <c r="S31" s="188"/>
      <c r="T31" s="272"/>
      <c r="V31"/>
      <c r="X31" s="188"/>
      <c r="Y31" s="188"/>
      <c r="Z31" s="188"/>
      <c r="AA31" s="272"/>
      <c r="AC31" s="188"/>
      <c r="AD31" s="188"/>
      <c r="AE31" s="188"/>
      <c r="AF31" s="188"/>
      <c r="AG31" s="188"/>
      <c r="AH31" s="272"/>
      <c r="AP31" s="70"/>
      <c r="AQ31" s="70"/>
      <c r="AR31" s="70"/>
      <c r="AS31" s="70"/>
      <c r="AT31" s="70"/>
      <c r="AX31" s="13"/>
      <c r="AY31" s="65"/>
      <c r="BD31" s="61"/>
      <c r="BE31" s="61"/>
      <c r="BF31" s="66" t="s">
        <v>36</v>
      </c>
      <c r="BG31" s="60">
        <v>8</v>
      </c>
      <c r="BH31" s="53">
        <v>5</v>
      </c>
      <c r="BI31" s="53">
        <v>27</v>
      </c>
      <c r="BJ31" s="53">
        <v>6</v>
      </c>
      <c r="BK31" s="53">
        <v>8</v>
      </c>
      <c r="BL31" s="53">
        <v>7</v>
      </c>
      <c r="BM31" s="53">
        <v>8</v>
      </c>
      <c r="BN31" s="53">
        <v>15</v>
      </c>
      <c r="BO31" s="53">
        <v>15</v>
      </c>
      <c r="BP31" s="53">
        <v>5</v>
      </c>
      <c r="BQ31" s="53">
        <v>20</v>
      </c>
      <c r="BR31" s="53">
        <v>11</v>
      </c>
      <c r="BS31" s="54">
        <v>135</v>
      </c>
      <c r="BT31" s="53">
        <v>22</v>
      </c>
      <c r="BU31" s="53">
        <v>8</v>
      </c>
      <c r="BV31" s="53">
        <v>14</v>
      </c>
      <c r="BW31" s="53">
        <v>3</v>
      </c>
      <c r="BX31" s="53">
        <v>8</v>
      </c>
      <c r="BY31" s="53">
        <v>1</v>
      </c>
      <c r="BZ31" s="53">
        <v>3</v>
      </c>
      <c r="CA31" s="53">
        <v>3</v>
      </c>
      <c r="CB31" s="55">
        <v>62</v>
      </c>
    </row>
    <row r="32" spans="1:80" ht="25.5">
      <c r="A32" s="209">
        <v>195</v>
      </c>
      <c r="B32" s="275" t="s">
        <v>128</v>
      </c>
      <c r="C32" s="176">
        <v>0.21</v>
      </c>
      <c r="D32" s="276">
        <v>0.71</v>
      </c>
      <c r="E32" s="176">
        <v>0.21</v>
      </c>
      <c r="F32" s="178"/>
      <c r="G32" s="178"/>
      <c r="H32" s="178">
        <f>(C32+D32+E32+F32)*40</f>
        <v>45.199999999999996</v>
      </c>
      <c r="J32" s="178">
        <f>40/C32</f>
        <v>190.47619047619048</v>
      </c>
      <c r="K32" s="178">
        <f>40/D32</f>
        <v>56.338028169014088</v>
      </c>
      <c r="L32" s="178">
        <f>40/E32</f>
        <v>190.47619047619048</v>
      </c>
      <c r="M32" s="223"/>
      <c r="O32" s="317">
        <v>326</v>
      </c>
      <c r="P32" s="318">
        <f>O32/12</f>
        <v>27.166666666666668</v>
      </c>
      <c r="Q32" s="283">
        <f>$O32/$J32</f>
        <v>1.7115</v>
      </c>
      <c r="R32" s="283">
        <f>$O32/$K32</f>
        <v>5.7864999999999993</v>
      </c>
      <c r="S32" s="283">
        <f>$O32/$L32</f>
        <v>1.7115</v>
      </c>
      <c r="T32" s="319"/>
      <c r="V32" s="320">
        <v>408</v>
      </c>
      <c r="W32" s="321">
        <f>V32/12</f>
        <v>34</v>
      </c>
      <c r="X32" s="283">
        <f>$AC32/$J32</f>
        <v>2.1419999999999999</v>
      </c>
      <c r="Y32" s="283">
        <f>$AC32/$K32</f>
        <v>7.242</v>
      </c>
      <c r="Z32" s="283">
        <f>$AC32/$L32</f>
        <v>2.1419999999999999</v>
      </c>
      <c r="AA32" s="319"/>
      <c r="AC32" s="322">
        <f>D200</f>
        <v>408</v>
      </c>
      <c r="AD32" s="323">
        <f>AC32/12</f>
        <v>34</v>
      </c>
      <c r="AE32" s="283">
        <f>$AC32/$J32</f>
        <v>2.1419999999999999</v>
      </c>
      <c r="AF32" s="283">
        <f>$AC32/$K32</f>
        <v>7.242</v>
      </c>
      <c r="AG32" s="283">
        <f>$AC32/$L32</f>
        <v>2.1419999999999999</v>
      </c>
      <c r="AH32" s="319"/>
      <c r="AP32" s="70"/>
      <c r="AQ32" s="70"/>
      <c r="AR32" s="70"/>
      <c r="AS32" s="70"/>
      <c r="AT32" s="70"/>
    </row>
    <row r="33" spans="1:52" ht="15">
      <c r="B33" s="262" t="s">
        <v>124</v>
      </c>
      <c r="C33" s="178"/>
      <c r="D33" s="178"/>
      <c r="E33" s="178"/>
      <c r="F33" s="178"/>
      <c r="G33" s="178"/>
      <c r="H33" s="178"/>
      <c r="J33" s="178"/>
      <c r="K33" s="178"/>
      <c r="L33" s="178"/>
      <c r="M33" s="223"/>
      <c r="O33" s="287">
        <f>O$32</f>
        <v>326</v>
      </c>
      <c r="P33" s="288">
        <f>O33/12</f>
        <v>27.166666666666668</v>
      </c>
      <c r="Q33" s="285">
        <f>Q$32</f>
        <v>1.7115</v>
      </c>
      <c r="R33" s="285">
        <f>R$32</f>
        <v>5.7864999999999993</v>
      </c>
      <c r="S33" s="285">
        <f>S$32</f>
        <v>1.7115</v>
      </c>
      <c r="T33" s="286">
        <f>SUM(Q33:S33)</f>
        <v>9.2094999999999985</v>
      </c>
      <c r="V33" s="314">
        <f>V$32</f>
        <v>408</v>
      </c>
      <c r="W33" s="303">
        <f>V33/12</f>
        <v>34</v>
      </c>
      <c r="X33" s="285">
        <f>X$32</f>
        <v>2.1419999999999999</v>
      </c>
      <c r="Y33" s="285">
        <f>Y$32</f>
        <v>7.242</v>
      </c>
      <c r="Z33" s="285">
        <f>Z$32</f>
        <v>2.1419999999999999</v>
      </c>
      <c r="AA33" s="286">
        <f>SUM(X33:Z33)</f>
        <v>11.526</v>
      </c>
      <c r="AC33" s="296">
        <f>AC$32</f>
        <v>408</v>
      </c>
      <c r="AD33" s="316">
        <f>AC33/12</f>
        <v>34</v>
      </c>
      <c r="AE33" s="285">
        <f>AE$32</f>
        <v>2.1419999999999999</v>
      </c>
      <c r="AF33" s="285">
        <f>AF$32</f>
        <v>7.242</v>
      </c>
      <c r="AG33" s="285">
        <f>AG$32</f>
        <v>2.1419999999999999</v>
      </c>
      <c r="AH33" s="286">
        <f>SUM(AE33:AG33)</f>
        <v>11.526</v>
      </c>
      <c r="AP33" s="70"/>
      <c r="AQ33" s="70"/>
      <c r="AR33" s="70"/>
      <c r="AS33" s="70"/>
      <c r="AT33" s="70"/>
    </row>
    <row r="34" spans="1:52" ht="13.5" thickBot="1">
      <c r="C34" s="274"/>
      <c r="J34" s="267" t="s">
        <v>127</v>
      </c>
      <c r="O34"/>
      <c r="P34"/>
      <c r="V34"/>
      <c r="W34"/>
      <c r="AC34"/>
      <c r="AD34"/>
      <c r="AE34" s="8"/>
      <c r="AF34" s="8"/>
      <c r="AG34" s="8"/>
      <c r="AH34" s="8"/>
      <c r="AP34" s="70"/>
      <c r="AQ34" s="70"/>
      <c r="AR34" s="70"/>
      <c r="AS34" s="70"/>
      <c r="AT34" s="70"/>
    </row>
    <row r="35" spans="1:52" s="65" customFormat="1" ht="15.75" thickBot="1">
      <c r="A35" s="209"/>
      <c r="B35" s="265" t="s">
        <v>133</v>
      </c>
      <c r="C35" s="225"/>
      <c r="D35" s="225"/>
      <c r="E35" s="225"/>
      <c r="F35" s="225"/>
      <c r="G35" s="163"/>
      <c r="H35" s="196"/>
      <c r="I35" s="187"/>
      <c r="J35" s="187"/>
      <c r="K35" s="187"/>
      <c r="L35" s="187"/>
      <c r="M35" s="188"/>
      <c r="N35" s="188"/>
      <c r="O35" s="294">
        <f>O19+O29</f>
        <v>43</v>
      </c>
      <c r="P35" s="295">
        <f>O35/12</f>
        <v>3.5833333333333335</v>
      </c>
      <c r="Q35" s="293">
        <f>Q33+Q29+Q19</f>
        <v>5.0021250000000004</v>
      </c>
      <c r="R35" s="273">
        <f>R33+R29+R19</f>
        <v>12.1615</v>
      </c>
      <c r="S35" s="273">
        <f>S33+S29+S19</f>
        <v>7.9927499999999991</v>
      </c>
      <c r="T35" s="273">
        <f>SUM(Q35:S35)</f>
        <v>25.156374999999997</v>
      </c>
      <c r="U35" s="177"/>
      <c r="V35" s="306">
        <f>V19+V29</f>
        <v>66</v>
      </c>
      <c r="W35" s="305">
        <f>V35/12</f>
        <v>5.5</v>
      </c>
      <c r="X35" s="273">
        <f>X33+X29+X19</f>
        <v>7.288875</v>
      </c>
      <c r="Y35" s="273">
        <f>Y33+Y29+Y19</f>
        <v>17.148250000000001</v>
      </c>
      <c r="Z35" s="273">
        <f>Z33+Z29+Z19</f>
        <v>11.573250000000002</v>
      </c>
      <c r="AA35" s="273">
        <f>AA33+AA29+AA19</f>
        <v>36.010374999999996</v>
      </c>
      <c r="AB35" s="188"/>
      <c r="AC35" s="298">
        <f>AC19+AC29</f>
        <v>36</v>
      </c>
      <c r="AD35" s="299">
        <f>AC35/12</f>
        <v>3</v>
      </c>
      <c r="AE35" s="293">
        <f>AE33+AE29+AE19</f>
        <v>5.2951250000000005</v>
      </c>
      <c r="AF35" s="273">
        <f>AF33+AF29+AF19</f>
        <v>13.010750000000002</v>
      </c>
      <c r="AG35" s="273">
        <f>AG33+AG29+AG19</f>
        <v>6.9607499999999991</v>
      </c>
      <c r="AH35" s="273">
        <f>AH33+AH29+AH19</f>
        <v>25.266624999999998</v>
      </c>
      <c r="AN35" s="188"/>
      <c r="AO35" s="188"/>
      <c r="AP35" s="70"/>
      <c r="AQ35" s="70"/>
      <c r="AR35" s="70"/>
      <c r="AS35" s="70"/>
      <c r="AT35" s="70"/>
      <c r="AU35"/>
      <c r="AV35"/>
      <c r="AW35"/>
      <c r="AX35" s="132"/>
      <c r="AY35" s="65">
        <v>21</v>
      </c>
      <c r="AZ35" s="133">
        <f>AC35/O35</f>
        <v>0.83720930232558144</v>
      </c>
    </row>
    <row r="36" spans="1:52" ht="15">
      <c r="B36" s="65"/>
      <c r="AC36" s="8"/>
      <c r="AD36" s="8"/>
      <c r="AE36" s="8"/>
      <c r="AF36" s="8"/>
      <c r="AG36" s="8"/>
      <c r="AH36" s="8"/>
      <c r="AP36" s="70"/>
      <c r="AQ36" s="70"/>
      <c r="AR36" s="70"/>
      <c r="AS36" s="70"/>
      <c r="AT36" s="70"/>
    </row>
    <row r="37" spans="1:52" s="65" customFormat="1" ht="15">
      <c r="A37" s="209"/>
      <c r="B37" s="264" t="s">
        <v>134</v>
      </c>
      <c r="C37" s="187"/>
      <c r="D37" s="187"/>
      <c r="E37" s="187"/>
      <c r="F37" s="187"/>
      <c r="G37" s="187"/>
      <c r="H37" s="187"/>
      <c r="I37" s="187"/>
      <c r="J37" s="187"/>
      <c r="K37" s="187"/>
      <c r="L37" s="187"/>
      <c r="M37" s="188"/>
      <c r="N37" s="188"/>
      <c r="Q37" s="194">
        <f>Q35/$C$2</f>
        <v>1.6673750000000001</v>
      </c>
      <c r="R37" s="194">
        <f>R35/$C$3</f>
        <v>1.0134583333333333</v>
      </c>
      <c r="S37" s="194">
        <f>S35/$C$4</f>
        <v>2.6642499999999996</v>
      </c>
      <c r="T37" s="194">
        <f>T35/$C$5</f>
        <v>1.3975763888888888</v>
      </c>
      <c r="U37" s="188"/>
      <c r="X37" s="194">
        <f>X35/$C$2</f>
        <v>2.4296250000000001</v>
      </c>
      <c r="Y37" s="194">
        <f>Y35/$C$3</f>
        <v>1.4290208333333334</v>
      </c>
      <c r="Z37" s="194">
        <f>Z35/$C$4</f>
        <v>3.8577500000000007</v>
      </c>
      <c r="AA37" s="194">
        <f>AA35/$C$5</f>
        <v>2.0005763888888888</v>
      </c>
      <c r="AB37" s="188"/>
      <c r="AE37" s="194">
        <f>AE35/$C$2</f>
        <v>1.7650416666666668</v>
      </c>
      <c r="AF37" s="194">
        <f>AF35/$C$3</f>
        <v>1.0842291666666668</v>
      </c>
      <c r="AG37" s="194">
        <f>AG35/$C$4</f>
        <v>2.3202499999999997</v>
      </c>
      <c r="AH37" s="194">
        <f>AH35/$C$5</f>
        <v>1.4037013888888887</v>
      </c>
      <c r="AN37" s="188"/>
      <c r="AO37" s="188"/>
      <c r="AP37" s="70"/>
      <c r="AQ37" s="70"/>
      <c r="AR37" s="70"/>
      <c r="AS37" s="70"/>
      <c r="AT37" s="70"/>
      <c r="AU37"/>
      <c r="AV37"/>
      <c r="AW37"/>
      <c r="AX37" s="132"/>
      <c r="AZ37" s="133"/>
    </row>
    <row r="38" spans="1:52" s="65" customFormat="1" ht="15">
      <c r="A38" s="209"/>
      <c r="C38" s="187"/>
      <c r="D38" s="187"/>
      <c r="E38" s="187"/>
      <c r="F38" s="187"/>
      <c r="G38" s="187"/>
      <c r="H38" s="187"/>
      <c r="I38" s="187"/>
      <c r="J38" s="187"/>
      <c r="K38" s="187"/>
      <c r="L38" s="187"/>
      <c r="M38" s="188"/>
      <c r="N38" s="188"/>
      <c r="Q38" s="188"/>
      <c r="R38" s="188"/>
      <c r="S38" s="188"/>
      <c r="T38" s="188"/>
      <c r="U38" s="188"/>
      <c r="X38" s="188"/>
      <c r="Y38" s="188"/>
      <c r="Z38" s="188"/>
      <c r="AA38" s="188"/>
      <c r="AB38" s="188"/>
      <c r="AE38" s="188"/>
      <c r="AF38" s="188"/>
      <c r="AG38" s="188"/>
      <c r="AH38" s="188"/>
      <c r="AN38" s="188"/>
      <c r="AO38" s="188"/>
      <c r="AP38" s="70"/>
      <c r="AQ38" s="70"/>
      <c r="AR38" s="70"/>
      <c r="AS38" s="70"/>
      <c r="AT38" s="70"/>
      <c r="AU38"/>
      <c r="AV38"/>
      <c r="AW38"/>
      <c r="AX38" s="132"/>
      <c r="AZ38" s="133"/>
    </row>
    <row r="39" spans="1:52" s="65" customFormat="1" ht="15">
      <c r="A39" s="209"/>
      <c r="B39" s="264" t="s">
        <v>130</v>
      </c>
      <c r="C39" s="187"/>
      <c r="D39" s="187"/>
      <c r="E39" s="187"/>
      <c r="F39" s="187"/>
      <c r="G39" s="187"/>
      <c r="H39" s="187"/>
      <c r="I39" s="187"/>
      <c r="J39" s="187"/>
      <c r="K39" s="187"/>
      <c r="L39" s="187"/>
      <c r="M39" s="188"/>
      <c r="N39" s="188"/>
      <c r="Q39" s="278">
        <f>$C$2-Q$35</f>
        <v>-2.0021250000000004</v>
      </c>
      <c r="R39" s="278">
        <f>$C$3-R$35</f>
        <v>-0.1615000000000002</v>
      </c>
      <c r="S39" s="278">
        <f>$C$4-S$35</f>
        <v>-4.9927499999999991</v>
      </c>
      <c r="T39" s="278">
        <f>$C$5-T35</f>
        <v>-7.156374999999997</v>
      </c>
      <c r="U39" s="279"/>
      <c r="X39" s="278">
        <f>$C$2-X$35</f>
        <v>-4.288875</v>
      </c>
      <c r="Y39" s="278">
        <f>$C$3-Y$35</f>
        <v>-5.1482500000000009</v>
      </c>
      <c r="Z39" s="278">
        <f>$C$4-Z$35</f>
        <v>-8.5732500000000016</v>
      </c>
      <c r="AA39" s="278">
        <f>$C$5-AA35</f>
        <v>-18.010374999999996</v>
      </c>
      <c r="AB39" s="279"/>
      <c r="AE39" s="278">
        <f>$C$2-AE$35</f>
        <v>-2.2951250000000005</v>
      </c>
      <c r="AF39" s="278">
        <f>$C$3-AF$35</f>
        <v>-1.0107500000000016</v>
      </c>
      <c r="AG39" s="278">
        <f>$C$4-AG$35</f>
        <v>-3.9607499999999991</v>
      </c>
      <c r="AH39" s="278">
        <f>$C$5-AH35</f>
        <v>-7.2666249999999977</v>
      </c>
      <c r="AN39" s="188"/>
      <c r="AO39" s="188"/>
      <c r="AP39" s="70"/>
      <c r="AQ39" s="70"/>
      <c r="AR39" s="70"/>
      <c r="AS39" s="70"/>
      <c r="AT39" s="70"/>
      <c r="AU39"/>
      <c r="AV39"/>
      <c r="AW39"/>
      <c r="AX39" s="132"/>
      <c r="AZ39" s="133"/>
    </row>
    <row r="40" spans="1:52" s="65" customFormat="1" ht="15">
      <c r="A40" s="209"/>
      <c r="B40" s="135"/>
      <c r="C40" s="187"/>
      <c r="D40" s="187"/>
      <c r="E40" s="187"/>
      <c r="F40" s="187"/>
      <c r="G40" s="187"/>
      <c r="H40" s="187"/>
      <c r="I40" s="187"/>
      <c r="J40" s="187"/>
      <c r="K40" s="187"/>
      <c r="L40" s="187"/>
      <c r="M40" s="188"/>
      <c r="N40" s="188"/>
      <c r="O40" s="188"/>
      <c r="P40" s="188"/>
      <c r="Q40" s="188"/>
      <c r="R40" s="188"/>
      <c r="S40" s="188"/>
      <c r="T40" s="188"/>
      <c r="U40" s="188"/>
      <c r="V40" s="188"/>
      <c r="W40" s="188"/>
      <c r="X40" s="188"/>
      <c r="Y40" s="188"/>
      <c r="Z40" s="188"/>
      <c r="AA40" s="188"/>
      <c r="AB40" s="188"/>
      <c r="AC40" s="281"/>
      <c r="AD40" s="281"/>
      <c r="AE40" s="281"/>
      <c r="AF40" s="281"/>
      <c r="AG40" s="281"/>
      <c r="AH40" s="281"/>
      <c r="AI40" s="281"/>
      <c r="AJ40" s="281"/>
      <c r="AK40" s="281"/>
      <c r="AL40" s="281"/>
      <c r="AM40" s="188"/>
      <c r="AN40" s="188"/>
      <c r="AO40" s="188"/>
      <c r="AP40" s="70"/>
      <c r="AQ40" s="70"/>
      <c r="AR40" s="70"/>
      <c r="AS40" s="70"/>
      <c r="AT40" s="70"/>
      <c r="AU40"/>
      <c r="AV40"/>
      <c r="AW40"/>
      <c r="AX40" s="132"/>
      <c r="AZ40" s="133"/>
    </row>
    <row r="41" spans="1:52">
      <c r="AP41" s="70"/>
      <c r="AQ41" s="70"/>
      <c r="AR41" s="70"/>
      <c r="AS41" s="70"/>
      <c r="AT41" s="70"/>
    </row>
    <row r="42" spans="1:52" ht="13.5" thickBot="1">
      <c r="B42" s="19"/>
      <c r="AP42" s="22"/>
      <c r="AQ42" s="22"/>
      <c r="AR42" s="4"/>
      <c r="AS42" s="4"/>
      <c r="AT42" s="4"/>
      <c r="AU42" s="4"/>
    </row>
    <row r="43" spans="1:52" ht="18.75" thickBot="1">
      <c r="B43" s="169" t="s">
        <v>23</v>
      </c>
      <c r="C43" s="171" t="s">
        <v>13</v>
      </c>
      <c r="D43" s="171" t="s">
        <v>11</v>
      </c>
      <c r="E43" s="172" t="s">
        <v>14</v>
      </c>
      <c r="F43" s="170" t="s">
        <v>30</v>
      </c>
      <c r="G43" s="4"/>
      <c r="H43"/>
      <c r="I43"/>
    </row>
    <row r="44" spans="1:52">
      <c r="A44" s="209" t="s">
        <v>121</v>
      </c>
      <c r="B44" s="83" t="s">
        <v>31</v>
      </c>
      <c r="C44" s="84"/>
      <c r="D44" s="84"/>
      <c r="E44" s="84"/>
      <c r="F44" s="229"/>
      <c r="G44" s="4"/>
      <c r="H44"/>
      <c r="I44"/>
    </row>
    <row r="45" spans="1:52" ht="13.9" customHeight="1">
      <c r="A45" s="209">
        <v>86</v>
      </c>
      <c r="B45" s="73" t="s">
        <v>32</v>
      </c>
      <c r="C45" s="85">
        <f>IFERROR($AC9/C$86,0)</f>
        <v>0.36562500000000003</v>
      </c>
      <c r="D45" s="85">
        <f>IFERROR($AC9/D$86,0)</f>
        <v>0.73125000000000007</v>
      </c>
      <c r="E45" s="85">
        <f>IFERROR($AC9/E$86,0)</f>
        <v>1.7437499999999999</v>
      </c>
      <c r="F45" s="268">
        <f t="shared" ref="F45:F55" si="29">+C45+D45+E45</f>
        <v>2.8406250000000002</v>
      </c>
      <c r="G45" s="4"/>
      <c r="H45"/>
      <c r="I45"/>
    </row>
    <row r="46" spans="1:52" ht="13.9" customHeight="1">
      <c r="A46" s="209">
        <v>97</v>
      </c>
      <c r="B46" s="73" t="s">
        <v>59</v>
      </c>
      <c r="C46" s="85">
        <f>IFERROR($AC10/C$97,0)</f>
        <v>0.17499999999999999</v>
      </c>
      <c r="D46" s="85">
        <f>IFERROR($AC10/D$97,0)</f>
        <v>0.27500000000000002</v>
      </c>
      <c r="E46" s="85">
        <f>IFERROR($AC10/E$97,0)</f>
        <v>0.15</v>
      </c>
      <c r="F46" s="268">
        <f t="shared" si="29"/>
        <v>0.6</v>
      </c>
      <c r="G46" s="4"/>
      <c r="H46"/>
      <c r="I46"/>
    </row>
    <row r="47" spans="1:52" ht="13.9" customHeight="1">
      <c r="A47" s="209">
        <v>185</v>
      </c>
      <c r="B47" s="73" t="s">
        <v>63</v>
      </c>
      <c r="C47" s="85">
        <f>IFERROR($AC11/C$185,0)</f>
        <v>0</v>
      </c>
      <c r="D47" s="85">
        <f>IFERROR($AC11/D$185,0)</f>
        <v>0</v>
      </c>
      <c r="E47" s="85">
        <f>IFERROR($AC11/E$185,0)</f>
        <v>0</v>
      </c>
      <c r="F47" s="268">
        <f t="shared" si="29"/>
        <v>0</v>
      </c>
      <c r="G47" s="4"/>
      <c r="H47"/>
      <c r="I47"/>
    </row>
    <row r="48" spans="1:52" ht="13.9" customHeight="1">
      <c r="A48" s="209">
        <v>175</v>
      </c>
      <c r="B48" s="73" t="s">
        <v>111</v>
      </c>
      <c r="C48" s="85">
        <f>IFERROR($AC12/C$175,0)</f>
        <v>0</v>
      </c>
      <c r="D48" s="85">
        <f>IFERROR($AC12/D$175,0)</f>
        <v>0</v>
      </c>
      <c r="E48" s="85">
        <f>IFERROR($AC12/E$175,0)</f>
        <v>0</v>
      </c>
      <c r="F48" s="268">
        <f t="shared" si="29"/>
        <v>0</v>
      </c>
      <c r="G48" s="4"/>
      <c r="H48"/>
      <c r="I48"/>
      <c r="AW48" s="13"/>
    </row>
    <row r="49" spans="1:9" ht="13.9" customHeight="1">
      <c r="A49" s="209">
        <v>110</v>
      </c>
      <c r="B49" s="73" t="s">
        <v>4</v>
      </c>
      <c r="C49" s="85">
        <f>IFERROR($AC13/C$110,0)</f>
        <v>0</v>
      </c>
      <c r="D49" s="85">
        <f>IFERROR($AC13/D$110,0)</f>
        <v>0</v>
      </c>
      <c r="E49" s="85">
        <f>IFERROR($AC13/E$110,0)</f>
        <v>0</v>
      </c>
      <c r="F49" s="268">
        <f t="shared" si="29"/>
        <v>0</v>
      </c>
      <c r="G49" s="4"/>
      <c r="H49"/>
      <c r="I49"/>
    </row>
    <row r="50" spans="1:9" ht="13.9" customHeight="1">
      <c r="A50" s="209">
        <v>121</v>
      </c>
      <c r="B50" s="73" t="s">
        <v>42</v>
      </c>
      <c r="C50" s="85">
        <f>IFERROR($AC14/C$121,0)</f>
        <v>1.575</v>
      </c>
      <c r="D50" s="85">
        <f>IFERROR($AC14/D$121,0)</f>
        <v>2.4750000000000001</v>
      </c>
      <c r="E50" s="85">
        <f>IFERROR($AC14/E$121,0)</f>
        <v>1.3499999999999999</v>
      </c>
      <c r="F50" s="268">
        <f t="shared" si="29"/>
        <v>5.3999999999999995</v>
      </c>
      <c r="G50" s="4"/>
      <c r="H50"/>
      <c r="I50" s="8"/>
    </row>
    <row r="51" spans="1:9" ht="13.9" customHeight="1">
      <c r="A51" s="209">
        <v>165</v>
      </c>
      <c r="B51" s="73" t="s">
        <v>40</v>
      </c>
      <c r="C51" s="85">
        <f>IFERROR($AC15/C$165,0)</f>
        <v>0.6</v>
      </c>
      <c r="D51" s="85">
        <f>IFERROR($AC15/D$165,0)</f>
        <v>1.6</v>
      </c>
      <c r="E51" s="85">
        <f>IFERROR($AC15/E$165,0)</f>
        <v>1.2</v>
      </c>
      <c r="F51" s="268">
        <f t="shared" si="29"/>
        <v>3.4000000000000004</v>
      </c>
      <c r="G51" s="4"/>
      <c r="H51"/>
      <c r="I51" s="8"/>
    </row>
    <row r="52" spans="1:9" ht="13.9" customHeight="1">
      <c r="A52" s="209">
        <v>121</v>
      </c>
      <c r="B52" s="73" t="s">
        <v>39</v>
      </c>
      <c r="C52" s="85">
        <f>IFERROR($AC16/C$121,0)</f>
        <v>0.4375</v>
      </c>
      <c r="D52" s="85">
        <f>IFERROR($AC16/D$121,0)</f>
        <v>0.6875</v>
      </c>
      <c r="E52" s="85">
        <f>IFERROR($AC16/E$121,0)</f>
        <v>0.375</v>
      </c>
      <c r="F52" s="268">
        <f t="shared" si="29"/>
        <v>1.5</v>
      </c>
      <c r="G52" s="4"/>
      <c r="H52"/>
      <c r="I52" s="8"/>
    </row>
    <row r="53" spans="1:9" ht="13.9" customHeight="1">
      <c r="A53" s="209">
        <v>133</v>
      </c>
      <c r="B53" s="73" t="s">
        <v>7</v>
      </c>
      <c r="C53" s="85">
        <f>IFERROR($AC17/C$133,0)</f>
        <v>0</v>
      </c>
      <c r="D53" s="85">
        <f>IFERROR($AC17/D$133,0)</f>
        <v>0</v>
      </c>
      <c r="E53" s="85">
        <f>IFERROR($AC17/E$133,0)</f>
        <v>0</v>
      </c>
      <c r="F53" s="268">
        <f t="shared" si="29"/>
        <v>0</v>
      </c>
      <c r="G53" s="4"/>
      <c r="H53"/>
      <c r="I53" s="8"/>
    </row>
    <row r="54" spans="1:9" ht="13.9" customHeight="1">
      <c r="A54" s="209">
        <v>175</v>
      </c>
      <c r="B54" s="73" t="s">
        <v>41</v>
      </c>
      <c r="C54" s="85">
        <f>IFERROR($AC18/C$175,0)</f>
        <v>0</v>
      </c>
      <c r="D54" s="85">
        <f>IFERROR($AC18/D$175,0)</f>
        <v>0</v>
      </c>
      <c r="E54" s="85">
        <f>IFERROR($AC18/E$175,0)</f>
        <v>0</v>
      </c>
      <c r="F54" s="268">
        <f t="shared" si="29"/>
        <v>0</v>
      </c>
      <c r="G54" s="4"/>
      <c r="H54"/>
      <c r="I54" s="8"/>
    </row>
    <row r="55" spans="1:9">
      <c r="B55" s="204" t="s">
        <v>20</v>
      </c>
      <c r="C55" s="237">
        <f>SUM(C45:C54)</f>
        <v>3.1531250000000002</v>
      </c>
      <c r="D55" s="237">
        <f>SUM(D45:D54)</f>
        <v>5.7687500000000007</v>
      </c>
      <c r="E55" s="237">
        <f>SUM(E45:E54)</f>
        <v>4.8187499999999996</v>
      </c>
      <c r="F55" s="238">
        <f t="shared" si="29"/>
        <v>13.740625</v>
      </c>
      <c r="G55" s="4"/>
      <c r="H55"/>
      <c r="I55" s="8"/>
    </row>
    <row r="56" spans="1:9">
      <c r="B56" s="41"/>
      <c r="C56" s="173"/>
      <c r="D56" s="173"/>
      <c r="E56" s="173"/>
      <c r="F56" s="173"/>
      <c r="G56" s="4"/>
      <c r="H56"/>
      <c r="I56" s="41"/>
    </row>
    <row r="57" spans="1:9">
      <c r="B57" s="82" t="s">
        <v>44</v>
      </c>
      <c r="C57" s="85"/>
      <c r="D57" s="85"/>
      <c r="E57" s="85"/>
      <c r="F57" s="230"/>
      <c r="G57" s="4"/>
      <c r="H57"/>
      <c r="I57" s="8"/>
    </row>
    <row r="58" spans="1:9" ht="13.9" customHeight="1">
      <c r="A58" s="209">
        <v>133</v>
      </c>
      <c r="B58" s="73" t="s">
        <v>62</v>
      </c>
      <c r="C58" s="85">
        <f>IFERROR(($AC22/C$133)*75%,0)</f>
        <v>0</v>
      </c>
      <c r="D58" s="85">
        <f>IFERROR(($AC22/D$133)*75%,0)</f>
        <v>0</v>
      </c>
      <c r="E58" s="85">
        <f>IFERROR(($AC22/E$133)*75%,0)</f>
        <v>0</v>
      </c>
      <c r="F58" s="269">
        <f t="shared" ref="F58:F65" si="30">+C58+D58+E58</f>
        <v>0</v>
      </c>
      <c r="G58" s="4"/>
      <c r="H58"/>
      <c r="I58" s="8"/>
    </row>
    <row r="59" spans="1:9" ht="13.9" customHeight="1">
      <c r="A59" s="209">
        <v>175</v>
      </c>
      <c r="B59" s="73" t="s">
        <v>37</v>
      </c>
      <c r="C59" s="85">
        <f>IFERROR($AC23/C$175,0)</f>
        <v>0</v>
      </c>
      <c r="D59" s="85">
        <f>IFERROR($AC23/D$175,0)</f>
        <v>0</v>
      </c>
      <c r="E59" s="85">
        <f>IFERROR($AC23/E$175,0)</f>
        <v>0</v>
      </c>
      <c r="F59" s="268">
        <f t="shared" si="30"/>
        <v>0</v>
      </c>
      <c r="G59" s="4"/>
      <c r="H59"/>
      <c r="I59" s="8"/>
    </row>
    <row r="60" spans="1:9" ht="13.9" customHeight="1">
      <c r="A60" s="209">
        <v>133</v>
      </c>
      <c r="B60" s="73" t="s">
        <v>6</v>
      </c>
      <c r="C60" s="85">
        <f>IFERROR($AC24/C$133,0)</f>
        <v>0</v>
      </c>
      <c r="D60" s="85">
        <f>IFERROR($AC24/D$133,0)</f>
        <v>0</v>
      </c>
      <c r="E60" s="85">
        <f>IFERROR($AC24/E$133,0)</f>
        <v>0</v>
      </c>
      <c r="F60" s="268">
        <f t="shared" si="30"/>
        <v>0</v>
      </c>
      <c r="G60" s="4"/>
      <c r="H60"/>
      <c r="I60" s="8"/>
    </row>
    <row r="61" spans="1:9" ht="13.9" customHeight="1">
      <c r="A61" s="209">
        <v>155</v>
      </c>
      <c r="B61" s="73" t="s">
        <v>43</v>
      </c>
      <c r="C61" s="85">
        <f t="shared" ref="C61:E64" si="31">IFERROR($AC25/C$155,0)</f>
        <v>0</v>
      </c>
      <c r="D61" s="85">
        <f t="shared" si="31"/>
        <v>0</v>
      </c>
      <c r="E61" s="85">
        <f t="shared" si="31"/>
        <v>0</v>
      </c>
      <c r="F61" s="268">
        <f t="shared" si="30"/>
        <v>0</v>
      </c>
      <c r="G61" s="4"/>
      <c r="H61"/>
      <c r="I61" s="8"/>
    </row>
    <row r="62" spans="1:9" ht="13.9" customHeight="1">
      <c r="A62" s="209">
        <v>155</v>
      </c>
      <c r="B62" s="73" t="s">
        <v>38</v>
      </c>
      <c r="C62" s="85">
        <f t="shared" si="31"/>
        <v>0</v>
      </c>
      <c r="D62" s="85">
        <f t="shared" si="31"/>
        <v>0</v>
      </c>
      <c r="E62" s="85">
        <f t="shared" si="31"/>
        <v>0</v>
      </c>
      <c r="F62" s="268">
        <f t="shared" si="30"/>
        <v>0</v>
      </c>
      <c r="G62" s="4"/>
      <c r="H62"/>
      <c r="I62" s="8"/>
    </row>
    <row r="63" spans="1:9" ht="13.9" customHeight="1">
      <c r="A63" s="209">
        <v>155</v>
      </c>
      <c r="B63" s="73" t="s">
        <v>57</v>
      </c>
      <c r="C63" s="85">
        <f t="shared" si="31"/>
        <v>0</v>
      </c>
      <c r="D63" s="85">
        <f t="shared" si="31"/>
        <v>0</v>
      </c>
      <c r="E63" s="85">
        <f t="shared" si="31"/>
        <v>0</v>
      </c>
      <c r="F63" s="268">
        <f t="shared" si="30"/>
        <v>0</v>
      </c>
      <c r="G63" s="4"/>
      <c r="H63"/>
      <c r="I63" s="8"/>
    </row>
    <row r="64" spans="1:9" ht="13.9" customHeight="1">
      <c r="A64" s="209">
        <v>155</v>
      </c>
      <c r="B64" s="73" t="s">
        <v>41</v>
      </c>
      <c r="C64" s="85">
        <f t="shared" si="31"/>
        <v>0</v>
      </c>
      <c r="D64" s="85">
        <f t="shared" si="31"/>
        <v>0</v>
      </c>
      <c r="E64" s="85">
        <f t="shared" si="31"/>
        <v>0</v>
      </c>
      <c r="F64" s="268">
        <f t="shared" si="30"/>
        <v>0</v>
      </c>
      <c r="G64" s="4"/>
      <c r="H64"/>
      <c r="I64" s="8"/>
    </row>
    <row r="65" spans="1:52">
      <c r="B65" s="205" t="s">
        <v>45</v>
      </c>
      <c r="C65" s="235">
        <f>SUM(C58:C64)</f>
        <v>0</v>
      </c>
      <c r="D65" s="235">
        <f>SUM(D58:D64)</f>
        <v>0</v>
      </c>
      <c r="E65" s="235">
        <f>SUM(E58:E64)</f>
        <v>0</v>
      </c>
      <c r="F65" s="236">
        <f t="shared" si="30"/>
        <v>0</v>
      </c>
      <c r="G65" s="4"/>
      <c r="H65"/>
      <c r="I65"/>
    </row>
    <row r="66" spans="1:52" s="41" customFormat="1">
      <c r="A66" s="211"/>
      <c r="C66" s="173"/>
      <c r="D66" s="173"/>
      <c r="E66" s="173"/>
      <c r="F66" s="173"/>
      <c r="G66" s="4"/>
      <c r="J66" s="189"/>
      <c r="K66" s="189"/>
      <c r="L66" s="189"/>
      <c r="M66" s="134"/>
      <c r="N66" s="134"/>
      <c r="O66" s="134"/>
      <c r="P66" s="134"/>
      <c r="Q66" s="134"/>
      <c r="R66" s="134"/>
      <c r="S66" s="134"/>
      <c r="T66" s="134"/>
      <c r="U66" s="134"/>
      <c r="V66" s="134"/>
      <c r="W66" s="134"/>
      <c r="X66" s="134"/>
      <c r="Y66" s="134"/>
      <c r="Z66" s="134"/>
      <c r="AA66" s="134"/>
      <c r="AB66" s="134"/>
      <c r="AC66" s="186"/>
      <c r="AD66" s="186"/>
      <c r="AE66" s="186"/>
      <c r="AF66" s="186"/>
      <c r="AG66" s="186"/>
      <c r="AH66" s="186"/>
      <c r="AI66" s="186"/>
      <c r="AJ66" s="186"/>
      <c r="AK66" s="186"/>
      <c r="AL66" s="186"/>
      <c r="AM66" s="134"/>
      <c r="AN66" s="134"/>
      <c r="AO66" s="134"/>
    </row>
    <row r="67" spans="1:52">
      <c r="B67" s="206" t="s">
        <v>69</v>
      </c>
      <c r="C67" s="232">
        <f>IFERROR($AC32/C195,0)</f>
        <v>1.4450000000000003</v>
      </c>
      <c r="D67" s="233">
        <f>IFERROR($AC32/D195,0)</f>
        <v>7.2250000000000005</v>
      </c>
      <c r="E67" s="232">
        <f>IFERROR($AC32/E195,0)</f>
        <v>5.7800000000000011</v>
      </c>
      <c r="F67" s="234">
        <f>+C67+D67+E67</f>
        <v>14.450000000000003</v>
      </c>
      <c r="G67" s="4"/>
      <c r="H67"/>
      <c r="I67"/>
    </row>
    <row r="68" spans="1:52">
      <c r="A68" s="209">
        <v>195</v>
      </c>
      <c r="C68" s="70"/>
      <c r="D68" s="70"/>
      <c r="E68" s="70"/>
      <c r="F68" s="70"/>
      <c r="G68" s="4"/>
      <c r="H68"/>
      <c r="I68"/>
    </row>
    <row r="69" spans="1:52">
      <c r="B69" s="207" t="s">
        <v>36</v>
      </c>
      <c r="C69" s="231">
        <f>+C55+C65+C67</f>
        <v>4.5981250000000005</v>
      </c>
      <c r="D69" s="231">
        <f>+D65+D55+D67</f>
        <v>12.993750000000002</v>
      </c>
      <c r="E69" s="231">
        <f>+E65+E55+E67</f>
        <v>10.598750000000001</v>
      </c>
      <c r="F69" s="231">
        <f>+C69+D69+E69</f>
        <v>28.190625000000004</v>
      </c>
      <c r="G69" s="4"/>
      <c r="H69"/>
      <c r="I69" s="4"/>
      <c r="AW69" s="4"/>
      <c r="AY69" s="4"/>
    </row>
    <row r="70" spans="1:52" s="245" customFormat="1" ht="15.6" customHeight="1">
      <c r="A70" s="211"/>
      <c r="B70" s="241" t="s">
        <v>101</v>
      </c>
      <c r="C70" s="258" t="s">
        <v>13</v>
      </c>
      <c r="D70" s="243" t="s">
        <v>11</v>
      </c>
      <c r="E70" s="243" t="s">
        <v>14</v>
      </c>
      <c r="F70" s="244" t="s">
        <v>53</v>
      </c>
      <c r="G70" s="137"/>
      <c r="I70" s="246"/>
      <c r="J70" s="242"/>
      <c r="K70" s="242"/>
      <c r="L70" s="242"/>
      <c r="M70" s="242"/>
      <c r="N70" s="242"/>
      <c r="O70" s="242"/>
      <c r="P70" s="242"/>
      <c r="Q70" s="242"/>
      <c r="R70" s="242"/>
      <c r="S70" s="242"/>
      <c r="T70" s="242"/>
      <c r="U70" s="242"/>
      <c r="V70" s="242"/>
      <c r="W70" s="242"/>
      <c r="X70" s="242"/>
      <c r="Y70" s="242"/>
      <c r="Z70" s="242"/>
      <c r="AA70" s="242"/>
      <c r="AB70" s="242"/>
      <c r="AC70" s="239"/>
      <c r="AD70" s="239"/>
      <c r="AE70" s="239"/>
      <c r="AF70" s="239"/>
      <c r="AG70" s="239"/>
      <c r="AH70" s="239"/>
      <c r="AI70" s="239"/>
      <c r="AJ70" s="239"/>
      <c r="AK70" s="239"/>
      <c r="AL70" s="239"/>
      <c r="AM70" s="242"/>
      <c r="AN70" s="242"/>
      <c r="AO70" s="242"/>
    </row>
    <row r="71" spans="1:52" s="245" customFormat="1" ht="15.6" customHeight="1" thickBot="1">
      <c r="A71" s="211"/>
      <c r="B71" s="247" t="s">
        <v>65</v>
      </c>
      <c r="C71" s="259">
        <v>3</v>
      </c>
      <c r="D71" s="260">
        <v>12</v>
      </c>
      <c r="E71" s="260">
        <v>3</v>
      </c>
      <c r="F71" s="261">
        <f>+C71+D71+E71</f>
        <v>18</v>
      </c>
      <c r="H71" s="248"/>
      <c r="J71" s="242"/>
      <c r="K71" s="242"/>
      <c r="L71" s="242"/>
      <c r="M71" s="242"/>
      <c r="N71" s="242"/>
      <c r="O71" s="242"/>
      <c r="P71" s="242"/>
      <c r="Q71" s="242"/>
      <c r="R71" s="242"/>
      <c r="S71" s="242"/>
      <c r="T71" s="242"/>
      <c r="U71" s="242"/>
      <c r="V71" s="242"/>
      <c r="W71" s="242"/>
      <c r="X71" s="242"/>
      <c r="Y71" s="242"/>
      <c r="Z71" s="242"/>
      <c r="AA71" s="242"/>
      <c r="AB71" s="242"/>
      <c r="AC71" s="239"/>
      <c r="AD71" s="239"/>
      <c r="AE71" s="239"/>
      <c r="AF71" s="239"/>
      <c r="AG71" s="239"/>
      <c r="AH71" s="239"/>
      <c r="AI71" s="239"/>
      <c r="AJ71" s="239"/>
      <c r="AK71" s="239"/>
      <c r="AL71" s="239"/>
      <c r="AM71" s="242"/>
      <c r="AN71" s="242"/>
      <c r="AO71" s="242"/>
    </row>
    <row r="72" spans="1:52" s="137" customFormat="1" ht="30">
      <c r="A72" s="211"/>
      <c r="B72" s="249" t="s">
        <v>113</v>
      </c>
      <c r="C72" s="255">
        <f>+C69/C71</f>
        <v>1.5327083333333336</v>
      </c>
      <c r="D72" s="256">
        <f>+D69/D71</f>
        <v>1.0828125000000002</v>
      </c>
      <c r="E72" s="256">
        <f>+E69/E71</f>
        <v>3.5329166666666669</v>
      </c>
      <c r="F72" s="257">
        <f>+F69/F71</f>
        <v>1.5661458333333336</v>
      </c>
      <c r="J72" s="242"/>
      <c r="K72" s="242"/>
      <c r="L72" s="242"/>
      <c r="M72" s="250"/>
      <c r="N72" s="250"/>
      <c r="O72" s="250"/>
      <c r="P72" s="250"/>
      <c r="Q72" s="250"/>
      <c r="R72" s="250"/>
      <c r="S72" s="250"/>
      <c r="T72" s="250"/>
      <c r="U72" s="250"/>
      <c r="V72" s="250"/>
      <c r="W72" s="250"/>
      <c r="X72" s="250"/>
      <c r="Y72" s="250"/>
      <c r="Z72" s="250"/>
      <c r="AA72" s="250"/>
      <c r="AB72" s="250"/>
      <c r="AC72" s="240"/>
      <c r="AD72" s="240"/>
      <c r="AE72" s="240"/>
      <c r="AF72" s="240"/>
      <c r="AG72" s="240"/>
      <c r="AH72" s="240"/>
      <c r="AI72" s="240"/>
      <c r="AJ72" s="240"/>
      <c r="AK72" s="240"/>
      <c r="AL72" s="240"/>
      <c r="AM72" s="250"/>
      <c r="AN72" s="250"/>
      <c r="AO72" s="250"/>
    </row>
    <row r="73" spans="1:52" s="137" customFormat="1" ht="22.15" customHeight="1">
      <c r="A73" s="211"/>
      <c r="B73" s="251" t="s">
        <v>50</v>
      </c>
      <c r="C73" s="252">
        <f>+C71-C69</f>
        <v>-1.5981250000000005</v>
      </c>
      <c r="D73" s="253">
        <f>+D71-D69</f>
        <v>-0.99375000000000213</v>
      </c>
      <c r="E73" s="253">
        <f>+E71-E69</f>
        <v>-7.5987500000000008</v>
      </c>
      <c r="F73" s="254">
        <f>+F71-F69</f>
        <v>-10.190625000000004</v>
      </c>
      <c r="J73" s="242"/>
      <c r="K73" s="242"/>
      <c r="L73" s="242"/>
      <c r="M73" s="250"/>
      <c r="N73" s="250"/>
      <c r="O73" s="250"/>
      <c r="P73" s="250"/>
      <c r="Q73" s="250"/>
      <c r="R73" s="250"/>
      <c r="S73" s="250"/>
      <c r="T73" s="250"/>
      <c r="U73" s="250"/>
      <c r="V73" s="250"/>
      <c r="W73" s="250"/>
      <c r="X73" s="250"/>
      <c r="Y73" s="250"/>
      <c r="Z73" s="250"/>
      <c r="AA73" s="250"/>
      <c r="AB73" s="250"/>
      <c r="AC73" s="240"/>
      <c r="AD73" s="240"/>
      <c r="AE73" s="240"/>
      <c r="AF73" s="240"/>
      <c r="AG73" s="240"/>
      <c r="AH73" s="240"/>
      <c r="AI73" s="240"/>
      <c r="AJ73" s="240"/>
      <c r="AK73" s="240"/>
      <c r="AL73" s="240"/>
      <c r="AM73" s="250"/>
      <c r="AN73" s="250"/>
      <c r="AO73" s="250"/>
    </row>
    <row r="74" spans="1:52" ht="15.6" customHeight="1">
      <c r="B74" s="2"/>
      <c r="C74" s="15"/>
      <c r="D74" s="15"/>
      <c r="E74" s="15"/>
      <c r="F74" s="29"/>
      <c r="G74" s="29"/>
      <c r="H74" s="18"/>
      <c r="I74"/>
    </row>
    <row r="75" spans="1:52" s="120" customFormat="1" ht="19.899999999999999" customHeight="1">
      <c r="A75" s="212"/>
      <c r="B75" s="116" t="s">
        <v>66</v>
      </c>
      <c r="C75" s="117"/>
      <c r="D75" s="117"/>
      <c r="E75" s="117"/>
      <c r="F75" s="118"/>
      <c r="G75" s="118"/>
      <c r="H75" s="119"/>
      <c r="J75" s="190"/>
      <c r="K75" s="190"/>
      <c r="L75" s="190"/>
      <c r="M75" s="191"/>
      <c r="N75" s="191"/>
      <c r="O75" s="191"/>
      <c r="P75" s="191"/>
      <c r="Q75" s="191"/>
      <c r="R75" s="191"/>
      <c r="S75" s="191"/>
      <c r="T75" s="191"/>
      <c r="U75" s="191"/>
      <c r="V75" s="191"/>
      <c r="W75" s="191"/>
      <c r="X75" s="191"/>
      <c r="Y75" s="191"/>
      <c r="Z75" s="191"/>
      <c r="AA75" s="191"/>
      <c r="AB75" s="191"/>
      <c r="AC75" s="191"/>
      <c r="AD75" s="191"/>
      <c r="AE75" s="191"/>
      <c r="AF75" s="191"/>
      <c r="AG75" s="191"/>
      <c r="AH75" s="191"/>
      <c r="AI75" s="191"/>
      <c r="AJ75" s="191"/>
      <c r="AK75" s="191"/>
      <c r="AL75" s="191"/>
      <c r="AM75" s="191"/>
      <c r="AN75" s="191"/>
      <c r="AO75" s="191"/>
    </row>
    <row r="76" spans="1:52" ht="16.149999999999999" customHeight="1">
      <c r="B76" s="93" t="s">
        <v>109</v>
      </c>
      <c r="C76" s="15"/>
      <c r="D76" s="15"/>
      <c r="E76" s="15"/>
      <c r="F76" s="29"/>
      <c r="G76" s="29"/>
      <c r="H76" s="18"/>
      <c r="I76"/>
    </row>
    <row r="77" spans="1:52" ht="18" customHeight="1">
      <c r="B77" s="122" t="s">
        <v>32</v>
      </c>
      <c r="C77" s="98" t="s">
        <v>13</v>
      </c>
      <c r="D77" s="98" t="s">
        <v>11</v>
      </c>
      <c r="E77" s="99" t="s">
        <v>14</v>
      </c>
      <c r="F77" s="95"/>
      <c r="G77" s="95"/>
      <c r="H77" s="68" t="s">
        <v>64</v>
      </c>
      <c r="I77"/>
      <c r="AW77" s="64"/>
      <c r="AX77" s="4"/>
      <c r="AY77" s="64"/>
    </row>
    <row r="78" spans="1:52">
      <c r="B78" s="144" t="s">
        <v>27</v>
      </c>
      <c r="C78" s="145">
        <f t="shared" ref="C78:E84" si="32">C102*75%</f>
        <v>1.125</v>
      </c>
      <c r="D78" s="145">
        <f t="shared" si="32"/>
        <v>0</v>
      </c>
      <c r="E78" s="145">
        <f t="shared" si="32"/>
        <v>0</v>
      </c>
      <c r="F78" s="30"/>
      <c r="G78" s="30"/>
      <c r="H78" s="138">
        <f t="shared" ref="H78:H85" si="33">SUM(C78:E78)*40</f>
        <v>45</v>
      </c>
      <c r="I78"/>
      <c r="AZ78" s="2"/>
    </row>
    <row r="79" spans="1:52">
      <c r="B79" s="144" t="s">
        <v>54</v>
      </c>
      <c r="C79" s="145">
        <f t="shared" si="32"/>
        <v>0.75</v>
      </c>
      <c r="D79" s="145">
        <f t="shared" si="32"/>
        <v>2.25</v>
      </c>
      <c r="E79" s="145">
        <f t="shared" si="32"/>
        <v>3</v>
      </c>
      <c r="F79" s="30"/>
      <c r="G79" s="30"/>
      <c r="H79" s="138">
        <f t="shared" si="33"/>
        <v>240</v>
      </c>
      <c r="I79"/>
      <c r="AZ79" s="2"/>
    </row>
    <row r="80" spans="1:52">
      <c r="B80" s="144" t="s">
        <v>2</v>
      </c>
      <c r="C80" s="145">
        <f t="shared" si="32"/>
        <v>0</v>
      </c>
      <c r="D80" s="145">
        <f t="shared" si="32"/>
        <v>1.5</v>
      </c>
      <c r="E80" s="145">
        <f t="shared" si="32"/>
        <v>3</v>
      </c>
      <c r="F80" s="30"/>
      <c r="G80" s="30"/>
      <c r="H80" s="138">
        <f t="shared" si="33"/>
        <v>180</v>
      </c>
      <c r="I80"/>
      <c r="AZ80" s="2"/>
    </row>
    <row r="81" spans="2:52">
      <c r="B81" s="144" t="s">
        <v>52</v>
      </c>
      <c r="C81" s="145">
        <f t="shared" si="32"/>
        <v>0.75</v>
      </c>
      <c r="D81" s="145">
        <f t="shared" si="32"/>
        <v>1.5</v>
      </c>
      <c r="E81" s="145">
        <f t="shared" si="32"/>
        <v>3</v>
      </c>
      <c r="F81" s="30"/>
      <c r="G81" s="30"/>
      <c r="H81" s="138">
        <f t="shared" si="33"/>
        <v>210</v>
      </c>
      <c r="I81"/>
      <c r="AZ81" s="2"/>
    </row>
    <row r="82" spans="2:52">
      <c r="B82" s="144" t="s">
        <v>16</v>
      </c>
      <c r="C82" s="145">
        <f t="shared" si="32"/>
        <v>1.5</v>
      </c>
      <c r="D82" s="145">
        <f t="shared" si="32"/>
        <v>1.5</v>
      </c>
      <c r="E82" s="145">
        <f t="shared" si="32"/>
        <v>6</v>
      </c>
      <c r="F82" s="30"/>
      <c r="G82" s="30"/>
      <c r="H82" s="138">
        <f t="shared" si="33"/>
        <v>360</v>
      </c>
      <c r="I82"/>
      <c r="AZ82" s="2"/>
    </row>
    <row r="83" spans="2:52">
      <c r="B83" s="144" t="s">
        <v>10</v>
      </c>
      <c r="C83" s="145">
        <f t="shared" si="32"/>
        <v>0.75</v>
      </c>
      <c r="D83" s="145">
        <f t="shared" si="32"/>
        <v>2.25</v>
      </c>
      <c r="E83" s="145">
        <f t="shared" si="32"/>
        <v>5.25</v>
      </c>
      <c r="F83" s="30"/>
      <c r="G83" s="30"/>
      <c r="H83" s="138">
        <f t="shared" si="33"/>
        <v>330</v>
      </c>
      <c r="I83"/>
      <c r="AZ83" s="2"/>
    </row>
    <row r="84" spans="2:52" ht="13.5" thickBot="1">
      <c r="B84" s="144" t="s">
        <v>17</v>
      </c>
      <c r="C84" s="145">
        <f t="shared" si="32"/>
        <v>0</v>
      </c>
      <c r="D84" s="145">
        <f t="shared" si="32"/>
        <v>0.75</v>
      </c>
      <c r="E84" s="145">
        <f t="shared" si="32"/>
        <v>3</v>
      </c>
      <c r="F84" s="30"/>
      <c r="G84" s="30"/>
      <c r="H84" s="139">
        <f t="shared" si="33"/>
        <v>150</v>
      </c>
      <c r="I84"/>
      <c r="AZ84" s="2"/>
    </row>
    <row r="85" spans="2:52" ht="15" thickBot="1">
      <c r="B85" s="152" t="s">
        <v>106</v>
      </c>
      <c r="C85" s="153">
        <f>SUM(C78:C84)</f>
        <v>4.875</v>
      </c>
      <c r="D85" s="153">
        <f>SUM(D78:D84)</f>
        <v>9.75</v>
      </c>
      <c r="E85" s="154">
        <f>SUM(E78:E84)</f>
        <v>23.25</v>
      </c>
      <c r="F85" s="30"/>
      <c r="G85" s="30"/>
      <c r="H85" s="140">
        <f t="shared" si="33"/>
        <v>1515</v>
      </c>
      <c r="I85"/>
      <c r="AZ85" s="2"/>
    </row>
    <row r="86" spans="2:52" ht="15.75" thickBot="1">
      <c r="B86" s="155" t="s">
        <v>107</v>
      </c>
      <c r="C86" s="156">
        <f>IFERROR($BB$6/C85,0)</f>
        <v>8.2051282051282044</v>
      </c>
      <c r="D86" s="156">
        <f>IFERROR($BB$6/D85,0)</f>
        <v>4.1025641025641022</v>
      </c>
      <c r="E86" s="157">
        <f>IFERROR($BB$6/E85,0)</f>
        <v>1.7204301075268817</v>
      </c>
      <c r="F86" s="30"/>
      <c r="G86" s="30"/>
      <c r="H86" s="141"/>
      <c r="I86"/>
      <c r="AZ86" s="2"/>
    </row>
    <row r="87" spans="2:52">
      <c r="B87" s="35"/>
      <c r="C87" s="97" t="s">
        <v>100</v>
      </c>
      <c r="D87" s="96"/>
      <c r="E87" s="96"/>
      <c r="F87" s="37"/>
      <c r="G87" s="37"/>
      <c r="H87" s="141"/>
      <c r="I87"/>
      <c r="AZ87" s="2"/>
    </row>
    <row r="88" spans="2:52">
      <c r="B88" s="35"/>
      <c r="C88" s="36"/>
      <c r="D88" s="36"/>
      <c r="E88" s="36"/>
      <c r="F88" s="37"/>
      <c r="G88" s="37"/>
      <c r="H88" s="141"/>
      <c r="I88"/>
      <c r="AZ88" s="2"/>
    </row>
    <row r="89" spans="2:52">
      <c r="B89" s="93" t="s">
        <v>110</v>
      </c>
      <c r="C89" s="36"/>
      <c r="D89" s="36"/>
      <c r="E89" s="36"/>
      <c r="F89" s="37"/>
      <c r="G89" s="37"/>
      <c r="H89" s="141"/>
      <c r="I89"/>
      <c r="AZ89" s="2"/>
    </row>
    <row r="90" spans="2:52" ht="15.75">
      <c r="B90" s="121" t="s">
        <v>59</v>
      </c>
      <c r="C90" s="103" t="s">
        <v>13</v>
      </c>
      <c r="D90" s="103" t="s">
        <v>11</v>
      </c>
      <c r="E90" s="103" t="s">
        <v>14</v>
      </c>
      <c r="F90" s="30"/>
      <c r="G90" s="30"/>
      <c r="H90" s="8"/>
      <c r="I90"/>
      <c r="AZ90" s="2"/>
    </row>
    <row r="91" spans="2:52">
      <c r="B91" s="146" t="s">
        <v>12</v>
      </c>
      <c r="C91" s="147">
        <v>1</v>
      </c>
      <c r="D91" s="147">
        <v>1</v>
      </c>
      <c r="E91" s="147">
        <v>1</v>
      </c>
      <c r="F91" s="30"/>
      <c r="G91" s="30"/>
      <c r="H91" s="138">
        <f t="shared" ref="H91:H96" si="34">SUM(C91:E91)*40</f>
        <v>120</v>
      </c>
      <c r="I91"/>
      <c r="AZ91" s="2"/>
    </row>
    <row r="92" spans="2:52">
      <c r="B92" s="146" t="s">
        <v>2</v>
      </c>
      <c r="C92" s="147"/>
      <c r="D92" s="147">
        <v>1</v>
      </c>
      <c r="E92" s="147"/>
      <c r="F92" s="30"/>
      <c r="G92" s="30"/>
      <c r="H92" s="138">
        <f t="shared" si="34"/>
        <v>40</v>
      </c>
      <c r="I92"/>
      <c r="AZ92" s="2"/>
    </row>
    <row r="93" spans="2:52">
      <c r="B93" s="146" t="s">
        <v>15</v>
      </c>
      <c r="C93" s="147">
        <v>0.5</v>
      </c>
      <c r="D93" s="147">
        <v>0.5</v>
      </c>
      <c r="E93" s="147"/>
      <c r="F93" s="30"/>
      <c r="G93" s="30"/>
      <c r="H93" s="138">
        <f t="shared" si="34"/>
        <v>40</v>
      </c>
      <c r="I93"/>
      <c r="AZ93" s="2"/>
    </row>
    <row r="94" spans="2:52">
      <c r="B94" s="146" t="s">
        <v>28</v>
      </c>
      <c r="C94" s="147">
        <v>1</v>
      </c>
      <c r="D94" s="147">
        <v>1</v>
      </c>
      <c r="E94" s="147">
        <v>1</v>
      </c>
      <c r="F94" s="30"/>
      <c r="G94" s="30"/>
      <c r="H94" s="138">
        <f t="shared" si="34"/>
        <v>120</v>
      </c>
      <c r="I94"/>
      <c r="AZ94" s="2"/>
    </row>
    <row r="95" spans="2:52" ht="13.5" thickBot="1">
      <c r="B95" s="146" t="s">
        <v>10</v>
      </c>
      <c r="C95" s="147">
        <v>1</v>
      </c>
      <c r="D95" s="147">
        <v>2</v>
      </c>
      <c r="E95" s="147">
        <v>1</v>
      </c>
      <c r="F95" s="30"/>
      <c r="G95" s="30"/>
      <c r="H95" s="138">
        <f t="shared" si="34"/>
        <v>160</v>
      </c>
      <c r="I95"/>
      <c r="AZ95" s="2"/>
    </row>
    <row r="96" spans="2:52" ht="15" thickBot="1">
      <c r="B96" s="152" t="s">
        <v>106</v>
      </c>
      <c r="C96" s="153">
        <f>SUM(C91:C95)</f>
        <v>3.5</v>
      </c>
      <c r="D96" s="153">
        <f>SUM(D91:D95)</f>
        <v>5.5</v>
      </c>
      <c r="E96" s="153">
        <f>SUM(E91:E95)</f>
        <v>3</v>
      </c>
      <c r="F96" s="30"/>
      <c r="G96" s="30"/>
      <c r="H96" s="140">
        <f t="shared" si="34"/>
        <v>480</v>
      </c>
      <c r="I96"/>
      <c r="AZ96" s="2"/>
    </row>
    <row r="97" spans="2:52" ht="15.75" thickBot="1">
      <c r="B97" s="155" t="s">
        <v>107</v>
      </c>
      <c r="C97" s="156">
        <f>IFERROR($BB$6/C96,0)</f>
        <v>11.428571428571429</v>
      </c>
      <c r="D97" s="156">
        <f>IFERROR($BB$6/D96,0)</f>
        <v>7.2727272727272725</v>
      </c>
      <c r="E97" s="157">
        <f>IFERROR($BB$6/E96,0)</f>
        <v>13.333333333333334</v>
      </c>
      <c r="F97" s="30"/>
      <c r="G97" s="30"/>
      <c r="H97" s="8"/>
      <c r="I97"/>
      <c r="AZ97" s="2"/>
    </row>
    <row r="98" spans="2:52">
      <c r="B98" s="35"/>
      <c r="C98" s="36"/>
      <c r="D98" s="36"/>
      <c r="E98" s="36"/>
      <c r="F98" s="37"/>
      <c r="G98" s="37"/>
      <c r="H98" s="8"/>
      <c r="I98"/>
      <c r="AZ98" s="2"/>
    </row>
    <row r="99" spans="2:52">
      <c r="B99" s="35"/>
      <c r="C99" s="36"/>
      <c r="D99" s="36"/>
      <c r="E99" s="36"/>
      <c r="F99" s="37"/>
      <c r="G99" s="37"/>
      <c r="H99" s="8"/>
      <c r="I99"/>
      <c r="AZ99" s="2"/>
    </row>
    <row r="100" spans="2:52">
      <c r="B100" s="124" t="s">
        <v>9</v>
      </c>
      <c r="C100" s="31"/>
      <c r="D100" s="31"/>
      <c r="E100" s="31"/>
      <c r="F100" s="32"/>
      <c r="G100" s="33"/>
      <c r="H100" s="8"/>
      <c r="I100"/>
      <c r="AZ100" s="2"/>
    </row>
    <row r="101" spans="2:52" ht="15.75">
      <c r="B101" s="123" t="s">
        <v>4</v>
      </c>
      <c r="C101" s="105" t="s">
        <v>13</v>
      </c>
      <c r="D101" s="105" t="s">
        <v>11</v>
      </c>
      <c r="E101" s="105" t="s">
        <v>14</v>
      </c>
      <c r="F101" s="30"/>
      <c r="G101" s="30"/>
      <c r="H101" s="16"/>
      <c r="I101"/>
    </row>
    <row r="102" spans="2:52">
      <c r="B102" s="146" t="s">
        <v>27</v>
      </c>
      <c r="C102" s="147">
        <v>1.5</v>
      </c>
      <c r="D102" s="147"/>
      <c r="E102" s="147"/>
      <c r="F102" s="30"/>
      <c r="G102" s="30"/>
      <c r="H102" s="138">
        <f t="shared" ref="H102:H109" si="35">SUM(C102:E102)*40</f>
        <v>60</v>
      </c>
      <c r="I102"/>
    </row>
    <row r="103" spans="2:52">
      <c r="B103" s="146" t="s">
        <v>54</v>
      </c>
      <c r="C103" s="147">
        <v>1</v>
      </c>
      <c r="D103" s="147">
        <v>3</v>
      </c>
      <c r="E103" s="147">
        <v>4</v>
      </c>
      <c r="F103" s="30"/>
      <c r="G103" s="30"/>
      <c r="H103" s="138">
        <f t="shared" si="35"/>
        <v>320</v>
      </c>
      <c r="I103"/>
    </row>
    <row r="104" spans="2:52">
      <c r="B104" s="146" t="s">
        <v>2</v>
      </c>
      <c r="C104" s="147"/>
      <c r="D104" s="147">
        <v>2</v>
      </c>
      <c r="E104" s="147">
        <v>4</v>
      </c>
      <c r="F104" s="30"/>
      <c r="G104" s="30"/>
      <c r="H104" s="138">
        <f t="shared" si="35"/>
        <v>240</v>
      </c>
      <c r="I104"/>
    </row>
    <row r="105" spans="2:52">
      <c r="B105" s="146" t="s">
        <v>52</v>
      </c>
      <c r="C105" s="147">
        <v>1</v>
      </c>
      <c r="D105" s="147">
        <v>2</v>
      </c>
      <c r="E105" s="147">
        <v>4</v>
      </c>
      <c r="F105" s="30"/>
      <c r="G105" s="30"/>
      <c r="H105" s="138">
        <f t="shared" si="35"/>
        <v>280</v>
      </c>
      <c r="I105"/>
    </row>
    <row r="106" spans="2:52">
      <c r="B106" s="146" t="s">
        <v>16</v>
      </c>
      <c r="C106" s="147">
        <v>2</v>
      </c>
      <c r="D106" s="147">
        <v>2</v>
      </c>
      <c r="E106" s="147">
        <v>8</v>
      </c>
      <c r="F106" s="30"/>
      <c r="G106" s="30"/>
      <c r="H106" s="138">
        <f t="shared" si="35"/>
        <v>480</v>
      </c>
      <c r="I106"/>
    </row>
    <row r="107" spans="2:52">
      <c r="B107" s="146" t="s">
        <v>10</v>
      </c>
      <c r="C107" s="147">
        <v>1</v>
      </c>
      <c r="D107" s="147">
        <v>3</v>
      </c>
      <c r="E107" s="147">
        <v>7</v>
      </c>
      <c r="F107" s="30"/>
      <c r="G107" s="30"/>
      <c r="H107" s="138">
        <f t="shared" si="35"/>
        <v>440</v>
      </c>
      <c r="I107"/>
    </row>
    <row r="108" spans="2:52" ht="13.5" thickBot="1">
      <c r="B108" s="146" t="s">
        <v>17</v>
      </c>
      <c r="C108" s="147"/>
      <c r="D108" s="147">
        <v>1</v>
      </c>
      <c r="E108" s="147">
        <v>4</v>
      </c>
      <c r="F108" s="30"/>
      <c r="G108" s="30"/>
      <c r="H108" s="139">
        <f t="shared" si="35"/>
        <v>200</v>
      </c>
      <c r="I108"/>
      <c r="AY108" s="6"/>
    </row>
    <row r="109" spans="2:52" ht="15" thickBot="1">
      <c r="B109" s="152" t="s">
        <v>106</v>
      </c>
      <c r="C109" s="153">
        <f>SUM(C102:C108)</f>
        <v>6.5</v>
      </c>
      <c r="D109" s="153">
        <f>SUM(D102:D108)</f>
        <v>13</v>
      </c>
      <c r="E109" s="153">
        <f>SUM(E102:E108)</f>
        <v>31</v>
      </c>
      <c r="F109" s="30"/>
      <c r="G109" s="30"/>
      <c r="H109" s="140">
        <f t="shared" si="35"/>
        <v>2020</v>
      </c>
      <c r="I109"/>
      <c r="AZ109" s="2"/>
    </row>
    <row r="110" spans="2:52" ht="15.75" thickBot="1">
      <c r="B110" s="155" t="s">
        <v>107</v>
      </c>
      <c r="C110" s="156">
        <f>IFERROR($BB$6/C109,0)</f>
        <v>6.1538461538461542</v>
      </c>
      <c r="D110" s="156">
        <f>IFERROR($BB$6/D109,0)</f>
        <v>3.0769230769230771</v>
      </c>
      <c r="E110" s="157">
        <f>IFERROR($BB$6/E109,0)</f>
        <v>1.2903225806451613</v>
      </c>
      <c r="F110" s="30"/>
      <c r="G110" s="30"/>
      <c r="H110" s="141"/>
      <c r="I110"/>
      <c r="AZ110" s="2"/>
    </row>
    <row r="111" spans="2:52">
      <c r="B111" s="35"/>
      <c r="C111" s="36"/>
      <c r="D111" s="36"/>
      <c r="E111" s="36"/>
      <c r="F111" s="37"/>
      <c r="G111" s="37"/>
      <c r="H111" s="141"/>
      <c r="I111"/>
    </row>
    <row r="112" spans="2:52">
      <c r="B112" s="25"/>
      <c r="C112" s="34"/>
      <c r="D112" s="34"/>
      <c r="E112" s="34"/>
      <c r="F112" s="30"/>
      <c r="G112" s="30"/>
      <c r="H112" s="141"/>
      <c r="I112"/>
    </row>
    <row r="113" spans="2:52">
      <c r="B113" s="25" t="s">
        <v>29</v>
      </c>
      <c r="C113" s="34"/>
      <c r="D113" s="34"/>
      <c r="E113" s="34"/>
      <c r="F113" s="30"/>
      <c r="G113" s="30"/>
      <c r="H113" s="141"/>
      <c r="I113"/>
    </row>
    <row r="114" spans="2:52">
      <c r="B114" s="104" t="s">
        <v>39</v>
      </c>
      <c r="C114" s="105" t="s">
        <v>13</v>
      </c>
      <c r="D114" s="105" t="s">
        <v>11</v>
      </c>
      <c r="E114" s="105" t="s">
        <v>14</v>
      </c>
      <c r="F114" s="30"/>
      <c r="G114" s="30"/>
      <c r="H114" s="141"/>
      <c r="I114"/>
    </row>
    <row r="115" spans="2:52">
      <c r="B115" s="146" t="s">
        <v>12</v>
      </c>
      <c r="C115" s="147">
        <v>1</v>
      </c>
      <c r="D115" s="147">
        <v>1</v>
      </c>
      <c r="E115" s="147">
        <v>1</v>
      </c>
      <c r="F115" s="30"/>
      <c r="G115" s="30"/>
      <c r="H115" s="138">
        <f t="shared" ref="H115:H120" si="36">SUM(C115:E115)*40</f>
        <v>120</v>
      </c>
      <c r="I115"/>
    </row>
    <row r="116" spans="2:52">
      <c r="B116" s="146" t="s">
        <v>2</v>
      </c>
      <c r="C116" s="147"/>
      <c r="D116" s="147">
        <v>1</v>
      </c>
      <c r="E116" s="147"/>
      <c r="F116" s="30"/>
      <c r="G116" s="30"/>
      <c r="H116" s="138">
        <f t="shared" si="36"/>
        <v>40</v>
      </c>
      <c r="I116"/>
    </row>
    <row r="117" spans="2:52">
      <c r="B117" s="146" t="s">
        <v>15</v>
      </c>
      <c r="C117" s="147">
        <v>0.5</v>
      </c>
      <c r="D117" s="147">
        <v>0.5</v>
      </c>
      <c r="E117" s="147"/>
      <c r="F117" s="30"/>
      <c r="G117" s="30"/>
      <c r="H117" s="138">
        <f t="shared" si="36"/>
        <v>40</v>
      </c>
      <c r="I117"/>
    </row>
    <row r="118" spans="2:52">
      <c r="B118" s="146" t="s">
        <v>28</v>
      </c>
      <c r="C118" s="147">
        <v>1</v>
      </c>
      <c r="D118" s="147">
        <v>1</v>
      </c>
      <c r="E118" s="147">
        <v>1</v>
      </c>
      <c r="F118" s="30"/>
      <c r="G118" s="30"/>
      <c r="H118" s="138">
        <f t="shared" si="36"/>
        <v>120</v>
      </c>
      <c r="I118"/>
    </row>
    <row r="119" spans="2:52" ht="13.5" thickBot="1">
      <c r="B119" s="146" t="s">
        <v>10</v>
      </c>
      <c r="C119" s="147">
        <v>1</v>
      </c>
      <c r="D119" s="147">
        <v>2</v>
      </c>
      <c r="E119" s="147">
        <v>1</v>
      </c>
      <c r="F119" s="30"/>
      <c r="G119" s="30"/>
      <c r="H119" s="139">
        <f t="shared" si="36"/>
        <v>160</v>
      </c>
      <c r="I119"/>
    </row>
    <row r="120" spans="2:52" ht="15" thickBot="1">
      <c r="B120" s="152" t="s">
        <v>106</v>
      </c>
      <c r="C120" s="153">
        <f>SUM(C115:C119)</f>
        <v>3.5</v>
      </c>
      <c r="D120" s="153">
        <f>SUM(D115:D119)</f>
        <v>5.5</v>
      </c>
      <c r="E120" s="153">
        <f>SUM(E115:E119)</f>
        <v>3</v>
      </c>
      <c r="F120" s="30"/>
      <c r="G120" s="30"/>
      <c r="H120" s="140">
        <f t="shared" si="36"/>
        <v>480</v>
      </c>
      <c r="I120"/>
      <c r="AZ120" s="2"/>
    </row>
    <row r="121" spans="2:52" ht="15.75" thickBot="1">
      <c r="B121" s="155" t="s">
        <v>107</v>
      </c>
      <c r="C121" s="156">
        <f>IFERROR($BB$6/C120,0)</f>
        <v>11.428571428571429</v>
      </c>
      <c r="D121" s="156">
        <f>IFERROR($BB$6/D120,0)</f>
        <v>7.2727272727272725</v>
      </c>
      <c r="E121" s="157">
        <f>IFERROR($BB$6/E120,0)</f>
        <v>13.333333333333334</v>
      </c>
      <c r="F121" s="30"/>
      <c r="G121" s="30"/>
      <c r="H121" s="141"/>
      <c r="I121"/>
      <c r="AZ121" s="2"/>
    </row>
    <row r="122" spans="2:52" ht="15">
      <c r="B122" s="100"/>
      <c r="C122" s="101"/>
      <c r="D122" s="101"/>
      <c r="E122" s="102"/>
      <c r="F122" s="30"/>
      <c r="G122" s="30"/>
      <c r="H122" s="8"/>
      <c r="I122"/>
    </row>
    <row r="123" spans="2:52">
      <c r="B123" s="7"/>
      <c r="C123" s="94"/>
      <c r="D123" s="94"/>
      <c r="E123" s="94"/>
      <c r="F123" s="30"/>
      <c r="G123" s="30"/>
      <c r="H123" s="8"/>
      <c r="I123"/>
    </row>
    <row r="124" spans="2:52">
      <c r="B124" s="25" t="s">
        <v>117</v>
      </c>
      <c r="C124" s="36"/>
      <c r="D124" s="36"/>
      <c r="E124" s="36"/>
      <c r="F124" s="37"/>
      <c r="G124" s="37"/>
      <c r="H124" s="8"/>
      <c r="I124"/>
    </row>
    <row r="125" spans="2:52" ht="15.75">
      <c r="B125" s="123" t="s">
        <v>112</v>
      </c>
      <c r="C125" s="105" t="s">
        <v>13</v>
      </c>
      <c r="D125" s="105" t="s">
        <v>11</v>
      </c>
      <c r="E125" s="105" t="s">
        <v>14</v>
      </c>
      <c r="F125" s="30"/>
      <c r="G125" s="30"/>
      <c r="H125" s="8"/>
      <c r="I125"/>
    </row>
    <row r="126" spans="2:52">
      <c r="B126" s="146" t="s">
        <v>27</v>
      </c>
      <c r="C126" s="147">
        <v>1.5</v>
      </c>
      <c r="D126" s="147">
        <v>2</v>
      </c>
      <c r="E126" s="147">
        <v>4</v>
      </c>
      <c r="F126" s="30"/>
      <c r="G126" s="30"/>
      <c r="H126" s="138">
        <f t="shared" ref="H126:H132" si="37">SUM(C126:E126)*40</f>
        <v>300</v>
      </c>
      <c r="I126"/>
    </row>
    <row r="127" spans="2:52">
      <c r="B127" s="146" t="s">
        <v>49</v>
      </c>
      <c r="C127" s="147"/>
      <c r="D127" s="147">
        <v>2</v>
      </c>
      <c r="E127" s="147"/>
      <c r="F127" s="30"/>
      <c r="G127" s="30"/>
      <c r="H127" s="138">
        <f t="shared" si="37"/>
        <v>80</v>
      </c>
      <c r="I127"/>
    </row>
    <row r="128" spans="2:52">
      <c r="B128" s="146" t="s">
        <v>24</v>
      </c>
      <c r="C128" s="147">
        <v>1</v>
      </c>
      <c r="D128" s="147">
        <v>2</v>
      </c>
      <c r="E128" s="147">
        <v>4</v>
      </c>
      <c r="F128" s="30"/>
      <c r="G128" s="30"/>
      <c r="H128" s="138">
        <f t="shared" si="37"/>
        <v>280</v>
      </c>
      <c r="I128"/>
    </row>
    <row r="129" spans="1:52">
      <c r="B129" s="146" t="s">
        <v>3</v>
      </c>
      <c r="C129" s="147">
        <v>1</v>
      </c>
      <c r="D129" s="147">
        <v>1</v>
      </c>
      <c r="E129" s="147">
        <v>4</v>
      </c>
      <c r="F129" s="30"/>
      <c r="G129" s="30"/>
      <c r="H129" s="138">
        <f t="shared" si="37"/>
        <v>240</v>
      </c>
      <c r="I129"/>
    </row>
    <row r="130" spans="1:52">
      <c r="B130" s="146" t="s">
        <v>26</v>
      </c>
      <c r="C130" s="147">
        <v>1</v>
      </c>
      <c r="D130" s="147">
        <v>3.5</v>
      </c>
      <c r="E130" s="147">
        <v>4</v>
      </c>
      <c r="F130" s="30"/>
      <c r="G130" s="30"/>
      <c r="H130" s="138">
        <f t="shared" si="37"/>
        <v>340</v>
      </c>
      <c r="I130"/>
    </row>
    <row r="131" spans="1:52" ht="13.5" thickBot="1">
      <c r="B131" s="146" t="s">
        <v>17</v>
      </c>
      <c r="C131" s="147"/>
      <c r="D131" s="147"/>
      <c r="E131" s="147"/>
      <c r="F131" s="30"/>
      <c r="G131" s="30"/>
      <c r="H131" s="138">
        <f t="shared" si="37"/>
        <v>0</v>
      </c>
      <c r="I131"/>
    </row>
    <row r="132" spans="1:52" ht="15" thickBot="1">
      <c r="B132" s="152" t="s">
        <v>106</v>
      </c>
      <c r="C132" s="153">
        <f>SUM(C126:C131)</f>
        <v>4.5</v>
      </c>
      <c r="D132" s="153">
        <f>SUM(D126:D131)</f>
        <v>10.5</v>
      </c>
      <c r="E132" s="153">
        <f>SUM(E126:E131)</f>
        <v>16</v>
      </c>
      <c r="F132" s="30"/>
      <c r="G132" s="30"/>
      <c r="H132" s="140">
        <f t="shared" si="37"/>
        <v>1240</v>
      </c>
      <c r="I132"/>
      <c r="AZ132" s="2"/>
    </row>
    <row r="133" spans="1:52" s="28" customFormat="1" ht="15.75" thickBot="1">
      <c r="A133" s="213"/>
      <c r="B133" s="155" t="s">
        <v>107</v>
      </c>
      <c r="C133" s="156">
        <f>IFERROR($BB$6/C132,0)</f>
        <v>8.8888888888888893</v>
      </c>
      <c r="D133" s="156">
        <f>IFERROR($BB$6/D132,0)</f>
        <v>3.8095238095238093</v>
      </c>
      <c r="E133" s="157">
        <f>IFERROR($BB$6/E132,0)</f>
        <v>2.5</v>
      </c>
      <c r="F133" s="30"/>
      <c r="G133" s="30"/>
      <c r="H133" s="142"/>
      <c r="J133" s="192"/>
      <c r="K133" s="192"/>
      <c r="L133" s="192"/>
      <c r="M133" s="143"/>
      <c r="N133" s="143"/>
      <c r="O133" s="143"/>
      <c r="P133" s="143"/>
      <c r="Q133" s="143"/>
      <c r="R133" s="143"/>
      <c r="S133" s="143"/>
      <c r="T133" s="143"/>
      <c r="U133" s="143"/>
      <c r="V133" s="143"/>
      <c r="W133" s="143"/>
      <c r="X133" s="143"/>
      <c r="Y133" s="143"/>
      <c r="Z133" s="143"/>
      <c r="AA133" s="143"/>
      <c r="AB133" s="143"/>
      <c r="AC133" s="143"/>
      <c r="AD133" s="143"/>
      <c r="AE133" s="143"/>
      <c r="AF133" s="143"/>
      <c r="AG133" s="143"/>
      <c r="AH133" s="143"/>
      <c r="AI133" s="143"/>
      <c r="AJ133" s="143"/>
      <c r="AK133" s="143"/>
      <c r="AL133" s="143"/>
      <c r="AM133" s="143"/>
      <c r="AN133" s="143"/>
      <c r="AO133" s="143"/>
      <c r="AZ133" s="7"/>
    </row>
    <row r="134" spans="1:52" s="28" customFormat="1">
      <c r="A134" s="213"/>
      <c r="B134" s="35"/>
      <c r="C134" s="36"/>
      <c r="D134" s="36"/>
      <c r="E134" s="36"/>
      <c r="F134" s="37"/>
      <c r="G134" s="37"/>
      <c r="H134" s="143"/>
      <c r="J134" s="192"/>
      <c r="K134" s="192"/>
      <c r="L134" s="192"/>
      <c r="M134" s="143"/>
      <c r="N134" s="143"/>
      <c r="O134" s="143"/>
      <c r="P134" s="143"/>
      <c r="Q134" s="143"/>
      <c r="R134" s="143"/>
      <c r="S134" s="143"/>
      <c r="T134" s="143"/>
      <c r="U134" s="143"/>
      <c r="V134" s="143"/>
      <c r="W134" s="143"/>
      <c r="X134" s="143"/>
      <c r="Y134" s="143"/>
      <c r="Z134" s="143"/>
      <c r="AA134" s="143"/>
      <c r="AB134" s="143"/>
      <c r="AC134" s="143"/>
      <c r="AD134" s="143"/>
      <c r="AE134" s="143"/>
      <c r="AF134" s="143"/>
      <c r="AG134" s="143"/>
      <c r="AH134" s="143"/>
      <c r="AI134" s="143"/>
      <c r="AJ134" s="143"/>
      <c r="AK134" s="143"/>
      <c r="AL134" s="143"/>
      <c r="AM134" s="143"/>
      <c r="AN134" s="143"/>
      <c r="AO134" s="143"/>
    </row>
    <row r="135" spans="1:52">
      <c r="B135" s="28"/>
      <c r="C135" s="108"/>
      <c r="D135" s="108"/>
      <c r="E135" s="108"/>
      <c r="F135" s="30"/>
      <c r="G135" s="30"/>
      <c r="H135" s="8"/>
      <c r="I135"/>
    </row>
    <row r="136" spans="1:52">
      <c r="B136" s="28"/>
      <c r="C136" s="108"/>
      <c r="D136" s="108"/>
      <c r="E136" s="108"/>
      <c r="F136" s="30"/>
      <c r="G136" s="30"/>
      <c r="H136" s="8"/>
      <c r="I136"/>
    </row>
    <row r="137" spans="1:52">
      <c r="B137" s="104" t="s">
        <v>61</v>
      </c>
      <c r="C137" s="105" t="s">
        <v>13</v>
      </c>
      <c r="D137" s="105" t="s">
        <v>11</v>
      </c>
      <c r="E137" s="105" t="s">
        <v>14</v>
      </c>
      <c r="F137" s="30"/>
      <c r="G137" s="30"/>
      <c r="H137" s="8"/>
      <c r="I137"/>
    </row>
    <row r="138" spans="1:52">
      <c r="B138" s="146" t="s">
        <v>27</v>
      </c>
      <c r="C138" s="147">
        <v>1</v>
      </c>
      <c r="D138" s="147">
        <v>2</v>
      </c>
      <c r="E138" s="147">
        <v>3</v>
      </c>
      <c r="F138" s="30"/>
      <c r="G138" s="30"/>
      <c r="H138" s="138">
        <f t="shared" ref="H138:H144" si="38">SUM(C138:E138)*40</f>
        <v>240</v>
      </c>
      <c r="I138"/>
    </row>
    <row r="139" spans="1:52">
      <c r="B139" s="146" t="s">
        <v>49</v>
      </c>
      <c r="C139" s="147"/>
      <c r="D139" s="147"/>
      <c r="E139" s="147"/>
      <c r="F139" s="30"/>
      <c r="G139" s="30"/>
      <c r="H139" s="138">
        <f t="shared" si="38"/>
        <v>0</v>
      </c>
      <c r="I139"/>
    </row>
    <row r="140" spans="1:52">
      <c r="B140" s="146" t="s">
        <v>24</v>
      </c>
      <c r="C140" s="147">
        <v>1</v>
      </c>
      <c r="D140" s="147">
        <v>2</v>
      </c>
      <c r="E140" s="147">
        <v>3</v>
      </c>
      <c r="F140" s="30"/>
      <c r="G140" s="30"/>
      <c r="H140" s="138">
        <f t="shared" si="38"/>
        <v>240</v>
      </c>
      <c r="I140"/>
    </row>
    <row r="141" spans="1:52">
      <c r="B141" s="146" t="s">
        <v>25</v>
      </c>
      <c r="C141" s="148"/>
      <c r="D141" s="148"/>
      <c r="E141" s="148"/>
      <c r="F141" s="30"/>
      <c r="G141" s="30"/>
      <c r="H141" s="138">
        <f t="shared" si="38"/>
        <v>0</v>
      </c>
      <c r="I141"/>
    </row>
    <row r="142" spans="1:52">
      <c r="B142" s="146" t="s">
        <v>26</v>
      </c>
      <c r="C142" s="147">
        <v>1</v>
      </c>
      <c r="D142" s="147">
        <v>2</v>
      </c>
      <c r="E142" s="147">
        <v>3</v>
      </c>
      <c r="F142" s="30"/>
      <c r="G142" s="30"/>
      <c r="H142" s="138">
        <f t="shared" si="38"/>
        <v>240</v>
      </c>
      <c r="I142"/>
    </row>
    <row r="143" spans="1:52" ht="13.5" thickBot="1">
      <c r="B143" s="146" t="s">
        <v>17</v>
      </c>
      <c r="C143" s="148"/>
      <c r="D143" s="148"/>
      <c r="E143" s="148"/>
      <c r="F143" s="30"/>
      <c r="G143" s="30"/>
      <c r="H143" s="138">
        <f t="shared" si="38"/>
        <v>0</v>
      </c>
      <c r="I143"/>
    </row>
    <row r="144" spans="1:52" ht="15" thickBot="1">
      <c r="B144" s="152" t="s">
        <v>106</v>
      </c>
      <c r="C144" s="153">
        <f>SUM(C138:C143)</f>
        <v>3</v>
      </c>
      <c r="D144" s="153">
        <f>SUM(D138:D143)</f>
        <v>6</v>
      </c>
      <c r="E144" s="153">
        <f>SUM(E138:E143)</f>
        <v>9</v>
      </c>
      <c r="F144" s="30"/>
      <c r="G144" s="30"/>
      <c r="H144" s="140">
        <f t="shared" si="38"/>
        <v>720</v>
      </c>
      <c r="I144"/>
      <c r="AZ144" s="2"/>
    </row>
    <row r="145" spans="1:52" s="28" customFormat="1" ht="15.75" thickBot="1">
      <c r="A145" s="213"/>
      <c r="B145" s="155" t="s">
        <v>107</v>
      </c>
      <c r="C145" s="156">
        <f>IFERROR($BB$6/C144,0)</f>
        <v>13.333333333333334</v>
      </c>
      <c r="D145" s="156">
        <f>IFERROR($BB$6/D144,0)</f>
        <v>6.666666666666667</v>
      </c>
      <c r="E145" s="157">
        <f>IFERROR($BB$6/E144,0)</f>
        <v>4.4444444444444446</v>
      </c>
      <c r="F145" s="30"/>
      <c r="G145" s="30"/>
      <c r="H145" s="142"/>
      <c r="J145" s="192"/>
      <c r="K145" s="192"/>
      <c r="L145" s="192"/>
      <c r="M145" s="143"/>
      <c r="N145" s="143"/>
      <c r="O145" s="143"/>
      <c r="P145" s="143"/>
      <c r="Q145" s="143"/>
      <c r="R145" s="143"/>
      <c r="S145" s="143"/>
      <c r="T145" s="143"/>
      <c r="U145" s="143"/>
      <c r="V145" s="143"/>
      <c r="W145" s="143"/>
      <c r="X145" s="143"/>
      <c r="Y145" s="143"/>
      <c r="Z145" s="143"/>
      <c r="AA145" s="143"/>
      <c r="AB145" s="143"/>
      <c r="AC145" s="143"/>
      <c r="AD145" s="143"/>
      <c r="AE145" s="143"/>
      <c r="AF145" s="143"/>
      <c r="AG145" s="143"/>
      <c r="AH145" s="143"/>
      <c r="AI145" s="143"/>
      <c r="AJ145" s="143"/>
      <c r="AK145" s="143"/>
      <c r="AL145" s="143"/>
      <c r="AM145" s="143"/>
      <c r="AN145" s="143"/>
      <c r="AO145" s="143"/>
      <c r="AZ145" s="7"/>
    </row>
    <row r="146" spans="1:52" s="28" customFormat="1">
      <c r="A146" s="213"/>
      <c r="B146" s="35"/>
      <c r="C146" s="36"/>
      <c r="D146" s="36"/>
      <c r="E146" s="36"/>
      <c r="F146" s="37"/>
      <c r="G146" s="37"/>
      <c r="H146" s="143"/>
      <c r="J146" s="192"/>
      <c r="K146" s="192"/>
      <c r="L146" s="192"/>
      <c r="M146" s="143"/>
      <c r="N146" s="143"/>
      <c r="O146" s="143"/>
      <c r="P146" s="143"/>
      <c r="Q146" s="143"/>
      <c r="R146" s="143"/>
      <c r="S146" s="143"/>
      <c r="T146" s="143"/>
      <c r="U146" s="143"/>
      <c r="V146" s="143"/>
      <c r="W146" s="143"/>
      <c r="X146" s="143"/>
      <c r="Y146" s="143"/>
      <c r="Z146" s="143"/>
      <c r="AA146" s="143"/>
      <c r="AB146" s="143"/>
      <c r="AC146" s="143"/>
      <c r="AD146" s="143"/>
      <c r="AE146" s="143"/>
      <c r="AF146" s="143"/>
      <c r="AG146" s="143"/>
      <c r="AH146" s="143"/>
      <c r="AI146" s="143"/>
      <c r="AJ146" s="143"/>
      <c r="AK146" s="143"/>
      <c r="AL146" s="143"/>
      <c r="AM146" s="143"/>
      <c r="AN146" s="143"/>
      <c r="AO146" s="143"/>
    </row>
    <row r="147" spans="1:52">
      <c r="B147" s="28"/>
      <c r="C147" s="108"/>
      <c r="D147" s="108"/>
      <c r="E147" s="108"/>
      <c r="F147" s="30"/>
      <c r="G147" s="30"/>
      <c r="H147" s="8"/>
      <c r="I147"/>
    </row>
    <row r="148" spans="1:52">
      <c r="B148" s="28"/>
      <c r="C148" s="108"/>
      <c r="D148" s="108"/>
      <c r="E148" s="108"/>
      <c r="F148" s="30"/>
      <c r="G148" s="30"/>
      <c r="H148" s="8"/>
      <c r="I148"/>
    </row>
    <row r="149" spans="1:52">
      <c r="B149" s="110" t="s">
        <v>60</v>
      </c>
      <c r="C149" s="111" t="s">
        <v>13</v>
      </c>
      <c r="D149" s="111" t="s">
        <v>11</v>
      </c>
      <c r="E149" s="111" t="s">
        <v>14</v>
      </c>
      <c r="F149" s="30"/>
      <c r="G149" s="30"/>
      <c r="H149" s="8"/>
      <c r="I149"/>
    </row>
    <row r="150" spans="1:52">
      <c r="B150" s="149" t="s">
        <v>27</v>
      </c>
      <c r="C150" s="148">
        <v>1</v>
      </c>
      <c r="D150" s="148">
        <v>1</v>
      </c>
      <c r="E150" s="148">
        <v>1</v>
      </c>
      <c r="F150" s="30"/>
      <c r="G150" s="30"/>
      <c r="H150" s="138">
        <f>SUM(C150:E150)*40</f>
        <v>120</v>
      </c>
      <c r="I150"/>
    </row>
    <row r="151" spans="1:52">
      <c r="B151" s="149" t="s">
        <v>2</v>
      </c>
      <c r="C151" s="148"/>
      <c r="D151" s="148">
        <v>1</v>
      </c>
      <c r="E151" s="148"/>
      <c r="F151" s="30"/>
      <c r="G151" s="30"/>
      <c r="H151" s="138">
        <f>SUM(C151:E151)*40</f>
        <v>40</v>
      </c>
      <c r="I151"/>
    </row>
    <row r="152" spans="1:52">
      <c r="B152" s="149" t="s">
        <v>3</v>
      </c>
      <c r="C152" s="148"/>
      <c r="D152" s="148"/>
      <c r="E152" s="148"/>
      <c r="F152" s="30"/>
      <c r="G152" s="30"/>
      <c r="H152" s="138">
        <f>SUM(C152:E152)*40</f>
        <v>0</v>
      </c>
      <c r="I152"/>
    </row>
    <row r="153" spans="1:52" ht="13.5" thickBot="1">
      <c r="B153" s="149" t="s">
        <v>10</v>
      </c>
      <c r="C153" s="148">
        <v>1</v>
      </c>
      <c r="D153" s="148">
        <v>2</v>
      </c>
      <c r="E153" s="148">
        <v>1</v>
      </c>
      <c r="F153" s="30"/>
      <c r="G153" s="30"/>
      <c r="H153" s="138">
        <f>SUM(C153:E153)*40</f>
        <v>160</v>
      </c>
      <c r="I153"/>
    </row>
    <row r="154" spans="1:52" ht="15" thickBot="1">
      <c r="B154" s="152" t="s">
        <v>106</v>
      </c>
      <c r="C154" s="153">
        <f>SUM(C150:C153)</f>
        <v>2</v>
      </c>
      <c r="D154" s="153">
        <f>SUM(D150:D153)</f>
        <v>4</v>
      </c>
      <c r="E154" s="153">
        <f>SUM(E150:E153)</f>
        <v>2</v>
      </c>
      <c r="F154" s="30"/>
      <c r="G154" s="30"/>
      <c r="H154" s="140">
        <f>SUM(C154:E154)*40</f>
        <v>320</v>
      </c>
      <c r="I154"/>
      <c r="AZ154" s="2"/>
    </row>
    <row r="155" spans="1:52" s="28" customFormat="1" ht="15.75" thickBot="1">
      <c r="A155" s="213"/>
      <c r="B155" s="155" t="s">
        <v>107</v>
      </c>
      <c r="C155" s="156">
        <f>IFERROR($BB$6/C154,0)</f>
        <v>20</v>
      </c>
      <c r="D155" s="156">
        <f>IFERROR($BB$6/D154,0)</f>
        <v>10</v>
      </c>
      <c r="E155" s="157">
        <f>IFERROR($BB$6/E154,0)</f>
        <v>20</v>
      </c>
      <c r="F155" s="30"/>
      <c r="G155" s="30"/>
      <c r="H155" s="142"/>
      <c r="J155" s="192"/>
      <c r="K155" s="192"/>
      <c r="L155" s="192"/>
      <c r="M155" s="143"/>
      <c r="N155" s="143"/>
      <c r="O155" s="143"/>
      <c r="P155" s="143"/>
      <c r="Q155" s="143"/>
      <c r="R155" s="143"/>
      <c r="S155" s="143"/>
      <c r="T155" s="143"/>
      <c r="U155" s="143"/>
      <c r="V155" s="143"/>
      <c r="W155" s="143"/>
      <c r="X155" s="143"/>
      <c r="Y155" s="143"/>
      <c r="Z155" s="143"/>
      <c r="AA155" s="143"/>
      <c r="AB155" s="143"/>
      <c r="AC155" s="143"/>
      <c r="AD155" s="143"/>
      <c r="AE155" s="143"/>
      <c r="AF155" s="143"/>
      <c r="AG155" s="143"/>
      <c r="AH155" s="143"/>
      <c r="AI155" s="143"/>
      <c r="AJ155" s="143"/>
      <c r="AK155" s="143"/>
      <c r="AL155" s="143"/>
      <c r="AM155" s="143"/>
      <c r="AN155" s="143"/>
      <c r="AO155" s="143"/>
      <c r="AZ155" s="7"/>
    </row>
    <row r="156" spans="1:52" s="28" customFormat="1">
      <c r="A156" s="213"/>
      <c r="B156" s="35"/>
      <c r="C156" s="36"/>
      <c r="D156" s="36"/>
      <c r="E156" s="36"/>
      <c r="F156" s="37"/>
      <c r="G156" s="37"/>
      <c r="H156" s="143"/>
      <c r="J156" s="192"/>
      <c r="K156" s="192"/>
      <c r="L156" s="192"/>
      <c r="M156" s="143"/>
      <c r="N156" s="143"/>
      <c r="O156" s="143"/>
      <c r="P156" s="143"/>
      <c r="Q156" s="143"/>
      <c r="R156" s="143"/>
      <c r="S156" s="143"/>
      <c r="T156" s="143"/>
      <c r="U156" s="143"/>
      <c r="V156" s="143"/>
      <c r="W156" s="143"/>
      <c r="X156" s="143"/>
      <c r="Y156" s="143"/>
      <c r="Z156" s="143"/>
      <c r="AA156" s="143"/>
      <c r="AB156" s="143"/>
      <c r="AC156" s="143"/>
      <c r="AD156" s="143"/>
      <c r="AE156" s="143"/>
      <c r="AF156" s="143"/>
      <c r="AG156" s="143"/>
      <c r="AH156" s="143"/>
      <c r="AI156" s="143"/>
      <c r="AJ156" s="143"/>
      <c r="AK156" s="143"/>
      <c r="AL156" s="143"/>
      <c r="AM156" s="143"/>
      <c r="AN156" s="143"/>
      <c r="AO156" s="143"/>
    </row>
    <row r="157" spans="1:52">
      <c r="B157" s="7"/>
      <c r="C157" s="94"/>
      <c r="D157" s="94"/>
      <c r="E157" s="94"/>
      <c r="F157" s="30"/>
      <c r="G157" s="30"/>
      <c r="H157" s="8"/>
      <c r="I157"/>
    </row>
    <row r="158" spans="1:52">
      <c r="B158" s="125" t="s">
        <v>40</v>
      </c>
      <c r="C158" s="94"/>
      <c r="D158" s="94"/>
      <c r="E158" s="94"/>
      <c r="F158" s="30"/>
      <c r="G158" s="30"/>
      <c r="H158" s="8"/>
      <c r="I158"/>
    </row>
    <row r="159" spans="1:52" ht="15.75">
      <c r="B159" s="126" t="s">
        <v>47</v>
      </c>
      <c r="C159" s="103" t="s">
        <v>13</v>
      </c>
      <c r="D159" s="103" t="s">
        <v>11</v>
      </c>
      <c r="E159" s="103" t="s">
        <v>14</v>
      </c>
      <c r="F159" s="30"/>
      <c r="G159" s="30"/>
      <c r="H159" s="8"/>
      <c r="I159"/>
    </row>
    <row r="160" spans="1:52">
      <c r="B160" s="149" t="s">
        <v>27</v>
      </c>
      <c r="C160" s="148">
        <v>1</v>
      </c>
      <c r="D160" s="148">
        <v>2</v>
      </c>
      <c r="E160" s="148">
        <v>2</v>
      </c>
      <c r="F160" s="30"/>
      <c r="G160" s="30"/>
      <c r="H160" s="138">
        <f>SUM(C160:E160)*40</f>
        <v>200</v>
      </c>
      <c r="I160"/>
    </row>
    <row r="161" spans="1:52">
      <c r="B161" s="149" t="s">
        <v>2</v>
      </c>
      <c r="C161" s="148"/>
      <c r="D161" s="148">
        <v>2</v>
      </c>
      <c r="E161" s="148"/>
      <c r="F161" s="30"/>
      <c r="G161" s="30"/>
      <c r="H161" s="138">
        <f>SUM(C161:E161)*40</f>
        <v>80</v>
      </c>
      <c r="I161"/>
    </row>
    <row r="162" spans="1:52">
      <c r="B162" s="149" t="s">
        <v>3</v>
      </c>
      <c r="C162" s="147">
        <v>1</v>
      </c>
      <c r="D162" s="147">
        <v>2</v>
      </c>
      <c r="E162" s="147">
        <v>2</v>
      </c>
      <c r="F162" s="30"/>
      <c r="G162" s="30"/>
      <c r="H162" s="138">
        <f>SUM(C162:E162)*40</f>
        <v>200</v>
      </c>
      <c r="I162"/>
    </row>
    <row r="163" spans="1:52" ht="13.5" thickBot="1">
      <c r="B163" s="149" t="s">
        <v>10</v>
      </c>
      <c r="C163" s="148">
        <v>1</v>
      </c>
      <c r="D163" s="148">
        <v>2</v>
      </c>
      <c r="E163" s="148">
        <v>2</v>
      </c>
      <c r="F163" s="30"/>
      <c r="G163" s="30"/>
      <c r="H163" s="138">
        <f>SUM(C163:E163)*40</f>
        <v>200</v>
      </c>
      <c r="I163"/>
    </row>
    <row r="164" spans="1:52" ht="15" thickBot="1">
      <c r="B164" s="152" t="s">
        <v>106</v>
      </c>
      <c r="C164" s="153">
        <f>SUM(C160:C163)</f>
        <v>3</v>
      </c>
      <c r="D164" s="153">
        <f>SUM(D160:D163)</f>
        <v>8</v>
      </c>
      <c r="E164" s="153">
        <f>SUM(E160:E163)</f>
        <v>6</v>
      </c>
      <c r="F164" s="30"/>
      <c r="G164" s="30"/>
      <c r="H164" s="140">
        <f>SUM(C164:E164)*40</f>
        <v>680</v>
      </c>
      <c r="I164"/>
      <c r="AZ164" s="2"/>
    </row>
    <row r="165" spans="1:52" s="28" customFormat="1" ht="15.75" thickBot="1">
      <c r="A165" s="213"/>
      <c r="B165" s="155" t="s">
        <v>107</v>
      </c>
      <c r="C165" s="156">
        <f>IFERROR($BB$6/C164,0)</f>
        <v>13.333333333333334</v>
      </c>
      <c r="D165" s="156">
        <f>IFERROR($BB$6/D164,0)</f>
        <v>5</v>
      </c>
      <c r="E165" s="157">
        <f>IFERROR($BB$6/E164,0)</f>
        <v>6.666666666666667</v>
      </c>
      <c r="F165" s="30"/>
      <c r="G165" s="30"/>
      <c r="H165" s="142"/>
      <c r="J165" s="192"/>
      <c r="K165" s="192"/>
      <c r="L165" s="192"/>
      <c r="M165" s="143"/>
      <c r="N165" s="143"/>
      <c r="O165" s="143"/>
      <c r="P165" s="143"/>
      <c r="Q165" s="143"/>
      <c r="R165" s="143"/>
      <c r="S165" s="143"/>
      <c r="T165" s="143"/>
      <c r="U165" s="143"/>
      <c r="V165" s="143"/>
      <c r="W165" s="143"/>
      <c r="X165" s="143"/>
      <c r="Y165" s="143"/>
      <c r="Z165" s="143"/>
      <c r="AA165" s="143"/>
      <c r="AB165" s="143"/>
      <c r="AC165" s="143"/>
      <c r="AD165" s="143"/>
      <c r="AE165" s="143"/>
      <c r="AF165" s="143"/>
      <c r="AG165" s="143"/>
      <c r="AH165" s="143"/>
      <c r="AI165" s="143"/>
      <c r="AJ165" s="143"/>
      <c r="AK165" s="143"/>
      <c r="AL165" s="143"/>
      <c r="AM165" s="143"/>
      <c r="AN165" s="143"/>
      <c r="AO165" s="143"/>
      <c r="AZ165" s="7"/>
    </row>
    <row r="166" spans="1:52" s="28" customFormat="1">
      <c r="A166" s="213"/>
      <c r="B166" s="35"/>
      <c r="C166" s="36"/>
      <c r="D166" s="36"/>
      <c r="E166" s="36"/>
      <c r="F166" s="37"/>
      <c r="G166" s="37"/>
      <c r="H166" s="143"/>
      <c r="J166" s="192"/>
      <c r="K166" s="192"/>
      <c r="L166" s="192"/>
      <c r="M166" s="143"/>
      <c r="N166" s="143"/>
      <c r="O166" s="143"/>
      <c r="P166" s="143"/>
      <c r="Q166" s="143"/>
      <c r="R166" s="143"/>
      <c r="S166" s="143"/>
      <c r="T166" s="143"/>
      <c r="U166" s="143"/>
      <c r="V166" s="143"/>
      <c r="W166" s="143"/>
      <c r="X166" s="143"/>
      <c r="Y166" s="143"/>
      <c r="Z166" s="143"/>
      <c r="AA166" s="143"/>
      <c r="AB166" s="143"/>
      <c r="AC166" s="143"/>
      <c r="AD166" s="143"/>
      <c r="AE166" s="143"/>
      <c r="AF166" s="143"/>
      <c r="AG166" s="143"/>
      <c r="AH166" s="143"/>
      <c r="AI166" s="143"/>
      <c r="AJ166" s="143"/>
      <c r="AK166" s="143"/>
      <c r="AL166" s="143"/>
      <c r="AM166" s="143"/>
      <c r="AN166" s="143"/>
      <c r="AO166" s="143"/>
    </row>
    <row r="167" spans="1:52">
      <c r="B167" s="28"/>
      <c r="C167" s="108"/>
      <c r="D167" s="108"/>
      <c r="E167" s="108"/>
      <c r="F167" s="30"/>
      <c r="G167" s="30"/>
      <c r="H167" s="8"/>
      <c r="I167"/>
    </row>
    <row r="168" spans="1:52">
      <c r="B168" s="28" t="s">
        <v>46</v>
      </c>
      <c r="C168" s="108"/>
      <c r="D168" s="108"/>
      <c r="E168" s="108"/>
      <c r="F168" s="30"/>
      <c r="G168" s="30"/>
      <c r="H168" s="8"/>
      <c r="I168"/>
    </row>
    <row r="169" spans="1:52">
      <c r="B169" s="104" t="s">
        <v>111</v>
      </c>
      <c r="C169" s="105" t="s">
        <v>13</v>
      </c>
      <c r="D169" s="105" t="s">
        <v>11</v>
      </c>
      <c r="E169" s="105" t="s">
        <v>14</v>
      </c>
      <c r="F169" s="30"/>
      <c r="G169" s="30"/>
      <c r="H169" s="8"/>
      <c r="I169"/>
    </row>
    <row r="170" spans="1:52">
      <c r="B170" s="146" t="s">
        <v>27</v>
      </c>
      <c r="C170" s="147">
        <v>1</v>
      </c>
      <c r="D170" s="147">
        <v>1</v>
      </c>
      <c r="E170" s="147">
        <v>1</v>
      </c>
      <c r="F170" s="30"/>
      <c r="G170" s="30"/>
      <c r="H170" s="138">
        <f>SUM(C170:E170)*40</f>
        <v>120</v>
      </c>
      <c r="I170"/>
    </row>
    <row r="171" spans="1:52">
      <c r="B171" s="146" t="s">
        <v>2</v>
      </c>
      <c r="C171" s="147"/>
      <c r="D171" s="147"/>
      <c r="E171" s="147"/>
      <c r="F171" s="30"/>
      <c r="G171" s="30"/>
      <c r="H171" s="138">
        <f>SUM(C171:E171)*40</f>
        <v>0</v>
      </c>
      <c r="I171"/>
    </row>
    <row r="172" spans="1:52">
      <c r="B172" s="146" t="s">
        <v>3</v>
      </c>
      <c r="C172" s="147">
        <v>0.5</v>
      </c>
      <c r="D172" s="147">
        <v>0.5</v>
      </c>
      <c r="E172" s="147">
        <v>0.5</v>
      </c>
      <c r="F172" s="30"/>
      <c r="G172" s="30"/>
      <c r="H172" s="138">
        <f>SUM(C172:E172)*40</f>
        <v>60</v>
      </c>
      <c r="I172"/>
    </row>
    <row r="173" spans="1:52" ht="13.5" thickBot="1">
      <c r="B173" s="146" t="s">
        <v>10</v>
      </c>
      <c r="C173" s="147">
        <v>0.5</v>
      </c>
      <c r="D173" s="147">
        <v>0.5</v>
      </c>
      <c r="E173" s="147">
        <v>0.5</v>
      </c>
      <c r="F173" s="30"/>
      <c r="G173" s="30"/>
      <c r="H173" s="138">
        <f>SUM(C173:E173)*40</f>
        <v>60</v>
      </c>
      <c r="I173"/>
    </row>
    <row r="174" spans="1:52" ht="15" thickBot="1">
      <c r="B174" s="152" t="s">
        <v>106</v>
      </c>
      <c r="C174" s="153">
        <f>SUM(C170:C173)</f>
        <v>2</v>
      </c>
      <c r="D174" s="153">
        <f>SUM(D170:D173)</f>
        <v>2</v>
      </c>
      <c r="E174" s="153">
        <f>SUM(E170:E173)</f>
        <v>2</v>
      </c>
      <c r="F174" s="30"/>
      <c r="G174" s="30"/>
      <c r="H174" s="140">
        <f>SUM(C174:E174)*40</f>
        <v>240</v>
      </c>
      <c r="I174"/>
      <c r="AZ174" s="2"/>
    </row>
    <row r="175" spans="1:52" s="28" customFormat="1" ht="15.75" thickBot="1">
      <c r="A175" s="213"/>
      <c r="B175" s="155" t="s">
        <v>107</v>
      </c>
      <c r="C175" s="156">
        <f>IFERROR($BB$6/C174,0)</f>
        <v>20</v>
      </c>
      <c r="D175" s="156">
        <f>IFERROR($BB$6/D174,0)</f>
        <v>20</v>
      </c>
      <c r="E175" s="157">
        <f>IFERROR($BB$6/E174,0)</f>
        <v>20</v>
      </c>
      <c r="F175" s="30"/>
      <c r="G175" s="30"/>
      <c r="H175" s="142"/>
      <c r="J175" s="192"/>
      <c r="K175" s="192"/>
      <c r="L175" s="192"/>
      <c r="M175" s="143"/>
      <c r="N175" s="143"/>
      <c r="O175" s="143"/>
      <c r="P175" s="143"/>
      <c r="Q175" s="143"/>
      <c r="R175" s="143"/>
      <c r="S175" s="143"/>
      <c r="T175" s="143"/>
      <c r="U175" s="143"/>
      <c r="V175" s="143"/>
      <c r="W175" s="143"/>
      <c r="X175" s="143"/>
      <c r="Y175" s="143"/>
      <c r="Z175" s="143"/>
      <c r="AA175" s="143"/>
      <c r="AB175" s="143"/>
      <c r="AC175" s="143"/>
      <c r="AD175" s="143"/>
      <c r="AE175" s="143"/>
      <c r="AF175" s="143"/>
      <c r="AG175" s="143"/>
      <c r="AH175" s="143"/>
      <c r="AI175" s="143"/>
      <c r="AJ175" s="143"/>
      <c r="AK175" s="143"/>
      <c r="AL175" s="143"/>
      <c r="AM175" s="143"/>
      <c r="AN175" s="143"/>
      <c r="AO175" s="143"/>
      <c r="AZ175" s="7"/>
    </row>
    <row r="176" spans="1:52" s="28" customFormat="1">
      <c r="A176" s="213"/>
      <c r="B176" s="35"/>
      <c r="C176" s="36"/>
      <c r="D176" s="36"/>
      <c r="E176" s="36"/>
      <c r="F176" s="37"/>
      <c r="G176" s="37"/>
      <c r="H176" s="143"/>
      <c r="J176" s="192"/>
      <c r="K176" s="192"/>
      <c r="L176" s="192"/>
      <c r="M176" s="143"/>
      <c r="N176" s="143"/>
      <c r="O176" s="143"/>
      <c r="P176" s="143"/>
      <c r="Q176" s="143"/>
      <c r="R176" s="143"/>
      <c r="S176" s="143"/>
      <c r="T176" s="143"/>
      <c r="U176" s="143"/>
      <c r="V176" s="143"/>
      <c r="W176" s="143"/>
      <c r="X176" s="143"/>
      <c r="Y176" s="143"/>
      <c r="Z176" s="143"/>
      <c r="AA176" s="143"/>
      <c r="AB176" s="143"/>
      <c r="AC176" s="143"/>
      <c r="AD176" s="143"/>
      <c r="AE176" s="143"/>
      <c r="AF176" s="143"/>
      <c r="AG176" s="143"/>
      <c r="AH176" s="143"/>
      <c r="AI176" s="143"/>
      <c r="AJ176" s="143"/>
      <c r="AK176" s="143"/>
      <c r="AL176" s="143"/>
      <c r="AM176" s="143"/>
      <c r="AN176" s="143"/>
      <c r="AO176" s="143"/>
    </row>
    <row r="177" spans="1:52">
      <c r="B177" s="28"/>
      <c r="C177" s="109"/>
      <c r="D177" s="28"/>
      <c r="E177" s="28"/>
      <c r="F177" s="28"/>
      <c r="G177" s="28"/>
      <c r="H177" s="143"/>
      <c r="I177"/>
    </row>
    <row r="178" spans="1:52">
      <c r="B178" s="28"/>
      <c r="C178" s="109"/>
      <c r="D178" s="28"/>
      <c r="E178" s="28"/>
      <c r="F178" s="28"/>
      <c r="G178" s="28"/>
      <c r="H178" s="143"/>
      <c r="I178"/>
    </row>
    <row r="179" spans="1:52">
      <c r="B179" s="112" t="s">
        <v>63</v>
      </c>
      <c r="C179" s="113" t="s">
        <v>13</v>
      </c>
      <c r="D179" s="113" t="s">
        <v>11</v>
      </c>
      <c r="E179" s="113" t="s">
        <v>14</v>
      </c>
      <c r="F179" s="30"/>
      <c r="G179" s="30"/>
      <c r="H179" s="143"/>
      <c r="I179"/>
    </row>
    <row r="180" spans="1:52">
      <c r="B180" s="146" t="s">
        <v>27</v>
      </c>
      <c r="C180" s="147">
        <v>1</v>
      </c>
      <c r="D180" s="147">
        <v>1</v>
      </c>
      <c r="E180" s="147">
        <v>1</v>
      </c>
      <c r="F180" s="30"/>
      <c r="G180" s="30"/>
      <c r="H180" s="138">
        <f>SUM(C180:E180)*40</f>
        <v>120</v>
      </c>
      <c r="I180"/>
    </row>
    <row r="181" spans="1:52">
      <c r="B181" s="146" t="s">
        <v>2</v>
      </c>
      <c r="C181" s="147"/>
      <c r="D181" s="147"/>
      <c r="E181" s="147"/>
      <c r="F181" s="30"/>
      <c r="G181" s="30"/>
      <c r="H181" s="138">
        <f>SUM(C181:E181)*40</f>
        <v>0</v>
      </c>
      <c r="I181"/>
    </row>
    <row r="182" spans="1:52">
      <c r="B182" s="146" t="s">
        <v>3</v>
      </c>
      <c r="C182" s="147">
        <v>0.5</v>
      </c>
      <c r="D182" s="147">
        <v>0.5</v>
      </c>
      <c r="E182" s="147">
        <v>0.5</v>
      </c>
      <c r="F182" s="30"/>
      <c r="G182" s="30"/>
      <c r="H182" s="138">
        <f>SUM(C182:E182)*40</f>
        <v>60</v>
      </c>
      <c r="I182"/>
    </row>
    <row r="183" spans="1:52" ht="13.5" thickBot="1">
      <c r="B183" s="146" t="s">
        <v>10</v>
      </c>
      <c r="C183" s="147">
        <v>0.5</v>
      </c>
      <c r="D183" s="147">
        <v>0.5</v>
      </c>
      <c r="E183" s="147">
        <v>0.5</v>
      </c>
      <c r="F183" s="30"/>
      <c r="G183" s="30"/>
      <c r="H183" s="138">
        <f>SUM(C183:E183)*40</f>
        <v>60</v>
      </c>
      <c r="I183"/>
    </row>
    <row r="184" spans="1:52" ht="15" thickBot="1">
      <c r="B184" s="152" t="s">
        <v>106</v>
      </c>
      <c r="C184" s="153">
        <f>SUM(C180:C183)</f>
        <v>2</v>
      </c>
      <c r="D184" s="153">
        <f>SUM(D180:D183)</f>
        <v>2</v>
      </c>
      <c r="E184" s="153">
        <f>SUM(E180:E183)</f>
        <v>2</v>
      </c>
      <c r="F184" s="30"/>
      <c r="G184" s="30"/>
      <c r="H184" s="140">
        <f>SUM(C184:E184)*40</f>
        <v>240</v>
      </c>
      <c r="I184"/>
      <c r="AZ184" s="2"/>
    </row>
    <row r="185" spans="1:52" s="28" customFormat="1" ht="15.75" thickBot="1">
      <c r="A185" s="213"/>
      <c r="B185" s="155" t="s">
        <v>107</v>
      </c>
      <c r="C185" s="156">
        <f>IFERROR($BB$6/C184,0)</f>
        <v>20</v>
      </c>
      <c r="D185" s="156">
        <f>IFERROR($BB$6/D184,0)</f>
        <v>20</v>
      </c>
      <c r="E185" s="157">
        <f>IFERROR($BB$6/E184,0)</f>
        <v>20</v>
      </c>
      <c r="F185" s="30"/>
      <c r="G185" s="30"/>
      <c r="H185" s="142"/>
      <c r="J185" s="192"/>
      <c r="K185" s="192"/>
      <c r="L185" s="192"/>
      <c r="M185" s="143"/>
      <c r="N185" s="143"/>
      <c r="O185" s="143"/>
      <c r="P185" s="143"/>
      <c r="Q185" s="143"/>
      <c r="R185" s="143"/>
      <c r="S185" s="143"/>
      <c r="T185" s="143"/>
      <c r="U185" s="143"/>
      <c r="V185" s="143"/>
      <c r="W185" s="143"/>
      <c r="X185" s="143"/>
      <c r="Y185" s="143"/>
      <c r="Z185" s="143"/>
      <c r="AA185" s="143"/>
      <c r="AB185" s="143"/>
      <c r="AC185" s="143"/>
      <c r="AD185" s="143"/>
      <c r="AE185" s="143"/>
      <c r="AF185" s="143"/>
      <c r="AG185" s="143"/>
      <c r="AH185" s="143"/>
      <c r="AI185" s="143"/>
      <c r="AJ185" s="143"/>
      <c r="AK185" s="143"/>
      <c r="AL185" s="143"/>
      <c r="AM185" s="143"/>
      <c r="AN185" s="143"/>
      <c r="AO185" s="143"/>
      <c r="AZ185" s="7"/>
    </row>
    <row r="186" spans="1:52" s="28" customFormat="1">
      <c r="A186" s="213"/>
      <c r="B186" s="35"/>
      <c r="C186" s="36"/>
      <c r="D186" s="36"/>
      <c r="E186" s="36"/>
      <c r="F186" s="37"/>
      <c r="G186" s="37"/>
      <c r="H186" s="143"/>
      <c r="J186" s="192"/>
      <c r="K186" s="192"/>
      <c r="L186" s="192"/>
      <c r="M186" s="143"/>
      <c r="N186" s="143"/>
      <c r="O186" s="143"/>
      <c r="P186" s="143"/>
      <c r="Q186" s="143"/>
      <c r="R186" s="143"/>
      <c r="S186" s="143"/>
      <c r="T186" s="143"/>
      <c r="U186" s="143"/>
      <c r="V186" s="143"/>
      <c r="W186" s="143"/>
      <c r="X186" s="143"/>
      <c r="Y186" s="143"/>
      <c r="Z186" s="143"/>
      <c r="AA186" s="143"/>
      <c r="AB186" s="143"/>
      <c r="AC186" s="143"/>
      <c r="AD186" s="143"/>
      <c r="AE186" s="143"/>
      <c r="AF186" s="143"/>
      <c r="AG186" s="143"/>
      <c r="AH186" s="143"/>
      <c r="AI186" s="143"/>
      <c r="AJ186" s="143"/>
      <c r="AK186" s="143"/>
      <c r="AL186" s="143"/>
      <c r="AM186" s="143"/>
      <c r="AN186" s="143"/>
      <c r="AO186" s="143"/>
    </row>
    <row r="187" spans="1:52">
      <c r="C187"/>
      <c r="D187"/>
      <c r="E187"/>
      <c r="F187"/>
      <c r="G187"/>
      <c r="H187" s="143"/>
      <c r="I187"/>
    </row>
    <row r="188" spans="1:52">
      <c r="C188"/>
      <c r="D188"/>
      <c r="E188"/>
      <c r="F188"/>
      <c r="G188"/>
      <c r="H188" s="143"/>
      <c r="I188"/>
    </row>
    <row r="189" spans="1:52">
      <c r="B189" s="114" t="s">
        <v>68</v>
      </c>
      <c r="C189" s="115" t="s">
        <v>13</v>
      </c>
      <c r="D189" s="115" t="s">
        <v>11</v>
      </c>
      <c r="E189" s="115" t="s">
        <v>14</v>
      </c>
      <c r="F189" s="30"/>
      <c r="G189" s="30"/>
      <c r="H189" s="143"/>
      <c r="I189"/>
    </row>
    <row r="190" spans="1:52" ht="25.5">
      <c r="B190" s="150" t="s">
        <v>103</v>
      </c>
      <c r="C190" s="310">
        <f>D190*0.2</f>
        <v>0.14166666666666669</v>
      </c>
      <c r="D190" s="311">
        <f>D201</f>
        <v>0.70833333333333337</v>
      </c>
      <c r="E190" s="312">
        <f>D190*0.8</f>
        <v>0.56666666666666676</v>
      </c>
      <c r="F190" s="30"/>
      <c r="G190" s="30"/>
      <c r="H190" s="138">
        <f>SUM(C190:E190)*40</f>
        <v>56.666666666666679</v>
      </c>
      <c r="I190"/>
    </row>
    <row r="191" spans="1:52">
      <c r="B191" s="151"/>
      <c r="C191" s="310"/>
      <c r="D191" s="310"/>
      <c r="E191" s="310"/>
      <c r="F191" s="30"/>
      <c r="G191" s="30"/>
      <c r="H191" s="138">
        <f>SUM(C191:E191)*40</f>
        <v>0</v>
      </c>
      <c r="I191"/>
    </row>
    <row r="192" spans="1:52">
      <c r="B192" s="151"/>
      <c r="C192" s="310"/>
      <c r="D192" s="310"/>
      <c r="E192" s="310"/>
      <c r="F192" s="30"/>
      <c r="G192" s="30"/>
      <c r="H192" s="138">
        <f>SUM(C192:E192)*40</f>
        <v>0</v>
      </c>
      <c r="I192"/>
    </row>
    <row r="193" spans="1:55" ht="13.5" thickBot="1">
      <c r="B193" s="151"/>
      <c r="C193" s="310"/>
      <c r="D193" s="310"/>
      <c r="E193" s="310"/>
      <c r="F193" s="30"/>
      <c r="G193" s="30"/>
      <c r="H193" s="138">
        <f>SUM(C193:E193)*40</f>
        <v>0</v>
      </c>
      <c r="I193"/>
    </row>
    <row r="194" spans="1:55" ht="15" thickBot="1">
      <c r="B194" s="152" t="s">
        <v>108</v>
      </c>
      <c r="C194" s="313">
        <f>SUM(C190:C193)</f>
        <v>0.14166666666666669</v>
      </c>
      <c r="D194" s="313">
        <f>SUM(D190:D193)</f>
        <v>0.70833333333333337</v>
      </c>
      <c r="E194" s="313">
        <f>SUM(E190:E193)</f>
        <v>0.56666666666666676</v>
      </c>
      <c r="F194" s="30"/>
      <c r="G194" s="30"/>
      <c r="H194" s="140">
        <f>SUM(C194:E194)*40</f>
        <v>56.666666666666679</v>
      </c>
      <c r="I194"/>
      <c r="AZ194" s="2"/>
    </row>
    <row r="195" spans="1:55" s="28" customFormat="1" ht="15.75" thickBot="1">
      <c r="A195" s="213"/>
      <c r="B195" s="155" t="s">
        <v>126</v>
      </c>
      <c r="C195" s="156">
        <f>IFERROR($BB$6/C194,0)</f>
        <v>282.35294117647055</v>
      </c>
      <c r="D195" s="156">
        <f>IFERROR($BB$6/D194,0)</f>
        <v>56.470588235294116</v>
      </c>
      <c r="E195" s="157">
        <f>IFERROR($BB$6/E194,0)</f>
        <v>70.588235294117638</v>
      </c>
      <c r="F195" s="30"/>
      <c r="G195" s="30"/>
      <c r="H195" s="107"/>
      <c r="J195" s="192"/>
      <c r="K195" s="192"/>
      <c r="L195" s="192"/>
      <c r="M195" s="143"/>
      <c r="N195" s="143"/>
      <c r="O195" s="143"/>
      <c r="P195" s="143"/>
      <c r="Q195" s="143"/>
      <c r="R195" s="143"/>
      <c r="S195" s="143"/>
      <c r="T195" s="143"/>
      <c r="U195" s="143"/>
      <c r="V195" s="143"/>
      <c r="W195" s="143"/>
      <c r="X195" s="143"/>
      <c r="Y195" s="143"/>
      <c r="Z195" s="143"/>
      <c r="AA195" s="143"/>
      <c r="AB195" s="143"/>
      <c r="AC195" s="143"/>
      <c r="AD195" s="143"/>
      <c r="AE195" s="143"/>
      <c r="AF195" s="143"/>
      <c r="AG195" s="143"/>
      <c r="AH195" s="143"/>
      <c r="AI195" s="143"/>
      <c r="AJ195" s="143"/>
      <c r="AK195" s="143"/>
      <c r="AL195" s="143"/>
      <c r="AM195" s="143"/>
      <c r="AN195" s="143"/>
      <c r="AO195" s="143"/>
      <c r="AZ195" s="7"/>
      <c r="BC195" s="67"/>
    </row>
    <row r="196" spans="1:55" s="28" customFormat="1">
      <c r="A196" s="213"/>
      <c r="F196" s="37"/>
      <c r="G196" s="37"/>
      <c r="J196" s="192"/>
      <c r="K196" s="192"/>
      <c r="L196" s="192"/>
      <c r="M196" s="143"/>
      <c r="N196" s="143"/>
      <c r="O196" s="143"/>
      <c r="P196" s="143"/>
      <c r="Q196" s="143"/>
      <c r="R196" s="143"/>
      <c r="S196" s="143"/>
      <c r="T196" s="143"/>
      <c r="U196" s="143"/>
      <c r="V196" s="143"/>
      <c r="W196" s="143"/>
      <c r="X196" s="143"/>
      <c r="Y196" s="143"/>
      <c r="Z196" s="143"/>
      <c r="AA196" s="143"/>
      <c r="AB196" s="143"/>
      <c r="AC196" s="143"/>
      <c r="AD196" s="143"/>
      <c r="AE196" s="143"/>
      <c r="AF196" s="143"/>
      <c r="AG196" s="143"/>
      <c r="AH196" s="143"/>
      <c r="AI196" s="143"/>
      <c r="AJ196" s="143"/>
      <c r="AK196" s="143"/>
      <c r="AL196" s="143"/>
      <c r="AM196" s="143"/>
      <c r="AN196" s="143"/>
      <c r="AO196" s="143"/>
      <c r="AZ196" s="7"/>
    </row>
    <row r="197" spans="1:55">
      <c r="C197"/>
      <c r="D197"/>
      <c r="E197"/>
      <c r="F197"/>
      <c r="G197"/>
      <c r="H197">
        <v>10615</v>
      </c>
      <c r="I197"/>
      <c r="AZ197" s="2"/>
    </row>
    <row r="198" spans="1:55">
      <c r="C198"/>
      <c r="D198"/>
      <c r="E198"/>
      <c r="F198"/>
      <c r="G198"/>
      <c r="H198"/>
      <c r="I198"/>
      <c r="AZ198" s="2"/>
    </row>
    <row r="199" spans="1:55" ht="15">
      <c r="B199" s="158" t="s">
        <v>104</v>
      </c>
      <c r="C199" s="159"/>
      <c r="D199" s="159">
        <v>34</v>
      </c>
      <c r="E199" s="160"/>
      <c r="F199" s="160"/>
      <c r="G199" s="161"/>
      <c r="H199"/>
      <c r="I199"/>
    </row>
    <row r="200" spans="1:55" ht="15.75" thickBot="1">
      <c r="B200" s="162" t="s">
        <v>105</v>
      </c>
      <c r="C200" s="163"/>
      <c r="D200" s="163">
        <f>D199*12</f>
        <v>408</v>
      </c>
      <c r="E200" s="24"/>
      <c r="F200" s="24"/>
      <c r="G200" s="164"/>
      <c r="H200"/>
      <c r="I200"/>
    </row>
    <row r="201" spans="1:55" ht="30.75" thickBot="1">
      <c r="B201" s="165" t="s">
        <v>103</v>
      </c>
      <c r="C201" s="166"/>
      <c r="D201" s="307">
        <f>(D199/12)/4</f>
        <v>0.70833333333333337</v>
      </c>
      <c r="E201" s="167"/>
      <c r="F201" s="167"/>
      <c r="G201" s="168"/>
      <c r="H201"/>
      <c r="I201"/>
    </row>
    <row r="202" spans="1:55">
      <c r="B202" s="309" t="s">
        <v>136</v>
      </c>
      <c r="C202" s="308">
        <f>40*C190</f>
        <v>5.6666666666666679</v>
      </c>
      <c r="D202" s="308">
        <f>40*D190</f>
        <v>28.333333333333336</v>
      </c>
      <c r="E202" s="308">
        <f>40*E190</f>
        <v>22.666666666666671</v>
      </c>
      <c r="F202"/>
      <c r="G202"/>
      <c r="H202"/>
      <c r="I202"/>
    </row>
    <row r="229" spans="48:48">
      <c r="AV229" s="39"/>
    </row>
    <row r="230" spans="48:48">
      <c r="AV230" s="39"/>
    </row>
    <row r="231" spans="48:48">
      <c r="AV231" s="39"/>
    </row>
    <row r="232" spans="48:48">
      <c r="AV232" s="39"/>
    </row>
    <row r="233" spans="48:48">
      <c r="AV233" s="39"/>
    </row>
    <row r="234" spans="48:48">
      <c r="AV234" s="39"/>
    </row>
    <row r="235" spans="48:48">
      <c r="AV235" s="39"/>
    </row>
    <row r="236" spans="48:48">
      <c r="AV236" s="39"/>
    </row>
    <row r="237" spans="48:48">
      <c r="AV237" s="39"/>
    </row>
    <row r="238" spans="48:48">
      <c r="AV238" s="39"/>
    </row>
    <row r="239" spans="48:48">
      <c r="AV239" s="39"/>
    </row>
    <row r="240" spans="48:48">
      <c r="AV240" s="39"/>
    </row>
    <row r="241" spans="48:50">
      <c r="AV241" s="39"/>
      <c r="AX241" s="2"/>
    </row>
  </sheetData>
  <sheetProtection password="CE04" sheet="1" objects="1" scenarios="1"/>
  <mergeCells count="6">
    <mergeCell ref="AC7:AH7"/>
    <mergeCell ref="C7:F7"/>
    <mergeCell ref="G7:H7"/>
    <mergeCell ref="J7:M7"/>
    <mergeCell ref="O7:T7"/>
    <mergeCell ref="V7:AA7"/>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65"/>
  <sheetViews>
    <sheetView workbookViewId="0">
      <selection activeCell="B23" sqref="B23"/>
    </sheetView>
  </sheetViews>
  <sheetFormatPr defaultColWidth="8.85546875" defaultRowHeight="12.75"/>
  <cols>
    <col min="1" max="16384" width="8.85546875" style="41"/>
  </cols>
  <sheetData>
    <row r="1" spans="1:1" ht="22.5">
      <c r="A1" s="876"/>
    </row>
    <row r="2" spans="1:1" ht="21">
      <c r="A2" s="1035"/>
    </row>
    <row r="3" spans="1:1">
      <c r="A3" s="1036"/>
    </row>
    <row r="4" spans="1:1" ht="15.75">
      <c r="A4" s="1037"/>
    </row>
    <row r="5" spans="1:1" ht="13.5">
      <c r="A5" s="1038"/>
    </row>
    <row r="6" spans="1:1" ht="13.5">
      <c r="A6" s="1038"/>
    </row>
    <row r="7" spans="1:1" ht="13.5">
      <c r="A7" s="1038"/>
    </row>
    <row r="8" spans="1:1" ht="13.5">
      <c r="A8" s="1038"/>
    </row>
    <row r="9" spans="1:1" ht="13.5">
      <c r="A9" s="1038"/>
    </row>
    <row r="10" spans="1:1">
      <c r="A10" s="1036"/>
    </row>
    <row r="11" spans="1:1" ht="15.75">
      <c r="A11" s="1037"/>
    </row>
    <row r="12" spans="1:1" ht="13.5">
      <c r="A12" s="1038"/>
    </row>
    <row r="13" spans="1:1" ht="13.5">
      <c r="A13" s="1038"/>
    </row>
    <row r="14" spans="1:1" ht="13.5">
      <c r="A14" s="1038"/>
    </row>
    <row r="15" spans="1:1" ht="13.5">
      <c r="A15" s="1038"/>
    </row>
    <row r="16" spans="1:1" ht="13.5">
      <c r="A16" s="1038"/>
    </row>
    <row r="17" spans="1:1">
      <c r="A17" s="1036"/>
    </row>
    <row r="18" spans="1:1" ht="13.5">
      <c r="A18" s="1038"/>
    </row>
    <row r="19" spans="1:1" ht="13.5">
      <c r="A19" s="1038"/>
    </row>
    <row r="20" spans="1:1" ht="13.5">
      <c r="A20" s="1038"/>
    </row>
    <row r="21" spans="1:1" ht="13.5">
      <c r="A21" s="1038"/>
    </row>
    <row r="22" spans="1:1" ht="13.5">
      <c r="A22" s="1038"/>
    </row>
    <row r="23" spans="1:1" ht="15">
      <c r="A23" s="1039"/>
    </row>
    <row r="24" spans="1:1" ht="15">
      <c r="A24" s="1040"/>
    </row>
    <row r="26" spans="1:1" ht="15">
      <c r="A26" s="1041"/>
    </row>
    <row r="27" spans="1:1" ht="17.25">
      <c r="A27" s="1042"/>
    </row>
    <row r="28" spans="1:1">
      <c r="A28" s="1036"/>
    </row>
    <row r="29" spans="1:1" ht="13.5">
      <c r="A29" s="1038"/>
    </row>
    <row r="30" spans="1:1" ht="13.5">
      <c r="A30" s="1038"/>
    </row>
    <row r="31" spans="1:1" ht="13.5">
      <c r="A31" s="1038"/>
    </row>
    <row r="32" spans="1:1" ht="13.5">
      <c r="A32" s="1038"/>
    </row>
    <row r="33" spans="1:1" ht="13.5">
      <c r="A33" s="1038"/>
    </row>
    <row r="34" spans="1:1" ht="15">
      <c r="A34" s="1043"/>
    </row>
    <row r="35" spans="1:1" ht="17.25">
      <c r="A35" s="1042"/>
    </row>
    <row r="36" spans="1:1">
      <c r="A36" s="1036"/>
    </row>
    <row r="37" spans="1:1" ht="13.5">
      <c r="A37" s="1038"/>
    </row>
    <row r="38" spans="1:1">
      <c r="A38" s="1036"/>
    </row>
    <row r="40" spans="1:1" ht="15">
      <c r="A40" s="1044"/>
    </row>
    <row r="41" spans="1:1">
      <c r="A41" s="1036"/>
    </row>
    <row r="42" spans="1:1" ht="13.5">
      <c r="A42" s="1038"/>
    </row>
    <row r="43" spans="1:1" ht="13.5">
      <c r="A43" s="1038"/>
    </row>
    <row r="44" spans="1:1" ht="13.5">
      <c r="A44" s="1038"/>
    </row>
    <row r="45" spans="1:1" ht="13.5">
      <c r="A45" s="1038"/>
    </row>
    <row r="46" spans="1:1">
      <c r="A46" s="1036"/>
    </row>
    <row r="47" spans="1:1" ht="13.5">
      <c r="A47" s="1038"/>
    </row>
    <row r="48" spans="1:1" ht="13.5">
      <c r="A48" s="1038"/>
    </row>
    <row r="49" spans="1:1" ht="13.5">
      <c r="A49" s="1038"/>
    </row>
    <row r="50" spans="1:1" ht="13.5">
      <c r="A50" s="1038"/>
    </row>
    <row r="51" spans="1:1">
      <c r="A51" s="1036"/>
    </row>
    <row r="52" spans="1:1" ht="13.5">
      <c r="A52" s="1038"/>
    </row>
    <row r="53" spans="1:1" ht="13.5">
      <c r="A53" s="1038"/>
    </row>
    <row r="54" spans="1:1" ht="13.5">
      <c r="A54" s="1038"/>
    </row>
    <row r="55" spans="1:1" ht="13.5">
      <c r="A55" s="1038"/>
    </row>
    <row r="56" spans="1:1" ht="15">
      <c r="A56" s="1045"/>
    </row>
    <row r="57" spans="1:1">
      <c r="A57" s="1046"/>
    </row>
    <row r="58" spans="1:1">
      <c r="A58" s="1036"/>
    </row>
    <row r="59" spans="1:1" ht="13.5">
      <c r="A59" s="1038"/>
    </row>
    <row r="60" spans="1:1" ht="13.5">
      <c r="A60" s="1038"/>
    </row>
    <row r="61" spans="1:1" ht="13.5">
      <c r="A61" s="1038"/>
    </row>
    <row r="62" spans="1:1" ht="13.5">
      <c r="A62" s="1038"/>
    </row>
    <row r="63" spans="1:1" ht="15.75">
      <c r="A63" s="875"/>
    </row>
    <row r="64" spans="1:1">
      <c r="A64" s="1047"/>
    </row>
    <row r="65" spans="1:1">
      <c r="A65" s="1047"/>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
  <sheetViews>
    <sheetView workbookViewId="0"/>
  </sheetViews>
  <sheetFormatPr defaultRowHeight="12.7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
  <sheetViews>
    <sheetView workbookViewId="0"/>
  </sheetViews>
  <sheetFormatPr defaultRowHeight="12.7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
  <sheetViews>
    <sheetView workbookViewId="0"/>
  </sheetViews>
  <sheetFormatPr defaultRowHeight="12.7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
  <sheetViews>
    <sheetView workbookViewId="0"/>
  </sheetViews>
  <sheetFormatPr defaultRowHeight="12.7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
  <sheetViews>
    <sheetView workbookViewId="0"/>
  </sheetViews>
  <sheetFormatPr defaultRowHeight="12.7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
  <sheetViews>
    <sheetView workbookViewId="0"/>
  </sheetViews>
  <sheetFormatPr defaultRowHeight="12.7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3:M37"/>
  <sheetViews>
    <sheetView workbookViewId="0">
      <selection activeCell="J14" sqref="J14"/>
    </sheetView>
  </sheetViews>
  <sheetFormatPr defaultRowHeight="12.75"/>
  <sheetData>
    <row r="3" spans="1:9">
      <c r="C3" s="1196"/>
      <c r="D3" s="1196"/>
    </row>
    <row r="11" spans="1:9" ht="15">
      <c r="A11" s="1197" t="s">
        <v>850</v>
      </c>
      <c r="B11" s="1197"/>
      <c r="C11" s="1197"/>
      <c r="D11" s="1198" t="s">
        <v>851</v>
      </c>
      <c r="E11" s="1197"/>
      <c r="F11" s="1197"/>
      <c r="G11" s="1197"/>
      <c r="H11" s="1197"/>
      <c r="I11" s="1197"/>
    </row>
    <row r="12" spans="1:9" ht="15">
      <c r="A12" s="1197"/>
      <c r="B12" s="1197"/>
      <c r="C12" s="1199">
        <v>41855</v>
      </c>
      <c r="D12" s="1199">
        <v>41869</v>
      </c>
      <c r="E12" s="1197"/>
      <c r="F12" s="1197"/>
      <c r="G12" s="1197"/>
      <c r="H12" s="1197"/>
      <c r="I12" s="1197"/>
    </row>
    <row r="13" spans="1:9" ht="15">
      <c r="A13" s="1200" t="s">
        <v>853</v>
      </c>
      <c r="B13" s="1200" t="s">
        <v>854</v>
      </c>
      <c r="C13" s="1200" t="s">
        <v>855</v>
      </c>
      <c r="D13" s="1200" t="s">
        <v>856</v>
      </c>
      <c r="E13" s="1200" t="s">
        <v>241</v>
      </c>
      <c r="F13" s="1200" t="s">
        <v>871</v>
      </c>
      <c r="G13" s="1197"/>
      <c r="H13" s="1197"/>
      <c r="I13" s="1197"/>
    </row>
    <row r="14" spans="1:9" ht="15">
      <c r="A14" s="1201" t="s">
        <v>11</v>
      </c>
      <c r="B14" s="1202" t="s">
        <v>226</v>
      </c>
      <c r="C14" s="1203">
        <v>4</v>
      </c>
      <c r="D14" s="1204">
        <v>40</v>
      </c>
      <c r="E14" s="1205">
        <v>44</v>
      </c>
      <c r="F14" s="1205">
        <v>57.2</v>
      </c>
      <c r="G14" s="1197"/>
      <c r="H14" s="1197"/>
      <c r="I14" s="1197"/>
    </row>
    <row r="15" spans="1:9" ht="15">
      <c r="A15" s="1201" t="s">
        <v>230</v>
      </c>
      <c r="B15" s="1202" t="s">
        <v>575</v>
      </c>
      <c r="C15" s="1203">
        <v>4</v>
      </c>
      <c r="D15" s="1204">
        <v>40</v>
      </c>
      <c r="E15" s="1205">
        <v>44</v>
      </c>
      <c r="F15" s="1205">
        <v>57.2</v>
      </c>
      <c r="G15" s="1197"/>
      <c r="H15" s="1197"/>
      <c r="I15" s="1197"/>
    </row>
    <row r="16" spans="1:9" ht="15">
      <c r="A16" s="1201" t="s">
        <v>13</v>
      </c>
      <c r="B16" s="1202" t="s">
        <v>878</v>
      </c>
      <c r="C16" s="1203">
        <v>8</v>
      </c>
      <c r="D16" s="1203">
        <v>16</v>
      </c>
      <c r="E16" s="1205">
        <v>24</v>
      </c>
      <c r="F16" s="1205">
        <v>31.200000000000003</v>
      </c>
      <c r="G16" s="1197"/>
      <c r="H16" s="1197"/>
      <c r="I16" s="1197"/>
    </row>
    <row r="17" spans="1:13" ht="15">
      <c r="A17" s="1206"/>
      <c r="B17" s="1206"/>
      <c r="C17" s="1206"/>
      <c r="D17" s="1207"/>
      <c r="E17" s="1208">
        <v>112</v>
      </c>
      <c r="F17" s="1208">
        <v>145.6</v>
      </c>
      <c r="G17" s="1208"/>
      <c r="H17" s="1209">
        <v>112</v>
      </c>
      <c r="I17" s="1209">
        <v>145.60000000000002</v>
      </c>
    </row>
    <row r="22" spans="1:13" ht="18">
      <c r="A22" s="1347"/>
      <c r="B22" s="1347"/>
      <c r="C22" s="1348"/>
      <c r="D22" s="10"/>
      <c r="E22" s="1349"/>
      <c r="F22" s="1349"/>
      <c r="G22" s="1349"/>
      <c r="H22" s="1349"/>
      <c r="I22" s="1349"/>
      <c r="J22" s="1349"/>
      <c r="L22" s="1350"/>
      <c r="M22" s="1350"/>
    </row>
    <row r="23" spans="1:13" ht="18.75">
      <c r="A23" s="1072"/>
      <c r="B23" s="1072"/>
      <c r="C23" s="1073"/>
      <c r="D23" s="1074" t="s">
        <v>879</v>
      </c>
      <c r="E23" s="1075"/>
      <c r="F23" s="10"/>
      <c r="G23" s="1351" t="s">
        <v>993</v>
      </c>
      <c r="H23" s="1351"/>
      <c r="I23" s="1351"/>
      <c r="J23" s="1351"/>
      <c r="K23" s="1351"/>
      <c r="L23" s="1210" t="s">
        <v>994</v>
      </c>
      <c r="M23" s="1161"/>
    </row>
    <row r="24" spans="1:13">
      <c r="A24" s="1072"/>
      <c r="B24" s="1072"/>
      <c r="C24" s="1073"/>
      <c r="F24" s="12"/>
      <c r="G24" s="10"/>
      <c r="J24" s="356"/>
      <c r="L24" s="1161"/>
      <c r="M24" s="1161"/>
    </row>
    <row r="25" spans="1:13" ht="38.25">
      <c r="A25" s="1077" t="s">
        <v>882</v>
      </c>
      <c r="B25" s="1077" t="s">
        <v>882</v>
      </c>
      <c r="C25" s="1078" t="s">
        <v>883</v>
      </c>
      <c r="D25" s="1211" t="s">
        <v>884</v>
      </c>
      <c r="E25" s="1078" t="s">
        <v>885</v>
      </c>
      <c r="F25" s="1211" t="s">
        <v>886</v>
      </c>
      <c r="G25" s="1078" t="s">
        <v>887</v>
      </c>
      <c r="H25" s="1078" t="s">
        <v>888</v>
      </c>
      <c r="I25" s="1078" t="s">
        <v>889</v>
      </c>
      <c r="J25" s="1078" t="s">
        <v>995</v>
      </c>
      <c r="K25" s="1078" t="s">
        <v>891</v>
      </c>
      <c r="L25" s="1078" t="s">
        <v>890</v>
      </c>
      <c r="M25" s="1212" t="s">
        <v>893</v>
      </c>
    </row>
    <row r="26" spans="1:13">
      <c r="A26" s="1081" t="s">
        <v>894</v>
      </c>
      <c r="B26" s="1082" t="s">
        <v>895</v>
      </c>
      <c r="C26" s="1083" t="s">
        <v>896</v>
      </c>
      <c r="D26" s="1084" t="s">
        <v>897</v>
      </c>
      <c r="E26" s="1085">
        <v>980</v>
      </c>
      <c r="F26" s="1086" t="s">
        <v>897</v>
      </c>
      <c r="G26" s="1085"/>
      <c r="H26" s="1085"/>
      <c r="I26" s="1085"/>
      <c r="J26" s="1085"/>
      <c r="K26" s="1085">
        <v>20</v>
      </c>
      <c r="L26" s="1085"/>
      <c r="M26" s="1087">
        <v>1000</v>
      </c>
    </row>
    <row r="27" spans="1:13">
      <c r="A27" s="1088" t="s">
        <v>898</v>
      </c>
      <c r="B27" s="1089" t="s">
        <v>894</v>
      </c>
      <c r="C27" s="1090" t="s">
        <v>899</v>
      </c>
      <c r="D27" s="1091"/>
      <c r="E27" s="1092">
        <v>0</v>
      </c>
      <c r="F27" s="1092"/>
      <c r="G27" s="1092">
        <v>85</v>
      </c>
      <c r="H27" s="1092">
        <v>175</v>
      </c>
      <c r="I27" s="1092">
        <v>117</v>
      </c>
      <c r="J27" s="1092"/>
      <c r="K27" s="1092"/>
      <c r="L27" s="1092">
        <v>20</v>
      </c>
      <c r="M27" s="1093">
        <v>397</v>
      </c>
    </row>
    <row r="28" spans="1:13">
      <c r="A28" s="501"/>
      <c r="B28" s="501"/>
      <c r="C28" s="24"/>
      <c r="D28" s="1099"/>
      <c r="E28" s="1099"/>
      <c r="F28" s="1099"/>
      <c r="G28" s="1099"/>
      <c r="H28" s="1099"/>
      <c r="I28" s="1099"/>
      <c r="J28" s="1100"/>
      <c r="K28" s="1099">
        <v>0</v>
      </c>
      <c r="L28" s="1104"/>
      <c r="M28" s="1102"/>
    </row>
    <row r="29" spans="1:13" ht="15.75">
      <c r="A29" s="1352" t="s">
        <v>903</v>
      </c>
      <c r="B29" s="1353"/>
      <c r="C29" s="1353"/>
      <c r="D29" s="1353"/>
      <c r="E29" s="1353"/>
      <c r="F29" s="1353"/>
      <c r="G29" s="1353"/>
      <c r="H29" s="1353"/>
      <c r="I29" s="1353"/>
      <c r="J29" s="1353"/>
      <c r="K29" s="1353"/>
      <c r="L29" s="1353"/>
      <c r="M29" s="1354"/>
    </row>
    <row r="30" spans="1:13">
      <c r="A30" s="1111">
        <v>5</v>
      </c>
      <c r="B30" s="1111">
        <v>2</v>
      </c>
      <c r="C30" s="1213" t="s">
        <v>230</v>
      </c>
      <c r="D30" s="1112" t="s">
        <v>666</v>
      </c>
      <c r="E30" s="1097">
        <v>980</v>
      </c>
      <c r="F30" s="1112" t="s">
        <v>667</v>
      </c>
      <c r="G30" s="1097" t="s">
        <v>281</v>
      </c>
      <c r="H30" s="1097">
        <v>1225</v>
      </c>
      <c r="I30" s="1097">
        <v>819</v>
      </c>
      <c r="J30" s="1097" t="s">
        <v>281</v>
      </c>
      <c r="K30" s="1097">
        <v>20</v>
      </c>
      <c r="L30" s="1097">
        <v>100</v>
      </c>
      <c r="M30" s="1098">
        <v>3144</v>
      </c>
    </row>
    <row r="31" spans="1:13">
      <c r="A31" s="1111">
        <v>5</v>
      </c>
      <c r="B31" s="1109">
        <v>0</v>
      </c>
      <c r="C31" s="1106" t="s">
        <v>901</v>
      </c>
      <c r="D31" s="1112" t="s">
        <v>666</v>
      </c>
      <c r="E31" s="1097">
        <v>180</v>
      </c>
      <c r="F31" s="1112" t="s">
        <v>667</v>
      </c>
      <c r="G31" s="1097" t="s">
        <v>281</v>
      </c>
      <c r="H31" s="1097"/>
      <c r="I31" s="1097">
        <v>585</v>
      </c>
      <c r="J31" s="1097" t="s">
        <v>281</v>
      </c>
      <c r="K31" s="1097">
        <v>20</v>
      </c>
      <c r="L31" s="1097">
        <v>100</v>
      </c>
      <c r="M31" s="1098">
        <v>885</v>
      </c>
    </row>
    <row r="32" spans="1:13">
      <c r="A32" s="501"/>
      <c r="B32" s="501"/>
      <c r="C32" s="24"/>
      <c r="D32" s="1099"/>
      <c r="E32" s="1099"/>
      <c r="F32" s="1099"/>
      <c r="G32" s="1099"/>
      <c r="H32" s="1099"/>
      <c r="I32" s="1099"/>
      <c r="J32" s="1100"/>
      <c r="K32" s="1099"/>
      <c r="L32" s="1104"/>
      <c r="M32" s="1116"/>
    </row>
    <row r="33" spans="1:13">
      <c r="A33" s="1117" t="s">
        <v>905</v>
      </c>
      <c r="B33" s="1117"/>
      <c r="C33" s="1118" t="s">
        <v>906</v>
      </c>
      <c r="D33" s="501"/>
      <c r="E33" s="1119"/>
      <c r="F33" s="501"/>
      <c r="G33" s="1119"/>
      <c r="H33" s="1119"/>
      <c r="I33" s="1119"/>
      <c r="J33" s="1119"/>
      <c r="K33" s="1099"/>
      <c r="L33" s="1104"/>
      <c r="M33" s="24"/>
    </row>
    <row r="34" spans="1:13" ht="15">
      <c r="A34" s="1118"/>
      <c r="B34" s="1118"/>
      <c r="C34" s="1118" t="s">
        <v>907</v>
      </c>
      <c r="D34" s="501"/>
      <c r="E34" s="1119"/>
      <c r="F34" s="501"/>
      <c r="G34" s="1119"/>
      <c r="H34" s="1119"/>
      <c r="I34" s="1119"/>
      <c r="J34" s="1119"/>
      <c r="K34" s="1120"/>
      <c r="L34" s="1121" t="s">
        <v>908</v>
      </c>
      <c r="M34" s="1122">
        <v>4029</v>
      </c>
    </row>
    <row r="35" spans="1:13" ht="15">
      <c r="A35" s="1118"/>
      <c r="B35" s="1118"/>
      <c r="C35" s="1118" t="s">
        <v>909</v>
      </c>
      <c r="D35" s="501"/>
      <c r="E35" s="1119"/>
      <c r="F35" s="501"/>
      <c r="G35" s="1119"/>
      <c r="H35" s="1119"/>
      <c r="I35" s="1119"/>
      <c r="J35" s="1119"/>
      <c r="K35" s="1120"/>
      <c r="L35" s="1121"/>
      <c r="M35" s="1123"/>
    </row>
    <row r="36" spans="1:13" ht="15">
      <c r="A36" s="1118"/>
      <c r="B36" s="1118"/>
      <c r="C36" s="1124" t="s">
        <v>910</v>
      </c>
      <c r="D36" s="501"/>
      <c r="E36" s="1119"/>
      <c r="F36" s="501"/>
      <c r="G36" s="1119"/>
      <c r="H36" s="1119"/>
      <c r="I36" s="1119"/>
      <c r="J36" s="1119"/>
      <c r="K36" s="1120"/>
      <c r="L36" s="1121"/>
      <c r="M36" s="1123"/>
    </row>
    <row r="37" spans="1:13">
      <c r="A37" s="1125"/>
      <c r="B37" s="1125"/>
      <c r="C37" s="1124" t="s">
        <v>911</v>
      </c>
    </row>
  </sheetData>
  <mergeCells count="5">
    <mergeCell ref="A22:C22"/>
    <mergeCell ref="E22:J22"/>
    <mergeCell ref="L22:M22"/>
    <mergeCell ref="G23:K23"/>
    <mergeCell ref="A29:M29"/>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B1:Z86"/>
  <sheetViews>
    <sheetView workbookViewId="0">
      <selection activeCell="B27" sqref="B27"/>
    </sheetView>
  </sheetViews>
  <sheetFormatPr defaultRowHeight="12.75"/>
  <cols>
    <col min="1" max="1" width="0.7109375" customWidth="1"/>
    <col min="2" max="2" width="30.7109375" customWidth="1"/>
    <col min="3" max="3" width="30.7109375" style="12" customWidth="1"/>
    <col min="11" max="11" width="9.140625" customWidth="1"/>
    <col min="23" max="23" width="10.5703125" bestFit="1" customWidth="1"/>
    <col min="26" max="26" width="10.5703125" bestFit="1" customWidth="1"/>
  </cols>
  <sheetData>
    <row r="1" spans="2:26" ht="3.75" customHeight="1"/>
    <row r="2" spans="2:26" ht="15">
      <c r="B2" t="s">
        <v>850</v>
      </c>
      <c r="D2" s="1048"/>
      <c r="E2" s="1048"/>
      <c r="F2" s="1048"/>
      <c r="G2" s="1048"/>
      <c r="H2" s="1048"/>
      <c r="I2" s="1048"/>
      <c r="J2" s="1048"/>
      <c r="K2" s="1048"/>
      <c r="L2" s="1048"/>
      <c r="M2" s="1048"/>
      <c r="N2" s="1048"/>
      <c r="O2" s="1049" t="s">
        <v>851</v>
      </c>
      <c r="P2" s="1048"/>
      <c r="Q2" s="1355" t="s">
        <v>852</v>
      </c>
      <c r="R2" s="1356"/>
      <c r="S2" s="1048"/>
      <c r="T2" s="1355" t="s">
        <v>67</v>
      </c>
      <c r="U2" s="1356"/>
    </row>
    <row r="3" spans="2:26">
      <c r="D3" s="1050">
        <v>41869</v>
      </c>
      <c r="E3" s="1050">
        <f t="shared" ref="E3:U3" si="0">D3+7</f>
        <v>41876</v>
      </c>
      <c r="F3" s="1050">
        <f t="shared" si="0"/>
        <v>41883</v>
      </c>
      <c r="G3" s="1050">
        <f t="shared" si="0"/>
        <v>41890</v>
      </c>
      <c r="H3" s="1050">
        <f t="shared" si="0"/>
        <v>41897</v>
      </c>
      <c r="I3" s="1050">
        <f t="shared" si="0"/>
        <v>41904</v>
      </c>
      <c r="J3" s="1050">
        <f t="shared" si="0"/>
        <v>41911</v>
      </c>
      <c r="K3" s="1050">
        <f t="shared" si="0"/>
        <v>41918</v>
      </c>
      <c r="L3" s="1050">
        <f t="shared" si="0"/>
        <v>41925</v>
      </c>
      <c r="M3" s="1050">
        <f t="shared" si="0"/>
        <v>41932</v>
      </c>
      <c r="N3" s="1050">
        <f t="shared" si="0"/>
        <v>41939</v>
      </c>
      <c r="O3" s="1050">
        <f t="shared" si="0"/>
        <v>41946</v>
      </c>
      <c r="P3" s="1050">
        <f t="shared" si="0"/>
        <v>41953</v>
      </c>
      <c r="Q3" s="1050">
        <f t="shared" si="0"/>
        <v>41960</v>
      </c>
      <c r="R3" s="1050">
        <f t="shared" si="0"/>
        <v>41967</v>
      </c>
      <c r="S3" s="1050">
        <f t="shared" si="0"/>
        <v>41974</v>
      </c>
      <c r="T3" s="1050">
        <f t="shared" si="0"/>
        <v>41981</v>
      </c>
      <c r="U3" s="1050">
        <f t="shared" si="0"/>
        <v>41988</v>
      </c>
    </row>
    <row r="4" spans="2:26">
      <c r="B4" s="1051" t="s">
        <v>853</v>
      </c>
      <c r="C4" s="1135" t="s">
        <v>854</v>
      </c>
      <c r="D4" s="1051" t="s">
        <v>855</v>
      </c>
      <c r="E4" s="1051" t="s">
        <v>856</v>
      </c>
      <c r="F4" s="1052"/>
      <c r="G4" s="1052"/>
      <c r="H4" s="1051" t="s">
        <v>857</v>
      </c>
      <c r="I4" s="1051" t="s">
        <v>858</v>
      </c>
      <c r="J4" s="1051" t="s">
        <v>859</v>
      </c>
      <c r="K4" s="1051" t="s">
        <v>860</v>
      </c>
      <c r="L4" s="1051" t="s">
        <v>861</v>
      </c>
      <c r="M4" s="1051" t="s">
        <v>862</v>
      </c>
      <c r="N4" s="1051" t="s">
        <v>863</v>
      </c>
      <c r="O4" s="1051" t="s">
        <v>864</v>
      </c>
      <c r="P4" s="1051" t="s">
        <v>865</v>
      </c>
      <c r="Q4" s="1051" t="s">
        <v>866</v>
      </c>
      <c r="R4" s="1051" t="s">
        <v>867</v>
      </c>
      <c r="S4" s="1051" t="s">
        <v>868</v>
      </c>
      <c r="T4" s="1051" t="s">
        <v>869</v>
      </c>
      <c r="U4" s="1051" t="s">
        <v>870</v>
      </c>
      <c r="V4" s="1051" t="s">
        <v>241</v>
      </c>
      <c r="W4" s="1051" t="s">
        <v>871</v>
      </c>
    </row>
    <row r="5" spans="2:26" ht="15">
      <c r="B5" s="1053" t="s">
        <v>11</v>
      </c>
      <c r="C5" s="1136" t="s">
        <v>872</v>
      </c>
      <c r="D5" s="1054">
        <v>2</v>
      </c>
      <c r="E5" s="1054">
        <v>2</v>
      </c>
      <c r="F5" s="1055"/>
      <c r="G5" s="1055"/>
      <c r="H5" s="1054">
        <v>2</v>
      </c>
      <c r="I5" s="1054">
        <v>2</v>
      </c>
      <c r="J5" s="1054">
        <v>2</v>
      </c>
      <c r="K5" s="1054">
        <v>2</v>
      </c>
      <c r="L5" s="1054">
        <v>2</v>
      </c>
      <c r="M5" s="1054">
        <v>40</v>
      </c>
      <c r="N5" s="1054">
        <v>40</v>
      </c>
      <c r="O5" s="1056">
        <v>24</v>
      </c>
      <c r="P5" s="1054">
        <v>5</v>
      </c>
      <c r="Q5" s="1056">
        <v>40</v>
      </c>
      <c r="R5" s="1056">
        <v>40</v>
      </c>
      <c r="S5" s="1054">
        <v>5</v>
      </c>
      <c r="T5" s="1056">
        <v>16</v>
      </c>
      <c r="U5" s="1056">
        <v>32</v>
      </c>
      <c r="V5" s="1057">
        <f>SUM(D5:U5)</f>
        <v>256</v>
      </c>
      <c r="W5" s="1057">
        <f>V5*1.3</f>
        <v>332.8</v>
      </c>
    </row>
    <row r="6" spans="2:26" ht="15">
      <c r="B6" s="1053" t="s">
        <v>11</v>
      </c>
      <c r="C6" s="1136" t="s">
        <v>873</v>
      </c>
      <c r="D6" s="1054"/>
      <c r="E6" s="1054"/>
      <c r="F6" s="1055"/>
      <c r="G6" s="1055"/>
      <c r="H6" s="1054"/>
      <c r="I6" s="1054"/>
      <c r="J6" s="1054"/>
      <c r="K6" s="1054"/>
      <c r="L6" s="1054">
        <v>2</v>
      </c>
      <c r="M6" s="1054">
        <v>2</v>
      </c>
      <c r="N6" s="1054">
        <v>2</v>
      </c>
      <c r="O6" s="1054">
        <v>5</v>
      </c>
      <c r="P6" s="1054">
        <v>5</v>
      </c>
      <c r="Q6" s="1056">
        <v>40</v>
      </c>
      <c r="R6" s="1056">
        <v>40</v>
      </c>
      <c r="S6" s="1054">
        <v>5</v>
      </c>
      <c r="T6" s="1056">
        <v>16</v>
      </c>
      <c r="U6" s="1056">
        <v>32</v>
      </c>
      <c r="V6" s="1057">
        <f t="shared" ref="V6:V12" si="1">SUM(D6:U6)</f>
        <v>149</v>
      </c>
      <c r="W6" s="1057">
        <f t="shared" ref="W6:W13" si="2">V6*1.3</f>
        <v>193.70000000000002</v>
      </c>
    </row>
    <row r="7" spans="2:26" ht="15">
      <c r="B7" s="1053" t="s">
        <v>230</v>
      </c>
      <c r="C7" s="1136" t="s">
        <v>823</v>
      </c>
      <c r="D7" s="1054">
        <v>2</v>
      </c>
      <c r="E7" s="1054">
        <v>2</v>
      </c>
      <c r="F7" s="1055"/>
      <c r="G7" s="1055"/>
      <c r="H7" s="1054">
        <v>2</v>
      </c>
      <c r="I7" s="1054">
        <v>2</v>
      </c>
      <c r="J7" s="1054">
        <v>2</v>
      </c>
      <c r="K7" s="1054">
        <v>2</v>
      </c>
      <c r="L7" s="1054">
        <v>2</v>
      </c>
      <c r="M7" s="1054">
        <v>2</v>
      </c>
      <c r="N7" s="1054">
        <v>5</v>
      </c>
      <c r="O7" s="1056">
        <v>24</v>
      </c>
      <c r="P7" s="1054">
        <v>5</v>
      </c>
      <c r="Q7" s="1056" t="s">
        <v>874</v>
      </c>
      <c r="R7" s="1056">
        <v>40</v>
      </c>
      <c r="S7" s="1054">
        <v>5</v>
      </c>
      <c r="T7" s="1056">
        <v>16</v>
      </c>
      <c r="U7" s="1056">
        <v>32</v>
      </c>
      <c r="V7" s="1057">
        <f t="shared" si="1"/>
        <v>143</v>
      </c>
      <c r="W7" s="1057">
        <f t="shared" si="2"/>
        <v>185.9</v>
      </c>
    </row>
    <row r="8" spans="2:26" ht="15">
      <c r="B8" s="1053" t="s">
        <v>230</v>
      </c>
      <c r="C8" s="1136" t="s">
        <v>765</v>
      </c>
      <c r="D8" s="1054"/>
      <c r="E8" s="1054"/>
      <c r="F8" s="1055"/>
      <c r="G8" s="1055"/>
      <c r="H8" s="1054"/>
      <c r="I8" s="1054"/>
      <c r="J8" s="1054"/>
      <c r="K8" s="1054"/>
      <c r="L8" s="1054"/>
      <c r="M8" s="1054"/>
      <c r="N8" s="1054"/>
      <c r="O8" s="1054"/>
      <c r="P8" s="1054">
        <v>5</v>
      </c>
      <c r="Q8" s="1056" t="s">
        <v>874</v>
      </c>
      <c r="R8" s="1056">
        <v>40</v>
      </c>
      <c r="S8" s="1054">
        <v>5</v>
      </c>
      <c r="T8" s="1056">
        <v>16</v>
      </c>
      <c r="U8" s="1056">
        <v>32</v>
      </c>
      <c r="V8" s="1057">
        <f t="shared" si="1"/>
        <v>98</v>
      </c>
      <c r="W8" s="1057">
        <f t="shared" si="2"/>
        <v>127.4</v>
      </c>
    </row>
    <row r="9" spans="2:26" ht="15">
      <c r="B9" s="1053" t="s">
        <v>284</v>
      </c>
      <c r="C9" s="1136" t="s">
        <v>875</v>
      </c>
      <c r="D9" s="1058"/>
      <c r="E9" s="1058"/>
      <c r="F9" s="1059"/>
      <c r="G9" s="1059"/>
      <c r="H9" s="1058"/>
      <c r="I9" s="1058"/>
      <c r="J9" s="1054"/>
      <c r="K9" s="1054"/>
      <c r="L9" s="1054"/>
      <c r="M9" s="1054"/>
      <c r="N9" s="1054"/>
      <c r="O9" s="1054"/>
      <c r="P9" s="1054"/>
      <c r="Q9" s="1056">
        <v>40</v>
      </c>
      <c r="R9" s="1056">
        <v>40</v>
      </c>
      <c r="S9" s="1054"/>
      <c r="T9" s="1056">
        <v>16</v>
      </c>
      <c r="U9" s="1056">
        <v>32</v>
      </c>
      <c r="V9" s="1057">
        <f t="shared" si="1"/>
        <v>128</v>
      </c>
      <c r="W9" s="1057">
        <f t="shared" si="2"/>
        <v>166.4</v>
      </c>
    </row>
    <row r="10" spans="2:26" ht="15">
      <c r="B10" s="1053" t="s">
        <v>284</v>
      </c>
      <c r="C10" s="1136" t="s">
        <v>876</v>
      </c>
      <c r="D10" s="1058"/>
      <c r="E10" s="1058"/>
      <c r="F10" s="1059"/>
      <c r="G10" s="1059"/>
      <c r="H10" s="1058"/>
      <c r="I10" s="1058"/>
      <c r="J10" s="1054"/>
      <c r="K10" s="1054"/>
      <c r="L10" s="1054"/>
      <c r="M10" s="1054"/>
      <c r="N10" s="1054"/>
      <c r="O10" s="1054"/>
      <c r="P10" s="1054"/>
      <c r="Q10" s="1056">
        <v>40</v>
      </c>
      <c r="R10" s="1056">
        <v>40</v>
      </c>
      <c r="S10" s="1054"/>
      <c r="T10" s="1054"/>
      <c r="U10" s="1054"/>
      <c r="V10" s="1057">
        <f t="shared" si="1"/>
        <v>80</v>
      </c>
      <c r="W10" s="1057">
        <f t="shared" si="2"/>
        <v>104</v>
      </c>
    </row>
    <row r="11" spans="2:26" ht="15">
      <c r="B11" s="1053" t="s">
        <v>284</v>
      </c>
      <c r="C11" s="1136" t="s">
        <v>877</v>
      </c>
      <c r="D11" s="1058"/>
      <c r="E11" s="1058"/>
      <c r="F11" s="1059"/>
      <c r="G11" s="1059"/>
      <c r="H11" s="1058"/>
      <c r="I11" s="1058"/>
      <c r="J11" s="1054"/>
      <c r="K11" s="1054"/>
      <c r="L11" s="1054"/>
      <c r="M11" s="1054"/>
      <c r="N11" s="1054"/>
      <c r="O11" s="1054"/>
      <c r="P11" s="1054"/>
      <c r="Q11" s="1056">
        <v>40</v>
      </c>
      <c r="R11" s="1056">
        <v>40</v>
      </c>
      <c r="S11" s="1054"/>
      <c r="T11" s="1054"/>
      <c r="U11" s="1054"/>
      <c r="V11" s="1057">
        <f t="shared" si="1"/>
        <v>80</v>
      </c>
      <c r="W11" s="1057">
        <f t="shared" si="2"/>
        <v>104</v>
      </c>
    </row>
    <row r="12" spans="2:26" ht="15">
      <c r="B12" s="1053" t="s">
        <v>13</v>
      </c>
      <c r="C12" s="1136" t="s">
        <v>878</v>
      </c>
      <c r="D12" s="1054">
        <v>2</v>
      </c>
      <c r="E12" s="1054">
        <v>2</v>
      </c>
      <c r="F12" s="1055"/>
      <c r="G12" s="1055"/>
      <c r="H12" s="1054">
        <v>2</v>
      </c>
      <c r="I12" s="1054">
        <v>2</v>
      </c>
      <c r="J12" s="1054">
        <v>2</v>
      </c>
      <c r="K12" s="1054">
        <v>2</v>
      </c>
      <c r="L12" s="1054">
        <v>5</v>
      </c>
      <c r="M12" s="1054">
        <v>5</v>
      </c>
      <c r="N12" s="1054">
        <v>5</v>
      </c>
      <c r="O12" s="1056">
        <v>24</v>
      </c>
      <c r="P12" s="1054">
        <v>10</v>
      </c>
      <c r="Q12" s="1056">
        <v>40</v>
      </c>
      <c r="R12" s="1056">
        <v>40</v>
      </c>
      <c r="S12" s="1054">
        <v>8</v>
      </c>
      <c r="T12" s="1056">
        <v>16</v>
      </c>
      <c r="U12" s="1056">
        <v>32</v>
      </c>
      <c r="V12" s="1057">
        <f t="shared" si="1"/>
        <v>197</v>
      </c>
      <c r="W12" s="1057">
        <f t="shared" si="2"/>
        <v>256.10000000000002</v>
      </c>
    </row>
    <row r="13" spans="2:26" s="4" customFormat="1" ht="15">
      <c r="B13" s="28"/>
      <c r="C13" s="1137"/>
      <c r="D13" s="1060"/>
      <c r="E13" s="1060"/>
      <c r="F13" s="1060"/>
      <c r="G13" s="1060"/>
      <c r="H13" s="1060"/>
      <c r="I13" s="1060"/>
      <c r="J13" s="1060"/>
      <c r="K13" s="1060"/>
      <c r="L13" s="1060"/>
      <c r="M13" s="1060"/>
      <c r="N13" s="1060"/>
      <c r="O13" s="1060"/>
      <c r="P13" s="1060"/>
      <c r="Q13" s="1060"/>
      <c r="R13" s="1061"/>
      <c r="S13" s="1061"/>
      <c r="T13" s="1061"/>
      <c r="U13" s="1061"/>
      <c r="V13" s="1060">
        <f>SUM(V5:V12)</f>
        <v>1131</v>
      </c>
      <c r="W13" s="1060">
        <f t="shared" si="2"/>
        <v>1470.3</v>
      </c>
      <c r="X13" s="1060"/>
      <c r="Y13" s="1062">
        <f>SUM(V5:V12)</f>
        <v>1131</v>
      </c>
      <c r="Z13" s="1062">
        <f>SUM(W5:W12)</f>
        <v>1470.2999999999997</v>
      </c>
    </row>
    <row r="14" spans="2:26" s="4" customFormat="1" ht="15">
      <c r="B14" s="1063"/>
      <c r="C14" s="1138"/>
      <c r="D14" s="1064"/>
      <c r="E14" s="1064"/>
      <c r="F14" s="1064"/>
      <c r="G14" s="1064"/>
      <c r="H14" s="1065"/>
      <c r="I14" s="1066"/>
      <c r="J14" s="1060"/>
      <c r="K14" s="1060"/>
      <c r="L14" s="1060"/>
      <c r="M14" s="1060"/>
      <c r="N14" s="1060"/>
      <c r="O14" s="1060"/>
      <c r="P14" s="1060"/>
      <c r="Q14" s="1060"/>
      <c r="R14" s="1061"/>
      <c r="S14" s="1061"/>
      <c r="T14" s="1061"/>
      <c r="U14" s="1061"/>
      <c r="V14" s="1060"/>
      <c r="W14" s="1060"/>
      <c r="X14" s="1060"/>
    </row>
    <row r="15" spans="2:26" s="4" customFormat="1" ht="17.25">
      <c r="B15" s="1126" t="s">
        <v>917</v>
      </c>
      <c r="C15" s="12"/>
      <c r="D15"/>
      <c r="E15"/>
      <c r="F15" s="1067"/>
      <c r="G15" s="1067"/>
      <c r="H15" s="1068"/>
      <c r="J15" s="1069"/>
      <c r="K15" s="1070"/>
    </row>
    <row r="16" spans="2:26" s="4" customFormat="1" ht="15.75" thickBot="1">
      <c r="B16" s="1127" t="s">
        <v>918</v>
      </c>
      <c r="C16" s="12"/>
      <c r="D16"/>
      <c r="E16"/>
      <c r="F16" s="1067"/>
      <c r="G16" s="1067"/>
      <c r="H16" s="1068"/>
      <c r="K16" s="1070"/>
      <c r="V16" s="4">
        <v>1038</v>
      </c>
    </row>
    <row r="17" spans="2:24" s="4" customFormat="1" ht="15.75" thickBot="1">
      <c r="B17" s="1357" t="s">
        <v>919</v>
      </c>
      <c r="C17" s="1358"/>
      <c r="D17"/>
      <c r="E17"/>
      <c r="F17" s="1067"/>
      <c r="G17" s="1067"/>
      <c r="H17" s="1068"/>
      <c r="K17" s="1070"/>
    </row>
    <row r="18" spans="2:24" s="4" customFormat="1" ht="15.75" thickBot="1">
      <c r="B18" s="1128" t="s">
        <v>920</v>
      </c>
      <c r="C18" s="1139">
        <v>41844</v>
      </c>
      <c r="D18"/>
      <c r="E18"/>
      <c r="F18" s="1067"/>
      <c r="G18" s="1067"/>
      <c r="H18" s="1068"/>
      <c r="J18" s="1060"/>
      <c r="K18" s="1060"/>
      <c r="L18" s="1060"/>
      <c r="M18" s="1060"/>
      <c r="N18" s="1060"/>
      <c r="O18" s="1060"/>
      <c r="P18" s="1060"/>
      <c r="Q18" s="1060"/>
      <c r="R18" s="1061"/>
      <c r="S18" s="1061"/>
      <c r="T18" s="1061"/>
      <c r="U18" s="1061"/>
      <c r="V18" s="1060"/>
      <c r="W18" s="1060"/>
      <c r="X18" s="1060"/>
    </row>
    <row r="19" spans="2:24" s="4" customFormat="1" ht="24.75" thickBot="1">
      <c r="B19" s="1128" t="s">
        <v>921</v>
      </c>
      <c r="C19" s="1140" t="s">
        <v>922</v>
      </c>
      <c r="D19"/>
      <c r="E19"/>
      <c r="F19" s="1067"/>
      <c r="G19" s="1067"/>
      <c r="H19" s="1068"/>
      <c r="K19" s="1070"/>
    </row>
    <row r="20" spans="2:24" s="4" customFormat="1" ht="15.75" thickBot="1">
      <c r="B20" s="1128" t="s">
        <v>923</v>
      </c>
      <c r="C20" s="1140" t="s">
        <v>924</v>
      </c>
      <c r="D20"/>
      <c r="E20"/>
      <c r="F20" s="1067"/>
      <c r="G20" s="1067"/>
      <c r="H20" s="1068"/>
      <c r="J20" s="1060"/>
      <c r="K20" s="1060"/>
      <c r="L20" s="1060"/>
      <c r="M20" s="1060"/>
      <c r="N20" s="1060"/>
      <c r="O20" s="1060"/>
      <c r="P20" s="1060"/>
      <c r="Q20" s="1060"/>
      <c r="R20" s="1061"/>
      <c r="S20" s="1061"/>
      <c r="T20" s="1061"/>
      <c r="U20" s="1061"/>
      <c r="V20" s="1060"/>
      <c r="W20" s="1060"/>
      <c r="X20" s="1060"/>
    </row>
    <row r="21" spans="2:24" s="4" customFormat="1" ht="24.75" thickBot="1">
      <c r="B21" s="1128" t="s">
        <v>12</v>
      </c>
      <c r="C21" s="1140" t="s">
        <v>925</v>
      </c>
      <c r="D21"/>
      <c r="E21"/>
      <c r="F21" s="1067"/>
      <c r="G21" s="1067"/>
      <c r="H21" s="1068"/>
    </row>
    <row r="22" spans="2:24" s="4" customFormat="1" ht="24.75" thickBot="1">
      <c r="B22" s="1128" t="s">
        <v>926</v>
      </c>
      <c r="C22" s="1139">
        <v>41960</v>
      </c>
      <c r="D22"/>
      <c r="E22"/>
      <c r="F22" s="1067"/>
      <c r="G22" s="1067"/>
      <c r="H22" s="1068"/>
    </row>
    <row r="23" spans="2:24" s="4" customFormat="1" ht="15.75" thickBot="1">
      <c r="B23" s="1128" t="s">
        <v>927</v>
      </c>
      <c r="C23" s="1139">
        <v>41967</v>
      </c>
      <c r="D23"/>
      <c r="E23"/>
      <c r="F23" s="1067"/>
      <c r="G23" s="1067"/>
      <c r="H23" s="1068"/>
    </row>
    <row r="24" spans="2:24" s="4" customFormat="1" ht="15.75" thickBot="1">
      <c r="B24" s="1128" t="s">
        <v>928</v>
      </c>
      <c r="C24" s="1139">
        <v>41967</v>
      </c>
      <c r="D24"/>
      <c r="E24"/>
      <c r="F24" s="1067"/>
      <c r="G24" s="1067"/>
      <c r="H24" s="1068"/>
      <c r="J24" s="1060"/>
      <c r="K24" s="1060"/>
      <c r="L24" s="1060"/>
      <c r="M24" s="1060"/>
      <c r="N24" s="1060"/>
      <c r="O24" s="1060"/>
      <c r="P24" s="1060"/>
      <c r="Q24" s="1060"/>
      <c r="R24" s="1061"/>
      <c r="S24" s="1061"/>
      <c r="T24" s="1061"/>
      <c r="U24" s="1061"/>
      <c r="V24" s="1060"/>
      <c r="W24" s="1060"/>
      <c r="X24" s="1060"/>
    </row>
    <row r="25" spans="2:24" s="4" customFormat="1" ht="15.75" thickBot="1">
      <c r="B25" s="1128" t="s">
        <v>929</v>
      </c>
      <c r="C25" s="1139">
        <v>41974</v>
      </c>
      <c r="D25"/>
      <c r="E25"/>
      <c r="F25" s="1067"/>
      <c r="G25" s="1067"/>
      <c r="H25" s="1068"/>
      <c r="J25" s="1060"/>
      <c r="K25" s="1060"/>
      <c r="L25" s="1060"/>
      <c r="M25" s="1060"/>
      <c r="N25" s="1060"/>
      <c r="O25" s="1060"/>
      <c r="P25" s="1060"/>
      <c r="Q25" s="1060"/>
      <c r="R25" s="1061"/>
      <c r="S25" s="1061"/>
      <c r="T25" s="1061"/>
      <c r="U25" s="1061"/>
      <c r="V25" s="1060"/>
      <c r="W25" s="1060"/>
      <c r="X25" s="1060"/>
    </row>
    <row r="26" spans="2:24" s="4" customFormat="1" ht="15.75" thickBot="1">
      <c r="B26" s="1128" t="s">
        <v>930</v>
      </c>
      <c r="C26" s="1139">
        <v>41974</v>
      </c>
      <c r="D26"/>
      <c r="E26"/>
      <c r="F26" s="1067"/>
      <c r="G26" s="1067"/>
      <c r="H26" s="1068"/>
    </row>
    <row r="27" spans="2:24" s="4" customFormat="1" ht="24.75" thickBot="1">
      <c r="B27" s="1128" t="s">
        <v>931</v>
      </c>
      <c r="C27" s="1139">
        <v>41974</v>
      </c>
      <c r="D27"/>
      <c r="E27"/>
      <c r="F27" s="1067"/>
      <c r="G27" s="1067"/>
      <c r="H27" s="1068"/>
    </row>
    <row r="28" spans="2:24" s="4" customFormat="1" ht="15.75" thickBot="1">
      <c r="B28" s="1128" t="s">
        <v>932</v>
      </c>
      <c r="C28" s="1140" t="s">
        <v>933</v>
      </c>
      <c r="D28"/>
      <c r="E28"/>
      <c r="F28" s="1067"/>
      <c r="G28" s="1067"/>
      <c r="H28" s="1068"/>
    </row>
    <row r="29" spans="2:24" s="4" customFormat="1" ht="15.75" thickBot="1">
      <c r="B29" s="1128" t="s">
        <v>934</v>
      </c>
      <c r="C29" s="1140" t="s">
        <v>935</v>
      </c>
      <c r="D29"/>
      <c r="E29"/>
      <c r="F29" s="1067"/>
      <c r="G29" s="1067"/>
      <c r="H29" s="1068"/>
    </row>
    <row r="30" spans="2:24" s="4" customFormat="1" ht="15.75" thickBot="1">
      <c r="B30" s="1128" t="s">
        <v>936</v>
      </c>
      <c r="C30" s="1139">
        <v>41988</v>
      </c>
      <c r="D30"/>
      <c r="E30"/>
      <c r="F30" s="1067"/>
      <c r="G30" s="1067"/>
      <c r="H30" s="1068"/>
    </row>
    <row r="31" spans="2:24" s="4" customFormat="1" ht="15.75" thickBot="1">
      <c r="B31" s="1128" t="s">
        <v>937</v>
      </c>
      <c r="C31" s="1139">
        <v>41992</v>
      </c>
      <c r="D31"/>
      <c r="E31"/>
      <c r="F31" s="1067"/>
      <c r="G31" s="1067"/>
      <c r="H31" s="1068"/>
    </row>
    <row r="32" spans="2:24" s="4" customFormat="1" ht="15">
      <c r="B32" s="1127"/>
      <c r="C32" s="12"/>
      <c r="D32"/>
      <c r="E32"/>
      <c r="F32" s="1067"/>
      <c r="G32" s="1067"/>
      <c r="H32" s="1068"/>
    </row>
    <row r="33" spans="2:8" s="4" customFormat="1" ht="15">
      <c r="B33"/>
      <c r="C33" s="12"/>
      <c r="D33"/>
      <c r="E33"/>
      <c r="F33" s="1067"/>
      <c r="G33" s="1067"/>
      <c r="H33" s="1068"/>
    </row>
    <row r="34" spans="2:8" s="4" customFormat="1" ht="15">
      <c r="B34" s="1127"/>
      <c r="C34" s="12"/>
      <c r="D34"/>
      <c r="E34"/>
      <c r="F34" s="1067"/>
      <c r="G34" s="1067"/>
      <c r="H34" s="1068"/>
    </row>
    <row r="35" spans="2:8" s="4" customFormat="1" ht="15.75" thickBot="1">
      <c r="B35" s="1127"/>
      <c r="C35" s="12"/>
      <c r="D35"/>
      <c r="E35"/>
      <c r="F35" s="1067"/>
      <c r="G35" s="1067"/>
      <c r="H35" s="1068"/>
    </row>
    <row r="36" spans="2:8" s="4" customFormat="1" ht="15.75" thickBot="1">
      <c r="B36" s="1357" t="s">
        <v>938</v>
      </c>
      <c r="C36" s="1359"/>
      <c r="D36" s="1359"/>
      <c r="E36" s="1358"/>
      <c r="F36" s="1067"/>
      <c r="G36" s="1067"/>
      <c r="H36" s="1068"/>
    </row>
    <row r="37" spans="2:8" s="4" customFormat="1" ht="24.75" thickBot="1">
      <c r="B37" s="1129" t="s">
        <v>853</v>
      </c>
      <c r="C37" s="1141" t="s">
        <v>939</v>
      </c>
      <c r="D37" s="1130" t="s">
        <v>940</v>
      </c>
      <c r="E37" s="1130" t="s">
        <v>941</v>
      </c>
      <c r="F37" s="1067"/>
      <c r="G37" s="1067"/>
      <c r="H37" s="1068"/>
    </row>
    <row r="38" spans="2:8" s="4" customFormat="1" ht="45.75" thickBot="1">
      <c r="B38" s="1131" t="s">
        <v>11</v>
      </c>
      <c r="C38" s="1142" t="s">
        <v>228</v>
      </c>
      <c r="D38" s="1132" t="s">
        <v>483</v>
      </c>
      <c r="E38" s="1133" t="s">
        <v>942</v>
      </c>
      <c r="F38" s="1067"/>
      <c r="G38" s="1067"/>
      <c r="H38" s="1071"/>
    </row>
    <row r="39" spans="2:8" s="4" customFormat="1" ht="45.75" thickBot="1">
      <c r="B39" s="1131" t="s">
        <v>11</v>
      </c>
      <c r="C39" s="1142" t="s">
        <v>943</v>
      </c>
      <c r="D39" s="1132" t="s">
        <v>483</v>
      </c>
      <c r="E39" s="1133" t="s">
        <v>944</v>
      </c>
      <c r="F39" s="1067"/>
      <c r="G39" s="1067"/>
      <c r="H39" s="1071"/>
    </row>
    <row r="40" spans="2:8" s="4" customFormat="1" ht="45.75" thickBot="1">
      <c r="B40" s="1131" t="s">
        <v>230</v>
      </c>
      <c r="C40" s="1142" t="s">
        <v>575</v>
      </c>
      <c r="D40" s="1132" t="s">
        <v>483</v>
      </c>
      <c r="E40" s="1133" t="s">
        <v>945</v>
      </c>
      <c r="F40" s="1067"/>
      <c r="G40" s="1067"/>
      <c r="H40" s="1071"/>
    </row>
    <row r="41" spans="2:8" s="4" customFormat="1" ht="60.75" thickBot="1">
      <c r="B41" s="1131" t="s">
        <v>230</v>
      </c>
      <c r="C41" s="1142" t="s">
        <v>232</v>
      </c>
      <c r="D41" s="1132" t="s">
        <v>483</v>
      </c>
      <c r="E41" s="1133" t="s">
        <v>946</v>
      </c>
      <c r="F41" s="1067"/>
      <c r="G41" s="1067"/>
      <c r="H41" s="1071"/>
    </row>
    <row r="42" spans="2:8" s="4" customFormat="1" ht="45.75" thickBot="1">
      <c r="B42" s="1131" t="s">
        <v>904</v>
      </c>
      <c r="C42" s="1142" t="s">
        <v>288</v>
      </c>
      <c r="D42" s="1132" t="s">
        <v>483</v>
      </c>
      <c r="E42" s="1133" t="s">
        <v>947</v>
      </c>
      <c r="F42" s="1067"/>
      <c r="G42" s="1067"/>
      <c r="H42" s="1071"/>
    </row>
    <row r="43" spans="2:8" s="4" customFormat="1" ht="45.75" thickBot="1">
      <c r="B43" s="1131" t="s">
        <v>904</v>
      </c>
      <c r="C43" s="1142" t="s">
        <v>948</v>
      </c>
      <c r="D43" s="1132" t="s">
        <v>483</v>
      </c>
      <c r="E43" s="1133" t="s">
        <v>949</v>
      </c>
      <c r="F43" s="1067"/>
      <c r="G43" s="1067"/>
      <c r="H43" s="1071"/>
    </row>
    <row r="44" spans="2:8" s="4" customFormat="1" ht="45.75" thickBot="1">
      <c r="B44" s="1131" t="s">
        <v>904</v>
      </c>
      <c r="C44" s="1142" t="s">
        <v>950</v>
      </c>
      <c r="D44" s="1132" t="s">
        <v>483</v>
      </c>
      <c r="E44" s="1133" t="s">
        <v>951</v>
      </c>
      <c r="F44" s="1067"/>
      <c r="G44" s="1067"/>
      <c r="H44" s="1071"/>
    </row>
    <row r="45" spans="2:8" s="4" customFormat="1" ht="60.75" thickBot="1">
      <c r="B45" s="1131" t="s">
        <v>13</v>
      </c>
      <c r="C45" s="1142" t="s">
        <v>194</v>
      </c>
      <c r="D45" s="1132" t="s">
        <v>483</v>
      </c>
      <c r="E45" s="1133" t="s">
        <v>952</v>
      </c>
      <c r="F45" s="1067"/>
      <c r="G45" s="1067"/>
      <c r="H45" s="1071"/>
    </row>
    <row r="46" spans="2:8" s="4" customFormat="1" ht="17.25">
      <c r="B46" s="1134"/>
      <c r="C46" s="12"/>
      <c r="D46"/>
      <c r="E46"/>
    </row>
    <row r="47" spans="2:8" s="4" customFormat="1" ht="13.5" thickBot="1">
      <c r="C47" s="1143"/>
    </row>
    <row r="48" spans="2:8" s="4" customFormat="1" ht="13.5" thickBot="1">
      <c r="B48" s="1360" t="s">
        <v>953</v>
      </c>
      <c r="C48" s="1361"/>
    </row>
    <row r="49" spans="2:3" s="4" customFormat="1" ht="13.5" thickBot="1">
      <c r="B49" s="1144" t="s">
        <v>954</v>
      </c>
      <c r="C49" s="1145" t="s">
        <v>955</v>
      </c>
    </row>
    <row r="50" spans="2:3" ht="13.5" thickBot="1">
      <c r="B50" s="1144" t="s">
        <v>956</v>
      </c>
      <c r="C50" s="1145" t="s">
        <v>957</v>
      </c>
    </row>
    <row r="51" spans="2:3" ht="13.5" thickBot="1">
      <c r="B51" s="1144" t="s">
        <v>958</v>
      </c>
      <c r="C51" s="1145" t="s">
        <v>955</v>
      </c>
    </row>
    <row r="52" spans="2:3" ht="13.5" thickBot="1">
      <c r="B52" s="1144" t="s">
        <v>959</v>
      </c>
      <c r="C52" s="1145" t="s">
        <v>957</v>
      </c>
    </row>
    <row r="53" spans="2:3" ht="13.5" thickBot="1">
      <c r="B53" s="1144" t="s">
        <v>960</v>
      </c>
      <c r="C53" s="1145">
        <v>3115270</v>
      </c>
    </row>
    <row r="54" spans="2:3" ht="13.5" thickBot="1">
      <c r="B54" s="1127"/>
      <c r="C54"/>
    </row>
    <row r="55" spans="2:3" ht="13.5" thickBot="1">
      <c r="B55" s="1146" t="s">
        <v>961</v>
      </c>
      <c r="C55"/>
    </row>
    <row r="56" spans="2:3">
      <c r="B56" s="1147" t="s">
        <v>962</v>
      </c>
      <c r="C56"/>
    </row>
    <row r="57" spans="2:3">
      <c r="B57" s="1148"/>
      <c r="C57"/>
    </row>
    <row r="58" spans="2:3">
      <c r="B58" s="1149" t="s">
        <v>963</v>
      </c>
      <c r="C58"/>
    </row>
    <row r="59" spans="2:3">
      <c r="B59" s="1150" t="s">
        <v>964</v>
      </c>
      <c r="C59"/>
    </row>
    <row r="60" spans="2:3">
      <c r="B60" s="1151" t="s">
        <v>965</v>
      </c>
      <c r="C60"/>
    </row>
    <row r="61" spans="2:3">
      <c r="B61" s="1151" t="s">
        <v>966</v>
      </c>
      <c r="C61"/>
    </row>
    <row r="62" spans="2:3" ht="24">
      <c r="B62" s="1151" t="s">
        <v>967</v>
      </c>
      <c r="C62"/>
    </row>
    <row r="63" spans="2:3" ht="24">
      <c r="B63" s="1151" t="s">
        <v>968</v>
      </c>
      <c r="C63"/>
    </row>
    <row r="64" spans="2:3" ht="24">
      <c r="B64" s="1151" t="s">
        <v>969</v>
      </c>
      <c r="C64"/>
    </row>
    <row r="65" spans="2:3" ht="36">
      <c r="B65" s="1151" t="s">
        <v>970</v>
      </c>
      <c r="C65"/>
    </row>
    <row r="66" spans="2:3" ht="36">
      <c r="B66" s="1152" t="s">
        <v>971</v>
      </c>
      <c r="C66"/>
    </row>
    <row r="67" spans="2:3">
      <c r="B67" s="1151" t="s">
        <v>972</v>
      </c>
      <c r="C67"/>
    </row>
    <row r="68" spans="2:3">
      <c r="B68" s="1151" t="s">
        <v>973</v>
      </c>
      <c r="C68"/>
    </row>
    <row r="69" spans="2:3" ht="13.5" thickBot="1">
      <c r="B69" s="1153"/>
      <c r="C69"/>
    </row>
    <row r="70" spans="2:3" ht="13.5" thickBot="1">
      <c r="B70" s="1127"/>
      <c r="C70"/>
    </row>
    <row r="71" spans="2:3" ht="13.5" thickBot="1">
      <c r="B71" s="1146" t="s">
        <v>974</v>
      </c>
      <c r="C71"/>
    </row>
    <row r="72" spans="2:3" ht="24">
      <c r="B72" s="1148" t="s">
        <v>975</v>
      </c>
      <c r="C72"/>
    </row>
    <row r="73" spans="2:3">
      <c r="B73" s="1154"/>
      <c r="C73"/>
    </row>
    <row r="74" spans="2:3">
      <c r="B74" s="1151" t="s">
        <v>976</v>
      </c>
      <c r="C74"/>
    </row>
    <row r="75" spans="2:3" ht="24">
      <c r="B75" s="1151" t="s">
        <v>977</v>
      </c>
      <c r="C75"/>
    </row>
    <row r="76" spans="2:3" ht="24">
      <c r="B76" s="1152" t="s">
        <v>978</v>
      </c>
      <c r="C76"/>
    </row>
    <row r="77" spans="2:3" ht="24">
      <c r="B77" s="1152" t="s">
        <v>979</v>
      </c>
      <c r="C77"/>
    </row>
    <row r="78" spans="2:3">
      <c r="B78" s="1155" t="s">
        <v>980</v>
      </c>
      <c r="C78"/>
    </row>
    <row r="79" spans="2:3" ht="36">
      <c r="B79" s="1155" t="s">
        <v>981</v>
      </c>
      <c r="C79"/>
    </row>
    <row r="80" spans="2:3" ht="36">
      <c r="B80" s="1152" t="s">
        <v>982</v>
      </c>
      <c r="C80"/>
    </row>
    <row r="81" spans="2:3" ht="36">
      <c r="B81" s="1152" t="s">
        <v>983</v>
      </c>
      <c r="C81"/>
    </row>
    <row r="82" spans="2:3">
      <c r="B82" s="1152" t="s">
        <v>984</v>
      </c>
      <c r="C82"/>
    </row>
    <row r="83" spans="2:3" ht="24">
      <c r="B83" s="1152" t="s">
        <v>985</v>
      </c>
      <c r="C83"/>
    </row>
    <row r="84" spans="2:3" ht="24">
      <c r="B84" s="1155" t="s">
        <v>986</v>
      </c>
      <c r="C84"/>
    </row>
    <row r="85" spans="2:3">
      <c r="B85" s="1151" t="s">
        <v>987</v>
      </c>
      <c r="C85"/>
    </row>
    <row r="86" spans="2:3" ht="13.5" thickBot="1">
      <c r="B86" s="1156" t="s">
        <v>988</v>
      </c>
      <c r="C86"/>
    </row>
  </sheetData>
  <mergeCells count="5">
    <mergeCell ref="Q2:R2"/>
    <mergeCell ref="T2:U2"/>
    <mergeCell ref="B17:C17"/>
    <mergeCell ref="B36:E36"/>
    <mergeCell ref="B48:C48"/>
  </mergeCells>
  <hyperlinks>
    <hyperlink ref="E38" r:id="rId1" display="mailto:Pablo.Amarfil@IGT.com"/>
    <hyperlink ref="E39" r:id="rId2" display="mailto:Adam.Evans@IGT.com"/>
    <hyperlink ref="E40" r:id="rId3" display="mailto:Katie.Katayose@IGT.com"/>
    <hyperlink ref="E41" r:id="rId4" display="mailto:Roxana.DiFranco@IGT.com"/>
    <hyperlink ref="E42" r:id="rId5" display="mailto:Rafael.Serrano@IGT.com"/>
    <hyperlink ref="E43" r:id="rId6" display="mailto:Felix.Diaz@IGT.com"/>
    <hyperlink ref="E44" r:id="rId7" display="mailto:Takir.Mendez@IGT.com"/>
    <hyperlink ref="E45" r:id="rId8" display="mailto:Elvio.Beautemps@IGT.com"/>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M49"/>
  <sheetViews>
    <sheetView workbookViewId="0">
      <selection activeCell="P13" sqref="P13"/>
    </sheetView>
  </sheetViews>
  <sheetFormatPr defaultRowHeight="12.75"/>
  <cols>
    <col min="1" max="1" width="10.28515625" customWidth="1"/>
    <col min="13" max="13" width="11" bestFit="1" customWidth="1"/>
  </cols>
  <sheetData>
    <row r="1" spans="1:13">
      <c r="D1" s="486"/>
      <c r="F1" s="486"/>
    </row>
    <row r="2" spans="1:13" ht="18">
      <c r="A2" s="1347"/>
      <c r="B2" s="1347"/>
      <c r="C2" s="1348"/>
      <c r="D2" s="10"/>
      <c r="E2" s="1349"/>
      <c r="F2" s="1349"/>
      <c r="G2" s="1349"/>
      <c r="H2" s="1349"/>
      <c r="I2" s="1349"/>
      <c r="J2" s="1349"/>
      <c r="L2" s="1350"/>
      <c r="M2" s="1350"/>
    </row>
    <row r="3" spans="1:13" ht="18.75">
      <c r="A3" s="1072"/>
      <c r="B3" s="1072"/>
      <c r="C3" s="1073"/>
      <c r="D3" s="1074" t="s">
        <v>879</v>
      </c>
      <c r="E3" s="1075"/>
      <c r="F3" s="10"/>
      <c r="G3" s="1362" t="s">
        <v>880</v>
      </c>
      <c r="H3" s="1362"/>
      <c r="I3" s="1362"/>
      <c r="J3" s="1362"/>
      <c r="L3" s="1076"/>
      <c r="M3" s="1076"/>
    </row>
    <row r="4" spans="1:13">
      <c r="A4" s="1072"/>
      <c r="B4" s="1072"/>
      <c r="C4" s="1073"/>
      <c r="D4" s="486"/>
      <c r="F4" s="486" t="s">
        <v>881</v>
      </c>
      <c r="G4" s="10"/>
      <c r="I4">
        <v>150</v>
      </c>
      <c r="L4" s="1076"/>
      <c r="M4" s="1076"/>
    </row>
    <row r="5" spans="1:13" ht="38.25">
      <c r="A5" s="1077" t="s">
        <v>882</v>
      </c>
      <c r="B5" s="1077" t="s">
        <v>882</v>
      </c>
      <c r="C5" s="1078" t="s">
        <v>883</v>
      </c>
      <c r="D5" s="1079" t="s">
        <v>884</v>
      </c>
      <c r="E5" s="1078" t="s">
        <v>885</v>
      </c>
      <c r="F5" s="1079" t="s">
        <v>886</v>
      </c>
      <c r="G5" s="1078" t="s">
        <v>887</v>
      </c>
      <c r="H5" s="1078" t="s">
        <v>888</v>
      </c>
      <c r="I5" s="1078" t="s">
        <v>889</v>
      </c>
      <c r="J5" s="1078" t="s">
        <v>890</v>
      </c>
      <c r="K5" s="1078" t="s">
        <v>891</v>
      </c>
      <c r="L5" s="1078" t="s">
        <v>892</v>
      </c>
      <c r="M5" s="1080" t="s">
        <v>893</v>
      </c>
    </row>
    <row r="6" spans="1:13">
      <c r="A6" s="1081" t="s">
        <v>894</v>
      </c>
      <c r="B6" s="1082" t="s">
        <v>895</v>
      </c>
      <c r="C6" s="1083" t="s">
        <v>896</v>
      </c>
      <c r="D6" s="1084" t="s">
        <v>897</v>
      </c>
      <c r="E6" s="1085">
        <v>1500</v>
      </c>
      <c r="F6" s="1086" t="s">
        <v>897</v>
      </c>
      <c r="G6" s="1085"/>
      <c r="H6" s="1085"/>
      <c r="I6" s="1085"/>
      <c r="J6" s="1085"/>
      <c r="K6" s="1085">
        <v>20</v>
      </c>
      <c r="L6" s="1085">
        <v>10</v>
      </c>
      <c r="M6" s="1087">
        <f>SUM(D6:L6)</f>
        <v>1530</v>
      </c>
    </row>
    <row r="7" spans="1:13">
      <c r="A7" s="1088" t="s">
        <v>898</v>
      </c>
      <c r="B7" s="1089" t="s">
        <v>894</v>
      </c>
      <c r="C7" s="1090" t="s">
        <v>899</v>
      </c>
      <c r="D7" s="1091"/>
      <c r="E7" s="1092">
        <v>0</v>
      </c>
      <c r="F7" s="1092"/>
      <c r="G7" s="1092">
        <v>70</v>
      </c>
      <c r="H7" s="1092">
        <v>147</v>
      </c>
      <c r="I7" s="1092">
        <v>109</v>
      </c>
      <c r="J7" s="1092">
        <v>15</v>
      </c>
      <c r="K7" s="1092"/>
      <c r="L7" s="1092">
        <v>0</v>
      </c>
      <c r="M7" s="1093">
        <f>SUM(D7:L7)</f>
        <v>341</v>
      </c>
    </row>
    <row r="8" spans="1:13">
      <c r="A8" s="24"/>
      <c r="B8" s="24"/>
      <c r="C8" s="24"/>
      <c r="D8" s="501"/>
      <c r="E8" s="501"/>
      <c r="F8" s="501"/>
      <c r="G8" s="501"/>
      <c r="H8" s="501"/>
      <c r="I8" s="501"/>
      <c r="J8" s="501"/>
      <c r="K8" s="501"/>
      <c r="L8" s="501"/>
      <c r="M8" s="24"/>
    </row>
    <row r="9" spans="1:13" ht="15">
      <c r="A9" s="1363" t="s">
        <v>900</v>
      </c>
      <c r="B9" s="1364"/>
      <c r="C9" s="1364"/>
      <c r="D9" s="1364"/>
      <c r="E9" s="1364"/>
      <c r="F9" s="1364"/>
      <c r="G9" s="1364"/>
      <c r="H9" s="1364"/>
      <c r="I9" s="1364"/>
      <c r="J9" s="1364"/>
      <c r="K9" s="1364"/>
      <c r="L9" s="1364"/>
      <c r="M9" s="1365"/>
    </row>
    <row r="10" spans="1:13">
      <c r="A10" s="1094">
        <v>2</v>
      </c>
      <c r="B10" s="1094">
        <v>2</v>
      </c>
      <c r="C10" s="1095" t="s">
        <v>901</v>
      </c>
      <c r="D10" s="1096" t="s">
        <v>666</v>
      </c>
      <c r="E10" s="1097">
        <f>IF(D10="Y",IF(B10&lt;=2,$E$6*1,$E$6*B10/2)," ")</f>
        <v>1500</v>
      </c>
      <c r="F10" s="1096" t="s">
        <v>667</v>
      </c>
      <c r="G10" s="1097" t="str">
        <f>IF((F10="Y"),($G$7*(A10+B10))," ")</f>
        <v xml:space="preserve"> </v>
      </c>
      <c r="H10" s="1097">
        <f>IF((A10&lt;&gt;0),(A10+B10)*$H$7," ")</f>
        <v>588</v>
      </c>
      <c r="I10" s="1097">
        <f>(A10+B10)*$I$7</f>
        <v>436</v>
      </c>
      <c r="J10" s="1097">
        <f>IF((F10="N"),($J$7*(A10+B10))," ")</f>
        <v>60</v>
      </c>
      <c r="K10" s="1097">
        <f>IF((D10="Y"),($K$6)," ")</f>
        <v>20</v>
      </c>
      <c r="L10" s="1097">
        <f>IF((D10="Y"),($L$6)," ")</f>
        <v>10</v>
      </c>
      <c r="M10" s="1098">
        <f>SUM(E10:L10)</f>
        <v>2614</v>
      </c>
    </row>
    <row r="11" spans="1:13">
      <c r="A11" s="1094">
        <v>2</v>
      </c>
      <c r="B11" s="1094">
        <v>2</v>
      </c>
      <c r="C11" s="1095" t="s">
        <v>230</v>
      </c>
      <c r="D11" s="1096" t="s">
        <v>666</v>
      </c>
      <c r="E11" s="1097">
        <v>500</v>
      </c>
      <c r="F11" s="1096" t="s">
        <v>667</v>
      </c>
      <c r="G11" s="1097"/>
      <c r="H11" s="1097">
        <f>IF((A11&lt;&gt;0),(A11+B11)*$H$7," ")</f>
        <v>588</v>
      </c>
      <c r="I11" s="1097">
        <f>(A11+B11)*$I$7</f>
        <v>436</v>
      </c>
      <c r="J11" s="1097">
        <f>IF((F11="N"),($J$7*(A11+B11))," ")</f>
        <v>60</v>
      </c>
      <c r="K11" s="1097">
        <f>IF((D11="Y"),($K$6)," ")</f>
        <v>20</v>
      </c>
      <c r="L11" s="1097">
        <f>IF((D11="Y"),($L$6)," ")</f>
        <v>10</v>
      </c>
      <c r="M11" s="1098">
        <f>SUM(E11:L11)</f>
        <v>1614</v>
      </c>
    </row>
    <row r="12" spans="1:13">
      <c r="A12" s="1094">
        <v>2</v>
      </c>
      <c r="B12" s="1094">
        <v>2</v>
      </c>
      <c r="C12" s="1095" t="s">
        <v>902</v>
      </c>
      <c r="D12" s="1096" t="s">
        <v>666</v>
      </c>
      <c r="E12" s="1097">
        <f>IF(D12="Y",IF(B12&lt;=2,$E$6*1,$E$6*B12/2)," ")</f>
        <v>1500</v>
      </c>
      <c r="F12" s="1096" t="s">
        <v>667</v>
      </c>
      <c r="G12" s="1097"/>
      <c r="H12" s="1097">
        <f>IF((A12&lt;&gt;0),(A12+B12)*$H$7," ")</f>
        <v>588</v>
      </c>
      <c r="I12" s="1097">
        <f>(A12+B12)*$I$7</f>
        <v>436</v>
      </c>
      <c r="J12" s="1097">
        <f>IF((F12="N"),($J$7*(A12+B12))," ")</f>
        <v>60</v>
      </c>
      <c r="K12" s="1097">
        <f>IF((D12="Y"),($K$6)," ")</f>
        <v>20</v>
      </c>
      <c r="L12" s="1097">
        <f>IF((D12="Y"),($L$6)," ")</f>
        <v>10</v>
      </c>
      <c r="M12" s="1098">
        <f>SUM(E12:L12)</f>
        <v>2614</v>
      </c>
    </row>
    <row r="13" spans="1:13">
      <c r="A13" s="501"/>
      <c r="B13" s="501"/>
      <c r="C13" s="24"/>
      <c r="D13" s="1099"/>
      <c r="E13" s="1099"/>
      <c r="F13" s="1099"/>
      <c r="G13" s="1099"/>
      <c r="H13" s="1099" t="str">
        <f>IF((A13&lt;&gt;0),(A13-1)*$H$7," ")</f>
        <v xml:space="preserve"> </v>
      </c>
      <c r="I13" s="1099">
        <f>A13*$I$7</f>
        <v>0</v>
      </c>
      <c r="J13" s="1100">
        <f>A13*$J$7</f>
        <v>0</v>
      </c>
      <c r="K13" s="1101" t="str">
        <f>IF((D13="Y"),($K$6)," ")</f>
        <v xml:space="preserve"> </v>
      </c>
      <c r="L13" s="1101" t="str">
        <f>IF((D13="Y"),($L$6)," ")</f>
        <v xml:space="preserve"> </v>
      </c>
      <c r="M13" s="1102">
        <f>SUM(M10:M12)</f>
        <v>6842</v>
      </c>
    </row>
    <row r="14" spans="1:13">
      <c r="A14" s="501"/>
      <c r="B14" s="501"/>
      <c r="C14" s="24"/>
      <c r="D14" s="1099"/>
      <c r="E14" s="1099"/>
      <c r="F14" s="1099"/>
      <c r="G14" s="1099"/>
      <c r="H14" s="1099" t="str">
        <f>IF((A14&lt;&gt;0),(A14-1)*$H$7," ")</f>
        <v xml:space="preserve"> </v>
      </c>
      <c r="I14" s="1099">
        <f>A14*$I$7</f>
        <v>0</v>
      </c>
      <c r="J14" s="1100">
        <f>A14*$J$7</f>
        <v>0</v>
      </c>
      <c r="K14" s="1102"/>
      <c r="L14" s="1103"/>
    </row>
    <row r="15" spans="1:13">
      <c r="A15" s="501"/>
      <c r="B15" s="501"/>
      <c r="C15" s="24"/>
      <c r="D15" s="1099"/>
      <c r="E15" s="1099"/>
      <c r="F15" s="1099"/>
      <c r="G15" s="1099"/>
      <c r="H15" s="1099"/>
      <c r="I15" s="1099"/>
      <c r="J15" s="1100"/>
      <c r="K15" s="1099">
        <f>A15*$K$7</f>
        <v>0</v>
      </c>
      <c r="L15" s="1104"/>
      <c r="M15" s="1103"/>
    </row>
    <row r="16" spans="1:13" ht="15.75">
      <c r="A16" s="1366" t="s">
        <v>903</v>
      </c>
      <c r="B16" s="1367"/>
      <c r="C16" s="1367"/>
      <c r="D16" s="1367"/>
      <c r="E16" s="1367"/>
      <c r="F16" s="1367"/>
      <c r="G16" s="1367"/>
      <c r="H16" s="1367"/>
      <c r="I16" s="1367"/>
      <c r="J16" s="1367"/>
      <c r="K16" s="1367"/>
      <c r="L16" s="1367"/>
      <c r="M16" s="1368"/>
    </row>
    <row r="17" spans="1:13">
      <c r="A17" s="1105">
        <v>12</v>
      </c>
      <c r="B17" s="1105">
        <v>2</v>
      </c>
      <c r="C17" s="1106" t="s">
        <v>901</v>
      </c>
      <c r="D17" s="1107" t="s">
        <v>666</v>
      </c>
      <c r="E17" s="1097">
        <f>IF(D17="Y",IF(B17&lt;=2,$E$6*1,$E$6*B17/2)," ")</f>
        <v>1500</v>
      </c>
      <c r="F17" s="1107" t="s">
        <v>667</v>
      </c>
      <c r="G17" s="1097" t="str">
        <f>IF((F17="Y"),($G$7*(A17+B17))," ")</f>
        <v xml:space="preserve"> </v>
      </c>
      <c r="H17" s="1097">
        <f t="shared" ref="H17:H24" si="0">IF((A17&lt;&gt;0),(A17+B17)*$H$7," ")</f>
        <v>2058</v>
      </c>
      <c r="I17" s="1097">
        <f t="shared" ref="I17:I24" si="1">(A17+B17)*$I$7</f>
        <v>1526</v>
      </c>
      <c r="J17" s="1097">
        <f t="shared" ref="J17:J24" si="2">IF((F17="N"),($J$7*(A17+B17))," ")</f>
        <v>210</v>
      </c>
      <c r="K17" s="1097">
        <f t="shared" ref="K17:K25" si="3">IF((D17="Y"),($K$6)," ")</f>
        <v>20</v>
      </c>
      <c r="L17" s="1097">
        <f t="shared" ref="L17:L25" si="4">IF((D17="Y"),($L$6)," ")</f>
        <v>10</v>
      </c>
      <c r="M17" s="1098">
        <f t="shared" ref="M17:M24" si="5">SUM(E17:L17)</f>
        <v>5324</v>
      </c>
    </row>
    <row r="18" spans="1:13">
      <c r="A18" s="1105">
        <v>12</v>
      </c>
      <c r="B18" s="1105">
        <v>2</v>
      </c>
      <c r="C18" s="1106" t="s">
        <v>901</v>
      </c>
      <c r="D18" s="1107" t="s">
        <v>666</v>
      </c>
      <c r="E18" s="1097">
        <v>500</v>
      </c>
      <c r="F18" s="1107" t="s">
        <v>667</v>
      </c>
      <c r="G18" s="1097"/>
      <c r="H18" s="1097">
        <f t="shared" si="0"/>
        <v>2058</v>
      </c>
      <c r="I18" s="1097">
        <f t="shared" si="1"/>
        <v>1526</v>
      </c>
      <c r="J18" s="1097">
        <f t="shared" si="2"/>
        <v>210</v>
      </c>
      <c r="K18" s="1097">
        <f t="shared" si="3"/>
        <v>20</v>
      </c>
      <c r="L18" s="1097">
        <f t="shared" si="4"/>
        <v>10</v>
      </c>
      <c r="M18" s="1098">
        <f t="shared" si="5"/>
        <v>4324</v>
      </c>
    </row>
    <row r="19" spans="1:13">
      <c r="A19" s="1105">
        <v>8</v>
      </c>
      <c r="B19" s="1105">
        <v>2</v>
      </c>
      <c r="C19" s="1108" t="s">
        <v>230</v>
      </c>
      <c r="D19" s="1107" t="s">
        <v>666</v>
      </c>
      <c r="E19" s="1097">
        <v>500</v>
      </c>
      <c r="F19" s="1107" t="s">
        <v>667</v>
      </c>
      <c r="G19" s="1097"/>
      <c r="H19" s="1097">
        <f t="shared" si="0"/>
        <v>1470</v>
      </c>
      <c r="I19" s="1097">
        <f t="shared" si="1"/>
        <v>1090</v>
      </c>
      <c r="J19" s="1097">
        <f t="shared" si="2"/>
        <v>150</v>
      </c>
      <c r="K19" s="1097">
        <f t="shared" si="3"/>
        <v>20</v>
      </c>
      <c r="L19" s="1097">
        <f t="shared" si="4"/>
        <v>10</v>
      </c>
      <c r="M19" s="1098">
        <f t="shared" si="5"/>
        <v>3240</v>
      </c>
    </row>
    <row r="20" spans="1:13">
      <c r="A20" s="1105">
        <v>8</v>
      </c>
      <c r="B20" s="1105">
        <v>2</v>
      </c>
      <c r="C20" s="1108" t="s">
        <v>230</v>
      </c>
      <c r="D20" s="1107" t="s">
        <v>666</v>
      </c>
      <c r="E20" s="1097">
        <f>IF(D20="Y",IF(B20&lt;=2,$E$6*1,$E$6*B20/2)," ")</f>
        <v>1500</v>
      </c>
      <c r="F20" s="1107" t="s">
        <v>667</v>
      </c>
      <c r="G20" s="1097"/>
      <c r="H20" s="1097">
        <f t="shared" si="0"/>
        <v>1470</v>
      </c>
      <c r="I20" s="1097">
        <f t="shared" si="1"/>
        <v>1090</v>
      </c>
      <c r="J20" s="1097">
        <f t="shared" si="2"/>
        <v>150</v>
      </c>
      <c r="K20" s="1097">
        <f t="shared" si="3"/>
        <v>20</v>
      </c>
      <c r="L20" s="1097">
        <f t="shared" si="4"/>
        <v>10</v>
      </c>
      <c r="M20" s="1098">
        <f t="shared" si="5"/>
        <v>4240</v>
      </c>
    </row>
    <row r="21" spans="1:13">
      <c r="A21" s="1105">
        <v>12</v>
      </c>
      <c r="B21" s="1109">
        <v>0</v>
      </c>
      <c r="C21" s="1108" t="s">
        <v>904</v>
      </c>
      <c r="D21" s="1107" t="s">
        <v>666</v>
      </c>
      <c r="E21" s="1097">
        <v>400</v>
      </c>
      <c r="F21" s="1107" t="s">
        <v>667</v>
      </c>
      <c r="G21" s="1097"/>
      <c r="H21" s="1097">
        <f t="shared" si="0"/>
        <v>1764</v>
      </c>
      <c r="I21" s="1097">
        <f t="shared" si="1"/>
        <v>1308</v>
      </c>
      <c r="J21" s="1097">
        <f t="shared" si="2"/>
        <v>180</v>
      </c>
      <c r="K21" s="1097">
        <f t="shared" si="3"/>
        <v>20</v>
      </c>
      <c r="L21" s="1097">
        <f t="shared" si="4"/>
        <v>10</v>
      </c>
      <c r="M21" s="1098">
        <f t="shared" si="5"/>
        <v>3682</v>
      </c>
    </row>
    <row r="22" spans="1:13">
      <c r="A22" s="1105">
        <v>12</v>
      </c>
      <c r="B22" s="1109">
        <v>0</v>
      </c>
      <c r="C22" s="1108" t="s">
        <v>904</v>
      </c>
      <c r="D22" s="1107" t="s">
        <v>666</v>
      </c>
      <c r="E22" s="1097">
        <v>400</v>
      </c>
      <c r="F22" s="1107" t="s">
        <v>667</v>
      </c>
      <c r="G22" s="1097"/>
      <c r="H22" s="1097">
        <f t="shared" si="0"/>
        <v>1764</v>
      </c>
      <c r="I22" s="1097">
        <f t="shared" si="1"/>
        <v>1308</v>
      </c>
      <c r="J22" s="1097">
        <f t="shared" si="2"/>
        <v>180</v>
      </c>
      <c r="K22" s="1097">
        <f t="shared" si="3"/>
        <v>20</v>
      </c>
      <c r="L22" s="1097">
        <f t="shared" si="4"/>
        <v>10</v>
      </c>
      <c r="M22" s="1098">
        <f t="shared" si="5"/>
        <v>3682</v>
      </c>
    </row>
    <row r="23" spans="1:13">
      <c r="A23" s="1105">
        <v>12</v>
      </c>
      <c r="B23" s="1109">
        <v>0</v>
      </c>
      <c r="C23" s="1108" t="s">
        <v>904</v>
      </c>
      <c r="D23" s="1107" t="s">
        <v>666</v>
      </c>
      <c r="E23" s="1097">
        <v>400</v>
      </c>
      <c r="F23" s="1107" t="s">
        <v>667</v>
      </c>
      <c r="G23" s="1097"/>
      <c r="H23" s="1097">
        <f t="shared" si="0"/>
        <v>1764</v>
      </c>
      <c r="I23" s="1097">
        <f t="shared" si="1"/>
        <v>1308</v>
      </c>
      <c r="J23" s="1097">
        <f t="shared" si="2"/>
        <v>180</v>
      </c>
      <c r="K23" s="1097">
        <f t="shared" si="3"/>
        <v>20</v>
      </c>
      <c r="L23" s="1097">
        <f t="shared" si="4"/>
        <v>10</v>
      </c>
      <c r="M23" s="1098">
        <f t="shared" si="5"/>
        <v>3682</v>
      </c>
    </row>
    <row r="24" spans="1:13">
      <c r="A24" s="1105">
        <v>12</v>
      </c>
      <c r="B24" s="1109">
        <v>2</v>
      </c>
      <c r="C24" s="1095" t="s">
        <v>902</v>
      </c>
      <c r="D24" s="1107" t="s">
        <v>666</v>
      </c>
      <c r="E24" s="1097">
        <f>IF(D24="Y",IF(B24&lt;=2,$E$6*1,$E$6*B24/2)," ")</f>
        <v>1500</v>
      </c>
      <c r="F24" s="1107" t="s">
        <v>667</v>
      </c>
      <c r="G24" s="1097" t="str">
        <f>IF((F24="Y"),($G$7*(A24+B24))," ")</f>
        <v xml:space="preserve"> </v>
      </c>
      <c r="H24" s="1097">
        <f t="shared" si="0"/>
        <v>2058</v>
      </c>
      <c r="I24" s="1097">
        <f t="shared" si="1"/>
        <v>1526</v>
      </c>
      <c r="J24" s="1097">
        <f t="shared" si="2"/>
        <v>210</v>
      </c>
      <c r="K24" s="1097">
        <f t="shared" si="3"/>
        <v>20</v>
      </c>
      <c r="L24" s="1097">
        <f t="shared" si="4"/>
        <v>10</v>
      </c>
      <c r="M24" s="1098">
        <f t="shared" si="5"/>
        <v>5324</v>
      </c>
    </row>
    <row r="25" spans="1:13">
      <c r="A25" s="501"/>
      <c r="B25" s="501"/>
      <c r="C25" s="24"/>
      <c r="D25" s="1099"/>
      <c r="E25" s="1099"/>
      <c r="F25" s="1099"/>
      <c r="G25" s="1099"/>
      <c r="H25" s="1099"/>
      <c r="I25" s="1099"/>
      <c r="J25" s="1100"/>
      <c r="K25" s="1110" t="str">
        <f t="shared" si="3"/>
        <v xml:space="preserve"> </v>
      </c>
      <c r="L25" s="1110" t="str">
        <f t="shared" si="4"/>
        <v xml:space="preserve"> </v>
      </c>
      <c r="M25" s="1102">
        <f>SUM(M17:M24)</f>
        <v>33498</v>
      </c>
    </row>
    <row r="26" spans="1:13">
      <c r="A26" s="501"/>
      <c r="B26" s="501"/>
      <c r="C26" s="24"/>
      <c r="D26" s="1099"/>
      <c r="E26" s="1099"/>
      <c r="F26" s="1099"/>
      <c r="G26" s="1099"/>
      <c r="H26" s="1099"/>
      <c r="I26" s="1099"/>
      <c r="J26" s="1100"/>
      <c r="K26" s="1101"/>
      <c r="L26" s="1101"/>
      <c r="M26" s="1102"/>
    </row>
    <row r="27" spans="1:13" ht="15.75">
      <c r="A27" s="1352" t="s">
        <v>67</v>
      </c>
      <c r="B27" s="1353"/>
      <c r="C27" s="1353"/>
      <c r="D27" s="1353"/>
      <c r="E27" s="1353"/>
      <c r="F27" s="1353"/>
      <c r="G27" s="1353"/>
      <c r="H27" s="1353"/>
      <c r="I27" s="1353"/>
      <c r="J27" s="1353"/>
      <c r="K27" s="1353"/>
      <c r="L27" s="1353"/>
      <c r="M27" s="1354"/>
    </row>
    <row r="28" spans="1:13">
      <c r="A28" s="1111">
        <v>8</v>
      </c>
      <c r="B28" s="1111">
        <v>2</v>
      </c>
      <c r="C28" s="1106" t="s">
        <v>901</v>
      </c>
      <c r="D28" s="1112" t="s">
        <v>666</v>
      </c>
      <c r="E28" s="1113">
        <f>IF(D28="Y",IF(B28&lt;=2,$E$6*1,$E$6*B28/2)," ")</f>
        <v>1500</v>
      </c>
      <c r="F28" s="1112" t="s">
        <v>667</v>
      </c>
      <c r="G28" s="1113" t="str">
        <f>IF((F28="Y"),($G$7*(A28+B28))," ")</f>
        <v xml:space="preserve"> </v>
      </c>
      <c r="H28" s="1113">
        <f t="shared" ref="H28:H33" si="6">IF((A28&lt;&gt;0),(A28+B28)*$H$7," ")</f>
        <v>1470</v>
      </c>
      <c r="I28" s="1113">
        <f t="shared" ref="I28:I33" si="7">(A28+B28)*$I$7</f>
        <v>1090</v>
      </c>
      <c r="J28" s="1113">
        <f t="shared" ref="J28:J33" si="8">IF((F28="N"),($J$7*(A28+B28))," ")</f>
        <v>150</v>
      </c>
      <c r="K28" s="1113">
        <f t="shared" ref="K28:K34" si="9">IF((D28="Y"),($K$6)," ")</f>
        <v>20</v>
      </c>
      <c r="L28" s="1113">
        <f t="shared" ref="L28:L34" si="10">IF((D28="Y"),($L$6)," ")</f>
        <v>10</v>
      </c>
      <c r="M28" s="1114">
        <f t="shared" ref="M28:M33" si="11">SUM(E28:L28)</f>
        <v>4240</v>
      </c>
    </row>
    <row r="29" spans="1:13">
      <c r="A29" s="1111">
        <v>8</v>
      </c>
      <c r="B29" s="1111">
        <v>2</v>
      </c>
      <c r="C29" s="1106" t="s">
        <v>901</v>
      </c>
      <c r="D29" s="1112" t="s">
        <v>666</v>
      </c>
      <c r="E29" s="1113">
        <v>500</v>
      </c>
      <c r="F29" s="1112" t="s">
        <v>667</v>
      </c>
      <c r="G29" s="1113"/>
      <c r="H29" s="1113">
        <f t="shared" si="6"/>
        <v>1470</v>
      </c>
      <c r="I29" s="1113">
        <f t="shared" si="7"/>
        <v>1090</v>
      </c>
      <c r="J29" s="1113">
        <f t="shared" si="8"/>
        <v>150</v>
      </c>
      <c r="K29" s="1113">
        <f t="shared" si="9"/>
        <v>20</v>
      </c>
      <c r="L29" s="1113">
        <f t="shared" si="10"/>
        <v>10</v>
      </c>
      <c r="M29" s="1114">
        <f t="shared" si="11"/>
        <v>3240</v>
      </c>
    </row>
    <row r="30" spans="1:13">
      <c r="A30" s="1111">
        <v>8</v>
      </c>
      <c r="B30" s="1111">
        <v>2</v>
      </c>
      <c r="C30" s="1108" t="s">
        <v>230</v>
      </c>
      <c r="D30" s="1112" t="s">
        <v>666</v>
      </c>
      <c r="E30" s="1113">
        <v>500</v>
      </c>
      <c r="F30" s="1112" t="s">
        <v>667</v>
      </c>
      <c r="G30" s="1113"/>
      <c r="H30" s="1113">
        <f t="shared" si="6"/>
        <v>1470</v>
      </c>
      <c r="I30" s="1113">
        <f t="shared" si="7"/>
        <v>1090</v>
      </c>
      <c r="J30" s="1113">
        <f t="shared" si="8"/>
        <v>150</v>
      </c>
      <c r="K30" s="1113">
        <f t="shared" si="9"/>
        <v>20</v>
      </c>
      <c r="L30" s="1113">
        <f t="shared" si="10"/>
        <v>10</v>
      </c>
      <c r="M30" s="1114">
        <f t="shared" si="11"/>
        <v>3240</v>
      </c>
    </row>
    <row r="31" spans="1:13">
      <c r="A31" s="1111">
        <v>8</v>
      </c>
      <c r="B31" s="1111">
        <v>2</v>
      </c>
      <c r="C31" s="1108" t="s">
        <v>230</v>
      </c>
      <c r="D31" s="1112" t="s">
        <v>666</v>
      </c>
      <c r="E31" s="1113">
        <f>IF(D31="Y",IF(B31&lt;=2,$E$6*1,$E$6*B31/2)," ")</f>
        <v>1500</v>
      </c>
      <c r="F31" s="1112" t="s">
        <v>667</v>
      </c>
      <c r="G31" s="1113"/>
      <c r="H31" s="1113">
        <f t="shared" si="6"/>
        <v>1470</v>
      </c>
      <c r="I31" s="1113">
        <f t="shared" si="7"/>
        <v>1090</v>
      </c>
      <c r="J31" s="1113">
        <f t="shared" si="8"/>
        <v>150</v>
      </c>
      <c r="K31" s="1113">
        <f t="shared" si="9"/>
        <v>20</v>
      </c>
      <c r="L31" s="1113">
        <f t="shared" si="10"/>
        <v>10</v>
      </c>
      <c r="M31" s="1114">
        <f t="shared" si="11"/>
        <v>4240</v>
      </c>
    </row>
    <row r="32" spans="1:13">
      <c r="A32" s="1111">
        <v>8</v>
      </c>
      <c r="B32" s="1109">
        <v>0</v>
      </c>
      <c r="C32" s="1108" t="s">
        <v>904</v>
      </c>
      <c r="D32" s="1112" t="s">
        <v>666</v>
      </c>
      <c r="E32" s="1113">
        <v>400</v>
      </c>
      <c r="F32" s="1112" t="s">
        <v>667</v>
      </c>
      <c r="G32" s="1113"/>
      <c r="H32" s="1113">
        <f t="shared" si="6"/>
        <v>1176</v>
      </c>
      <c r="I32" s="1113">
        <f t="shared" si="7"/>
        <v>872</v>
      </c>
      <c r="J32" s="1113">
        <f t="shared" si="8"/>
        <v>120</v>
      </c>
      <c r="K32" s="1113">
        <f t="shared" si="9"/>
        <v>20</v>
      </c>
      <c r="L32" s="1113">
        <f t="shared" si="10"/>
        <v>10</v>
      </c>
      <c r="M32" s="1114">
        <f t="shared" si="11"/>
        <v>2598</v>
      </c>
    </row>
    <row r="33" spans="1:13">
      <c r="A33" s="1111">
        <v>8</v>
      </c>
      <c r="B33" s="1109">
        <v>2</v>
      </c>
      <c r="C33" s="1115" t="s">
        <v>902</v>
      </c>
      <c r="D33" s="1112" t="s">
        <v>666</v>
      </c>
      <c r="E33" s="1113">
        <f>IF(D33="Y",IF(B33&lt;=2,$E$6*1,$E$6*B33/2)," ")</f>
        <v>1500</v>
      </c>
      <c r="F33" s="1112" t="s">
        <v>667</v>
      </c>
      <c r="G33" s="1113" t="str">
        <f>IF((F33="Y"),($G$7*(A33+B33))," ")</f>
        <v xml:space="preserve"> </v>
      </c>
      <c r="H33" s="1113">
        <f t="shared" si="6"/>
        <v>1470</v>
      </c>
      <c r="I33" s="1113">
        <f t="shared" si="7"/>
        <v>1090</v>
      </c>
      <c r="J33" s="1113">
        <f t="shared" si="8"/>
        <v>150</v>
      </c>
      <c r="K33" s="1113">
        <f t="shared" si="9"/>
        <v>20</v>
      </c>
      <c r="L33" s="1113">
        <f t="shared" si="10"/>
        <v>10</v>
      </c>
      <c r="M33" s="1114">
        <f t="shared" si="11"/>
        <v>4240</v>
      </c>
    </row>
    <row r="34" spans="1:13">
      <c r="A34" s="501"/>
      <c r="B34" s="501"/>
      <c r="C34" s="24"/>
      <c r="D34" s="1099"/>
      <c r="E34" s="1099"/>
      <c r="F34" s="1099"/>
      <c r="G34" s="1099"/>
      <c r="H34" s="1099"/>
      <c r="I34" s="1099"/>
      <c r="J34" s="1100"/>
      <c r="K34" s="1110" t="str">
        <f t="shared" si="9"/>
        <v xml:space="preserve"> </v>
      </c>
      <c r="L34" s="1110" t="str">
        <f t="shared" si="10"/>
        <v xml:space="preserve"> </v>
      </c>
      <c r="M34" s="1102">
        <f>SUM(M28:M33)</f>
        <v>21798</v>
      </c>
    </row>
    <row r="35" spans="1:13">
      <c r="A35" s="501"/>
      <c r="B35" s="501"/>
      <c r="C35" s="1103"/>
    </row>
    <row r="36" spans="1:13">
      <c r="A36" s="501"/>
      <c r="B36" s="501"/>
      <c r="C36" s="1103"/>
    </row>
    <row r="37" spans="1:13">
      <c r="A37" s="501"/>
      <c r="B37" s="501"/>
      <c r="C37" s="24"/>
      <c r="D37" s="1099"/>
      <c r="E37" s="1099"/>
      <c r="F37" s="1099"/>
      <c r="G37" s="1099"/>
      <c r="H37" s="1099"/>
      <c r="I37" s="1099"/>
      <c r="J37" s="1100"/>
      <c r="K37" s="1099"/>
      <c r="L37" s="1104"/>
      <c r="M37" s="1116"/>
    </row>
    <row r="38" spans="1:13">
      <c r="A38" s="1117" t="s">
        <v>905</v>
      </c>
      <c r="B38" s="1117"/>
      <c r="C38" s="1118" t="s">
        <v>906</v>
      </c>
      <c r="D38" s="501"/>
      <c r="E38" s="1119"/>
      <c r="F38" s="501"/>
      <c r="G38" s="1119"/>
      <c r="H38" s="1119"/>
      <c r="I38" s="1119"/>
      <c r="J38" s="1119"/>
      <c r="K38" s="1099"/>
      <c r="L38" s="1104"/>
      <c r="M38" s="24"/>
    </row>
    <row r="39" spans="1:13" ht="15">
      <c r="A39" s="1118"/>
      <c r="B39" s="1118"/>
      <c r="C39" s="1118" t="s">
        <v>907</v>
      </c>
      <c r="D39" s="501"/>
      <c r="E39" s="1119"/>
      <c r="F39" s="501"/>
      <c r="G39" s="1119"/>
      <c r="H39" s="1119"/>
      <c r="I39" s="1119"/>
      <c r="J39" s="1119"/>
      <c r="K39" s="1120"/>
      <c r="L39" s="1121" t="s">
        <v>908</v>
      </c>
      <c r="M39" s="1122">
        <f>SUM(M13+M25+M34)</f>
        <v>62138</v>
      </c>
    </row>
    <row r="40" spans="1:13" ht="15">
      <c r="A40" s="1118"/>
      <c r="B40" s="1118"/>
      <c r="C40" s="1118" t="s">
        <v>909</v>
      </c>
      <c r="D40" s="501"/>
      <c r="E40" s="1119"/>
      <c r="F40" s="501"/>
      <c r="G40" s="1119"/>
      <c r="H40" s="1119"/>
      <c r="I40" s="1119"/>
      <c r="J40" s="1119"/>
      <c r="K40" s="1120"/>
      <c r="L40" s="1121"/>
      <c r="M40" s="1123"/>
    </row>
    <row r="41" spans="1:13" ht="15">
      <c r="A41" s="1118"/>
      <c r="B41" s="1118"/>
      <c r="C41" s="1124" t="s">
        <v>910</v>
      </c>
      <c r="D41" s="501"/>
      <c r="E41" s="1119"/>
      <c r="F41" s="501"/>
      <c r="G41" s="1119"/>
      <c r="H41" s="1119"/>
      <c r="I41" s="1119"/>
      <c r="J41" s="1119"/>
      <c r="K41" s="1120"/>
      <c r="L41" s="1121"/>
      <c r="M41" s="1123"/>
    </row>
    <row r="42" spans="1:13">
      <c r="A42" s="1125"/>
      <c r="B42" s="1125"/>
      <c r="C42" s="1124" t="s">
        <v>911</v>
      </c>
      <c r="D42" s="486"/>
      <c r="F42" s="486"/>
    </row>
    <row r="43" spans="1:13">
      <c r="A43" s="1125"/>
      <c r="B43" s="1125"/>
      <c r="D43" s="486"/>
      <c r="F43" s="486"/>
    </row>
    <row r="44" spans="1:13">
      <c r="A44" s="1" t="s">
        <v>912</v>
      </c>
      <c r="B44" s="1"/>
      <c r="C44" s="1"/>
      <c r="D44" s="3"/>
      <c r="E44" s="1"/>
      <c r="F44" s="3"/>
      <c r="G44" s="1"/>
      <c r="H44" s="1" t="s">
        <v>913</v>
      </c>
      <c r="I44" s="1"/>
    </row>
    <row r="45" spans="1:13">
      <c r="A45" s="1"/>
      <c r="B45" s="1"/>
      <c r="C45" s="1"/>
      <c r="D45" s="3"/>
      <c r="E45" s="1"/>
      <c r="F45" s="3"/>
      <c r="G45" s="1"/>
      <c r="H45" s="1"/>
      <c r="I45" s="1"/>
    </row>
    <row r="46" spans="1:13">
      <c r="A46" s="1" t="s">
        <v>914</v>
      </c>
      <c r="B46" s="1"/>
      <c r="C46" s="1"/>
      <c r="D46" s="3"/>
      <c r="E46" s="1"/>
      <c r="F46" s="3"/>
      <c r="G46" s="1"/>
      <c r="H46" s="1"/>
      <c r="I46" s="1"/>
    </row>
    <row r="47" spans="1:13">
      <c r="A47" s="1"/>
      <c r="B47" s="1"/>
      <c r="C47" s="1"/>
      <c r="D47" s="3"/>
      <c r="E47" s="1"/>
      <c r="F47" s="3"/>
      <c r="G47" s="1"/>
      <c r="H47" s="1"/>
      <c r="I47" s="1"/>
    </row>
    <row r="48" spans="1:13">
      <c r="A48" s="1" t="s">
        <v>915</v>
      </c>
      <c r="B48" s="1"/>
      <c r="C48" s="1"/>
      <c r="D48" s="3"/>
      <c r="E48" s="1"/>
      <c r="F48" s="3"/>
      <c r="G48" s="1"/>
      <c r="H48" s="1" t="s">
        <v>916</v>
      </c>
      <c r="I48" s="1"/>
    </row>
    <row r="49" spans="4:6">
      <c r="D49" s="486"/>
      <c r="F49" s="486"/>
    </row>
  </sheetData>
  <mergeCells count="7">
    <mergeCell ref="A27:M27"/>
    <mergeCell ref="A2:C2"/>
    <mergeCell ref="E2:J2"/>
    <mergeCell ref="L2:M2"/>
    <mergeCell ref="G3:J3"/>
    <mergeCell ref="A9:M9"/>
    <mergeCell ref="A16:M16"/>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heetViews>
  <sheetFormatPr defaultRowHeight="12.75"/>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
  <sheetViews>
    <sheetView workbookViewId="0"/>
  </sheetViews>
  <sheetFormatPr defaultRowHeight="12.7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
  <sheetViews>
    <sheetView workbookViewId="0"/>
  </sheetViews>
  <sheetFormatPr defaultRowHeight="12.75"/>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
  <sheetViews>
    <sheetView workbookViewId="0"/>
  </sheetViews>
  <sheetFormatPr defaultRowHeight="12.75"/>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
  <sheetViews>
    <sheetView workbookViewId="0"/>
  </sheetViews>
  <sheetFormatPr defaultRowHeight="12.7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A7DD6DB5E22409720C620A9705DB2" ma:contentTypeVersion="0" ma:contentTypeDescription="Create a new document." ma:contentTypeScope="" ma:versionID="0b6b7f577dd87a3b909ea6ede378a914">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50CB172-586B-4CDD-A0E1-84CAFADF745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2804F66E-F008-4D2B-A6A3-BE0166D7FF76}">
  <ds:schemaRefs>
    <ds:schemaRef ds:uri="http://schemas.microsoft.com/sharepoint/v3/contenttype/forms"/>
  </ds:schemaRefs>
</ds:datastoreItem>
</file>

<file path=customXml/itemProps3.xml><?xml version="1.0" encoding="utf-8"?>
<ds:datastoreItem xmlns:ds="http://schemas.openxmlformats.org/officeDocument/2006/customXml" ds:itemID="{AEFDC5B4-2F76-4240-A57B-672EFB6E37F9}">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8</vt:i4>
      </vt:variant>
    </vt:vector>
  </HeadingPairs>
  <TitlesOfParts>
    <vt:vector size="36" baseType="lpstr">
      <vt:lpstr>links</vt:lpstr>
      <vt:lpstr>System Project Backlog</vt:lpstr>
      <vt:lpstr>System Supply &amp; Demand Analysis</vt:lpstr>
      <vt:lpstr>REF</vt:lpstr>
      <vt:lpstr>Project Assignment (hours)</vt:lpstr>
      <vt:lpstr>GlobalServicesOpportunities-Won</vt:lpstr>
      <vt:lpstr>EGM Supply &amp; Demand Analysis</vt:lpstr>
      <vt:lpstr>EGM PROJECT DURATION CALC. </vt:lpstr>
      <vt:lpstr>REF(locked)</vt:lpstr>
      <vt:lpstr>System Sales Report</vt:lpstr>
      <vt:lpstr>SFDC import (pipeline)</vt:lpstr>
      <vt:lpstr>SystemCapacityPlann. calculator</vt:lpstr>
      <vt:lpstr>LAC-ProjectsDurationCalculator</vt:lpstr>
      <vt:lpstr>Sheet1</vt:lpstr>
      <vt:lpstr>Sheet4</vt:lpstr>
      <vt:lpstr>Sheet5</vt:lpstr>
      <vt:lpstr>Sheet6</vt:lpstr>
      <vt:lpstr>Sheet7</vt:lpstr>
      <vt:lpstr>Sheet8</vt:lpstr>
      <vt:lpstr>Sheet9</vt:lpstr>
      <vt:lpstr>Rosario-WP</vt:lpstr>
      <vt:lpstr>Crocs-WP</vt:lpstr>
      <vt:lpstr>Crocs T&amp;E Estimate</vt:lpstr>
      <vt:lpstr>Sheet11</vt:lpstr>
      <vt:lpstr>Sheet12</vt:lpstr>
      <vt:lpstr>Sheet13</vt:lpstr>
      <vt:lpstr>Sheet14</vt:lpstr>
      <vt:lpstr>Sheet15</vt:lpstr>
      <vt:lpstr>'Crocs-WP'!_Toc362613814</vt:lpstr>
      <vt:lpstr>'Crocs-WP'!_Toc362613815</vt:lpstr>
      <vt:lpstr>'Crocs-WP'!_Toc362613816</vt:lpstr>
      <vt:lpstr>'Crocs-WP'!_Toc362613819</vt:lpstr>
      <vt:lpstr>'Crocs-WP'!_Toc362613820</vt:lpstr>
      <vt:lpstr>'Crocs-WP'!_Toc362613821</vt:lpstr>
      <vt:lpstr>'System Project Backlog'!OLE_LINK3</vt:lpstr>
      <vt:lpstr>'Crocs-WP'!PComInfo</vt:lpstr>
    </vt:vector>
  </TitlesOfParts>
  <Company>IGT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IGT User</dc:creator>
  <cp:lastModifiedBy>luis</cp:lastModifiedBy>
  <cp:lastPrinted>2012-11-16T13:56:54Z</cp:lastPrinted>
  <dcterms:created xsi:type="dcterms:W3CDTF">2008-05-14T13:20:55Z</dcterms:created>
  <dcterms:modified xsi:type="dcterms:W3CDTF">2020-01-24T16:34:45Z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0x010100ABAA7DD6DB5E22409720C620A9705DB2</vt:lpwstr>
  </property>
  <property fmtid="{D5CDD505-2E9C-101B-9397-08002B2CF9AE}" pid="3" name="_dlc_DocIdItemGuid">
    <vt:lpwstr>3ae4faae-c605-4e89-9f25-3c8977534258</vt:lpwstr>
  </property>
</Properties>
</file>