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6724e12a7f5c6ec9/Documentos/365datascience/Data science/Projects/Excel/analysis-and-visualization-of-P^0L-data-in-excel/"/>
    </mc:Choice>
  </mc:AlternateContent>
  <xr:revisionPtr revIDLastSave="801" documentId="8_{5F8382FF-B229-4707-8EA5-142D71EA57DB}" xr6:coauthVersionLast="47" xr6:coauthVersionMax="47" xr10:uidLastSave="{1C7B1D0E-53DF-410A-937C-1E8394664F4E}"/>
  <bookViews>
    <workbookView minimized="1" xWindow="2856" yWindow="2724" windowWidth="10128" windowHeight="9516" activeTab="2" xr2:uid="{790DDEEE-302A-4D12-A3D1-DF5E484623AD}"/>
  </bookViews>
  <sheets>
    <sheet name="IS source" sheetId="1" r:id="rId1"/>
    <sheet name="P&amp;L" sheetId="2" r:id="rId2"/>
    <sheet name="EBIT Change" sheetId="4" r:id="rId3"/>
    <sheet name="Conclusions" sheetId="5" r:id="rId4"/>
  </sheets>
  <definedNames>
    <definedName name="_xlnm._FilterDatabase" localSheetId="0" hidden="1">'IS source'!$A$9:$J$80</definedName>
    <definedName name="_xlchart.v5.0" hidden="1">'EBIT Change'!$B$4:$B$20</definedName>
    <definedName name="_xlchart.v5.1" hidden="1">'EBIT Change'!$C$4:$C$20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4" l="1"/>
  <c r="C11" i="4"/>
  <c r="G11" i="2"/>
  <c r="C19" i="4" s="1"/>
  <c r="C18" i="4"/>
  <c r="C14" i="4"/>
  <c r="C10" i="4"/>
  <c r="C6" i="4"/>
  <c r="C5" i="4"/>
  <c r="C4" i="4"/>
  <c r="C17" i="4"/>
  <c r="C13" i="4"/>
  <c r="C9" i="4"/>
  <c r="C7" i="4"/>
  <c r="C16" i="4"/>
  <c r="C8" i="4"/>
  <c r="C12" i="4"/>
  <c r="C4" i="2"/>
  <c r="D11" i="2"/>
  <c r="I11" i="2" s="1"/>
  <c r="E11" i="2"/>
  <c r="J11" i="2" s="1"/>
  <c r="F11" i="2"/>
  <c r="C11" i="2"/>
  <c r="C8" i="2"/>
  <c r="D8" i="2"/>
  <c r="E8" i="2"/>
  <c r="F8" i="2"/>
  <c r="G8" i="2"/>
  <c r="C6" i="2"/>
  <c r="C5" i="2"/>
  <c r="D5" i="2"/>
  <c r="E5" i="2"/>
  <c r="F5" i="2"/>
  <c r="G5" i="2"/>
  <c r="D6" i="2"/>
  <c r="E6" i="2"/>
  <c r="F6" i="2"/>
  <c r="G6" i="2"/>
  <c r="D4" i="2"/>
  <c r="E4" i="2"/>
  <c r="F4" i="2"/>
  <c r="G4" i="2"/>
  <c r="D7" i="1"/>
  <c r="L6" i="2" l="1"/>
  <c r="O5" i="2"/>
  <c r="I5" i="2"/>
  <c r="J4" i="2"/>
  <c r="O8" i="2"/>
  <c r="K6" i="2"/>
  <c r="I8" i="2"/>
  <c r="I6" i="2"/>
  <c r="L4" i="2"/>
  <c r="J6" i="2"/>
  <c r="O11" i="2"/>
  <c r="K5" i="2"/>
  <c r="K11" i="2"/>
  <c r="J5" i="2"/>
  <c r="K4" i="2"/>
  <c r="L8" i="2"/>
  <c r="O4" i="2"/>
  <c r="J8" i="2"/>
  <c r="I4" i="2"/>
  <c r="O6" i="2"/>
  <c r="L11" i="2"/>
  <c r="L5" i="2"/>
  <c r="K8" i="2"/>
  <c r="C7" i="2"/>
  <c r="C9" i="2" s="1"/>
  <c r="C10" i="2" s="1"/>
  <c r="E7" i="2"/>
  <c r="D7" i="2"/>
  <c r="G7" i="2"/>
  <c r="F7" i="2"/>
  <c r="O7" i="2" l="1"/>
  <c r="D9" i="2"/>
  <c r="I7" i="2"/>
  <c r="E9" i="2"/>
  <c r="J7" i="2"/>
  <c r="F9" i="2"/>
  <c r="K7" i="2"/>
  <c r="G9" i="2"/>
  <c r="O9" i="2" s="1"/>
  <c r="L7" i="2"/>
  <c r="C12" i="2"/>
  <c r="C13" i="2" s="1"/>
  <c r="F12" i="2" l="1"/>
  <c r="F10" i="2"/>
  <c r="K9" i="2"/>
  <c r="E12" i="2"/>
  <c r="E10" i="2"/>
  <c r="J9" i="2"/>
  <c r="D12" i="2"/>
  <c r="D10" i="2"/>
  <c r="I10" i="2" s="1"/>
  <c r="I9" i="2"/>
  <c r="G12" i="2"/>
  <c r="G10" i="2"/>
  <c r="L9" i="2"/>
  <c r="O12" i="2" l="1"/>
  <c r="C20" i="4"/>
  <c r="L10" i="2"/>
  <c r="O10" i="2"/>
  <c r="J10" i="2"/>
  <c r="E13" i="2"/>
  <c r="J12" i="2"/>
  <c r="K10" i="2"/>
  <c r="K12" i="2"/>
  <c r="F13" i="2"/>
  <c r="L12" i="2"/>
  <c r="G13" i="2"/>
  <c r="O13" i="2" s="1"/>
  <c r="I12" i="2"/>
  <c r="D13" i="2"/>
  <c r="I13" i="2" s="1"/>
  <c r="J13" i="2" l="1"/>
  <c r="L13" i="2"/>
  <c r="K13" i="2"/>
</calcChain>
</file>

<file path=xl/sharedStrings.xml><?xml version="1.0" encoding="utf-8"?>
<sst xmlns="http://schemas.openxmlformats.org/spreadsheetml/2006/main" count="253" uniqueCount="169">
  <si>
    <t>Ticker</t>
  </si>
  <si>
    <t>ADS GY Equity</t>
  </si>
  <si>
    <t>Company</t>
  </si>
  <si>
    <t>adidas AG</t>
  </si>
  <si>
    <t>Periodicity</t>
  </si>
  <si>
    <t>A</t>
  </si>
  <si>
    <t>Currency</t>
  </si>
  <si>
    <t>USD</t>
  </si>
  <si>
    <t>Filing Status Mnemonic</t>
  </si>
  <si>
    <t>MR</t>
  </si>
  <si>
    <t>Filing</t>
  </si>
  <si>
    <t>Most Recent</t>
  </si>
  <si>
    <t>Units</t>
  </si>
  <si>
    <t>MLN</t>
  </si>
  <si>
    <t>Field</t>
  </si>
  <si>
    <t>Mnemonic</t>
  </si>
  <si>
    <t>For the period ending</t>
  </si>
  <si>
    <t>original</t>
  </si>
  <si>
    <t>restated</t>
  </si>
  <si>
    <t>Revenue</t>
  </si>
  <si>
    <t>SALES_REV_TURN</t>
  </si>
  <si>
    <t>IS_COGS_TO_FE_AND_PP_AND_G</t>
  </si>
  <si>
    <t>Gross Profit</t>
  </si>
  <si>
    <t>GROSS_PROFIT</t>
  </si>
  <si>
    <t>IS_OTHER_OPER_INC</t>
  </si>
  <si>
    <t>IS_OPERATING_EXPN</t>
  </si>
  <si>
    <t>Operating Income</t>
  </si>
  <si>
    <t>IS_OPER_INC</t>
  </si>
  <si>
    <t>IS_INT_EXPENSE</t>
  </si>
  <si>
    <t>IS_FOREIGN_EXCH_LOSS</t>
  </si>
  <si>
    <t>IS_NET_NON_OPER_LOSS</t>
  </si>
  <si>
    <t>Pretax Income</t>
  </si>
  <si>
    <t>PRETAX_INC</t>
  </si>
  <si>
    <t>IS_INC_TAX_EXP</t>
  </si>
  <si>
    <t>Income Before XO Items</t>
  </si>
  <si>
    <t>IS_INC_BEF_XO_ITEM</t>
  </si>
  <si>
    <t>XO_GL_NET_OF_TAX</t>
  </si>
  <si>
    <t>MIN_NONCONTROL_INTEREST_CREDITS</t>
  </si>
  <si>
    <t>Net Income</t>
  </si>
  <si>
    <t>NET_INCOME</t>
  </si>
  <si>
    <t>IS_TOT_CASH_PFD_DVD</t>
  </si>
  <si>
    <t>#N/A N/A</t>
  </si>
  <si>
    <t>Net Inc Avail to Common Shareholders</t>
  </si>
  <si>
    <t>EARN_FOR_COMMON</t>
  </si>
  <si>
    <t>IS_ABNORMAL_ITEM</t>
  </si>
  <si>
    <t>IS_TAX_EFF_ON_ABNORMAL_ITEM</t>
  </si>
  <si>
    <t>Normalized Income</t>
  </si>
  <si>
    <t>NORMALIZED_INCOME</t>
  </si>
  <si>
    <t>Basic EPS Before Abnormal Items</t>
  </si>
  <si>
    <t>IS_BASIC_EPS_CONT_OPS</t>
  </si>
  <si>
    <t>Basic EPS Before XO Items</t>
  </si>
  <si>
    <t>IS_EARN_BEF_XO_ITEMS_PER_SH</t>
  </si>
  <si>
    <t>Basic EPS</t>
  </si>
  <si>
    <t>IS_EPS</t>
  </si>
  <si>
    <t>IS_AVG_NUM_SH_FOR_EPS</t>
  </si>
  <si>
    <t>Diluted EPS Before Abnormal Items</t>
  </si>
  <si>
    <t>IS_DIL_EPS_CONT_OPS</t>
  </si>
  <si>
    <t>Diluted EPS Before XO Items</t>
  </si>
  <si>
    <t>IS_DIL_EPS_BEF_XO</t>
  </si>
  <si>
    <t>Diluted EPS</t>
  </si>
  <si>
    <t>IS_DILUTED_EPS</t>
  </si>
  <si>
    <t>IS_SH_FOR_DILUTED_EPS</t>
  </si>
  <si>
    <t>Reference Items</t>
  </si>
  <si>
    <t>Accounting Standard</t>
  </si>
  <si>
    <t>ACCOUNTING_STANDARD</t>
  </si>
  <si>
    <t>IAS/IFRS</t>
  </si>
  <si>
    <t>EBITDA</t>
  </si>
  <si>
    <t>EBITDA Margin (T12M)</t>
  </si>
  <si>
    <t>EBITDA_MARGIN</t>
  </si>
  <si>
    <t>Gross Margin</t>
  </si>
  <si>
    <t>GROSS_MARGIN</t>
  </si>
  <si>
    <t>Operating Margin</t>
  </si>
  <si>
    <t>OPER_MARGIN</t>
  </si>
  <si>
    <t>Profit Margin</t>
  </si>
  <si>
    <t>PROF_MARGIN</t>
  </si>
  <si>
    <t>Actual Sales Per Employee</t>
  </si>
  <si>
    <t>ACTUAL_SALES_PER_EMPL</t>
  </si>
  <si>
    <t>Dividends per Share</t>
  </si>
  <si>
    <t>EQY_DPS</t>
  </si>
  <si>
    <t>Total Cash Common Dividends</t>
  </si>
  <si>
    <t>IS_TOT_CASH_COM_DVD</t>
  </si>
  <si>
    <t>Interest Income</t>
  </si>
  <si>
    <t>IS_INT_INC</t>
  </si>
  <si>
    <t>Research &amp; Development Expense</t>
  </si>
  <si>
    <t>IS_RD_EXPEND</t>
  </si>
  <si>
    <t>Personnel Expense</t>
  </si>
  <si>
    <t>IS_PERSONNEL_EXP</t>
  </si>
  <si>
    <t>Depreciation Expense</t>
  </si>
  <si>
    <t>IS_DEPR_EXP</t>
  </si>
  <si>
    <t>Rental Expense</t>
  </si>
  <si>
    <t>BS_CURR_RENTAL_EXPENSE</t>
  </si>
  <si>
    <t>FY 2023</t>
  </si>
  <si>
    <t>FY 2022</t>
  </si>
  <si>
    <t>FY 2021</t>
  </si>
  <si>
    <t>FY 2020</t>
  </si>
  <si>
    <t>FY 2019</t>
  </si>
  <si>
    <t>FY 2018</t>
  </si>
  <si>
    <t>FY 2017</t>
  </si>
  <si>
    <t>FY 2016</t>
  </si>
  <si>
    <t>P&amp;L (Profits and losses) statement</t>
  </si>
  <si>
    <t>Wholesale</t>
  </si>
  <si>
    <t>Retail</t>
  </si>
  <si>
    <t>Other Businesses</t>
  </si>
  <si>
    <t>Total Revenue</t>
  </si>
  <si>
    <t>Cost of Revenue</t>
  </si>
  <si>
    <t>Operating Expences</t>
  </si>
  <si>
    <t>EBIT</t>
  </si>
  <si>
    <t>Gross Profit Margin</t>
  </si>
  <si>
    <t>EBIT Margin</t>
  </si>
  <si>
    <t xml:space="preserve">  Product/Brand Segments</t>
  </si>
  <si>
    <t>Equipment</t>
  </si>
  <si>
    <t>Footwear</t>
  </si>
  <si>
    <t>Adjustment</t>
  </si>
  <si>
    <t>Western Europe</t>
  </si>
  <si>
    <t>North America</t>
  </si>
  <si>
    <t>Asia</t>
  </si>
  <si>
    <t>Europe Emerging Markets</t>
  </si>
  <si>
    <t>Greater China</t>
  </si>
  <si>
    <t>Latin America</t>
  </si>
  <si>
    <t>Adjustments</t>
  </si>
  <si>
    <t>Head Quarter/Consolidation</t>
  </si>
  <si>
    <t>Taylormade</t>
  </si>
  <si>
    <t>Reebok</t>
  </si>
  <si>
    <t>Adidas</t>
  </si>
  <si>
    <t>Royalty and Commission Income</t>
  </si>
  <si>
    <t>Marketing Working Budget</t>
  </si>
  <si>
    <t>Other Operating Expenses</t>
  </si>
  <si>
    <t>Geographic Segments</t>
  </si>
  <si>
    <t>Product/Brand Segments</t>
  </si>
  <si>
    <t>Other Operating Revenue</t>
  </si>
  <si>
    <t>Operating Expenses</t>
  </si>
  <si>
    <t>Interest Expense</t>
  </si>
  <si>
    <t>Foreign Exchange Losses (Gains)</t>
  </si>
  <si>
    <t>Net Non-Operating Losses (Gains)</t>
  </si>
  <si>
    <t>Income Tax Expense</t>
  </si>
  <si>
    <t>Extraordinary Loss Net of Tax</t>
  </si>
  <si>
    <t>Minority Interests</t>
  </si>
  <si>
    <t>Total Cash Preferred Dividends</t>
  </si>
  <si>
    <t>Abnormal Losses (Gains)</t>
  </si>
  <si>
    <t>Tax Effect on Abnormal Items</t>
  </si>
  <si>
    <t>Basic Weighted Avg Shares</t>
  </si>
  <si>
    <t>Diluted Weighted Avg Shares</t>
  </si>
  <si>
    <t>In MLN $</t>
  </si>
  <si>
    <t>Var%
FY19-FY20</t>
  </si>
  <si>
    <t>Var%
FY20-FY21</t>
  </si>
  <si>
    <t>Var%
FY21-FY22</t>
  </si>
  <si>
    <t>Var%
FY22-Y23</t>
  </si>
  <si>
    <t>Var%
FY19-Y23</t>
  </si>
  <si>
    <t>&gt;10%</t>
  </si>
  <si>
    <t>&lt;0%</t>
  </si>
  <si>
    <t>[10%, 0%]</t>
  </si>
  <si>
    <t>Legend</t>
  </si>
  <si>
    <t>Change in Revenues</t>
  </si>
  <si>
    <t>Change in Opex</t>
  </si>
  <si>
    <t>EBIT FY23</t>
  </si>
  <si>
    <t>EBIT Change</t>
  </si>
  <si>
    <t>EBIT FY19</t>
  </si>
  <si>
    <t>EBIT FY20</t>
  </si>
  <si>
    <t>EBIT FY21</t>
  </si>
  <si>
    <t>EBIT FY22</t>
  </si>
  <si>
    <t>Values</t>
  </si>
  <si>
    <t>Change in Variable costs</t>
  </si>
  <si>
    <t>Interpretation of Results:</t>
  </si>
  <si>
    <r>
      <rPr>
        <sz val="9"/>
        <color theme="0"/>
        <rFont val="Arial"/>
        <family val="2"/>
      </rPr>
      <t>1</t>
    </r>
    <r>
      <rPr>
        <sz val="9"/>
        <color rgb="FF000C1F"/>
        <rFont val="Arial"/>
        <family val="2"/>
      </rPr>
      <t>-During the period of 2019 to 2023, considering the total revenue, gross profit and EBIT and seeing the variation of these values between those years, is evident that the company manage to achieve excellent results, improving by 67% the EBIT, the total revenue by 7%, and the gross profit by 10%. Is important to mention that they achieve this EBIT while maintaining constant the operating expenses in all the years.</t>
    </r>
  </si>
  <si>
    <r>
      <rPr>
        <sz val="9"/>
        <color theme="0"/>
        <rFont val="Arial"/>
        <family val="2"/>
      </rPr>
      <t>1</t>
    </r>
    <r>
      <rPr>
        <sz val="9"/>
        <color rgb="FF000C1F"/>
        <rFont val="Arial"/>
        <family val="2"/>
      </rPr>
      <t>-By analyzing on overall the results we conclude that Adidas was able to increase the profitability while increasing the revenue (outing that the profitability increased more than the revenue).</t>
    </r>
  </si>
  <si>
    <r>
      <rPr>
        <sz val="9"/>
        <color theme="0"/>
        <rFont val="Arial"/>
        <family val="2"/>
      </rPr>
      <t>1</t>
    </r>
    <r>
      <rPr>
        <sz val="9"/>
        <color rgb="FF000C1F"/>
        <rFont val="Arial"/>
        <family val="2"/>
      </rPr>
      <t>-In the hole period of 2019-2023 the fastest/higher growth were made by the retail part of the business, and the one with slowest/lower growth were the wholesale.</t>
    </r>
  </si>
  <si>
    <r>
      <rPr>
        <sz val="9"/>
        <color theme="0"/>
        <rFont val="Arial"/>
        <family val="2"/>
      </rPr>
      <t>1</t>
    </r>
    <r>
      <rPr>
        <sz val="9"/>
        <color rgb="FF000C1F"/>
        <rFont val="Arial"/>
        <family val="2"/>
      </rPr>
      <t>-If we go and see the evolution year by year, we see that the company in all years manage to increase the revenue (with an increase of 7.75% on average). But is needed to find new ways to improve the business revenue (or reduce the costs) because in the last year (from 2022 to 2023) there were almost zero improvements (also zero drawbacks), but this is a signal that the business is stagnating.</t>
    </r>
  </si>
  <si>
    <t>The financial data from FY 2019 to FY 2023 reflects a robust performance for the company in growth and profitability. Revenue growth has been steady, with strength in the Retail segment. Profitability has not only been maintained but has also seen significant improvements across key metrics, including substantial growth in EBIT. This balance of top-line growth with bottom-line improvements indicates a well-managed expansion. Adidas demonstrated a robust competitive position in the industry and a sustainable growth trajectory. The combination of growth in both revenue and profitability metrics suggests strategic execution in market penetration and cost control.</t>
  </si>
  <si>
    <t>Conclution: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</si>
</sst>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quot;$&quot;\ ###\ ###;[Red]&quot;$&quot;\ \-\ ###\ ###\ ;\ 0"/>
    <numFmt numFmtId="166" formatCode="_(* #,##0.0_);_(* \(#,##0.0\);_(* &quot;-&quot;??_);_(@_)"/>
    <numFmt numFmtId="167" formatCode="0.0%"/>
    <numFmt numFmtId="168" formatCode="&quot;$&quot;\ ###\ ###;\ &quot;$&quot;\ \-###\ ###\ 0"/>
  </numFmts>
  <fonts count="16" x14ac:knownFonts="1">
    <font>
      <sz val="11"/>
      <color theme="1"/>
      <name val="Calibri"/>
      <family val="2"/>
      <scheme val="minor"/>
    </font>
    <font>
      <sz val="10"/>
      <name val="Arial"/>
      <family val="2"/>
    </font>
    <font>
      <b/>
      <sz val="10"/>
      <name val="Arial"/>
      <family val="2"/>
    </font>
    <font>
      <sz val="11"/>
      <color theme="1"/>
      <name val="Calibri"/>
      <family val="2"/>
      <scheme val="minor"/>
    </font>
    <font>
      <b/>
      <sz val="14"/>
      <color rgb="FF002060"/>
      <name val="Calibri"/>
      <family val="2"/>
      <scheme val="minor"/>
    </font>
    <font>
      <sz val="8"/>
      <name val="Calibri"/>
      <family val="2"/>
      <scheme val="minor"/>
    </font>
    <font>
      <b/>
      <sz val="11"/>
      <color rgb="FF002060"/>
      <name val="Calibri"/>
      <family val="2"/>
      <scheme val="minor"/>
    </font>
    <font>
      <sz val="10"/>
      <color theme="1"/>
      <name val="Arial"/>
      <family val="2"/>
    </font>
    <font>
      <b/>
      <sz val="10"/>
      <color theme="1"/>
      <name val="Arial"/>
      <family val="2"/>
    </font>
    <font>
      <sz val="9"/>
      <color theme="1"/>
      <name val="Arial"/>
      <family val="2"/>
    </font>
    <font>
      <sz val="9"/>
      <color theme="0"/>
      <name val="Arial"/>
      <family val="2"/>
    </font>
    <font>
      <b/>
      <sz val="9"/>
      <color theme="1"/>
      <name val="Arial"/>
      <family val="2"/>
    </font>
    <font>
      <b/>
      <sz val="9"/>
      <color rgb="FF002060"/>
      <name val="Arial"/>
      <family val="2"/>
    </font>
    <font>
      <sz val="8"/>
      <color theme="1"/>
      <name val="Arial"/>
      <family val="2"/>
    </font>
    <font>
      <sz val="9"/>
      <color rgb="FF002060"/>
      <name val="Arial"/>
      <family val="2"/>
    </font>
    <font>
      <sz val="9"/>
      <color rgb="FF000C1F"/>
      <name val="Arial"/>
      <family val="2"/>
    </font>
  </fonts>
  <fills count="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indexed="64"/>
      </patternFill>
    </fill>
  </fills>
  <borders count="14">
    <border>
      <left/>
      <right/>
      <top/>
      <bottom/>
      <diagonal/>
    </border>
    <border>
      <left/>
      <right/>
      <top style="thin">
        <color indexed="64"/>
      </top>
      <bottom/>
      <diagonal/>
    </border>
    <border>
      <left/>
      <right/>
      <top style="thin">
        <color indexed="64"/>
      </top>
      <bottom style="medium">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right/>
      <top/>
      <bottom style="medium">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3">
    <xf numFmtId="0" fontId="0" fillId="0" borderId="0"/>
    <xf numFmtId="0" fontId="1" fillId="0" borderId="0"/>
    <xf numFmtId="9" fontId="3" fillId="0" borderId="0" applyFont="0" applyFill="0" applyBorder="0" applyAlignment="0" applyProtection="0"/>
  </cellStyleXfs>
  <cellXfs count="58">
    <xf numFmtId="0" fontId="0" fillId="0" borderId="0" xfId="0"/>
    <xf numFmtId="0" fontId="1" fillId="0" borderId="0" xfId="1"/>
    <xf numFmtId="14" fontId="1" fillId="0" borderId="0" xfId="1" applyNumberFormat="1"/>
    <xf numFmtId="0" fontId="2" fillId="0" borderId="0" xfId="1" applyFont="1"/>
    <xf numFmtId="164" fontId="1" fillId="0" borderId="0" xfId="1" applyNumberFormat="1"/>
    <xf numFmtId="9" fontId="1" fillId="0" borderId="0" xfId="1" applyNumberFormat="1"/>
    <xf numFmtId="2" fontId="1" fillId="0" borderId="0" xfId="1" applyNumberFormat="1"/>
    <xf numFmtId="0" fontId="9" fillId="0" borderId="4" xfId="0" applyFont="1" applyBorder="1"/>
    <xf numFmtId="0" fontId="9" fillId="0" borderId="0" xfId="0" applyFont="1"/>
    <xf numFmtId="0" fontId="11" fillId="0" borderId="5" xfId="0" applyFont="1" applyBorder="1"/>
    <xf numFmtId="0" fontId="14" fillId="0" borderId="4" xfId="0" applyFont="1" applyBorder="1"/>
    <xf numFmtId="0" fontId="11" fillId="4" borderId="4" xfId="0" applyFont="1" applyFill="1" applyBorder="1"/>
    <xf numFmtId="0" fontId="11" fillId="4" borderId="3" xfId="0" applyFont="1" applyFill="1" applyBorder="1"/>
    <xf numFmtId="0" fontId="10" fillId="3" borderId="0" xfId="0" applyFont="1" applyFill="1" applyAlignment="1">
      <alignment horizontal="center"/>
    </xf>
    <xf numFmtId="0" fontId="13" fillId="0" borderId="0" xfId="0" applyFont="1"/>
    <xf numFmtId="9" fontId="8" fillId="0" borderId="0" xfId="2" applyFont="1" applyFill="1"/>
    <xf numFmtId="9" fontId="9" fillId="2" borderId="8" xfId="2" applyFont="1" applyFill="1" applyBorder="1"/>
    <xf numFmtId="0" fontId="9" fillId="2" borderId="4" xfId="0" applyFont="1" applyFill="1" applyBorder="1"/>
    <xf numFmtId="9" fontId="9" fillId="2" borderId="10" xfId="2" applyFont="1" applyFill="1" applyBorder="1"/>
    <xf numFmtId="0" fontId="9" fillId="2" borderId="11" xfId="0" applyFont="1" applyFill="1" applyBorder="1"/>
    <xf numFmtId="0" fontId="12" fillId="0" borderId="0" xfId="1" applyFont="1" applyAlignment="1">
      <alignment horizontal="center" wrapText="1"/>
    </xf>
    <xf numFmtId="166" fontId="9" fillId="0" borderId="0" xfId="0" applyNumberFormat="1" applyFont="1"/>
    <xf numFmtId="166" fontId="9" fillId="0" borderId="0" xfId="0" applyNumberFormat="1" applyFont="1" applyAlignment="1">
      <alignment wrapText="1"/>
    </xf>
    <xf numFmtId="165" fontId="9" fillId="0" borderId="0" xfId="0" applyNumberFormat="1" applyFont="1"/>
    <xf numFmtId="0" fontId="6" fillId="0" borderId="0" xfId="0" applyFont="1" applyAlignment="1">
      <alignment horizontal="center"/>
    </xf>
    <xf numFmtId="166" fontId="11" fillId="0" borderId="7" xfId="0" applyNumberFormat="1" applyFont="1" applyBorder="1"/>
    <xf numFmtId="165" fontId="11" fillId="0" borderId="7" xfId="0" applyNumberFormat="1" applyFont="1" applyBorder="1"/>
    <xf numFmtId="166" fontId="11" fillId="0" borderId="2" xfId="0" applyNumberFormat="1" applyFont="1" applyBorder="1"/>
    <xf numFmtId="165" fontId="11" fillId="0" borderId="2" xfId="0" applyNumberFormat="1" applyFont="1" applyBorder="1"/>
    <xf numFmtId="0" fontId="7" fillId="2" borderId="0" xfId="0" applyFont="1" applyFill="1"/>
    <xf numFmtId="0" fontId="4" fillId="0" borderId="0" xfId="0" applyFont="1"/>
    <xf numFmtId="0" fontId="15" fillId="2" borderId="0" xfId="0" applyFont="1" applyFill="1" applyAlignment="1">
      <alignment vertical="center" wrapText="1"/>
    </xf>
    <xf numFmtId="0" fontId="15" fillId="2" borderId="10" xfId="0" applyFont="1" applyFill="1" applyBorder="1" applyAlignment="1">
      <alignment horizontal="left" vertical="center" wrapText="1"/>
    </xf>
    <xf numFmtId="0" fontId="15" fillId="2" borderId="12" xfId="0" applyFont="1" applyFill="1" applyBorder="1" applyAlignment="1">
      <alignment horizontal="left" vertical="center" wrapText="1"/>
    </xf>
    <xf numFmtId="167" fontId="9" fillId="4" borderId="0" xfId="2" applyNumberFormat="1" applyFont="1" applyFill="1"/>
    <xf numFmtId="167" fontId="9" fillId="4" borderId="7" xfId="2" applyNumberFormat="1" applyFont="1" applyFill="1" applyBorder="1"/>
    <xf numFmtId="167" fontId="8" fillId="4" borderId="0" xfId="2" applyNumberFormat="1" applyFont="1" applyFill="1"/>
    <xf numFmtId="167" fontId="9" fillId="6" borderId="7" xfId="2" applyNumberFormat="1" applyFont="1" applyFill="1" applyBorder="1"/>
    <xf numFmtId="167" fontId="13" fillId="5" borderId="0" xfId="2" applyNumberFormat="1" applyFont="1" applyFill="1"/>
    <xf numFmtId="167" fontId="13" fillId="5" borderId="6" xfId="2" applyNumberFormat="1" applyFont="1" applyFill="1" applyBorder="1"/>
    <xf numFmtId="167" fontId="9" fillId="0" borderId="0" xfId="2" applyNumberFormat="1" applyFont="1" applyFill="1"/>
    <xf numFmtId="167" fontId="9" fillId="0" borderId="7" xfId="2" applyNumberFormat="1" applyFont="1" applyFill="1" applyBorder="1"/>
    <xf numFmtId="167" fontId="8" fillId="0" borderId="0" xfId="2" applyNumberFormat="1" applyFont="1" applyFill="1"/>
    <xf numFmtId="167" fontId="13" fillId="4" borderId="0" xfId="2" applyNumberFormat="1" applyFont="1" applyFill="1"/>
    <xf numFmtId="167" fontId="13" fillId="4" borderId="6" xfId="2" applyNumberFormat="1" applyFont="1" applyFill="1" applyBorder="1"/>
    <xf numFmtId="167" fontId="13" fillId="4" borderId="0" xfId="2" applyNumberFormat="1" applyFont="1" applyFill="1" applyBorder="1"/>
    <xf numFmtId="0" fontId="15" fillId="2" borderId="13" xfId="0" applyFont="1" applyFill="1" applyBorder="1" applyAlignment="1">
      <alignment horizontal="left" vertical="center" wrapText="1"/>
    </xf>
    <xf numFmtId="0" fontId="15" fillId="2" borderId="8" xfId="0" applyFont="1" applyFill="1" applyBorder="1" applyAlignment="1">
      <alignment wrapText="1"/>
    </xf>
    <xf numFmtId="168" fontId="9" fillId="0" borderId="0" xfId="0" applyNumberFormat="1" applyFont="1"/>
    <xf numFmtId="168" fontId="12" fillId="0" borderId="1" xfId="0" applyNumberFormat="1" applyFont="1" applyBorder="1"/>
    <xf numFmtId="168" fontId="9" fillId="6" borderId="0" xfId="0" applyNumberFormat="1" applyFont="1" applyFill="1"/>
    <xf numFmtId="0" fontId="12" fillId="4" borderId="1" xfId="1" applyFont="1" applyFill="1" applyBorder="1" applyAlignment="1">
      <alignment horizontal="center" wrapText="1"/>
    </xf>
    <xf numFmtId="0" fontId="12" fillId="4" borderId="6" xfId="1" applyFont="1" applyFill="1" applyBorder="1" applyAlignment="1">
      <alignment horizontal="center" wrapText="1"/>
    </xf>
    <xf numFmtId="0" fontId="0" fillId="2" borderId="9" xfId="0" applyFill="1" applyBorder="1" applyAlignment="1">
      <alignment horizontal="center"/>
    </xf>
    <xf numFmtId="0" fontId="0" fillId="2" borderId="5" xfId="0" applyFill="1" applyBorder="1" applyAlignment="1">
      <alignment horizontal="center"/>
    </xf>
    <xf numFmtId="0" fontId="4" fillId="0" borderId="0" xfId="0" applyFont="1" applyAlignment="1">
      <alignment horizontal="left"/>
    </xf>
    <xf numFmtId="0" fontId="12" fillId="0" borderId="1" xfId="1" applyFont="1" applyBorder="1" applyAlignment="1">
      <alignment horizontal="center" wrapText="1"/>
    </xf>
    <xf numFmtId="0" fontId="12" fillId="0" borderId="6" xfId="1" applyFont="1" applyBorder="1" applyAlignment="1">
      <alignment horizontal="center" wrapText="1"/>
    </xf>
  </cellXfs>
  <cellStyles count="3">
    <cellStyle name="Normal" xfId="0" builtinId="0"/>
    <cellStyle name="Normal 2" xfId="1" xr:uid="{DB18C71D-3F96-4C76-AAE8-D1ACF701B155}"/>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lumMod val="65000"/>
                    <a:lumOff val="35000"/>
                  </a:sysClr>
                </a:solidFill>
                <a:latin typeface="+mn-lt"/>
                <a:ea typeface="+mn-ea"/>
                <a:cs typeface="+mn-cs"/>
              </a:defRPr>
            </a:pPr>
            <a:r>
              <a:rPr lang="en-US" sz="1600" b="1">
                <a:solidFill>
                  <a:srgbClr val="002060"/>
                </a:solidFill>
                <a:effectLst/>
              </a:rPr>
              <a:t>Revenue by business line</a:t>
            </a:r>
            <a:endParaRPr lang="es-ES" sz="1600" b="1">
              <a:solidFill>
                <a:srgbClr val="002060"/>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lumMod val="65000"/>
                  <a:lumOff val="35000"/>
                </a:sysClr>
              </a:solidFill>
              <a:latin typeface="+mn-lt"/>
              <a:ea typeface="+mn-ea"/>
              <a:cs typeface="+mn-cs"/>
            </a:defRPr>
          </a:pPr>
          <a:endParaRPr lang="es-ES"/>
        </a:p>
      </c:txPr>
    </c:title>
    <c:autoTitleDeleted val="0"/>
    <c:plotArea>
      <c:layout/>
      <c:barChart>
        <c:barDir val="col"/>
        <c:grouping val="stacked"/>
        <c:varyColors val="0"/>
        <c:ser>
          <c:idx val="0"/>
          <c:order val="0"/>
          <c:tx>
            <c:strRef>
              <c:f>'P&amp;L'!$B$4</c:f>
              <c:strCache>
                <c:ptCount val="1"/>
                <c:pt idx="0">
                  <c:v>Wholesale</c:v>
                </c:pt>
              </c:strCache>
            </c:strRef>
          </c:tx>
          <c:spPr>
            <a:solidFill>
              <a:srgbClr val="002060"/>
            </a:solidFill>
            <a:ln>
              <a:noFill/>
            </a:ln>
            <a:effectLst/>
          </c:spPr>
          <c:invertIfNegative val="0"/>
          <c:dLbls>
            <c:numFmt formatCode="###\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'P&amp;L'!$C$3:$G$3</c:f>
              <c:strCache>
                <c:ptCount val="5"/>
                <c:pt idx="0">
                  <c:v>FY 2019</c:v>
                </c:pt>
                <c:pt idx="1">
                  <c:v>FY 2020</c:v>
                </c:pt>
                <c:pt idx="2">
                  <c:v>FY 2021</c:v>
                </c:pt>
                <c:pt idx="3">
                  <c:v>FY 2022</c:v>
                </c:pt>
                <c:pt idx="4">
                  <c:v>FY 2023</c:v>
                </c:pt>
              </c:strCache>
            </c:strRef>
          </c:cat>
          <c:val>
            <c:numRef>
              <c:f>'P&amp;L'!$C$4:$G$4</c:f>
              <c:numCache>
                <c:formatCode>"$"\ ###\ ###;\ "$"\ \-###\ ###\ 0</c:formatCode>
                <c:ptCount val="5"/>
                <c:pt idx="0">
                  <c:v>10003.700000000001</c:v>
                </c:pt>
                <c:pt idx="1">
                  <c:v>10853.04</c:v>
                </c:pt>
                <c:pt idx="2">
                  <c:v>12462.05</c:v>
                </c:pt>
                <c:pt idx="3">
                  <c:v>12259.54</c:v>
                </c:pt>
                <c:pt idx="4">
                  <c:v>12087.66</c:v>
                </c:pt>
              </c:numCache>
            </c:numRef>
          </c:val>
          <c:extLst>
            <c:ext xmlns:c16="http://schemas.microsoft.com/office/drawing/2014/chart" uri="{C3380CC4-5D6E-409C-BE32-E72D297353CC}">
              <c16:uniqueId val="{00000000-1155-4DEC-8848-597F2DF73FC7}"/>
            </c:ext>
          </c:extLst>
        </c:ser>
        <c:ser>
          <c:idx val="1"/>
          <c:order val="1"/>
          <c:tx>
            <c:strRef>
              <c:f>'P&amp;L'!$B$5</c:f>
              <c:strCache>
                <c:ptCount val="1"/>
                <c:pt idx="0">
                  <c:v>Retail</c:v>
                </c:pt>
              </c:strCache>
            </c:strRef>
          </c:tx>
          <c:spPr>
            <a:solidFill>
              <a:schemeClr val="accent2">
                <a:lumMod val="75000"/>
              </a:schemeClr>
            </a:solidFill>
            <a:ln>
              <a:noFill/>
            </a:ln>
            <a:effectLst/>
          </c:spPr>
          <c:invertIfNegative val="0"/>
          <c:dLbls>
            <c:numFmt formatCode="###\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'P&amp;L'!$C$3:$G$3</c:f>
              <c:strCache>
                <c:ptCount val="5"/>
                <c:pt idx="0">
                  <c:v>FY 2019</c:v>
                </c:pt>
                <c:pt idx="1">
                  <c:v>FY 2020</c:v>
                </c:pt>
                <c:pt idx="2">
                  <c:v>FY 2021</c:v>
                </c:pt>
                <c:pt idx="3">
                  <c:v>FY 2022</c:v>
                </c:pt>
                <c:pt idx="4">
                  <c:v>FY 2023</c:v>
                </c:pt>
              </c:strCache>
            </c:strRef>
          </c:cat>
          <c:val>
            <c:numRef>
              <c:f>'P&amp;L'!$C$5:$G$5</c:f>
              <c:numCache>
                <c:formatCode>"$"\ ###\ ###;\ "$"\ \-###\ ###\ 0</c:formatCode>
                <c:ptCount val="5"/>
                <c:pt idx="0">
                  <c:v>2657.8</c:v>
                </c:pt>
                <c:pt idx="1">
                  <c:v>3169.28</c:v>
                </c:pt>
                <c:pt idx="2">
                  <c:v>3890.39</c:v>
                </c:pt>
                <c:pt idx="3">
                  <c:v>4337.26</c:v>
                </c:pt>
                <c:pt idx="4">
                  <c:v>4577.37</c:v>
                </c:pt>
              </c:numCache>
            </c:numRef>
          </c:val>
          <c:extLst>
            <c:ext xmlns:c16="http://schemas.microsoft.com/office/drawing/2014/chart" uri="{C3380CC4-5D6E-409C-BE32-E72D297353CC}">
              <c16:uniqueId val="{00000001-1155-4DEC-8848-597F2DF73FC7}"/>
            </c:ext>
          </c:extLst>
        </c:ser>
        <c:ser>
          <c:idx val="2"/>
          <c:order val="2"/>
          <c:tx>
            <c:strRef>
              <c:f>'P&amp;L'!$B$6</c:f>
              <c:strCache>
                <c:ptCount val="1"/>
                <c:pt idx="0">
                  <c:v>Other Businesses</c:v>
                </c:pt>
              </c:strCache>
            </c:strRef>
          </c:tx>
          <c:spPr>
            <a:solidFill>
              <a:schemeClr val="accent3">
                <a:lumMod val="75000"/>
              </a:schemeClr>
            </a:solidFill>
            <a:ln>
              <a:noFill/>
            </a:ln>
            <a:effectLst/>
          </c:spPr>
          <c:invertIfNegative val="0"/>
          <c:dLbls>
            <c:numFmt formatCode="###\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'P&amp;L'!$C$3:$G$3</c:f>
              <c:strCache>
                <c:ptCount val="5"/>
                <c:pt idx="0">
                  <c:v>FY 2019</c:v>
                </c:pt>
                <c:pt idx="1">
                  <c:v>FY 2020</c:v>
                </c:pt>
                <c:pt idx="2">
                  <c:v>FY 2021</c:v>
                </c:pt>
                <c:pt idx="3">
                  <c:v>FY 2022</c:v>
                </c:pt>
                <c:pt idx="4">
                  <c:v>FY 2023</c:v>
                </c:pt>
              </c:strCache>
            </c:strRef>
          </c:cat>
          <c:val>
            <c:numRef>
              <c:f>'P&amp;L'!$C$6:$G$6</c:f>
              <c:numCache>
                <c:formatCode>"$"\ ###\ ###;\ "$"\ \-###\ ###\ 0</c:formatCode>
                <c:ptCount val="5"/>
                <c:pt idx="0">
                  <c:v>1789.06</c:v>
                </c:pt>
                <c:pt idx="1">
                  <c:v>1883.79</c:v>
                </c:pt>
                <c:pt idx="2">
                  <c:v>2197.2199999999998</c:v>
                </c:pt>
                <c:pt idx="3">
                  <c:v>2540.89</c:v>
                </c:pt>
                <c:pt idx="4">
                  <c:v>2584.9</c:v>
                </c:pt>
              </c:numCache>
            </c:numRef>
          </c:val>
          <c:extLst>
            <c:ext xmlns:c16="http://schemas.microsoft.com/office/drawing/2014/chart" uri="{C3380CC4-5D6E-409C-BE32-E72D297353CC}">
              <c16:uniqueId val="{00000002-1155-4DEC-8848-597F2DF73FC7}"/>
            </c:ext>
          </c:extLst>
        </c:ser>
        <c:dLbls>
          <c:showLegendKey val="0"/>
          <c:showVal val="0"/>
          <c:showCatName val="0"/>
          <c:showSerName val="0"/>
          <c:showPercent val="0"/>
          <c:showBubbleSize val="0"/>
        </c:dLbls>
        <c:gapWidth val="60"/>
        <c:overlap val="100"/>
        <c:axId val="1659736063"/>
        <c:axId val="1449108304"/>
      </c:barChart>
      <c:lineChart>
        <c:grouping val="standard"/>
        <c:varyColors val="0"/>
        <c:ser>
          <c:idx val="3"/>
          <c:order val="3"/>
          <c:tx>
            <c:strRef>
              <c:f>'P&amp;L'!$B$13</c:f>
              <c:strCache>
                <c:ptCount val="1"/>
                <c:pt idx="0">
                  <c:v>EBIT Margin</c:v>
                </c:pt>
              </c:strCache>
            </c:strRef>
          </c:tx>
          <c:spPr>
            <a:ln w="28575" cap="rnd">
              <a:solidFill>
                <a:schemeClr val="accent1"/>
              </a:solidFill>
              <a:round/>
            </a:ln>
            <a:effectLst/>
          </c:spPr>
          <c:marker>
            <c:symbol val="none"/>
          </c:marker>
          <c:val>
            <c:numRef>
              <c:f>'P&amp;L'!$C$13:$G$13</c:f>
              <c:numCache>
                <c:formatCode>0.0%</c:formatCode>
                <c:ptCount val="5"/>
                <c:pt idx="0">
                  <c:v>3.0878692590460152E-2</c:v>
                </c:pt>
                <c:pt idx="1">
                  <c:v>9.3874724869877108E-2</c:v>
                </c:pt>
                <c:pt idx="2">
                  <c:v>0.14506817914721881</c:v>
                </c:pt>
                <c:pt idx="3">
                  <c:v>0.17519099222528958</c:v>
                </c:pt>
                <c:pt idx="4">
                  <c:v>0.17826826383264777</c:v>
                </c:pt>
              </c:numCache>
            </c:numRef>
          </c:val>
          <c:smooth val="1"/>
          <c:extLst>
            <c:ext xmlns:c16="http://schemas.microsoft.com/office/drawing/2014/chart" uri="{C3380CC4-5D6E-409C-BE32-E72D297353CC}">
              <c16:uniqueId val="{00000004-1155-4DEC-8848-597F2DF73FC7}"/>
            </c:ext>
          </c:extLst>
        </c:ser>
        <c:dLbls>
          <c:showLegendKey val="0"/>
          <c:showVal val="0"/>
          <c:showCatName val="0"/>
          <c:showSerName val="0"/>
          <c:showPercent val="0"/>
          <c:showBubbleSize val="0"/>
        </c:dLbls>
        <c:marker val="1"/>
        <c:smooth val="0"/>
        <c:axId val="1659721183"/>
        <c:axId val="1564484064"/>
      </c:lineChart>
      <c:catAx>
        <c:axId val="16597360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E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crossAx val="1449108304"/>
        <c:crosses val="autoZero"/>
        <c:auto val="1"/>
        <c:lblAlgn val="ctr"/>
        <c:lblOffset val="100"/>
        <c:noMultiLvlLbl val="0"/>
      </c:catAx>
      <c:valAx>
        <c:axId val="1449108304"/>
        <c:scaling>
          <c:orientation val="minMax"/>
        </c:scaling>
        <c:delete val="0"/>
        <c:axPos val="l"/>
        <c:majorGridlines>
          <c:spPr>
            <a:ln w="3175" cap="flat" cmpd="sng" algn="ctr">
              <a:solidFill>
                <a:schemeClr val="tx1">
                  <a:lumMod val="15000"/>
                  <a:lumOff val="85000"/>
                  <a:alpha val="80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ES" b="1"/>
                  <a:t>Revenus in MLN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quot;$&quot;\ ###\ ###;\ &quot;$&quot;\ \-###\ ###\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crossAx val="1659736063"/>
        <c:crosses val="autoZero"/>
        <c:crossBetween val="between"/>
      </c:valAx>
      <c:valAx>
        <c:axId val="1564484064"/>
        <c:scaling>
          <c:orientation val="minMax"/>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ES" b="1"/>
                  <a:t>EBIT</a:t>
                </a:r>
                <a:r>
                  <a:rPr lang="es-ES" b="1" baseline="0"/>
                  <a:t> Margin</a:t>
                </a:r>
                <a:endParaRPr lang="es-E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crossAx val="1659721183"/>
        <c:crosses val="max"/>
        <c:crossBetween val="between"/>
      </c:valAx>
      <c:catAx>
        <c:axId val="1659721183"/>
        <c:scaling>
          <c:orientation val="minMax"/>
        </c:scaling>
        <c:delete val="1"/>
        <c:axPos val="b"/>
        <c:majorTickMark val="out"/>
        <c:minorTickMark val="none"/>
        <c:tickLblPos val="nextTo"/>
        <c:crossAx val="1564484064"/>
        <c:crosses val="autoZero"/>
        <c:auto val="1"/>
        <c:lblAlgn val="ctr"/>
        <c:lblOffset val="100"/>
        <c:noMultiLvlLbl val="0"/>
      </c:cat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strDim>
      <cx:numDim type="val">
        <cx:f>_xlchart.v5.1</cx:f>
      </cx:numDim>
    </cx:data>
  </cx:chartData>
  <cx:chart>
    <cx:title pos="t" align="ctr" overlay="0">
      <cx:tx>
        <cx:txData>
          <cx:v>EBIT Change 2019-2023</cx:v>
        </cx:txData>
      </cx:tx>
      <cx:txPr>
        <a:bodyPr spcFirstLastPara="1" vertOverflow="ellipsis" horzOverflow="overflow" wrap="square" lIns="0" tIns="0" rIns="0" bIns="0" anchor="ctr" anchorCtr="1"/>
        <a:lstStyle/>
        <a:p>
          <a:pPr algn="ctr" rtl="0">
            <a:defRPr/>
          </a:pPr>
          <a:r>
            <a:rPr lang="en-US" sz="1400" b="1" i="0" u="none" strike="noStrike" baseline="0">
              <a:solidFill>
                <a:srgbClr val="002060"/>
              </a:solidFill>
              <a:latin typeface="Calibri" panose="020F0502020204030204"/>
            </a:rPr>
            <a:t>EBIT Change 2019-2023</a:t>
          </a:r>
        </a:p>
      </cx:txPr>
    </cx:title>
    <cx:plotArea>
      <cx:plotAreaRegion>
        <cx:plotSurface>
          <cx:spPr>
            <a:noFill/>
            <a:ln>
              <a:noFill/>
            </a:ln>
          </cx:spPr>
        </cx:plotSurface>
        <cx:series layoutId="waterfall" uniqueId="{F645A199-2FE2-4836-93A6-6B91E837B3AD}">
          <cx:dataPt idx="0">
            <cx:spPr>
              <a:solidFill>
                <a:srgbClr val="002060"/>
              </a:solidFill>
            </cx:spPr>
          </cx:dataPt>
          <cx:dataPt idx="1">
            <cx:spPr>
              <a:solidFill>
                <a:srgbClr val="00B050"/>
              </a:solidFill>
            </cx:spPr>
          </cx:dataPt>
          <cx:dataPt idx="2">
            <cx:spPr>
              <a:solidFill>
                <a:srgbClr val="FF0000"/>
              </a:solidFill>
            </cx:spPr>
          </cx:dataPt>
          <cx:dataPt idx="4">
            <cx:spPr>
              <a:solidFill>
                <a:srgbClr val="002060"/>
              </a:solidFill>
            </cx:spPr>
          </cx:dataPt>
          <cx:dataPt idx="5">
            <cx:spPr>
              <a:solidFill>
                <a:srgbClr val="00B050"/>
              </a:solidFill>
            </cx:spPr>
          </cx:dataPt>
          <cx:dataPt idx="6">
            <cx:spPr>
              <a:solidFill>
                <a:srgbClr val="FF0000"/>
              </a:solidFill>
            </cx:spPr>
          </cx:dataPt>
          <cx:dataPt idx="8">
            <cx:spPr>
              <a:solidFill>
                <a:srgbClr val="002060"/>
              </a:solidFill>
            </cx:spPr>
          </cx:dataPt>
          <cx:dataPt idx="9">
            <cx:spPr>
              <a:solidFill>
                <a:srgbClr val="00B050"/>
              </a:solidFill>
            </cx:spPr>
          </cx:dataPt>
          <cx:dataPt idx="12">
            <cx:spPr>
              <a:solidFill>
                <a:srgbClr val="002060"/>
              </a:solidFill>
            </cx:spPr>
          </cx:dataPt>
          <cx:dataPt idx="16">
            <cx:spPr>
              <a:solidFill>
                <a:srgbClr val="002060"/>
              </a:solidFill>
            </cx:spPr>
          </cx:dataPt>
          <cx:dataLabels pos="outEnd">
            <cx:numFmt formatCode="$### ###; $ -### ###; 0" sourceLinked="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0"/>
          <cx:layoutPr>
            <cx:subtotals>
              <cx:idx val="4"/>
              <cx:idx val="8"/>
              <cx:idx val="12"/>
              <cx:idx val="16"/>
            </cx:subtotals>
          </cx:layoutPr>
        </cx:series>
      </cx:plotAreaRegion>
      <cx:axis id="0">
        <cx:catScaling gapWidth="0.5"/>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axis id="1">
        <cx:valScaling/>
        <cx:title>
          <cx:tx>
            <cx:txData>
              <cx:v>$ in MLN</cx:v>
            </cx:txData>
          </cx:tx>
          <cx:txPr>
            <a:bodyPr spcFirstLastPara="1" vertOverflow="ellipsis" horzOverflow="overflow" wrap="square" lIns="0" tIns="0" rIns="0" bIns="0" anchor="ctr" anchorCtr="1"/>
            <a:lstStyle/>
            <a:p>
              <a:pPr algn="ctr" rtl="0">
                <a:defRPr b="1"/>
              </a:pPr>
              <a:r>
                <a:rPr lang="en-US" sz="900" b="1" i="0" u="none" strike="noStrike" baseline="0">
                  <a:solidFill>
                    <a:sysClr val="windowText" lastClr="000000">
                      <a:lumMod val="65000"/>
                      <a:lumOff val="35000"/>
                    </a:sysClr>
                  </a:solidFill>
                  <a:latin typeface="Calibri" panose="020F0502020204030204"/>
                </a:rPr>
                <a:t>$ in MLN</a:t>
              </a:r>
            </a:p>
          </cx:txPr>
        </cx:title>
        <cx:majorGridlines>
          <cx:spPr>
            <a:ln>
              <a:solidFill>
                <a:schemeClr val="bg1">
                  <a:lumMod val="95000"/>
                  <a:alpha val="80000"/>
                </a:schemeClr>
              </a:solidFill>
            </a:ln>
          </cx:spPr>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fmtOvrs>
    <cx:fmtOvr idx="0">
      <cx:spPr>
        <a:solidFill>
          <a:srgbClr val="00B050"/>
        </a:solidFill>
      </cx:spPr>
    </cx:fmtOvr>
    <cx:fmtOvr idx="1">
      <cx:spPr>
        <a:solidFill>
          <a:srgbClr val="FF0000"/>
        </a:solidFill>
      </cx:spPr>
    </cx:fmtOvr>
    <cx:fmtOvr idx="2">
      <cx:spPr>
        <a:solidFill>
          <a:srgbClr val="002060"/>
        </a:solidFill>
      </cx:spPr>
    </cx:fmtOvr>
  </cx:fmtOvr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73622</xdr:colOff>
      <xdr:row>13</xdr:row>
      <xdr:rowOff>15576</xdr:rowOff>
    </xdr:from>
    <xdr:to>
      <xdr:col>11</xdr:col>
      <xdr:colOff>90207</xdr:colOff>
      <xdr:row>26</xdr:row>
      <xdr:rowOff>171450</xdr:rowOff>
    </xdr:to>
    <xdr:graphicFrame macro="">
      <xdr:nvGraphicFramePr>
        <xdr:cNvPr id="2" name="Chart 1">
          <a:extLst>
            <a:ext uri="{FF2B5EF4-FFF2-40B4-BE49-F238E27FC236}">
              <a16:creationId xmlns:a16="http://schemas.microsoft.com/office/drawing/2014/main" id="{B42C057C-B662-215B-9945-588309364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571101</xdr:colOff>
      <xdr:row>1</xdr:row>
      <xdr:rowOff>6673</xdr:rowOff>
    </xdr:from>
    <xdr:to>
      <xdr:col>16</xdr:col>
      <xdr:colOff>58769</xdr:colOff>
      <xdr:row>22</xdr:row>
      <xdr:rowOff>183278</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2A3F7DC-8411-2F1E-8C24-C321A7DE97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15241" y="235273"/>
              <a:ext cx="7412468" cy="4024705"/>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2F68-042B-4357-ABDB-631263EB20BD}">
  <dimension ref="A1:J117"/>
  <sheetViews>
    <sheetView topLeftCell="A28" zoomScaleNormal="100" workbookViewId="0">
      <selection activeCell="F4" sqref="F4"/>
    </sheetView>
  </sheetViews>
  <sheetFormatPr defaultColWidth="9.109375" defaultRowHeight="13.2" x14ac:dyDescent="0.25"/>
  <cols>
    <col min="1" max="1" width="33.5546875" style="1" bestFit="1" customWidth="1"/>
    <col min="2" max="2" width="36.5546875" style="1" bestFit="1" customWidth="1"/>
    <col min="3" max="3" width="10" style="1" bestFit="1" customWidth="1"/>
    <col min="4" max="6" width="12" style="1" bestFit="1" customWidth="1"/>
    <col min="7" max="7" width="12.88671875" style="1" customWidth="1"/>
    <col min="8" max="10" width="10.109375" style="1" bestFit="1" customWidth="1"/>
    <col min="11" max="16384" width="9.109375" style="1"/>
  </cols>
  <sheetData>
    <row r="1" spans="1:10" x14ac:dyDescent="0.25">
      <c r="A1" s="1" t="s">
        <v>0</v>
      </c>
      <c r="B1" s="1" t="s">
        <v>1</v>
      </c>
    </row>
    <row r="2" spans="1:10" x14ac:dyDescent="0.25">
      <c r="A2" s="1" t="s">
        <v>2</v>
      </c>
      <c r="B2" s="1" t="s">
        <v>3</v>
      </c>
    </row>
    <row r="3" spans="1:10" x14ac:dyDescent="0.25">
      <c r="A3" s="1" t="s">
        <v>4</v>
      </c>
      <c r="B3" s="1" t="s">
        <v>5</v>
      </c>
    </row>
    <row r="4" spans="1:10" x14ac:dyDescent="0.25">
      <c r="A4" s="1" t="s">
        <v>6</v>
      </c>
      <c r="B4" s="1" t="s">
        <v>7</v>
      </c>
    </row>
    <row r="5" spans="1:10" x14ac:dyDescent="0.25">
      <c r="A5" s="1" t="s">
        <v>8</v>
      </c>
      <c r="B5" s="1" t="s">
        <v>9</v>
      </c>
    </row>
    <row r="6" spans="1:10" x14ac:dyDescent="0.25">
      <c r="A6" s="1" t="s">
        <v>10</v>
      </c>
      <c r="B6" s="1" t="s">
        <v>11</v>
      </c>
    </row>
    <row r="7" spans="1:10" x14ac:dyDescent="0.25">
      <c r="A7" s="1" t="s">
        <v>12</v>
      </c>
      <c r="B7" s="1" t="s">
        <v>13</v>
      </c>
      <c r="C7" s="5"/>
      <c r="D7" s="1" t="str">
        <f>INDEX(A12:J19,MATCH(A14,A12:A19,0),1)</f>
        <v>Wholesale</v>
      </c>
    </row>
    <row r="9" spans="1:10" x14ac:dyDescent="0.25">
      <c r="A9" s="1" t="s">
        <v>14</v>
      </c>
      <c r="B9" s="1" t="s">
        <v>15</v>
      </c>
      <c r="C9" s="1" t="s">
        <v>91</v>
      </c>
      <c r="D9" s="1" t="s">
        <v>92</v>
      </c>
      <c r="E9" s="1" t="s">
        <v>93</v>
      </c>
      <c r="F9" s="1" t="s">
        <v>94</v>
      </c>
      <c r="G9" s="1" t="s">
        <v>95</v>
      </c>
      <c r="H9" s="1" t="s">
        <v>96</v>
      </c>
      <c r="I9" s="1" t="s">
        <v>97</v>
      </c>
      <c r="J9" s="1" t="s">
        <v>98</v>
      </c>
    </row>
    <row r="10" spans="1:10" x14ac:dyDescent="0.25">
      <c r="A10" s="1" t="s">
        <v>16</v>
      </c>
      <c r="C10" s="2">
        <v>45291</v>
      </c>
      <c r="D10" s="2">
        <v>44926</v>
      </c>
      <c r="E10" s="2">
        <v>44561</v>
      </c>
      <c r="F10" s="2">
        <v>44196</v>
      </c>
      <c r="G10" s="2">
        <v>43830</v>
      </c>
      <c r="H10" s="2">
        <v>43465</v>
      </c>
      <c r="I10" s="2">
        <v>43100</v>
      </c>
      <c r="J10" s="2">
        <v>42735</v>
      </c>
    </row>
    <row r="11" spans="1:10" x14ac:dyDescent="0.25">
      <c r="C11" s="1" t="s">
        <v>17</v>
      </c>
      <c r="D11" s="1" t="s">
        <v>17</v>
      </c>
      <c r="E11" s="1" t="s">
        <v>18</v>
      </c>
      <c r="F11" s="1" t="s">
        <v>17</v>
      </c>
      <c r="G11" s="1" t="s">
        <v>17</v>
      </c>
      <c r="H11" s="1" t="s">
        <v>17</v>
      </c>
      <c r="I11" s="1" t="s">
        <v>17</v>
      </c>
      <c r="J11" s="1" t="s">
        <v>17</v>
      </c>
    </row>
    <row r="12" spans="1:10" x14ac:dyDescent="0.25">
      <c r="A12" s="1" t="s">
        <v>19</v>
      </c>
      <c r="B12" s="1" t="s">
        <v>20</v>
      </c>
      <c r="C12" s="1">
        <v>19249.93</v>
      </c>
      <c r="D12" s="1">
        <v>19137.690000000002</v>
      </c>
      <c r="E12" s="1">
        <v>18549.66</v>
      </c>
      <c r="F12" s="1">
        <v>15906.11</v>
      </c>
      <c r="G12" s="1">
        <v>14475.66</v>
      </c>
      <c r="H12" s="1">
        <v>15884.134700000001</v>
      </c>
      <c r="I12" s="1">
        <v>14117.8529</v>
      </c>
      <c r="J12" s="1">
        <v>12669.4205</v>
      </c>
    </row>
    <row r="13" spans="1:10" x14ac:dyDescent="0.25">
      <c r="A13" s="1" t="s">
        <v>109</v>
      </c>
      <c r="B13" s="1" t="s">
        <v>20</v>
      </c>
      <c r="C13" s="1">
        <v>19249.93</v>
      </c>
      <c r="D13" s="1">
        <v>19137.68</v>
      </c>
      <c r="E13" s="1">
        <v>18549.66</v>
      </c>
      <c r="F13" s="1">
        <v>15906.11</v>
      </c>
      <c r="G13" s="1">
        <v>14475.66</v>
      </c>
      <c r="H13" s="1">
        <v>15885.61</v>
      </c>
      <c r="I13" s="1">
        <v>14116.48</v>
      </c>
      <c r="J13" s="1">
        <v>12669.42</v>
      </c>
    </row>
    <row r="14" spans="1:10" x14ac:dyDescent="0.25">
      <c r="A14" s="1" t="s">
        <v>100</v>
      </c>
      <c r="C14" s="1">
        <v>12087.66</v>
      </c>
      <c r="D14" s="1">
        <v>12259.54</v>
      </c>
      <c r="E14" s="1">
        <v>12462.05</v>
      </c>
      <c r="F14" s="1">
        <v>10853.04</v>
      </c>
      <c r="G14" s="1">
        <v>10003.700000000001</v>
      </c>
      <c r="H14" s="1">
        <v>7023.5</v>
      </c>
      <c r="I14" s="1">
        <v>5983.54</v>
      </c>
      <c r="J14" s="1">
        <v>5157.47</v>
      </c>
    </row>
    <row r="15" spans="1:10" x14ac:dyDescent="0.25">
      <c r="A15" s="1" t="s">
        <v>101</v>
      </c>
      <c r="C15" s="1">
        <v>4577.37</v>
      </c>
      <c r="D15" s="1">
        <v>4337.26</v>
      </c>
      <c r="E15" s="1">
        <v>3890.39</v>
      </c>
      <c r="F15" s="1">
        <v>3169.28</v>
      </c>
      <c r="G15" s="1">
        <v>2657.8</v>
      </c>
    </row>
    <row r="16" spans="1:10" x14ac:dyDescent="0.25">
      <c r="A16" s="1" t="s">
        <v>102</v>
      </c>
      <c r="C16" s="1">
        <v>2584.9</v>
      </c>
      <c r="D16" s="1">
        <v>2540.89</v>
      </c>
      <c r="E16" s="1">
        <v>2197.2199999999998</v>
      </c>
      <c r="F16" s="1">
        <v>1883.79</v>
      </c>
      <c r="G16" s="1">
        <v>1789.06</v>
      </c>
    </row>
    <row r="17" spans="1:10" x14ac:dyDescent="0.25">
      <c r="A17" s="1" t="s">
        <v>111</v>
      </c>
      <c r="H17" s="1">
        <v>7235.31</v>
      </c>
      <c r="I17" s="1">
        <v>6512.66</v>
      </c>
      <c r="J17" s="1">
        <v>5946.49</v>
      </c>
    </row>
    <row r="18" spans="1:10" x14ac:dyDescent="0.25">
      <c r="A18" s="1" t="s">
        <v>110</v>
      </c>
      <c r="H18" s="1">
        <v>1626.8</v>
      </c>
      <c r="I18" s="1">
        <v>1620.28</v>
      </c>
      <c r="J18" s="1">
        <v>1565.46</v>
      </c>
    </row>
    <row r="19" spans="1:10" x14ac:dyDescent="0.25">
      <c r="A19" s="1" t="s">
        <v>112</v>
      </c>
      <c r="G19" s="1">
        <v>25.1</v>
      </c>
    </row>
    <row r="20" spans="1:10" x14ac:dyDescent="0.25">
      <c r="A20" s="1" t="s">
        <v>127</v>
      </c>
      <c r="B20" s="1" t="s">
        <v>20</v>
      </c>
      <c r="C20" s="1">
        <v>19249.93</v>
      </c>
      <c r="D20" s="1">
        <v>19137.68</v>
      </c>
      <c r="E20" s="1">
        <v>18549.66</v>
      </c>
      <c r="F20" s="1">
        <v>15906.11</v>
      </c>
      <c r="G20" s="1">
        <v>14475.66</v>
      </c>
      <c r="H20" s="1">
        <v>15885.61</v>
      </c>
      <c r="I20" s="1">
        <v>14117.85</v>
      </c>
      <c r="J20" s="1">
        <v>12669.42</v>
      </c>
    </row>
    <row r="21" spans="1:10" x14ac:dyDescent="0.25">
      <c r="A21" s="1" t="s">
        <v>113</v>
      </c>
      <c r="C21" s="1">
        <v>5046.2700000000004</v>
      </c>
      <c r="D21" s="1">
        <v>5242.51</v>
      </c>
      <c r="E21" s="1">
        <v>5462.42</v>
      </c>
      <c r="F21" s="1">
        <v>4700.2</v>
      </c>
      <c r="G21" s="1">
        <v>4548.66</v>
      </c>
      <c r="H21" s="1">
        <v>6861.7</v>
      </c>
      <c r="I21" s="1">
        <v>5989.02</v>
      </c>
      <c r="J21" s="1">
        <v>5229.09</v>
      </c>
    </row>
    <row r="22" spans="1:10" x14ac:dyDescent="0.25">
      <c r="A22" s="1" t="s">
        <v>100</v>
      </c>
      <c r="C22" s="1">
        <v>3906.57</v>
      </c>
      <c r="D22" s="1">
        <v>4189.38</v>
      </c>
      <c r="E22" s="1">
        <v>4439</v>
      </c>
      <c r="F22" s="1">
        <v>3823.3</v>
      </c>
    </row>
    <row r="23" spans="1:10" x14ac:dyDescent="0.25">
      <c r="A23" s="1" t="s">
        <v>101</v>
      </c>
      <c r="C23" s="1">
        <v>722.6</v>
      </c>
      <c r="D23" s="1">
        <v>651.94000000000005</v>
      </c>
      <c r="E23" s="1">
        <v>662.79</v>
      </c>
      <c r="F23" s="1">
        <v>565.14</v>
      </c>
    </row>
    <row r="24" spans="1:10" x14ac:dyDescent="0.25">
      <c r="A24" s="1" t="s">
        <v>102</v>
      </c>
      <c r="C24" s="1">
        <v>417.09</v>
      </c>
      <c r="D24" s="1">
        <v>401.19</v>
      </c>
      <c r="E24" s="1">
        <v>360.63</v>
      </c>
      <c r="F24" s="1">
        <v>311.75</v>
      </c>
    </row>
    <row r="25" spans="1:10" x14ac:dyDescent="0.25">
      <c r="A25" s="1" t="s">
        <v>114</v>
      </c>
      <c r="C25" s="1">
        <v>4467.12</v>
      </c>
      <c r="D25" s="1">
        <v>4384.84</v>
      </c>
      <c r="E25" s="1">
        <v>4320.6400000000003</v>
      </c>
      <c r="F25" s="1">
        <v>3721.15</v>
      </c>
      <c r="G25" s="1">
        <v>3290.87</v>
      </c>
      <c r="H25" s="1">
        <v>3706.64</v>
      </c>
      <c r="I25" s="1">
        <v>4015.07</v>
      </c>
      <c r="J25" s="1">
        <v>4063.16</v>
      </c>
    </row>
    <row r="26" spans="1:10" x14ac:dyDescent="0.25">
      <c r="A26" s="1" t="s">
        <v>100</v>
      </c>
      <c r="C26" s="1">
        <v>2169.14</v>
      </c>
      <c r="D26" s="1">
        <v>2242.5700000000002</v>
      </c>
      <c r="E26" s="1">
        <v>2465.9499999999998</v>
      </c>
      <c r="F26" s="1">
        <v>2134.52</v>
      </c>
    </row>
    <row r="27" spans="1:10" x14ac:dyDescent="0.25">
      <c r="A27" s="1" t="s">
        <v>102</v>
      </c>
      <c r="C27" s="1">
        <v>1449.19</v>
      </c>
      <c r="D27" s="1">
        <v>1372.03</v>
      </c>
      <c r="E27" s="1">
        <v>1151.52</v>
      </c>
      <c r="F27" s="1">
        <v>975.06</v>
      </c>
    </row>
    <row r="28" spans="1:10" x14ac:dyDescent="0.25">
      <c r="A28" s="1" t="s">
        <v>101</v>
      </c>
      <c r="C28" s="1">
        <v>848.79</v>
      </c>
      <c r="D28" s="1">
        <v>770.24</v>
      </c>
      <c r="E28" s="1">
        <v>703.17</v>
      </c>
      <c r="F28" s="1">
        <v>611.57000000000005</v>
      </c>
    </row>
    <row r="29" spans="1:10" x14ac:dyDescent="0.25">
      <c r="A29" s="1" t="s">
        <v>115</v>
      </c>
      <c r="C29" s="1">
        <v>2930.26</v>
      </c>
      <c r="D29" s="1">
        <v>3095.1</v>
      </c>
      <c r="E29" s="1">
        <v>2928.23</v>
      </c>
      <c r="F29" s="1">
        <v>2616.08</v>
      </c>
      <c r="G29" s="1">
        <v>2296.64</v>
      </c>
      <c r="H29" s="1">
        <v>3915.51</v>
      </c>
      <c r="I29" s="1">
        <v>3089.78</v>
      </c>
      <c r="J29" s="1">
        <v>2537.9</v>
      </c>
    </row>
    <row r="30" spans="1:10" x14ac:dyDescent="0.25">
      <c r="A30" s="1" t="s">
        <v>100</v>
      </c>
      <c r="C30" s="1">
        <v>1817.13</v>
      </c>
      <c r="D30" s="1">
        <v>1919.81</v>
      </c>
      <c r="E30" s="1">
        <v>1854.69</v>
      </c>
      <c r="F30" s="1">
        <v>1684.8</v>
      </c>
    </row>
    <row r="31" spans="1:10" x14ac:dyDescent="0.25">
      <c r="A31" s="1" t="s">
        <v>102</v>
      </c>
      <c r="C31" s="1">
        <v>573.83000000000004</v>
      </c>
      <c r="D31" s="1">
        <v>614.65</v>
      </c>
      <c r="E31" s="1">
        <v>554.17999999999995</v>
      </c>
      <c r="F31" s="1">
        <v>493.5</v>
      </c>
    </row>
    <row r="32" spans="1:10" x14ac:dyDescent="0.25">
      <c r="A32" s="1" t="s">
        <v>101</v>
      </c>
      <c r="C32" s="1">
        <v>539.29999999999995</v>
      </c>
      <c r="D32" s="1">
        <v>560.64</v>
      </c>
      <c r="E32" s="1">
        <v>519.37</v>
      </c>
      <c r="F32" s="1">
        <v>437.78</v>
      </c>
    </row>
    <row r="33" spans="1:10" x14ac:dyDescent="0.25">
      <c r="A33" s="1" t="s">
        <v>116</v>
      </c>
      <c r="C33" s="1">
        <v>2515.83</v>
      </c>
      <c r="D33" s="1">
        <v>2502.31</v>
      </c>
      <c r="E33" s="1">
        <v>2222.2800000000002</v>
      </c>
      <c r="F33" s="1">
        <v>1837.36</v>
      </c>
      <c r="G33" s="1">
        <v>1564.56</v>
      </c>
    </row>
    <row r="34" spans="1:10" x14ac:dyDescent="0.25">
      <c r="A34" s="1" t="s">
        <v>101</v>
      </c>
      <c r="C34" s="1">
        <v>1722.82</v>
      </c>
      <c r="D34" s="1">
        <v>1730.79</v>
      </c>
      <c r="E34" s="1">
        <v>1468.99</v>
      </c>
      <c r="F34" s="1">
        <v>1122.32</v>
      </c>
    </row>
    <row r="35" spans="1:10" x14ac:dyDescent="0.25">
      <c r="A35" s="1" t="s">
        <v>100</v>
      </c>
      <c r="C35" s="1">
        <v>723.93</v>
      </c>
      <c r="D35" s="1">
        <v>700.8</v>
      </c>
      <c r="E35" s="1">
        <v>690.63</v>
      </c>
      <c r="F35" s="1">
        <v>667.29</v>
      </c>
    </row>
    <row r="36" spans="1:10" x14ac:dyDescent="0.25">
      <c r="A36" s="1" t="s">
        <v>102</v>
      </c>
      <c r="C36" s="1">
        <v>69.069999999999993</v>
      </c>
      <c r="D36" s="1">
        <v>70.72</v>
      </c>
      <c r="E36" s="1">
        <v>62.66</v>
      </c>
      <c r="F36" s="1">
        <v>46.43</v>
      </c>
    </row>
    <row r="37" spans="1:10" x14ac:dyDescent="0.25">
      <c r="A37" s="1" t="s">
        <v>117</v>
      </c>
      <c r="C37" s="1">
        <v>2198.36</v>
      </c>
      <c r="D37" s="1">
        <v>2008.54</v>
      </c>
      <c r="E37" s="1">
        <v>1711.27</v>
      </c>
      <c r="F37" s="1">
        <v>1326.61</v>
      </c>
      <c r="G37" s="1">
        <v>1348.42</v>
      </c>
    </row>
    <row r="38" spans="1:10" x14ac:dyDescent="0.25">
      <c r="A38" s="1" t="s">
        <v>100</v>
      </c>
      <c r="C38" s="1">
        <v>1863.62</v>
      </c>
      <c r="D38" s="1">
        <v>1699.93</v>
      </c>
      <c r="E38" s="1">
        <v>1445.32</v>
      </c>
      <c r="F38" s="1">
        <v>1114.3599999999999</v>
      </c>
    </row>
    <row r="39" spans="1:10" x14ac:dyDescent="0.25">
      <c r="A39" s="1" t="s">
        <v>101</v>
      </c>
      <c r="C39" s="1">
        <v>286.92</v>
      </c>
      <c r="D39" s="1">
        <v>254.6</v>
      </c>
      <c r="E39" s="1">
        <v>218.61</v>
      </c>
      <c r="F39" s="1">
        <v>173.79</v>
      </c>
    </row>
    <row r="40" spans="1:10" x14ac:dyDescent="0.25">
      <c r="A40" s="1" t="s">
        <v>102</v>
      </c>
      <c r="C40" s="1">
        <v>47.82</v>
      </c>
      <c r="D40" s="1">
        <v>54.01</v>
      </c>
      <c r="E40" s="1">
        <v>47.34</v>
      </c>
      <c r="F40" s="1">
        <v>38.47</v>
      </c>
    </row>
    <row r="41" spans="1:10" x14ac:dyDescent="0.25">
      <c r="A41" s="1" t="s">
        <v>118</v>
      </c>
      <c r="C41" s="1">
        <v>2092.09</v>
      </c>
      <c r="D41" s="1">
        <v>1904.38</v>
      </c>
      <c r="E41" s="1">
        <v>1904.81</v>
      </c>
      <c r="F41" s="1">
        <v>1704.7</v>
      </c>
      <c r="G41" s="1">
        <v>1402.81</v>
      </c>
      <c r="H41" s="1">
        <v>1313.5</v>
      </c>
      <c r="I41" s="1">
        <v>900.61</v>
      </c>
      <c r="J41" s="1">
        <v>626.94000000000005</v>
      </c>
    </row>
    <row r="42" spans="1:10" x14ac:dyDescent="0.25">
      <c r="A42" s="1" t="s">
        <v>100</v>
      </c>
      <c r="C42" s="1">
        <v>1607.26</v>
      </c>
      <c r="D42" s="1">
        <v>1507.05</v>
      </c>
      <c r="E42" s="1">
        <v>1566.46</v>
      </c>
      <c r="F42" s="1">
        <v>1428.76</v>
      </c>
    </row>
    <row r="43" spans="1:10" x14ac:dyDescent="0.25">
      <c r="A43" s="1" t="s">
        <v>101</v>
      </c>
      <c r="C43" s="1">
        <v>456.94</v>
      </c>
      <c r="D43" s="1">
        <v>369.05</v>
      </c>
      <c r="E43" s="1">
        <v>317.47000000000003</v>
      </c>
      <c r="F43" s="1">
        <v>258.69</v>
      </c>
    </row>
    <row r="44" spans="1:10" x14ac:dyDescent="0.25">
      <c r="A44" s="1" t="s">
        <v>102</v>
      </c>
      <c r="C44" s="1">
        <v>27.89</v>
      </c>
      <c r="D44" s="1">
        <v>28.29</v>
      </c>
      <c r="E44" s="1">
        <v>20.89</v>
      </c>
      <c r="F44" s="1">
        <v>18.57</v>
      </c>
    </row>
    <row r="45" spans="1:10" x14ac:dyDescent="0.25">
      <c r="A45" s="1" t="s">
        <v>112</v>
      </c>
      <c r="G45" s="1">
        <v>23.71</v>
      </c>
      <c r="H45" s="1">
        <v>88.25</v>
      </c>
      <c r="I45" s="1">
        <v>123.37</v>
      </c>
      <c r="J45" s="1">
        <v>212.33</v>
      </c>
    </row>
    <row r="46" spans="1:10" x14ac:dyDescent="0.25">
      <c r="A46" s="1" t="s">
        <v>104</v>
      </c>
      <c r="B46" s="1" t="s">
        <v>21</v>
      </c>
      <c r="C46" s="1">
        <v>9696.6934999999994</v>
      </c>
      <c r="D46" s="1">
        <v>9663.3541999999998</v>
      </c>
      <c r="E46" s="1">
        <v>9737.1097000000009</v>
      </c>
      <c r="F46" s="1">
        <v>8291.3433999999997</v>
      </c>
      <c r="G46" s="1">
        <v>7882.7606999999998</v>
      </c>
      <c r="H46" s="1">
        <v>8144.3146999999999</v>
      </c>
      <c r="I46" s="1">
        <v>7421.5025999999998</v>
      </c>
      <c r="J46" s="1">
        <v>7008.1343999999999</v>
      </c>
    </row>
    <row r="47" spans="1:10" x14ac:dyDescent="0.25">
      <c r="A47" s="1" t="s">
        <v>22</v>
      </c>
      <c r="B47" s="1" t="s">
        <v>23</v>
      </c>
      <c r="C47" s="1">
        <v>9553.2356</v>
      </c>
      <c r="D47" s="1">
        <v>9474.3305</v>
      </c>
      <c r="E47" s="1">
        <v>8812.5506999999998</v>
      </c>
      <c r="F47" s="1">
        <v>7614.7698</v>
      </c>
      <c r="G47" s="1">
        <v>6592.9050999999999</v>
      </c>
      <c r="H47" s="1">
        <v>7739.8200999999999</v>
      </c>
      <c r="I47" s="1">
        <v>6696.3503000000001</v>
      </c>
      <c r="J47" s="1">
        <v>5661.2861000000003</v>
      </c>
    </row>
    <row r="48" spans="1:10" x14ac:dyDescent="0.25">
      <c r="A48" s="1" t="s">
        <v>128</v>
      </c>
      <c r="B48" s="1" t="s">
        <v>23</v>
      </c>
      <c r="C48" s="1">
        <v>9484.16</v>
      </c>
      <c r="D48" s="1">
        <v>9474.33</v>
      </c>
      <c r="E48" s="1">
        <v>8812.5499999999993</v>
      </c>
      <c r="F48" s="1">
        <v>7601.5</v>
      </c>
      <c r="G48" s="1">
        <v>6592.91</v>
      </c>
      <c r="H48" s="1">
        <v>7739.82</v>
      </c>
      <c r="I48" s="1">
        <v>6696.35</v>
      </c>
      <c r="J48" s="1">
        <v>5648.72</v>
      </c>
    </row>
    <row r="49" spans="1:10" x14ac:dyDescent="0.25">
      <c r="A49" s="1" t="s">
        <v>100</v>
      </c>
      <c r="C49" s="1">
        <v>5159.17</v>
      </c>
      <c r="D49" s="1">
        <v>4937.76</v>
      </c>
      <c r="E49" s="1">
        <v>4970.8999999999996</v>
      </c>
      <c r="F49" s="1">
        <v>4482.63</v>
      </c>
      <c r="G49" s="1">
        <v>4156.82</v>
      </c>
    </row>
    <row r="50" spans="1:10" x14ac:dyDescent="0.25">
      <c r="A50" s="1" t="s">
        <v>101</v>
      </c>
      <c r="C50" s="1">
        <v>2846.58</v>
      </c>
      <c r="D50" s="1">
        <v>2642.47</v>
      </c>
      <c r="E50" s="1">
        <v>2435.3200000000002</v>
      </c>
      <c r="F50" s="1">
        <v>1958.08</v>
      </c>
      <c r="G50" s="1">
        <v>1556.19</v>
      </c>
    </row>
    <row r="51" spans="1:10" x14ac:dyDescent="0.25">
      <c r="A51" s="1" t="s">
        <v>102</v>
      </c>
      <c r="C51" s="1">
        <v>1061.32</v>
      </c>
      <c r="D51" s="1">
        <v>1086.56</v>
      </c>
      <c r="E51" s="1">
        <v>957.98</v>
      </c>
      <c r="F51" s="1">
        <v>819.85</v>
      </c>
      <c r="G51" s="1">
        <v>705.59</v>
      </c>
    </row>
    <row r="52" spans="1:10" x14ac:dyDescent="0.25">
      <c r="A52" s="1" t="s">
        <v>119</v>
      </c>
      <c r="C52" s="1">
        <v>417.09</v>
      </c>
      <c r="D52" s="1">
        <v>807.53</v>
      </c>
      <c r="E52" s="1">
        <v>448.36</v>
      </c>
      <c r="F52" s="1">
        <v>340.94</v>
      </c>
      <c r="G52" s="1">
        <v>174.3</v>
      </c>
    </row>
    <row r="53" spans="1:10" x14ac:dyDescent="0.25">
      <c r="A53" s="1" t="s">
        <v>120</v>
      </c>
      <c r="H53" s="1">
        <v>450.09</v>
      </c>
      <c r="I53" s="1">
        <v>346.81</v>
      </c>
      <c r="J53" s="1">
        <v>246.25</v>
      </c>
    </row>
    <row r="54" spans="1:10" x14ac:dyDescent="0.25">
      <c r="A54" s="1" t="s">
        <v>121</v>
      </c>
      <c r="H54" s="1">
        <v>528.04999999999995</v>
      </c>
      <c r="I54" s="1">
        <v>493.49</v>
      </c>
      <c r="J54" s="1">
        <v>472.4</v>
      </c>
    </row>
    <row r="55" spans="1:10" x14ac:dyDescent="0.25">
      <c r="A55" s="1" t="s">
        <v>122</v>
      </c>
      <c r="H55" s="1">
        <v>1169.3599999999999</v>
      </c>
      <c r="I55" s="1">
        <v>1236.46</v>
      </c>
      <c r="J55" s="1">
        <v>1086.78</v>
      </c>
    </row>
    <row r="56" spans="1:10" x14ac:dyDescent="0.25">
      <c r="A56" s="1" t="s">
        <v>123</v>
      </c>
      <c r="H56" s="1">
        <v>5592.32</v>
      </c>
      <c r="I56" s="1">
        <v>4619.59</v>
      </c>
      <c r="J56" s="1">
        <v>3843.29</v>
      </c>
    </row>
    <row r="57" spans="1:10" x14ac:dyDescent="0.25">
      <c r="A57" s="1" t="s">
        <v>129</v>
      </c>
      <c r="B57" s="1" t="s">
        <v>24</v>
      </c>
      <c r="C57" s="6">
        <v>328.09359999999998</v>
      </c>
      <c r="D57" s="6">
        <v>298.32310000000001</v>
      </c>
      <c r="E57" s="6">
        <v>265.94990000000001</v>
      </c>
      <c r="F57" s="6">
        <v>278.58909999999997</v>
      </c>
      <c r="G57" s="1">
        <v>259.36559999999997</v>
      </c>
      <c r="H57" s="1">
        <v>282.41079999999999</v>
      </c>
      <c r="I57" s="1">
        <v>139.82140000000001</v>
      </c>
      <c r="J57" s="1">
        <v>113.075</v>
      </c>
    </row>
    <row r="58" spans="1:10" x14ac:dyDescent="0.25">
      <c r="A58" s="1" t="s">
        <v>130</v>
      </c>
      <c r="B58" s="1" t="s">
        <v>25</v>
      </c>
      <c r="C58" s="6">
        <v>8215.6232</v>
      </c>
      <c r="D58" s="6">
        <v>8248.8911000000007</v>
      </c>
      <c r="E58" s="6">
        <v>7751.5357999999997</v>
      </c>
      <c r="F58" s="6">
        <v>6694.0990000000002</v>
      </c>
      <c r="G58" s="1">
        <v>6121.5848999999998</v>
      </c>
      <c r="H58" s="1">
        <v>6439.5537999999997</v>
      </c>
      <c r="I58" s="1">
        <v>5531.1715999999997</v>
      </c>
      <c r="J58" s="1">
        <v>4653.6625999999997</v>
      </c>
    </row>
    <row r="59" spans="1:10" x14ac:dyDescent="0.25">
      <c r="A59" s="1" t="s">
        <v>26</v>
      </c>
      <c r="B59" s="1" t="s">
        <v>27</v>
      </c>
      <c r="C59" s="6">
        <v>1665.7069000000008</v>
      </c>
      <c r="D59" s="6">
        <v>1523.7678000000019</v>
      </c>
      <c r="E59" s="6">
        <v>1326.9643999999994</v>
      </c>
      <c r="F59" s="6">
        <v>1199.2567000000006</v>
      </c>
      <c r="G59" s="4">
        <v>730.68000000000018</v>
      </c>
      <c r="H59" s="1">
        <v>1582.6769999999999</v>
      </c>
      <c r="I59" s="1">
        <v>1305.0001</v>
      </c>
      <c r="J59" s="1">
        <v>1120.6984</v>
      </c>
    </row>
    <row r="60" spans="1:10" x14ac:dyDescent="0.25">
      <c r="A60" s="1" t="s">
        <v>128</v>
      </c>
      <c r="B60" s="1" t="s">
        <v>27</v>
      </c>
      <c r="C60" s="1">
        <v>1596.63</v>
      </c>
      <c r="D60" s="1">
        <v>1183.01</v>
      </c>
      <c r="E60" s="1">
        <v>1326.96</v>
      </c>
      <c r="F60" s="1">
        <v>1185.99</v>
      </c>
      <c r="G60" s="1">
        <v>708.37</v>
      </c>
      <c r="H60" s="1">
        <v>1582.68</v>
      </c>
      <c r="I60" s="1">
        <v>1305</v>
      </c>
      <c r="J60" s="1">
        <v>1108.1300000000001</v>
      </c>
    </row>
    <row r="61" spans="1:10" x14ac:dyDescent="0.25">
      <c r="A61" s="1" t="s">
        <v>100</v>
      </c>
      <c r="C61" s="1">
        <v>4093.86</v>
      </c>
      <c r="D61" s="1">
        <v>3812.62</v>
      </c>
      <c r="E61" s="1">
        <v>3745.58</v>
      </c>
      <c r="F61" s="1">
        <v>3412.05</v>
      </c>
      <c r="G61" s="1">
        <v>3271.35</v>
      </c>
    </row>
    <row r="62" spans="1:10" x14ac:dyDescent="0.25">
      <c r="A62" s="1" t="s">
        <v>101</v>
      </c>
      <c r="C62" s="1">
        <v>900.6</v>
      </c>
      <c r="D62" s="1">
        <v>930.97</v>
      </c>
      <c r="E62" s="1">
        <v>825.7</v>
      </c>
      <c r="F62" s="1">
        <v>599.63</v>
      </c>
      <c r="G62" s="1">
        <v>372.32</v>
      </c>
    </row>
    <row r="63" spans="1:10" x14ac:dyDescent="0.25">
      <c r="A63" s="1" t="s">
        <v>102</v>
      </c>
      <c r="C63" s="1">
        <v>674.78</v>
      </c>
      <c r="D63" s="1">
        <v>695.66</v>
      </c>
      <c r="E63" s="1">
        <v>594.55999999999995</v>
      </c>
      <c r="F63" s="1">
        <v>489.52</v>
      </c>
      <c r="G63" s="1">
        <v>391.84</v>
      </c>
    </row>
    <row r="64" spans="1:10" x14ac:dyDescent="0.25">
      <c r="A64" s="1" t="s">
        <v>120</v>
      </c>
      <c r="C64" s="1">
        <v>389.2</v>
      </c>
      <c r="D64" s="1">
        <v>443.63</v>
      </c>
      <c r="E64" s="1">
        <v>406.58</v>
      </c>
      <c r="F64" s="1">
        <v>281.24</v>
      </c>
      <c r="G64" s="1">
        <v>57.17</v>
      </c>
      <c r="H64" s="1">
        <v>-136.79</v>
      </c>
      <c r="I64" s="1">
        <v>-194.65</v>
      </c>
      <c r="J64" s="1">
        <v>-81.67</v>
      </c>
    </row>
    <row r="65" spans="1:10" x14ac:dyDescent="0.25">
      <c r="A65" s="1" t="s">
        <v>124</v>
      </c>
      <c r="C65" s="1">
        <v>138.13999999999999</v>
      </c>
      <c r="D65" s="1">
        <v>135.02000000000001</v>
      </c>
      <c r="E65" s="1">
        <v>129.49</v>
      </c>
      <c r="F65" s="1">
        <v>132.66</v>
      </c>
      <c r="G65" s="1">
        <v>119.92</v>
      </c>
      <c r="H65" s="1">
        <v>-10.3</v>
      </c>
      <c r="I65" s="1">
        <v>149.41999999999999</v>
      </c>
      <c r="J65" s="1">
        <v>108.05</v>
      </c>
    </row>
    <row r="66" spans="1:10" x14ac:dyDescent="0.25">
      <c r="A66" s="1" t="s">
        <v>125</v>
      </c>
      <c r="C66" s="1">
        <v>-1935.35</v>
      </c>
      <c r="D66" s="1">
        <v>-1931.38</v>
      </c>
      <c r="E66" s="1">
        <v>-1896.46</v>
      </c>
      <c r="F66" s="1">
        <v>-1708.68</v>
      </c>
      <c r="G66" s="1">
        <v>-1433.48</v>
      </c>
    </row>
    <row r="67" spans="1:10" x14ac:dyDescent="0.25">
      <c r="A67" s="1" t="s">
        <v>126</v>
      </c>
      <c r="C67" s="1">
        <v>-2664.6</v>
      </c>
      <c r="D67" s="1">
        <v>-2903.51</v>
      </c>
      <c r="E67" s="1">
        <v>-2478.4899999999998</v>
      </c>
      <c r="F67" s="1">
        <v>-2020.43</v>
      </c>
      <c r="G67" s="1">
        <v>-2070.7399999999998</v>
      </c>
    </row>
    <row r="68" spans="1:10" x14ac:dyDescent="0.25">
      <c r="A68" s="1" t="s">
        <v>121</v>
      </c>
      <c r="H68" s="1">
        <v>114.73</v>
      </c>
      <c r="I68" s="1">
        <v>89.1</v>
      </c>
      <c r="J68" s="1">
        <v>91.72</v>
      </c>
    </row>
    <row r="69" spans="1:10" x14ac:dyDescent="0.25">
      <c r="A69" s="1" t="s">
        <v>123</v>
      </c>
      <c r="H69" s="1">
        <v>1615.04</v>
      </c>
      <c r="I69" s="1">
        <v>1261.1300000000001</v>
      </c>
      <c r="J69" s="1">
        <v>990.03</v>
      </c>
    </row>
    <row r="70" spans="1:10" x14ac:dyDescent="0.25">
      <c r="A70" s="1" t="s">
        <v>131</v>
      </c>
      <c r="B70" s="1" t="s">
        <v>28</v>
      </c>
      <c r="C70" s="1">
        <v>96.966899999999995</v>
      </c>
      <c r="D70" s="1">
        <v>124.7299</v>
      </c>
      <c r="E70" s="1">
        <v>150.3801</v>
      </c>
      <c r="F70" s="1">
        <v>148.58090000000001</v>
      </c>
      <c r="G70" s="1">
        <v>192.4325</v>
      </c>
      <c r="H70" s="1">
        <v>261.81830000000002</v>
      </c>
      <c r="I70" s="1">
        <v>223.4401</v>
      </c>
      <c r="J70" s="1">
        <v>231.1755</v>
      </c>
    </row>
    <row r="71" spans="1:10" x14ac:dyDescent="0.25">
      <c r="A71" s="1" t="s">
        <v>132</v>
      </c>
      <c r="B71" s="1" t="s">
        <v>29</v>
      </c>
      <c r="C71" s="1">
        <v>0</v>
      </c>
      <c r="D71" s="1">
        <v>0</v>
      </c>
      <c r="E71" s="1">
        <v>0</v>
      </c>
      <c r="F71" s="1">
        <v>0</v>
      </c>
      <c r="G71" s="1">
        <v>34.860999999999997</v>
      </c>
      <c r="H71" s="1">
        <v>36.772199999999998</v>
      </c>
      <c r="I71" s="1">
        <v>-9.5955999999999992</v>
      </c>
      <c r="J71" s="1">
        <v>-2.5127999999999999</v>
      </c>
    </row>
    <row r="72" spans="1:10" x14ac:dyDescent="0.25">
      <c r="A72" s="1" t="s">
        <v>133</v>
      </c>
      <c r="B72" s="1" t="s">
        <v>30</v>
      </c>
      <c r="C72" s="1">
        <v>62.430799999999998</v>
      </c>
      <c r="D72" s="1">
        <v>304.7525</v>
      </c>
      <c r="E72" s="1">
        <v>-33.4178</v>
      </c>
      <c r="F72" s="1">
        <v>-18.572600000000001</v>
      </c>
      <c r="G72" s="1">
        <v>4.1833</v>
      </c>
      <c r="H72" s="1">
        <v>-45.5976</v>
      </c>
      <c r="I72" s="1">
        <v>-26.045200000000001</v>
      </c>
      <c r="J72" s="1">
        <v>-16.332999999999998</v>
      </c>
    </row>
    <row r="73" spans="1:10" x14ac:dyDescent="0.25">
      <c r="A73" s="1" t="s">
        <v>31</v>
      </c>
      <c r="B73" s="1" t="s">
        <v>32</v>
      </c>
      <c r="C73" s="1">
        <v>1506.3082999999999</v>
      </c>
      <c r="D73" s="1">
        <v>1094.28</v>
      </c>
      <c r="E73" s="1">
        <v>1210.0026</v>
      </c>
      <c r="F73" s="1">
        <v>1069.2516000000001</v>
      </c>
      <c r="G73" s="1">
        <v>499.209</v>
      </c>
      <c r="H73" s="1">
        <v>1329.684</v>
      </c>
      <c r="I73" s="1">
        <v>1117.2007000000001</v>
      </c>
      <c r="J73" s="1">
        <v>908.36879999999996</v>
      </c>
    </row>
    <row r="74" spans="1:10" x14ac:dyDescent="0.25">
      <c r="A74" s="1" t="s">
        <v>134</v>
      </c>
      <c r="B74" s="1" t="s">
        <v>33</v>
      </c>
      <c r="C74" s="1">
        <v>456.94009999999997</v>
      </c>
      <c r="D74" s="1">
        <v>420.48129999999998</v>
      </c>
      <c r="E74" s="1">
        <v>363.41849999999999</v>
      </c>
      <c r="F74" s="1">
        <v>315.73439999999999</v>
      </c>
      <c r="G74" s="1">
        <v>157.57149999999999</v>
      </c>
      <c r="H74" s="1">
        <v>382.43119999999999</v>
      </c>
      <c r="I74" s="1">
        <v>356.4076</v>
      </c>
      <c r="J74" s="1">
        <v>285.2002</v>
      </c>
    </row>
    <row r="75" spans="1:10" x14ac:dyDescent="0.25">
      <c r="A75" s="1" t="s">
        <v>34</v>
      </c>
      <c r="B75" s="1" t="s">
        <v>35</v>
      </c>
      <c r="C75" s="1">
        <v>1049.3681999999999</v>
      </c>
      <c r="D75" s="1">
        <v>673.79870000000005</v>
      </c>
      <c r="E75" s="1">
        <v>846.58410000000003</v>
      </c>
      <c r="F75" s="1">
        <v>753.51729999999998</v>
      </c>
      <c r="G75" s="1">
        <v>341.63740000000001</v>
      </c>
      <c r="H75" s="1">
        <v>947.25279999999998</v>
      </c>
      <c r="I75" s="1">
        <v>760.79309999999998</v>
      </c>
      <c r="J75" s="1">
        <v>623.16859999999997</v>
      </c>
    </row>
    <row r="76" spans="1:10" x14ac:dyDescent="0.25">
      <c r="A76" s="3" t="s">
        <v>135</v>
      </c>
      <c r="B76" s="1" t="s">
        <v>36</v>
      </c>
      <c r="C76" s="1">
        <v>0</v>
      </c>
      <c r="D76" s="1">
        <v>0</v>
      </c>
      <c r="E76" s="1">
        <v>0</v>
      </c>
      <c r="F76" s="1">
        <v>0</v>
      </c>
      <c r="G76" s="1">
        <v>0</v>
      </c>
      <c r="H76" s="1">
        <v>0</v>
      </c>
      <c r="I76" s="1">
        <v>0</v>
      </c>
      <c r="J76" s="1">
        <v>0</v>
      </c>
    </row>
    <row r="77" spans="1:10" x14ac:dyDescent="0.25">
      <c r="A77" s="1" t="s">
        <v>136</v>
      </c>
      <c r="B77" s="1" t="s">
        <v>37</v>
      </c>
      <c r="C77" s="1">
        <v>3.9849000000000001</v>
      </c>
      <c r="D77" s="1">
        <v>-2.5718000000000001</v>
      </c>
      <c r="E77" s="1">
        <v>-6.9619999999999997</v>
      </c>
      <c r="F77" s="1">
        <v>1.3266</v>
      </c>
      <c r="G77" s="1">
        <v>0</v>
      </c>
      <c r="H77" s="1">
        <v>2.9417999999999997</v>
      </c>
      <c r="I77" s="1">
        <v>5.4832000000000001</v>
      </c>
      <c r="J77" s="1">
        <v>16.332999999999998</v>
      </c>
    </row>
    <row r="78" spans="1:10" x14ac:dyDescent="0.25">
      <c r="A78" s="1" t="s">
        <v>38</v>
      </c>
      <c r="B78" s="1" t="s">
        <v>39</v>
      </c>
      <c r="C78" s="1">
        <v>1045.3833</v>
      </c>
      <c r="D78" s="1">
        <v>676.37049999999999</v>
      </c>
      <c r="E78" s="1">
        <v>853.5462</v>
      </c>
      <c r="F78" s="1">
        <v>752.19069999999999</v>
      </c>
      <c r="G78" s="1">
        <v>341.63740000000001</v>
      </c>
      <c r="H78" s="1">
        <v>944.31100000000004</v>
      </c>
      <c r="I78" s="1">
        <v>755.30989999999997</v>
      </c>
      <c r="J78" s="1">
        <v>606.8356</v>
      </c>
    </row>
    <row r="79" spans="1:10" x14ac:dyDescent="0.25">
      <c r="A79" s="1" t="s">
        <v>137</v>
      </c>
      <c r="B79" s="1" t="s">
        <v>40</v>
      </c>
      <c r="C79" s="1">
        <v>0</v>
      </c>
      <c r="D79" s="1">
        <v>0</v>
      </c>
      <c r="E79" s="1">
        <v>0</v>
      </c>
      <c r="F79" s="1">
        <v>0</v>
      </c>
      <c r="G79" s="1" t="s">
        <v>41</v>
      </c>
      <c r="H79" s="1">
        <v>0</v>
      </c>
      <c r="I79" s="1">
        <v>0</v>
      </c>
      <c r="J79" s="1" t="s">
        <v>41</v>
      </c>
    </row>
    <row r="80" spans="1:10" x14ac:dyDescent="0.25">
      <c r="A80" s="3" t="s">
        <v>42</v>
      </c>
      <c r="B80" s="1" t="s">
        <v>43</v>
      </c>
      <c r="C80" s="1">
        <v>1045.3833</v>
      </c>
      <c r="D80" s="1">
        <v>676.37049999999999</v>
      </c>
      <c r="E80" s="1">
        <v>853.5462</v>
      </c>
      <c r="F80" s="1">
        <v>752.19069999999999</v>
      </c>
      <c r="G80" s="1">
        <v>341.63740000000001</v>
      </c>
      <c r="H80" s="1">
        <v>944.31100000000004</v>
      </c>
      <c r="I80" s="1">
        <v>755.30989999999997</v>
      </c>
      <c r="J80" s="1">
        <v>606.8356</v>
      </c>
    </row>
    <row r="82" spans="1:10" x14ac:dyDescent="0.25">
      <c r="A82" s="1" t="s">
        <v>138</v>
      </c>
      <c r="B82" s="1" t="s">
        <v>44</v>
      </c>
      <c r="C82" s="1">
        <v>0</v>
      </c>
      <c r="D82" s="1">
        <v>0</v>
      </c>
      <c r="E82" s="1">
        <v>0</v>
      </c>
      <c r="F82" s="1">
        <v>0</v>
      </c>
      <c r="G82" s="1">
        <v>0</v>
      </c>
      <c r="H82" s="1">
        <v>0</v>
      </c>
      <c r="I82" s="1" t="s">
        <v>41</v>
      </c>
      <c r="J82" s="1" t="s">
        <v>41</v>
      </c>
    </row>
    <row r="83" spans="1:10" x14ac:dyDescent="0.25">
      <c r="A83" s="1" t="s">
        <v>139</v>
      </c>
      <c r="B83" s="1" t="s">
        <v>45</v>
      </c>
      <c r="C83" s="1">
        <v>0</v>
      </c>
      <c r="D83" s="1">
        <v>0</v>
      </c>
      <c r="E83" s="1">
        <v>0</v>
      </c>
      <c r="F83" s="1">
        <v>0</v>
      </c>
      <c r="G83" s="1">
        <v>0</v>
      </c>
      <c r="H83" s="1">
        <v>0</v>
      </c>
      <c r="I83" s="1" t="s">
        <v>41</v>
      </c>
      <c r="J83" s="1" t="s">
        <v>41</v>
      </c>
    </row>
    <row r="84" spans="1:10" x14ac:dyDescent="0.25">
      <c r="A84" s="1" t="s">
        <v>46</v>
      </c>
      <c r="B84" s="1" t="s">
        <v>47</v>
      </c>
      <c r="C84" s="1">
        <v>1045.3833</v>
      </c>
      <c r="D84" s="1">
        <v>676.37049999999999</v>
      </c>
      <c r="E84" s="1">
        <v>853.5462</v>
      </c>
      <c r="F84" s="1">
        <v>752.19069999999999</v>
      </c>
      <c r="G84" s="1">
        <v>341.63740000000001</v>
      </c>
      <c r="H84" s="1">
        <v>944.31100000000004</v>
      </c>
      <c r="I84" s="1">
        <v>755.30989999999997</v>
      </c>
      <c r="J84" s="1">
        <v>606.8356</v>
      </c>
    </row>
    <row r="86" spans="1:10" x14ac:dyDescent="0.25">
      <c r="A86" s="1" t="s">
        <v>48</v>
      </c>
      <c r="B86" s="1" t="s">
        <v>49</v>
      </c>
      <c r="C86" s="1">
        <v>4.9945000000000004</v>
      </c>
      <c r="D86" s="1">
        <v>3.2404000000000002</v>
      </c>
      <c r="E86" s="1">
        <v>4.0797999999999996</v>
      </c>
      <c r="F86" s="1">
        <v>3.5951</v>
      </c>
      <c r="G86" s="1">
        <v>1.7429999999999999</v>
      </c>
      <c r="H86" s="1">
        <v>4.7804000000000002</v>
      </c>
      <c r="I86" s="1">
        <v>3.7149000000000001</v>
      </c>
      <c r="J86" s="1">
        <v>2.9775999999999998</v>
      </c>
    </row>
    <row r="87" spans="1:10" x14ac:dyDescent="0.25">
      <c r="A87" s="1" t="s">
        <v>50</v>
      </c>
      <c r="B87" s="1" t="s">
        <v>51</v>
      </c>
      <c r="C87" s="1">
        <v>4.9945000000000004</v>
      </c>
      <c r="D87" s="1">
        <v>3.2404000000000002</v>
      </c>
      <c r="E87" s="1">
        <v>4.0797999999999996</v>
      </c>
      <c r="F87" s="1">
        <v>3.5951</v>
      </c>
      <c r="G87" s="1">
        <v>1.7429999999999999</v>
      </c>
      <c r="H87" s="1">
        <v>4.7804000000000002</v>
      </c>
      <c r="I87" s="1">
        <v>3.7149000000000001</v>
      </c>
      <c r="J87" s="1">
        <v>2.9775999999999998</v>
      </c>
    </row>
    <row r="88" spans="1:10" x14ac:dyDescent="0.25">
      <c r="A88" s="1" t="s">
        <v>52</v>
      </c>
      <c r="B88" s="1" t="s">
        <v>53</v>
      </c>
      <c r="C88" s="1">
        <v>4.9945000000000004</v>
      </c>
      <c r="D88" s="1">
        <v>3.2404000000000002</v>
      </c>
      <c r="E88" s="1">
        <v>4.0797999999999996</v>
      </c>
      <c r="F88" s="1">
        <v>3.5951</v>
      </c>
      <c r="G88" s="1">
        <v>1.7429999999999999</v>
      </c>
      <c r="H88" s="1">
        <v>4.7804000000000002</v>
      </c>
      <c r="I88" s="1">
        <v>3.7149000000000001</v>
      </c>
      <c r="J88" s="1">
        <v>2.9775999999999998</v>
      </c>
    </row>
    <row r="89" spans="1:10" x14ac:dyDescent="0.25">
      <c r="A89" s="3" t="s">
        <v>140</v>
      </c>
      <c r="B89" s="1" t="s">
        <v>54</v>
      </c>
      <c r="C89" s="1">
        <v>209.21619999999999</v>
      </c>
      <c r="D89" s="1">
        <v>209.21619999999999</v>
      </c>
      <c r="E89" s="1">
        <v>209.21619999999999</v>
      </c>
      <c r="F89" s="1">
        <v>209.21619999999999</v>
      </c>
      <c r="G89" s="1">
        <v>196.22020000000001</v>
      </c>
      <c r="H89" s="1">
        <v>197.56229999999999</v>
      </c>
      <c r="I89" s="1">
        <v>203.595</v>
      </c>
      <c r="J89" s="1">
        <v>203.3861</v>
      </c>
    </row>
    <row r="90" spans="1:10" x14ac:dyDescent="0.25">
      <c r="A90" s="3" t="s">
        <v>55</v>
      </c>
      <c r="B90" s="1" t="s">
        <v>56</v>
      </c>
      <c r="C90" s="1">
        <v>4.9945000000000004</v>
      </c>
      <c r="D90" s="1">
        <v>3.2404000000000002</v>
      </c>
      <c r="E90" s="1">
        <v>4.0797999999999996</v>
      </c>
      <c r="F90" s="1">
        <v>3.5951</v>
      </c>
      <c r="G90" s="1">
        <v>1.7012</v>
      </c>
      <c r="H90" s="1">
        <v>4.5156000000000001</v>
      </c>
      <c r="I90" s="1">
        <v>3.5230000000000001</v>
      </c>
      <c r="J90" s="1">
        <v>2.8269000000000002</v>
      </c>
    </row>
    <row r="91" spans="1:10" x14ac:dyDescent="0.25">
      <c r="A91" s="1" t="s">
        <v>57</v>
      </c>
      <c r="B91" s="1" t="s">
        <v>58</v>
      </c>
      <c r="C91" s="1">
        <v>4.9945000000000004</v>
      </c>
      <c r="D91" s="1">
        <v>3.2404000000000002</v>
      </c>
      <c r="E91" s="1">
        <v>4.0797999999999996</v>
      </c>
      <c r="F91" s="1">
        <v>3.5951</v>
      </c>
      <c r="G91" s="1">
        <v>1.7012</v>
      </c>
      <c r="H91" s="1">
        <v>4.5156000000000001</v>
      </c>
      <c r="I91" s="1">
        <v>3.5230000000000001</v>
      </c>
      <c r="J91" s="1">
        <v>2.8269000000000002</v>
      </c>
    </row>
    <row r="92" spans="1:10" x14ac:dyDescent="0.25">
      <c r="A92" s="1" t="s">
        <v>59</v>
      </c>
      <c r="B92" s="1" t="s">
        <v>60</v>
      </c>
      <c r="C92" s="1">
        <v>4.9945000000000004</v>
      </c>
      <c r="D92" s="1">
        <v>3.2404000000000002</v>
      </c>
      <c r="E92" s="1">
        <v>4.0797999999999996</v>
      </c>
      <c r="F92" s="1">
        <v>3.5951</v>
      </c>
      <c r="G92" s="1">
        <v>1.7012</v>
      </c>
      <c r="H92" s="1">
        <v>4.5156000000000001</v>
      </c>
      <c r="I92" s="1">
        <v>3.5230000000000001</v>
      </c>
      <c r="J92" s="1">
        <v>2.8269000000000002</v>
      </c>
    </row>
    <row r="93" spans="1:10" x14ac:dyDescent="0.25">
      <c r="A93" s="1" t="s">
        <v>141</v>
      </c>
      <c r="B93" s="1" t="s">
        <v>61</v>
      </c>
      <c r="C93" s="1">
        <v>209.21619999999999</v>
      </c>
      <c r="D93" s="1">
        <v>209.21619999999999</v>
      </c>
      <c r="E93" s="1">
        <v>209.21619999999999</v>
      </c>
      <c r="F93" s="1">
        <v>209.21619999999999</v>
      </c>
      <c r="G93" s="1">
        <v>209.2381</v>
      </c>
      <c r="H93" s="1">
        <v>213.33320000000001</v>
      </c>
      <c r="I93" s="1">
        <v>219.46719999999999</v>
      </c>
      <c r="J93" s="1">
        <v>219.39949999999999</v>
      </c>
    </row>
    <row r="95" spans="1:10" x14ac:dyDescent="0.25">
      <c r="A95" s="1" t="s">
        <v>62</v>
      </c>
    </row>
    <row r="96" spans="1:10" x14ac:dyDescent="0.25">
      <c r="A96" s="1" t="s">
        <v>63</v>
      </c>
      <c r="B96" s="1" t="s">
        <v>64</v>
      </c>
      <c r="C96" s="1" t="s">
        <v>65</v>
      </c>
      <c r="D96" s="1" t="s">
        <v>65</v>
      </c>
      <c r="E96" s="1" t="s">
        <v>65</v>
      </c>
      <c r="F96" s="1" t="s">
        <v>65</v>
      </c>
      <c r="G96" s="1" t="s">
        <v>65</v>
      </c>
      <c r="H96" s="1" t="s">
        <v>65</v>
      </c>
      <c r="I96" s="1" t="s">
        <v>65</v>
      </c>
      <c r="J96" s="1" t="s">
        <v>65</v>
      </c>
    </row>
    <row r="97" spans="1:10" x14ac:dyDescent="0.25">
      <c r="A97" s="1" t="s">
        <v>66</v>
      </c>
      <c r="B97" s="1" t="s">
        <v>66</v>
      </c>
      <c r="C97" s="1">
        <v>2056.2303000000002</v>
      </c>
      <c r="D97" s="1">
        <v>1872.2347</v>
      </c>
      <c r="E97" s="1">
        <v>1679.2440999999999</v>
      </c>
      <c r="F97" s="1">
        <v>1557.4458999999999</v>
      </c>
      <c r="G97" s="1">
        <v>1147.6229000000001</v>
      </c>
      <c r="H97" s="1">
        <v>1926.8651</v>
      </c>
      <c r="I97" s="1">
        <v>1599.7218</v>
      </c>
      <c r="J97" s="1">
        <v>1393.3347000000001</v>
      </c>
    </row>
    <row r="98" spans="1:10" x14ac:dyDescent="0.25">
      <c r="A98" s="1" t="s">
        <v>67</v>
      </c>
      <c r="B98" s="1" t="s">
        <v>68</v>
      </c>
      <c r="C98" s="1">
        <v>10.681799999999999</v>
      </c>
      <c r="D98" s="1">
        <v>9.7829999999999995</v>
      </c>
      <c r="E98" s="1">
        <v>9.0526999999999997</v>
      </c>
      <c r="F98" s="1">
        <v>9.7914999999999992</v>
      </c>
      <c r="G98" s="1">
        <v>7.9279000000000002</v>
      </c>
      <c r="H98" s="1">
        <v>12.130800000000001</v>
      </c>
      <c r="I98" s="1">
        <v>11.331200000000001</v>
      </c>
      <c r="J98" s="1">
        <v>10.9976</v>
      </c>
    </row>
    <row r="99" spans="1:10" x14ac:dyDescent="0.25">
      <c r="A99" s="1" t="s">
        <v>69</v>
      </c>
      <c r="B99" s="1" t="s">
        <v>70</v>
      </c>
      <c r="C99" s="1">
        <v>49.627400000000002</v>
      </c>
      <c r="D99" s="1">
        <v>49.506100000000004</v>
      </c>
      <c r="E99" s="1">
        <v>47.507899999999999</v>
      </c>
      <c r="F99" s="1">
        <v>47.873199999999997</v>
      </c>
      <c r="G99" s="1">
        <v>45.544699999999999</v>
      </c>
      <c r="H99" s="1">
        <v>48.726700000000001</v>
      </c>
      <c r="I99" s="1">
        <v>47.431800000000003</v>
      </c>
      <c r="J99" s="1">
        <v>44.684600000000003</v>
      </c>
    </row>
    <row r="100" spans="1:10" x14ac:dyDescent="0.25">
      <c r="A100" s="1" t="s">
        <v>128</v>
      </c>
      <c r="B100" s="1" t="s">
        <v>70</v>
      </c>
    </row>
    <row r="101" spans="1:10" x14ac:dyDescent="0.25">
      <c r="A101" s="1" t="s">
        <v>101</v>
      </c>
      <c r="C101" s="1">
        <v>62.2</v>
      </c>
      <c r="D101" s="1">
        <v>60.9</v>
      </c>
      <c r="E101" s="1">
        <v>62.6</v>
      </c>
      <c r="F101" s="1">
        <v>61.8</v>
      </c>
      <c r="G101" s="1">
        <v>58.6</v>
      </c>
    </row>
    <row r="102" spans="1:10" x14ac:dyDescent="0.25">
      <c r="A102" s="1" t="s">
        <v>100</v>
      </c>
      <c r="C102" s="1">
        <v>42.7</v>
      </c>
      <c r="D102" s="1">
        <v>40.299999999999997</v>
      </c>
      <c r="E102" s="1">
        <v>39.9</v>
      </c>
      <c r="F102" s="1">
        <v>41.3</v>
      </c>
      <c r="G102" s="1">
        <v>41.6</v>
      </c>
    </row>
    <row r="103" spans="1:10" x14ac:dyDescent="0.25">
      <c r="A103" s="1" t="s">
        <v>102</v>
      </c>
      <c r="C103" s="1">
        <v>41</v>
      </c>
      <c r="D103" s="1">
        <v>42.8</v>
      </c>
      <c r="E103" s="1">
        <v>43.5</v>
      </c>
      <c r="F103" s="1">
        <v>43.5</v>
      </c>
      <c r="G103" s="1">
        <v>39.4</v>
      </c>
    </row>
    <row r="104" spans="1:10" x14ac:dyDescent="0.25">
      <c r="A104" s="1" t="s">
        <v>71</v>
      </c>
      <c r="B104" s="1" t="s">
        <v>72</v>
      </c>
      <c r="C104" s="1">
        <v>8.6530000000000005</v>
      </c>
      <c r="D104" s="1">
        <v>7.9620999999999995</v>
      </c>
      <c r="E104" s="1">
        <v>7.1536</v>
      </c>
      <c r="F104" s="1">
        <v>7.5396000000000001</v>
      </c>
      <c r="G104" s="1">
        <v>5.0476999999999999</v>
      </c>
      <c r="H104" s="1">
        <v>9.9639000000000006</v>
      </c>
      <c r="I104" s="1">
        <v>9.2436000000000007</v>
      </c>
      <c r="J104" s="1">
        <v>8.8457000000000008</v>
      </c>
    </row>
    <row r="105" spans="1:10" x14ac:dyDescent="0.25">
      <c r="A105" s="1" t="s">
        <v>128</v>
      </c>
      <c r="B105" s="1" t="s">
        <v>72</v>
      </c>
    </row>
    <row r="106" spans="1:10" x14ac:dyDescent="0.25">
      <c r="A106" s="1" t="s">
        <v>100</v>
      </c>
      <c r="C106" s="1">
        <v>33.9</v>
      </c>
      <c r="D106" s="1">
        <v>31.1</v>
      </c>
      <c r="E106" s="1">
        <v>30.1</v>
      </c>
      <c r="F106" s="1">
        <v>31.4</v>
      </c>
      <c r="G106" s="1">
        <v>32.700000000000003</v>
      </c>
    </row>
    <row r="107" spans="1:10" x14ac:dyDescent="0.25">
      <c r="A107" s="1" t="s">
        <v>102</v>
      </c>
      <c r="C107" s="1">
        <v>26.1</v>
      </c>
      <c r="D107" s="1">
        <v>27.4</v>
      </c>
      <c r="E107" s="1">
        <v>27</v>
      </c>
      <c r="F107" s="1">
        <v>26</v>
      </c>
      <c r="G107" s="1">
        <v>21.94</v>
      </c>
    </row>
    <row r="108" spans="1:10" x14ac:dyDescent="0.25">
      <c r="A108" s="1" t="s">
        <v>101</v>
      </c>
      <c r="C108" s="1">
        <v>19.7</v>
      </c>
      <c r="D108" s="1">
        <v>21.5</v>
      </c>
      <c r="E108" s="1">
        <v>21.2</v>
      </c>
      <c r="F108" s="1">
        <v>18.899999999999999</v>
      </c>
      <c r="G108" s="1">
        <v>14</v>
      </c>
    </row>
    <row r="109" spans="1:10" x14ac:dyDescent="0.25">
      <c r="A109" s="1" t="s">
        <v>73</v>
      </c>
      <c r="B109" s="1" t="s">
        <v>74</v>
      </c>
      <c r="C109" s="1">
        <v>5.4306000000000001</v>
      </c>
      <c r="D109" s="1">
        <v>3.5342000000000002</v>
      </c>
      <c r="E109" s="1">
        <v>4.6013999999999999</v>
      </c>
      <c r="F109" s="1">
        <v>4.7289000000000003</v>
      </c>
      <c r="G109" s="1">
        <v>2.3601000000000001</v>
      </c>
      <c r="H109" s="1">
        <v>5.9450000000000003</v>
      </c>
      <c r="I109" s="1">
        <v>5.35</v>
      </c>
      <c r="J109" s="1">
        <v>4.7897999999999996</v>
      </c>
    </row>
    <row r="110" spans="1:10" x14ac:dyDescent="0.25">
      <c r="A110" s="1" t="s">
        <v>75</v>
      </c>
      <c r="B110" s="1" t="s">
        <v>76</v>
      </c>
      <c r="C110" s="1">
        <v>396758.50280000002</v>
      </c>
      <c r="D110" s="1">
        <v>476441.06339999998</v>
      </c>
      <c r="E110" s="1">
        <v>456472.19069999998</v>
      </c>
      <c r="F110" s="1">
        <v>436453.5491</v>
      </c>
      <c r="G110" s="1">
        <v>420352.11359999998</v>
      </c>
      <c r="H110" s="1" t="s">
        <v>41</v>
      </c>
      <c r="I110" s="1" t="s">
        <v>41</v>
      </c>
      <c r="J110" s="1" t="s">
        <v>41</v>
      </c>
    </row>
    <row r="111" spans="1:10" x14ac:dyDescent="0.25">
      <c r="A111" s="1" t="s">
        <v>77</v>
      </c>
      <c r="B111" s="1" t="s">
        <v>78</v>
      </c>
      <c r="C111" s="1">
        <v>1.9925000000000002</v>
      </c>
      <c r="D111" s="1">
        <v>1.7359</v>
      </c>
      <c r="E111" s="1">
        <v>1.3924000000000001</v>
      </c>
      <c r="F111" s="1">
        <v>1.0612999999999999</v>
      </c>
      <c r="G111" s="1">
        <v>0.48809999999999998</v>
      </c>
      <c r="H111" s="1">
        <v>0.73540000000000005</v>
      </c>
      <c r="I111" s="1">
        <v>0.68540000000000001</v>
      </c>
      <c r="J111" s="1">
        <v>0.52769999999999995</v>
      </c>
    </row>
    <row r="112" spans="1:10" x14ac:dyDescent="0.25">
      <c r="A112" s="1" t="s">
        <v>79</v>
      </c>
      <c r="B112" s="1" t="s">
        <v>80</v>
      </c>
      <c r="C112" s="1">
        <v>417.09070000000003</v>
      </c>
      <c r="D112" s="1">
        <v>362.61689999999999</v>
      </c>
      <c r="E112" s="1">
        <v>291.01330000000002</v>
      </c>
      <c r="F112" s="1">
        <v>221.54470000000001</v>
      </c>
      <c r="G112" s="1">
        <v>101.794</v>
      </c>
      <c r="H112" s="1">
        <v>142.6763</v>
      </c>
      <c r="I112" s="1">
        <v>139.54730000000001</v>
      </c>
      <c r="J112" s="1">
        <v>107.4212</v>
      </c>
    </row>
    <row r="113" spans="1:10" x14ac:dyDescent="0.25">
      <c r="A113" s="1" t="s">
        <v>81</v>
      </c>
      <c r="B113" s="1" t="s">
        <v>82</v>
      </c>
      <c r="C113" s="1">
        <v>33.207900000000002</v>
      </c>
      <c r="D113" s="1">
        <v>45.005600000000001</v>
      </c>
      <c r="E113" s="1">
        <v>41.772199999999998</v>
      </c>
      <c r="F113" s="1">
        <v>30.5121</v>
      </c>
      <c r="G113" s="1">
        <v>22.311</v>
      </c>
      <c r="H113" s="1">
        <v>54.422899999999998</v>
      </c>
      <c r="I113" s="1">
        <v>35.640799999999999</v>
      </c>
      <c r="J113" s="1">
        <v>46.486400000000003</v>
      </c>
    </row>
    <row r="114" spans="1:10" x14ac:dyDescent="0.25">
      <c r="A114" s="1" t="s">
        <v>83</v>
      </c>
      <c r="B114" s="1" t="s">
        <v>84</v>
      </c>
      <c r="C114" s="1">
        <v>170.02420000000001</v>
      </c>
      <c r="D114" s="1">
        <v>164.59209999999999</v>
      </c>
      <c r="E114" s="1">
        <v>160.12690000000001</v>
      </c>
      <c r="F114" s="1">
        <v>135.31469999999999</v>
      </c>
      <c r="G114" s="1">
        <v>119.9217</v>
      </c>
      <c r="H114" s="1">
        <v>119.142</v>
      </c>
      <c r="I114" s="1">
        <v>115.14709999999999</v>
      </c>
      <c r="J114" s="1">
        <v>123.12609999999999</v>
      </c>
    </row>
    <row r="115" spans="1:10" x14ac:dyDescent="0.25">
      <c r="A115" s="1" t="s">
        <v>85</v>
      </c>
      <c r="B115" s="1" t="s">
        <v>86</v>
      </c>
      <c r="C115" s="1">
        <v>2491.9173999999998</v>
      </c>
      <c r="D115" s="1">
        <v>2407.1588999999999</v>
      </c>
      <c r="E115" s="1">
        <v>2291.9036999999998</v>
      </c>
      <c r="F115" s="1">
        <v>2017.7813000000001</v>
      </c>
      <c r="G115" s="1">
        <v>1885.2808</v>
      </c>
      <c r="H115" s="1">
        <v>3774.3022000000001</v>
      </c>
      <c r="I115" s="1">
        <v>3380.3888999999999</v>
      </c>
      <c r="J115" s="1">
        <v>1365.6941999999999</v>
      </c>
    </row>
    <row r="116" spans="1:10" x14ac:dyDescent="0.25">
      <c r="A116" s="1" t="s">
        <v>87</v>
      </c>
      <c r="B116" s="1" t="s">
        <v>88</v>
      </c>
      <c r="C116" s="1">
        <v>310.82549999999998</v>
      </c>
      <c r="D116" s="1">
        <v>275.17739999999998</v>
      </c>
      <c r="E116" s="1">
        <v>285.44369999999998</v>
      </c>
      <c r="F116" s="1">
        <v>257.36329999999998</v>
      </c>
      <c r="G116" s="1">
        <v>276.09879999999998</v>
      </c>
      <c r="H116" s="1">
        <v>242.6968</v>
      </c>
      <c r="I116" s="1">
        <v>198.76580000000001</v>
      </c>
      <c r="J116" s="1">
        <v>162.07409999999999</v>
      </c>
    </row>
    <row r="117" spans="1:10" x14ac:dyDescent="0.25">
      <c r="A117" s="1" t="s">
        <v>89</v>
      </c>
      <c r="B117" s="1" t="s">
        <v>90</v>
      </c>
      <c r="C117" s="1">
        <v>892.62710000000004</v>
      </c>
      <c r="D117" s="1">
        <v>819.10270000000003</v>
      </c>
      <c r="E117" s="1">
        <v>763.03959999999995</v>
      </c>
      <c r="F117" s="1">
        <v>721.67849999999999</v>
      </c>
      <c r="G117" s="1">
        <v>669.33050000000003</v>
      </c>
      <c r="H117" s="1">
        <v>620.71529999999996</v>
      </c>
      <c r="I117" s="1">
        <v>461.95909999999998</v>
      </c>
      <c r="J117" s="1">
        <v>349.27600000000001</v>
      </c>
    </row>
  </sheetData>
  <autoFilter ref="A9:J80" xr:uid="{5FD42F68-042B-4357-ABDB-631263EB20BD}"/>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A6389-A04C-4D9A-8222-EE050850AD31}">
  <dimension ref="B1:R13"/>
  <sheetViews>
    <sheetView zoomScale="80" zoomScaleNormal="80" workbookViewId="0">
      <selection activeCell="R20" sqref="R20"/>
    </sheetView>
  </sheetViews>
  <sheetFormatPr defaultRowHeight="14.4" x14ac:dyDescent="0.3"/>
  <cols>
    <col min="1" max="1" width="3.33203125" customWidth="1"/>
    <col min="2" max="2" width="19" customWidth="1"/>
    <col min="3" max="7" width="11" bestFit="1" customWidth="1"/>
    <col min="8" max="8" width="2.77734375" customWidth="1"/>
    <col min="9" max="9" width="10.44140625" customWidth="1"/>
    <col min="10" max="10" width="12" customWidth="1"/>
    <col min="11" max="11" width="11.44140625" customWidth="1"/>
    <col min="12" max="13" width="11.77734375" customWidth="1"/>
    <col min="14" max="14" width="1.21875" customWidth="1"/>
    <col min="15" max="15" width="11" customWidth="1"/>
    <col min="16" max="16" width="1.33203125" customWidth="1"/>
    <col min="17" max="17" width="2.21875" customWidth="1"/>
    <col min="19" max="19" width="21.109375" bestFit="1" customWidth="1"/>
    <col min="20" max="20" width="8.88671875" customWidth="1"/>
  </cols>
  <sheetData>
    <row r="1" spans="2:18" ht="22.2" customHeight="1" x14ac:dyDescent="0.35">
      <c r="B1" s="55" t="s">
        <v>99</v>
      </c>
      <c r="C1" s="55"/>
      <c r="D1" s="55"/>
      <c r="E1" s="55"/>
      <c r="F1" s="30"/>
    </row>
    <row r="2" spans="2:18" ht="14.4" customHeight="1" x14ac:dyDescent="0.3">
      <c r="C2" s="1"/>
      <c r="D2" s="1"/>
      <c r="E2" s="1"/>
      <c r="F2" s="1"/>
      <c r="G2" s="1"/>
      <c r="H2" s="1"/>
      <c r="I2" s="56" t="s">
        <v>143</v>
      </c>
      <c r="J2" s="56" t="s">
        <v>144</v>
      </c>
      <c r="K2" s="56" t="s">
        <v>145</v>
      </c>
      <c r="L2" s="56" t="s">
        <v>146</v>
      </c>
      <c r="M2" s="20"/>
      <c r="N2" s="8"/>
      <c r="O2" s="51" t="s">
        <v>147</v>
      </c>
      <c r="Q2" s="53" t="s">
        <v>151</v>
      </c>
      <c r="R2" s="54"/>
    </row>
    <row r="3" spans="2:18" ht="15" thickBot="1" x14ac:dyDescent="0.35">
      <c r="B3" s="10" t="s">
        <v>142</v>
      </c>
      <c r="C3" s="13" t="s">
        <v>95</v>
      </c>
      <c r="D3" s="13" t="s">
        <v>94</v>
      </c>
      <c r="E3" s="13" t="s">
        <v>93</v>
      </c>
      <c r="F3" s="13" t="s">
        <v>92</v>
      </c>
      <c r="G3" s="13" t="s">
        <v>91</v>
      </c>
      <c r="I3" s="57"/>
      <c r="J3" s="57"/>
      <c r="K3" s="57"/>
      <c r="L3" s="57"/>
      <c r="M3" s="20"/>
      <c r="N3" s="8"/>
      <c r="O3" s="52"/>
      <c r="Q3" s="16">
        <v>15</v>
      </c>
      <c r="R3" s="17" t="s">
        <v>148</v>
      </c>
    </row>
    <row r="4" spans="2:18" x14ac:dyDescent="0.3">
      <c r="B4" s="7" t="s">
        <v>100</v>
      </c>
      <c r="C4" s="48">
        <f>INDEX('IS source'!$C$12:$J$19,MATCH('P&amp;L'!$B4,'IS source'!$A$12:$A$19,0),MATCH('P&amp;L'!C$3,'IS source'!$C$9:$G$9,0))</f>
        <v>10003.700000000001</v>
      </c>
      <c r="D4" s="48">
        <f>INDEX('IS source'!$C$12:$J$19,MATCH('P&amp;L'!$B4,'IS source'!$A$12:$A$19,0),MATCH('P&amp;L'!D$3,'IS source'!$C$9:$G$9,0))</f>
        <v>10853.04</v>
      </c>
      <c r="E4" s="48">
        <f>INDEX('IS source'!$C$12:$J$19,MATCH('P&amp;L'!$B4,'IS source'!$A$12:$A$19,0),MATCH('P&amp;L'!E$3,'IS source'!$C$9:$G$9,0))</f>
        <v>12462.05</v>
      </c>
      <c r="F4" s="48">
        <f>INDEX('IS source'!$C$12:$J$19,MATCH('P&amp;L'!$B4,'IS source'!$A$12:$A$19,0),MATCH('P&amp;L'!F$3,'IS source'!$C$9:$G$9,0))</f>
        <v>12259.54</v>
      </c>
      <c r="G4" s="48">
        <f>INDEX('IS source'!$C$12:$J$19,MATCH('P&amp;L'!$B4,'IS source'!$A$12:$A$19,0),MATCH('P&amp;L'!G$3,'IS source'!$C$9:$G$9,0))</f>
        <v>12087.66</v>
      </c>
      <c r="I4" s="40">
        <f>(D4/C4)-1</f>
        <v>8.490258604316403E-2</v>
      </c>
      <c r="J4" s="40">
        <f t="shared" ref="J4:L4" si="0">(E4/D4)-1</f>
        <v>0.14825431399865829</v>
      </c>
      <c r="K4" s="40">
        <f t="shared" si="0"/>
        <v>-1.625013541110798E-2</v>
      </c>
      <c r="L4" s="40">
        <f t="shared" si="0"/>
        <v>-1.4020101896156101E-2</v>
      </c>
      <c r="M4" s="15"/>
      <c r="N4" s="8"/>
      <c r="O4" s="34">
        <f t="shared" ref="O4:O13" si="1">((G4/C4)^(1/4))-1</f>
        <v>4.8444375275666696E-2</v>
      </c>
      <c r="Q4" s="16">
        <v>0</v>
      </c>
      <c r="R4" s="17" t="s">
        <v>150</v>
      </c>
    </row>
    <row r="5" spans="2:18" x14ac:dyDescent="0.3">
      <c r="B5" s="7" t="s">
        <v>101</v>
      </c>
      <c r="C5" s="48">
        <f>INDEX('IS source'!$C$12:$J$19,MATCH('P&amp;L'!$B5,'IS source'!$A$12:$A$19,0),MATCH('P&amp;L'!C$3,'IS source'!$C$9:$G$9,0))</f>
        <v>2657.8</v>
      </c>
      <c r="D5" s="48">
        <f>INDEX('IS source'!$C$12:$J$19,MATCH('P&amp;L'!$B5,'IS source'!$A$12:$A$19,0),MATCH('P&amp;L'!D$3,'IS source'!$C$9:$G$9,0))</f>
        <v>3169.28</v>
      </c>
      <c r="E5" s="48">
        <f>INDEX('IS source'!$C$12:$J$19,MATCH('P&amp;L'!$B5,'IS source'!$A$12:$A$19,0),MATCH('P&amp;L'!E$3,'IS source'!$C$9:$G$9,0))</f>
        <v>3890.39</v>
      </c>
      <c r="F5" s="48">
        <f>INDEX('IS source'!$C$12:$J$19,MATCH('P&amp;L'!$B5,'IS source'!$A$12:$A$19,0),MATCH('P&amp;L'!F$3,'IS source'!$C$9:$G$9,0))</f>
        <v>4337.26</v>
      </c>
      <c r="G5" s="48">
        <f>INDEX('IS source'!$C$12:$J$19,MATCH('P&amp;L'!$B5,'IS source'!$A$12:$A$19,0),MATCH('P&amp;L'!G$3,'IS source'!$C$9:$G$9,0))</f>
        <v>4577.37</v>
      </c>
      <c r="I5" s="40">
        <f t="shared" ref="I5:I12" si="2">(D5/C5)-1</f>
        <v>0.19244487922341791</v>
      </c>
      <c r="J5" s="40">
        <f t="shared" ref="J5:J13" si="3">(E5/D5)-1</f>
        <v>0.22753117427302083</v>
      </c>
      <c r="K5" s="40">
        <f t="shared" ref="K5:K13" si="4">(F5/E5)-1</f>
        <v>0.11486509064643924</v>
      </c>
      <c r="L5" s="40">
        <f t="shared" ref="L5:L12" si="5">(G5/F5)-1</f>
        <v>5.5359835472164276E-2</v>
      </c>
      <c r="M5" s="15"/>
      <c r="N5" s="8"/>
      <c r="O5" s="34">
        <f t="shared" si="1"/>
        <v>0.14557474425748995</v>
      </c>
      <c r="Q5" s="18">
        <v>-0.01</v>
      </c>
      <c r="R5" s="19" t="s">
        <v>149</v>
      </c>
    </row>
    <row r="6" spans="2:18" x14ac:dyDescent="0.3">
      <c r="B6" s="7" t="s">
        <v>102</v>
      </c>
      <c r="C6" s="48">
        <f>INDEX('IS source'!$C$12:$J$19,MATCH('P&amp;L'!$B6,'IS source'!$A$12:$A$19,0),MATCH('P&amp;L'!C$3,'IS source'!$C$9:$G$9,0))</f>
        <v>1789.06</v>
      </c>
      <c r="D6" s="48">
        <f>INDEX('IS source'!$C$12:$J$19,MATCH('P&amp;L'!$B6,'IS source'!$A$12:$A$19,0),MATCH('P&amp;L'!D$3,'IS source'!$C$9:$G$9,0))</f>
        <v>1883.79</v>
      </c>
      <c r="E6" s="48">
        <f>INDEX('IS source'!$C$12:$J$19,MATCH('P&amp;L'!$B6,'IS source'!$A$12:$A$19,0),MATCH('P&amp;L'!E$3,'IS source'!$C$9:$G$9,0))</f>
        <v>2197.2199999999998</v>
      </c>
      <c r="F6" s="48">
        <f>INDEX('IS source'!$C$12:$J$19,MATCH('P&amp;L'!$B6,'IS source'!$A$12:$A$19,0),MATCH('P&amp;L'!F$3,'IS source'!$C$9:$G$9,0))</f>
        <v>2540.89</v>
      </c>
      <c r="G6" s="48">
        <f>INDEX('IS source'!$C$12:$J$19,MATCH('P&amp;L'!$B6,'IS source'!$A$12:$A$19,0),MATCH('P&amp;L'!G$3,'IS source'!$C$9:$G$9,0))</f>
        <v>2584.9</v>
      </c>
      <c r="I6" s="41">
        <f t="shared" si="2"/>
        <v>5.2949593641353543E-2</v>
      </c>
      <c r="J6" s="41">
        <f t="shared" si="3"/>
        <v>0.16638266473439178</v>
      </c>
      <c r="K6" s="41">
        <f t="shared" si="4"/>
        <v>0.15641128334895926</v>
      </c>
      <c r="L6" s="41">
        <f t="shared" si="5"/>
        <v>1.7320702588463188E-2</v>
      </c>
      <c r="M6" s="15"/>
      <c r="N6" s="8"/>
      <c r="O6" s="35">
        <f t="shared" si="1"/>
        <v>9.6363857345664661E-2</v>
      </c>
    </row>
    <row r="7" spans="2:18" x14ac:dyDescent="0.3">
      <c r="B7" s="9" t="s">
        <v>103</v>
      </c>
      <c r="C7" s="49">
        <f>SUM(C4:C6)</f>
        <v>14450.56</v>
      </c>
      <c r="D7" s="49">
        <f t="shared" ref="D7:G7" si="6">SUM(D4:D6)</f>
        <v>15906.11</v>
      </c>
      <c r="E7" s="49">
        <f t="shared" si="6"/>
        <v>18549.66</v>
      </c>
      <c r="F7" s="49">
        <f t="shared" si="6"/>
        <v>19137.690000000002</v>
      </c>
      <c r="G7" s="49">
        <f t="shared" si="6"/>
        <v>19249.93</v>
      </c>
      <c r="I7" s="42">
        <f t="shared" si="2"/>
        <v>0.10072620023030265</v>
      </c>
      <c r="J7" s="42">
        <f t="shared" si="3"/>
        <v>0.16619714059565793</v>
      </c>
      <c r="K7" s="42">
        <f t="shared" si="4"/>
        <v>3.1700311488189081E-2</v>
      </c>
      <c r="L7" s="42">
        <f t="shared" si="5"/>
        <v>5.8648666584106834E-3</v>
      </c>
      <c r="M7" s="15"/>
      <c r="N7" s="8"/>
      <c r="O7" s="36">
        <f t="shared" si="1"/>
        <v>7.4326081492320561E-2</v>
      </c>
    </row>
    <row r="8" spans="2:18" x14ac:dyDescent="0.3">
      <c r="B8" s="7" t="s">
        <v>104</v>
      </c>
      <c r="C8" s="50">
        <f>INDEX('IS source'!$C$46:$J$46,1,MATCH('P&amp;L'!C$3,'IS source'!$C$9:$G$9,0))</f>
        <v>7882.7606999999998</v>
      </c>
      <c r="D8" s="50">
        <f>INDEX('IS source'!$C$46:$J$46,1,MATCH('P&amp;L'!D$3,'IS source'!$C$9:$G$9,0))</f>
        <v>8291.3433999999997</v>
      </c>
      <c r="E8" s="50">
        <f>INDEX('IS source'!$C$46:$J$46,1,MATCH('P&amp;L'!E$3,'IS source'!$C$9:$G$9,0))</f>
        <v>9737.1097000000009</v>
      </c>
      <c r="F8" s="50">
        <f>INDEX('IS source'!$C$46:$J$46,1,MATCH('P&amp;L'!F$3,'IS source'!$C$9:$G$9,0))</f>
        <v>9663.3541999999998</v>
      </c>
      <c r="G8" s="50">
        <f>INDEX('IS source'!$C$46:$J$46,1,MATCH('P&amp;L'!G$3,'IS source'!$C$9:$G$9,0))</f>
        <v>9696.6934999999994</v>
      </c>
      <c r="I8" s="37">
        <f t="shared" si="2"/>
        <v>5.1832437333788395E-2</v>
      </c>
      <c r="J8" s="37">
        <f t="shared" si="3"/>
        <v>0.17437057304851233</v>
      </c>
      <c r="K8" s="37">
        <f t="shared" si="4"/>
        <v>-7.5746810164828426E-3</v>
      </c>
      <c r="L8" s="37">
        <f t="shared" si="5"/>
        <v>3.4500753371951021E-3</v>
      </c>
      <c r="M8" s="15"/>
      <c r="N8" s="8"/>
      <c r="O8" s="37">
        <f t="shared" si="1"/>
        <v>5.3140541006854392E-2</v>
      </c>
    </row>
    <row r="9" spans="2:18" x14ac:dyDescent="0.3">
      <c r="B9" s="9" t="s">
        <v>22</v>
      </c>
      <c r="C9" s="49">
        <f>C7-C8</f>
        <v>6567.7992999999997</v>
      </c>
      <c r="D9" s="49">
        <f>D7-D8</f>
        <v>7614.7666000000008</v>
      </c>
      <c r="E9" s="49">
        <f>E7-E8</f>
        <v>8812.550299999999</v>
      </c>
      <c r="F9" s="49">
        <f>F7-F8</f>
        <v>9474.3358000000026</v>
      </c>
      <c r="G9" s="49">
        <f>G7-G8</f>
        <v>9553.2365000000009</v>
      </c>
      <c r="I9" s="42">
        <f t="shared" si="2"/>
        <v>0.1594091494239176</v>
      </c>
      <c r="J9" s="42">
        <f t="shared" si="3"/>
        <v>0.15729749353053024</v>
      </c>
      <c r="K9" s="42">
        <f t="shared" si="4"/>
        <v>7.5095798318450813E-2</v>
      </c>
      <c r="L9" s="42">
        <f t="shared" si="5"/>
        <v>8.3278344430222084E-3</v>
      </c>
      <c r="M9" s="15"/>
      <c r="N9" s="8"/>
      <c r="O9" s="36">
        <f t="shared" si="1"/>
        <v>9.820309685035622E-2</v>
      </c>
    </row>
    <row r="10" spans="2:18" x14ac:dyDescent="0.3">
      <c r="B10" s="11" t="s">
        <v>107</v>
      </c>
      <c r="C10" s="45">
        <f>C9/C7</f>
        <v>0.45450136880508435</v>
      </c>
      <c r="D10" s="45">
        <f t="shared" ref="D10:G10" si="7">D9/D7</f>
        <v>0.47873217273110774</v>
      </c>
      <c r="E10" s="45">
        <f t="shared" si="7"/>
        <v>0.47507880467889974</v>
      </c>
      <c r="F10" s="45">
        <f t="shared" si="7"/>
        <v>0.49506161924453795</v>
      </c>
      <c r="G10" s="45">
        <f t="shared" si="7"/>
        <v>0.49627383060613733</v>
      </c>
      <c r="I10" s="43">
        <f t="shared" si="2"/>
        <v>5.3312939386140679E-2</v>
      </c>
      <c r="J10" s="43">
        <f t="shared" si="3"/>
        <v>-7.6313401528165237E-3</v>
      </c>
      <c r="K10" s="43">
        <f t="shared" si="4"/>
        <v>4.2062104999915473E-2</v>
      </c>
      <c r="L10" s="43">
        <f t="shared" si="5"/>
        <v>2.4486070308766816E-3</v>
      </c>
      <c r="M10" s="15"/>
      <c r="N10" s="14"/>
      <c r="O10" s="38">
        <f t="shared" si="1"/>
        <v>2.222511001954719E-2</v>
      </c>
    </row>
    <row r="11" spans="2:18" x14ac:dyDescent="0.3">
      <c r="B11" s="7" t="s">
        <v>105</v>
      </c>
      <c r="C11" s="50">
        <f>INDEX('IS source'!C58:J58,1,MATCH('P&amp;L'!C$3,'IS source'!$C$9:$G$9,0))</f>
        <v>6121.5848999999998</v>
      </c>
      <c r="D11" s="50">
        <f>INDEX('IS source'!D58:K58,1,MATCH('P&amp;L'!D$3,'IS source'!$C$9:$G$9,0))</f>
        <v>6121.5848999999998</v>
      </c>
      <c r="E11" s="50">
        <f>INDEX('IS source'!E58:L58,1,MATCH('P&amp;L'!E$3,'IS source'!$C$9:$G$9,0))</f>
        <v>6121.5848999999998</v>
      </c>
      <c r="F11" s="50">
        <f>INDEX('IS source'!F58:M58,1,MATCH('P&amp;L'!F$3,'IS source'!$C$9:$G$9,0))</f>
        <v>6121.5848999999998</v>
      </c>
      <c r="G11" s="50">
        <f>INDEX('IS source'!G58:N58,1,MATCH('P&amp;L'!G$3,'IS source'!$C$9:$G$9,0))</f>
        <v>6121.5848999999998</v>
      </c>
      <c r="I11" s="37">
        <f t="shared" si="2"/>
        <v>0</v>
      </c>
      <c r="J11" s="37">
        <f t="shared" si="3"/>
        <v>0</v>
      </c>
      <c r="K11" s="37">
        <f t="shared" si="4"/>
        <v>0</v>
      </c>
      <c r="L11" s="37">
        <f t="shared" si="5"/>
        <v>0</v>
      </c>
      <c r="M11" s="15"/>
      <c r="N11" s="8"/>
      <c r="O11" s="37">
        <f t="shared" si="1"/>
        <v>0</v>
      </c>
    </row>
    <row r="12" spans="2:18" x14ac:dyDescent="0.3">
      <c r="B12" s="9" t="s">
        <v>106</v>
      </c>
      <c r="C12" s="49">
        <f>C9-C11</f>
        <v>446.21439999999984</v>
      </c>
      <c r="D12" s="49">
        <f t="shared" ref="D12:G12" si="8">D9-D11</f>
        <v>1493.181700000001</v>
      </c>
      <c r="E12" s="49">
        <f t="shared" si="8"/>
        <v>2690.9653999999991</v>
      </c>
      <c r="F12" s="49">
        <f t="shared" si="8"/>
        <v>3352.7509000000027</v>
      </c>
      <c r="G12" s="49">
        <f t="shared" si="8"/>
        <v>3431.6516000000011</v>
      </c>
      <c r="I12" s="42">
        <f t="shared" si="2"/>
        <v>2.3463323908865368</v>
      </c>
      <c r="J12" s="42">
        <f t="shared" si="3"/>
        <v>0.80216875146540922</v>
      </c>
      <c r="K12" s="42">
        <f t="shared" si="4"/>
        <v>0.24592865445241463</v>
      </c>
      <c r="L12" s="42">
        <f t="shared" si="5"/>
        <v>2.35331232033964E-2</v>
      </c>
      <c r="M12" s="15"/>
      <c r="N12" s="8"/>
      <c r="O12" s="36">
        <f t="shared" si="1"/>
        <v>0.66529010680422074</v>
      </c>
    </row>
    <row r="13" spans="2:18" ht="15" thickBot="1" x14ac:dyDescent="0.35">
      <c r="B13" s="12" t="s">
        <v>108</v>
      </c>
      <c r="C13" s="44">
        <f>C12/C7</f>
        <v>3.0878692590460152E-2</v>
      </c>
      <c r="D13" s="44">
        <f t="shared" ref="D13:G13" si="9">D12/D7</f>
        <v>9.3874724869877108E-2</v>
      </c>
      <c r="E13" s="44">
        <f t="shared" si="9"/>
        <v>0.14506817914721881</v>
      </c>
      <c r="F13" s="44">
        <f t="shared" si="9"/>
        <v>0.17519099222528958</v>
      </c>
      <c r="G13" s="44">
        <f t="shared" si="9"/>
        <v>0.17826826383264777</v>
      </c>
      <c r="I13" s="44">
        <f>(D13/C13)-1</f>
        <v>2.0401133271710905</v>
      </c>
      <c r="J13" s="44">
        <f t="shared" si="3"/>
        <v>0.54533799537950878</v>
      </c>
      <c r="K13" s="44">
        <f t="shared" si="4"/>
        <v>0.20764590315496689</v>
      </c>
      <c r="L13" s="44">
        <f>(G13/F13)-1</f>
        <v>1.7565238761824586E-2</v>
      </c>
      <c r="M13" s="15"/>
      <c r="N13" s="14"/>
      <c r="O13" s="39">
        <f t="shared" si="1"/>
        <v>0.5500788219634456</v>
      </c>
    </row>
  </sheetData>
  <mergeCells count="7">
    <mergeCell ref="O2:O3"/>
    <mergeCell ref="Q2:R2"/>
    <mergeCell ref="B1:E1"/>
    <mergeCell ref="I2:I3"/>
    <mergeCell ref="J2:J3"/>
    <mergeCell ref="K2:K3"/>
    <mergeCell ref="L2:L3"/>
  </mergeCells>
  <phoneticPr fontId="5" type="noConversion"/>
  <conditionalFormatting sqref="O4:O13 I4:M13">
    <cfRule type="iconSet" priority="4">
      <iconSet iconSet="3Arrows">
        <cfvo type="percent" val="0"/>
        <cfvo type="num" val="0"/>
        <cfvo type="num" val="0.1"/>
      </iconSet>
    </cfRule>
    <cfRule type="iconSet" priority="5">
      <iconSet iconSet="3Arrows">
        <cfvo type="percent" val="0"/>
        <cfvo type="num" val="0"/>
        <cfvo type="num" val="0.25"/>
      </iconSet>
    </cfRule>
  </conditionalFormatting>
  <conditionalFormatting sqref="Q3:Q5">
    <cfRule type="iconSet" priority="1">
      <iconSet iconSet="3Arrows">
        <cfvo type="percent" val="0"/>
        <cfvo type="num" val="0"/>
        <cfvo type="num" val="0.1"/>
      </iconSet>
    </cfRule>
    <cfRule type="iconSet" priority="2">
      <iconSet iconSet="3Arrows">
        <cfvo type="percent" val="0"/>
        <cfvo type="num" val="0"/>
        <cfvo type="num" val="0.25"/>
      </iconSet>
    </cfRule>
  </conditionalFormatting>
  <pageMargins left="0.7" right="0.7" top="0.75" bottom="0.75" header="0.3" footer="0.3"/>
  <pageSetup paperSize="9"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iconSet" priority="6" id="{BA173821-0015-446E-B09F-45A3C0827E94}">
            <x14:iconSet iconSet="3Triangles">
              <x14:cfvo type="percent">
                <xm:f>0</xm:f>
              </x14:cfvo>
              <x14:cfvo type="percent">
                <xm:f>33</xm:f>
              </x14:cfvo>
              <x14:cfvo type="percent">
                <xm:f>67</xm:f>
              </x14:cfvo>
            </x14:iconSet>
          </x14:cfRule>
          <xm:sqref>O4:O13 I4:M13</xm:sqref>
        </x14:conditionalFormatting>
        <x14:conditionalFormatting xmlns:xm="http://schemas.microsoft.com/office/excel/2006/main">
          <x14:cfRule type="iconSet" priority="3" id="{AFA92977-269A-4903-9FB9-ACC7BDD7FEA6}">
            <x14:iconSet iconSet="3Triangles">
              <x14:cfvo type="percent">
                <xm:f>0</xm:f>
              </x14:cfvo>
              <x14:cfvo type="percent">
                <xm:f>33</xm:f>
              </x14:cfvo>
              <x14:cfvo type="percent">
                <xm:f>67</xm:f>
              </x14:cfvo>
            </x14:iconSet>
          </x14:cfRule>
          <xm:sqref>Q3:Q5</xm:sqref>
        </x14:conditionalFormatting>
      </x14:conditionalFormattings>
    </ext>
    <ext xmlns:x14="http://schemas.microsoft.com/office/spreadsheetml/2009/9/main" uri="{05C60535-1F16-4fd2-B633-F4F36F0B64E0}">
      <x14:sparklineGroups xmlns:xm="http://schemas.microsoft.com/office/excel/2006/main">
        <x14:sparklineGroup lineWeight="1" displayEmptyCellsAs="gap" markers="1" xr2:uid="{C596FFB3-AA18-41EE-A5F8-DC6A5BC164D4}">
          <x14:colorSeries theme="4" tint="-0.249977111117893"/>
          <x14:colorNegative rgb="FFD00000"/>
          <x14:colorAxis rgb="FF000000"/>
          <x14:colorMarkers rgb="FFD00000"/>
          <x14:colorFirst rgb="FFD00000"/>
          <x14:colorLast rgb="FFD00000"/>
          <x14:colorHigh rgb="FFD00000"/>
          <x14:colorLow rgb="FFD00000"/>
          <x14:sparklines>
            <x14:sparkline>
              <xm:f>'P&amp;L'!I4:L4</xm:f>
              <xm:sqref>M4</xm:sqref>
            </x14:sparkline>
            <x14:sparkline>
              <xm:f>'P&amp;L'!I5:L5</xm:f>
              <xm:sqref>M5</xm:sqref>
            </x14:sparkline>
            <x14:sparkline>
              <xm:f>'P&amp;L'!I6:L6</xm:f>
              <xm:sqref>M6</xm:sqref>
            </x14:sparkline>
            <x14:sparkline>
              <xm:f>'P&amp;L'!I7:L7</xm:f>
              <xm:sqref>M7</xm:sqref>
            </x14:sparkline>
            <x14:sparkline>
              <xm:f>'P&amp;L'!I8:L8</xm:f>
              <xm:sqref>M8</xm:sqref>
            </x14:sparkline>
            <x14:sparkline>
              <xm:f>'P&amp;L'!I9:L9</xm:f>
              <xm:sqref>M9</xm:sqref>
            </x14:sparkline>
            <x14:sparkline>
              <xm:f>'P&amp;L'!I10:L10</xm:f>
              <xm:sqref>M10</xm:sqref>
            </x14:sparkline>
            <x14:sparkline>
              <xm:f>'P&amp;L'!I11:L11</xm:f>
              <xm:sqref>M11</xm:sqref>
            </x14:sparkline>
            <x14:sparkline>
              <xm:f>'P&amp;L'!I12:L12</xm:f>
              <xm:sqref>M12</xm:sqref>
            </x14:sparkline>
            <x14:sparkline>
              <xm:f>'P&amp;L'!I13:L13</xm:f>
              <xm:sqref>M13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4EC8F-1C19-45F1-A647-2CD9A627B620}">
  <dimension ref="B1:F20"/>
  <sheetViews>
    <sheetView tabSelected="1" zoomScale="90" zoomScaleNormal="90" workbookViewId="0">
      <selection activeCell="C16" sqref="C16"/>
    </sheetView>
  </sheetViews>
  <sheetFormatPr defaultRowHeight="14.4" x14ac:dyDescent="0.3"/>
  <cols>
    <col min="2" max="2" width="20.77734375" customWidth="1"/>
  </cols>
  <sheetData>
    <row r="1" spans="2:6" ht="18" x14ac:dyDescent="0.35">
      <c r="B1" s="30" t="s">
        <v>155</v>
      </c>
      <c r="C1" s="30"/>
      <c r="D1" s="30"/>
      <c r="E1" s="30"/>
      <c r="F1" s="30"/>
    </row>
    <row r="3" spans="2:6" x14ac:dyDescent="0.3">
      <c r="C3" s="24" t="s">
        <v>160</v>
      </c>
    </row>
    <row r="4" spans="2:6" x14ac:dyDescent="0.3">
      <c r="B4" s="25" t="s">
        <v>156</v>
      </c>
      <c r="C4" s="26">
        <f>INDEX('P&amp;L'!$C$12:$G$12,MATCH("FY "&amp;20&amp;RIGHT('EBIT Change'!B4,2),'P&amp;L'!$C$3:$G$3,0))</f>
        <v>446.21439999999984</v>
      </c>
    </row>
    <row r="5" spans="2:6" x14ac:dyDescent="0.3">
      <c r="B5" s="21" t="s">
        <v>152</v>
      </c>
      <c r="C5" s="23">
        <f>'P&amp;L'!D7-'P&amp;L'!C7</f>
        <v>1455.5500000000011</v>
      </c>
    </row>
    <row r="6" spans="2:6" x14ac:dyDescent="0.3">
      <c r="B6" s="22" t="s">
        <v>161</v>
      </c>
      <c r="C6" s="23">
        <f>-('P&amp;L'!D8-'P&amp;L'!C8)</f>
        <v>-408.58269999999993</v>
      </c>
    </row>
    <row r="7" spans="2:6" x14ac:dyDescent="0.3">
      <c r="B7" s="21" t="s">
        <v>153</v>
      </c>
      <c r="C7" s="23">
        <f>'P&amp;L'!D11-'P&amp;L'!C11</f>
        <v>0</v>
      </c>
    </row>
    <row r="8" spans="2:6" x14ac:dyDescent="0.3">
      <c r="B8" s="25" t="s">
        <v>157</v>
      </c>
      <c r="C8" s="26">
        <f>INDEX('P&amp;L'!$C$12:$G$12,MATCH("FY "&amp;20&amp;RIGHT('EBIT Change'!B8,2),'P&amp;L'!$C$3:$G$3,0))</f>
        <v>1493.181700000001</v>
      </c>
    </row>
    <row r="9" spans="2:6" x14ac:dyDescent="0.3">
      <c r="B9" s="21" t="s">
        <v>152</v>
      </c>
      <c r="C9" s="23">
        <f>'P&amp;L'!E7-'P&amp;L'!D7</f>
        <v>2643.5499999999993</v>
      </c>
    </row>
    <row r="10" spans="2:6" x14ac:dyDescent="0.3">
      <c r="B10" s="22" t="s">
        <v>161</v>
      </c>
      <c r="C10" s="23">
        <f>-('P&amp;L'!E8-'P&amp;L'!D8)</f>
        <v>-1445.7663000000011</v>
      </c>
    </row>
    <row r="11" spans="2:6" x14ac:dyDescent="0.3">
      <c r="B11" s="21" t="s">
        <v>153</v>
      </c>
      <c r="C11" s="23">
        <f>'P&amp;L'!E11-'P&amp;L'!D11</f>
        <v>0</v>
      </c>
    </row>
    <row r="12" spans="2:6" x14ac:dyDescent="0.3">
      <c r="B12" s="25" t="s">
        <v>158</v>
      </c>
      <c r="C12" s="26">
        <f>INDEX('P&amp;L'!$C$12:$G$12,MATCH("FY "&amp;20&amp;RIGHT('EBIT Change'!B12,2),'P&amp;L'!$C$3:$G$3,0))</f>
        <v>2690.9653999999991</v>
      </c>
    </row>
    <row r="13" spans="2:6" x14ac:dyDescent="0.3">
      <c r="B13" s="21" t="s">
        <v>152</v>
      </c>
      <c r="C13" s="23">
        <f>'P&amp;L'!F7-'P&amp;L'!E7</f>
        <v>588.03000000000247</v>
      </c>
    </row>
    <row r="14" spans="2:6" x14ac:dyDescent="0.3">
      <c r="B14" s="22" t="s">
        <v>161</v>
      </c>
      <c r="C14" s="23">
        <f>-('P&amp;L'!F8-'P&amp;L'!E8)</f>
        <v>73.75550000000112</v>
      </c>
    </row>
    <row r="15" spans="2:6" x14ac:dyDescent="0.3">
      <c r="B15" s="21" t="s">
        <v>153</v>
      </c>
      <c r="C15" s="23">
        <f>'P&amp;L'!F11-'P&amp;L'!E11</f>
        <v>0</v>
      </c>
    </row>
    <row r="16" spans="2:6" x14ac:dyDescent="0.3">
      <c r="B16" s="25" t="s">
        <v>159</v>
      </c>
      <c r="C16" s="26">
        <f>INDEX('P&amp;L'!$C$12:$G$12,MATCH("FY "&amp;20&amp;RIGHT('EBIT Change'!B16,2),'P&amp;L'!$C$3:$G$3,0))</f>
        <v>3352.7509000000027</v>
      </c>
    </row>
    <row r="17" spans="2:3" x14ac:dyDescent="0.3">
      <c r="B17" s="21" t="s">
        <v>152</v>
      </c>
      <c r="C17" s="23">
        <f>'P&amp;L'!G7-'P&amp;L'!F7</f>
        <v>112.23999999999796</v>
      </c>
    </row>
    <row r="18" spans="2:3" x14ac:dyDescent="0.3">
      <c r="B18" s="22" t="s">
        <v>161</v>
      </c>
      <c r="C18" s="23">
        <f>-('P&amp;L'!G8-'P&amp;L'!F8)</f>
        <v>-33.339299999999639</v>
      </c>
    </row>
    <row r="19" spans="2:3" x14ac:dyDescent="0.3">
      <c r="B19" s="21" t="s">
        <v>153</v>
      </c>
      <c r="C19" s="23">
        <f>'P&amp;L'!G11-'P&amp;L'!F11</f>
        <v>0</v>
      </c>
    </row>
    <row r="20" spans="2:3" ht="15" thickBot="1" x14ac:dyDescent="0.35">
      <c r="B20" s="27" t="s">
        <v>154</v>
      </c>
      <c r="C20" s="28">
        <f>INDEX('P&amp;L'!$C$12:$G$12,MATCH("FY "&amp;20&amp;RIGHT('EBIT Change'!B20,2),'P&amp;L'!$C$3:$G$3,0))</f>
        <v>3431.6516000000011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6E20D-7CB6-40EF-8717-4BCF3B739EF6}">
  <dimension ref="B1:F8"/>
  <sheetViews>
    <sheetView zoomScale="110" zoomScaleNormal="110" workbookViewId="0">
      <selection activeCell="B8" sqref="B8"/>
    </sheetView>
  </sheetViews>
  <sheetFormatPr defaultRowHeight="13.2" x14ac:dyDescent="0.25"/>
  <cols>
    <col min="1" max="1" width="2.77734375" style="29" customWidth="1"/>
    <col min="2" max="2" width="87.6640625" style="29" customWidth="1"/>
    <col min="3" max="16384" width="8.88671875" style="29"/>
  </cols>
  <sheetData>
    <row r="1" spans="2:6" ht="18" x14ac:dyDescent="0.35">
      <c r="B1" s="55" t="s">
        <v>162</v>
      </c>
      <c r="C1" s="55"/>
      <c r="D1" s="55"/>
      <c r="E1" s="55"/>
      <c r="F1" s="55"/>
    </row>
    <row r="2" spans="2:6" ht="47.4" customHeight="1" x14ac:dyDescent="0.25">
      <c r="B2" s="32" t="s">
        <v>163</v>
      </c>
      <c r="C2" s="31"/>
      <c r="D2" s="31"/>
    </row>
    <row r="3" spans="2:6" ht="51" customHeight="1" x14ac:dyDescent="0.25">
      <c r="B3" s="33" t="s">
        <v>166</v>
      </c>
      <c r="C3" s="31"/>
      <c r="D3" s="31"/>
    </row>
    <row r="4" spans="2:6" ht="25.8" customHeight="1" x14ac:dyDescent="0.25">
      <c r="B4" s="33" t="s">
        <v>165</v>
      </c>
      <c r="C4" s="31"/>
      <c r="D4" s="31"/>
    </row>
    <row r="5" spans="2:6" ht="25.2" customHeight="1" thickBot="1" x14ac:dyDescent="0.3">
      <c r="B5" s="46" t="s">
        <v>164</v>
      </c>
    </row>
    <row r="6" spans="2:6" ht="9" customHeight="1" x14ac:dyDescent="0.25"/>
    <row r="7" spans="2:6" ht="18" x14ac:dyDescent="0.35">
      <c r="B7" s="55" t="s">
        <v>168</v>
      </c>
      <c r="C7" s="55"/>
      <c r="D7" s="55"/>
      <c r="E7" s="55"/>
      <c r="F7" s="55"/>
    </row>
    <row r="8" spans="2:6" ht="69" x14ac:dyDescent="0.25">
      <c r="B8" s="47" t="s">
        <v>167</v>
      </c>
    </row>
  </sheetData>
  <mergeCells count="2">
    <mergeCell ref="B1:F1"/>
    <mergeCell ref="B7:F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 source</vt:lpstr>
      <vt:lpstr>P&amp;L</vt:lpstr>
      <vt:lpstr>EBIT Change</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NewPC20</dc:creator>
  <cp:lastModifiedBy>Luis Davila</cp:lastModifiedBy>
  <dcterms:created xsi:type="dcterms:W3CDTF">2023-07-01T09:06:51Z</dcterms:created>
  <dcterms:modified xsi:type="dcterms:W3CDTF">2025-01-24T18:51:16Z</dcterms:modified>
</cp:coreProperties>
</file>