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4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5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6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7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8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9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20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1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3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24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25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26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27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2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29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30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drawings/drawing31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32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33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3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drawings/drawing35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drawings/drawing36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drawings/drawing37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drawings/drawing38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drawings/drawing39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drawings/drawing40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drawings/drawing41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42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drawings/drawing43.xml" ContentType="application/vnd.openxmlformats-officedocument.drawing+xml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drawings/drawing4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drawings/drawing45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drawings/drawing46.xml" ContentType="application/vnd.openxmlformats-officedocument.drawing+xml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drawings/drawing47.xml" ContentType="application/vnd.openxmlformats-officedocument.drawing+xml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drawings/drawing48.xml" ContentType="application/vnd.openxmlformats-officedocument.drawing+xml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drawings/drawing49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la\OneDrive\Área de Trabalho\Jeronimo Martins\"/>
    </mc:Choice>
  </mc:AlternateContent>
  <xr:revisionPtr revIDLastSave="0" documentId="13_ncr:1_{7B7A5338-4E3D-40DB-8CC0-B44B675902B1}" xr6:coauthVersionLast="47" xr6:coauthVersionMax="47" xr10:uidLastSave="{00000000-0000-0000-0000-000000000000}"/>
  <bookViews>
    <workbookView xWindow="-120" yWindow="-120" windowWidth="20730" windowHeight="11160" tabRatio="933" firstSheet="141" activeTab="141" xr2:uid="{00000000-000D-0000-FFFF-FFFF00000000}"/>
  </bookViews>
  <sheets>
    <sheet name="2012020" sheetId="2" r:id="rId1"/>
    <sheet name="3012020" sheetId="3" r:id="rId2"/>
    <sheet name="4012020" sheetId="4" r:id="rId3"/>
    <sheet name="6012020" sheetId="5" r:id="rId4"/>
    <sheet name="7012020" sheetId="6" r:id="rId5"/>
    <sheet name="8012020" sheetId="7" r:id="rId6"/>
    <sheet name="9012020" sheetId="8" r:id="rId7"/>
    <sheet name="11012020" sheetId="10" r:id="rId8"/>
    <sheet name="14012020" sheetId="11" r:id="rId9"/>
    <sheet name="13012020" sheetId="12" r:id="rId10"/>
    <sheet name="15012020" sheetId="13" r:id="rId11"/>
    <sheet name="16012020" sheetId="14" r:id="rId12"/>
    <sheet name="17012020" sheetId="15" r:id="rId13"/>
    <sheet name="18012020" sheetId="16" r:id="rId14"/>
    <sheet name="20012020" sheetId="17" r:id="rId15"/>
    <sheet name="21012020" sheetId="18" r:id="rId16"/>
    <sheet name="22012020" sheetId="19" r:id="rId17"/>
    <sheet name="23012020" sheetId="20" r:id="rId18"/>
    <sheet name="24012020" sheetId="21" r:id="rId19"/>
    <sheet name="25012020" sheetId="22" r:id="rId20"/>
    <sheet name="27012020" sheetId="23" r:id="rId21"/>
    <sheet name="28012020" sheetId="24" r:id="rId22"/>
    <sheet name="29012020" sheetId="25" r:id="rId23"/>
    <sheet name="30012020" sheetId="26" r:id="rId24"/>
    <sheet name="31012020" sheetId="27" r:id="rId25"/>
    <sheet name="1022020" sheetId="28" r:id="rId26"/>
    <sheet name="3022020" sheetId="29" r:id="rId27"/>
    <sheet name="4022020" sheetId="30" r:id="rId28"/>
    <sheet name="5022020" sheetId="31" r:id="rId29"/>
    <sheet name="6022020" sheetId="32" r:id="rId30"/>
    <sheet name="7022020" sheetId="33" r:id="rId31"/>
    <sheet name="8022020" sheetId="34" r:id="rId32"/>
    <sheet name="9022020" sheetId="35" r:id="rId33"/>
    <sheet name="11022020" sheetId="36" r:id="rId34"/>
    <sheet name="12022020" sheetId="37" r:id="rId35"/>
    <sheet name="13022020" sheetId="38" r:id="rId36"/>
    <sheet name="14022020" sheetId="39" r:id="rId37"/>
    <sheet name="15022020" sheetId="40" r:id="rId38"/>
    <sheet name="17022020" sheetId="41" r:id="rId39"/>
    <sheet name="18022020" sheetId="42" r:id="rId40"/>
    <sheet name="19022020" sheetId="43" r:id="rId41"/>
    <sheet name="20022020" sheetId="44" r:id="rId42"/>
    <sheet name="21022020" sheetId="45" r:id="rId43"/>
    <sheet name="22022020" sheetId="46" r:id="rId44"/>
    <sheet name="24022020" sheetId="47" r:id="rId45"/>
    <sheet name="25022020" sheetId="48" r:id="rId46"/>
    <sheet name="26022020" sheetId="49" r:id="rId47"/>
    <sheet name="27022020" sheetId="50" r:id="rId48"/>
    <sheet name="28022020" sheetId="51" r:id="rId49"/>
    <sheet name="29022020" sheetId="52" r:id="rId50"/>
    <sheet name="2032020" sheetId="53" r:id="rId51"/>
    <sheet name="3032020" sheetId="54" r:id="rId52"/>
    <sheet name="4032020" sheetId="55" r:id="rId53"/>
    <sheet name="5032020" sheetId="56" r:id="rId54"/>
    <sheet name="6032020" sheetId="57" r:id="rId55"/>
    <sheet name="7032020" sheetId="58" r:id="rId56"/>
    <sheet name="9032020" sheetId="59" r:id="rId57"/>
    <sheet name="10032020" sheetId="60" r:id="rId58"/>
    <sheet name="11032020" sheetId="61" r:id="rId59"/>
    <sheet name="12032020" sheetId="62" r:id="rId60"/>
    <sheet name="13032020" sheetId="63" r:id="rId61"/>
    <sheet name="14032020" sheetId="64" r:id="rId62"/>
    <sheet name="17032020" sheetId="65" r:id="rId63"/>
    <sheet name="18032020" sheetId="66" r:id="rId64"/>
    <sheet name="19032020" sheetId="67" r:id="rId65"/>
    <sheet name="20032020" sheetId="68" r:id="rId66"/>
    <sheet name="23032020" sheetId="69" r:id="rId67"/>
    <sheet name="24032020" sheetId="70" r:id="rId68"/>
    <sheet name="25032020" sheetId="71" r:id="rId69"/>
    <sheet name="26032020" sheetId="72" r:id="rId70"/>
    <sheet name="27032020" sheetId="73" r:id="rId71"/>
    <sheet name="28032020" sheetId="74" r:id="rId72"/>
    <sheet name="30032020" sheetId="75" r:id="rId73"/>
    <sheet name="31032020" sheetId="76" r:id="rId74"/>
    <sheet name="1042020" sheetId="77" r:id="rId75"/>
    <sheet name="2042020" sheetId="78" r:id="rId76"/>
    <sheet name="3042020" sheetId="79" r:id="rId77"/>
    <sheet name="4042020" sheetId="80" r:id="rId78"/>
    <sheet name="6042020" sheetId="81" r:id="rId79"/>
    <sheet name="7042020" sheetId="82" r:id="rId80"/>
    <sheet name="8042020" sheetId="83" r:id="rId81"/>
    <sheet name="9042020" sheetId="84" r:id="rId82"/>
    <sheet name="10042020" sheetId="85" r:id="rId83"/>
    <sheet name="11042020" sheetId="86" r:id="rId84"/>
    <sheet name="13042020" sheetId="87" r:id="rId85"/>
    <sheet name="14042020" sheetId="89" r:id="rId86"/>
    <sheet name="15042020" sheetId="90" r:id="rId87"/>
    <sheet name="16042020" sheetId="91" r:id="rId88"/>
    <sheet name="17042020" sheetId="92" r:id="rId89"/>
    <sheet name="18042020" sheetId="93" r:id="rId90"/>
    <sheet name="20042020" sheetId="94" r:id="rId91"/>
    <sheet name="21042020" sheetId="95" r:id="rId92"/>
    <sheet name="22042020" sheetId="96" r:id="rId93"/>
    <sheet name="23042020" sheetId="97" r:id="rId94"/>
    <sheet name="24042020" sheetId="98" r:id="rId95"/>
    <sheet name="25042020" sheetId="99" r:id="rId96"/>
    <sheet name="27042020" sheetId="100" r:id="rId97"/>
    <sheet name="28042020" sheetId="101" r:id="rId98"/>
    <sheet name="29042020" sheetId="102" r:id="rId99"/>
    <sheet name="30042020" sheetId="103" r:id="rId100"/>
    <sheet name="1052020" sheetId="105" r:id="rId101"/>
    <sheet name="2052020" sheetId="106" r:id="rId102"/>
    <sheet name="4052020" sheetId="107" r:id="rId103"/>
    <sheet name="5052020" sheetId="108" r:id="rId104"/>
    <sheet name="6052020" sheetId="109" r:id="rId105"/>
    <sheet name="7052020" sheetId="110" r:id="rId106"/>
    <sheet name="24122021" sheetId="649" r:id="rId107"/>
    <sheet name="12012022" sheetId="650" r:id="rId108"/>
    <sheet name="13012022" sheetId="651" r:id="rId109"/>
    <sheet name="14012022" sheetId="652" r:id="rId110"/>
    <sheet name="15012022" sheetId="653" r:id="rId111"/>
    <sheet name="17012022" sheetId="654" r:id="rId112"/>
    <sheet name="18012022" sheetId="655" r:id="rId113"/>
    <sheet name="19012022" sheetId="656" r:id="rId114"/>
    <sheet name="20012022" sheetId="657" r:id="rId115"/>
    <sheet name="21012022" sheetId="659" r:id="rId116"/>
    <sheet name="22012022" sheetId="660" r:id="rId117"/>
    <sheet name="24012022" sheetId="662" r:id="rId118"/>
    <sheet name="25012022" sheetId="663" r:id="rId119"/>
    <sheet name="26012022" sheetId="664" r:id="rId120"/>
    <sheet name="27012022" sheetId="665" r:id="rId121"/>
    <sheet name="28012022" sheetId="666" r:id="rId122"/>
    <sheet name="29012022" sheetId="667" r:id="rId123"/>
    <sheet name="31012022" sheetId="668" r:id="rId124"/>
    <sheet name="1022022" sheetId="669" r:id="rId125"/>
    <sheet name="2022022" sheetId="670" r:id="rId126"/>
    <sheet name="3022022" sheetId="671" r:id="rId127"/>
    <sheet name="4022022" sheetId="672" r:id="rId128"/>
    <sheet name="5022022" sheetId="673" r:id="rId129"/>
    <sheet name="7022022" sheetId="674" r:id="rId130"/>
    <sheet name="8022022" sheetId="675" r:id="rId131"/>
    <sheet name="9022022" sheetId="676" r:id="rId132"/>
    <sheet name="10022022" sheetId="677" r:id="rId133"/>
    <sheet name="11022022" sheetId="678" r:id="rId134"/>
    <sheet name="12022022" sheetId="679" r:id="rId135"/>
    <sheet name="14022022" sheetId="680" r:id="rId136"/>
    <sheet name="15022022" sheetId="681" r:id="rId137"/>
    <sheet name="16022022" sheetId="682" r:id="rId138"/>
    <sheet name="17022022" sheetId="683" r:id="rId139"/>
    <sheet name="18022022" sheetId="684" r:id="rId140"/>
    <sheet name="19022022" sheetId="685" r:id="rId141"/>
    <sheet name="21022022" sheetId="686" r:id="rId142"/>
    <sheet name="22022022" sheetId="687" r:id="rId143"/>
    <sheet name="23022022" sheetId="688" r:id="rId144"/>
    <sheet name="24022022" sheetId="689" r:id="rId145"/>
    <sheet name="25022022" sheetId="690" r:id="rId146"/>
    <sheet name="26022022" sheetId="691" r:id="rId147"/>
    <sheet name="28022022" sheetId="692" r:id="rId148"/>
    <sheet name="1032022" sheetId="693" r:id="rId149"/>
    <sheet name="2032022" sheetId="694" r:id="rId150"/>
    <sheet name="3032022" sheetId="695" r:id="rId151"/>
    <sheet name="4032022" sheetId="696" r:id="rId152"/>
    <sheet name="5032022" sheetId="697" r:id="rId153"/>
    <sheet name="7032022" sheetId="698" r:id="rId15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8" i="697" l="1"/>
  <c r="Q8" i="698"/>
  <c r="Q9" i="698"/>
  <c r="N27" i="698"/>
  <c r="N26" i="698"/>
  <c r="D26" i="698"/>
  <c r="F18" i="698"/>
  <c r="I15" i="698"/>
  <c r="F14" i="698"/>
  <c r="F13" i="698"/>
  <c r="F12" i="698"/>
  <c r="D11" i="698"/>
  <c r="D25" i="698" s="1"/>
  <c r="F10" i="698"/>
  <c r="F9" i="698"/>
  <c r="F8" i="698"/>
  <c r="I5" i="698"/>
  <c r="D27" i="698" l="1"/>
  <c r="F27" i="698" s="1"/>
  <c r="F11" i="698"/>
  <c r="M5" i="698" s="1"/>
  <c r="O5" i="698" s="1"/>
  <c r="D21" i="698"/>
  <c r="F21" i="698" l="1"/>
  <c r="M6" i="698"/>
  <c r="O6" i="698" l="1"/>
  <c r="M7" i="698"/>
  <c r="O7" i="698" l="1"/>
  <c r="M8" i="698"/>
  <c r="O8" i="698" l="1"/>
  <c r="M9" i="698"/>
  <c r="O9" i="698" l="1"/>
  <c r="M10" i="698"/>
  <c r="O10" i="698" l="1"/>
  <c r="M11" i="698"/>
  <c r="O11" i="698" l="1"/>
  <c r="Q6" i="698"/>
  <c r="I9" i="698" s="1"/>
  <c r="M12" i="698"/>
  <c r="O12" i="698" l="1"/>
  <c r="M13" i="698"/>
  <c r="O13" i="698" l="1"/>
  <c r="M14" i="698"/>
  <c r="O14" i="698" l="1"/>
  <c r="M15" i="698"/>
  <c r="O15" i="698" l="1"/>
  <c r="M16" i="698"/>
  <c r="O16" i="698" l="1"/>
  <c r="M17" i="698"/>
  <c r="O17" i="698" l="1"/>
  <c r="I11" i="698"/>
  <c r="Q7" i="698"/>
  <c r="M18" i="698"/>
  <c r="O18" i="698" l="1"/>
  <c r="M19" i="698"/>
  <c r="I13" i="698" l="1"/>
  <c r="O19" i="698"/>
  <c r="M20" i="698"/>
  <c r="O20" i="698" l="1"/>
  <c r="M21" i="698"/>
  <c r="O21" i="698" l="1"/>
  <c r="M22" i="698"/>
  <c r="O22" i="698" l="1"/>
  <c r="M23" i="698"/>
  <c r="O23" i="698" l="1"/>
  <c r="M24" i="698"/>
  <c r="O24" i="698" l="1"/>
  <c r="N27" i="697" l="1"/>
  <c r="N26" i="697"/>
  <c r="D26" i="697"/>
  <c r="I15" i="697"/>
  <c r="F14" i="697"/>
  <c r="F13" i="697"/>
  <c r="F12" i="697"/>
  <c r="F18" i="697" s="1"/>
  <c r="D11" i="697"/>
  <c r="D25" i="697" s="1"/>
  <c r="F10" i="697"/>
  <c r="F9" i="697"/>
  <c r="F8" i="697"/>
  <c r="I5" i="697"/>
  <c r="D27" i="697" l="1"/>
  <c r="F27" i="697" s="1"/>
  <c r="F11" i="697"/>
  <c r="D21" i="697"/>
  <c r="M5" i="697"/>
  <c r="O5" i="697" s="1"/>
  <c r="F21" i="697"/>
  <c r="M6" i="697" l="1"/>
  <c r="O6" i="697" l="1"/>
  <c r="M7" i="697"/>
  <c r="O7" i="697" l="1"/>
  <c r="M8" i="697"/>
  <c r="O8" i="697" l="1"/>
  <c r="M9" i="697"/>
  <c r="O9" i="697" l="1"/>
  <c r="M10" i="697"/>
  <c r="O10" i="697" l="1"/>
  <c r="M11" i="697"/>
  <c r="M12" i="697" l="1"/>
  <c r="O11" i="697"/>
  <c r="Q6" i="697"/>
  <c r="I9" i="697" s="1"/>
  <c r="O12" i="697" l="1"/>
  <c r="M13" i="697"/>
  <c r="M14" i="697" l="1"/>
  <c r="O13" i="697"/>
  <c r="O14" i="697" l="1"/>
  <c r="M15" i="697"/>
  <c r="O15" i="697" l="1"/>
  <c r="M16" i="697"/>
  <c r="O16" i="697" l="1"/>
  <c r="M17" i="697"/>
  <c r="Q7" i="697" l="1"/>
  <c r="M18" i="697"/>
  <c r="I11" i="697"/>
  <c r="O17" i="697"/>
  <c r="M19" i="697" l="1"/>
  <c r="O18" i="697"/>
  <c r="I13" i="697" l="1"/>
  <c r="O19" i="697"/>
  <c r="M20" i="697"/>
  <c r="O20" i="697" l="1"/>
  <c r="M21" i="697"/>
  <c r="O21" i="697" l="1"/>
  <c r="M22" i="697"/>
  <c r="O22" i="697" l="1"/>
  <c r="M23" i="697"/>
  <c r="O23" i="697" l="1"/>
  <c r="M24" i="697"/>
  <c r="O24" i="697" l="1"/>
  <c r="Q9" i="697"/>
  <c r="N27" i="696" l="1"/>
  <c r="N26" i="696"/>
  <c r="D26" i="696"/>
  <c r="I15" i="696"/>
  <c r="F14" i="696"/>
  <c r="F13" i="696"/>
  <c r="F12" i="696"/>
  <c r="F18" i="696" s="1"/>
  <c r="AD11" i="696"/>
  <c r="AD13" i="696" s="1"/>
  <c r="AD15" i="696" s="1"/>
  <c r="AD17" i="696" s="1"/>
  <c r="D11" i="696"/>
  <c r="D25" i="696" s="1"/>
  <c r="F10" i="696"/>
  <c r="F9" i="696"/>
  <c r="F8" i="696"/>
  <c r="I5" i="696"/>
  <c r="D27" i="696" l="1"/>
  <c r="F27" i="696" s="1"/>
  <c r="F11" i="696"/>
  <c r="D21" i="696"/>
  <c r="M5" i="696"/>
  <c r="O5" i="696" s="1"/>
  <c r="F21" i="696"/>
  <c r="M6" i="696" l="1"/>
  <c r="O6" i="696" l="1"/>
  <c r="M7" i="696"/>
  <c r="O7" i="696" l="1"/>
  <c r="M8" i="696"/>
  <c r="O8" i="696" l="1"/>
  <c r="M9" i="696"/>
  <c r="O9" i="696" l="1"/>
  <c r="M10" i="696"/>
  <c r="O10" i="696" l="1"/>
  <c r="M11" i="696"/>
  <c r="O11" i="696" l="1"/>
  <c r="Q6" i="696"/>
  <c r="I9" i="696" s="1"/>
  <c r="M12" i="696"/>
  <c r="O12" i="696" l="1"/>
  <c r="M13" i="696"/>
  <c r="O13" i="696" l="1"/>
  <c r="M14" i="696"/>
  <c r="O14" i="696" l="1"/>
  <c r="M15" i="696"/>
  <c r="O15" i="696" l="1"/>
  <c r="M16" i="696"/>
  <c r="O16" i="696" l="1"/>
  <c r="M17" i="696"/>
  <c r="AD11" i="694"/>
  <c r="N27" i="695"/>
  <c r="N26" i="695"/>
  <c r="D26" i="695"/>
  <c r="I15" i="695"/>
  <c r="F14" i="695"/>
  <c r="F13" i="695"/>
  <c r="F12" i="695"/>
  <c r="F18" i="695" s="1"/>
  <c r="AD11" i="695"/>
  <c r="AD13" i="695" s="1"/>
  <c r="AD15" i="695" s="1"/>
  <c r="AD17" i="695" s="1"/>
  <c r="D11" i="695"/>
  <c r="D25" i="695" s="1"/>
  <c r="F10" i="695"/>
  <c r="F9" i="695"/>
  <c r="F8" i="695"/>
  <c r="I5" i="695"/>
  <c r="I11" i="696" l="1"/>
  <c r="O17" i="696"/>
  <c r="Q7" i="696"/>
  <c r="M18" i="696"/>
  <c r="D27" i="695"/>
  <c r="F27" i="695" s="1"/>
  <c r="F11" i="695"/>
  <c r="M5" i="695" s="1"/>
  <c r="O5" i="695" s="1"/>
  <c r="D21" i="695"/>
  <c r="O18" i="694"/>
  <c r="O18" i="696" l="1"/>
  <c r="M19" i="696"/>
  <c r="F21" i="695"/>
  <c r="M6" i="695"/>
  <c r="I13" i="696" l="1"/>
  <c r="O19" i="696"/>
  <c r="Q8" i="696"/>
  <c r="M20" i="696"/>
  <c r="O6" i="695"/>
  <c r="M7" i="695"/>
  <c r="O20" i="696" l="1"/>
  <c r="M21" i="696"/>
  <c r="O7" i="695"/>
  <c r="M8" i="695"/>
  <c r="O21" i="696" l="1"/>
  <c r="M22" i="696"/>
  <c r="O8" i="695"/>
  <c r="M9" i="695"/>
  <c r="O22" i="696" l="1"/>
  <c r="M23" i="696"/>
  <c r="O9" i="695"/>
  <c r="M10" i="695"/>
  <c r="O23" i="696" l="1"/>
  <c r="M24" i="696"/>
  <c r="O10" i="695"/>
  <c r="M11" i="695"/>
  <c r="O24" i="696" l="1"/>
  <c r="Q9" i="696"/>
  <c r="O11" i="695"/>
  <c r="Q6" i="695"/>
  <c r="I9" i="695" s="1"/>
  <c r="M12" i="695"/>
  <c r="O12" i="695" l="1"/>
  <c r="M13" i="695"/>
  <c r="O13" i="695" l="1"/>
  <c r="M14" i="695"/>
  <c r="O14" i="695" l="1"/>
  <c r="M15" i="695"/>
  <c r="O15" i="695" l="1"/>
  <c r="M16" i="695"/>
  <c r="O16" i="695" l="1"/>
  <c r="M17" i="695"/>
  <c r="I11" i="695" l="1"/>
  <c r="Q7" i="695"/>
  <c r="O17" i="695"/>
  <c r="M18" i="695"/>
  <c r="O18" i="695" l="1"/>
  <c r="M19" i="695"/>
  <c r="I13" i="695" l="1"/>
  <c r="O19" i="695"/>
  <c r="Q8" i="695"/>
  <c r="M20" i="695"/>
  <c r="O20" i="695" l="1"/>
  <c r="M21" i="695"/>
  <c r="O21" i="695" l="1"/>
  <c r="M22" i="695"/>
  <c r="O22" i="695" l="1"/>
  <c r="M23" i="695"/>
  <c r="O23" i="695" l="1"/>
  <c r="M24" i="695"/>
  <c r="O24" i="695" l="1"/>
  <c r="Q9" i="695"/>
  <c r="AE25" i="693" l="1"/>
  <c r="N26" i="693"/>
  <c r="N27" i="694"/>
  <c r="N26" i="694"/>
  <c r="D26" i="694"/>
  <c r="I15" i="694"/>
  <c r="F14" i="694"/>
  <c r="F13" i="694"/>
  <c r="F12" i="694"/>
  <c r="AD13" i="694"/>
  <c r="AD15" i="694" s="1"/>
  <c r="AD17" i="694" s="1"/>
  <c r="D11" i="694"/>
  <c r="D25" i="694" s="1"/>
  <c r="D27" i="694" s="1"/>
  <c r="F27" i="694" s="1"/>
  <c r="F10" i="694"/>
  <c r="F9" i="694"/>
  <c r="F8" i="694"/>
  <c r="I5" i="694"/>
  <c r="F11" i="694" l="1"/>
  <c r="F18" i="694"/>
  <c r="D21" i="694" s="1"/>
  <c r="M5" i="694"/>
  <c r="O5" i="694" s="1"/>
  <c r="F21" i="694"/>
  <c r="AD11" i="693"/>
  <c r="M6" i="694" l="1"/>
  <c r="O6" i="694" l="1"/>
  <c r="M7" i="694"/>
  <c r="O7" i="694" l="1"/>
  <c r="M8" i="694"/>
  <c r="O8" i="694" l="1"/>
  <c r="M9" i="694"/>
  <c r="O9" i="694" l="1"/>
  <c r="M10" i="694"/>
  <c r="O10" i="694" l="1"/>
  <c r="M11" i="694"/>
  <c r="O11" i="694" l="1"/>
  <c r="Q6" i="694"/>
  <c r="I9" i="694" s="1"/>
  <c r="M12" i="694"/>
  <c r="O12" i="694" l="1"/>
  <c r="M13" i="694"/>
  <c r="O13" i="694" l="1"/>
  <c r="M14" i="694"/>
  <c r="O14" i="694" l="1"/>
  <c r="M15" i="694"/>
  <c r="O15" i="694" l="1"/>
  <c r="M16" i="694"/>
  <c r="O16" i="694" l="1"/>
  <c r="M17" i="694"/>
  <c r="I11" i="694" l="1"/>
  <c r="O17" i="694"/>
  <c r="Q7" i="694"/>
  <c r="M18" i="694"/>
  <c r="M19" i="694" l="1"/>
  <c r="I13" i="694" l="1"/>
  <c r="O19" i="694"/>
  <c r="Q8" i="694"/>
  <c r="M20" i="694"/>
  <c r="O20" i="694" l="1"/>
  <c r="M21" i="694"/>
  <c r="O21" i="694" l="1"/>
  <c r="M22" i="694"/>
  <c r="O22" i="694" l="1"/>
  <c r="M23" i="694"/>
  <c r="O23" i="694" l="1"/>
  <c r="M24" i="694"/>
  <c r="O24" i="694" l="1"/>
  <c r="Q9" i="694"/>
  <c r="N27" i="693" l="1"/>
  <c r="D26" i="693"/>
  <c r="I15" i="693"/>
  <c r="F14" i="693"/>
  <c r="F13" i="693"/>
  <c r="F12" i="693"/>
  <c r="F18" i="693" s="1"/>
  <c r="AD13" i="693"/>
  <c r="AD15" i="693" s="1"/>
  <c r="AD17" i="693" s="1"/>
  <c r="D11" i="693"/>
  <c r="D25" i="693" s="1"/>
  <c r="D27" i="693" s="1"/>
  <c r="F27" i="693" s="1"/>
  <c r="F10" i="693"/>
  <c r="F9" i="693"/>
  <c r="F8" i="693"/>
  <c r="I5" i="693"/>
  <c r="F11" i="693" l="1"/>
  <c r="F21" i="693" s="1"/>
  <c r="D21" i="693"/>
  <c r="M5" i="693" l="1"/>
  <c r="O5" i="693" s="1"/>
  <c r="M6" i="693" l="1"/>
  <c r="O6" i="693" s="1"/>
  <c r="M7" i="693"/>
  <c r="O7" i="693" s="1"/>
  <c r="M8" i="693" l="1"/>
  <c r="O8" i="693" s="1"/>
  <c r="M9" i="693" l="1"/>
  <c r="O9" i="693" s="1"/>
  <c r="M10" i="693" l="1"/>
  <c r="O10" i="693" s="1"/>
  <c r="M11" i="693" l="1"/>
  <c r="O11" i="693" s="1"/>
  <c r="M12" i="693" l="1"/>
  <c r="O12" i="693" s="1"/>
  <c r="Q6" i="693"/>
  <c r="I9" i="693" s="1"/>
  <c r="M13" i="693" l="1"/>
  <c r="O13" i="693" s="1"/>
  <c r="M14" i="693" l="1"/>
  <c r="O14" i="693" s="1"/>
  <c r="M15" i="693" l="1"/>
  <c r="O15" i="693" s="1"/>
  <c r="M16" i="693"/>
  <c r="O16" i="693" l="1"/>
  <c r="M17" i="693"/>
  <c r="I11" i="693" l="1"/>
  <c r="O17" i="693"/>
  <c r="Q7" i="693"/>
  <c r="M18" i="693"/>
  <c r="O18" i="693" l="1"/>
  <c r="M19" i="693"/>
  <c r="I13" i="693" l="1"/>
  <c r="O19" i="693"/>
  <c r="Q8" i="693"/>
  <c r="M20" i="693"/>
  <c r="O20" i="693" l="1"/>
  <c r="M21" i="693"/>
  <c r="O21" i="693" l="1"/>
  <c r="M22" i="693"/>
  <c r="O22" i="693" l="1"/>
  <c r="M23" i="693"/>
  <c r="O23" i="693" l="1"/>
  <c r="M24" i="693"/>
  <c r="O24" i="693" l="1"/>
  <c r="Q9" i="693"/>
  <c r="N27" i="692" l="1"/>
  <c r="N26" i="692"/>
  <c r="D26" i="692"/>
  <c r="I15" i="692"/>
  <c r="F14" i="692"/>
  <c r="F13" i="692"/>
  <c r="F12" i="692"/>
  <c r="F18" i="692" s="1"/>
  <c r="AD11" i="692"/>
  <c r="AD13" i="692" s="1"/>
  <c r="AD15" i="692" s="1"/>
  <c r="AD17" i="692" s="1"/>
  <c r="D11" i="692"/>
  <c r="D25" i="692" s="1"/>
  <c r="F10" i="692"/>
  <c r="F9" i="692"/>
  <c r="F8" i="692"/>
  <c r="I5" i="692"/>
  <c r="F11" i="692" l="1"/>
  <c r="D27" i="692"/>
  <c r="F27" i="692" s="1"/>
  <c r="D21" i="692"/>
  <c r="M5" i="692"/>
  <c r="O5" i="692" s="1"/>
  <c r="F21" i="692"/>
  <c r="AD11" i="691"/>
  <c r="AD13" i="691" s="1"/>
  <c r="AD15" i="691" s="1"/>
  <c r="AD17" i="691" s="1"/>
  <c r="N27" i="691"/>
  <c r="M6" i="692" l="1"/>
  <c r="N26" i="691"/>
  <c r="O6" i="692" l="1"/>
  <c r="M7" i="692"/>
  <c r="D26" i="691"/>
  <c r="I15" i="691"/>
  <c r="F14" i="691"/>
  <c r="F13" i="691"/>
  <c r="F12" i="691"/>
  <c r="F18" i="691" s="1"/>
  <c r="D11" i="691"/>
  <c r="D25" i="691" s="1"/>
  <c r="D27" i="691" s="1"/>
  <c r="F27" i="691" s="1"/>
  <c r="F10" i="691"/>
  <c r="F9" i="691"/>
  <c r="F8" i="691"/>
  <c r="I5" i="691"/>
  <c r="O7" i="692" l="1"/>
  <c r="M8" i="692"/>
  <c r="F11" i="691"/>
  <c r="M5" i="691" s="1"/>
  <c r="O5" i="691" s="1"/>
  <c r="D21" i="691"/>
  <c r="O8" i="692" l="1"/>
  <c r="M9" i="692"/>
  <c r="F21" i="691"/>
  <c r="M6" i="691"/>
  <c r="O9" i="692" l="1"/>
  <c r="M10" i="692"/>
  <c r="O6" i="691"/>
  <c r="M7" i="691"/>
  <c r="O10" i="692" l="1"/>
  <c r="M11" i="692"/>
  <c r="O7" i="691"/>
  <c r="M8" i="691"/>
  <c r="M12" i="692" l="1"/>
  <c r="Q6" i="692"/>
  <c r="I9" i="692" s="1"/>
  <c r="O11" i="692"/>
  <c r="O8" i="691"/>
  <c r="M9" i="691"/>
  <c r="M13" i="692" l="1"/>
  <c r="O12" i="692"/>
  <c r="O9" i="691"/>
  <c r="M10" i="691"/>
  <c r="M14" i="692" l="1"/>
  <c r="O13" i="692"/>
  <c r="O10" i="691"/>
  <c r="M11" i="691"/>
  <c r="O14" i="692" l="1"/>
  <c r="M15" i="692"/>
  <c r="O11" i="691"/>
  <c r="Q6" i="691"/>
  <c r="I9" i="691" s="1"/>
  <c r="M12" i="691"/>
  <c r="O15" i="692" l="1"/>
  <c r="M16" i="692"/>
  <c r="O12" i="691"/>
  <c r="M13" i="691"/>
  <c r="M17" i="692" l="1"/>
  <c r="O16" i="692"/>
  <c r="O13" i="691"/>
  <c r="M14" i="691"/>
  <c r="Q7" i="692" l="1"/>
  <c r="M18" i="692"/>
  <c r="I11" i="692"/>
  <c r="O17" i="692"/>
  <c r="O14" i="691"/>
  <c r="M15" i="691"/>
  <c r="O18" i="692" l="1"/>
  <c r="M19" i="692"/>
  <c r="O15" i="691"/>
  <c r="M16" i="691"/>
  <c r="N26" i="690"/>
  <c r="D26" i="690"/>
  <c r="I15" i="690"/>
  <c r="F14" i="690"/>
  <c r="F13" i="690"/>
  <c r="F12" i="690"/>
  <c r="F18" i="690" s="1"/>
  <c r="D11" i="690"/>
  <c r="D25" i="690" s="1"/>
  <c r="F10" i="690"/>
  <c r="F9" i="690"/>
  <c r="F8" i="690"/>
  <c r="I5" i="690"/>
  <c r="I13" i="692" l="1"/>
  <c r="M20" i="692"/>
  <c r="O19" i="692"/>
  <c r="Q8" i="692"/>
  <c r="O16" i="691"/>
  <c r="M17" i="691"/>
  <c r="D27" i="690"/>
  <c r="F27" i="690" s="1"/>
  <c r="F11" i="690"/>
  <c r="M5" i="690" s="1"/>
  <c r="O5" i="690" s="1"/>
  <c r="F21" i="690"/>
  <c r="D21" i="690"/>
  <c r="M21" i="692" l="1"/>
  <c r="O20" i="692"/>
  <c r="O17" i="691"/>
  <c r="Q7" i="691"/>
  <c r="I11" i="691"/>
  <c r="M18" i="691"/>
  <c r="M6" i="690"/>
  <c r="O6" i="690" s="1"/>
  <c r="O21" i="692" l="1"/>
  <c r="M22" i="692"/>
  <c r="O18" i="691"/>
  <c r="M19" i="691"/>
  <c r="M7" i="690"/>
  <c r="O7" i="690" s="1"/>
  <c r="M8" i="690"/>
  <c r="M23" i="692" l="1"/>
  <c r="O22" i="692"/>
  <c r="I13" i="691"/>
  <c r="O19" i="691"/>
  <c r="Q8" i="691"/>
  <c r="M20" i="691"/>
  <c r="O8" i="690"/>
  <c r="M9" i="690"/>
  <c r="O23" i="692" l="1"/>
  <c r="M24" i="692"/>
  <c r="O20" i="691"/>
  <c r="M21" i="691"/>
  <c r="O9" i="690"/>
  <c r="M10" i="690"/>
  <c r="O24" i="692" l="1"/>
  <c r="Q9" i="692"/>
  <c r="O21" i="691"/>
  <c r="M22" i="691"/>
  <c r="O10" i="690"/>
  <c r="M11" i="690"/>
  <c r="O22" i="691" l="1"/>
  <c r="M23" i="691"/>
  <c r="O11" i="690"/>
  <c r="Q6" i="690"/>
  <c r="I9" i="690" s="1"/>
  <c r="M12" i="690"/>
  <c r="O23" i="691" l="1"/>
  <c r="M24" i="691"/>
  <c r="O12" i="690"/>
  <c r="M13" i="690"/>
  <c r="O24" i="691" l="1"/>
  <c r="Q9" i="691"/>
  <c r="O13" i="690"/>
  <c r="M14" i="690"/>
  <c r="O14" i="690" l="1"/>
  <c r="M15" i="690"/>
  <c r="O15" i="690" l="1"/>
  <c r="M16" i="690"/>
  <c r="O16" i="690" l="1"/>
  <c r="M17" i="690"/>
  <c r="O17" i="690" l="1"/>
  <c r="I11" i="690"/>
  <c r="Q7" i="690"/>
  <c r="M18" i="690"/>
  <c r="O18" i="690" l="1"/>
  <c r="M19" i="690"/>
  <c r="I13" i="690" l="1"/>
  <c r="O19" i="690"/>
  <c r="Q8" i="690"/>
  <c r="M20" i="690"/>
  <c r="O20" i="690" l="1"/>
  <c r="M21" i="690"/>
  <c r="O21" i="690" l="1"/>
  <c r="M22" i="690"/>
  <c r="O22" i="690" l="1"/>
  <c r="M23" i="690"/>
  <c r="O23" i="690" l="1"/>
  <c r="M24" i="690"/>
  <c r="O24" i="690" l="1"/>
  <c r="Q9" i="690"/>
  <c r="N26" i="689" l="1"/>
  <c r="D26" i="689"/>
  <c r="I15" i="689"/>
  <c r="F14" i="689"/>
  <c r="F13" i="689"/>
  <c r="F12" i="689"/>
  <c r="F18" i="689" s="1"/>
  <c r="D11" i="689"/>
  <c r="D25" i="689" s="1"/>
  <c r="F10" i="689"/>
  <c r="F9" i="689"/>
  <c r="F8" i="689"/>
  <c r="I5" i="689"/>
  <c r="D27" i="689" l="1"/>
  <c r="F27" i="689" s="1"/>
  <c r="F11" i="689"/>
  <c r="F21" i="689" s="1"/>
  <c r="M5" i="689"/>
  <c r="O5" i="689" s="1"/>
  <c r="D21" i="689"/>
  <c r="M6" i="689" l="1"/>
  <c r="O6" i="689" l="1"/>
  <c r="M7" i="689"/>
  <c r="O7" i="689" l="1"/>
  <c r="M8" i="689"/>
  <c r="O8" i="689" l="1"/>
  <c r="M9" i="689"/>
  <c r="O9" i="689" l="1"/>
  <c r="M10" i="689"/>
  <c r="O10" i="689" l="1"/>
  <c r="M11" i="689"/>
  <c r="O11" i="689" l="1"/>
  <c r="Q6" i="689"/>
  <c r="I9" i="689" s="1"/>
  <c r="M12" i="689"/>
  <c r="O12" i="689" l="1"/>
  <c r="M13" i="689"/>
  <c r="O13" i="689" l="1"/>
  <c r="M14" i="689"/>
  <c r="O14" i="689" l="1"/>
  <c r="M15" i="689"/>
  <c r="O15" i="689" l="1"/>
  <c r="M16" i="689"/>
  <c r="O16" i="689" l="1"/>
  <c r="M17" i="689"/>
  <c r="O17" i="689" l="1"/>
  <c r="I11" i="689"/>
  <c r="Q7" i="689"/>
  <c r="M18" i="689"/>
  <c r="O18" i="689" l="1"/>
  <c r="M19" i="689"/>
  <c r="I13" i="689" l="1"/>
  <c r="O19" i="689"/>
  <c r="Q8" i="689"/>
  <c r="M20" i="689"/>
  <c r="O20" i="689" l="1"/>
  <c r="M21" i="689"/>
  <c r="O21" i="689" l="1"/>
  <c r="M22" i="689"/>
  <c r="O22" i="689" l="1"/>
  <c r="M23" i="689"/>
  <c r="O23" i="689" l="1"/>
  <c r="M24" i="689"/>
  <c r="O24" i="689" l="1"/>
  <c r="Q9" i="689"/>
  <c r="N26" i="688" l="1"/>
  <c r="D26" i="688" l="1"/>
  <c r="I15" i="688"/>
  <c r="F14" i="688"/>
  <c r="F13" i="688"/>
  <c r="F12" i="688"/>
  <c r="D11" i="688"/>
  <c r="D25" i="688" s="1"/>
  <c r="D27" i="688" s="1"/>
  <c r="F27" i="688" s="1"/>
  <c r="F10" i="688"/>
  <c r="F9" i="688"/>
  <c r="F8" i="688"/>
  <c r="I5" i="688"/>
  <c r="F18" i="688" l="1"/>
  <c r="D21" i="688" s="1"/>
  <c r="F11" i="688"/>
  <c r="M5" i="688" s="1"/>
  <c r="O5" i="688" s="1"/>
  <c r="M6" i="688" l="1"/>
  <c r="O6" i="688" s="1"/>
  <c r="F21" i="688"/>
  <c r="N26" i="687"/>
  <c r="D26" i="687"/>
  <c r="I15" i="687"/>
  <c r="F14" i="687"/>
  <c r="F13" i="687"/>
  <c r="F12" i="687"/>
  <c r="D11" i="687"/>
  <c r="D25" i="687" s="1"/>
  <c r="F10" i="687"/>
  <c r="F9" i="687"/>
  <c r="F8" i="687"/>
  <c r="I5" i="687"/>
  <c r="M7" i="688" l="1"/>
  <c r="O7" i="688" s="1"/>
  <c r="F18" i="687"/>
  <c r="D21" i="687" s="1"/>
  <c r="F11" i="687"/>
  <c r="F21" i="687" s="1"/>
  <c r="D27" i="687"/>
  <c r="F27" i="687" s="1"/>
  <c r="M5" i="687"/>
  <c r="O5" i="687" s="1"/>
  <c r="M8" i="688" l="1"/>
  <c r="O8" i="688" s="1"/>
  <c r="M6" i="687"/>
  <c r="M9" i="688" l="1"/>
  <c r="O9" i="688" s="1"/>
  <c r="O6" i="687"/>
  <c r="M7" i="687"/>
  <c r="M10" i="688" l="1"/>
  <c r="O10" i="688" s="1"/>
  <c r="O7" i="687"/>
  <c r="M8" i="687"/>
  <c r="M11" i="688" l="1"/>
  <c r="O11" i="688" s="1"/>
  <c r="O8" i="687"/>
  <c r="M9" i="687"/>
  <c r="M12" i="688" l="1"/>
  <c r="O12" i="688" s="1"/>
  <c r="Q6" i="688"/>
  <c r="I9" i="688" s="1"/>
  <c r="O9" i="687"/>
  <c r="M10" i="687"/>
  <c r="M13" i="688" l="1"/>
  <c r="O13" i="688" s="1"/>
  <c r="O10" i="687"/>
  <c r="M11" i="687"/>
  <c r="M14" i="688" l="1"/>
  <c r="O14" i="688" s="1"/>
  <c r="Q6" i="687"/>
  <c r="I9" i="687" s="1"/>
  <c r="O11" i="687"/>
  <c r="M12" i="687"/>
  <c r="M15" i="688" l="1"/>
  <c r="O15" i="688" s="1"/>
  <c r="O12" i="687"/>
  <c r="M13" i="687"/>
  <c r="M16" i="688" l="1"/>
  <c r="O16" i="688"/>
  <c r="M17" i="688"/>
  <c r="O13" i="687"/>
  <c r="M14" i="687"/>
  <c r="O17" i="688" l="1"/>
  <c r="Q7" i="688"/>
  <c r="I11" i="688"/>
  <c r="M18" i="688"/>
  <c r="O14" i="687"/>
  <c r="M15" i="687"/>
  <c r="O18" i="688" l="1"/>
  <c r="M19" i="688"/>
  <c r="O15" i="687"/>
  <c r="M16" i="687"/>
  <c r="I13" i="688" l="1"/>
  <c r="O19" i="688"/>
  <c r="Q8" i="688"/>
  <c r="M20" i="688"/>
  <c r="O16" i="687"/>
  <c r="M17" i="687"/>
  <c r="O20" i="688" l="1"/>
  <c r="M21" i="688"/>
  <c r="O17" i="687"/>
  <c r="I11" i="687"/>
  <c r="Q7" i="687"/>
  <c r="M18" i="687"/>
  <c r="O21" i="688" l="1"/>
  <c r="M22" i="688"/>
  <c r="O18" i="687"/>
  <c r="M19" i="687"/>
  <c r="O22" i="688" l="1"/>
  <c r="M23" i="688"/>
  <c r="I13" i="687"/>
  <c r="O19" i="687"/>
  <c r="Q8" i="687"/>
  <c r="M20" i="687"/>
  <c r="O23" i="688" l="1"/>
  <c r="M24" i="688"/>
  <c r="O20" i="687"/>
  <c r="M21" i="687"/>
  <c r="O24" i="688" l="1"/>
  <c r="Q9" i="688"/>
  <c r="O21" i="687"/>
  <c r="M22" i="687"/>
  <c r="O22" i="687" l="1"/>
  <c r="M23" i="687"/>
  <c r="O23" i="687" l="1"/>
  <c r="M24" i="687"/>
  <c r="O24" i="687" l="1"/>
  <c r="Q9" i="687"/>
  <c r="N26" i="686" l="1"/>
  <c r="D26" i="686" l="1"/>
  <c r="I15" i="686"/>
  <c r="F14" i="686"/>
  <c r="F13" i="686"/>
  <c r="F12" i="686"/>
  <c r="F18" i="686" s="1"/>
  <c r="D11" i="686"/>
  <c r="D25" i="686" s="1"/>
  <c r="F10" i="686"/>
  <c r="F9" i="686"/>
  <c r="F8" i="686"/>
  <c r="I5" i="686"/>
  <c r="D27" i="686" l="1"/>
  <c r="F27" i="686" s="1"/>
  <c r="F11" i="686"/>
  <c r="M5" i="686" s="1"/>
  <c r="O5" i="686" s="1"/>
  <c r="F21" i="686"/>
  <c r="D21" i="686"/>
  <c r="M6" i="686" l="1"/>
  <c r="D26" i="685"/>
  <c r="I15" i="685"/>
  <c r="F14" i="685"/>
  <c r="F13" i="685"/>
  <c r="F12" i="685"/>
  <c r="F18" i="685" s="1"/>
  <c r="D11" i="685"/>
  <c r="D25" i="685" s="1"/>
  <c r="F10" i="685"/>
  <c r="F9" i="685"/>
  <c r="F8" i="685"/>
  <c r="I5" i="685"/>
  <c r="O6" i="686" l="1"/>
  <c r="M7" i="686"/>
  <c r="D27" i="685"/>
  <c r="F27" i="685" s="1"/>
  <c r="F11" i="685"/>
  <c r="M5" i="685" s="1"/>
  <c r="O5" i="685" s="1"/>
  <c r="D21" i="685"/>
  <c r="O7" i="686" l="1"/>
  <c r="M8" i="686"/>
  <c r="F21" i="685"/>
  <c r="M6" i="685"/>
  <c r="O8" i="686" l="1"/>
  <c r="M9" i="686"/>
  <c r="O6" i="685"/>
  <c r="M7" i="685"/>
  <c r="O9" i="686" l="1"/>
  <c r="M10" i="686"/>
  <c r="O7" i="685"/>
  <c r="M8" i="685"/>
  <c r="O10" i="686" l="1"/>
  <c r="M11" i="686"/>
  <c r="O8" i="685"/>
  <c r="M9" i="685"/>
  <c r="O11" i="686" l="1"/>
  <c r="Q6" i="686"/>
  <c r="I9" i="686" s="1"/>
  <c r="M12" i="686"/>
  <c r="O9" i="685"/>
  <c r="M10" i="685"/>
  <c r="O12" i="686" l="1"/>
  <c r="M13" i="686"/>
  <c r="O10" i="685"/>
  <c r="M11" i="685"/>
  <c r="O13" i="686" l="1"/>
  <c r="M14" i="686"/>
  <c r="O11" i="685"/>
  <c r="Q6" i="685"/>
  <c r="I9" i="685"/>
  <c r="M12" i="685"/>
  <c r="O14" i="686" l="1"/>
  <c r="M15" i="686"/>
  <c r="O12" i="685"/>
  <c r="M13" i="685"/>
  <c r="O15" i="686" l="1"/>
  <c r="M16" i="686"/>
  <c r="O13" i="685"/>
  <c r="M14" i="685"/>
  <c r="O16" i="686" l="1"/>
  <c r="M17" i="686"/>
  <c r="O14" i="685"/>
  <c r="M15" i="685"/>
  <c r="I11" i="686" l="1"/>
  <c r="Q7" i="686"/>
  <c r="O17" i="686"/>
  <c r="M18" i="686"/>
  <c r="O15" i="685"/>
  <c r="M16" i="685"/>
  <c r="O18" i="686" l="1"/>
  <c r="M19" i="686"/>
  <c r="O16" i="685"/>
  <c r="M17" i="685"/>
  <c r="O19" i="686" l="1"/>
  <c r="I13" i="686"/>
  <c r="Q8" i="686"/>
  <c r="M20" i="686"/>
  <c r="Q7" i="685"/>
  <c r="I11" i="685"/>
  <c r="O17" i="685"/>
  <c r="M18" i="685"/>
  <c r="O20" i="686" l="1"/>
  <c r="M21" i="686"/>
  <c r="O18" i="685"/>
  <c r="M19" i="685"/>
  <c r="O21" i="686" l="1"/>
  <c r="M22" i="686"/>
  <c r="O19" i="685"/>
  <c r="Q8" i="685"/>
  <c r="I13" i="685"/>
  <c r="M20" i="685"/>
  <c r="O22" i="686" l="1"/>
  <c r="M23" i="686"/>
  <c r="O20" i="685"/>
  <c r="M21" i="685"/>
  <c r="O23" i="686" l="1"/>
  <c r="M24" i="686"/>
  <c r="O21" i="685"/>
  <c r="M22" i="685"/>
  <c r="O24" i="686" l="1"/>
  <c r="Q9" i="686"/>
  <c r="O22" i="685"/>
  <c r="M23" i="685"/>
  <c r="O23" i="685" l="1"/>
  <c r="M24" i="685"/>
  <c r="O24" i="685" l="1"/>
  <c r="Q9" i="685"/>
  <c r="D26" i="684" l="1"/>
  <c r="I15" i="684"/>
  <c r="F14" i="684"/>
  <c r="F13" i="684"/>
  <c r="F12" i="684"/>
  <c r="F18" i="684" s="1"/>
  <c r="D11" i="684"/>
  <c r="D25" i="684" s="1"/>
  <c r="D27" i="684" s="1"/>
  <c r="F27" i="684" s="1"/>
  <c r="F10" i="684"/>
  <c r="F9" i="684"/>
  <c r="F8" i="684"/>
  <c r="I5" i="684"/>
  <c r="F11" i="684" l="1"/>
  <c r="M5" i="684" s="1"/>
  <c r="O5" i="684" s="1"/>
  <c r="F21" i="684"/>
  <c r="D21" i="684"/>
  <c r="M6" i="684" l="1"/>
  <c r="O6" i="684" l="1"/>
  <c r="M7" i="684"/>
  <c r="O7" i="684" l="1"/>
  <c r="M8" i="684"/>
  <c r="O8" i="684" l="1"/>
  <c r="M9" i="684"/>
  <c r="O9" i="684" l="1"/>
  <c r="M10" i="684"/>
  <c r="O10" i="684" l="1"/>
  <c r="M11" i="684"/>
  <c r="O11" i="684" l="1"/>
  <c r="Q6" i="684"/>
  <c r="I9" i="684" s="1"/>
  <c r="M12" i="684"/>
  <c r="O12" i="684" l="1"/>
  <c r="M13" i="684"/>
  <c r="O13" i="684" l="1"/>
  <c r="M14" i="684"/>
  <c r="O14" i="684" l="1"/>
  <c r="M15" i="684"/>
  <c r="O15" i="684" l="1"/>
  <c r="M16" i="684"/>
  <c r="O16" i="684" l="1"/>
  <c r="M17" i="684"/>
  <c r="I11" i="684" l="1"/>
  <c r="O17" i="684"/>
  <c r="Q7" i="684"/>
  <c r="M18" i="684"/>
  <c r="O18" i="684" l="1"/>
  <c r="M19" i="684"/>
  <c r="I13" i="684" l="1"/>
  <c r="O19" i="684"/>
  <c r="Q8" i="684"/>
  <c r="M20" i="684"/>
  <c r="O20" i="684" l="1"/>
  <c r="M21" i="684"/>
  <c r="O21" i="684" l="1"/>
  <c r="M22" i="684"/>
  <c r="O22" i="684" l="1"/>
  <c r="M23" i="684"/>
  <c r="O23" i="684" l="1"/>
  <c r="M24" i="684"/>
  <c r="O24" i="684" l="1"/>
  <c r="Q9" i="684"/>
  <c r="D26" i="683" l="1"/>
  <c r="I15" i="683"/>
  <c r="F14" i="683"/>
  <c r="F13" i="683"/>
  <c r="F12" i="683"/>
  <c r="D11" i="683"/>
  <c r="D25" i="683" s="1"/>
  <c r="F10" i="683"/>
  <c r="F9" i="683"/>
  <c r="F8" i="683"/>
  <c r="I5" i="683"/>
  <c r="F18" i="683" l="1"/>
  <c r="D21" i="683" s="1"/>
  <c r="D27" i="683"/>
  <c r="F27" i="683" s="1"/>
  <c r="F11" i="683"/>
  <c r="M5" i="683" s="1"/>
  <c r="O5" i="683" s="1"/>
  <c r="F21" i="683"/>
  <c r="M6" i="683" l="1"/>
  <c r="D26" i="682"/>
  <c r="I15" i="682"/>
  <c r="F14" i="682"/>
  <c r="F13" i="682"/>
  <c r="F12" i="682"/>
  <c r="D11" i="682"/>
  <c r="D25" i="682" s="1"/>
  <c r="D27" i="682" s="1"/>
  <c r="F27" i="682" s="1"/>
  <c r="F10" i="682"/>
  <c r="F9" i="682"/>
  <c r="F8" i="682"/>
  <c r="I5" i="682"/>
  <c r="O6" i="683" l="1"/>
  <c r="M7" i="683"/>
  <c r="F18" i="682"/>
  <c r="F11" i="682"/>
  <c r="M5" i="682" s="1"/>
  <c r="O5" i="682" s="1"/>
  <c r="F21" i="682"/>
  <c r="D21" i="682"/>
  <c r="O7" i="683" l="1"/>
  <c r="M8" i="683"/>
  <c r="M6" i="682"/>
  <c r="O6" i="682" s="1"/>
  <c r="O8" i="683" l="1"/>
  <c r="M9" i="683"/>
  <c r="M7" i="682"/>
  <c r="O7" i="682" s="1"/>
  <c r="O9" i="683" l="1"/>
  <c r="M10" i="683"/>
  <c r="M8" i="682"/>
  <c r="O8" i="682" s="1"/>
  <c r="M9" i="682"/>
  <c r="O10" i="683" l="1"/>
  <c r="M11" i="683"/>
  <c r="O9" i="682"/>
  <c r="M10" i="682"/>
  <c r="O11" i="683" l="1"/>
  <c r="Q6" i="683"/>
  <c r="I9" i="683" s="1"/>
  <c r="M12" i="683"/>
  <c r="O10" i="682"/>
  <c r="M11" i="682"/>
  <c r="O12" i="683" l="1"/>
  <c r="M13" i="683"/>
  <c r="O11" i="682"/>
  <c r="Q6" i="682"/>
  <c r="I9" i="682" s="1"/>
  <c r="M12" i="682"/>
  <c r="O13" i="683" l="1"/>
  <c r="M14" i="683"/>
  <c r="O12" i="682"/>
  <c r="M13" i="682"/>
  <c r="O14" i="683" l="1"/>
  <c r="M15" i="683"/>
  <c r="O13" i="682"/>
  <c r="M14" i="682"/>
  <c r="O15" i="683" l="1"/>
  <c r="M16" i="683"/>
  <c r="O14" i="682"/>
  <c r="M15" i="682"/>
  <c r="O16" i="683" l="1"/>
  <c r="M17" i="683"/>
  <c r="O15" i="682"/>
  <c r="M16" i="682"/>
  <c r="Q7" i="683" l="1"/>
  <c r="I11" i="683"/>
  <c r="O17" i="683"/>
  <c r="M18" i="683"/>
  <c r="O16" i="682"/>
  <c r="M17" i="682"/>
  <c r="O18" i="683" l="1"/>
  <c r="M19" i="683"/>
  <c r="O17" i="682"/>
  <c r="Q7" i="682"/>
  <c r="I11" i="682"/>
  <c r="M18" i="682"/>
  <c r="O19" i="683" l="1"/>
  <c r="Q8" i="683"/>
  <c r="I13" i="683"/>
  <c r="M20" i="683"/>
  <c r="O18" i="682"/>
  <c r="M19" i="682"/>
  <c r="O20" i="683" l="1"/>
  <c r="M21" i="683"/>
  <c r="I13" i="682"/>
  <c r="O19" i="682"/>
  <c r="Q8" i="682"/>
  <c r="M20" i="682"/>
  <c r="O21" i="683" l="1"/>
  <c r="M22" i="683"/>
  <c r="O20" i="682"/>
  <c r="M21" i="682"/>
  <c r="O22" i="683" l="1"/>
  <c r="M23" i="683"/>
  <c r="O21" i="682"/>
  <c r="M22" i="682"/>
  <c r="O23" i="683" l="1"/>
  <c r="M24" i="683"/>
  <c r="O22" i="682"/>
  <c r="M23" i="682"/>
  <c r="O24" i="683" l="1"/>
  <c r="Q9" i="683"/>
  <c r="O23" i="682"/>
  <c r="M24" i="682"/>
  <c r="O24" i="682" l="1"/>
  <c r="Q9" i="682"/>
  <c r="D26" i="681" l="1"/>
  <c r="I15" i="681"/>
  <c r="F14" i="681"/>
  <c r="F13" i="681"/>
  <c r="F12" i="681"/>
  <c r="D11" i="681"/>
  <c r="D25" i="681" s="1"/>
  <c r="F10" i="681"/>
  <c r="F9" i="681"/>
  <c r="F8" i="681"/>
  <c r="I5" i="681"/>
  <c r="D27" i="681" l="1"/>
  <c r="F27" i="681" s="1"/>
  <c r="F11" i="681"/>
  <c r="M5" i="681" s="1"/>
  <c r="O5" i="681" s="1"/>
  <c r="F18" i="681"/>
  <c r="D21" i="681" s="1"/>
  <c r="F21" i="681" l="1"/>
  <c r="M6" i="681"/>
  <c r="D26" i="680"/>
  <c r="I15" i="680"/>
  <c r="F14" i="680"/>
  <c r="F13" i="680"/>
  <c r="F12" i="680"/>
  <c r="D11" i="680"/>
  <c r="D25" i="680" s="1"/>
  <c r="F10" i="680"/>
  <c r="F9" i="680"/>
  <c r="F8" i="680"/>
  <c r="I5" i="680"/>
  <c r="O6" i="681" l="1"/>
  <c r="M7" i="681"/>
  <c r="D27" i="680"/>
  <c r="F27" i="680" s="1"/>
  <c r="F18" i="680"/>
  <c r="D21" i="680" s="1"/>
  <c r="F11" i="680"/>
  <c r="M5" i="680" s="1"/>
  <c r="O5" i="680" s="1"/>
  <c r="D26" i="679"/>
  <c r="I15" i="679"/>
  <c r="F14" i="679"/>
  <c r="F13" i="679"/>
  <c r="F12" i="679"/>
  <c r="F18" i="679" s="1"/>
  <c r="D11" i="679"/>
  <c r="D25" i="679" s="1"/>
  <c r="D27" i="679" s="1"/>
  <c r="F27" i="679" s="1"/>
  <c r="F10" i="679"/>
  <c r="F9" i="679"/>
  <c r="F8" i="679"/>
  <c r="I5" i="679"/>
  <c r="O7" i="681" l="1"/>
  <c r="M8" i="681"/>
  <c r="F21" i="680"/>
  <c r="M6" i="680"/>
  <c r="O6" i="680" s="1"/>
  <c r="F11" i="679"/>
  <c r="M5" i="679" s="1"/>
  <c r="O5" i="679" s="1"/>
  <c r="D21" i="679"/>
  <c r="O8" i="681" l="1"/>
  <c r="M9" i="681"/>
  <c r="M7" i="680"/>
  <c r="M8" i="680" s="1"/>
  <c r="M6" i="679"/>
  <c r="O6" i="679" s="1"/>
  <c r="F21" i="679"/>
  <c r="O9" i="681" l="1"/>
  <c r="M10" i="681"/>
  <c r="O7" i="680"/>
  <c r="O8" i="680"/>
  <c r="M9" i="680"/>
  <c r="M7" i="679"/>
  <c r="O7" i="679" s="1"/>
  <c r="O10" i="681" l="1"/>
  <c r="M11" i="681"/>
  <c r="O9" i="680"/>
  <c r="M10" i="680"/>
  <c r="M8" i="679"/>
  <c r="O11" i="681" l="1"/>
  <c r="Q6" i="681"/>
  <c r="I9" i="681" s="1"/>
  <c r="M12" i="681"/>
  <c r="O10" i="680"/>
  <c r="M11" i="680"/>
  <c r="O8" i="679"/>
  <c r="M9" i="679"/>
  <c r="O12" i="681" l="1"/>
  <c r="M13" i="681"/>
  <c r="O11" i="680"/>
  <c r="Q6" i="680"/>
  <c r="I9" i="680" s="1"/>
  <c r="M12" i="680"/>
  <c r="O9" i="679"/>
  <c r="M10" i="679"/>
  <c r="O13" i="681" l="1"/>
  <c r="M14" i="681"/>
  <c r="O12" i="680"/>
  <c r="M13" i="680"/>
  <c r="O10" i="679"/>
  <c r="M11" i="679"/>
  <c r="O14" i="681" l="1"/>
  <c r="M15" i="681"/>
  <c r="O13" i="680"/>
  <c r="M14" i="680"/>
  <c r="M12" i="679"/>
  <c r="O11" i="679"/>
  <c r="Q6" i="679"/>
  <c r="I9" i="679" s="1"/>
  <c r="O15" i="681" l="1"/>
  <c r="M16" i="681"/>
  <c r="O14" i="680"/>
  <c r="M15" i="680"/>
  <c r="O12" i="679"/>
  <c r="M13" i="679"/>
  <c r="O16" i="681" l="1"/>
  <c r="M17" i="681"/>
  <c r="O15" i="680"/>
  <c r="M16" i="680"/>
  <c r="M14" i="679"/>
  <c r="O13" i="679"/>
  <c r="I11" i="681" l="1"/>
  <c r="O17" i="681"/>
  <c r="Q7" i="681"/>
  <c r="M18" i="681"/>
  <c r="O16" i="680"/>
  <c r="M17" i="680"/>
  <c r="O14" i="679"/>
  <c r="M15" i="679"/>
  <c r="O18" i="681" l="1"/>
  <c r="M19" i="681"/>
  <c r="O17" i="680"/>
  <c r="Q7" i="680"/>
  <c r="I11" i="680"/>
  <c r="M18" i="680"/>
  <c r="O15" i="679"/>
  <c r="M16" i="679"/>
  <c r="I13" i="681" l="1"/>
  <c r="O19" i="681"/>
  <c r="Q8" i="681"/>
  <c r="M20" i="681"/>
  <c r="O18" i="680"/>
  <c r="M19" i="680"/>
  <c r="M17" i="679"/>
  <c r="O16" i="679"/>
  <c r="O20" i="681" l="1"/>
  <c r="M21" i="681"/>
  <c r="O19" i="680"/>
  <c r="Q8" i="680"/>
  <c r="I13" i="680"/>
  <c r="M20" i="680"/>
  <c r="O17" i="679"/>
  <c r="Q7" i="679"/>
  <c r="M18" i="679"/>
  <c r="I11" i="679"/>
  <c r="O21" i="681" l="1"/>
  <c r="M22" i="681"/>
  <c r="O20" i="680"/>
  <c r="M21" i="680"/>
  <c r="O18" i="679"/>
  <c r="M19" i="679"/>
  <c r="O22" i="681" l="1"/>
  <c r="M23" i="681"/>
  <c r="O21" i="680"/>
  <c r="M22" i="680"/>
  <c r="I13" i="679"/>
  <c r="O19" i="679"/>
  <c r="M20" i="679"/>
  <c r="Q8" i="679"/>
  <c r="O23" i="681" l="1"/>
  <c r="M24" i="681"/>
  <c r="O22" i="680"/>
  <c r="M23" i="680"/>
  <c r="M21" i="679"/>
  <c r="O20" i="679"/>
  <c r="O24" i="681" l="1"/>
  <c r="Q9" i="681"/>
  <c r="O23" i="680"/>
  <c r="M24" i="680"/>
  <c r="O21" i="679"/>
  <c r="M22" i="679"/>
  <c r="O24" i="680" l="1"/>
  <c r="Q9" i="680"/>
  <c r="M23" i="679"/>
  <c r="O22" i="679"/>
  <c r="D26" i="678"/>
  <c r="I15" i="678"/>
  <c r="F14" i="678"/>
  <c r="F13" i="678"/>
  <c r="F12" i="678"/>
  <c r="F18" i="678" s="1"/>
  <c r="D11" i="678"/>
  <c r="D25" i="678" s="1"/>
  <c r="D27" i="678" s="1"/>
  <c r="F27" i="678" s="1"/>
  <c r="F10" i="678"/>
  <c r="F11" i="678" s="1"/>
  <c r="F9" i="678"/>
  <c r="F8" i="678"/>
  <c r="I5" i="678"/>
  <c r="M24" i="679" l="1"/>
  <c r="O23" i="679"/>
  <c r="D21" i="678"/>
  <c r="M5" i="678"/>
  <c r="O5" i="678" s="1"/>
  <c r="F21" i="678"/>
  <c r="O24" i="679" l="1"/>
  <c r="Q9" i="679"/>
  <c r="M6" i="678"/>
  <c r="O6" i="678" l="1"/>
  <c r="M7" i="678"/>
  <c r="O7" i="678" l="1"/>
  <c r="M8" i="678"/>
  <c r="O8" i="678" l="1"/>
  <c r="M9" i="678"/>
  <c r="O9" i="678" l="1"/>
  <c r="M10" i="678"/>
  <c r="O10" i="678" l="1"/>
  <c r="M11" i="678"/>
  <c r="O11" i="678" l="1"/>
  <c r="Q6" i="678"/>
  <c r="I9" i="678"/>
  <c r="M12" i="678"/>
  <c r="O12" i="678" l="1"/>
  <c r="M13" i="678"/>
  <c r="O13" i="678" l="1"/>
  <c r="M14" i="678"/>
  <c r="O14" i="678" l="1"/>
  <c r="M15" i="678"/>
  <c r="O15" i="678" l="1"/>
  <c r="M16" i="678"/>
  <c r="O16" i="678" l="1"/>
  <c r="M17" i="678"/>
  <c r="O17" i="678" l="1"/>
  <c r="Q7" i="678"/>
  <c r="I11" i="678"/>
  <c r="M18" i="678"/>
  <c r="O18" i="678" l="1"/>
  <c r="M19" i="678"/>
  <c r="I13" i="678" l="1"/>
  <c r="O19" i="678"/>
  <c r="Q8" i="678"/>
  <c r="M20" i="678"/>
  <c r="O20" i="678" l="1"/>
  <c r="M21" i="678"/>
  <c r="O21" i="678" l="1"/>
  <c r="M22" i="678"/>
  <c r="O22" i="678" l="1"/>
  <c r="M23" i="678"/>
  <c r="D26" i="677"/>
  <c r="I15" i="677"/>
  <c r="F14" i="677"/>
  <c r="F13" i="677"/>
  <c r="F12" i="677"/>
  <c r="D11" i="677"/>
  <c r="D25" i="677" s="1"/>
  <c r="D27" i="677" s="1"/>
  <c r="F27" i="677" s="1"/>
  <c r="F10" i="677"/>
  <c r="F9" i="677"/>
  <c r="F8" i="677"/>
  <c r="I5" i="677"/>
  <c r="N26" i="676"/>
  <c r="D26" i="676"/>
  <c r="I15" i="676"/>
  <c r="F14" i="676"/>
  <c r="F13" i="676"/>
  <c r="F12" i="676"/>
  <c r="D11" i="676"/>
  <c r="D25" i="676" s="1"/>
  <c r="F10" i="676"/>
  <c r="F9" i="676"/>
  <c r="F8" i="676"/>
  <c r="F11" i="676" s="1"/>
  <c r="I5" i="676"/>
  <c r="O23" i="678" l="1"/>
  <c r="M24" i="678"/>
  <c r="F18" i="677"/>
  <c r="D21" i="677" s="1"/>
  <c r="F11" i="677"/>
  <c r="M5" i="677" s="1"/>
  <c r="O5" i="677" s="1"/>
  <c r="F18" i="676"/>
  <c r="D21" i="676" s="1"/>
  <c r="D27" i="676"/>
  <c r="F27" i="676" s="1"/>
  <c r="M5" i="676"/>
  <c r="O5" i="676" s="1"/>
  <c r="F21" i="676"/>
  <c r="O24" i="678" l="1"/>
  <c r="Q9" i="678"/>
  <c r="F21" i="677"/>
  <c r="M6" i="677"/>
  <c r="O6" i="677" s="1"/>
  <c r="M6" i="676"/>
  <c r="O6" i="676" s="1"/>
  <c r="M7" i="676"/>
  <c r="M7" i="677" l="1"/>
  <c r="M8" i="677" s="1"/>
  <c r="O7" i="676"/>
  <c r="M8" i="676"/>
  <c r="O7" i="677" l="1"/>
  <c r="O8" i="677"/>
  <c r="M9" i="677"/>
  <c r="O8" i="676"/>
  <c r="M9" i="676"/>
  <c r="O9" i="677" l="1"/>
  <c r="M10" i="677"/>
  <c r="O9" i="676"/>
  <c r="M10" i="676"/>
  <c r="O10" i="677" l="1"/>
  <c r="M11" i="677"/>
  <c r="O10" i="676"/>
  <c r="M11" i="676"/>
  <c r="O11" i="677" l="1"/>
  <c r="Q6" i="677"/>
  <c r="I9" i="677" s="1"/>
  <c r="M12" i="677"/>
  <c r="O11" i="676"/>
  <c r="Q6" i="676"/>
  <c r="I9" i="676" s="1"/>
  <c r="M12" i="676"/>
  <c r="O12" i="677" l="1"/>
  <c r="M13" i="677"/>
  <c r="O12" i="676"/>
  <c r="M13" i="676"/>
  <c r="O13" i="677" l="1"/>
  <c r="M14" i="677"/>
  <c r="O13" i="676"/>
  <c r="M14" i="676"/>
  <c r="O14" i="677" l="1"/>
  <c r="M15" i="677"/>
  <c r="O14" i="676"/>
  <c r="M15" i="676"/>
  <c r="O15" i="677" l="1"/>
  <c r="M16" i="677"/>
  <c r="O15" i="676"/>
  <c r="M16" i="676"/>
  <c r="O16" i="677" l="1"/>
  <c r="M17" i="677"/>
  <c r="O16" i="676"/>
  <c r="M17" i="676"/>
  <c r="O17" i="677" l="1"/>
  <c r="I11" i="677"/>
  <c r="Q7" i="677"/>
  <c r="M18" i="677"/>
  <c r="O17" i="676"/>
  <c r="Q7" i="676"/>
  <c r="I11" i="676"/>
  <c r="M18" i="676"/>
  <c r="O18" i="677" l="1"/>
  <c r="M19" i="677"/>
  <c r="O18" i="676"/>
  <c r="M19" i="676"/>
  <c r="I13" i="677" l="1"/>
  <c r="O19" i="677"/>
  <c r="Q8" i="677"/>
  <c r="M20" i="677"/>
  <c r="I13" i="676"/>
  <c r="O19" i="676"/>
  <c r="Q8" i="676"/>
  <c r="M20" i="676"/>
  <c r="O20" i="677" l="1"/>
  <c r="M21" i="677"/>
  <c r="O20" i="676"/>
  <c r="M21" i="676"/>
  <c r="O21" i="677" l="1"/>
  <c r="M22" i="677"/>
  <c r="O21" i="676"/>
  <c r="M22" i="676"/>
  <c r="O22" i="677" l="1"/>
  <c r="M23" i="677"/>
  <c r="O22" i="676"/>
  <c r="M23" i="676"/>
  <c r="O23" i="677" l="1"/>
  <c r="M24" i="677"/>
  <c r="O23" i="676"/>
  <c r="M24" i="676"/>
  <c r="O24" i="677" l="1"/>
  <c r="Q9" i="677"/>
  <c r="O24" i="676"/>
  <c r="Q9" i="676"/>
  <c r="N26" i="675" l="1"/>
  <c r="D26" i="675"/>
  <c r="I15" i="675"/>
  <c r="F14" i="675"/>
  <c r="F13" i="675"/>
  <c r="F12" i="675"/>
  <c r="D11" i="675"/>
  <c r="D25" i="675" s="1"/>
  <c r="F10" i="675"/>
  <c r="F9" i="675"/>
  <c r="F8" i="675"/>
  <c r="I5" i="675"/>
  <c r="F18" i="675" l="1"/>
  <c r="F11" i="675"/>
  <c r="F21" i="675" s="1"/>
  <c r="D27" i="675"/>
  <c r="F27" i="675" s="1"/>
  <c r="M5" i="675"/>
  <c r="O5" i="675" s="1"/>
  <c r="D21" i="675"/>
  <c r="M6" i="675" l="1"/>
  <c r="O6" i="675" s="1"/>
  <c r="M7" i="675" l="1"/>
  <c r="O7" i="675" s="1"/>
  <c r="M8" i="675" l="1"/>
  <c r="O8" i="675" s="1"/>
  <c r="M9" i="675" l="1"/>
  <c r="O9" i="675"/>
  <c r="M10" i="675"/>
  <c r="O10" i="675" l="1"/>
  <c r="M11" i="675"/>
  <c r="O11" i="675" l="1"/>
  <c r="Q6" i="675"/>
  <c r="I9" i="675" s="1"/>
  <c r="M12" i="675"/>
  <c r="O12" i="675" l="1"/>
  <c r="M13" i="675"/>
  <c r="O13" i="675" l="1"/>
  <c r="M14" i="675"/>
  <c r="O14" i="675" l="1"/>
  <c r="M15" i="675"/>
  <c r="O15" i="675" l="1"/>
  <c r="M16" i="675"/>
  <c r="O16" i="675" l="1"/>
  <c r="M17" i="675"/>
  <c r="O17" i="675" l="1"/>
  <c r="I11" i="675"/>
  <c r="Q7" i="675"/>
  <c r="M18" i="675"/>
  <c r="O18" i="675" l="1"/>
  <c r="M19" i="675"/>
  <c r="I13" i="675" l="1"/>
  <c r="Q8" i="675"/>
  <c r="O19" i="675"/>
  <c r="M20" i="675"/>
  <c r="O20" i="675" l="1"/>
  <c r="M21" i="675"/>
  <c r="O21" i="675" l="1"/>
  <c r="M22" i="675"/>
  <c r="O22" i="675" l="1"/>
  <c r="M23" i="675"/>
  <c r="O23" i="675" l="1"/>
  <c r="M24" i="675"/>
  <c r="O24" i="675" l="1"/>
  <c r="Q9" i="675"/>
  <c r="N26" i="674" l="1"/>
  <c r="D26" i="674"/>
  <c r="I15" i="674"/>
  <c r="F14" i="674"/>
  <c r="F13" i="674"/>
  <c r="F12" i="674"/>
  <c r="F18" i="674" s="1"/>
  <c r="D11" i="674"/>
  <c r="D25" i="674" s="1"/>
  <c r="F10" i="674"/>
  <c r="F9" i="674"/>
  <c r="F8" i="674"/>
  <c r="I5" i="674"/>
  <c r="N26" i="673"/>
  <c r="D26" i="673"/>
  <c r="I15" i="673"/>
  <c r="F14" i="673"/>
  <c r="F13" i="673"/>
  <c r="F12" i="673"/>
  <c r="D11" i="673"/>
  <c r="D25" i="673" s="1"/>
  <c r="D27" i="673" s="1"/>
  <c r="F27" i="673" s="1"/>
  <c r="F10" i="673"/>
  <c r="F9" i="673"/>
  <c r="F8" i="673"/>
  <c r="I5" i="673"/>
  <c r="D27" i="674" l="1"/>
  <c r="F27" i="674" s="1"/>
  <c r="F11" i="674"/>
  <c r="M5" i="674" s="1"/>
  <c r="O5" i="674" s="1"/>
  <c r="D21" i="674"/>
  <c r="F18" i="673"/>
  <c r="F11" i="673"/>
  <c r="M5" i="673"/>
  <c r="O5" i="673" s="1"/>
  <c r="F21" i="673"/>
  <c r="D21" i="673"/>
  <c r="N26" i="672"/>
  <c r="D26" i="672"/>
  <c r="I15" i="672"/>
  <c r="F14" i="672"/>
  <c r="F13" i="672"/>
  <c r="F12" i="672"/>
  <c r="D11" i="672"/>
  <c r="D25" i="672" s="1"/>
  <c r="D27" i="672" s="1"/>
  <c r="F27" i="672" s="1"/>
  <c r="F10" i="672"/>
  <c r="F9" i="672"/>
  <c r="F8" i="672"/>
  <c r="I5" i="672"/>
  <c r="F21" i="674" l="1"/>
  <c r="M6" i="674"/>
  <c r="O6" i="674" s="1"/>
  <c r="M7" i="674"/>
  <c r="M6" i="673"/>
  <c r="F18" i="672"/>
  <c r="F11" i="672"/>
  <c r="F21" i="672" s="1"/>
  <c r="M5" i="672"/>
  <c r="O5" i="672" s="1"/>
  <c r="D21" i="672"/>
  <c r="O7" i="674" l="1"/>
  <c r="M8" i="674"/>
  <c r="O6" i="673"/>
  <c r="M7" i="673"/>
  <c r="M6" i="672"/>
  <c r="O8" i="674" l="1"/>
  <c r="M9" i="674"/>
  <c r="O7" i="673"/>
  <c r="M8" i="673"/>
  <c r="O6" i="672"/>
  <c r="M7" i="672"/>
  <c r="O9" i="674" l="1"/>
  <c r="M10" i="674"/>
  <c r="O8" i="673"/>
  <c r="M9" i="673"/>
  <c r="O7" i="672"/>
  <c r="M8" i="672"/>
  <c r="O10" i="674" l="1"/>
  <c r="M11" i="674"/>
  <c r="O9" i="673"/>
  <c r="M10" i="673"/>
  <c r="O8" i="672"/>
  <c r="M9" i="672"/>
  <c r="O11" i="674" l="1"/>
  <c r="Q6" i="674"/>
  <c r="I9" i="674" s="1"/>
  <c r="M12" i="674"/>
  <c r="O10" i="673"/>
  <c r="M11" i="673"/>
  <c r="O9" i="672"/>
  <c r="M10" i="672"/>
  <c r="O12" i="674" l="1"/>
  <c r="M13" i="674"/>
  <c r="O11" i="673"/>
  <c r="Q6" i="673"/>
  <c r="I9" i="673" s="1"/>
  <c r="M12" i="673"/>
  <c r="O10" i="672"/>
  <c r="M11" i="672"/>
  <c r="O13" i="674" l="1"/>
  <c r="M14" i="674"/>
  <c r="O12" i="673"/>
  <c r="M13" i="673"/>
  <c r="Q6" i="672"/>
  <c r="I9" i="672" s="1"/>
  <c r="O11" i="672"/>
  <c r="M12" i="672"/>
  <c r="O14" i="674" l="1"/>
  <c r="M15" i="674"/>
  <c r="O13" i="673"/>
  <c r="M14" i="673"/>
  <c r="O12" i="672"/>
  <c r="M13" i="672"/>
  <c r="O15" i="674" l="1"/>
  <c r="M16" i="674"/>
  <c r="O14" i="673"/>
  <c r="M15" i="673"/>
  <c r="O13" i="672"/>
  <c r="M14" i="672"/>
  <c r="O16" i="674" l="1"/>
  <c r="M17" i="674"/>
  <c r="O15" i="673"/>
  <c r="M16" i="673"/>
  <c r="O14" i="672"/>
  <c r="M15" i="672"/>
  <c r="O17" i="674" l="1"/>
  <c r="Q7" i="674"/>
  <c r="I11" i="674"/>
  <c r="M18" i="674"/>
  <c r="O16" i="673"/>
  <c r="M17" i="673"/>
  <c r="O15" i="672"/>
  <c r="M16" i="672"/>
  <c r="O18" i="674" l="1"/>
  <c r="M19" i="674"/>
  <c r="O17" i="673"/>
  <c r="I11" i="673"/>
  <c r="Q7" i="673"/>
  <c r="M18" i="673"/>
  <c r="O16" i="672"/>
  <c r="M17" i="672"/>
  <c r="I13" i="674" l="1"/>
  <c r="O19" i="674"/>
  <c r="Q8" i="674"/>
  <c r="M20" i="674"/>
  <c r="O18" i="673"/>
  <c r="M19" i="673"/>
  <c r="O17" i="672"/>
  <c r="Q7" i="672"/>
  <c r="I11" i="672"/>
  <c r="M18" i="672"/>
  <c r="O20" i="674" l="1"/>
  <c r="M21" i="674"/>
  <c r="I13" i="673"/>
  <c r="O19" i="673"/>
  <c r="Q8" i="673"/>
  <c r="M20" i="673"/>
  <c r="O18" i="672"/>
  <c r="M19" i="672"/>
  <c r="O21" i="674" l="1"/>
  <c r="M22" i="674"/>
  <c r="O20" i="673"/>
  <c r="M21" i="673"/>
  <c r="I13" i="672"/>
  <c r="O19" i="672"/>
  <c r="Q8" i="672"/>
  <c r="M20" i="672"/>
  <c r="O22" i="674" l="1"/>
  <c r="M23" i="674"/>
  <c r="O21" i="673"/>
  <c r="M22" i="673"/>
  <c r="O20" i="672"/>
  <c r="M21" i="672"/>
  <c r="O23" i="674" l="1"/>
  <c r="M24" i="674"/>
  <c r="O22" i="673"/>
  <c r="M23" i="673"/>
  <c r="O21" i="672"/>
  <c r="M22" i="672"/>
  <c r="O24" i="674" l="1"/>
  <c r="Q9" i="674"/>
  <c r="O23" i="673"/>
  <c r="M24" i="673"/>
  <c r="O22" i="672"/>
  <c r="M23" i="672"/>
  <c r="O24" i="673" l="1"/>
  <c r="Q9" i="673"/>
  <c r="O23" i="672"/>
  <c r="M24" i="672"/>
  <c r="O24" i="672" l="1"/>
  <c r="Q9" i="672"/>
  <c r="N26" i="671" l="1"/>
  <c r="D26" i="671"/>
  <c r="I15" i="671"/>
  <c r="F14" i="671"/>
  <c r="F13" i="671"/>
  <c r="F12" i="671"/>
  <c r="D11" i="671"/>
  <c r="D25" i="671" s="1"/>
  <c r="F10" i="671"/>
  <c r="F9" i="671"/>
  <c r="F8" i="671"/>
  <c r="I5" i="671"/>
  <c r="F18" i="671" l="1"/>
  <c r="F11" i="671"/>
  <c r="F21" i="671" s="1"/>
  <c r="D27" i="671"/>
  <c r="F27" i="671" s="1"/>
  <c r="D21" i="671"/>
  <c r="M5" i="671" l="1"/>
  <c r="O5" i="671" s="1"/>
  <c r="M6" i="671" l="1"/>
  <c r="O6" i="671" s="1"/>
  <c r="M7" i="671" l="1"/>
  <c r="O7" i="671" s="1"/>
  <c r="M8" i="671" l="1"/>
  <c r="O8" i="671" s="1"/>
  <c r="M9" i="671" l="1"/>
  <c r="O9" i="671" s="1"/>
  <c r="M10" i="671" l="1"/>
  <c r="M11" i="671" s="1"/>
  <c r="O10" i="671"/>
  <c r="Q6" i="671" l="1"/>
  <c r="I9" i="671" s="1"/>
  <c r="M12" i="671"/>
  <c r="O11" i="671"/>
  <c r="O12" i="671"/>
  <c r="M13" i="671"/>
  <c r="O13" i="671" l="1"/>
  <c r="M14" i="671"/>
  <c r="O14" i="671" l="1"/>
  <c r="M15" i="671"/>
  <c r="O15" i="671" l="1"/>
  <c r="M16" i="671"/>
  <c r="O16" i="671" l="1"/>
  <c r="M17" i="671"/>
  <c r="O17" i="671" l="1"/>
  <c r="I11" i="671"/>
  <c r="Q7" i="671"/>
  <c r="M18" i="671"/>
  <c r="O18" i="671" l="1"/>
  <c r="M19" i="671"/>
  <c r="I13" i="671" l="1"/>
  <c r="Q8" i="671"/>
  <c r="O19" i="671"/>
  <c r="M20" i="671"/>
  <c r="O20" i="671" l="1"/>
  <c r="M21" i="671"/>
  <c r="O21" i="671" l="1"/>
  <c r="M22" i="671"/>
  <c r="O22" i="671" l="1"/>
  <c r="M23" i="671"/>
  <c r="O23" i="671" l="1"/>
  <c r="M24" i="671"/>
  <c r="Q9" i="671" l="1"/>
  <c r="O24" i="671"/>
  <c r="N26" i="670" l="1"/>
  <c r="D26" i="670"/>
  <c r="I15" i="670"/>
  <c r="F14" i="670"/>
  <c r="F13" i="670"/>
  <c r="F12" i="670"/>
  <c r="F18" i="670" s="1"/>
  <c r="D11" i="670"/>
  <c r="D25" i="670" s="1"/>
  <c r="D27" i="670" s="1"/>
  <c r="F27" i="670" s="1"/>
  <c r="F10" i="670"/>
  <c r="F9" i="670"/>
  <c r="F8" i="670"/>
  <c r="I5" i="670"/>
  <c r="F11" i="670" l="1"/>
  <c r="M5" i="670" s="1"/>
  <c r="O5" i="670" s="1"/>
  <c r="D21" i="670"/>
  <c r="F21" i="670" l="1"/>
  <c r="M6" i="670"/>
  <c r="O6" i="670" s="1"/>
  <c r="M7" i="670" l="1"/>
  <c r="M8" i="670" s="1"/>
  <c r="O7" i="670" l="1"/>
  <c r="O8" i="670"/>
  <c r="M9" i="670"/>
  <c r="O9" i="670" l="1"/>
  <c r="M10" i="670"/>
  <c r="M11" i="670" l="1"/>
  <c r="O11" i="670" l="1"/>
  <c r="Q6" i="670"/>
  <c r="I9" i="670" s="1"/>
  <c r="M12" i="670"/>
  <c r="O12" i="670" l="1"/>
  <c r="M13" i="670"/>
  <c r="O13" i="670" l="1"/>
  <c r="M14" i="670"/>
  <c r="O14" i="670" l="1"/>
  <c r="M15" i="670"/>
  <c r="O15" i="670" l="1"/>
  <c r="M16" i="670"/>
  <c r="O16" i="670" l="1"/>
  <c r="M17" i="670"/>
  <c r="O17" i="670" l="1"/>
  <c r="Q7" i="670"/>
  <c r="I11" i="670"/>
  <c r="M18" i="670"/>
  <c r="O18" i="670" l="1"/>
  <c r="M19" i="670"/>
  <c r="I13" i="670" l="1"/>
  <c r="O19" i="670"/>
  <c r="Q8" i="670"/>
  <c r="M20" i="670"/>
  <c r="O20" i="670" l="1"/>
  <c r="M21" i="670"/>
  <c r="O21" i="670" l="1"/>
  <c r="M22" i="670"/>
  <c r="O22" i="670" l="1"/>
  <c r="M23" i="670"/>
  <c r="O23" i="670" l="1"/>
  <c r="M24" i="670"/>
  <c r="O24" i="670" l="1"/>
  <c r="Q9" i="670"/>
  <c r="N26" i="669" l="1"/>
  <c r="D26" i="669"/>
  <c r="I15" i="669"/>
  <c r="F14" i="669"/>
  <c r="F13" i="669"/>
  <c r="F12" i="669"/>
  <c r="D11" i="669"/>
  <c r="D25" i="669" s="1"/>
  <c r="D27" i="669" s="1"/>
  <c r="F27" i="669" s="1"/>
  <c r="F10" i="669"/>
  <c r="F9" i="669"/>
  <c r="F8" i="669"/>
  <c r="I5" i="669"/>
  <c r="F18" i="669" l="1"/>
  <c r="F11" i="669"/>
  <c r="M5" i="669" s="1"/>
  <c r="O5" i="669" s="1"/>
  <c r="F21" i="669"/>
  <c r="D21" i="669"/>
  <c r="M6" i="669" l="1"/>
  <c r="O6" i="669" s="1"/>
  <c r="M7" i="669" l="1"/>
  <c r="O7" i="669" s="1"/>
  <c r="M8" i="669" l="1"/>
  <c r="M9" i="669" s="1"/>
  <c r="O8" i="669" l="1"/>
  <c r="O9" i="669"/>
  <c r="M10" i="669"/>
  <c r="O10" i="669" l="1"/>
  <c r="M11" i="669"/>
  <c r="O11" i="669" l="1"/>
  <c r="Q6" i="669"/>
  <c r="I9" i="669" s="1"/>
  <c r="M12" i="669"/>
  <c r="O12" i="669" l="1"/>
  <c r="M13" i="669"/>
  <c r="O13" i="669" l="1"/>
  <c r="M14" i="669"/>
  <c r="O14" i="669" l="1"/>
  <c r="M15" i="669"/>
  <c r="O15" i="669" l="1"/>
  <c r="M16" i="669"/>
  <c r="O16" i="669" l="1"/>
  <c r="M17" i="669"/>
  <c r="O17" i="669" l="1"/>
  <c r="I11" i="669"/>
  <c r="Q7" i="669"/>
  <c r="M18" i="669"/>
  <c r="O18" i="669" l="1"/>
  <c r="M19" i="669"/>
  <c r="I13" i="669" l="1"/>
  <c r="O19" i="669"/>
  <c r="Q8" i="669"/>
  <c r="M20" i="669"/>
  <c r="O20" i="669" l="1"/>
  <c r="M21" i="669"/>
  <c r="O21" i="669" l="1"/>
  <c r="M22" i="669"/>
  <c r="O22" i="669" l="1"/>
  <c r="M23" i="669"/>
  <c r="O23" i="669" l="1"/>
  <c r="M24" i="669"/>
  <c r="O24" i="669" l="1"/>
  <c r="Q9" i="669"/>
  <c r="N26" i="668" l="1"/>
  <c r="D26" i="668" l="1"/>
  <c r="I15" i="668"/>
  <c r="F14" i="668"/>
  <c r="F13" i="668"/>
  <c r="F12" i="668"/>
  <c r="F18" i="668" s="1"/>
  <c r="D11" i="668"/>
  <c r="D25" i="668" s="1"/>
  <c r="D27" i="668" s="1"/>
  <c r="F27" i="668" s="1"/>
  <c r="F10" i="668"/>
  <c r="F9" i="668"/>
  <c r="F8" i="668"/>
  <c r="I5" i="668"/>
  <c r="F11" i="668" l="1"/>
  <c r="M5" i="668" s="1"/>
  <c r="O5" i="668" s="1"/>
  <c r="D21" i="668"/>
  <c r="F21" i="668" l="1"/>
  <c r="M6" i="668"/>
  <c r="O6" i="668" s="1"/>
  <c r="M7" i="668" l="1"/>
  <c r="O7" i="668" s="1"/>
  <c r="M8" i="668" l="1"/>
  <c r="M9" i="668" s="1"/>
  <c r="O8" i="668"/>
  <c r="O9" i="668" l="1"/>
  <c r="M10" i="668"/>
  <c r="O10" i="668" l="1"/>
  <c r="M11" i="668"/>
  <c r="O11" i="668" l="1"/>
  <c r="Q6" i="668"/>
  <c r="I9" i="668" s="1"/>
  <c r="M12" i="668"/>
  <c r="O12" i="668" l="1"/>
  <c r="M13" i="668"/>
  <c r="O13" i="668" l="1"/>
  <c r="M14" i="668"/>
  <c r="O14" i="668" l="1"/>
  <c r="M15" i="668"/>
  <c r="O15" i="668" l="1"/>
  <c r="M16" i="668"/>
  <c r="O16" i="668" l="1"/>
  <c r="M17" i="668"/>
  <c r="O17" i="668" l="1"/>
  <c r="I11" i="668"/>
  <c r="Q7" i="668"/>
  <c r="M18" i="668"/>
  <c r="O18" i="668" l="1"/>
  <c r="M19" i="668"/>
  <c r="I13" i="668" l="1"/>
  <c r="O19" i="668"/>
  <c r="Q8" i="668"/>
  <c r="M20" i="668"/>
  <c r="O20" i="668" l="1"/>
  <c r="M21" i="668"/>
  <c r="O21" i="668" l="1"/>
  <c r="M22" i="668"/>
  <c r="O22" i="668" l="1"/>
  <c r="M23" i="668"/>
  <c r="O23" i="668" l="1"/>
  <c r="M24" i="668"/>
  <c r="O24" i="668" l="1"/>
  <c r="Q9" i="668"/>
  <c r="N26" i="667" l="1"/>
  <c r="D26" i="667"/>
  <c r="F18" i="667"/>
  <c r="I15" i="667"/>
  <c r="F14" i="667"/>
  <c r="F13" i="667"/>
  <c r="F12" i="667"/>
  <c r="D11" i="667"/>
  <c r="D25" i="667" s="1"/>
  <c r="D27" i="667" s="1"/>
  <c r="F27" i="667" s="1"/>
  <c r="F10" i="667"/>
  <c r="F9" i="667"/>
  <c r="F8" i="667"/>
  <c r="I5" i="667"/>
  <c r="F11" i="667" l="1"/>
  <c r="M5" i="667" s="1"/>
  <c r="O5" i="667" s="1"/>
  <c r="D21" i="667"/>
  <c r="F21" i="667" l="1"/>
  <c r="M6" i="667"/>
  <c r="O6" i="667" l="1"/>
  <c r="M7" i="667"/>
  <c r="O7" i="667" l="1"/>
  <c r="M8" i="667"/>
  <c r="O8" i="667" l="1"/>
  <c r="M9" i="667"/>
  <c r="O9" i="667" l="1"/>
  <c r="M10" i="667"/>
  <c r="O10" i="667" l="1"/>
  <c r="M11" i="667"/>
  <c r="O11" i="667" l="1"/>
  <c r="Q6" i="667"/>
  <c r="I9" i="667" s="1"/>
  <c r="M12" i="667"/>
  <c r="O12" i="667" l="1"/>
  <c r="M13" i="667"/>
  <c r="O13" i="667" l="1"/>
  <c r="M14" i="667"/>
  <c r="O14" i="667" l="1"/>
  <c r="M15" i="667"/>
  <c r="O15" i="667" l="1"/>
  <c r="M16" i="667"/>
  <c r="O16" i="667" l="1"/>
  <c r="M17" i="667"/>
  <c r="O17" i="667" l="1"/>
  <c r="I11" i="667"/>
  <c r="Q7" i="667"/>
  <c r="M18" i="667"/>
  <c r="O18" i="667" l="1"/>
  <c r="M19" i="667"/>
  <c r="I13" i="667" l="1"/>
  <c r="O19" i="667"/>
  <c r="Q8" i="667"/>
  <c r="M20" i="667"/>
  <c r="O20" i="667" l="1"/>
  <c r="M21" i="667"/>
  <c r="O21" i="667" l="1"/>
  <c r="M22" i="667"/>
  <c r="O22" i="667" l="1"/>
  <c r="M23" i="667"/>
  <c r="O23" i="667" l="1"/>
  <c r="M24" i="667"/>
  <c r="O24" i="667" l="1"/>
  <c r="Q9" i="667"/>
  <c r="N26" i="666" l="1"/>
  <c r="D26" i="666"/>
  <c r="I15" i="666"/>
  <c r="F14" i="666"/>
  <c r="F13" i="666"/>
  <c r="F12" i="666"/>
  <c r="F18" i="666" s="1"/>
  <c r="D11" i="666"/>
  <c r="D25" i="666" s="1"/>
  <c r="F10" i="666"/>
  <c r="F9" i="666"/>
  <c r="F8" i="666"/>
  <c r="I5" i="666"/>
  <c r="D27" i="666" l="1"/>
  <c r="F27" i="666" s="1"/>
  <c r="F11" i="666"/>
  <c r="M5" i="666" s="1"/>
  <c r="O5" i="666" s="1"/>
  <c r="D21" i="666"/>
  <c r="F21" i="666" l="1"/>
  <c r="M6" i="666"/>
  <c r="O6" i="666" l="1"/>
  <c r="M7" i="666"/>
  <c r="O7" i="666" l="1"/>
  <c r="M8" i="666"/>
  <c r="O8" i="666" l="1"/>
  <c r="M9" i="666"/>
  <c r="O9" i="666" l="1"/>
  <c r="M10" i="666"/>
  <c r="O10" i="666" l="1"/>
  <c r="M11" i="666"/>
  <c r="O11" i="666" l="1"/>
  <c r="Q6" i="666"/>
  <c r="I9" i="666" s="1"/>
  <c r="M12" i="666"/>
  <c r="O12" i="666" l="1"/>
  <c r="M13" i="666"/>
  <c r="O13" i="666" l="1"/>
  <c r="M14" i="666"/>
  <c r="O14" i="666" l="1"/>
  <c r="M15" i="666"/>
  <c r="O15" i="666" l="1"/>
  <c r="M16" i="666"/>
  <c r="O16" i="666" l="1"/>
  <c r="M17" i="666"/>
  <c r="O17" i="666" l="1"/>
  <c r="I11" i="666"/>
  <c r="Q7" i="666"/>
  <c r="M18" i="666"/>
  <c r="O18" i="666" l="1"/>
  <c r="M19" i="666"/>
  <c r="I13" i="666" l="1"/>
  <c r="O19" i="666"/>
  <c r="Q8" i="666"/>
  <c r="M20" i="666"/>
  <c r="O20" i="666" l="1"/>
  <c r="M21" i="666"/>
  <c r="O21" i="666" l="1"/>
  <c r="M22" i="666"/>
  <c r="O22" i="666" l="1"/>
  <c r="M23" i="666"/>
  <c r="O23" i="666" l="1"/>
  <c r="M24" i="666"/>
  <c r="O24" i="666" l="1"/>
  <c r="Q9" i="666"/>
  <c r="N26" i="665" l="1"/>
  <c r="D26" i="665"/>
  <c r="F18" i="665"/>
  <c r="I15" i="665"/>
  <c r="F14" i="665"/>
  <c r="F13" i="665"/>
  <c r="F12" i="665"/>
  <c r="D11" i="665"/>
  <c r="D25" i="665" s="1"/>
  <c r="F10" i="665"/>
  <c r="F9" i="665"/>
  <c r="F8" i="665"/>
  <c r="I5" i="665"/>
  <c r="F11" i="665" l="1"/>
  <c r="D27" i="665"/>
  <c r="F27" i="665" s="1"/>
  <c r="M5" i="665"/>
  <c r="O5" i="665" s="1"/>
  <c r="F21" i="665"/>
  <c r="D21" i="665"/>
  <c r="M6" i="665" l="1"/>
  <c r="O6" i="665" s="1"/>
  <c r="M7" i="665" l="1"/>
  <c r="O7" i="665" s="1"/>
  <c r="M8" i="665" l="1"/>
  <c r="O8" i="665" s="1"/>
  <c r="M9" i="665"/>
  <c r="O9" i="665" l="1"/>
  <c r="M10" i="665"/>
  <c r="O10" i="665" l="1"/>
  <c r="M11" i="665"/>
  <c r="O11" i="665" l="1"/>
  <c r="Q6" i="665"/>
  <c r="I9" i="665" s="1"/>
  <c r="M12" i="665"/>
  <c r="O12" i="665" l="1"/>
  <c r="M13" i="665"/>
  <c r="O13" i="665" l="1"/>
  <c r="M14" i="665"/>
  <c r="O14" i="665" l="1"/>
  <c r="M15" i="665"/>
  <c r="O15" i="665" l="1"/>
  <c r="M16" i="665"/>
  <c r="O16" i="665" l="1"/>
  <c r="M17" i="665"/>
  <c r="O17" i="665" l="1"/>
  <c r="I11" i="665"/>
  <c r="Q7" i="665"/>
  <c r="M18" i="665"/>
  <c r="O18" i="665" l="1"/>
  <c r="M19" i="665"/>
  <c r="I13" i="665" l="1"/>
  <c r="O19" i="665"/>
  <c r="Q8" i="665"/>
  <c r="M20" i="665"/>
  <c r="O20" i="665" l="1"/>
  <c r="M21" i="665"/>
  <c r="N26" i="664"/>
  <c r="D26" i="664"/>
  <c r="I15" i="664"/>
  <c r="F14" i="664"/>
  <c r="F13" i="664"/>
  <c r="F12" i="664"/>
  <c r="F18" i="664" s="1"/>
  <c r="D11" i="664"/>
  <c r="D25" i="664" s="1"/>
  <c r="F10" i="664"/>
  <c r="F9" i="664"/>
  <c r="F8" i="664"/>
  <c r="I5" i="664"/>
  <c r="D27" i="664" l="1"/>
  <c r="F27" i="664" s="1"/>
  <c r="O21" i="665"/>
  <c r="M22" i="665"/>
  <c r="F11" i="664"/>
  <c r="M5" i="664" s="1"/>
  <c r="O5" i="664" s="1"/>
  <c r="D21" i="664"/>
  <c r="O22" i="665" l="1"/>
  <c r="M23" i="665"/>
  <c r="F21" i="664"/>
  <c r="M6" i="664"/>
  <c r="O23" i="665" l="1"/>
  <c r="M24" i="665"/>
  <c r="O6" i="664"/>
  <c r="M7" i="664"/>
  <c r="O24" i="665" l="1"/>
  <c r="Q9" i="665"/>
  <c r="O7" i="664"/>
  <c r="M8" i="664"/>
  <c r="O8" i="664" l="1"/>
  <c r="M9" i="664"/>
  <c r="O9" i="664" l="1"/>
  <c r="M10" i="664"/>
  <c r="O10" i="664" l="1"/>
  <c r="M11" i="664"/>
  <c r="O11" i="664" l="1"/>
  <c r="Q6" i="664"/>
  <c r="I9" i="664" s="1"/>
  <c r="M12" i="664"/>
  <c r="O12" i="664" l="1"/>
  <c r="M13" i="664"/>
  <c r="O13" i="664" l="1"/>
  <c r="M14" i="664"/>
  <c r="O14" i="664" l="1"/>
  <c r="M15" i="664"/>
  <c r="O15" i="664" l="1"/>
  <c r="M16" i="664"/>
  <c r="O16" i="664" l="1"/>
  <c r="M17" i="664"/>
  <c r="N26" i="663"/>
  <c r="O17" i="664" l="1"/>
  <c r="I11" i="664"/>
  <c r="Q7" i="664"/>
  <c r="M18" i="664"/>
  <c r="D26" i="663"/>
  <c r="I15" i="663"/>
  <c r="F14" i="663"/>
  <c r="F13" i="663"/>
  <c r="F12" i="663"/>
  <c r="F18" i="663" s="1"/>
  <c r="D11" i="663"/>
  <c r="D25" i="663" s="1"/>
  <c r="F10" i="663"/>
  <c r="F9" i="663"/>
  <c r="F8" i="663"/>
  <c r="I5" i="663"/>
  <c r="O18" i="664" l="1"/>
  <c r="M19" i="664"/>
  <c r="D27" i="663"/>
  <c r="F27" i="663" s="1"/>
  <c r="F11" i="663"/>
  <c r="M5" i="663" s="1"/>
  <c r="O5" i="663" s="1"/>
  <c r="F21" i="663"/>
  <c r="D21" i="663"/>
  <c r="I13" i="664" l="1"/>
  <c r="O19" i="664"/>
  <c r="Q8" i="664"/>
  <c r="M20" i="664"/>
  <c r="M6" i="663"/>
  <c r="O6" i="663" s="1"/>
  <c r="O20" i="664" l="1"/>
  <c r="M21" i="664"/>
  <c r="M7" i="663"/>
  <c r="O7" i="663" s="1"/>
  <c r="N26" i="662"/>
  <c r="D26" i="662"/>
  <c r="I15" i="662"/>
  <c r="F14" i="662"/>
  <c r="F13" i="662"/>
  <c r="F12" i="662"/>
  <c r="D11" i="662"/>
  <c r="D25" i="662" s="1"/>
  <c r="D27" i="662" s="1"/>
  <c r="F27" i="662" s="1"/>
  <c r="F10" i="662"/>
  <c r="F9" i="662"/>
  <c r="F8" i="662"/>
  <c r="I5" i="662"/>
  <c r="O21" i="664" l="1"/>
  <c r="M22" i="664"/>
  <c r="M8" i="663"/>
  <c r="O8" i="663" s="1"/>
  <c r="M9" i="663"/>
  <c r="F18" i="662"/>
  <c r="D21" i="662" s="1"/>
  <c r="F11" i="662"/>
  <c r="M5" i="662" s="1"/>
  <c r="O5" i="662" s="1"/>
  <c r="O22" i="664" l="1"/>
  <c r="M23" i="664"/>
  <c r="O9" i="663"/>
  <c r="M10" i="663"/>
  <c r="F21" i="662"/>
  <c r="M6" i="662"/>
  <c r="O6" i="662" s="1"/>
  <c r="O23" i="664" l="1"/>
  <c r="M24" i="664"/>
  <c r="O10" i="663"/>
  <c r="M11" i="663"/>
  <c r="M7" i="662"/>
  <c r="O7" i="662" s="1"/>
  <c r="O24" i="664" l="1"/>
  <c r="Q9" i="664"/>
  <c r="O11" i="663"/>
  <c r="Q6" i="663"/>
  <c r="I9" i="663" s="1"/>
  <c r="M12" i="663"/>
  <c r="M8" i="662"/>
  <c r="O8" i="662" s="1"/>
  <c r="O12" i="663" l="1"/>
  <c r="M13" i="663"/>
  <c r="M9" i="662"/>
  <c r="O9" i="662" s="1"/>
  <c r="O13" i="663" l="1"/>
  <c r="M14" i="663"/>
  <c r="M10" i="662"/>
  <c r="O10" i="662" s="1"/>
  <c r="O14" i="663" l="1"/>
  <c r="M15" i="663"/>
  <c r="M11" i="662"/>
  <c r="Q6" i="662" s="1"/>
  <c r="I9" i="662" s="1"/>
  <c r="O15" i="663" l="1"/>
  <c r="M16" i="663"/>
  <c r="M12" i="662"/>
  <c r="O12" i="662" s="1"/>
  <c r="O11" i="662"/>
  <c r="O16" i="663" l="1"/>
  <c r="M17" i="663"/>
  <c r="M13" i="662"/>
  <c r="O13" i="662" s="1"/>
  <c r="O17" i="663" l="1"/>
  <c r="Q7" i="663"/>
  <c r="I11" i="663"/>
  <c r="M18" i="663"/>
  <c r="M14" i="662"/>
  <c r="O14" i="662" s="1"/>
  <c r="O18" i="663" l="1"/>
  <c r="M19" i="663"/>
  <c r="M15" i="662"/>
  <c r="O15" i="662" s="1"/>
  <c r="I13" i="663" l="1"/>
  <c r="O19" i="663"/>
  <c r="Q8" i="663"/>
  <c r="M20" i="663"/>
  <c r="M16" i="662"/>
  <c r="O16" i="662" s="1"/>
  <c r="O20" i="663" l="1"/>
  <c r="M21" i="663"/>
  <c r="M17" i="662"/>
  <c r="Q7" i="662" s="1"/>
  <c r="O21" i="663" l="1"/>
  <c r="M22" i="663"/>
  <c r="M18" i="662"/>
  <c r="O18" i="662" s="1"/>
  <c r="O17" i="662"/>
  <c r="I11" i="662"/>
  <c r="M19" i="662"/>
  <c r="O22" i="663" l="1"/>
  <c r="M23" i="663"/>
  <c r="O19" i="662"/>
  <c r="Q8" i="662"/>
  <c r="I13" i="662"/>
  <c r="M20" i="662"/>
  <c r="O23" i="663" l="1"/>
  <c r="M24" i="663"/>
  <c r="O20" i="662"/>
  <c r="M21" i="662"/>
  <c r="O24" i="663" l="1"/>
  <c r="Q9" i="663"/>
  <c r="O21" i="662"/>
  <c r="M22" i="662"/>
  <c r="O22" i="662" l="1"/>
  <c r="M23" i="662"/>
  <c r="O23" i="662" l="1"/>
  <c r="M24" i="662"/>
  <c r="O24" i="662" l="1"/>
  <c r="Q9" i="662"/>
  <c r="N26" i="660" l="1"/>
  <c r="D26" i="660" l="1"/>
  <c r="I15" i="660"/>
  <c r="F14" i="660"/>
  <c r="F13" i="660"/>
  <c r="F12" i="660"/>
  <c r="F18" i="660" s="1"/>
  <c r="D11" i="660"/>
  <c r="D25" i="660" s="1"/>
  <c r="D27" i="660" s="1"/>
  <c r="F27" i="660" s="1"/>
  <c r="F10" i="660"/>
  <c r="F9" i="660"/>
  <c r="F8" i="660"/>
  <c r="I5" i="660"/>
  <c r="F11" i="660" l="1"/>
  <c r="F21" i="660" s="1"/>
  <c r="M5" i="660"/>
  <c r="O5" i="660" s="1"/>
  <c r="D21" i="660"/>
  <c r="M6" i="660" l="1"/>
  <c r="O6" i="660" l="1"/>
  <c r="M7" i="660"/>
  <c r="O7" i="660" l="1"/>
  <c r="M8" i="660"/>
  <c r="O8" i="660" l="1"/>
  <c r="M9" i="660"/>
  <c r="O9" i="660" l="1"/>
  <c r="M10" i="660"/>
  <c r="O10" i="660" l="1"/>
  <c r="M11" i="660"/>
  <c r="O11" i="660" l="1"/>
  <c r="Q6" i="660"/>
  <c r="I9" i="660" s="1"/>
  <c r="M12" i="660"/>
  <c r="O12" i="660" l="1"/>
  <c r="M13" i="660"/>
  <c r="O13" i="660" l="1"/>
  <c r="M14" i="660"/>
  <c r="O14" i="660" l="1"/>
  <c r="M15" i="660"/>
  <c r="O15" i="660" l="1"/>
  <c r="M16" i="660"/>
  <c r="O16" i="660" l="1"/>
  <c r="M17" i="660"/>
  <c r="O17" i="660" l="1"/>
  <c r="Q7" i="660"/>
  <c r="I11" i="660"/>
  <c r="M18" i="660"/>
  <c r="O18" i="660" l="1"/>
  <c r="M19" i="660"/>
  <c r="AB9" i="659"/>
  <c r="N26" i="659"/>
  <c r="I13" i="660" l="1"/>
  <c r="Q8" i="660"/>
  <c r="O19" i="660"/>
  <c r="M20" i="660"/>
  <c r="O20" i="660" l="1"/>
  <c r="M21" i="660"/>
  <c r="O21" i="660" l="1"/>
  <c r="M22" i="660"/>
  <c r="O22" i="660" l="1"/>
  <c r="M23" i="660"/>
  <c r="O23" i="660" l="1"/>
  <c r="M24" i="660"/>
  <c r="O24" i="660" l="1"/>
  <c r="Q9" i="660"/>
  <c r="D26" i="659" l="1"/>
  <c r="I15" i="659"/>
  <c r="F14" i="659"/>
  <c r="F13" i="659"/>
  <c r="F12" i="659"/>
  <c r="F18" i="659" s="1"/>
  <c r="D11" i="659"/>
  <c r="D25" i="659" s="1"/>
  <c r="D27" i="659" s="1"/>
  <c r="F27" i="659" s="1"/>
  <c r="F10" i="659"/>
  <c r="F9" i="659"/>
  <c r="F8" i="659"/>
  <c r="I5" i="659"/>
  <c r="F11" i="659" l="1"/>
  <c r="F21" i="659" s="1"/>
  <c r="D21" i="659"/>
  <c r="M5" i="659"/>
  <c r="O5" i="659" s="1"/>
  <c r="N26" i="657"/>
  <c r="M6" i="659" l="1"/>
  <c r="O6" i="659" s="1"/>
  <c r="M7" i="659" l="1"/>
  <c r="O7" i="659" s="1"/>
  <c r="M8" i="659" l="1"/>
  <c r="M9" i="659" s="1"/>
  <c r="O8" i="659" l="1"/>
  <c r="O9" i="659"/>
  <c r="M10" i="659"/>
  <c r="O10" i="659" l="1"/>
  <c r="M11" i="659"/>
  <c r="O11" i="659" l="1"/>
  <c r="Q6" i="659"/>
  <c r="I9" i="659" s="1"/>
  <c r="M12" i="659"/>
  <c r="O12" i="659" l="1"/>
  <c r="M13" i="659"/>
  <c r="O13" i="659" l="1"/>
  <c r="M14" i="659"/>
  <c r="O14" i="659" l="1"/>
  <c r="M15" i="659"/>
  <c r="O15" i="659" l="1"/>
  <c r="M16" i="659"/>
  <c r="O16" i="659" l="1"/>
  <c r="M17" i="659"/>
  <c r="I11" i="659" l="1"/>
  <c r="O17" i="659"/>
  <c r="Q7" i="659"/>
  <c r="M18" i="659"/>
  <c r="O18" i="659" l="1"/>
  <c r="M19" i="659"/>
  <c r="AC17" i="657"/>
  <c r="N26" i="655"/>
  <c r="AC10" i="657"/>
  <c r="D26" i="657"/>
  <c r="I15" i="657"/>
  <c r="F14" i="657"/>
  <c r="F13" i="657"/>
  <c r="F12" i="657"/>
  <c r="D11" i="657"/>
  <c r="D25" i="657" s="1"/>
  <c r="D27" i="657" s="1"/>
  <c r="F27" i="657" s="1"/>
  <c r="F10" i="657"/>
  <c r="F9" i="657"/>
  <c r="F8" i="657"/>
  <c r="I5" i="657"/>
  <c r="O19" i="659" l="1"/>
  <c r="I13" i="659"/>
  <c r="Q8" i="659"/>
  <c r="M20" i="659"/>
  <c r="F18" i="657"/>
  <c r="D21" i="657" s="1"/>
  <c r="AA8" i="657"/>
  <c r="F11" i="657"/>
  <c r="O20" i="659" l="1"/>
  <c r="M21" i="659"/>
  <c r="M5" i="657"/>
  <c r="O5" i="657" s="1"/>
  <c r="F21" i="657"/>
  <c r="M6" i="657"/>
  <c r="N26" i="656"/>
  <c r="D26" i="656"/>
  <c r="I15" i="656"/>
  <c r="F14" i="656"/>
  <c r="F13" i="656"/>
  <c r="F12" i="656"/>
  <c r="D11" i="656"/>
  <c r="D25" i="656" s="1"/>
  <c r="D27" i="656" s="1"/>
  <c r="F27" i="656" s="1"/>
  <c r="F10" i="656"/>
  <c r="F9" i="656"/>
  <c r="F8" i="656"/>
  <c r="F11" i="656" s="1"/>
  <c r="I5" i="656"/>
  <c r="O21" i="659" l="1"/>
  <c r="M22" i="659"/>
  <c r="O6" i="657"/>
  <c r="M7" i="657"/>
  <c r="F18" i="656"/>
  <c r="M5" i="656"/>
  <c r="O5" i="656" s="1"/>
  <c r="F21" i="656"/>
  <c r="D21" i="656"/>
  <c r="O22" i="659" l="1"/>
  <c r="M23" i="659"/>
  <c r="O7" i="657"/>
  <c r="M8" i="657"/>
  <c r="M6" i="656"/>
  <c r="D26" i="655"/>
  <c r="I15" i="655"/>
  <c r="F14" i="655"/>
  <c r="F13" i="655"/>
  <c r="F12" i="655"/>
  <c r="D11" i="655"/>
  <c r="D25" i="655" s="1"/>
  <c r="F10" i="655"/>
  <c r="F9" i="655"/>
  <c r="F8" i="655"/>
  <c r="I5" i="655"/>
  <c r="O23" i="659" l="1"/>
  <c r="M24" i="659"/>
  <c r="O8" i="657"/>
  <c r="M9" i="657"/>
  <c r="D27" i="655"/>
  <c r="F27" i="655" s="1"/>
  <c r="O6" i="656"/>
  <c r="M7" i="656"/>
  <c r="F11" i="655"/>
  <c r="F21" i="655" s="1"/>
  <c r="F18" i="655"/>
  <c r="D21" i="655" s="1"/>
  <c r="Q9" i="659" l="1"/>
  <c r="O24" i="659"/>
  <c r="O9" i="657"/>
  <c r="M10" i="657"/>
  <c r="O7" i="656"/>
  <c r="M8" i="656"/>
  <c r="M5" i="655"/>
  <c r="O5" i="655" s="1"/>
  <c r="O10" i="657" l="1"/>
  <c r="M11" i="657"/>
  <c r="O8" i="656"/>
  <c r="M9" i="656"/>
  <c r="M6" i="655"/>
  <c r="O11" i="657" l="1"/>
  <c r="Q6" i="657"/>
  <c r="I9" i="657" s="1"/>
  <c r="M12" i="657"/>
  <c r="O9" i="656"/>
  <c r="M10" i="656"/>
  <c r="O6" i="655"/>
  <c r="M7" i="655"/>
  <c r="O12" i="657" l="1"/>
  <c r="M13" i="657"/>
  <c r="O10" i="656"/>
  <c r="M11" i="656"/>
  <c r="M8" i="655"/>
  <c r="O7" i="655"/>
  <c r="O13" i="657" l="1"/>
  <c r="M14" i="657"/>
  <c r="O11" i="656"/>
  <c r="Q6" i="656"/>
  <c r="I9" i="656" s="1"/>
  <c r="M12" i="656"/>
  <c r="O8" i="655"/>
  <c r="M9" i="655"/>
  <c r="O14" i="657" l="1"/>
  <c r="M15" i="657"/>
  <c r="O12" i="656"/>
  <c r="M13" i="656"/>
  <c r="M10" i="655"/>
  <c r="O9" i="655"/>
  <c r="O15" i="657" l="1"/>
  <c r="M16" i="657"/>
  <c r="O13" i="656"/>
  <c r="M14" i="656"/>
  <c r="M11" i="655"/>
  <c r="O10" i="655"/>
  <c r="O16" i="657" l="1"/>
  <c r="M17" i="657"/>
  <c r="O14" i="656"/>
  <c r="M15" i="656"/>
  <c r="Q6" i="655"/>
  <c r="I9" i="655" s="1"/>
  <c r="O11" i="655"/>
  <c r="M12" i="655"/>
  <c r="I11" i="657" l="1"/>
  <c r="O17" i="657"/>
  <c r="Q7" i="657"/>
  <c r="M18" i="657"/>
  <c r="O15" i="656"/>
  <c r="M16" i="656"/>
  <c r="M13" i="655"/>
  <c r="O12" i="655"/>
  <c r="O18" i="657" l="1"/>
  <c r="M19" i="657"/>
  <c r="O16" i="656"/>
  <c r="M17" i="656"/>
  <c r="O13" i="655"/>
  <c r="M14" i="655"/>
  <c r="I13" i="657" l="1"/>
  <c r="O19" i="657"/>
  <c r="Q8" i="657"/>
  <c r="M20" i="657"/>
  <c r="O17" i="656"/>
  <c r="Q7" i="656"/>
  <c r="I11" i="656"/>
  <c r="M18" i="656"/>
  <c r="O14" i="655"/>
  <c r="M15" i="655"/>
  <c r="O20" i="657" l="1"/>
  <c r="M21" i="657"/>
  <c r="O18" i="656"/>
  <c r="M19" i="656"/>
  <c r="M16" i="655"/>
  <c r="O15" i="655"/>
  <c r="O21" i="657" l="1"/>
  <c r="M22" i="657"/>
  <c r="I13" i="656"/>
  <c r="O19" i="656"/>
  <c r="Q8" i="656"/>
  <c r="M20" i="656"/>
  <c r="O16" i="655"/>
  <c r="M17" i="655"/>
  <c r="O22" i="657" l="1"/>
  <c r="M23" i="657"/>
  <c r="O20" i="656"/>
  <c r="M21" i="656"/>
  <c r="I11" i="655"/>
  <c r="Q7" i="655"/>
  <c r="O17" i="655"/>
  <c r="M18" i="655"/>
  <c r="O23" i="657" l="1"/>
  <c r="M24" i="657"/>
  <c r="O21" i="656"/>
  <c r="M22" i="656"/>
  <c r="O18" i="655"/>
  <c r="M19" i="655"/>
  <c r="O24" i="657" l="1"/>
  <c r="Q9" i="657"/>
  <c r="O22" i="656"/>
  <c r="M23" i="656"/>
  <c r="O19" i="655"/>
  <c r="M20" i="655"/>
  <c r="Q8" i="655"/>
  <c r="I13" i="655"/>
  <c r="O23" i="656" l="1"/>
  <c r="M24" i="656"/>
  <c r="M21" i="655"/>
  <c r="O20" i="655"/>
  <c r="O24" i="656" l="1"/>
  <c r="Q9" i="656"/>
  <c r="O21" i="655"/>
  <c r="M22" i="655"/>
  <c r="M23" i="655" l="1"/>
  <c r="O22" i="655"/>
  <c r="M24" i="655" l="1"/>
  <c r="O23" i="655"/>
  <c r="Q9" i="655" l="1"/>
  <c r="O24" i="655"/>
  <c r="N26" i="653" l="1"/>
  <c r="N26" i="654" l="1"/>
  <c r="D26" i="654"/>
  <c r="I15" i="654"/>
  <c r="F14" i="654"/>
  <c r="F13" i="654"/>
  <c r="F12" i="654"/>
  <c r="D11" i="654"/>
  <c r="D25" i="654" s="1"/>
  <c r="D27" i="654" s="1"/>
  <c r="F27" i="654" s="1"/>
  <c r="F10" i="654"/>
  <c r="F9" i="654"/>
  <c r="F8" i="654"/>
  <c r="I5" i="654"/>
  <c r="F18" i="654" l="1"/>
  <c r="F11" i="654"/>
  <c r="F21" i="654" s="1"/>
  <c r="D21" i="654"/>
  <c r="N26" i="652"/>
  <c r="M5" i="654" l="1"/>
  <c r="O5" i="654" s="1"/>
  <c r="D26" i="653"/>
  <c r="I15" i="653"/>
  <c r="F14" i="653"/>
  <c r="F13" i="653"/>
  <c r="F12" i="653"/>
  <c r="D11" i="653"/>
  <c r="D25" i="653" s="1"/>
  <c r="D27" i="653" s="1"/>
  <c r="F27" i="653" s="1"/>
  <c r="F10" i="653"/>
  <c r="F9" i="653"/>
  <c r="F8" i="653"/>
  <c r="I5" i="653"/>
  <c r="M6" i="654" l="1"/>
  <c r="F18" i="653"/>
  <c r="D21" i="653" s="1"/>
  <c r="F11" i="653"/>
  <c r="F21" i="653" s="1"/>
  <c r="M5" i="653" l="1"/>
  <c r="O5" i="653" s="1"/>
  <c r="O6" i="654"/>
  <c r="M7" i="654"/>
  <c r="M6" i="653"/>
  <c r="O6" i="653" s="1"/>
  <c r="M7" i="653" l="1"/>
  <c r="O7" i="654"/>
  <c r="M8" i="654"/>
  <c r="O7" i="653"/>
  <c r="M8" i="653"/>
  <c r="O8" i="654" l="1"/>
  <c r="M9" i="654"/>
  <c r="O8" i="653"/>
  <c r="M9" i="653"/>
  <c r="O9" i="654" l="1"/>
  <c r="M10" i="654"/>
  <c r="O9" i="653"/>
  <c r="M10" i="653"/>
  <c r="O10" i="654" l="1"/>
  <c r="M11" i="654"/>
  <c r="O10" i="653"/>
  <c r="M11" i="653"/>
  <c r="M12" i="654" l="1"/>
  <c r="O11" i="654"/>
  <c r="Q6" i="654"/>
  <c r="I9" i="654" s="1"/>
  <c r="O11" i="653"/>
  <c r="Q6" i="653"/>
  <c r="I9" i="653" s="1"/>
  <c r="M12" i="653"/>
  <c r="O12" i="654" l="1"/>
  <c r="M13" i="654"/>
  <c r="O12" i="653"/>
  <c r="M13" i="653"/>
  <c r="M14" i="654" l="1"/>
  <c r="O13" i="654"/>
  <c r="O13" i="653"/>
  <c r="M14" i="653"/>
  <c r="M15" i="654" l="1"/>
  <c r="O14" i="654"/>
  <c r="O14" i="653"/>
  <c r="M15" i="653"/>
  <c r="O15" i="654" l="1"/>
  <c r="M16" i="654"/>
  <c r="O15" i="653"/>
  <c r="M16" i="653"/>
  <c r="M17" i="654" l="1"/>
  <c r="O16" i="654"/>
  <c r="O16" i="653"/>
  <c r="M17" i="653"/>
  <c r="I11" i="654" l="1"/>
  <c r="Q7" i="654"/>
  <c r="M18" i="654"/>
  <c r="O17" i="654"/>
  <c r="Q7" i="653"/>
  <c r="I11" i="653"/>
  <c r="O17" i="653"/>
  <c r="M18" i="653"/>
  <c r="M19" i="654" l="1"/>
  <c r="O18" i="654"/>
  <c r="O18" i="653"/>
  <c r="M19" i="653"/>
  <c r="I13" i="654" l="1"/>
  <c r="O19" i="654"/>
  <c r="Q8" i="654"/>
  <c r="M20" i="654"/>
  <c r="O19" i="653"/>
  <c r="Q8" i="653"/>
  <c r="I13" i="653"/>
  <c r="M20" i="653"/>
  <c r="O20" i="654" l="1"/>
  <c r="M21" i="654"/>
  <c r="O20" i="653"/>
  <c r="M21" i="653"/>
  <c r="O21" i="654" l="1"/>
  <c r="M22" i="654"/>
  <c r="O21" i="653"/>
  <c r="M22" i="653"/>
  <c r="M23" i="654" l="1"/>
  <c r="O22" i="654"/>
  <c r="O22" i="653"/>
  <c r="M23" i="653"/>
  <c r="M24" i="654" l="1"/>
  <c r="O23" i="654"/>
  <c r="O23" i="653"/>
  <c r="M24" i="653"/>
  <c r="Q9" i="654" l="1"/>
  <c r="O24" i="654"/>
  <c r="O24" i="653"/>
  <c r="Q9" i="653"/>
  <c r="D26" i="652" l="1"/>
  <c r="I15" i="652"/>
  <c r="F14" i="652"/>
  <c r="F13" i="652"/>
  <c r="F12" i="652"/>
  <c r="D11" i="652"/>
  <c r="D25" i="652" s="1"/>
  <c r="D27" i="652" s="1"/>
  <c r="F27" i="652" s="1"/>
  <c r="F10" i="652"/>
  <c r="F9" i="652"/>
  <c r="F8" i="652"/>
  <c r="I5" i="652"/>
  <c r="N26" i="651"/>
  <c r="D26" i="651"/>
  <c r="I15" i="651"/>
  <c r="F14" i="651"/>
  <c r="F13" i="651"/>
  <c r="F12" i="651"/>
  <c r="D11" i="651"/>
  <c r="D25" i="651" s="1"/>
  <c r="D27" i="651" s="1"/>
  <c r="F27" i="651" s="1"/>
  <c r="F10" i="651"/>
  <c r="F9" i="651"/>
  <c r="F8" i="651"/>
  <c r="I5" i="651"/>
  <c r="F18" i="651" l="1"/>
  <c r="D21" i="651" s="1"/>
  <c r="F18" i="652"/>
  <c r="D21" i="652" s="1"/>
  <c r="F11" i="652"/>
  <c r="F21" i="652" s="1"/>
  <c r="F11" i="651"/>
  <c r="M5" i="651"/>
  <c r="O5" i="651" s="1"/>
  <c r="F21" i="651"/>
  <c r="F19" i="651"/>
  <c r="F19" i="652"/>
  <c r="M5" i="652" l="1"/>
  <c r="O5" i="652" s="1"/>
  <c r="D22" i="651"/>
  <c r="D22" i="652"/>
  <c r="M6" i="651"/>
  <c r="F19" i="653"/>
  <c r="F19" i="669"/>
  <c r="F19" i="665"/>
  <c r="D22" i="665" l="1"/>
  <c r="D22" i="669"/>
  <c r="D22" i="653"/>
  <c r="M6" i="652"/>
  <c r="O6" i="652" s="1"/>
  <c r="O6" i="651"/>
  <c r="M7" i="651"/>
  <c r="F19" i="670"/>
  <c r="F19" i="666"/>
  <c r="F19" i="654"/>
  <c r="D22" i="670" l="1"/>
  <c r="D22" i="666"/>
  <c r="D22" i="654"/>
  <c r="M7" i="652"/>
  <c r="O7" i="652" s="1"/>
  <c r="M8" i="652"/>
  <c r="O7" i="651"/>
  <c r="M8" i="651"/>
  <c r="F19" i="667"/>
  <c r="F19" i="671"/>
  <c r="F19" i="655"/>
  <c r="F19" i="656" s="1"/>
  <c r="D22" i="671" l="1"/>
  <c r="D22" i="667"/>
  <c r="D22" i="655"/>
  <c r="D22" i="656"/>
  <c r="O8" i="652"/>
  <c r="M9" i="652"/>
  <c r="O8" i="651"/>
  <c r="M9" i="651"/>
  <c r="F19" i="672"/>
  <c r="F19" i="668"/>
  <c r="F19" i="673"/>
  <c r="F19" i="657"/>
  <c r="D22" i="672" l="1"/>
  <c r="D22" i="673"/>
  <c r="D22" i="668"/>
  <c r="D22" i="657"/>
  <c r="O9" i="652"/>
  <c r="M10" i="652"/>
  <c r="O9" i="651"/>
  <c r="M10" i="651"/>
  <c r="F19" i="674"/>
  <c r="F19" i="659"/>
  <c r="D22" i="674" l="1"/>
  <c r="D22" i="659"/>
  <c r="O10" i="652"/>
  <c r="M11" i="652"/>
  <c r="O10" i="651"/>
  <c r="M11" i="651"/>
  <c r="F19" i="675"/>
  <c r="F19" i="660"/>
  <c r="D22" i="675" l="1"/>
  <c r="D22" i="660"/>
  <c r="O11" i="652"/>
  <c r="Q6" i="652"/>
  <c r="I9" i="652" s="1"/>
  <c r="M12" i="652"/>
  <c r="O11" i="651"/>
  <c r="Q6" i="651"/>
  <c r="I9" i="651" s="1"/>
  <c r="M12" i="651"/>
  <c r="F19" i="676"/>
  <c r="F19" i="677"/>
  <c r="D22" i="677" l="1"/>
  <c r="D22" i="676"/>
  <c r="O12" i="652"/>
  <c r="M13" i="652"/>
  <c r="O12" i="651"/>
  <c r="M13" i="651"/>
  <c r="F19" i="678"/>
  <c r="D22" i="678" l="1"/>
  <c r="O13" i="652"/>
  <c r="M14" i="652"/>
  <c r="O13" i="651"/>
  <c r="M14" i="651"/>
  <c r="F19" i="679"/>
  <c r="F19" i="680" s="1"/>
  <c r="D22" i="679" l="1"/>
  <c r="D22" i="680"/>
  <c r="O14" i="652"/>
  <c r="M15" i="652"/>
  <c r="O14" i="651"/>
  <c r="M15" i="651"/>
  <c r="F19" i="681"/>
  <c r="D22" i="681" l="1"/>
  <c r="O15" i="652"/>
  <c r="M16" i="652"/>
  <c r="O15" i="651"/>
  <c r="M16" i="651"/>
  <c r="F19" i="682"/>
  <c r="D22" i="682" l="1"/>
  <c r="O16" i="652"/>
  <c r="M17" i="652"/>
  <c r="O16" i="651"/>
  <c r="M17" i="651"/>
  <c r="F19" i="683"/>
  <c r="F19" i="684" s="1"/>
  <c r="D22" i="683" l="1"/>
  <c r="D22" i="684"/>
  <c r="O17" i="652"/>
  <c r="I11" i="652"/>
  <c r="Q7" i="652"/>
  <c r="M18" i="652"/>
  <c r="O17" i="651"/>
  <c r="I11" i="651"/>
  <c r="Q7" i="651"/>
  <c r="M18" i="651"/>
  <c r="F19" i="685"/>
  <c r="F19" i="686"/>
  <c r="D22" i="686" l="1"/>
  <c r="D22" i="685"/>
  <c r="O18" i="652"/>
  <c r="M19" i="652"/>
  <c r="O18" i="651"/>
  <c r="M19" i="651"/>
  <c r="F19" i="687"/>
  <c r="D22" i="687" l="1"/>
  <c r="I13" i="652"/>
  <c r="O19" i="652"/>
  <c r="Q8" i="652"/>
  <c r="M20" i="652"/>
  <c r="I13" i="651"/>
  <c r="Q8" i="651"/>
  <c r="O19" i="651"/>
  <c r="M20" i="651"/>
  <c r="F19" i="688"/>
  <c r="D22" i="688" l="1"/>
  <c r="O20" i="652"/>
  <c r="M21" i="652"/>
  <c r="O20" i="651"/>
  <c r="M21" i="651"/>
  <c r="F19" i="689"/>
  <c r="F19" i="690" s="1"/>
  <c r="F19" i="691"/>
  <c r="F19" i="692" s="1"/>
  <c r="D22" i="692" l="1"/>
  <c r="D22" i="691"/>
  <c r="D22" i="690"/>
  <c r="D22" i="689"/>
  <c r="O21" i="652"/>
  <c r="M22" i="652"/>
  <c r="O21" i="651"/>
  <c r="M22" i="651"/>
  <c r="F19" i="693"/>
  <c r="D22" i="693" l="1"/>
  <c r="O22" i="652"/>
  <c r="M23" i="652"/>
  <c r="O22" i="651"/>
  <c r="M23" i="651"/>
  <c r="F19" i="694"/>
  <c r="F19" i="695" s="1"/>
  <c r="F19" i="696"/>
  <c r="F19" i="697" s="1"/>
  <c r="D22" i="697" l="1"/>
  <c r="D22" i="696"/>
  <c r="D22" i="695"/>
  <c r="D22" i="694"/>
  <c r="O23" i="652"/>
  <c r="M24" i="652"/>
  <c r="O23" i="651"/>
  <c r="M24" i="651"/>
  <c r="F19" i="698"/>
  <c r="D22" i="698" l="1"/>
  <c r="O24" i="652"/>
  <c r="Q9" i="652"/>
  <c r="O24" i="651"/>
  <c r="Q9" i="651"/>
  <c r="N26" i="650" l="1"/>
  <c r="D26" i="650"/>
  <c r="I15" i="650"/>
  <c r="F14" i="650"/>
  <c r="F13" i="650"/>
  <c r="F12" i="650"/>
  <c r="D11" i="650"/>
  <c r="D25" i="650" s="1"/>
  <c r="F10" i="650"/>
  <c r="F9" i="650"/>
  <c r="F8" i="650"/>
  <c r="I5" i="650"/>
  <c r="N26" i="649"/>
  <c r="D26" i="649"/>
  <c r="I15" i="649"/>
  <c r="F14" i="649"/>
  <c r="F13" i="649"/>
  <c r="F12" i="649"/>
  <c r="D11" i="649"/>
  <c r="D25" i="649" s="1"/>
  <c r="F10" i="649"/>
  <c r="F9" i="649"/>
  <c r="F8" i="649"/>
  <c r="I5" i="649"/>
  <c r="D27" i="649" l="1"/>
  <c r="F27" i="649" s="1"/>
  <c r="F18" i="650"/>
  <c r="D21" i="650" s="1"/>
  <c r="D27" i="650"/>
  <c r="F27" i="650" s="1"/>
  <c r="F11" i="650"/>
  <c r="M5" i="650" s="1"/>
  <c r="O5" i="650" s="1"/>
  <c r="F18" i="649"/>
  <c r="D21" i="649" s="1"/>
  <c r="F11" i="649"/>
  <c r="F21" i="649" s="1"/>
  <c r="M5" i="649" l="1"/>
  <c r="O5" i="649" s="1"/>
  <c r="F21" i="650"/>
  <c r="M6" i="650"/>
  <c r="M6" i="649" l="1"/>
  <c r="O6" i="649" s="1"/>
  <c r="O6" i="650"/>
  <c r="M7" i="650"/>
  <c r="M7" i="649" l="1"/>
  <c r="O7" i="649" s="1"/>
  <c r="O7" i="650"/>
  <c r="M8" i="650"/>
  <c r="M8" i="649" l="1"/>
  <c r="O8" i="650"/>
  <c r="M9" i="650"/>
  <c r="O8" i="649" l="1"/>
  <c r="M9" i="649"/>
  <c r="O9" i="650"/>
  <c r="M10" i="650"/>
  <c r="O9" i="649" l="1"/>
  <c r="M10" i="649"/>
  <c r="O10" i="650"/>
  <c r="M11" i="650"/>
  <c r="M11" i="649" l="1"/>
  <c r="O10" i="649"/>
  <c r="O11" i="650"/>
  <c r="Q6" i="650"/>
  <c r="I9" i="650" s="1"/>
  <c r="M12" i="650"/>
  <c r="M12" i="649" l="1"/>
  <c r="O11" i="649"/>
  <c r="Q6" i="649"/>
  <c r="I9" i="649" s="1"/>
  <c r="O12" i="650"/>
  <c r="M13" i="650"/>
  <c r="O12" i="649" l="1"/>
  <c r="M13" i="649"/>
  <c r="O13" i="650"/>
  <c r="M14" i="650"/>
  <c r="M14" i="649" l="1"/>
  <c r="O13" i="649"/>
  <c r="O14" i="650"/>
  <c r="M15" i="650"/>
  <c r="O14" i="649" l="1"/>
  <c r="M15" i="649"/>
  <c r="O15" i="650"/>
  <c r="M16" i="650"/>
  <c r="M16" i="649" l="1"/>
  <c r="O15" i="649"/>
  <c r="O16" i="650"/>
  <c r="M17" i="650"/>
  <c r="O16" i="649" l="1"/>
  <c r="M17" i="649"/>
  <c r="O17" i="650"/>
  <c r="Q7" i="650"/>
  <c r="I11" i="650"/>
  <c r="M18" i="650"/>
  <c r="I11" i="649" l="1"/>
  <c r="M18" i="649"/>
  <c r="O17" i="649"/>
  <c r="Q7" i="649"/>
  <c r="O18" i="650"/>
  <c r="M19" i="650"/>
  <c r="O18" i="649" l="1"/>
  <c r="M19" i="649"/>
  <c r="O19" i="650"/>
  <c r="I13" i="650"/>
  <c r="Q8" i="650"/>
  <c r="M20" i="650"/>
  <c r="Q8" i="649" l="1"/>
  <c r="M20" i="649"/>
  <c r="I13" i="649"/>
  <c r="O19" i="649"/>
  <c r="O20" i="650"/>
  <c r="M21" i="650"/>
  <c r="M21" i="649" l="1"/>
  <c r="O20" i="649"/>
  <c r="O21" i="650"/>
  <c r="M22" i="650"/>
  <c r="M22" i="649" l="1"/>
  <c r="O21" i="649"/>
  <c r="O22" i="650"/>
  <c r="M23" i="650"/>
  <c r="M23" i="649" l="1"/>
  <c r="O22" i="649"/>
  <c r="O23" i="650"/>
  <c r="M24" i="650"/>
  <c r="O23" i="649" l="1"/>
  <c r="M24" i="649"/>
  <c r="Q9" i="650"/>
  <c r="O24" i="650"/>
  <c r="Q9" i="649" l="1"/>
  <c r="O24" i="649"/>
  <c r="F19" i="650"/>
  <c r="D22" i="650" l="1"/>
  <c r="F19" i="649"/>
  <c r="D22" i="649" l="1"/>
  <c r="D26" i="110" l="1"/>
  <c r="D18" i="110"/>
  <c r="I15" i="110"/>
  <c r="F14" i="110"/>
  <c r="F13" i="110"/>
  <c r="F12" i="110"/>
  <c r="D11" i="110"/>
  <c r="D25" i="110" s="1"/>
  <c r="F10" i="110"/>
  <c r="F9" i="110"/>
  <c r="F8" i="110"/>
  <c r="I5" i="110"/>
  <c r="D26" i="109"/>
  <c r="D18" i="109"/>
  <c r="I15" i="109"/>
  <c r="F14" i="109"/>
  <c r="F13" i="109"/>
  <c r="F12" i="109"/>
  <c r="D11" i="109"/>
  <c r="D25" i="109" s="1"/>
  <c r="F10" i="109"/>
  <c r="F9" i="109"/>
  <c r="F8" i="109"/>
  <c r="D26" i="108"/>
  <c r="D18" i="108"/>
  <c r="I15" i="108"/>
  <c r="F14" i="108"/>
  <c r="F13" i="108"/>
  <c r="F12" i="108"/>
  <c r="D11" i="108"/>
  <c r="D25" i="108" s="1"/>
  <c r="F10" i="108"/>
  <c r="F9" i="108"/>
  <c r="F8" i="108"/>
  <c r="D26" i="107"/>
  <c r="D18" i="107"/>
  <c r="I15" i="107"/>
  <c r="F14" i="107"/>
  <c r="F13" i="107"/>
  <c r="F12" i="107"/>
  <c r="D11" i="107"/>
  <c r="D25" i="107" s="1"/>
  <c r="F10" i="107"/>
  <c r="F9" i="107"/>
  <c r="F8" i="107"/>
  <c r="D26" i="106"/>
  <c r="D18" i="106"/>
  <c r="I15" i="106"/>
  <c r="F14" i="106"/>
  <c r="F13" i="106"/>
  <c r="F12" i="106"/>
  <c r="D11" i="106"/>
  <c r="D25" i="106" s="1"/>
  <c r="F10" i="106"/>
  <c r="F9" i="106"/>
  <c r="F8" i="106"/>
  <c r="D26" i="105"/>
  <c r="D18" i="105"/>
  <c r="I15" i="105"/>
  <c r="F14" i="105"/>
  <c r="F13" i="105"/>
  <c r="F12" i="105"/>
  <c r="D11" i="105"/>
  <c r="D25" i="105" s="1"/>
  <c r="F10" i="105"/>
  <c r="F9" i="105"/>
  <c r="F8" i="105"/>
  <c r="D23" i="103"/>
  <c r="D16" i="103"/>
  <c r="I15" i="103"/>
  <c r="F15" i="103"/>
  <c r="F14" i="103"/>
  <c r="F13" i="103"/>
  <c r="F12" i="103"/>
  <c r="D11" i="103"/>
  <c r="D22" i="103" s="1"/>
  <c r="F10" i="103"/>
  <c r="F9" i="103"/>
  <c r="F8" i="103"/>
  <c r="D23" i="102"/>
  <c r="D16" i="102"/>
  <c r="I15" i="102"/>
  <c r="F15" i="102"/>
  <c r="F14" i="102"/>
  <c r="F13" i="102"/>
  <c r="F12" i="102"/>
  <c r="D11" i="102"/>
  <c r="D22" i="102" s="1"/>
  <c r="F10" i="102"/>
  <c r="F9" i="102"/>
  <c r="F8" i="102"/>
  <c r="D23" i="101"/>
  <c r="D16" i="101"/>
  <c r="I15" i="101"/>
  <c r="F15" i="101"/>
  <c r="F14" i="101"/>
  <c r="F13" i="101"/>
  <c r="F12" i="101"/>
  <c r="D11" i="101"/>
  <c r="D22" i="101" s="1"/>
  <c r="F10" i="101"/>
  <c r="F9" i="101"/>
  <c r="F8" i="101"/>
  <c r="D23" i="100"/>
  <c r="D16" i="100"/>
  <c r="I15" i="100"/>
  <c r="F15" i="100"/>
  <c r="F14" i="100"/>
  <c r="F13" i="100"/>
  <c r="F12" i="100"/>
  <c r="D11" i="100"/>
  <c r="D22" i="100" s="1"/>
  <c r="F10" i="100"/>
  <c r="F9" i="100"/>
  <c r="F8" i="100"/>
  <c r="D23" i="99"/>
  <c r="D16" i="99"/>
  <c r="I15" i="99"/>
  <c r="F15" i="99"/>
  <c r="F14" i="99"/>
  <c r="F13" i="99"/>
  <c r="F12" i="99"/>
  <c r="D11" i="99"/>
  <c r="D22" i="99" s="1"/>
  <c r="F10" i="99"/>
  <c r="F9" i="99"/>
  <c r="F8" i="99"/>
  <c r="D23" i="98"/>
  <c r="D16" i="98"/>
  <c r="I15" i="98"/>
  <c r="F15" i="98"/>
  <c r="F14" i="98"/>
  <c r="F13" i="98"/>
  <c r="F12" i="98"/>
  <c r="D11" i="98"/>
  <c r="D22" i="98" s="1"/>
  <c r="F10" i="98"/>
  <c r="Z9" i="98"/>
  <c r="F9" i="98"/>
  <c r="F8" i="98"/>
  <c r="D23" i="97"/>
  <c r="D16" i="97"/>
  <c r="I15" i="97"/>
  <c r="F15" i="97"/>
  <c r="F14" i="97"/>
  <c r="F13" i="97"/>
  <c r="F12" i="97"/>
  <c r="D11" i="97"/>
  <c r="D22" i="97" s="1"/>
  <c r="F10" i="97"/>
  <c r="F9" i="97"/>
  <c r="F8" i="97"/>
  <c r="D23" i="96"/>
  <c r="D16" i="96"/>
  <c r="I15" i="96"/>
  <c r="F15" i="96"/>
  <c r="F14" i="96"/>
  <c r="F13" i="96"/>
  <c r="F12" i="96"/>
  <c r="D11" i="96"/>
  <c r="D22" i="96" s="1"/>
  <c r="F10" i="96"/>
  <c r="F9" i="96"/>
  <c r="F8" i="96"/>
  <c r="D23" i="95"/>
  <c r="D16" i="95"/>
  <c r="I15" i="95"/>
  <c r="F15" i="95"/>
  <c r="F14" i="95"/>
  <c r="F13" i="95"/>
  <c r="F12" i="95"/>
  <c r="D11" i="95"/>
  <c r="D22" i="95" s="1"/>
  <c r="F10" i="95"/>
  <c r="F9" i="95"/>
  <c r="F8" i="95"/>
  <c r="D23" i="94"/>
  <c r="D16" i="94"/>
  <c r="I15" i="94"/>
  <c r="F15" i="94"/>
  <c r="F14" i="94"/>
  <c r="F13" i="94"/>
  <c r="F12" i="94"/>
  <c r="D11" i="94"/>
  <c r="D22" i="94" s="1"/>
  <c r="F10" i="94"/>
  <c r="F9" i="94"/>
  <c r="F8" i="94"/>
  <c r="D23" i="93"/>
  <c r="D16" i="93"/>
  <c r="I15" i="93"/>
  <c r="F15" i="93"/>
  <c r="F14" i="93"/>
  <c r="F13" i="93"/>
  <c r="F12" i="93"/>
  <c r="D11" i="93"/>
  <c r="D22" i="93" s="1"/>
  <c r="F10" i="93"/>
  <c r="F9" i="93"/>
  <c r="F8" i="93"/>
  <c r="D23" i="92"/>
  <c r="D16" i="92"/>
  <c r="I15" i="92"/>
  <c r="F15" i="92"/>
  <c r="F14" i="92"/>
  <c r="F13" i="92"/>
  <c r="F12" i="92"/>
  <c r="D11" i="92"/>
  <c r="D22" i="92" s="1"/>
  <c r="F10" i="92"/>
  <c r="F9" i="92"/>
  <c r="F8" i="92"/>
  <c r="D23" i="91"/>
  <c r="D16" i="91"/>
  <c r="I15" i="91"/>
  <c r="F15" i="91"/>
  <c r="F14" i="91"/>
  <c r="F13" i="91"/>
  <c r="F12" i="91"/>
  <c r="D11" i="91"/>
  <c r="D22" i="91" s="1"/>
  <c r="F10" i="91"/>
  <c r="F9" i="91"/>
  <c r="F8" i="91"/>
  <c r="D23" i="90"/>
  <c r="D16" i="90"/>
  <c r="I15" i="90"/>
  <c r="F15" i="90"/>
  <c r="F14" i="90"/>
  <c r="F13" i="90"/>
  <c r="F12" i="90"/>
  <c r="D11" i="90"/>
  <c r="D22" i="90" s="1"/>
  <c r="F10" i="90"/>
  <c r="F9" i="90"/>
  <c r="F8" i="90"/>
  <c r="D23" i="89"/>
  <c r="D16" i="89"/>
  <c r="I15" i="89"/>
  <c r="F15" i="89"/>
  <c r="F14" i="89"/>
  <c r="F13" i="89"/>
  <c r="F12" i="89"/>
  <c r="D11" i="89"/>
  <c r="D22" i="89" s="1"/>
  <c r="F10" i="89"/>
  <c r="F9" i="89"/>
  <c r="F8" i="89"/>
  <c r="D23" i="87"/>
  <c r="D16" i="87"/>
  <c r="I15" i="87"/>
  <c r="F15" i="87"/>
  <c r="F14" i="87"/>
  <c r="F13" i="87"/>
  <c r="F12" i="87"/>
  <c r="D11" i="87"/>
  <c r="D22" i="87" s="1"/>
  <c r="F10" i="87"/>
  <c r="F9" i="87"/>
  <c r="F8" i="87"/>
  <c r="D23" i="86"/>
  <c r="D16" i="86"/>
  <c r="I15" i="86"/>
  <c r="F15" i="86"/>
  <c r="F14" i="86"/>
  <c r="F13" i="86"/>
  <c r="F12" i="86"/>
  <c r="D11" i="86"/>
  <c r="D22" i="86" s="1"/>
  <c r="F10" i="86"/>
  <c r="F9" i="86"/>
  <c r="F8" i="86"/>
  <c r="D23" i="85"/>
  <c r="D16" i="85"/>
  <c r="I15" i="85"/>
  <c r="F15" i="85"/>
  <c r="F14" i="85"/>
  <c r="F13" i="85"/>
  <c r="F12" i="85"/>
  <c r="D11" i="85"/>
  <c r="D22" i="85" s="1"/>
  <c r="F10" i="85"/>
  <c r="F9" i="85"/>
  <c r="F8" i="85"/>
  <c r="D23" i="84"/>
  <c r="D16" i="84"/>
  <c r="I15" i="84"/>
  <c r="F15" i="84"/>
  <c r="F14" i="84"/>
  <c r="F13" i="84"/>
  <c r="F12" i="84"/>
  <c r="D11" i="84"/>
  <c r="D22" i="84" s="1"/>
  <c r="F10" i="84"/>
  <c r="F9" i="84"/>
  <c r="F8" i="84"/>
  <c r="D23" i="83"/>
  <c r="D16" i="83"/>
  <c r="I15" i="83"/>
  <c r="F15" i="83"/>
  <c r="F14" i="83"/>
  <c r="F13" i="83"/>
  <c r="F12" i="83"/>
  <c r="D11" i="83"/>
  <c r="D22" i="83" s="1"/>
  <c r="F10" i="83"/>
  <c r="F9" i="83"/>
  <c r="F8" i="83"/>
  <c r="D23" i="82"/>
  <c r="D16" i="82"/>
  <c r="I15" i="82"/>
  <c r="F15" i="82"/>
  <c r="F14" i="82"/>
  <c r="F13" i="82"/>
  <c r="F12" i="82"/>
  <c r="D11" i="82"/>
  <c r="D22" i="82" s="1"/>
  <c r="F10" i="82"/>
  <c r="F9" i="82"/>
  <c r="F8" i="82"/>
  <c r="D23" i="81"/>
  <c r="D16" i="81"/>
  <c r="I15" i="81"/>
  <c r="F15" i="81"/>
  <c r="F14" i="81"/>
  <c r="F13" i="81"/>
  <c r="F12" i="81"/>
  <c r="D11" i="81"/>
  <c r="D22" i="81" s="1"/>
  <c r="F10" i="81"/>
  <c r="F9" i="81"/>
  <c r="F8" i="81"/>
  <c r="D23" i="80"/>
  <c r="V16" i="80"/>
  <c r="D16" i="80"/>
  <c r="I15" i="80"/>
  <c r="F15" i="80"/>
  <c r="F14" i="80"/>
  <c r="F13" i="80"/>
  <c r="F12" i="80"/>
  <c r="D11" i="80"/>
  <c r="D22" i="80" s="1"/>
  <c r="D24" i="80" s="1"/>
  <c r="F24" i="80" s="1"/>
  <c r="V10" i="80"/>
  <c r="F10" i="80"/>
  <c r="F9" i="80"/>
  <c r="F8" i="80"/>
  <c r="D23" i="79"/>
  <c r="D16" i="79"/>
  <c r="I15" i="79"/>
  <c r="F15" i="79"/>
  <c r="F14" i="79"/>
  <c r="F13" i="79"/>
  <c r="F12" i="79"/>
  <c r="D11" i="79"/>
  <c r="D22" i="79" s="1"/>
  <c r="F10" i="79"/>
  <c r="F9" i="79"/>
  <c r="F8" i="79"/>
  <c r="D23" i="78"/>
  <c r="D16" i="78"/>
  <c r="I15" i="78"/>
  <c r="F15" i="78"/>
  <c r="F14" i="78"/>
  <c r="F13" i="78"/>
  <c r="F12" i="78"/>
  <c r="D11" i="78"/>
  <c r="D22" i="78" s="1"/>
  <c r="F10" i="78"/>
  <c r="F9" i="78"/>
  <c r="F8" i="78"/>
  <c r="D23" i="77"/>
  <c r="D16" i="77"/>
  <c r="I15" i="77"/>
  <c r="F15" i="77"/>
  <c r="F14" i="77"/>
  <c r="F13" i="77"/>
  <c r="F12" i="77"/>
  <c r="D11" i="77"/>
  <c r="D22" i="77" s="1"/>
  <c r="F10" i="77"/>
  <c r="F9" i="77"/>
  <c r="F8" i="77"/>
  <c r="D23" i="76"/>
  <c r="D16" i="76"/>
  <c r="I15" i="76"/>
  <c r="F15" i="76"/>
  <c r="F14" i="76"/>
  <c r="F13" i="76"/>
  <c r="F12" i="76"/>
  <c r="D11" i="76"/>
  <c r="D22" i="76" s="1"/>
  <c r="F10" i="76"/>
  <c r="F9" i="76"/>
  <c r="F8" i="76"/>
  <c r="D23" i="75"/>
  <c r="D16" i="75"/>
  <c r="I15" i="75"/>
  <c r="F15" i="75"/>
  <c r="F14" i="75"/>
  <c r="F13" i="75"/>
  <c r="F12" i="75"/>
  <c r="D11" i="75"/>
  <c r="D22" i="75" s="1"/>
  <c r="F10" i="75"/>
  <c r="F9" i="75"/>
  <c r="F8" i="75"/>
  <c r="D23" i="74"/>
  <c r="D16" i="74"/>
  <c r="I15" i="74"/>
  <c r="F15" i="74"/>
  <c r="F14" i="74"/>
  <c r="F13" i="74"/>
  <c r="F12" i="74"/>
  <c r="D11" i="74"/>
  <c r="D22" i="74" s="1"/>
  <c r="F10" i="74"/>
  <c r="F9" i="74"/>
  <c r="F8" i="74"/>
  <c r="D23" i="73"/>
  <c r="D16" i="73"/>
  <c r="I15" i="73"/>
  <c r="F15" i="73"/>
  <c r="F14" i="73"/>
  <c r="F13" i="73"/>
  <c r="F12" i="73"/>
  <c r="D11" i="73"/>
  <c r="D22" i="73" s="1"/>
  <c r="F10" i="73"/>
  <c r="F9" i="73"/>
  <c r="F8" i="73"/>
  <c r="D23" i="72"/>
  <c r="D16" i="72"/>
  <c r="I15" i="72"/>
  <c r="F15" i="72"/>
  <c r="F14" i="72"/>
  <c r="F13" i="72"/>
  <c r="F12" i="72"/>
  <c r="D11" i="72"/>
  <c r="D22" i="72" s="1"/>
  <c r="F10" i="72"/>
  <c r="F9" i="72"/>
  <c r="F8" i="72"/>
  <c r="D23" i="71"/>
  <c r="D16" i="71"/>
  <c r="I15" i="71"/>
  <c r="F15" i="71"/>
  <c r="F14" i="71"/>
  <c r="F13" i="71"/>
  <c r="F12" i="71"/>
  <c r="D11" i="71"/>
  <c r="D22" i="71" s="1"/>
  <c r="F10" i="71"/>
  <c r="F9" i="71"/>
  <c r="W8" i="71"/>
  <c r="F8" i="71"/>
  <c r="D23" i="70"/>
  <c r="D16" i="70"/>
  <c r="I15" i="70"/>
  <c r="F15" i="70"/>
  <c r="F14" i="70"/>
  <c r="F13" i="70"/>
  <c r="F12" i="70"/>
  <c r="D11" i="70"/>
  <c r="D22" i="70" s="1"/>
  <c r="F10" i="70"/>
  <c r="F9" i="70"/>
  <c r="F8" i="70"/>
  <c r="D23" i="69"/>
  <c r="D16" i="69"/>
  <c r="I15" i="69"/>
  <c r="F15" i="69"/>
  <c r="F14" i="69"/>
  <c r="F13" i="69"/>
  <c r="F12" i="69"/>
  <c r="D11" i="69"/>
  <c r="D22" i="69" s="1"/>
  <c r="F10" i="69"/>
  <c r="F9" i="69"/>
  <c r="F8" i="69"/>
  <c r="D23" i="68"/>
  <c r="D16" i="68"/>
  <c r="I15" i="68"/>
  <c r="F15" i="68"/>
  <c r="F14" i="68"/>
  <c r="F13" i="68"/>
  <c r="F12" i="68"/>
  <c r="D11" i="68"/>
  <c r="D22" i="68" s="1"/>
  <c r="F10" i="68"/>
  <c r="F9" i="68"/>
  <c r="F8" i="68"/>
  <c r="D23" i="67"/>
  <c r="D16" i="67"/>
  <c r="I15" i="67"/>
  <c r="F15" i="67"/>
  <c r="F14" i="67"/>
  <c r="F13" i="67"/>
  <c r="F12" i="67"/>
  <c r="D11" i="67"/>
  <c r="D22" i="67" s="1"/>
  <c r="F10" i="67"/>
  <c r="F9" i="67"/>
  <c r="F8" i="67"/>
  <c r="D23" i="66"/>
  <c r="D16" i="66"/>
  <c r="I15" i="66"/>
  <c r="F15" i="66"/>
  <c r="F14" i="66"/>
  <c r="F13" i="66"/>
  <c r="F12" i="66"/>
  <c r="D11" i="66"/>
  <c r="D22" i="66" s="1"/>
  <c r="F10" i="66"/>
  <c r="F9" i="66"/>
  <c r="F8" i="66"/>
  <c r="D23" i="65"/>
  <c r="D16" i="65"/>
  <c r="I15" i="65"/>
  <c r="F15" i="65"/>
  <c r="F14" i="65"/>
  <c r="F13" i="65"/>
  <c r="F12" i="65"/>
  <c r="D11" i="65"/>
  <c r="D22" i="65" s="1"/>
  <c r="F10" i="65"/>
  <c r="F9" i="65"/>
  <c r="F8" i="65"/>
  <c r="D23" i="64"/>
  <c r="D16" i="64"/>
  <c r="I15" i="64"/>
  <c r="F15" i="64"/>
  <c r="F14" i="64"/>
  <c r="F13" i="64"/>
  <c r="F12" i="64"/>
  <c r="D11" i="64"/>
  <c r="D22" i="64" s="1"/>
  <c r="F10" i="64"/>
  <c r="F9" i="64"/>
  <c r="F8" i="64"/>
  <c r="D23" i="63"/>
  <c r="D16" i="63"/>
  <c r="I15" i="63"/>
  <c r="F15" i="63"/>
  <c r="F14" i="63"/>
  <c r="F13" i="63"/>
  <c r="F12" i="63"/>
  <c r="D11" i="63"/>
  <c r="D22" i="63" s="1"/>
  <c r="F10" i="63"/>
  <c r="F9" i="63"/>
  <c r="F8" i="63"/>
  <c r="D23" i="62"/>
  <c r="D16" i="62"/>
  <c r="I15" i="62"/>
  <c r="F15" i="62"/>
  <c r="F14" i="62"/>
  <c r="F13" i="62"/>
  <c r="V12" i="62"/>
  <c r="F12" i="62"/>
  <c r="D11" i="62"/>
  <c r="D22" i="62" s="1"/>
  <c r="V10" i="62"/>
  <c r="F10" i="62"/>
  <c r="F9" i="62"/>
  <c r="F8" i="62"/>
  <c r="D23" i="61"/>
  <c r="D16" i="61"/>
  <c r="I15" i="61"/>
  <c r="F15" i="61"/>
  <c r="F14" i="61"/>
  <c r="F13" i="61"/>
  <c r="F12" i="61"/>
  <c r="D11" i="61"/>
  <c r="D22" i="61" s="1"/>
  <c r="F10" i="61"/>
  <c r="F9" i="61"/>
  <c r="F8" i="61"/>
  <c r="D23" i="60"/>
  <c r="D16" i="60"/>
  <c r="I15" i="60"/>
  <c r="F15" i="60"/>
  <c r="F14" i="60"/>
  <c r="F13" i="60"/>
  <c r="F12" i="60"/>
  <c r="D11" i="60"/>
  <c r="D22" i="60" s="1"/>
  <c r="F10" i="60"/>
  <c r="F9" i="60"/>
  <c r="F8" i="60"/>
  <c r="D23" i="59"/>
  <c r="D16" i="59"/>
  <c r="I15" i="59"/>
  <c r="F15" i="59"/>
  <c r="F14" i="59"/>
  <c r="F13" i="59"/>
  <c r="F12" i="59"/>
  <c r="D11" i="59"/>
  <c r="D22" i="59" s="1"/>
  <c r="F10" i="59"/>
  <c r="F9" i="59"/>
  <c r="F8" i="59"/>
  <c r="D23" i="58"/>
  <c r="D16" i="58"/>
  <c r="I15" i="58"/>
  <c r="F15" i="58"/>
  <c r="F14" i="58"/>
  <c r="F13" i="58"/>
  <c r="F12" i="58"/>
  <c r="D11" i="58"/>
  <c r="D22" i="58" s="1"/>
  <c r="F10" i="58"/>
  <c r="F9" i="58"/>
  <c r="F8" i="58"/>
  <c r="D23" i="57"/>
  <c r="D16" i="57"/>
  <c r="I15" i="57"/>
  <c r="F15" i="57"/>
  <c r="F14" i="57"/>
  <c r="F13" i="57"/>
  <c r="F12" i="57"/>
  <c r="D11" i="57"/>
  <c r="D22" i="57" s="1"/>
  <c r="F10" i="57"/>
  <c r="F9" i="57"/>
  <c r="F8" i="57"/>
  <c r="D23" i="56"/>
  <c r="D16" i="56"/>
  <c r="I15" i="56"/>
  <c r="F15" i="56"/>
  <c r="F14" i="56"/>
  <c r="F13" i="56"/>
  <c r="F12" i="56"/>
  <c r="D11" i="56"/>
  <c r="D22" i="56" s="1"/>
  <c r="F10" i="56"/>
  <c r="F9" i="56"/>
  <c r="F8" i="56"/>
  <c r="D23" i="55"/>
  <c r="D16" i="55"/>
  <c r="I15" i="55"/>
  <c r="F15" i="55"/>
  <c r="F14" i="55"/>
  <c r="F13" i="55"/>
  <c r="F12" i="55"/>
  <c r="D11" i="55"/>
  <c r="D22" i="55" s="1"/>
  <c r="F10" i="55"/>
  <c r="F9" i="55"/>
  <c r="F8" i="55"/>
  <c r="D23" i="54"/>
  <c r="D16" i="54"/>
  <c r="I15" i="54"/>
  <c r="F15" i="54"/>
  <c r="F14" i="54"/>
  <c r="F13" i="54"/>
  <c r="F12" i="54"/>
  <c r="D11" i="54"/>
  <c r="D22" i="54" s="1"/>
  <c r="F10" i="54"/>
  <c r="F9" i="54"/>
  <c r="F8" i="54"/>
  <c r="D23" i="53"/>
  <c r="D16" i="53"/>
  <c r="I15" i="53"/>
  <c r="F15" i="53"/>
  <c r="F14" i="53"/>
  <c r="F13" i="53"/>
  <c r="F12" i="53"/>
  <c r="D11" i="53"/>
  <c r="D22" i="53" s="1"/>
  <c r="F10" i="53"/>
  <c r="F9" i="53"/>
  <c r="F8" i="53"/>
  <c r="D23" i="52"/>
  <c r="D16" i="52"/>
  <c r="I15" i="52"/>
  <c r="F15" i="52"/>
  <c r="F14" i="52"/>
  <c r="F13" i="52"/>
  <c r="F12" i="52"/>
  <c r="D11" i="52"/>
  <c r="D22" i="52" s="1"/>
  <c r="F10" i="52"/>
  <c r="F9" i="52"/>
  <c r="F8" i="52"/>
  <c r="D23" i="51"/>
  <c r="D16" i="51"/>
  <c r="I15" i="51"/>
  <c r="F15" i="51"/>
  <c r="F14" i="51"/>
  <c r="F13" i="51"/>
  <c r="F12" i="51"/>
  <c r="D11" i="51"/>
  <c r="D22" i="51" s="1"/>
  <c r="F10" i="51"/>
  <c r="F9" i="51"/>
  <c r="F8" i="51"/>
  <c r="D23" i="50"/>
  <c r="D16" i="50"/>
  <c r="I15" i="50"/>
  <c r="F15" i="50"/>
  <c r="F14" i="50"/>
  <c r="F13" i="50"/>
  <c r="F12" i="50"/>
  <c r="D11" i="50"/>
  <c r="D22" i="50" s="1"/>
  <c r="F10" i="50"/>
  <c r="F9" i="50"/>
  <c r="F8" i="50"/>
  <c r="D23" i="49"/>
  <c r="D16" i="49"/>
  <c r="I15" i="49"/>
  <c r="F15" i="49"/>
  <c r="F14" i="49"/>
  <c r="F13" i="49"/>
  <c r="F12" i="49"/>
  <c r="D11" i="49"/>
  <c r="D22" i="49" s="1"/>
  <c r="F10" i="49"/>
  <c r="F9" i="49"/>
  <c r="F8" i="49"/>
  <c r="D23" i="48"/>
  <c r="D16" i="48"/>
  <c r="I15" i="48"/>
  <c r="F15" i="48"/>
  <c r="F14" i="48"/>
  <c r="F13" i="48"/>
  <c r="F12" i="48"/>
  <c r="D11" i="48"/>
  <c r="D22" i="48" s="1"/>
  <c r="F10" i="48"/>
  <c r="F9" i="48"/>
  <c r="F8" i="48"/>
  <c r="D23" i="47"/>
  <c r="D16" i="47"/>
  <c r="I15" i="47"/>
  <c r="F15" i="47"/>
  <c r="F14" i="47"/>
  <c r="F13" i="47"/>
  <c r="F12" i="47"/>
  <c r="D11" i="47"/>
  <c r="D22" i="47" s="1"/>
  <c r="F10" i="47"/>
  <c r="F9" i="47"/>
  <c r="F8" i="47"/>
  <c r="D23" i="46"/>
  <c r="D16" i="46"/>
  <c r="I15" i="46"/>
  <c r="F15" i="46"/>
  <c r="F14" i="46"/>
  <c r="F13" i="46"/>
  <c r="F12" i="46"/>
  <c r="D11" i="46"/>
  <c r="D22" i="46" s="1"/>
  <c r="F10" i="46"/>
  <c r="F9" i="46"/>
  <c r="F8" i="46"/>
  <c r="D23" i="45"/>
  <c r="D16" i="45"/>
  <c r="I15" i="45"/>
  <c r="F15" i="45"/>
  <c r="F14" i="45"/>
  <c r="F13" i="45"/>
  <c r="F12" i="45"/>
  <c r="D11" i="45"/>
  <c r="D22" i="45" s="1"/>
  <c r="F10" i="45"/>
  <c r="F9" i="45"/>
  <c r="F8" i="45"/>
  <c r="D23" i="44"/>
  <c r="D16" i="44"/>
  <c r="I15" i="44"/>
  <c r="F15" i="44"/>
  <c r="F14" i="44"/>
  <c r="F13" i="44"/>
  <c r="F12" i="44"/>
  <c r="D11" i="44"/>
  <c r="D22" i="44" s="1"/>
  <c r="F10" i="44"/>
  <c r="F9" i="44"/>
  <c r="F8" i="44"/>
  <c r="D23" i="43"/>
  <c r="D16" i="43"/>
  <c r="I15" i="43"/>
  <c r="F15" i="43"/>
  <c r="F14" i="43"/>
  <c r="F13" i="43"/>
  <c r="F12" i="43"/>
  <c r="D11" i="43"/>
  <c r="D22" i="43" s="1"/>
  <c r="F10" i="43"/>
  <c r="F9" i="43"/>
  <c r="F8" i="43"/>
  <c r="D23" i="42"/>
  <c r="D16" i="42"/>
  <c r="I15" i="42"/>
  <c r="F15" i="42"/>
  <c r="F14" i="42"/>
  <c r="F13" i="42"/>
  <c r="F12" i="42"/>
  <c r="D11" i="42"/>
  <c r="D22" i="42" s="1"/>
  <c r="F10" i="42"/>
  <c r="F9" i="42"/>
  <c r="F8" i="42"/>
  <c r="D23" i="41"/>
  <c r="D16" i="41"/>
  <c r="I15" i="41"/>
  <c r="F15" i="41"/>
  <c r="F14" i="41"/>
  <c r="F13" i="41"/>
  <c r="F12" i="41"/>
  <c r="D11" i="41"/>
  <c r="D22" i="41" s="1"/>
  <c r="F10" i="41"/>
  <c r="F9" i="41"/>
  <c r="F8" i="41"/>
  <c r="D23" i="40"/>
  <c r="D16" i="40"/>
  <c r="I15" i="40"/>
  <c r="F15" i="40"/>
  <c r="F14" i="40"/>
  <c r="F13" i="40"/>
  <c r="F12" i="40"/>
  <c r="D11" i="40"/>
  <c r="D22" i="40" s="1"/>
  <c r="F10" i="40"/>
  <c r="F9" i="40"/>
  <c r="F8" i="40"/>
  <c r="D23" i="39"/>
  <c r="D16" i="39"/>
  <c r="I15" i="39"/>
  <c r="F15" i="39"/>
  <c r="F14" i="39"/>
  <c r="F13" i="39"/>
  <c r="F12" i="39"/>
  <c r="D11" i="39"/>
  <c r="D22" i="39" s="1"/>
  <c r="F10" i="39"/>
  <c r="F9" i="39"/>
  <c r="F8" i="39"/>
  <c r="D23" i="38"/>
  <c r="D16" i="38"/>
  <c r="I15" i="38"/>
  <c r="F15" i="38"/>
  <c r="F14" i="38"/>
  <c r="F13" i="38"/>
  <c r="F12" i="38"/>
  <c r="D11" i="38"/>
  <c r="D22" i="38" s="1"/>
  <c r="F10" i="38"/>
  <c r="F9" i="38"/>
  <c r="F8" i="38"/>
  <c r="D23" i="37"/>
  <c r="D16" i="37"/>
  <c r="I15" i="37"/>
  <c r="F15" i="37"/>
  <c r="F14" i="37"/>
  <c r="F13" i="37"/>
  <c r="F12" i="37"/>
  <c r="D11" i="37"/>
  <c r="D22" i="37" s="1"/>
  <c r="F10" i="37"/>
  <c r="F9" i="37"/>
  <c r="F8" i="37"/>
  <c r="D23" i="36"/>
  <c r="D16" i="36"/>
  <c r="I15" i="36"/>
  <c r="F15" i="36"/>
  <c r="F14" i="36"/>
  <c r="F13" i="36"/>
  <c r="F12" i="36"/>
  <c r="D11" i="36"/>
  <c r="D22" i="36" s="1"/>
  <c r="F10" i="36"/>
  <c r="F9" i="36"/>
  <c r="F8" i="36"/>
  <c r="D23" i="35"/>
  <c r="D16" i="35"/>
  <c r="I15" i="35"/>
  <c r="F15" i="35"/>
  <c r="F14" i="35"/>
  <c r="F13" i="35"/>
  <c r="F12" i="35"/>
  <c r="D11" i="35"/>
  <c r="D22" i="35" s="1"/>
  <c r="F10" i="35"/>
  <c r="F9" i="35"/>
  <c r="F8" i="35"/>
  <c r="D23" i="34"/>
  <c r="D16" i="34"/>
  <c r="I15" i="34"/>
  <c r="F15" i="34"/>
  <c r="F14" i="34"/>
  <c r="F13" i="34"/>
  <c r="F12" i="34"/>
  <c r="D11" i="34"/>
  <c r="D22" i="34" s="1"/>
  <c r="F10" i="34"/>
  <c r="F9" i="34"/>
  <c r="F8" i="34"/>
  <c r="D23" i="33"/>
  <c r="D16" i="33"/>
  <c r="I15" i="33"/>
  <c r="F15" i="33"/>
  <c r="F14" i="33"/>
  <c r="F13" i="33"/>
  <c r="F12" i="33"/>
  <c r="D11" i="33"/>
  <c r="D22" i="33" s="1"/>
  <c r="F10" i="33"/>
  <c r="F9" i="33"/>
  <c r="F8" i="33"/>
  <c r="D23" i="32"/>
  <c r="D16" i="32"/>
  <c r="I15" i="32"/>
  <c r="F15" i="32"/>
  <c r="F14" i="32"/>
  <c r="F13" i="32"/>
  <c r="F12" i="32"/>
  <c r="D11" i="32"/>
  <c r="D22" i="32" s="1"/>
  <c r="F10" i="32"/>
  <c r="F9" i="32"/>
  <c r="F8" i="32"/>
  <c r="D23" i="31"/>
  <c r="D16" i="31"/>
  <c r="I15" i="31"/>
  <c r="F15" i="31"/>
  <c r="F14" i="31"/>
  <c r="F13" i="31"/>
  <c r="F12" i="31"/>
  <c r="D11" i="31"/>
  <c r="D22" i="31" s="1"/>
  <c r="F10" i="31"/>
  <c r="F9" i="31"/>
  <c r="F8" i="31"/>
  <c r="X7" i="31"/>
  <c r="V6" i="31"/>
  <c r="D23" i="30"/>
  <c r="D16" i="30"/>
  <c r="I15" i="30"/>
  <c r="F15" i="30"/>
  <c r="F14" i="30"/>
  <c r="F13" i="30"/>
  <c r="F12" i="30"/>
  <c r="D11" i="30"/>
  <c r="D22" i="30" s="1"/>
  <c r="F10" i="30"/>
  <c r="F9" i="30"/>
  <c r="F8" i="30"/>
  <c r="D23" i="29"/>
  <c r="D16" i="29"/>
  <c r="I15" i="29"/>
  <c r="F15" i="29"/>
  <c r="F14" i="29"/>
  <c r="F13" i="29"/>
  <c r="F12" i="29"/>
  <c r="D11" i="29"/>
  <c r="D22" i="29" s="1"/>
  <c r="F10" i="29"/>
  <c r="F9" i="29"/>
  <c r="F8" i="29"/>
  <c r="D23" i="28"/>
  <c r="D16" i="28"/>
  <c r="I15" i="28"/>
  <c r="F15" i="28"/>
  <c r="F14" i="28"/>
  <c r="F13" i="28"/>
  <c r="F12" i="28"/>
  <c r="D11" i="28"/>
  <c r="D22" i="28" s="1"/>
  <c r="F10" i="28"/>
  <c r="F9" i="28"/>
  <c r="F8" i="28"/>
  <c r="D23" i="27"/>
  <c r="D16" i="27"/>
  <c r="I15" i="27"/>
  <c r="F15" i="27"/>
  <c r="F14" i="27"/>
  <c r="F13" i="27"/>
  <c r="R12" i="27"/>
  <c r="F12" i="27"/>
  <c r="D11" i="27"/>
  <c r="D22" i="27" s="1"/>
  <c r="D24" i="27" s="1"/>
  <c r="F24" i="27" s="1"/>
  <c r="F10" i="27"/>
  <c r="F9" i="27"/>
  <c r="F8" i="27"/>
  <c r="D23" i="26"/>
  <c r="D16" i="26"/>
  <c r="I15" i="26"/>
  <c r="F15" i="26"/>
  <c r="F14" i="26"/>
  <c r="F13" i="26"/>
  <c r="F12" i="26"/>
  <c r="D11" i="26"/>
  <c r="D22" i="26" s="1"/>
  <c r="F10" i="26"/>
  <c r="S9" i="26"/>
  <c r="F9" i="26"/>
  <c r="F8" i="26"/>
  <c r="D23" i="25"/>
  <c r="D16" i="25"/>
  <c r="I15" i="25"/>
  <c r="F15" i="25"/>
  <c r="F14" i="25"/>
  <c r="F13" i="25"/>
  <c r="F12" i="25"/>
  <c r="D11" i="25"/>
  <c r="D22" i="25" s="1"/>
  <c r="F10" i="25"/>
  <c r="F9" i="25"/>
  <c r="F8" i="25"/>
  <c r="D23" i="24"/>
  <c r="D16" i="24"/>
  <c r="I15" i="24"/>
  <c r="F15" i="24"/>
  <c r="F14" i="24"/>
  <c r="F13" i="24"/>
  <c r="F12" i="24"/>
  <c r="D11" i="24"/>
  <c r="D22" i="24" s="1"/>
  <c r="F10" i="24"/>
  <c r="F9" i="24"/>
  <c r="F8" i="24"/>
  <c r="D23" i="23"/>
  <c r="D16" i="23"/>
  <c r="I15" i="23"/>
  <c r="F15" i="23"/>
  <c r="F14" i="23"/>
  <c r="F13" i="23"/>
  <c r="F12" i="23"/>
  <c r="D11" i="23"/>
  <c r="D22" i="23" s="1"/>
  <c r="F10" i="23"/>
  <c r="F9" i="23"/>
  <c r="F8" i="23"/>
  <c r="D23" i="22"/>
  <c r="D16" i="22"/>
  <c r="I15" i="22"/>
  <c r="F15" i="22"/>
  <c r="F14" i="22"/>
  <c r="F13" i="22"/>
  <c r="F12" i="22"/>
  <c r="D11" i="22"/>
  <c r="D22" i="22" s="1"/>
  <c r="F10" i="22"/>
  <c r="F9" i="22"/>
  <c r="F8" i="22"/>
  <c r="D23" i="21"/>
  <c r="D16" i="21"/>
  <c r="I15" i="21"/>
  <c r="F15" i="21"/>
  <c r="F14" i="21"/>
  <c r="F13" i="21"/>
  <c r="F12" i="21"/>
  <c r="D11" i="21"/>
  <c r="D22" i="21" s="1"/>
  <c r="F10" i="21"/>
  <c r="F9" i="21"/>
  <c r="F8" i="21"/>
  <c r="D23" i="20"/>
  <c r="D16" i="20"/>
  <c r="I15" i="20"/>
  <c r="F15" i="20"/>
  <c r="F14" i="20"/>
  <c r="F13" i="20"/>
  <c r="F12" i="20"/>
  <c r="D11" i="20"/>
  <c r="D22" i="20" s="1"/>
  <c r="F10" i="20"/>
  <c r="F9" i="20"/>
  <c r="F8" i="20"/>
  <c r="D23" i="19"/>
  <c r="D16" i="19"/>
  <c r="I15" i="19"/>
  <c r="F15" i="19"/>
  <c r="F14" i="19"/>
  <c r="F13" i="19"/>
  <c r="F12" i="19"/>
  <c r="D11" i="19"/>
  <c r="D22" i="19" s="1"/>
  <c r="F10" i="19"/>
  <c r="F9" i="19"/>
  <c r="F8" i="19"/>
  <c r="D23" i="18"/>
  <c r="D16" i="18"/>
  <c r="I15" i="18"/>
  <c r="F15" i="18"/>
  <c r="F14" i="18"/>
  <c r="F13" i="18"/>
  <c r="F12" i="18"/>
  <c r="D11" i="18"/>
  <c r="D22" i="18" s="1"/>
  <c r="F10" i="18"/>
  <c r="F9" i="18"/>
  <c r="F8" i="18"/>
  <c r="D23" i="17"/>
  <c r="D16" i="17"/>
  <c r="I15" i="17"/>
  <c r="F15" i="17"/>
  <c r="F14" i="17"/>
  <c r="F13" i="17"/>
  <c r="F12" i="17"/>
  <c r="D11" i="17"/>
  <c r="D22" i="17" s="1"/>
  <c r="F10" i="17"/>
  <c r="F9" i="17"/>
  <c r="F8" i="17"/>
  <c r="D23" i="16"/>
  <c r="D16" i="16"/>
  <c r="I15" i="16"/>
  <c r="F15" i="16"/>
  <c r="F14" i="16"/>
  <c r="F13" i="16"/>
  <c r="F12" i="16"/>
  <c r="D11" i="16"/>
  <c r="D22" i="16" s="1"/>
  <c r="F10" i="16"/>
  <c r="F9" i="16"/>
  <c r="F8" i="16"/>
  <c r="D23" i="15"/>
  <c r="D16" i="15"/>
  <c r="I15" i="15"/>
  <c r="F15" i="15"/>
  <c r="F14" i="15"/>
  <c r="F13" i="15"/>
  <c r="F12" i="15"/>
  <c r="D11" i="15"/>
  <c r="D22" i="15" s="1"/>
  <c r="F10" i="15"/>
  <c r="F9" i="15"/>
  <c r="F8" i="15"/>
  <c r="D23" i="14"/>
  <c r="D16" i="14"/>
  <c r="I15" i="14"/>
  <c r="F15" i="14"/>
  <c r="F14" i="14"/>
  <c r="F13" i="14"/>
  <c r="F12" i="14"/>
  <c r="D11" i="14"/>
  <c r="D22" i="14" s="1"/>
  <c r="F10" i="14"/>
  <c r="F9" i="14"/>
  <c r="F8" i="14"/>
  <c r="D23" i="13"/>
  <c r="D16" i="13"/>
  <c r="I15" i="13"/>
  <c r="F15" i="13"/>
  <c r="F14" i="13"/>
  <c r="F13" i="13"/>
  <c r="F12" i="13"/>
  <c r="D11" i="13"/>
  <c r="D22" i="13" s="1"/>
  <c r="F10" i="13"/>
  <c r="F9" i="13"/>
  <c r="F8" i="13"/>
  <c r="D23" i="12"/>
  <c r="D16" i="12"/>
  <c r="I15" i="12"/>
  <c r="F15" i="12"/>
  <c r="F14" i="12"/>
  <c r="F13" i="12"/>
  <c r="F12" i="12"/>
  <c r="D11" i="12"/>
  <c r="D22" i="12" s="1"/>
  <c r="F10" i="12"/>
  <c r="F9" i="12"/>
  <c r="F8" i="12"/>
  <c r="D23" i="11"/>
  <c r="D16" i="11"/>
  <c r="I15" i="11"/>
  <c r="F15" i="11"/>
  <c r="F14" i="11"/>
  <c r="F13" i="11"/>
  <c r="F12" i="11"/>
  <c r="D11" i="11"/>
  <c r="D22" i="11" s="1"/>
  <c r="F10" i="11"/>
  <c r="F9" i="11"/>
  <c r="F8" i="11"/>
  <c r="D23" i="10"/>
  <c r="D16" i="10"/>
  <c r="I15" i="10"/>
  <c r="F15" i="10"/>
  <c r="F14" i="10"/>
  <c r="F13" i="10"/>
  <c r="F12" i="10"/>
  <c r="D11" i="10"/>
  <c r="D22" i="10" s="1"/>
  <c r="F10" i="10"/>
  <c r="F9" i="10"/>
  <c r="F8" i="10"/>
  <c r="D23" i="8"/>
  <c r="D16" i="8"/>
  <c r="I15" i="8"/>
  <c r="F15" i="8"/>
  <c r="F14" i="8"/>
  <c r="F13" i="8"/>
  <c r="F12" i="8"/>
  <c r="D11" i="8"/>
  <c r="D22" i="8" s="1"/>
  <c r="F10" i="8"/>
  <c r="F9" i="8"/>
  <c r="F8" i="8"/>
  <c r="D23" i="7"/>
  <c r="D16" i="7"/>
  <c r="I15" i="7"/>
  <c r="F15" i="7"/>
  <c r="F14" i="7"/>
  <c r="F13" i="7"/>
  <c r="F12" i="7"/>
  <c r="D11" i="7"/>
  <c r="D22" i="7" s="1"/>
  <c r="F10" i="7"/>
  <c r="F9" i="7"/>
  <c r="F8" i="7"/>
  <c r="D23" i="6"/>
  <c r="D16" i="6"/>
  <c r="I15" i="6"/>
  <c r="F15" i="6"/>
  <c r="F14" i="6"/>
  <c r="F13" i="6"/>
  <c r="F12" i="6"/>
  <c r="D11" i="6"/>
  <c r="D22" i="6" s="1"/>
  <c r="F10" i="6"/>
  <c r="F9" i="6"/>
  <c r="F8" i="6"/>
  <c r="D23" i="5"/>
  <c r="D16" i="5"/>
  <c r="I15" i="5"/>
  <c r="F15" i="5"/>
  <c r="F14" i="5"/>
  <c r="F13" i="5"/>
  <c r="F12" i="5"/>
  <c r="D11" i="5"/>
  <c r="D22" i="5" s="1"/>
  <c r="F10" i="5"/>
  <c r="F9" i="5"/>
  <c r="F8" i="5"/>
  <c r="D23" i="4"/>
  <c r="D16" i="4"/>
  <c r="I15" i="4"/>
  <c r="F15" i="4"/>
  <c r="F14" i="4"/>
  <c r="F13" i="4"/>
  <c r="F12" i="4"/>
  <c r="D11" i="4"/>
  <c r="D22" i="4" s="1"/>
  <c r="F10" i="4"/>
  <c r="F9" i="4"/>
  <c r="F8" i="4"/>
  <c r="D23" i="3"/>
  <c r="D16" i="3"/>
  <c r="I15" i="3"/>
  <c r="F15" i="3"/>
  <c r="F14" i="3"/>
  <c r="F13" i="3"/>
  <c r="F12" i="3"/>
  <c r="D11" i="3"/>
  <c r="D22" i="3" s="1"/>
  <c r="F10" i="3"/>
  <c r="F9" i="3"/>
  <c r="F8" i="3"/>
  <c r="D23" i="2"/>
  <c r="D16" i="2"/>
  <c r="I15" i="2"/>
  <c r="F15" i="2"/>
  <c r="F14" i="2"/>
  <c r="F13" i="2"/>
  <c r="F12" i="2"/>
  <c r="D11" i="2"/>
  <c r="D22" i="2" s="1"/>
  <c r="F10" i="2"/>
  <c r="F9" i="2"/>
  <c r="F8" i="2"/>
  <c r="S6" i="2"/>
  <c r="S5" i="2"/>
  <c r="F5" i="105"/>
  <c r="D24" i="62" l="1"/>
  <c r="F24" i="62" s="1"/>
  <c r="D24" i="73"/>
  <c r="F24" i="73" s="1"/>
  <c r="D24" i="97"/>
  <c r="F24" i="97" s="1"/>
  <c r="D24" i="102"/>
  <c r="F24" i="102" s="1"/>
  <c r="D24" i="87"/>
  <c r="F24" i="87" s="1"/>
  <c r="D27" i="105"/>
  <c r="F27" i="105" s="1"/>
  <c r="D24" i="84"/>
  <c r="F24" i="84" s="1"/>
  <c r="D24" i="83"/>
  <c r="F24" i="83" s="1"/>
  <c r="D24" i="8"/>
  <c r="F24" i="8" s="1"/>
  <c r="D24" i="12"/>
  <c r="F24" i="12" s="1"/>
  <c r="D24" i="32"/>
  <c r="F24" i="32" s="1"/>
  <c r="D24" i="36"/>
  <c r="F24" i="36" s="1"/>
  <c r="D24" i="40"/>
  <c r="F24" i="40" s="1"/>
  <c r="D24" i="52"/>
  <c r="F24" i="52" s="1"/>
  <c r="D24" i="60"/>
  <c r="F24" i="60" s="1"/>
  <c r="D24" i="66"/>
  <c r="F24" i="66" s="1"/>
  <c r="D24" i="70"/>
  <c r="F24" i="70" s="1"/>
  <c r="D24" i="71"/>
  <c r="F24" i="71" s="1"/>
  <c r="D24" i="79"/>
  <c r="F24" i="79" s="1"/>
  <c r="D24" i="50"/>
  <c r="F24" i="50" s="1"/>
  <c r="D24" i="54"/>
  <c r="F24" i="54" s="1"/>
  <c r="D24" i="58"/>
  <c r="F24" i="58" s="1"/>
  <c r="D24" i="90"/>
  <c r="F24" i="90" s="1"/>
  <c r="D24" i="19"/>
  <c r="F24" i="19" s="1"/>
  <c r="D24" i="29"/>
  <c r="F24" i="29" s="1"/>
  <c r="D24" i="39"/>
  <c r="F24" i="39" s="1"/>
  <c r="D24" i="55"/>
  <c r="F24" i="55" s="1"/>
  <c r="F11" i="62"/>
  <c r="M5" i="62" s="1"/>
  <c r="O5" i="62" s="1"/>
  <c r="D24" i="75"/>
  <c r="F24" i="75" s="1"/>
  <c r="D24" i="59"/>
  <c r="F24" i="59" s="1"/>
  <c r="D24" i="4"/>
  <c r="F24" i="4" s="1"/>
  <c r="D24" i="6"/>
  <c r="F24" i="6" s="1"/>
  <c r="D24" i="44"/>
  <c r="F24" i="44" s="1"/>
  <c r="D24" i="51"/>
  <c r="F24" i="51" s="1"/>
  <c r="D24" i="10"/>
  <c r="F24" i="10" s="1"/>
  <c r="D24" i="14"/>
  <c r="F24" i="14" s="1"/>
  <c r="D24" i="18"/>
  <c r="F24" i="18" s="1"/>
  <c r="D24" i="22"/>
  <c r="F24" i="22" s="1"/>
  <c r="D24" i="48"/>
  <c r="F24" i="48" s="1"/>
  <c r="D24" i="81"/>
  <c r="F24" i="81" s="1"/>
  <c r="D24" i="85"/>
  <c r="F24" i="85" s="1"/>
  <c r="D24" i="3"/>
  <c r="F24" i="3" s="1"/>
  <c r="D24" i="7"/>
  <c r="F24" i="7" s="1"/>
  <c r="D24" i="15"/>
  <c r="F24" i="15" s="1"/>
  <c r="D24" i="43"/>
  <c r="F24" i="43" s="1"/>
  <c r="D24" i="47"/>
  <c r="F24" i="47" s="1"/>
  <c r="D24" i="74"/>
  <c r="F24" i="74" s="1"/>
  <c r="D24" i="93"/>
  <c r="F24" i="93" s="1"/>
  <c r="D24" i="2"/>
  <c r="F24" i="2" s="1"/>
  <c r="D24" i="28"/>
  <c r="F24" i="28" s="1"/>
  <c r="D24" i="68"/>
  <c r="F24" i="68" s="1"/>
  <c r="D24" i="92"/>
  <c r="F24" i="92" s="1"/>
  <c r="D24" i="101"/>
  <c r="F24" i="101" s="1"/>
  <c r="D27" i="110"/>
  <c r="F27" i="110" s="1"/>
  <c r="F11" i="2"/>
  <c r="M5" i="2" s="1"/>
  <c r="O5" i="2" s="1"/>
  <c r="D27" i="107"/>
  <c r="F27" i="107" s="1"/>
  <c r="D27" i="109"/>
  <c r="F27" i="109" s="1"/>
  <c r="D24" i="16"/>
  <c r="F24" i="16" s="1"/>
  <c r="D24" i="30"/>
  <c r="F24" i="30" s="1"/>
  <c r="D24" i="11"/>
  <c r="F24" i="11" s="1"/>
  <c r="D24" i="35"/>
  <c r="F24" i="35" s="1"/>
  <c r="F11" i="7"/>
  <c r="M5" i="7" s="1"/>
  <c r="O5" i="7" s="1"/>
  <c r="F11" i="27"/>
  <c r="M5" i="27" s="1"/>
  <c r="O5" i="27" s="1"/>
  <c r="D24" i="20"/>
  <c r="F24" i="20" s="1"/>
  <c r="F11" i="3"/>
  <c r="M5" i="3" s="1"/>
  <c r="O5" i="3" s="1"/>
  <c r="F16" i="7"/>
  <c r="F11" i="15"/>
  <c r="M5" i="15" s="1"/>
  <c r="O5" i="15" s="1"/>
  <c r="F11" i="23"/>
  <c r="M5" i="23" s="1"/>
  <c r="O5" i="23" s="1"/>
  <c r="D24" i="64"/>
  <c r="F24" i="64" s="1"/>
  <c r="D24" i="77"/>
  <c r="F24" i="77" s="1"/>
  <c r="F11" i="89"/>
  <c r="M5" i="89" s="1"/>
  <c r="O5" i="89" s="1"/>
  <c r="D24" i="24"/>
  <c r="F24" i="24" s="1"/>
  <c r="D24" i="56"/>
  <c r="F24" i="56" s="1"/>
  <c r="D24" i="23"/>
  <c r="F24" i="23" s="1"/>
  <c r="D24" i="31"/>
  <c r="F24" i="31" s="1"/>
  <c r="D24" i="65"/>
  <c r="F24" i="65" s="1"/>
  <c r="D24" i="89"/>
  <c r="F24" i="89" s="1"/>
  <c r="D24" i="98"/>
  <c r="F24" i="98" s="1"/>
  <c r="F11" i="31"/>
  <c r="M5" i="31" s="1"/>
  <c r="O5" i="31" s="1"/>
  <c r="F11" i="78"/>
  <c r="M5" i="78" s="1"/>
  <c r="O5" i="78" s="1"/>
  <c r="D24" i="5"/>
  <c r="F24" i="5" s="1"/>
  <c r="F11" i="10"/>
  <c r="M5" i="10" s="1"/>
  <c r="O5" i="10" s="1"/>
  <c r="D24" i="13"/>
  <c r="F24" i="13" s="1"/>
  <c r="D24" i="17"/>
  <c r="F24" i="17" s="1"/>
  <c r="D24" i="21"/>
  <c r="F24" i="21" s="1"/>
  <c r="D24" i="25"/>
  <c r="F24" i="25" s="1"/>
  <c r="F11" i="26"/>
  <c r="D24" i="26"/>
  <c r="F24" i="26" s="1"/>
  <c r="D24" i="33"/>
  <c r="F24" i="33" s="1"/>
  <c r="D24" i="37"/>
  <c r="F24" i="37" s="1"/>
  <c r="D24" i="41"/>
  <c r="F24" i="41" s="1"/>
  <c r="D24" i="45"/>
  <c r="F24" i="45" s="1"/>
  <c r="D24" i="49"/>
  <c r="F24" i="49" s="1"/>
  <c r="D24" i="53"/>
  <c r="F24" i="53" s="1"/>
  <c r="D24" i="57"/>
  <c r="F24" i="57" s="1"/>
  <c r="D24" i="61"/>
  <c r="F24" i="61" s="1"/>
  <c r="D24" i="63"/>
  <c r="F24" i="63" s="1"/>
  <c r="D24" i="67"/>
  <c r="F24" i="67" s="1"/>
  <c r="D24" i="72"/>
  <c r="F24" i="72" s="1"/>
  <c r="D24" i="76"/>
  <c r="F24" i="76" s="1"/>
  <c r="D24" i="82"/>
  <c r="F24" i="82" s="1"/>
  <c r="D24" i="86"/>
  <c r="F24" i="86" s="1"/>
  <c r="D24" i="91"/>
  <c r="F24" i="91" s="1"/>
  <c r="D24" i="95"/>
  <c r="F24" i="95" s="1"/>
  <c r="F16" i="97"/>
  <c r="F16" i="98"/>
  <c r="D24" i="100"/>
  <c r="F24" i="100" s="1"/>
  <c r="F11" i="35"/>
  <c r="M5" i="35" s="1"/>
  <c r="O5" i="35" s="1"/>
  <c r="F11" i="37"/>
  <c r="F11" i="41"/>
  <c r="M5" i="41" s="1"/>
  <c r="O5" i="41" s="1"/>
  <c r="F11" i="45"/>
  <c r="M5" i="45" s="1"/>
  <c r="O5" i="45" s="1"/>
  <c r="F11" i="55"/>
  <c r="M5" i="55" s="1"/>
  <c r="O5" i="55" s="1"/>
  <c r="F11" i="63"/>
  <c r="M5" i="63" s="1"/>
  <c r="O5" i="63" s="1"/>
  <c r="F11" i="82"/>
  <c r="M5" i="82" s="1"/>
  <c r="O5" i="82" s="1"/>
  <c r="F11" i="107"/>
  <c r="M5" i="107" s="1"/>
  <c r="O5" i="107" s="1"/>
  <c r="F11" i="4"/>
  <c r="M5" i="4" s="1"/>
  <c r="O5" i="4" s="1"/>
  <c r="F11" i="20"/>
  <c r="M5" i="20" s="1"/>
  <c r="O5" i="20" s="1"/>
  <c r="F11" i="44"/>
  <c r="M5" i="44" s="1"/>
  <c r="O5" i="44" s="1"/>
  <c r="F11" i="64"/>
  <c r="M5" i="64" s="1"/>
  <c r="O5" i="64" s="1"/>
  <c r="D24" i="69"/>
  <c r="F24" i="69" s="1"/>
  <c r="D24" i="78"/>
  <c r="F24" i="78" s="1"/>
  <c r="F11" i="84"/>
  <c r="M5" i="84" s="1"/>
  <c r="O5" i="84" s="1"/>
  <c r="F11" i="50"/>
  <c r="F11" i="33"/>
  <c r="M5" i="33" s="1"/>
  <c r="O5" i="33" s="1"/>
  <c r="F11" i="8"/>
  <c r="M5" i="8" s="1"/>
  <c r="O5" i="8" s="1"/>
  <c r="F11" i="11"/>
  <c r="M5" i="11" s="1"/>
  <c r="O5" i="11" s="1"/>
  <c r="F16" i="15"/>
  <c r="F16" i="24"/>
  <c r="F16" i="39"/>
  <c r="F11" i="69"/>
  <c r="M5" i="69" s="1"/>
  <c r="O5" i="69" s="1"/>
  <c r="F11" i="74"/>
  <c r="M5" i="74" s="1"/>
  <c r="O5" i="74" s="1"/>
  <c r="F11" i="22"/>
  <c r="M5" i="22" s="1"/>
  <c r="O5" i="22" s="1"/>
  <c r="F11" i="46"/>
  <c r="M5" i="46" s="1"/>
  <c r="O5" i="46" s="1"/>
  <c r="F16" i="50"/>
  <c r="F16" i="68"/>
  <c r="F16" i="92"/>
  <c r="F16" i="101"/>
  <c r="F11" i="13"/>
  <c r="M5" i="13" s="1"/>
  <c r="O5" i="13" s="1"/>
  <c r="F16" i="21"/>
  <c r="F16" i="25"/>
  <c r="F11" i="52"/>
  <c r="M5" i="52" s="1"/>
  <c r="O5" i="52" s="1"/>
  <c r="F11" i="56"/>
  <c r="M5" i="56" s="1"/>
  <c r="O5" i="56" s="1"/>
  <c r="F11" i="85"/>
  <c r="M5" i="85" s="1"/>
  <c r="O5" i="85" s="1"/>
  <c r="F11" i="90"/>
  <c r="M5" i="90" s="1"/>
  <c r="O5" i="90" s="1"/>
  <c r="F16" i="73"/>
  <c r="F11" i="87"/>
  <c r="M5" i="87" s="1"/>
  <c r="O5" i="87" s="1"/>
  <c r="F11" i="17"/>
  <c r="M5" i="17" s="1"/>
  <c r="O5" i="17" s="1"/>
  <c r="F11" i="86"/>
  <c r="M5" i="86" s="1"/>
  <c r="O5" i="86" s="1"/>
  <c r="F11" i="105"/>
  <c r="M5" i="105" s="1"/>
  <c r="O5" i="105" s="1"/>
  <c r="F16" i="90"/>
  <c r="F11" i="19"/>
  <c r="M5" i="19" s="1"/>
  <c r="O5" i="19" s="1"/>
  <c r="F16" i="29"/>
  <c r="F11" i="58"/>
  <c r="M5" i="58" s="1"/>
  <c r="O5" i="58" s="1"/>
  <c r="F11" i="66"/>
  <c r="M5" i="66" s="1"/>
  <c r="O5" i="66" s="1"/>
  <c r="F11" i="49"/>
  <c r="M5" i="49" s="1"/>
  <c r="O5" i="49" s="1"/>
  <c r="F16" i="26"/>
  <c r="F11" i="60"/>
  <c r="M5" i="60" s="1"/>
  <c r="O5" i="60" s="1"/>
  <c r="F16" i="75"/>
  <c r="F11" i="92"/>
  <c r="M5" i="92" s="1"/>
  <c r="O5" i="92" s="1"/>
  <c r="F16" i="19"/>
  <c r="F16" i="78"/>
  <c r="D17" i="79"/>
  <c r="D19" i="79" s="1"/>
  <c r="F11" i="6"/>
  <c r="M5" i="6" s="1"/>
  <c r="O5" i="6" s="1"/>
  <c r="F16" i="58"/>
  <c r="F11" i="83"/>
  <c r="M5" i="83" s="1"/>
  <c r="O5" i="83" s="1"/>
  <c r="D17" i="93"/>
  <c r="D19" i="93" s="1"/>
  <c r="F11" i="94"/>
  <c r="M5" i="94" s="1"/>
  <c r="O5" i="94" s="1"/>
  <c r="F16" i="96"/>
  <c r="D17" i="97"/>
  <c r="D19" i="97" s="1"/>
  <c r="D17" i="98"/>
  <c r="D19" i="98" s="1"/>
  <c r="D17" i="102"/>
  <c r="D19" i="102" s="1"/>
  <c r="F11" i="103"/>
  <c r="M5" i="103" s="1"/>
  <c r="O5" i="103" s="1"/>
  <c r="F18" i="110"/>
  <c r="D21" i="110" s="1"/>
  <c r="F11" i="5"/>
  <c r="M5" i="5" s="1"/>
  <c r="O5" i="5" s="1"/>
  <c r="F16" i="13"/>
  <c r="F16" i="33"/>
  <c r="F16" i="37"/>
  <c r="F16" i="49"/>
  <c r="D17" i="54"/>
  <c r="D19" i="54" s="1"/>
  <c r="F11" i="91"/>
  <c r="M5" i="91" s="1"/>
  <c r="O5" i="91" s="1"/>
  <c r="F18" i="109"/>
  <c r="D21" i="109" s="1"/>
  <c r="F11" i="30"/>
  <c r="M5" i="30" s="1"/>
  <c r="O5" i="30" s="1"/>
  <c r="F11" i="48"/>
  <c r="M5" i="48" s="1"/>
  <c r="O5" i="48" s="1"/>
  <c r="F16" i="56"/>
  <c r="D17" i="76"/>
  <c r="D19" i="76" s="1"/>
  <c r="F16" i="3"/>
  <c r="D17" i="4"/>
  <c r="D19" i="4" s="1"/>
  <c r="D17" i="8"/>
  <c r="D19" i="8" s="1"/>
  <c r="F16" i="11"/>
  <c r="D17" i="12"/>
  <c r="D19" i="12" s="1"/>
  <c r="D17" i="16"/>
  <c r="D19" i="16" s="1"/>
  <c r="D17" i="20"/>
  <c r="D19" i="20" s="1"/>
  <c r="F16" i="23"/>
  <c r="D17" i="24"/>
  <c r="D19" i="24" s="1"/>
  <c r="D17" i="27"/>
  <c r="D19" i="27" s="1"/>
  <c r="D17" i="28"/>
  <c r="D19" i="28" s="1"/>
  <c r="F16" i="31"/>
  <c r="D17" i="32"/>
  <c r="D19" i="32" s="1"/>
  <c r="D17" i="34"/>
  <c r="D19" i="34" s="1"/>
  <c r="D17" i="40"/>
  <c r="D19" i="40" s="1"/>
  <c r="F16" i="41"/>
  <c r="D17" i="42"/>
  <c r="D19" i="42" s="1"/>
  <c r="F11" i="43"/>
  <c r="M5" i="43" s="1"/>
  <c r="O5" i="43" s="1"/>
  <c r="D17" i="51"/>
  <c r="D19" i="51" s="1"/>
  <c r="F11" i="54"/>
  <c r="M5" i="54" s="1"/>
  <c r="O5" i="54" s="1"/>
  <c r="F16" i="54"/>
  <c r="D17" i="55"/>
  <c r="D19" i="55" s="1"/>
  <c r="D17" i="59"/>
  <c r="D19" i="59" s="1"/>
  <c r="F16" i="64"/>
  <c r="D17" i="65"/>
  <c r="D19" i="65" s="1"/>
  <c r="D17" i="69"/>
  <c r="D19" i="69" s="1"/>
  <c r="F11" i="70"/>
  <c r="M5" i="70" s="1"/>
  <c r="O5" i="70" s="1"/>
  <c r="F11" i="71"/>
  <c r="M5" i="71" s="1"/>
  <c r="O5" i="71" s="1"/>
  <c r="D17" i="74"/>
  <c r="D19" i="74" s="1"/>
  <c r="F11" i="75"/>
  <c r="M5" i="75" s="1"/>
  <c r="O5" i="75" s="1"/>
  <c r="F16" i="2"/>
  <c r="D17" i="3"/>
  <c r="D19" i="3" s="1"/>
  <c r="F16" i="6"/>
  <c r="D17" i="7"/>
  <c r="D19" i="7" s="1"/>
  <c r="F16" i="10"/>
  <c r="D17" i="11"/>
  <c r="D19" i="11" s="1"/>
  <c r="F11" i="14"/>
  <c r="M5" i="14" s="1"/>
  <c r="O5" i="14" s="1"/>
  <c r="F16" i="14"/>
  <c r="D17" i="15"/>
  <c r="D19" i="15" s="1"/>
  <c r="F11" i="18"/>
  <c r="M5" i="18" s="1"/>
  <c r="O5" i="18" s="1"/>
  <c r="F16" i="18"/>
  <c r="D17" i="19"/>
  <c r="D19" i="19" s="1"/>
  <c r="F16" i="22"/>
  <c r="D17" i="23"/>
  <c r="D19" i="23" s="1"/>
  <c r="F16" i="27"/>
  <c r="F16" i="30"/>
  <c r="D17" i="31"/>
  <c r="D19" i="31" s="1"/>
  <c r="D17" i="33"/>
  <c r="D19" i="33" s="1"/>
  <c r="F11" i="36"/>
  <c r="M5" i="36" s="1"/>
  <c r="O5" i="36" s="1"/>
  <c r="F11" i="38"/>
  <c r="M5" i="38" s="1"/>
  <c r="O5" i="38" s="1"/>
  <c r="D17" i="39"/>
  <c r="D19" i="39" s="1"/>
  <c r="D17" i="41"/>
  <c r="D19" i="41" s="1"/>
  <c r="F16" i="47"/>
  <c r="D17" i="48"/>
  <c r="D19" i="48" s="1"/>
  <c r="D17" i="49"/>
  <c r="D19" i="49" s="1"/>
  <c r="D17" i="50"/>
  <c r="D19" i="50" s="1"/>
  <c r="F11" i="51"/>
  <c r="M5" i="51" s="1"/>
  <c r="O5" i="51" s="1"/>
  <c r="F16" i="53"/>
  <c r="F16" i="57"/>
  <c r="D17" i="58"/>
  <c r="D19" i="58" s="1"/>
  <c r="F11" i="59"/>
  <c r="M5" i="59" s="1"/>
  <c r="O5" i="59" s="1"/>
  <c r="F16" i="61"/>
  <c r="F16" i="62"/>
  <c r="F16" i="63"/>
  <c r="D17" i="64"/>
  <c r="D19" i="64" s="1"/>
  <c r="F11" i="67"/>
  <c r="F16" i="67"/>
  <c r="D17" i="68"/>
  <c r="D19" i="68" s="1"/>
  <c r="F11" i="72"/>
  <c r="M5" i="72" s="1"/>
  <c r="O5" i="72" s="1"/>
  <c r="F16" i="72"/>
  <c r="D17" i="73"/>
  <c r="D19" i="73" s="1"/>
  <c r="F11" i="77"/>
  <c r="M5" i="77" s="1"/>
  <c r="O5" i="77" s="1"/>
  <c r="F16" i="77"/>
  <c r="D17" i="78"/>
  <c r="D19" i="78" s="1"/>
  <c r="D17" i="2"/>
  <c r="D19" i="2" s="1"/>
  <c r="F16" i="5"/>
  <c r="D17" i="6"/>
  <c r="D19" i="6" s="1"/>
  <c r="D17" i="10"/>
  <c r="D19" i="10" s="1"/>
  <c r="D17" i="14"/>
  <c r="D19" i="14" s="1"/>
  <c r="F16" i="17"/>
  <c r="D17" i="18"/>
  <c r="D19" i="18" s="1"/>
  <c r="F11" i="21"/>
  <c r="M5" i="21" s="1"/>
  <c r="O5" i="21" s="1"/>
  <c r="D17" i="22"/>
  <c r="D19" i="22" s="1"/>
  <c r="F11" i="25"/>
  <c r="D17" i="30"/>
  <c r="D19" i="30" s="1"/>
  <c r="F16" i="35"/>
  <c r="D17" i="36"/>
  <c r="D19" i="36" s="1"/>
  <c r="D17" i="38"/>
  <c r="D19" i="38" s="1"/>
  <c r="F11" i="39"/>
  <c r="M5" i="39" s="1"/>
  <c r="O5" i="39" s="1"/>
  <c r="F16" i="43"/>
  <c r="D17" i="44"/>
  <c r="D19" i="44" s="1"/>
  <c r="F16" i="45"/>
  <c r="F16" i="46"/>
  <c r="D17" i="47"/>
  <c r="D19" i="47" s="1"/>
  <c r="F16" i="52"/>
  <c r="D17" i="53"/>
  <c r="D19" i="53" s="1"/>
  <c r="D17" i="57"/>
  <c r="D19" i="57" s="1"/>
  <c r="F16" i="60"/>
  <c r="D17" i="61"/>
  <c r="D19" i="61" s="1"/>
  <c r="D17" i="63"/>
  <c r="D19" i="63" s="1"/>
  <c r="F16" i="66"/>
  <c r="D17" i="67"/>
  <c r="D19" i="67" s="1"/>
  <c r="F11" i="68"/>
  <c r="F16" i="70"/>
  <c r="F16" i="71"/>
  <c r="D17" i="72"/>
  <c r="D19" i="72" s="1"/>
  <c r="F11" i="73"/>
  <c r="F11" i="76"/>
  <c r="M5" i="76" s="1"/>
  <c r="O5" i="76" s="1"/>
  <c r="F16" i="76"/>
  <c r="D17" i="77"/>
  <c r="D19" i="77" s="1"/>
  <c r="F11" i="80"/>
  <c r="M5" i="80" s="1"/>
  <c r="O5" i="80" s="1"/>
  <c r="F16" i="4"/>
  <c r="D17" i="5"/>
  <c r="D19" i="5" s="1"/>
  <c r="F16" i="8"/>
  <c r="F11" i="12"/>
  <c r="M5" i="12" s="1"/>
  <c r="O5" i="12" s="1"/>
  <c r="F16" i="12"/>
  <c r="D17" i="13"/>
  <c r="D19" i="13" s="1"/>
  <c r="F11" i="16"/>
  <c r="M5" i="16" s="1"/>
  <c r="O5" i="16" s="1"/>
  <c r="F16" i="16"/>
  <c r="D17" i="17"/>
  <c r="D19" i="17" s="1"/>
  <c r="F16" i="20"/>
  <c r="D17" i="21"/>
  <c r="D19" i="21" s="1"/>
  <c r="F11" i="24"/>
  <c r="M5" i="24" s="1"/>
  <c r="O5" i="24" s="1"/>
  <c r="D17" i="25"/>
  <c r="D19" i="25" s="1"/>
  <c r="D17" i="26"/>
  <c r="D19" i="26" s="1"/>
  <c r="F11" i="28"/>
  <c r="M5" i="28" s="1"/>
  <c r="F16" i="28"/>
  <c r="D17" i="29"/>
  <c r="D19" i="29" s="1"/>
  <c r="F11" i="32"/>
  <c r="M5" i="32" s="1"/>
  <c r="O5" i="32" s="1"/>
  <c r="F11" i="34"/>
  <c r="M5" i="34" s="1"/>
  <c r="O5" i="34" s="1"/>
  <c r="D17" i="35"/>
  <c r="D19" i="35" s="1"/>
  <c r="D17" i="37"/>
  <c r="D19" i="37" s="1"/>
  <c r="F11" i="40"/>
  <c r="M5" i="40" s="1"/>
  <c r="O5" i="40" s="1"/>
  <c r="F11" i="42"/>
  <c r="M5" i="42" s="1"/>
  <c r="O5" i="42" s="1"/>
  <c r="D17" i="43"/>
  <c r="D19" i="43" s="1"/>
  <c r="D17" i="45"/>
  <c r="D19" i="45" s="1"/>
  <c r="D17" i="46"/>
  <c r="D19" i="46" s="1"/>
  <c r="F11" i="47"/>
  <c r="M5" i="47" s="1"/>
  <c r="O5" i="47" s="1"/>
  <c r="F16" i="51"/>
  <c r="D17" i="52"/>
  <c r="D19" i="52" s="1"/>
  <c r="F11" i="53"/>
  <c r="M5" i="53" s="1"/>
  <c r="O5" i="53" s="1"/>
  <c r="F16" i="55"/>
  <c r="D17" i="56"/>
  <c r="D19" i="56" s="1"/>
  <c r="F11" i="57"/>
  <c r="M5" i="57" s="1"/>
  <c r="O5" i="57" s="1"/>
  <c r="F16" i="59"/>
  <c r="D17" i="60"/>
  <c r="D19" i="60" s="1"/>
  <c r="F11" i="61"/>
  <c r="M5" i="61" s="1"/>
  <c r="O5" i="61" s="1"/>
  <c r="D17" i="62"/>
  <c r="D19" i="62" s="1"/>
  <c r="F11" i="65"/>
  <c r="M5" i="65" s="1"/>
  <c r="O5" i="65" s="1"/>
  <c r="F16" i="65"/>
  <c r="D17" i="66"/>
  <c r="D19" i="66" s="1"/>
  <c r="F16" i="69"/>
  <c r="D17" i="70"/>
  <c r="D19" i="70" s="1"/>
  <c r="D17" i="71"/>
  <c r="D19" i="71" s="1"/>
  <c r="F16" i="74"/>
  <c r="D17" i="75"/>
  <c r="D19" i="75" s="1"/>
  <c r="F11" i="79"/>
  <c r="M5" i="79" s="1"/>
  <c r="O5" i="79" s="1"/>
  <c r="F16" i="79"/>
  <c r="F16" i="80"/>
  <c r="F16" i="81"/>
  <c r="D17" i="82"/>
  <c r="D19" i="82" s="1"/>
  <c r="F16" i="85"/>
  <c r="D17" i="86"/>
  <c r="D19" i="86" s="1"/>
  <c r="D17" i="91"/>
  <c r="D19" i="91" s="1"/>
  <c r="F16" i="94"/>
  <c r="D17" i="95"/>
  <c r="D19" i="95" s="1"/>
  <c r="F11" i="96"/>
  <c r="M5" i="96" s="1"/>
  <c r="O5" i="96" s="1"/>
  <c r="F11" i="99"/>
  <c r="M5" i="99" s="1"/>
  <c r="O5" i="99" s="1"/>
  <c r="F11" i="101"/>
  <c r="M5" i="101" s="1"/>
  <c r="O5" i="101" s="1"/>
  <c r="F16" i="103"/>
  <c r="D27" i="106"/>
  <c r="F27" i="106" s="1"/>
  <c r="D27" i="108"/>
  <c r="F27" i="108" s="1"/>
  <c r="D17" i="80"/>
  <c r="D19" i="80" s="1"/>
  <c r="D17" i="81"/>
  <c r="D19" i="81" s="1"/>
  <c r="F16" i="84"/>
  <c r="D17" i="85"/>
  <c r="D19" i="85" s="1"/>
  <c r="F16" i="89"/>
  <c r="D17" i="90"/>
  <c r="D19" i="90" s="1"/>
  <c r="F11" i="93"/>
  <c r="M5" i="93" s="1"/>
  <c r="O5" i="93" s="1"/>
  <c r="F16" i="93"/>
  <c r="D17" i="94"/>
  <c r="D19" i="94" s="1"/>
  <c r="D24" i="96"/>
  <c r="F24" i="96" s="1"/>
  <c r="F11" i="97"/>
  <c r="M5" i="97" s="1"/>
  <c r="O5" i="97" s="1"/>
  <c r="F16" i="99"/>
  <c r="D17" i="99"/>
  <c r="D19" i="99" s="1"/>
  <c r="F16" i="102"/>
  <c r="D17" i="103"/>
  <c r="D19" i="103" s="1"/>
  <c r="F11" i="106"/>
  <c r="M5" i="106" s="1"/>
  <c r="O5" i="106" s="1"/>
  <c r="F18" i="106"/>
  <c r="D21" i="106" s="1"/>
  <c r="F11" i="108"/>
  <c r="M5" i="108" s="1"/>
  <c r="O5" i="108" s="1"/>
  <c r="F18" i="108"/>
  <c r="D21" i="108" s="1"/>
  <c r="F11" i="81"/>
  <c r="M5" i="81" s="1"/>
  <c r="O5" i="81" s="1"/>
  <c r="F16" i="83"/>
  <c r="D17" i="84"/>
  <c r="D19" i="84" s="1"/>
  <c r="F16" i="87"/>
  <c r="D17" i="89"/>
  <c r="D19" i="89" s="1"/>
  <c r="F16" i="82"/>
  <c r="D17" i="83"/>
  <c r="D19" i="83" s="1"/>
  <c r="F16" i="86"/>
  <c r="D17" i="87"/>
  <c r="D19" i="87" s="1"/>
  <c r="F16" i="91"/>
  <c r="D17" i="92"/>
  <c r="D19" i="92" s="1"/>
  <c r="D24" i="94"/>
  <c r="F24" i="94" s="1"/>
  <c r="F11" i="95"/>
  <c r="M5" i="95" s="1"/>
  <c r="O5" i="95" s="1"/>
  <c r="F16" i="95"/>
  <c r="D17" i="96"/>
  <c r="D19" i="96" s="1"/>
  <c r="F11" i="98"/>
  <c r="D24" i="99"/>
  <c r="F24" i="99" s="1"/>
  <c r="F11" i="100"/>
  <c r="M5" i="100" s="1"/>
  <c r="O5" i="100" s="1"/>
  <c r="D17" i="101"/>
  <c r="D19" i="101" s="1"/>
  <c r="F11" i="102"/>
  <c r="M5" i="102" s="1"/>
  <c r="O5" i="102" s="1"/>
  <c r="D24" i="103"/>
  <c r="F24" i="103" s="1"/>
  <c r="F18" i="105"/>
  <c r="F18" i="107"/>
  <c r="D21" i="107" s="1"/>
  <c r="F11" i="109"/>
  <c r="M5" i="109" s="1"/>
  <c r="O5" i="109" s="1"/>
  <c r="F11" i="110"/>
  <c r="M5" i="110" s="1"/>
  <c r="O5" i="110" s="1"/>
  <c r="F11" i="29"/>
  <c r="F16" i="32"/>
  <c r="D24" i="34"/>
  <c r="F24" i="34" s="1"/>
  <c r="F16" i="36"/>
  <c r="D24" i="38"/>
  <c r="F24" i="38" s="1"/>
  <c r="F16" i="40"/>
  <c r="D24" i="42"/>
  <c r="F24" i="42" s="1"/>
  <c r="F16" i="44"/>
  <c r="D24" i="46"/>
  <c r="F24" i="46" s="1"/>
  <c r="F16" i="48"/>
  <c r="F16" i="34"/>
  <c r="F16" i="38"/>
  <c r="F16" i="42"/>
  <c r="U6" i="71"/>
  <c r="D17" i="100"/>
  <c r="D19" i="100" s="1"/>
  <c r="F16" i="100"/>
  <c r="F5" i="106"/>
  <c r="F19" i="105"/>
  <c r="F17" i="78" l="1"/>
  <c r="F17" i="23"/>
  <c r="F17" i="3"/>
  <c r="F17" i="7"/>
  <c r="F17" i="62"/>
  <c r="F17" i="99"/>
  <c r="F17" i="33"/>
  <c r="F17" i="46"/>
  <c r="F17" i="30"/>
  <c r="F17" i="84"/>
  <c r="F17" i="25"/>
  <c r="F17" i="17"/>
  <c r="F17" i="55"/>
  <c r="F17" i="68"/>
  <c r="F17" i="36"/>
  <c r="F17" i="48"/>
  <c r="F17" i="29"/>
  <c r="F17" i="91"/>
  <c r="F17" i="82"/>
  <c r="F17" i="74"/>
  <c r="F17" i="70"/>
  <c r="F17" i="49"/>
  <c r="F17" i="19"/>
  <c r="F17" i="103"/>
  <c r="F17" i="73"/>
  <c r="F17" i="64"/>
  <c r="F17" i="41"/>
  <c r="F17" i="56"/>
  <c r="M5" i="25"/>
  <c r="O5" i="25" s="1"/>
  <c r="F17" i="22"/>
  <c r="F17" i="31"/>
  <c r="F17" i="20"/>
  <c r="F17" i="66"/>
  <c r="F17" i="13"/>
  <c r="F17" i="95"/>
  <c r="F17" i="51"/>
  <c r="F17" i="8"/>
  <c r="F17" i="10"/>
  <c r="F17" i="2"/>
  <c r="F17" i="15"/>
  <c r="F17" i="60"/>
  <c r="F17" i="35"/>
  <c r="M6" i="31"/>
  <c r="O6" i="31" s="1"/>
  <c r="F17" i="98"/>
  <c r="F17" i="89"/>
  <c r="F17" i="59"/>
  <c r="F17" i="5"/>
  <c r="F17" i="92"/>
  <c r="F17" i="90"/>
  <c r="F17" i="11"/>
  <c r="F17" i="27"/>
  <c r="F17" i="96"/>
  <c r="F17" i="39"/>
  <c r="F17" i="58"/>
  <c r="F17" i="40"/>
  <c r="M5" i="73"/>
  <c r="O5" i="73" s="1"/>
  <c r="F17" i="54"/>
  <c r="F17" i="21"/>
  <c r="F17" i="87"/>
  <c r="F17" i="77"/>
  <c r="F17" i="32"/>
  <c r="F17" i="18"/>
  <c r="F17" i="80"/>
  <c r="F17" i="71"/>
  <c r="F17" i="100"/>
  <c r="M5" i="68"/>
  <c r="O5" i="68" s="1"/>
  <c r="F17" i="83"/>
  <c r="F17" i="85"/>
  <c r="F17" i="24"/>
  <c r="F17" i="4"/>
  <c r="F17" i="45"/>
  <c r="F17" i="93"/>
  <c r="F17" i="72"/>
  <c r="F17" i="67"/>
  <c r="F17" i="14"/>
  <c r="F17" i="79"/>
  <c r="F17" i="65"/>
  <c r="F17" i="16"/>
  <c r="F17" i="101"/>
  <c r="F17" i="50"/>
  <c r="F17" i="37"/>
  <c r="F17" i="26"/>
  <c r="F17" i="86"/>
  <c r="F17" i="97"/>
  <c r="F17" i="102"/>
  <c r="F17" i="76"/>
  <c r="F17" i="52"/>
  <c r="M5" i="67"/>
  <c r="O5" i="67" s="1"/>
  <c r="M5" i="37"/>
  <c r="O5" i="37" s="1"/>
  <c r="M5" i="50"/>
  <c r="O5" i="50" s="1"/>
  <c r="M5" i="98"/>
  <c r="O5" i="98" s="1"/>
  <c r="F17" i="75"/>
  <c r="F17" i="63"/>
  <c r="F17" i="34"/>
  <c r="F17" i="47"/>
  <c r="F17" i="28"/>
  <c r="F17" i="69"/>
  <c r="M5" i="26"/>
  <c r="O5" i="26" s="1"/>
  <c r="F17" i="12"/>
  <c r="F17" i="94"/>
  <c r="F17" i="6"/>
  <c r="F17" i="38"/>
  <c r="F17" i="43"/>
  <c r="F17" i="44"/>
  <c r="F17" i="42"/>
  <c r="M6" i="105"/>
  <c r="O6" i="105" s="1"/>
  <c r="M6" i="51"/>
  <c r="O6" i="51" s="1"/>
  <c r="M6" i="32"/>
  <c r="O6" i="32" s="1"/>
  <c r="M6" i="39"/>
  <c r="O6" i="39" s="1"/>
  <c r="M6" i="11"/>
  <c r="O6" i="11" s="1"/>
  <c r="M6" i="109"/>
  <c r="M6" i="61"/>
  <c r="O6" i="61" s="1"/>
  <c r="M6" i="44"/>
  <c r="O6" i="44" s="1"/>
  <c r="M6" i="17"/>
  <c r="O6" i="17" s="1"/>
  <c r="M6" i="97"/>
  <c r="O6" i="97" s="1"/>
  <c r="M6" i="59"/>
  <c r="O6" i="59" s="1"/>
  <c r="M6" i="45"/>
  <c r="M7" i="45" s="1"/>
  <c r="M6" i="2"/>
  <c r="O6" i="2" s="1"/>
  <c r="M6" i="110"/>
  <c r="M6" i="102"/>
  <c r="O6" i="102" s="1"/>
  <c r="M6" i="93"/>
  <c r="O6" i="93" s="1"/>
  <c r="M6" i="89"/>
  <c r="M6" i="84"/>
  <c r="M6" i="18"/>
  <c r="O6" i="18" s="1"/>
  <c r="M6" i="79"/>
  <c r="O6" i="79" s="1"/>
  <c r="M6" i="75"/>
  <c r="O6" i="75" s="1"/>
  <c r="M6" i="6"/>
  <c r="O6" i="6" s="1"/>
  <c r="M6" i="20"/>
  <c r="O6" i="20" s="1"/>
  <c r="D21" i="105"/>
  <c r="D22" i="105" s="1"/>
  <c r="F17" i="81"/>
  <c r="M6" i="106"/>
  <c r="O6" i="106" s="1"/>
  <c r="M6" i="100"/>
  <c r="O6" i="100" s="1"/>
  <c r="M6" i="27"/>
  <c r="O6" i="27" s="1"/>
  <c r="M6" i="63"/>
  <c r="O6" i="63" s="1"/>
  <c r="M6" i="8"/>
  <c r="M6" i="95"/>
  <c r="M6" i="91"/>
  <c r="M6" i="86"/>
  <c r="M6" i="82"/>
  <c r="M6" i="77"/>
  <c r="F17" i="57"/>
  <c r="M6" i="64"/>
  <c r="M6" i="55"/>
  <c r="M6" i="13"/>
  <c r="O6" i="13" s="1"/>
  <c r="M6" i="14"/>
  <c r="O6" i="14" s="1"/>
  <c r="M6" i="15"/>
  <c r="O6" i="15" s="1"/>
  <c r="M6" i="16"/>
  <c r="O6" i="16" s="1"/>
  <c r="F17" i="61"/>
  <c r="F17" i="53"/>
  <c r="M6" i="103"/>
  <c r="M6" i="108"/>
  <c r="M6" i="94"/>
  <c r="M6" i="99"/>
  <c r="M6" i="85"/>
  <c r="M6" i="52"/>
  <c r="M6" i="42"/>
  <c r="M6" i="41"/>
  <c r="M6" i="74"/>
  <c r="M6" i="30"/>
  <c r="M6" i="38"/>
  <c r="M6" i="71"/>
  <c r="M6" i="62"/>
  <c r="M6" i="58"/>
  <c r="M6" i="69"/>
  <c r="M6" i="57"/>
  <c r="M6" i="40"/>
  <c r="M6" i="10"/>
  <c r="M6" i="43"/>
  <c r="M6" i="35"/>
  <c r="M6" i="23"/>
  <c r="M6" i="7"/>
  <c r="M6" i="47"/>
  <c r="M6" i="12"/>
  <c r="M6" i="76"/>
  <c r="M6" i="87"/>
  <c r="M6" i="78"/>
  <c r="M6" i="101"/>
  <c r="M6" i="96"/>
  <c r="M6" i="92"/>
  <c r="M6" i="60"/>
  <c r="M6" i="49"/>
  <c r="M6" i="34"/>
  <c r="M6" i="33"/>
  <c r="M6" i="70"/>
  <c r="M6" i="66"/>
  <c r="M6" i="54"/>
  <c r="O5" i="28"/>
  <c r="M6" i="28"/>
  <c r="M6" i="65"/>
  <c r="M6" i="53"/>
  <c r="M6" i="48"/>
  <c r="M6" i="36"/>
  <c r="M5" i="29"/>
  <c r="O5" i="29" s="1"/>
  <c r="M6" i="21"/>
  <c r="M6" i="5"/>
  <c r="M6" i="22"/>
  <c r="M6" i="19"/>
  <c r="M6" i="3"/>
  <c r="M6" i="24"/>
  <c r="M6" i="107"/>
  <c r="M6" i="80"/>
  <c r="M6" i="83"/>
  <c r="M6" i="81"/>
  <c r="M6" i="90"/>
  <c r="M6" i="56"/>
  <c r="M6" i="72"/>
  <c r="M6" i="46"/>
  <c r="M6" i="4"/>
  <c r="F5" i="107"/>
  <c r="F19" i="106"/>
  <c r="M6" i="50" l="1"/>
  <c r="O6" i="50" s="1"/>
  <c r="M6" i="25"/>
  <c r="M7" i="25" s="1"/>
  <c r="M7" i="2"/>
  <c r="O7" i="2" s="1"/>
  <c r="O6" i="45"/>
  <c r="M7" i="39"/>
  <c r="O7" i="39" s="1"/>
  <c r="M7" i="32"/>
  <c r="O7" i="32" s="1"/>
  <c r="M6" i="67"/>
  <c r="O6" i="67" s="1"/>
  <c r="M7" i="61"/>
  <c r="O7" i="61" s="1"/>
  <c r="M7" i="31"/>
  <c r="M8" i="31" s="1"/>
  <c r="M6" i="68"/>
  <c r="O6" i="68" s="1"/>
  <c r="M6" i="98"/>
  <c r="O6" i="98" s="1"/>
  <c r="M6" i="73"/>
  <c r="O6" i="73" s="1"/>
  <c r="M7" i="100"/>
  <c r="O7" i="100" s="1"/>
  <c r="M6" i="26"/>
  <c r="O6" i="26" s="1"/>
  <c r="M7" i="93"/>
  <c r="O7" i="93" s="1"/>
  <c r="M7" i="79"/>
  <c r="O7" i="79" s="1"/>
  <c r="M7" i="63"/>
  <c r="M8" i="63" s="1"/>
  <c r="M7" i="18"/>
  <c r="M8" i="18" s="1"/>
  <c r="M7" i="14"/>
  <c r="O7" i="14" s="1"/>
  <c r="M7" i="59"/>
  <c r="O7" i="59" s="1"/>
  <c r="M7" i="13"/>
  <c r="O7" i="13" s="1"/>
  <c r="M7" i="75"/>
  <c r="M7" i="6"/>
  <c r="O7" i="6" s="1"/>
  <c r="M7" i="44"/>
  <c r="O7" i="44" s="1"/>
  <c r="M7" i="106"/>
  <c r="O7" i="106" s="1"/>
  <c r="D22" i="106"/>
  <c r="M7" i="11"/>
  <c r="O7" i="11" s="1"/>
  <c r="M7" i="17"/>
  <c r="M8" i="17" s="1"/>
  <c r="M7" i="51"/>
  <c r="M6" i="37"/>
  <c r="M7" i="15"/>
  <c r="M8" i="15" s="1"/>
  <c r="M7" i="27"/>
  <c r="M8" i="27" s="1"/>
  <c r="M7" i="20"/>
  <c r="M7" i="105"/>
  <c r="M8" i="105" s="1"/>
  <c r="M7" i="16"/>
  <c r="M8" i="16" s="1"/>
  <c r="M8" i="2"/>
  <c r="O8" i="2" s="1"/>
  <c r="M7" i="97"/>
  <c r="M7" i="102"/>
  <c r="O6" i="109"/>
  <c r="M7" i="109"/>
  <c r="O6" i="84"/>
  <c r="M7" i="84"/>
  <c r="O6" i="89"/>
  <c r="M7" i="89"/>
  <c r="O6" i="110"/>
  <c r="M7" i="110"/>
  <c r="O6" i="82"/>
  <c r="M7" i="82"/>
  <c r="O6" i="64"/>
  <c r="M7" i="64"/>
  <c r="O6" i="86"/>
  <c r="M7" i="86"/>
  <c r="O6" i="91"/>
  <c r="M7" i="91"/>
  <c r="O6" i="8"/>
  <c r="M7" i="8"/>
  <c r="O6" i="55"/>
  <c r="M7" i="55"/>
  <c r="O6" i="77"/>
  <c r="M7" i="77"/>
  <c r="O6" i="95"/>
  <c r="M7" i="95"/>
  <c r="O6" i="46"/>
  <c r="M7" i="46"/>
  <c r="O6" i="81"/>
  <c r="M7" i="81"/>
  <c r="O6" i="19"/>
  <c r="M7" i="19"/>
  <c r="O6" i="21"/>
  <c r="M7" i="21"/>
  <c r="O6" i="48"/>
  <c r="M7" i="48"/>
  <c r="O6" i="28"/>
  <c r="M7" i="28"/>
  <c r="O6" i="70"/>
  <c r="M7" i="70"/>
  <c r="O6" i="60"/>
  <c r="M7" i="60"/>
  <c r="O6" i="101"/>
  <c r="M7" i="101"/>
  <c r="O6" i="87"/>
  <c r="M7" i="87"/>
  <c r="O6" i="47"/>
  <c r="M7" i="47"/>
  <c r="O6" i="35"/>
  <c r="M7" i="35"/>
  <c r="O6" i="62"/>
  <c r="M7" i="62"/>
  <c r="O6" i="38"/>
  <c r="M7" i="38"/>
  <c r="O6" i="52"/>
  <c r="M7" i="52"/>
  <c r="O6" i="108"/>
  <c r="M7" i="108"/>
  <c r="O6" i="4"/>
  <c r="M7" i="4"/>
  <c r="O6" i="72"/>
  <c r="M7" i="72"/>
  <c r="O6" i="83"/>
  <c r="M7" i="83"/>
  <c r="O6" i="22"/>
  <c r="M7" i="22"/>
  <c r="O6" i="53"/>
  <c r="M7" i="53"/>
  <c r="O6" i="33"/>
  <c r="M7" i="33"/>
  <c r="O6" i="78"/>
  <c r="M7" i="78"/>
  <c r="O6" i="76"/>
  <c r="M7" i="76"/>
  <c r="O6" i="12"/>
  <c r="M7" i="12"/>
  <c r="O6" i="7"/>
  <c r="M7" i="7"/>
  <c r="O6" i="43"/>
  <c r="M7" i="43"/>
  <c r="O6" i="57"/>
  <c r="M7" i="57"/>
  <c r="O6" i="71"/>
  <c r="M7" i="71"/>
  <c r="O6" i="30"/>
  <c r="M7" i="30"/>
  <c r="O6" i="41"/>
  <c r="M7" i="41"/>
  <c r="O6" i="103"/>
  <c r="M7" i="103"/>
  <c r="O7" i="45"/>
  <c r="M8" i="45"/>
  <c r="O6" i="56"/>
  <c r="M7" i="56"/>
  <c r="O6" i="80"/>
  <c r="M7" i="80"/>
  <c r="O6" i="24"/>
  <c r="M7" i="24"/>
  <c r="M6" i="29"/>
  <c r="O6" i="54"/>
  <c r="M7" i="54"/>
  <c r="O6" i="34"/>
  <c r="M7" i="34"/>
  <c r="O6" i="92"/>
  <c r="M7" i="92"/>
  <c r="O6" i="10"/>
  <c r="M7" i="10"/>
  <c r="O6" i="69"/>
  <c r="M7" i="69"/>
  <c r="O6" i="74"/>
  <c r="M7" i="74"/>
  <c r="O6" i="42"/>
  <c r="M7" i="42"/>
  <c r="O6" i="85"/>
  <c r="M7" i="85"/>
  <c r="O6" i="94"/>
  <c r="M7" i="94"/>
  <c r="O6" i="90"/>
  <c r="M7" i="90"/>
  <c r="O6" i="107"/>
  <c r="M7" i="107"/>
  <c r="O6" i="3"/>
  <c r="M7" i="3"/>
  <c r="O6" i="5"/>
  <c r="M7" i="5"/>
  <c r="O6" i="36"/>
  <c r="M7" i="36"/>
  <c r="O6" i="65"/>
  <c r="M7" i="65"/>
  <c r="O6" i="66"/>
  <c r="M7" i="66"/>
  <c r="O6" i="49"/>
  <c r="M7" i="49"/>
  <c r="O6" i="96"/>
  <c r="M7" i="96"/>
  <c r="O6" i="23"/>
  <c r="M7" i="23"/>
  <c r="O6" i="40"/>
  <c r="M7" i="40"/>
  <c r="O6" i="58"/>
  <c r="M7" i="58"/>
  <c r="O6" i="99"/>
  <c r="M7" i="99"/>
  <c r="F19" i="107"/>
  <c r="F5" i="108"/>
  <c r="O6" i="25" l="1"/>
  <c r="M7" i="50"/>
  <c r="O7" i="50" s="1"/>
  <c r="M8" i="39"/>
  <c r="M9" i="39" s="1"/>
  <c r="O7" i="27"/>
  <c r="M7" i="67"/>
  <c r="M8" i="67" s="1"/>
  <c r="M8" i="61"/>
  <c r="O8" i="61" s="1"/>
  <c r="M8" i="32"/>
  <c r="M9" i="32" s="1"/>
  <c r="M8" i="106"/>
  <c r="O8" i="106" s="1"/>
  <c r="M8" i="13"/>
  <c r="O8" i="13" s="1"/>
  <c r="M8" i="11"/>
  <c r="M9" i="11" s="1"/>
  <c r="O7" i="16"/>
  <c r="M7" i="68"/>
  <c r="O7" i="68" s="1"/>
  <c r="O7" i="18"/>
  <c r="M8" i="93"/>
  <c r="O8" i="93" s="1"/>
  <c r="M8" i="100"/>
  <c r="M9" i="100" s="1"/>
  <c r="O7" i="17"/>
  <c r="M7" i="98"/>
  <c r="M8" i="98" s="1"/>
  <c r="O7" i="15"/>
  <c r="O7" i="105"/>
  <c r="O7" i="31"/>
  <c r="O7" i="63"/>
  <c r="M7" i="73"/>
  <c r="O7" i="73" s="1"/>
  <c r="M8" i="6"/>
  <c r="O8" i="6" s="1"/>
  <c r="M8" i="59"/>
  <c r="O8" i="59" s="1"/>
  <c r="M8" i="14"/>
  <c r="M9" i="14" s="1"/>
  <c r="M8" i="44"/>
  <c r="O8" i="44" s="1"/>
  <c r="M9" i="2"/>
  <c r="M10" i="2" s="1"/>
  <c r="M7" i="26"/>
  <c r="O7" i="26" s="1"/>
  <c r="M8" i="79"/>
  <c r="O8" i="79" s="1"/>
  <c r="D22" i="107"/>
  <c r="O7" i="75"/>
  <c r="M8" i="75"/>
  <c r="O6" i="37"/>
  <c r="M7" i="37"/>
  <c r="O7" i="51"/>
  <c r="M8" i="51"/>
  <c r="O7" i="20"/>
  <c r="M8" i="20"/>
  <c r="O7" i="102"/>
  <c r="M8" i="102"/>
  <c r="O7" i="97"/>
  <c r="M8" i="97"/>
  <c r="O7" i="109"/>
  <c r="M8" i="109"/>
  <c r="O7" i="84"/>
  <c r="M8" i="84"/>
  <c r="O7" i="110"/>
  <c r="M8" i="110"/>
  <c r="O7" i="89"/>
  <c r="M8" i="89"/>
  <c r="O7" i="95"/>
  <c r="M8" i="95"/>
  <c r="O7" i="55"/>
  <c r="M8" i="55"/>
  <c r="O7" i="8"/>
  <c r="M8" i="8"/>
  <c r="O7" i="77"/>
  <c r="M8" i="77"/>
  <c r="O7" i="91"/>
  <c r="M8" i="91"/>
  <c r="O7" i="86"/>
  <c r="M8" i="86"/>
  <c r="O7" i="64"/>
  <c r="M8" i="64"/>
  <c r="O7" i="82"/>
  <c r="M8" i="82"/>
  <c r="O7" i="40"/>
  <c r="M8" i="40"/>
  <c r="O7" i="23"/>
  <c r="M8" i="23"/>
  <c r="O8" i="63"/>
  <c r="M9" i="63"/>
  <c r="O7" i="66"/>
  <c r="M8" i="66"/>
  <c r="O7" i="36"/>
  <c r="M8" i="36"/>
  <c r="O7" i="3"/>
  <c r="M8" i="3"/>
  <c r="O7" i="85"/>
  <c r="M8" i="85"/>
  <c r="O7" i="74"/>
  <c r="M8" i="74"/>
  <c r="O8" i="15"/>
  <c r="M9" i="15"/>
  <c r="O7" i="54"/>
  <c r="M8" i="54"/>
  <c r="O6" i="29"/>
  <c r="M7" i="29"/>
  <c r="O7" i="103"/>
  <c r="M8" i="103"/>
  <c r="O7" i="71"/>
  <c r="M8" i="71"/>
  <c r="O7" i="7"/>
  <c r="M8" i="7"/>
  <c r="O7" i="76"/>
  <c r="M8" i="76"/>
  <c r="O7" i="33"/>
  <c r="M8" i="33"/>
  <c r="O7" i="25"/>
  <c r="M8" i="25"/>
  <c r="O7" i="83"/>
  <c r="M8" i="83"/>
  <c r="O7" i="4"/>
  <c r="M8" i="4"/>
  <c r="O8" i="18"/>
  <c r="M9" i="18"/>
  <c r="O7" i="62"/>
  <c r="M8" i="62"/>
  <c r="O7" i="47"/>
  <c r="M8" i="47"/>
  <c r="O7" i="101"/>
  <c r="M8" i="101"/>
  <c r="O7" i="28"/>
  <c r="M8" i="28"/>
  <c r="O7" i="21"/>
  <c r="M8" i="21"/>
  <c r="O7" i="81"/>
  <c r="M8" i="81"/>
  <c r="O7" i="99"/>
  <c r="M8" i="99"/>
  <c r="O7" i="24"/>
  <c r="M8" i="24"/>
  <c r="O7" i="80"/>
  <c r="M8" i="80"/>
  <c r="O8" i="45"/>
  <c r="M9" i="45"/>
  <c r="O7" i="58"/>
  <c r="M8" i="58"/>
  <c r="O7" i="96"/>
  <c r="M8" i="96"/>
  <c r="O7" i="49"/>
  <c r="M8" i="49"/>
  <c r="O7" i="65"/>
  <c r="M8" i="65"/>
  <c r="O7" i="5"/>
  <c r="M8" i="5"/>
  <c r="O7" i="107"/>
  <c r="M8" i="107"/>
  <c r="O7" i="90"/>
  <c r="M8" i="90"/>
  <c r="O7" i="94"/>
  <c r="M8" i="94"/>
  <c r="O7" i="42"/>
  <c r="M8" i="42"/>
  <c r="O8" i="17"/>
  <c r="M9" i="17"/>
  <c r="O7" i="69"/>
  <c r="M8" i="69"/>
  <c r="O7" i="10"/>
  <c r="M8" i="10"/>
  <c r="O8" i="16"/>
  <c r="M9" i="16"/>
  <c r="O7" i="92"/>
  <c r="M8" i="92"/>
  <c r="O7" i="34"/>
  <c r="M8" i="34"/>
  <c r="O7" i="41"/>
  <c r="M8" i="41"/>
  <c r="O7" i="30"/>
  <c r="M8" i="30"/>
  <c r="O7" i="57"/>
  <c r="M8" i="57"/>
  <c r="O7" i="43"/>
  <c r="M8" i="43"/>
  <c r="O7" i="12"/>
  <c r="M8" i="12"/>
  <c r="O7" i="78"/>
  <c r="M8" i="78"/>
  <c r="O7" i="53"/>
  <c r="M8" i="53"/>
  <c r="O7" i="22"/>
  <c r="M8" i="22"/>
  <c r="O7" i="72"/>
  <c r="M8" i="72"/>
  <c r="O7" i="108"/>
  <c r="M8" i="108"/>
  <c r="O7" i="52"/>
  <c r="M8" i="52"/>
  <c r="M9" i="31"/>
  <c r="O8" i="31"/>
  <c r="O7" i="38"/>
  <c r="M8" i="38"/>
  <c r="O7" i="35"/>
  <c r="M8" i="35"/>
  <c r="O7" i="87"/>
  <c r="M8" i="87"/>
  <c r="O7" i="60"/>
  <c r="M8" i="60"/>
  <c r="O7" i="70"/>
  <c r="M8" i="70"/>
  <c r="O7" i="48"/>
  <c r="M8" i="48"/>
  <c r="O7" i="19"/>
  <c r="M8" i="19"/>
  <c r="O7" i="46"/>
  <c r="M8" i="46"/>
  <c r="O8" i="27"/>
  <c r="M9" i="27"/>
  <c r="O8" i="105"/>
  <c r="M9" i="105"/>
  <c r="O7" i="56"/>
  <c r="M8" i="56"/>
  <c r="F5" i="109"/>
  <c r="F19" i="108"/>
  <c r="O8" i="100" l="1"/>
  <c r="M8" i="50"/>
  <c r="M9" i="50" s="1"/>
  <c r="M10" i="50" s="1"/>
  <c r="O7" i="67"/>
  <c r="M9" i="59"/>
  <c r="O9" i="59" s="1"/>
  <c r="M9" i="61"/>
  <c r="O9" i="61" s="1"/>
  <c r="O8" i="39"/>
  <c r="O8" i="32"/>
  <c r="M9" i="106"/>
  <c r="M10" i="106" s="1"/>
  <c r="O8" i="11"/>
  <c r="M9" i="13"/>
  <c r="M10" i="13" s="1"/>
  <c r="M9" i="93"/>
  <c r="O9" i="93" s="1"/>
  <c r="O7" i="98"/>
  <c r="O9" i="2"/>
  <c r="M8" i="68"/>
  <c r="O8" i="68" s="1"/>
  <c r="O8" i="14"/>
  <c r="M9" i="44"/>
  <c r="O9" i="44" s="1"/>
  <c r="M9" i="6"/>
  <c r="O9" i="6" s="1"/>
  <c r="M8" i="73"/>
  <c r="M9" i="73" s="1"/>
  <c r="M9" i="79"/>
  <c r="M8" i="26"/>
  <c r="D22" i="108"/>
  <c r="M9" i="75"/>
  <c r="O8" i="75"/>
  <c r="O7" i="37"/>
  <c r="M8" i="37"/>
  <c r="M9" i="51"/>
  <c r="O8" i="51"/>
  <c r="M9" i="20"/>
  <c r="O8" i="20"/>
  <c r="O8" i="102"/>
  <c r="M9" i="102"/>
  <c r="O8" i="97"/>
  <c r="M9" i="97"/>
  <c r="O8" i="109"/>
  <c r="M9" i="109"/>
  <c r="O8" i="110"/>
  <c r="M9" i="110"/>
  <c r="O8" i="89"/>
  <c r="M9" i="89"/>
  <c r="O8" i="84"/>
  <c r="M9" i="84"/>
  <c r="O8" i="64"/>
  <c r="M9" i="64"/>
  <c r="O8" i="77"/>
  <c r="M9" i="77"/>
  <c r="O8" i="55"/>
  <c r="M9" i="55"/>
  <c r="O8" i="95"/>
  <c r="M9" i="95"/>
  <c r="M9" i="82"/>
  <c r="O8" i="82"/>
  <c r="O8" i="86"/>
  <c r="M9" i="86"/>
  <c r="M9" i="91"/>
  <c r="O8" i="91"/>
  <c r="M9" i="8"/>
  <c r="O8" i="8"/>
  <c r="O8" i="56"/>
  <c r="M9" i="56"/>
  <c r="O8" i="67"/>
  <c r="M9" i="67"/>
  <c r="O8" i="46"/>
  <c r="M9" i="46"/>
  <c r="O8" i="19"/>
  <c r="M9" i="19"/>
  <c r="O8" i="70"/>
  <c r="M9" i="70"/>
  <c r="O8" i="87"/>
  <c r="M9" i="87"/>
  <c r="O8" i="35"/>
  <c r="M9" i="35"/>
  <c r="O8" i="38"/>
  <c r="M9" i="38"/>
  <c r="O8" i="108"/>
  <c r="M9" i="108"/>
  <c r="O8" i="53"/>
  <c r="M9" i="53"/>
  <c r="O8" i="78"/>
  <c r="M9" i="78"/>
  <c r="O8" i="43"/>
  <c r="M9" i="43"/>
  <c r="O8" i="30"/>
  <c r="M9" i="30"/>
  <c r="O8" i="34"/>
  <c r="M9" i="34"/>
  <c r="O8" i="10"/>
  <c r="M9" i="10"/>
  <c r="O9" i="17"/>
  <c r="M10" i="17"/>
  <c r="O8" i="94"/>
  <c r="M9" i="94"/>
  <c r="O8" i="107"/>
  <c r="M9" i="107"/>
  <c r="O8" i="65"/>
  <c r="M9" i="65"/>
  <c r="O8" i="96"/>
  <c r="M9" i="96"/>
  <c r="O8" i="58"/>
  <c r="M9" i="58"/>
  <c r="O9" i="45"/>
  <c r="M10" i="45"/>
  <c r="O8" i="24"/>
  <c r="M9" i="24"/>
  <c r="O8" i="28"/>
  <c r="M9" i="28"/>
  <c r="O8" i="101"/>
  <c r="M9" i="101"/>
  <c r="O8" i="47"/>
  <c r="M9" i="47"/>
  <c r="O8" i="62"/>
  <c r="M9" i="62"/>
  <c r="O9" i="18"/>
  <c r="M10" i="18"/>
  <c r="O8" i="83"/>
  <c r="M9" i="83"/>
  <c r="O8" i="25"/>
  <c r="M9" i="25"/>
  <c r="O8" i="7"/>
  <c r="M9" i="7"/>
  <c r="O8" i="71"/>
  <c r="M9" i="71"/>
  <c r="O8" i="54"/>
  <c r="M9" i="54"/>
  <c r="O9" i="11"/>
  <c r="M10" i="11"/>
  <c r="O9" i="15"/>
  <c r="M10" i="15"/>
  <c r="O8" i="85"/>
  <c r="M9" i="85"/>
  <c r="O8" i="36"/>
  <c r="M9" i="36"/>
  <c r="O9" i="63"/>
  <c r="M10" i="63"/>
  <c r="O8" i="40"/>
  <c r="M9" i="40"/>
  <c r="O9" i="31"/>
  <c r="M10" i="31"/>
  <c r="O9" i="105"/>
  <c r="M10" i="105"/>
  <c r="O9" i="27"/>
  <c r="M10" i="27"/>
  <c r="O8" i="48"/>
  <c r="M9" i="48"/>
  <c r="O8" i="60"/>
  <c r="M9" i="60"/>
  <c r="O8" i="52"/>
  <c r="M9" i="52"/>
  <c r="O8" i="72"/>
  <c r="M9" i="72"/>
  <c r="O8" i="22"/>
  <c r="M9" i="22"/>
  <c r="O8" i="12"/>
  <c r="M9" i="12"/>
  <c r="O8" i="57"/>
  <c r="M9" i="57"/>
  <c r="O8" i="41"/>
  <c r="M9" i="41"/>
  <c r="O8" i="92"/>
  <c r="M9" i="92"/>
  <c r="O9" i="16"/>
  <c r="M10" i="16"/>
  <c r="O8" i="69"/>
  <c r="M9" i="69"/>
  <c r="O8" i="42"/>
  <c r="M9" i="42"/>
  <c r="O8" i="90"/>
  <c r="M9" i="90"/>
  <c r="O8" i="5"/>
  <c r="M9" i="5"/>
  <c r="O8" i="49"/>
  <c r="M9" i="49"/>
  <c r="O9" i="100"/>
  <c r="M10" i="100"/>
  <c r="O9" i="14"/>
  <c r="M10" i="14"/>
  <c r="O8" i="80"/>
  <c r="M9" i="80"/>
  <c r="O9" i="39"/>
  <c r="M10" i="39"/>
  <c r="O10" i="2"/>
  <c r="M11" i="2"/>
  <c r="O8" i="99"/>
  <c r="M9" i="99"/>
  <c r="O8" i="81"/>
  <c r="M9" i="81"/>
  <c r="O8" i="21"/>
  <c r="M9" i="21"/>
  <c r="O8" i="4"/>
  <c r="M9" i="4"/>
  <c r="O8" i="33"/>
  <c r="M9" i="33"/>
  <c r="O8" i="76"/>
  <c r="M9" i="76"/>
  <c r="O8" i="98"/>
  <c r="M9" i="98"/>
  <c r="O9" i="32"/>
  <c r="M10" i="32"/>
  <c r="O8" i="103"/>
  <c r="M9" i="103"/>
  <c r="O7" i="29"/>
  <c r="M8" i="29"/>
  <c r="O8" i="74"/>
  <c r="M9" i="74"/>
  <c r="O8" i="3"/>
  <c r="M9" i="3"/>
  <c r="O8" i="66"/>
  <c r="M9" i="66"/>
  <c r="O8" i="23"/>
  <c r="M9" i="23"/>
  <c r="F19" i="109"/>
  <c r="F5" i="110"/>
  <c r="O9" i="50" l="1"/>
  <c r="O8" i="50"/>
  <c r="M10" i="59"/>
  <c r="O10" i="59" s="1"/>
  <c r="O8" i="73"/>
  <c r="M9" i="68"/>
  <c r="M10" i="68" s="1"/>
  <c r="M10" i="61"/>
  <c r="O10" i="61" s="1"/>
  <c r="M10" i="6"/>
  <c r="M11" i="6" s="1"/>
  <c r="O9" i="106"/>
  <c r="M10" i="93"/>
  <c r="O10" i="93" s="1"/>
  <c r="O9" i="13"/>
  <c r="M10" i="44"/>
  <c r="M11" i="44" s="1"/>
  <c r="O9" i="79"/>
  <c r="M10" i="79"/>
  <c r="O8" i="26"/>
  <c r="M9" i="26"/>
  <c r="D22" i="109"/>
  <c r="O9" i="75"/>
  <c r="M10" i="75"/>
  <c r="M10" i="51"/>
  <c r="O9" i="51"/>
  <c r="M9" i="37"/>
  <c r="O8" i="37"/>
  <c r="M10" i="20"/>
  <c r="O9" i="20"/>
  <c r="O9" i="73"/>
  <c r="M10" i="73"/>
  <c r="O9" i="102"/>
  <c r="M10" i="102"/>
  <c r="O9" i="97"/>
  <c r="M10" i="97"/>
  <c r="O9" i="109"/>
  <c r="M10" i="109"/>
  <c r="O9" i="110"/>
  <c r="M10" i="110"/>
  <c r="O9" i="84"/>
  <c r="M10" i="84"/>
  <c r="M10" i="89"/>
  <c r="O9" i="89"/>
  <c r="O9" i="86"/>
  <c r="M10" i="86"/>
  <c r="O9" i="55"/>
  <c r="M10" i="55"/>
  <c r="O9" i="64"/>
  <c r="M10" i="64"/>
  <c r="O9" i="95"/>
  <c r="M10" i="95"/>
  <c r="O9" i="77"/>
  <c r="M10" i="77"/>
  <c r="O9" i="8"/>
  <c r="M10" i="8"/>
  <c r="O9" i="91"/>
  <c r="M10" i="91"/>
  <c r="O9" i="82"/>
  <c r="M10" i="82"/>
  <c r="O9" i="66"/>
  <c r="M10" i="66"/>
  <c r="O10" i="13"/>
  <c r="M11" i="13"/>
  <c r="O8" i="29"/>
  <c r="M9" i="29"/>
  <c r="O9" i="103"/>
  <c r="M10" i="103"/>
  <c r="O9" i="98"/>
  <c r="M10" i="98"/>
  <c r="O9" i="33"/>
  <c r="M10" i="33"/>
  <c r="O9" i="81"/>
  <c r="M10" i="81"/>
  <c r="O9" i="99"/>
  <c r="M10" i="99"/>
  <c r="O9" i="80"/>
  <c r="M10" i="80"/>
  <c r="O10" i="106"/>
  <c r="M11" i="106"/>
  <c r="O9" i="49"/>
  <c r="M10" i="49"/>
  <c r="O9" i="90"/>
  <c r="M10" i="90"/>
  <c r="O9" i="42"/>
  <c r="M10" i="42"/>
  <c r="O9" i="69"/>
  <c r="M10" i="69"/>
  <c r="O9" i="41"/>
  <c r="M10" i="41"/>
  <c r="O9" i="57"/>
  <c r="M10" i="57"/>
  <c r="O9" i="22"/>
  <c r="M10" i="22"/>
  <c r="O9" i="52"/>
  <c r="M10" i="52"/>
  <c r="O9" i="48"/>
  <c r="M10" i="48"/>
  <c r="O10" i="27"/>
  <c r="M11" i="27"/>
  <c r="O9" i="40"/>
  <c r="M10" i="40"/>
  <c r="O9" i="36"/>
  <c r="M10" i="36"/>
  <c r="O10" i="15"/>
  <c r="M11" i="15"/>
  <c r="O10" i="11"/>
  <c r="M11" i="11"/>
  <c r="O9" i="54"/>
  <c r="M10" i="54"/>
  <c r="O9" i="7"/>
  <c r="M10" i="7"/>
  <c r="O9" i="83"/>
  <c r="M10" i="83"/>
  <c r="O10" i="18"/>
  <c r="M11" i="18"/>
  <c r="O9" i="47"/>
  <c r="M10" i="47"/>
  <c r="O9" i="101"/>
  <c r="M10" i="101"/>
  <c r="O9" i="24"/>
  <c r="M10" i="24"/>
  <c r="O9" i="96"/>
  <c r="M10" i="96"/>
  <c r="O9" i="107"/>
  <c r="M10" i="107"/>
  <c r="O9" i="94"/>
  <c r="M10" i="94"/>
  <c r="O9" i="34"/>
  <c r="M10" i="34"/>
  <c r="O9" i="30"/>
  <c r="M10" i="30"/>
  <c r="O9" i="43"/>
  <c r="M10" i="43"/>
  <c r="O9" i="78"/>
  <c r="M10" i="78"/>
  <c r="O9" i="38"/>
  <c r="M10" i="38"/>
  <c r="O9" i="70"/>
  <c r="M10" i="70"/>
  <c r="O9" i="46"/>
  <c r="M10" i="46"/>
  <c r="O9" i="23"/>
  <c r="M10" i="23"/>
  <c r="O9" i="3"/>
  <c r="M10" i="3"/>
  <c r="O9" i="74"/>
  <c r="M10" i="74"/>
  <c r="M11" i="32"/>
  <c r="O10" i="32"/>
  <c r="O9" i="76"/>
  <c r="M10" i="76"/>
  <c r="O9" i="4"/>
  <c r="M10" i="4"/>
  <c r="O9" i="21"/>
  <c r="M10" i="21"/>
  <c r="O11" i="2"/>
  <c r="Q6" i="2"/>
  <c r="I9" i="2"/>
  <c r="M12" i="2"/>
  <c r="O10" i="39"/>
  <c r="M11" i="39"/>
  <c r="O10" i="14"/>
  <c r="M11" i="14"/>
  <c r="O10" i="100"/>
  <c r="M11" i="100"/>
  <c r="O9" i="5"/>
  <c r="M10" i="5"/>
  <c r="O10" i="16"/>
  <c r="M11" i="16"/>
  <c r="O9" i="92"/>
  <c r="M10" i="92"/>
  <c r="O9" i="12"/>
  <c r="M10" i="12"/>
  <c r="O9" i="72"/>
  <c r="M10" i="72"/>
  <c r="O9" i="60"/>
  <c r="M10" i="60"/>
  <c r="O10" i="105"/>
  <c r="M11" i="105"/>
  <c r="O10" i="31"/>
  <c r="M11" i="31"/>
  <c r="O10" i="63"/>
  <c r="M11" i="63"/>
  <c r="O9" i="85"/>
  <c r="M10" i="85"/>
  <c r="O9" i="71"/>
  <c r="M10" i="71"/>
  <c r="O9" i="25"/>
  <c r="M10" i="25"/>
  <c r="O9" i="62"/>
  <c r="M10" i="62"/>
  <c r="O9" i="28"/>
  <c r="M10" i="28"/>
  <c r="O10" i="50"/>
  <c r="M11" i="50"/>
  <c r="O10" i="45"/>
  <c r="M11" i="45"/>
  <c r="O9" i="58"/>
  <c r="M10" i="58"/>
  <c r="O9" i="65"/>
  <c r="M10" i="65"/>
  <c r="O10" i="17"/>
  <c r="M11" i="17"/>
  <c r="O9" i="10"/>
  <c r="M10" i="10"/>
  <c r="O9" i="53"/>
  <c r="M10" i="53"/>
  <c r="O9" i="108"/>
  <c r="M10" i="108"/>
  <c r="O9" i="35"/>
  <c r="M10" i="35"/>
  <c r="O9" i="87"/>
  <c r="M10" i="87"/>
  <c r="O9" i="19"/>
  <c r="M10" i="19"/>
  <c r="O9" i="67"/>
  <c r="M10" i="67"/>
  <c r="O9" i="56"/>
  <c r="M10" i="56"/>
  <c r="F19" i="110"/>
  <c r="O9" i="68" l="1"/>
  <c r="M11" i="59"/>
  <c r="O11" i="59" s="1"/>
  <c r="M11" i="61"/>
  <c r="O11" i="61" s="1"/>
  <c r="O10" i="6"/>
  <c r="M11" i="93"/>
  <c r="O11" i="93" s="1"/>
  <c r="O10" i="44"/>
  <c r="D22" i="110"/>
  <c r="O10" i="79"/>
  <c r="M11" i="79"/>
  <c r="M10" i="26"/>
  <c r="O9" i="26"/>
  <c r="O10" i="75"/>
  <c r="M11" i="75"/>
  <c r="O9" i="37"/>
  <c r="M10" i="37"/>
  <c r="O10" i="51"/>
  <c r="M11" i="51"/>
  <c r="M11" i="20"/>
  <c r="O10" i="20"/>
  <c r="O10" i="102"/>
  <c r="M11" i="102"/>
  <c r="M11" i="97"/>
  <c r="O10" i="97"/>
  <c r="O10" i="73"/>
  <c r="M11" i="73"/>
  <c r="O10" i="109"/>
  <c r="M11" i="109"/>
  <c r="O10" i="89"/>
  <c r="M11" i="89"/>
  <c r="O10" i="110"/>
  <c r="M11" i="110"/>
  <c r="O10" i="84"/>
  <c r="M11" i="84"/>
  <c r="M11" i="91"/>
  <c r="O10" i="91"/>
  <c r="O10" i="64"/>
  <c r="M11" i="64"/>
  <c r="O10" i="68"/>
  <c r="M11" i="68"/>
  <c r="O10" i="82"/>
  <c r="M11" i="82"/>
  <c r="O10" i="8"/>
  <c r="M11" i="8"/>
  <c r="O10" i="77"/>
  <c r="M11" i="77"/>
  <c r="O10" i="95"/>
  <c r="M11" i="95"/>
  <c r="M11" i="55"/>
  <c r="O10" i="55"/>
  <c r="M11" i="86"/>
  <c r="O10" i="86"/>
  <c r="O11" i="32"/>
  <c r="Q6" i="32"/>
  <c r="I9" i="32" s="1"/>
  <c r="M12" i="32"/>
  <c r="O10" i="70"/>
  <c r="M11" i="70"/>
  <c r="O10" i="38"/>
  <c r="M11" i="38"/>
  <c r="O10" i="78"/>
  <c r="M11" i="78"/>
  <c r="O10" i="30"/>
  <c r="M11" i="30"/>
  <c r="O10" i="96"/>
  <c r="M11" i="96"/>
  <c r="O10" i="101"/>
  <c r="M11" i="101"/>
  <c r="O11" i="18"/>
  <c r="Q6" i="18"/>
  <c r="I9" i="18"/>
  <c r="M12" i="18"/>
  <c r="O10" i="83"/>
  <c r="M11" i="83"/>
  <c r="O10" i="54"/>
  <c r="M11" i="54"/>
  <c r="I9" i="11"/>
  <c r="O11" i="11"/>
  <c r="Q6" i="11"/>
  <c r="M12" i="11"/>
  <c r="M11" i="36"/>
  <c r="O10" i="36"/>
  <c r="M11" i="40"/>
  <c r="O10" i="40"/>
  <c r="O11" i="27"/>
  <c r="Q6" i="27"/>
  <c r="I9" i="27" s="1"/>
  <c r="M12" i="27"/>
  <c r="O10" i="52"/>
  <c r="M11" i="52"/>
  <c r="O10" i="41"/>
  <c r="M11" i="41"/>
  <c r="O10" i="42"/>
  <c r="M11" i="42"/>
  <c r="O10" i="49"/>
  <c r="M11" i="49"/>
  <c r="O11" i="106"/>
  <c r="Q6" i="106"/>
  <c r="I9" i="106" s="1"/>
  <c r="M12" i="106"/>
  <c r="O10" i="99"/>
  <c r="M11" i="99"/>
  <c r="O10" i="81"/>
  <c r="M11" i="81"/>
  <c r="O10" i="33"/>
  <c r="M11" i="33"/>
  <c r="O10" i="98"/>
  <c r="M11" i="98"/>
  <c r="O9" i="29"/>
  <c r="M10" i="29"/>
  <c r="I9" i="13"/>
  <c r="O11" i="13"/>
  <c r="Q6" i="13"/>
  <c r="M12" i="13"/>
  <c r="O10" i="66"/>
  <c r="M11" i="66"/>
  <c r="O10" i="67"/>
  <c r="M11" i="67"/>
  <c r="O10" i="87"/>
  <c r="M11" i="87"/>
  <c r="O10" i="108"/>
  <c r="M11" i="108"/>
  <c r="I9" i="17"/>
  <c r="O11" i="17"/>
  <c r="Q6" i="17"/>
  <c r="M12" i="17"/>
  <c r="O11" i="45"/>
  <c r="Q6" i="45"/>
  <c r="I9" i="45" s="1"/>
  <c r="M12" i="45"/>
  <c r="O10" i="28"/>
  <c r="M11" i="28"/>
  <c r="O10" i="62"/>
  <c r="M11" i="62"/>
  <c r="O10" i="25"/>
  <c r="M11" i="25"/>
  <c r="O10" i="71"/>
  <c r="M11" i="71"/>
  <c r="O11" i="105"/>
  <c r="Q6" i="105"/>
  <c r="I9" i="105" s="1"/>
  <c r="M12" i="105"/>
  <c r="O10" i="72"/>
  <c r="M11" i="72"/>
  <c r="O11" i="16"/>
  <c r="Q6" i="16"/>
  <c r="I9" i="16"/>
  <c r="M12" i="16"/>
  <c r="O11" i="100"/>
  <c r="Q6" i="100"/>
  <c r="I9" i="100" s="1"/>
  <c r="M12" i="100"/>
  <c r="O12" i="2"/>
  <c r="M13" i="2"/>
  <c r="O10" i="74"/>
  <c r="M11" i="74"/>
  <c r="O10" i="23"/>
  <c r="M11" i="23"/>
  <c r="O10" i="46"/>
  <c r="M11" i="46"/>
  <c r="O10" i="43"/>
  <c r="M11" i="43"/>
  <c r="O10" i="34"/>
  <c r="M11" i="34"/>
  <c r="O10" i="94"/>
  <c r="M11" i="94"/>
  <c r="O10" i="107"/>
  <c r="M11" i="107"/>
  <c r="O10" i="24"/>
  <c r="M11" i="24"/>
  <c r="O10" i="47"/>
  <c r="M11" i="47"/>
  <c r="O10" i="7"/>
  <c r="M11" i="7"/>
  <c r="I9" i="15"/>
  <c r="O11" i="15"/>
  <c r="Q6" i="15"/>
  <c r="M12" i="15"/>
  <c r="M11" i="48"/>
  <c r="O10" i="48"/>
  <c r="O10" i="22"/>
  <c r="M11" i="22"/>
  <c r="O10" i="57"/>
  <c r="M11" i="57"/>
  <c r="O10" i="69"/>
  <c r="M11" i="69"/>
  <c r="O10" i="90"/>
  <c r="M11" i="90"/>
  <c r="O10" i="80"/>
  <c r="M11" i="80"/>
  <c r="O10" i="103"/>
  <c r="M11" i="103"/>
  <c r="O10" i="56"/>
  <c r="M11" i="56"/>
  <c r="O10" i="19"/>
  <c r="M11" i="19"/>
  <c r="O10" i="35"/>
  <c r="M11" i="35"/>
  <c r="O10" i="53"/>
  <c r="M11" i="53"/>
  <c r="O10" i="10"/>
  <c r="M11" i="10"/>
  <c r="O10" i="65"/>
  <c r="M11" i="65"/>
  <c r="O10" i="58"/>
  <c r="M11" i="58"/>
  <c r="O11" i="50"/>
  <c r="Q6" i="50"/>
  <c r="I9" i="50" s="1"/>
  <c r="M12" i="50"/>
  <c r="O10" i="85"/>
  <c r="M11" i="85"/>
  <c r="O11" i="63"/>
  <c r="Q6" i="63"/>
  <c r="I9" i="63" s="1"/>
  <c r="M12" i="63"/>
  <c r="O11" i="31"/>
  <c r="M12" i="31"/>
  <c r="Q6" i="31"/>
  <c r="I9" i="31" s="1"/>
  <c r="O10" i="60"/>
  <c r="M11" i="60"/>
  <c r="O10" i="12"/>
  <c r="M11" i="12"/>
  <c r="O10" i="92"/>
  <c r="M11" i="92"/>
  <c r="O10" i="5"/>
  <c r="M11" i="5"/>
  <c r="O11" i="14"/>
  <c r="Q6" i="14"/>
  <c r="I9" i="14"/>
  <c r="M12" i="14"/>
  <c r="O11" i="39"/>
  <c r="Q6" i="39"/>
  <c r="I9" i="39" s="1"/>
  <c r="M12" i="39"/>
  <c r="O10" i="21"/>
  <c r="M11" i="21"/>
  <c r="O11" i="6"/>
  <c r="Q6" i="6"/>
  <c r="I9" i="6"/>
  <c r="M12" i="6"/>
  <c r="O10" i="4"/>
  <c r="M11" i="4"/>
  <c r="O10" i="76"/>
  <c r="M11" i="76"/>
  <c r="O10" i="3"/>
  <c r="M11" i="3"/>
  <c r="O11" i="44"/>
  <c r="Q6" i="44"/>
  <c r="I9" i="44" s="1"/>
  <c r="M12" i="44"/>
  <c r="M12" i="59" l="1"/>
  <c r="O12" i="59" s="1"/>
  <c r="Q6" i="59"/>
  <c r="I9" i="59" s="1"/>
  <c r="M12" i="61"/>
  <c r="O12" i="61" s="1"/>
  <c r="Q6" i="61"/>
  <c r="I9" i="61" s="1"/>
  <c r="Q6" i="93"/>
  <c r="I9" i="93" s="1"/>
  <c r="M12" i="93"/>
  <c r="M13" i="93" s="1"/>
  <c r="O11" i="79"/>
  <c r="Q6" i="79"/>
  <c r="I9" i="79" s="1"/>
  <c r="M12" i="79"/>
  <c r="R10" i="26"/>
  <c r="M11" i="26"/>
  <c r="O10" i="26"/>
  <c r="Q6" i="75"/>
  <c r="I9" i="75" s="1"/>
  <c r="M12" i="75"/>
  <c r="O11" i="75"/>
  <c r="Q6" i="51"/>
  <c r="I9" i="51" s="1"/>
  <c r="M12" i="51"/>
  <c r="O11" i="51"/>
  <c r="O10" i="37"/>
  <c r="M11" i="37"/>
  <c r="I9" i="20"/>
  <c r="M12" i="20"/>
  <c r="O11" i="20"/>
  <c r="Q6" i="20"/>
  <c r="O11" i="97"/>
  <c r="Q6" i="97"/>
  <c r="I9" i="97" s="1"/>
  <c r="M12" i="97"/>
  <c r="O11" i="73"/>
  <c r="Q6" i="73"/>
  <c r="I9" i="73" s="1"/>
  <c r="M12" i="73"/>
  <c r="M12" i="102"/>
  <c r="Q6" i="102"/>
  <c r="I9" i="102" s="1"/>
  <c r="O11" i="102"/>
  <c r="Q6" i="109"/>
  <c r="I9" i="109" s="1"/>
  <c r="M12" i="109"/>
  <c r="O11" i="109"/>
  <c r="Q6" i="84"/>
  <c r="I9" i="84" s="1"/>
  <c r="M12" i="84"/>
  <c r="O11" i="84"/>
  <c r="M12" i="110"/>
  <c r="Q6" i="110"/>
  <c r="I9" i="110" s="1"/>
  <c r="O11" i="110"/>
  <c r="Q6" i="89"/>
  <c r="I9" i="89" s="1"/>
  <c r="O11" i="89"/>
  <c r="M12" i="89"/>
  <c r="M12" i="55"/>
  <c r="O11" i="55"/>
  <c r="Q6" i="55"/>
  <c r="I9" i="55" s="1"/>
  <c r="Q6" i="77"/>
  <c r="I9" i="77" s="1"/>
  <c r="M12" i="77"/>
  <c r="O11" i="77"/>
  <c r="M12" i="82"/>
  <c r="O11" i="82"/>
  <c r="Q6" i="82"/>
  <c r="I9" i="82" s="1"/>
  <c r="Q6" i="91"/>
  <c r="I9" i="91" s="1"/>
  <c r="M12" i="91"/>
  <c r="O11" i="91"/>
  <c r="O11" i="86"/>
  <c r="Q6" i="86"/>
  <c r="I9" i="86" s="1"/>
  <c r="M12" i="86"/>
  <c r="Q6" i="95"/>
  <c r="I9" i="95" s="1"/>
  <c r="M12" i="95"/>
  <c r="O11" i="95"/>
  <c r="I9" i="8"/>
  <c r="M12" i="8"/>
  <c r="O11" i="8"/>
  <c r="Q6" i="8"/>
  <c r="Q6" i="68"/>
  <c r="I9" i="68" s="1"/>
  <c r="M12" i="68"/>
  <c r="O11" i="68"/>
  <c r="Q6" i="64"/>
  <c r="I9" i="64" s="1"/>
  <c r="M12" i="64"/>
  <c r="O11" i="64"/>
  <c r="O12" i="6"/>
  <c r="M13" i="6"/>
  <c r="I9" i="21"/>
  <c r="O11" i="21"/>
  <c r="Q6" i="21"/>
  <c r="M12" i="21"/>
  <c r="O12" i="39"/>
  <c r="M13" i="39"/>
  <c r="O11" i="60"/>
  <c r="Q6" i="60"/>
  <c r="I9" i="60" s="1"/>
  <c r="M12" i="60"/>
  <c r="O12" i="63"/>
  <c r="M13" i="63"/>
  <c r="O11" i="65"/>
  <c r="Q6" i="65"/>
  <c r="I9" i="65" s="1"/>
  <c r="M12" i="65"/>
  <c r="O11" i="10"/>
  <c r="Q6" i="10"/>
  <c r="I9" i="10"/>
  <c r="M12" i="10"/>
  <c r="O11" i="53"/>
  <c r="Q6" i="53"/>
  <c r="I9" i="53" s="1"/>
  <c r="M12" i="53"/>
  <c r="O11" i="35"/>
  <c r="Q6" i="35"/>
  <c r="I9" i="35" s="1"/>
  <c r="M12" i="35"/>
  <c r="O11" i="56"/>
  <c r="Q6" i="56"/>
  <c r="I9" i="56" s="1"/>
  <c r="M12" i="56"/>
  <c r="O11" i="80"/>
  <c r="Q6" i="80"/>
  <c r="I9" i="80" s="1"/>
  <c r="M12" i="80"/>
  <c r="O11" i="22"/>
  <c r="Q6" i="22"/>
  <c r="I9" i="22"/>
  <c r="M12" i="22"/>
  <c r="O12" i="15"/>
  <c r="M13" i="15"/>
  <c r="I9" i="7"/>
  <c r="O11" i="7"/>
  <c r="Q6" i="7"/>
  <c r="M12" i="7"/>
  <c r="O11" i="107"/>
  <c r="Q6" i="107"/>
  <c r="I9" i="107" s="1"/>
  <c r="M12" i="107"/>
  <c r="O11" i="46"/>
  <c r="Q6" i="46"/>
  <c r="I9" i="46" s="1"/>
  <c r="M12" i="46"/>
  <c r="O13" i="2"/>
  <c r="M14" i="2"/>
  <c r="O12" i="16"/>
  <c r="M13" i="16"/>
  <c r="O11" i="72"/>
  <c r="Q6" i="72"/>
  <c r="I9" i="72" s="1"/>
  <c r="M12" i="72"/>
  <c r="O11" i="71"/>
  <c r="Q6" i="71"/>
  <c r="I9" i="71" s="1"/>
  <c r="M12" i="71"/>
  <c r="O11" i="62"/>
  <c r="Q6" i="62"/>
  <c r="I9" i="62" s="1"/>
  <c r="M12" i="62"/>
  <c r="O12" i="45"/>
  <c r="M13" i="45"/>
  <c r="O11" i="108"/>
  <c r="Q6" i="108"/>
  <c r="I9" i="108" s="1"/>
  <c r="M12" i="108"/>
  <c r="O11" i="66"/>
  <c r="Q6" i="66"/>
  <c r="I9" i="66" s="1"/>
  <c r="M12" i="66"/>
  <c r="O12" i="13"/>
  <c r="M13" i="13"/>
  <c r="O10" i="29"/>
  <c r="M11" i="29"/>
  <c r="O11" i="98"/>
  <c r="Q6" i="98"/>
  <c r="I9" i="98" s="1"/>
  <c r="M12" i="98"/>
  <c r="O11" i="81"/>
  <c r="Q6" i="81"/>
  <c r="I9" i="81" s="1"/>
  <c r="M12" i="81"/>
  <c r="O11" i="41"/>
  <c r="Q6" i="41"/>
  <c r="I9" i="41" s="1"/>
  <c r="M12" i="41"/>
  <c r="O12" i="27"/>
  <c r="M13" i="27"/>
  <c r="O12" i="11"/>
  <c r="M13" i="11"/>
  <c r="O11" i="54"/>
  <c r="Q6" i="54"/>
  <c r="I9" i="54" s="1"/>
  <c r="M12" i="54"/>
  <c r="O11" i="83"/>
  <c r="Q6" i="83"/>
  <c r="I9" i="83" s="1"/>
  <c r="M12" i="83"/>
  <c r="O11" i="78"/>
  <c r="Q6" i="78"/>
  <c r="I9" i="78" s="1"/>
  <c r="M12" i="78"/>
  <c r="O11" i="38"/>
  <c r="Q6" i="38"/>
  <c r="I9" i="38" s="1"/>
  <c r="M12" i="38"/>
  <c r="O12" i="32"/>
  <c r="M13" i="32"/>
  <c r="O12" i="44"/>
  <c r="M13" i="44"/>
  <c r="O11" i="76"/>
  <c r="Q6" i="76"/>
  <c r="I9" i="76" s="1"/>
  <c r="M12" i="76"/>
  <c r="O12" i="31"/>
  <c r="M13" i="31"/>
  <c r="O11" i="48"/>
  <c r="Q6" i="48"/>
  <c r="I9" i="48" s="1"/>
  <c r="M12" i="48"/>
  <c r="O11" i="36"/>
  <c r="Q6" i="36"/>
  <c r="I9" i="36" s="1"/>
  <c r="M12" i="36"/>
  <c r="I9" i="3"/>
  <c r="O11" i="3"/>
  <c r="Q6" i="3"/>
  <c r="M12" i="3"/>
  <c r="O12" i="14"/>
  <c r="M13" i="14"/>
  <c r="I9" i="5"/>
  <c r="O11" i="5"/>
  <c r="Q6" i="5"/>
  <c r="M12" i="5"/>
  <c r="O11" i="92"/>
  <c r="Q6" i="92"/>
  <c r="I9" i="92" s="1"/>
  <c r="M12" i="92"/>
  <c r="O11" i="12"/>
  <c r="Q6" i="12"/>
  <c r="I9" i="12"/>
  <c r="M12" i="12"/>
  <c r="O11" i="85"/>
  <c r="Q6" i="85"/>
  <c r="I9" i="85" s="1"/>
  <c r="M12" i="85"/>
  <c r="O12" i="50"/>
  <c r="M13" i="50"/>
  <c r="O11" i="58"/>
  <c r="Q6" i="58"/>
  <c r="I9" i="58" s="1"/>
  <c r="M12" i="58"/>
  <c r="I9" i="19"/>
  <c r="O11" i="19"/>
  <c r="Q6" i="19"/>
  <c r="M12" i="19"/>
  <c r="Q6" i="103"/>
  <c r="I9" i="103" s="1"/>
  <c r="M12" i="103"/>
  <c r="O11" i="90"/>
  <c r="Q6" i="90"/>
  <c r="I9" i="90" s="1"/>
  <c r="M12" i="90"/>
  <c r="O11" i="69"/>
  <c r="Q6" i="69"/>
  <c r="I9" i="69" s="1"/>
  <c r="M12" i="69"/>
  <c r="O11" i="57"/>
  <c r="Q6" i="57"/>
  <c r="I9" i="57" s="1"/>
  <c r="M12" i="57"/>
  <c r="O11" i="47"/>
  <c r="Q6" i="47"/>
  <c r="I9" i="47" s="1"/>
  <c r="M12" i="47"/>
  <c r="O11" i="24"/>
  <c r="Q6" i="24"/>
  <c r="I9" i="24"/>
  <c r="M12" i="24"/>
  <c r="O11" i="94"/>
  <c r="Q6" i="94"/>
  <c r="I9" i="94" s="1"/>
  <c r="M12" i="94"/>
  <c r="O11" i="34"/>
  <c r="Q6" i="34"/>
  <c r="I9" i="34" s="1"/>
  <c r="M12" i="34"/>
  <c r="O11" i="43"/>
  <c r="Q6" i="43"/>
  <c r="I9" i="43" s="1"/>
  <c r="M12" i="43"/>
  <c r="I9" i="23"/>
  <c r="O11" i="23"/>
  <c r="Q6" i="23"/>
  <c r="M12" i="23"/>
  <c r="O11" i="74"/>
  <c r="Q6" i="74"/>
  <c r="I9" i="74" s="1"/>
  <c r="M12" i="74"/>
  <c r="O12" i="100"/>
  <c r="M13" i="100"/>
  <c r="O12" i="105"/>
  <c r="M13" i="105"/>
  <c r="I9" i="25"/>
  <c r="O11" i="25"/>
  <c r="Q6" i="25"/>
  <c r="M12" i="25"/>
  <c r="O11" i="28"/>
  <c r="Q6" i="28"/>
  <c r="I9" i="28" s="1"/>
  <c r="M12" i="28"/>
  <c r="O12" i="17"/>
  <c r="M13" i="17"/>
  <c r="O11" i="87"/>
  <c r="Q6" i="87"/>
  <c r="I9" i="87" s="1"/>
  <c r="M12" i="87"/>
  <c r="O11" i="67"/>
  <c r="Q6" i="67"/>
  <c r="I9" i="67" s="1"/>
  <c r="M12" i="67"/>
  <c r="O11" i="33"/>
  <c r="Q6" i="33"/>
  <c r="I9" i="33" s="1"/>
  <c r="M12" i="33"/>
  <c r="O11" i="99"/>
  <c r="Q6" i="99"/>
  <c r="I9" i="99" s="1"/>
  <c r="M12" i="99"/>
  <c r="O12" i="106"/>
  <c r="M13" i="106"/>
  <c r="O11" i="49"/>
  <c r="Q6" i="49"/>
  <c r="I9" i="49" s="1"/>
  <c r="M12" i="49"/>
  <c r="O11" i="42"/>
  <c r="Q6" i="42"/>
  <c r="I9" i="42" s="1"/>
  <c r="M12" i="42"/>
  <c r="O11" i="52"/>
  <c r="Q6" i="52"/>
  <c r="I9" i="52" s="1"/>
  <c r="M12" i="52"/>
  <c r="O12" i="18"/>
  <c r="M13" i="18"/>
  <c r="O11" i="101"/>
  <c r="Q6" i="101"/>
  <c r="I9" i="101" s="1"/>
  <c r="M12" i="101"/>
  <c r="O11" i="96"/>
  <c r="Q6" i="96"/>
  <c r="I9" i="96" s="1"/>
  <c r="M12" i="96"/>
  <c r="O11" i="30"/>
  <c r="Q6" i="30"/>
  <c r="I9" i="30" s="1"/>
  <c r="M12" i="30"/>
  <c r="O11" i="70"/>
  <c r="Q6" i="70"/>
  <c r="I9" i="70" s="1"/>
  <c r="M12" i="70"/>
  <c r="O11" i="4"/>
  <c r="Q6" i="4"/>
  <c r="I9" i="4"/>
  <c r="M12" i="4"/>
  <c r="O11" i="40"/>
  <c r="Q6" i="40"/>
  <c r="I9" i="40" s="1"/>
  <c r="M12" i="40"/>
  <c r="M13" i="59" l="1"/>
  <c r="O13" i="59" s="1"/>
  <c r="M14" i="59"/>
  <c r="M13" i="61"/>
  <c r="M14" i="61" s="1"/>
  <c r="M15" i="61" s="1"/>
  <c r="O12" i="93"/>
  <c r="O12" i="79"/>
  <c r="M13" i="79"/>
  <c r="O11" i="26"/>
  <c r="M12" i="26"/>
  <c r="I9" i="26"/>
  <c r="Q6" i="26"/>
  <c r="O12" i="75"/>
  <c r="M13" i="75"/>
  <c r="M12" i="37"/>
  <c r="O11" i="37"/>
  <c r="Q6" i="37"/>
  <c r="I9" i="37" s="1"/>
  <c r="O12" i="51"/>
  <c r="M13" i="51"/>
  <c r="M13" i="20"/>
  <c r="O12" i="20"/>
  <c r="M13" i="97"/>
  <c r="O12" i="97"/>
  <c r="O12" i="102"/>
  <c r="M13" i="102"/>
  <c r="M13" i="73"/>
  <c r="O12" i="73"/>
  <c r="O12" i="109"/>
  <c r="M13" i="109"/>
  <c r="M13" i="110"/>
  <c r="O12" i="110"/>
  <c r="O12" i="84"/>
  <c r="M13" i="84"/>
  <c r="O12" i="89"/>
  <c r="M13" i="89"/>
  <c r="M13" i="8"/>
  <c r="O12" i="8"/>
  <c r="O12" i="77"/>
  <c r="M13" i="77"/>
  <c r="O13" i="93"/>
  <c r="M14" i="93"/>
  <c r="O12" i="64"/>
  <c r="M13" i="64"/>
  <c r="M13" i="86"/>
  <c r="O12" i="86"/>
  <c r="O12" i="55"/>
  <c r="M13" i="55"/>
  <c r="M13" i="91"/>
  <c r="O12" i="91"/>
  <c r="O12" i="82"/>
  <c r="M13" i="82"/>
  <c r="O12" i="68"/>
  <c r="M13" i="68"/>
  <c r="O12" i="95"/>
  <c r="M13" i="95"/>
  <c r="O12" i="58"/>
  <c r="M13" i="58"/>
  <c r="O12" i="85"/>
  <c r="M13" i="85"/>
  <c r="O12" i="12"/>
  <c r="M13" i="12"/>
  <c r="O12" i="92"/>
  <c r="M13" i="92"/>
  <c r="O12" i="5"/>
  <c r="M13" i="5"/>
  <c r="O13" i="14"/>
  <c r="M14" i="14"/>
  <c r="O14" i="59"/>
  <c r="M15" i="59"/>
  <c r="O12" i="76"/>
  <c r="M13" i="76"/>
  <c r="O13" i="44"/>
  <c r="M14" i="44"/>
  <c r="O12" i="38"/>
  <c r="M13" i="38"/>
  <c r="O12" i="78"/>
  <c r="M13" i="78"/>
  <c r="O12" i="41"/>
  <c r="M13" i="41"/>
  <c r="O12" i="81"/>
  <c r="M13" i="81"/>
  <c r="O13" i="13"/>
  <c r="M14" i="13"/>
  <c r="O13" i="45"/>
  <c r="M14" i="45"/>
  <c r="O12" i="62"/>
  <c r="M13" i="62"/>
  <c r="O12" i="71"/>
  <c r="M13" i="71"/>
  <c r="O12" i="72"/>
  <c r="M13" i="72"/>
  <c r="O13" i="16"/>
  <c r="M14" i="16"/>
  <c r="O12" i="46"/>
  <c r="M13" i="46"/>
  <c r="O12" i="7"/>
  <c r="M13" i="7"/>
  <c r="O12" i="22"/>
  <c r="M13" i="22"/>
  <c r="O12" i="35"/>
  <c r="M13" i="35"/>
  <c r="O12" i="53"/>
  <c r="M13" i="53"/>
  <c r="O12" i="10"/>
  <c r="M13" i="10"/>
  <c r="O12" i="65"/>
  <c r="M13" i="65"/>
  <c r="O13" i="63"/>
  <c r="M14" i="63"/>
  <c r="O13" i="39"/>
  <c r="M14" i="39"/>
  <c r="O12" i="40"/>
  <c r="M13" i="40"/>
  <c r="O12" i="4"/>
  <c r="M13" i="4"/>
  <c r="O12" i="30"/>
  <c r="M13" i="30"/>
  <c r="O12" i="96"/>
  <c r="M13" i="96"/>
  <c r="O12" i="101"/>
  <c r="M13" i="101"/>
  <c r="O13" i="18"/>
  <c r="M14" i="18"/>
  <c r="O12" i="52"/>
  <c r="M13" i="52"/>
  <c r="O12" i="42"/>
  <c r="M13" i="42"/>
  <c r="O12" i="49"/>
  <c r="M13" i="49"/>
  <c r="O13" i="106"/>
  <c r="M14" i="106"/>
  <c r="O12" i="99"/>
  <c r="M13" i="99"/>
  <c r="O12" i="28"/>
  <c r="M13" i="28"/>
  <c r="O12" i="25"/>
  <c r="M13" i="25"/>
  <c r="O13" i="105"/>
  <c r="M14" i="105"/>
  <c r="O12" i="74"/>
  <c r="M13" i="74"/>
  <c r="O12" i="43"/>
  <c r="M13" i="43"/>
  <c r="O12" i="34"/>
  <c r="M13" i="34"/>
  <c r="O12" i="94"/>
  <c r="M13" i="94"/>
  <c r="O12" i="47"/>
  <c r="M13" i="47"/>
  <c r="O12" i="103"/>
  <c r="M13" i="103"/>
  <c r="O12" i="19"/>
  <c r="M13" i="19"/>
  <c r="O13" i="50"/>
  <c r="M14" i="50"/>
  <c r="O12" i="3"/>
  <c r="M13" i="3"/>
  <c r="O12" i="36"/>
  <c r="M13" i="36"/>
  <c r="O12" i="48"/>
  <c r="M13" i="48"/>
  <c r="O13" i="31"/>
  <c r="M14" i="31"/>
  <c r="O13" i="32"/>
  <c r="M14" i="32"/>
  <c r="O12" i="83"/>
  <c r="M13" i="83"/>
  <c r="O12" i="54"/>
  <c r="M13" i="54"/>
  <c r="O13" i="11"/>
  <c r="M14" i="11"/>
  <c r="O13" i="27"/>
  <c r="M14" i="27"/>
  <c r="O12" i="98"/>
  <c r="M13" i="98"/>
  <c r="Q6" i="29"/>
  <c r="I9" i="29" s="1"/>
  <c r="O11" i="29"/>
  <c r="M12" i="29"/>
  <c r="O12" i="66"/>
  <c r="M13" i="66"/>
  <c r="O12" i="108"/>
  <c r="M13" i="108"/>
  <c r="O14" i="2"/>
  <c r="M15" i="2"/>
  <c r="O12" i="107"/>
  <c r="M13" i="107"/>
  <c r="O13" i="15"/>
  <c r="M14" i="15"/>
  <c r="O12" i="80"/>
  <c r="M13" i="80"/>
  <c r="O12" i="56"/>
  <c r="M13" i="56"/>
  <c r="O12" i="60"/>
  <c r="M13" i="60"/>
  <c r="O12" i="21"/>
  <c r="M13" i="21"/>
  <c r="O13" i="6"/>
  <c r="M14" i="6"/>
  <c r="O12" i="70"/>
  <c r="M13" i="70"/>
  <c r="O12" i="33"/>
  <c r="M13" i="33"/>
  <c r="O12" i="67"/>
  <c r="M13" i="67"/>
  <c r="O12" i="87"/>
  <c r="M13" i="87"/>
  <c r="O13" i="17"/>
  <c r="M14" i="17"/>
  <c r="O13" i="100"/>
  <c r="M14" i="100"/>
  <c r="O12" i="23"/>
  <c r="M13" i="23"/>
  <c r="O12" i="24"/>
  <c r="M13" i="24"/>
  <c r="O12" i="57"/>
  <c r="M13" i="57"/>
  <c r="O12" i="69"/>
  <c r="M13" i="69"/>
  <c r="O12" i="90"/>
  <c r="M13" i="90"/>
  <c r="O14" i="61" l="1"/>
  <c r="O13" i="61"/>
  <c r="O13" i="79"/>
  <c r="M14" i="79"/>
  <c r="M13" i="26"/>
  <c r="O12" i="26"/>
  <c r="O13" i="75"/>
  <c r="M14" i="75"/>
  <c r="O12" i="37"/>
  <c r="M13" i="37"/>
  <c r="M14" i="51"/>
  <c r="O13" i="51"/>
  <c r="M14" i="20"/>
  <c r="O13" i="20"/>
  <c r="O13" i="102"/>
  <c r="M14" i="102"/>
  <c r="O13" i="73"/>
  <c r="M14" i="73"/>
  <c r="M14" i="97"/>
  <c r="O13" i="97"/>
  <c r="O13" i="109"/>
  <c r="M14" i="109"/>
  <c r="O13" i="89"/>
  <c r="M14" i="89"/>
  <c r="O13" i="84"/>
  <c r="M14" i="84"/>
  <c r="M14" i="110"/>
  <c r="O13" i="110"/>
  <c r="O13" i="68"/>
  <c r="M14" i="68"/>
  <c r="O13" i="86"/>
  <c r="M14" i="86"/>
  <c r="O13" i="55"/>
  <c r="M14" i="55"/>
  <c r="M14" i="64"/>
  <c r="O13" i="64"/>
  <c r="O14" i="93"/>
  <c r="M15" i="93"/>
  <c r="O13" i="77"/>
  <c r="M14" i="77"/>
  <c r="O13" i="95"/>
  <c r="M14" i="95"/>
  <c r="O13" i="91"/>
  <c r="M14" i="91"/>
  <c r="M14" i="8"/>
  <c r="O13" i="8"/>
  <c r="O13" i="82"/>
  <c r="M14" i="82"/>
  <c r="O13" i="23"/>
  <c r="M14" i="23"/>
  <c r="O13" i="67"/>
  <c r="M14" i="67"/>
  <c r="O13" i="70"/>
  <c r="M14" i="70"/>
  <c r="O14" i="6"/>
  <c r="M15" i="6"/>
  <c r="O13" i="56"/>
  <c r="M14" i="56"/>
  <c r="O14" i="15"/>
  <c r="M15" i="15"/>
  <c r="O13" i="107"/>
  <c r="M14" i="107"/>
  <c r="O15" i="2"/>
  <c r="M16" i="2"/>
  <c r="O13" i="66"/>
  <c r="M14" i="66"/>
  <c r="O14" i="27"/>
  <c r="M15" i="27"/>
  <c r="O13" i="54"/>
  <c r="M14" i="54"/>
  <c r="O14" i="32"/>
  <c r="M15" i="32"/>
  <c r="O13" i="48"/>
  <c r="M14" i="48"/>
  <c r="O13" i="3"/>
  <c r="M14" i="3"/>
  <c r="O13" i="19"/>
  <c r="M14" i="19"/>
  <c r="O13" i="34"/>
  <c r="M14" i="34"/>
  <c r="O13" i="74"/>
  <c r="M14" i="74"/>
  <c r="O14" i="105"/>
  <c r="M15" i="105"/>
  <c r="O13" i="25"/>
  <c r="M14" i="25"/>
  <c r="O14" i="106"/>
  <c r="M15" i="106"/>
  <c r="O13" i="42"/>
  <c r="M14" i="42"/>
  <c r="O13" i="52"/>
  <c r="M14" i="52"/>
  <c r="O14" i="18"/>
  <c r="M15" i="18"/>
  <c r="O13" i="40"/>
  <c r="M14" i="40"/>
  <c r="O14" i="39"/>
  <c r="M15" i="39"/>
  <c r="O13" i="10"/>
  <c r="M14" i="10"/>
  <c r="O13" i="53"/>
  <c r="M14" i="53"/>
  <c r="O13" i="7"/>
  <c r="M14" i="7"/>
  <c r="O13" i="46"/>
  <c r="M14" i="46"/>
  <c r="O14" i="16"/>
  <c r="M15" i="16"/>
  <c r="O13" i="72"/>
  <c r="M14" i="72"/>
  <c r="O13" i="71"/>
  <c r="M14" i="71"/>
  <c r="O14" i="45"/>
  <c r="M15" i="45"/>
  <c r="O13" i="41"/>
  <c r="M14" i="41"/>
  <c r="O13" i="78"/>
  <c r="M14" i="78"/>
  <c r="O15" i="59"/>
  <c r="M16" i="59"/>
  <c r="O13" i="5"/>
  <c r="M14" i="5"/>
  <c r="O13" i="12"/>
  <c r="M14" i="12"/>
  <c r="O13" i="85"/>
  <c r="M14" i="85"/>
  <c r="O13" i="58"/>
  <c r="M14" i="58"/>
  <c r="O13" i="69"/>
  <c r="M14" i="69"/>
  <c r="O13" i="24"/>
  <c r="M14" i="24"/>
  <c r="O13" i="90"/>
  <c r="M14" i="90"/>
  <c r="O13" i="57"/>
  <c r="M14" i="57"/>
  <c r="O14" i="100"/>
  <c r="M15" i="100"/>
  <c r="O14" i="17"/>
  <c r="M15" i="17"/>
  <c r="O13" i="87"/>
  <c r="M14" i="87"/>
  <c r="O13" i="33"/>
  <c r="M14" i="33"/>
  <c r="O13" i="21"/>
  <c r="M14" i="21"/>
  <c r="O13" i="60"/>
  <c r="M14" i="60"/>
  <c r="O13" i="80"/>
  <c r="M14" i="80"/>
  <c r="O13" i="108"/>
  <c r="M14" i="108"/>
  <c r="O12" i="29"/>
  <c r="M13" i="29"/>
  <c r="O13" i="98"/>
  <c r="M14" i="98"/>
  <c r="O14" i="11"/>
  <c r="M15" i="11"/>
  <c r="O13" i="83"/>
  <c r="M14" i="83"/>
  <c r="O14" i="31"/>
  <c r="M15" i="31"/>
  <c r="O13" i="36"/>
  <c r="M14" i="36"/>
  <c r="O14" i="50"/>
  <c r="M15" i="50"/>
  <c r="O13" i="103"/>
  <c r="M14" i="103"/>
  <c r="O13" i="47"/>
  <c r="M14" i="47"/>
  <c r="O13" i="94"/>
  <c r="M14" i="94"/>
  <c r="O13" i="43"/>
  <c r="M14" i="43"/>
  <c r="O13" i="28"/>
  <c r="M14" i="28"/>
  <c r="O13" i="99"/>
  <c r="M14" i="99"/>
  <c r="O13" i="49"/>
  <c r="M14" i="49"/>
  <c r="O13" i="101"/>
  <c r="M14" i="101"/>
  <c r="O13" i="96"/>
  <c r="M14" i="96"/>
  <c r="O13" i="30"/>
  <c r="M14" i="30"/>
  <c r="O13" i="4"/>
  <c r="M14" i="4"/>
  <c r="O14" i="63"/>
  <c r="M15" i="63"/>
  <c r="O13" i="65"/>
  <c r="M14" i="65"/>
  <c r="O13" i="35"/>
  <c r="M14" i="35"/>
  <c r="O13" i="22"/>
  <c r="M14" i="22"/>
  <c r="O13" i="62"/>
  <c r="M14" i="62"/>
  <c r="O14" i="13"/>
  <c r="M15" i="13"/>
  <c r="O13" i="81"/>
  <c r="M14" i="81"/>
  <c r="O15" i="61"/>
  <c r="M16" i="61"/>
  <c r="O13" i="38"/>
  <c r="M14" i="38"/>
  <c r="O14" i="44"/>
  <c r="M15" i="44"/>
  <c r="O13" i="76"/>
  <c r="M14" i="76"/>
  <c r="O14" i="14"/>
  <c r="M15" i="14"/>
  <c r="O13" i="92"/>
  <c r="M14" i="92"/>
  <c r="O14" i="79" l="1"/>
  <c r="M15" i="79"/>
  <c r="O13" i="26"/>
  <c r="M14" i="26"/>
  <c r="M15" i="75"/>
  <c r="O14" i="75"/>
  <c r="M14" i="37"/>
  <c r="O13" i="37"/>
  <c r="O14" i="51"/>
  <c r="M15" i="51"/>
  <c r="O14" i="20"/>
  <c r="M15" i="20"/>
  <c r="O14" i="73"/>
  <c r="M15" i="73"/>
  <c r="M15" i="97"/>
  <c r="O14" i="97"/>
  <c r="O14" i="102"/>
  <c r="M15" i="102"/>
  <c r="M15" i="109"/>
  <c r="O14" i="109"/>
  <c r="O14" i="84"/>
  <c r="M15" i="84"/>
  <c r="O14" i="89"/>
  <c r="M15" i="89"/>
  <c r="O14" i="110"/>
  <c r="M15" i="110"/>
  <c r="M15" i="95"/>
  <c r="O14" i="95"/>
  <c r="O15" i="93"/>
  <c r="M16" i="93"/>
  <c r="O14" i="86"/>
  <c r="M15" i="86"/>
  <c r="M15" i="68"/>
  <c r="O14" i="68"/>
  <c r="O14" i="8"/>
  <c r="M15" i="8"/>
  <c r="M15" i="82"/>
  <c r="O14" i="82"/>
  <c r="O14" i="91"/>
  <c r="M15" i="91"/>
  <c r="O14" i="77"/>
  <c r="M15" i="77"/>
  <c r="O14" i="55"/>
  <c r="M15" i="55"/>
  <c r="O14" i="64"/>
  <c r="M15" i="64"/>
  <c r="O15" i="44"/>
  <c r="M16" i="44"/>
  <c r="O15" i="13"/>
  <c r="M16" i="13"/>
  <c r="O14" i="62"/>
  <c r="M15" i="62"/>
  <c r="O14" i="22"/>
  <c r="M15" i="22"/>
  <c r="O14" i="4"/>
  <c r="M15" i="4"/>
  <c r="O14" i="96"/>
  <c r="M15" i="96"/>
  <c r="O14" i="49"/>
  <c r="M15" i="49"/>
  <c r="O14" i="28"/>
  <c r="M15" i="28"/>
  <c r="O14" i="43"/>
  <c r="M15" i="43"/>
  <c r="O14" i="47"/>
  <c r="M15" i="47"/>
  <c r="O14" i="36"/>
  <c r="M15" i="36"/>
  <c r="O15" i="31"/>
  <c r="M16" i="31"/>
  <c r="O15" i="11"/>
  <c r="M16" i="11"/>
  <c r="O13" i="29"/>
  <c r="M14" i="29"/>
  <c r="O14" i="108"/>
  <c r="M15" i="108"/>
  <c r="O14" i="60"/>
  <c r="M15" i="60"/>
  <c r="O15" i="17"/>
  <c r="M16" i="17"/>
  <c r="O14" i="57"/>
  <c r="M15" i="57"/>
  <c r="O14" i="24"/>
  <c r="M15" i="24"/>
  <c r="O14" i="58"/>
  <c r="M15" i="58"/>
  <c r="O14" i="85"/>
  <c r="M15" i="85"/>
  <c r="O14" i="12"/>
  <c r="M15" i="12"/>
  <c r="O16" i="59"/>
  <c r="M17" i="59"/>
  <c r="O14" i="41"/>
  <c r="M15" i="41"/>
  <c r="O14" i="71"/>
  <c r="M15" i="71"/>
  <c r="O14" i="72"/>
  <c r="M15" i="72"/>
  <c r="O14" i="10"/>
  <c r="M15" i="10"/>
  <c r="O15" i="39"/>
  <c r="M16" i="39"/>
  <c r="O15" i="18"/>
  <c r="M16" i="18"/>
  <c r="O14" i="42"/>
  <c r="M15" i="42"/>
  <c r="O14" i="19"/>
  <c r="M15" i="19"/>
  <c r="O14" i="3"/>
  <c r="M15" i="3"/>
  <c r="O14" i="48"/>
  <c r="M15" i="48"/>
  <c r="O15" i="27"/>
  <c r="M16" i="27"/>
  <c r="O14" i="56"/>
  <c r="M15" i="56"/>
  <c r="O15" i="6"/>
  <c r="M16" i="6"/>
  <c r="O14" i="23"/>
  <c r="M15" i="23"/>
  <c r="O15" i="14"/>
  <c r="M16" i="14"/>
  <c r="O16" i="61"/>
  <c r="M17" i="61"/>
  <c r="O14" i="92"/>
  <c r="M15" i="92"/>
  <c r="O14" i="76"/>
  <c r="M15" i="76"/>
  <c r="O14" i="38"/>
  <c r="M15" i="38"/>
  <c r="O14" i="81"/>
  <c r="M15" i="81"/>
  <c r="O14" i="35"/>
  <c r="M15" i="35"/>
  <c r="O14" i="65"/>
  <c r="M15" i="65"/>
  <c r="O15" i="63"/>
  <c r="M16" i="63"/>
  <c r="O14" i="30"/>
  <c r="M15" i="30"/>
  <c r="O14" i="101"/>
  <c r="M15" i="101"/>
  <c r="O14" i="99"/>
  <c r="M15" i="99"/>
  <c r="O14" i="94"/>
  <c r="M15" i="94"/>
  <c r="O14" i="103"/>
  <c r="M15" i="103"/>
  <c r="O15" i="50"/>
  <c r="M16" i="50"/>
  <c r="O14" i="83"/>
  <c r="M15" i="83"/>
  <c r="O14" i="98"/>
  <c r="M15" i="98"/>
  <c r="O14" i="80"/>
  <c r="M15" i="80"/>
  <c r="O14" i="21"/>
  <c r="M15" i="21"/>
  <c r="O14" i="33"/>
  <c r="M15" i="33"/>
  <c r="O14" i="87"/>
  <c r="M15" i="87"/>
  <c r="O15" i="100"/>
  <c r="M16" i="100"/>
  <c r="O14" i="90"/>
  <c r="M15" i="90"/>
  <c r="O14" i="69"/>
  <c r="M15" i="69"/>
  <c r="O14" i="5"/>
  <c r="M15" i="5"/>
  <c r="O14" i="78"/>
  <c r="M15" i="78"/>
  <c r="O15" i="45"/>
  <c r="M16" i="45"/>
  <c r="O15" i="16"/>
  <c r="M16" i="16"/>
  <c r="O14" i="46"/>
  <c r="M15" i="46"/>
  <c r="O14" i="7"/>
  <c r="M15" i="7"/>
  <c r="O14" i="53"/>
  <c r="M15" i="53"/>
  <c r="O14" i="40"/>
  <c r="M15" i="40"/>
  <c r="O14" i="52"/>
  <c r="M15" i="52"/>
  <c r="O15" i="106"/>
  <c r="M16" i="106"/>
  <c r="O14" i="25"/>
  <c r="M15" i="25"/>
  <c r="O15" i="105"/>
  <c r="M16" i="105"/>
  <c r="O14" i="74"/>
  <c r="M15" i="74"/>
  <c r="O14" i="34"/>
  <c r="M15" i="34"/>
  <c r="O15" i="32"/>
  <c r="M16" i="32"/>
  <c r="O14" i="54"/>
  <c r="M15" i="54"/>
  <c r="O14" i="66"/>
  <c r="M15" i="66"/>
  <c r="O16" i="2"/>
  <c r="M17" i="2"/>
  <c r="O14" i="107"/>
  <c r="M15" i="107"/>
  <c r="O15" i="15"/>
  <c r="M16" i="15"/>
  <c r="O14" i="70"/>
  <c r="M15" i="70"/>
  <c r="O14" i="67"/>
  <c r="M15" i="67"/>
  <c r="M16" i="79" l="1"/>
  <c r="O15" i="79"/>
  <c r="O14" i="26"/>
  <c r="M15" i="26"/>
  <c r="O15" i="75"/>
  <c r="M16" i="75"/>
  <c r="M16" i="51"/>
  <c r="O15" i="51"/>
  <c r="O14" i="37"/>
  <c r="M15" i="37"/>
  <c r="M16" i="20"/>
  <c r="O15" i="20"/>
  <c r="O15" i="97"/>
  <c r="M16" i="97"/>
  <c r="M16" i="102"/>
  <c r="O15" i="102"/>
  <c r="M16" i="73"/>
  <c r="O15" i="73"/>
  <c r="O15" i="109"/>
  <c r="M16" i="109"/>
  <c r="O15" i="89"/>
  <c r="M16" i="89"/>
  <c r="O15" i="110"/>
  <c r="M16" i="110"/>
  <c r="O15" i="84"/>
  <c r="M16" i="84"/>
  <c r="O15" i="55"/>
  <c r="M16" i="55"/>
  <c r="O15" i="91"/>
  <c r="M16" i="91"/>
  <c r="O15" i="86"/>
  <c r="M16" i="86"/>
  <c r="O16" i="93"/>
  <c r="M17" i="93"/>
  <c r="O15" i="64"/>
  <c r="M16" i="64"/>
  <c r="O15" i="77"/>
  <c r="M16" i="77"/>
  <c r="O15" i="8"/>
  <c r="M16" i="8"/>
  <c r="O15" i="82"/>
  <c r="M16" i="82"/>
  <c r="O15" i="68"/>
  <c r="M16" i="68"/>
  <c r="O15" i="95"/>
  <c r="M16" i="95"/>
  <c r="O15" i="67"/>
  <c r="M16" i="67"/>
  <c r="O16" i="32"/>
  <c r="M17" i="32"/>
  <c r="O15" i="74"/>
  <c r="M16" i="74"/>
  <c r="O15" i="25"/>
  <c r="M16" i="25"/>
  <c r="O16" i="106"/>
  <c r="M17" i="106"/>
  <c r="O15" i="40"/>
  <c r="M16" i="40"/>
  <c r="O15" i="53"/>
  <c r="M16" i="53"/>
  <c r="O15" i="46"/>
  <c r="M16" i="46"/>
  <c r="O15" i="90"/>
  <c r="M16" i="90"/>
  <c r="O15" i="33"/>
  <c r="M16" i="33"/>
  <c r="O15" i="21"/>
  <c r="M16" i="21"/>
  <c r="O15" i="80"/>
  <c r="M16" i="80"/>
  <c r="O15" i="98"/>
  <c r="M16" i="98"/>
  <c r="O15" i="83"/>
  <c r="M16" i="83"/>
  <c r="O16" i="50"/>
  <c r="M17" i="50"/>
  <c r="O15" i="103"/>
  <c r="M16" i="103"/>
  <c r="O15" i="94"/>
  <c r="M16" i="94"/>
  <c r="O15" i="30"/>
  <c r="M16" i="30"/>
  <c r="O15" i="65"/>
  <c r="M16" i="65"/>
  <c r="O15" i="38"/>
  <c r="M16" i="38"/>
  <c r="O15" i="92"/>
  <c r="M16" i="92"/>
  <c r="Q7" i="61"/>
  <c r="O17" i="61"/>
  <c r="I11" i="61"/>
  <c r="M18" i="61"/>
  <c r="O16" i="6"/>
  <c r="M17" i="6"/>
  <c r="O15" i="3"/>
  <c r="M16" i="3"/>
  <c r="O15" i="19"/>
  <c r="M16" i="19"/>
  <c r="O16" i="18"/>
  <c r="M17" i="18"/>
  <c r="O15" i="10"/>
  <c r="M16" i="10"/>
  <c r="O15" i="72"/>
  <c r="M16" i="72"/>
  <c r="Q7" i="59"/>
  <c r="O17" i="59"/>
  <c r="I11" i="59"/>
  <c r="M18" i="59"/>
  <c r="O15" i="85"/>
  <c r="M16" i="85"/>
  <c r="O15" i="57"/>
  <c r="M16" i="57"/>
  <c r="O14" i="29"/>
  <c r="M15" i="29"/>
  <c r="O16" i="11"/>
  <c r="M17" i="11"/>
  <c r="O16" i="31"/>
  <c r="M17" i="31"/>
  <c r="O15" i="47"/>
  <c r="M16" i="47"/>
  <c r="O15" i="28"/>
  <c r="M16" i="28"/>
  <c r="O15" i="49"/>
  <c r="M16" i="49"/>
  <c r="O15" i="96"/>
  <c r="M16" i="96"/>
  <c r="O15" i="22"/>
  <c r="M16" i="22"/>
  <c r="O15" i="62"/>
  <c r="M16" i="62"/>
  <c r="O16" i="44"/>
  <c r="M17" i="44"/>
  <c r="O15" i="70"/>
  <c r="M16" i="70"/>
  <c r="O15" i="107"/>
  <c r="M16" i="107"/>
  <c r="O16" i="15"/>
  <c r="M17" i="15"/>
  <c r="O15" i="66"/>
  <c r="M16" i="66"/>
  <c r="O15" i="34"/>
  <c r="M16" i="34"/>
  <c r="O16" i="105"/>
  <c r="M17" i="105"/>
  <c r="O15" i="52"/>
  <c r="M16" i="52"/>
  <c r="O15" i="7"/>
  <c r="M16" i="7"/>
  <c r="O16" i="16"/>
  <c r="M17" i="16"/>
  <c r="O16" i="45"/>
  <c r="M17" i="45"/>
  <c r="O15" i="78"/>
  <c r="M16" i="78"/>
  <c r="O15" i="5"/>
  <c r="M16" i="5"/>
  <c r="O15" i="69"/>
  <c r="M16" i="69"/>
  <c r="O16" i="100"/>
  <c r="M17" i="100"/>
  <c r="O15" i="87"/>
  <c r="M16" i="87"/>
  <c r="O15" i="99"/>
  <c r="M16" i="99"/>
  <c r="O15" i="101"/>
  <c r="M16" i="101"/>
  <c r="O16" i="63"/>
  <c r="M17" i="63"/>
  <c r="O15" i="35"/>
  <c r="M16" i="35"/>
  <c r="O15" i="81"/>
  <c r="M16" i="81"/>
  <c r="O15" i="76"/>
  <c r="M16" i="76"/>
  <c r="O16" i="14"/>
  <c r="M17" i="14"/>
  <c r="O15" i="23"/>
  <c r="M16" i="23"/>
  <c r="O15" i="56"/>
  <c r="M16" i="56"/>
  <c r="O16" i="27"/>
  <c r="M17" i="27"/>
  <c r="O15" i="48"/>
  <c r="M16" i="48"/>
  <c r="O15" i="42"/>
  <c r="M16" i="42"/>
  <c r="O16" i="39"/>
  <c r="M17" i="39"/>
  <c r="O15" i="71"/>
  <c r="M16" i="71"/>
  <c r="O15" i="41"/>
  <c r="M16" i="41"/>
  <c r="O15" i="12"/>
  <c r="M16" i="12"/>
  <c r="O15" i="58"/>
  <c r="M16" i="58"/>
  <c r="O15" i="24"/>
  <c r="M16" i="24"/>
  <c r="O16" i="17"/>
  <c r="M17" i="17"/>
  <c r="O15" i="60"/>
  <c r="M16" i="60"/>
  <c r="O15" i="108"/>
  <c r="M16" i="108"/>
  <c r="O15" i="36"/>
  <c r="M16" i="36"/>
  <c r="O15" i="43"/>
  <c r="M16" i="43"/>
  <c r="O15" i="4"/>
  <c r="M16" i="4"/>
  <c r="O16" i="13"/>
  <c r="M17" i="13"/>
  <c r="Q7" i="2"/>
  <c r="O17" i="2"/>
  <c r="I11" i="2"/>
  <c r="M18" i="2"/>
  <c r="O15" i="54"/>
  <c r="M16" i="54"/>
  <c r="O16" i="79" l="1"/>
  <c r="M17" i="79"/>
  <c r="O15" i="26"/>
  <c r="M16" i="26"/>
  <c r="O16" i="75"/>
  <c r="M17" i="75"/>
  <c r="M16" i="37"/>
  <c r="O15" i="37"/>
  <c r="O16" i="51"/>
  <c r="M17" i="51"/>
  <c r="O16" i="20"/>
  <c r="M17" i="20"/>
  <c r="O16" i="97"/>
  <c r="M17" i="97"/>
  <c r="O16" i="73"/>
  <c r="M17" i="73"/>
  <c r="O16" i="102"/>
  <c r="M17" i="102"/>
  <c r="O16" i="109"/>
  <c r="M17" i="109"/>
  <c r="O16" i="84"/>
  <c r="M17" i="84"/>
  <c r="O16" i="110"/>
  <c r="M17" i="110"/>
  <c r="O16" i="89"/>
  <c r="M17" i="89"/>
  <c r="O16" i="68"/>
  <c r="M17" i="68"/>
  <c r="O16" i="8"/>
  <c r="M17" i="8"/>
  <c r="O16" i="64"/>
  <c r="M17" i="64"/>
  <c r="O16" i="86"/>
  <c r="M17" i="86"/>
  <c r="O16" i="91"/>
  <c r="M17" i="91"/>
  <c r="O16" i="95"/>
  <c r="M17" i="95"/>
  <c r="O16" i="82"/>
  <c r="M17" i="82"/>
  <c r="O16" i="77"/>
  <c r="M17" i="77"/>
  <c r="Q7" i="93"/>
  <c r="O17" i="93"/>
  <c r="I11" i="93"/>
  <c r="M18" i="93"/>
  <c r="O16" i="55"/>
  <c r="M17" i="55"/>
  <c r="O17" i="17"/>
  <c r="I11" i="17"/>
  <c r="Q7" i="17"/>
  <c r="M18" i="17"/>
  <c r="O16" i="58"/>
  <c r="M17" i="58"/>
  <c r="O16" i="71"/>
  <c r="M17" i="71"/>
  <c r="O17" i="27"/>
  <c r="Q7" i="27"/>
  <c r="I11" i="27"/>
  <c r="M18" i="27"/>
  <c r="O16" i="23"/>
  <c r="M17" i="23"/>
  <c r="O17" i="63"/>
  <c r="I11" i="63"/>
  <c r="Q7" i="63"/>
  <c r="M18" i="63"/>
  <c r="O16" i="101"/>
  <c r="M17" i="101"/>
  <c r="O16" i="87"/>
  <c r="M17" i="87"/>
  <c r="O16" i="78"/>
  <c r="M17" i="78"/>
  <c r="Q7" i="16"/>
  <c r="O17" i="16"/>
  <c r="I11" i="16"/>
  <c r="M18" i="16"/>
  <c r="O17" i="105"/>
  <c r="Q7" i="105"/>
  <c r="I11" i="105"/>
  <c r="M18" i="105"/>
  <c r="O16" i="66"/>
  <c r="M17" i="66"/>
  <c r="O16" i="107"/>
  <c r="M17" i="107"/>
  <c r="O17" i="44"/>
  <c r="I11" i="44"/>
  <c r="Q7" i="44"/>
  <c r="M18" i="44"/>
  <c r="O16" i="22"/>
  <c r="M17" i="22"/>
  <c r="O16" i="49"/>
  <c r="M17" i="49"/>
  <c r="O17" i="11"/>
  <c r="I11" i="11"/>
  <c r="Q7" i="11"/>
  <c r="M18" i="11"/>
  <c r="O16" i="57"/>
  <c r="M17" i="57"/>
  <c r="O16" i="85"/>
  <c r="M17" i="85"/>
  <c r="O16" i="72"/>
  <c r="M17" i="72"/>
  <c r="O16" i="10"/>
  <c r="M17" i="10"/>
  <c r="Q7" i="18"/>
  <c r="O17" i="18"/>
  <c r="I11" i="18"/>
  <c r="M18" i="18"/>
  <c r="O16" i="3"/>
  <c r="M17" i="3"/>
  <c r="Q7" i="6"/>
  <c r="O17" i="6"/>
  <c r="I11" i="6"/>
  <c r="M18" i="6"/>
  <c r="O16" i="92"/>
  <c r="M17" i="92"/>
  <c r="O16" i="65"/>
  <c r="M17" i="65"/>
  <c r="O16" i="30"/>
  <c r="M17" i="30"/>
  <c r="O16" i="103"/>
  <c r="M17" i="103"/>
  <c r="O16" i="98"/>
  <c r="M17" i="98"/>
  <c r="O16" i="80"/>
  <c r="M17" i="80"/>
  <c r="O16" i="21"/>
  <c r="M17" i="21"/>
  <c r="O16" i="46"/>
  <c r="M17" i="46"/>
  <c r="O16" i="53"/>
  <c r="M17" i="53"/>
  <c r="O16" i="40"/>
  <c r="M17" i="40"/>
  <c r="O17" i="106"/>
  <c r="Q7" i="106"/>
  <c r="I11" i="106"/>
  <c r="M18" i="106"/>
  <c r="O16" i="74"/>
  <c r="M17" i="74"/>
  <c r="O16" i="67"/>
  <c r="M17" i="67"/>
  <c r="O16" i="54"/>
  <c r="M17" i="54"/>
  <c r="O16" i="108"/>
  <c r="M17" i="108"/>
  <c r="O17" i="13"/>
  <c r="I11" i="13"/>
  <c r="Q7" i="13"/>
  <c r="M18" i="13"/>
  <c r="O18" i="2"/>
  <c r="M19" i="2"/>
  <c r="O16" i="4"/>
  <c r="M17" i="4"/>
  <c r="O16" i="43"/>
  <c r="M17" i="43"/>
  <c r="O16" i="36"/>
  <c r="M17" i="36"/>
  <c r="O16" i="60"/>
  <c r="M17" i="60"/>
  <c r="O16" i="24"/>
  <c r="M17" i="24"/>
  <c r="O16" i="12"/>
  <c r="M17" i="12"/>
  <c r="O16" i="41"/>
  <c r="M17" i="41"/>
  <c r="Q7" i="39"/>
  <c r="O17" i="39"/>
  <c r="I11" i="39"/>
  <c r="M18" i="39"/>
  <c r="O16" i="42"/>
  <c r="M17" i="42"/>
  <c r="O16" i="48"/>
  <c r="M17" i="48"/>
  <c r="O16" i="56"/>
  <c r="M17" i="56"/>
  <c r="Q7" i="14"/>
  <c r="O17" i="14"/>
  <c r="I11" i="14"/>
  <c r="M18" i="14"/>
  <c r="O16" i="76"/>
  <c r="M17" i="76"/>
  <c r="O16" i="81"/>
  <c r="M17" i="81"/>
  <c r="O16" i="35"/>
  <c r="M17" i="35"/>
  <c r="O16" i="99"/>
  <c r="M17" i="99"/>
  <c r="O17" i="100"/>
  <c r="Q7" i="100"/>
  <c r="I11" i="100"/>
  <c r="M18" i="100"/>
  <c r="O16" i="69"/>
  <c r="M17" i="69"/>
  <c r="O16" i="5"/>
  <c r="M17" i="5"/>
  <c r="Q7" i="45"/>
  <c r="O17" i="45"/>
  <c r="I11" i="45"/>
  <c r="M18" i="45"/>
  <c r="O16" i="7"/>
  <c r="M17" i="7"/>
  <c r="O16" i="52"/>
  <c r="M17" i="52"/>
  <c r="O16" i="34"/>
  <c r="M17" i="34"/>
  <c r="O17" i="15"/>
  <c r="I11" i="15"/>
  <c r="Q7" i="15"/>
  <c r="M18" i="15"/>
  <c r="O16" i="70"/>
  <c r="M17" i="70"/>
  <c r="O16" i="62"/>
  <c r="M17" i="62"/>
  <c r="O16" i="96"/>
  <c r="M17" i="96"/>
  <c r="O16" i="28"/>
  <c r="M17" i="28"/>
  <c r="O16" i="47"/>
  <c r="M17" i="47"/>
  <c r="U13" i="31"/>
  <c r="O17" i="31"/>
  <c r="I11" i="31"/>
  <c r="Q7" i="31"/>
  <c r="M18" i="31"/>
  <c r="O15" i="29"/>
  <c r="M16" i="29"/>
  <c r="O18" i="59"/>
  <c r="M19" i="59"/>
  <c r="O16" i="19"/>
  <c r="M17" i="19"/>
  <c r="O18" i="61"/>
  <c r="M19" i="61"/>
  <c r="O16" i="38"/>
  <c r="M17" i="38"/>
  <c r="O16" i="94"/>
  <c r="M17" i="94"/>
  <c r="O17" i="50"/>
  <c r="I11" i="50"/>
  <c r="Q7" i="50"/>
  <c r="M18" i="50"/>
  <c r="O16" i="83"/>
  <c r="M17" i="83"/>
  <c r="O16" i="33"/>
  <c r="M17" i="33"/>
  <c r="O16" i="90"/>
  <c r="M17" i="90"/>
  <c r="O16" i="25"/>
  <c r="M17" i="25"/>
  <c r="O17" i="32"/>
  <c r="I11" i="32"/>
  <c r="Q7" i="32"/>
  <c r="M18" i="32"/>
  <c r="Q7" i="79" l="1"/>
  <c r="O17" i="79"/>
  <c r="I11" i="79"/>
  <c r="M18" i="79"/>
  <c r="M17" i="26"/>
  <c r="O16" i="26"/>
  <c r="M18" i="75"/>
  <c r="Q7" i="75"/>
  <c r="O17" i="75"/>
  <c r="I11" i="75"/>
  <c r="M18" i="51"/>
  <c r="Q7" i="51"/>
  <c r="I11" i="51"/>
  <c r="O17" i="51"/>
  <c r="M17" i="37"/>
  <c r="O16" i="37"/>
  <c r="M18" i="20"/>
  <c r="Q7" i="20"/>
  <c r="O17" i="20"/>
  <c r="I11" i="20"/>
  <c r="I11" i="102"/>
  <c r="M18" i="102"/>
  <c r="Q7" i="102"/>
  <c r="O17" i="102"/>
  <c r="Q7" i="73"/>
  <c r="O17" i="73"/>
  <c r="I11" i="73"/>
  <c r="M18" i="73"/>
  <c r="Q7" i="97"/>
  <c r="O17" i="97"/>
  <c r="I11" i="97"/>
  <c r="M18" i="97"/>
  <c r="O17" i="109"/>
  <c r="M18" i="109"/>
  <c r="Q7" i="109"/>
  <c r="I11" i="109"/>
  <c r="Q7" i="110"/>
  <c r="I11" i="110"/>
  <c r="O17" i="110"/>
  <c r="M18" i="110"/>
  <c r="Q7" i="89"/>
  <c r="O17" i="89"/>
  <c r="I11" i="89"/>
  <c r="M18" i="89"/>
  <c r="I11" i="84"/>
  <c r="M18" i="84"/>
  <c r="Q7" i="84"/>
  <c r="O17" i="84"/>
  <c r="I11" i="55"/>
  <c r="M18" i="55"/>
  <c r="Q7" i="55"/>
  <c r="O17" i="55"/>
  <c r="Q7" i="77"/>
  <c r="O17" i="77"/>
  <c r="I11" i="77"/>
  <c r="M18" i="77"/>
  <c r="Q7" i="82"/>
  <c r="O17" i="82"/>
  <c r="I11" i="82"/>
  <c r="M18" i="82"/>
  <c r="I11" i="91"/>
  <c r="M18" i="91"/>
  <c r="Q7" i="91"/>
  <c r="O17" i="91"/>
  <c r="I11" i="64"/>
  <c r="M18" i="64"/>
  <c r="Q7" i="64"/>
  <c r="O17" i="64"/>
  <c r="O18" i="93"/>
  <c r="M19" i="93"/>
  <c r="I11" i="95"/>
  <c r="M18" i="95"/>
  <c r="Q7" i="95"/>
  <c r="O17" i="95"/>
  <c r="I11" i="86"/>
  <c r="M18" i="86"/>
  <c r="Q7" i="86"/>
  <c r="O17" i="86"/>
  <c r="Q7" i="8"/>
  <c r="O17" i="8"/>
  <c r="I11" i="8"/>
  <c r="M18" i="8"/>
  <c r="Q7" i="68"/>
  <c r="O17" i="68"/>
  <c r="I11" i="68"/>
  <c r="M18" i="68"/>
  <c r="Q7" i="28"/>
  <c r="O17" i="28"/>
  <c r="I11" i="28"/>
  <c r="M18" i="28"/>
  <c r="O17" i="62"/>
  <c r="I11" i="62"/>
  <c r="Q7" i="62"/>
  <c r="M18" i="62"/>
  <c r="O18" i="15"/>
  <c r="M19" i="15"/>
  <c r="O17" i="52"/>
  <c r="I11" i="52"/>
  <c r="Q7" i="52"/>
  <c r="M18" i="52"/>
  <c r="O18" i="45"/>
  <c r="M19" i="45"/>
  <c r="O17" i="5"/>
  <c r="I11" i="5"/>
  <c r="Q7" i="5"/>
  <c r="M18" i="5"/>
  <c r="O18" i="100"/>
  <c r="M19" i="100"/>
  <c r="O17" i="76"/>
  <c r="I11" i="76"/>
  <c r="Q7" i="76"/>
  <c r="M18" i="76"/>
  <c r="O18" i="39"/>
  <c r="M19" i="39"/>
  <c r="Q7" i="12"/>
  <c r="O17" i="12"/>
  <c r="I11" i="12"/>
  <c r="M18" i="12"/>
  <c r="O17" i="36"/>
  <c r="I11" i="36"/>
  <c r="Q7" i="36"/>
  <c r="M18" i="36"/>
  <c r="Q7" i="43"/>
  <c r="O17" i="43"/>
  <c r="I11" i="43"/>
  <c r="M18" i="43"/>
  <c r="Q7" i="4"/>
  <c r="O17" i="4"/>
  <c r="I11" i="4"/>
  <c r="M18" i="4"/>
  <c r="O17" i="54"/>
  <c r="I11" i="54"/>
  <c r="Q7" i="54"/>
  <c r="M18" i="54"/>
  <c r="O18" i="106"/>
  <c r="M19" i="106"/>
  <c r="O17" i="40"/>
  <c r="I11" i="40"/>
  <c r="Q7" i="40"/>
  <c r="M18" i="40"/>
  <c r="O17" i="46"/>
  <c r="I11" i="46"/>
  <c r="Q7" i="46"/>
  <c r="M18" i="46"/>
  <c r="O17" i="80"/>
  <c r="I11" i="80"/>
  <c r="Q7" i="80"/>
  <c r="M18" i="80"/>
  <c r="Q7" i="30"/>
  <c r="O17" i="30"/>
  <c r="I11" i="30"/>
  <c r="M18" i="30"/>
  <c r="O17" i="92"/>
  <c r="I11" i="92"/>
  <c r="Q7" i="92"/>
  <c r="M18" i="92"/>
  <c r="O17" i="72"/>
  <c r="I11" i="72"/>
  <c r="Q7" i="72"/>
  <c r="M18" i="72"/>
  <c r="O17" i="85"/>
  <c r="I11" i="85"/>
  <c r="Q7" i="85"/>
  <c r="M18" i="85"/>
  <c r="O18" i="11"/>
  <c r="M19" i="11"/>
  <c r="Q7" i="49"/>
  <c r="O17" i="49"/>
  <c r="I11" i="49"/>
  <c r="M18" i="49"/>
  <c r="I11" i="107"/>
  <c r="O17" i="107"/>
  <c r="Q7" i="107"/>
  <c r="M18" i="107"/>
  <c r="Q7" i="66"/>
  <c r="O17" i="66"/>
  <c r="I11" i="66"/>
  <c r="M18" i="66"/>
  <c r="O18" i="105"/>
  <c r="M19" i="105"/>
  <c r="O18" i="63"/>
  <c r="M19" i="63"/>
  <c r="O17" i="23"/>
  <c r="I11" i="23"/>
  <c r="Q7" i="23"/>
  <c r="M18" i="23"/>
  <c r="O18" i="27"/>
  <c r="M19" i="27"/>
  <c r="O17" i="58"/>
  <c r="I11" i="58"/>
  <c r="Q7" i="58"/>
  <c r="M18" i="58"/>
  <c r="Q7" i="33"/>
  <c r="O17" i="33"/>
  <c r="I11" i="33"/>
  <c r="M18" i="33"/>
  <c r="O17" i="83"/>
  <c r="I11" i="83"/>
  <c r="Q7" i="83"/>
  <c r="M18" i="83"/>
  <c r="O17" i="38"/>
  <c r="I11" i="38"/>
  <c r="M18" i="38"/>
  <c r="Q7" i="38"/>
  <c r="O19" i="61"/>
  <c r="Q8" i="61"/>
  <c r="I13" i="61"/>
  <c r="M20" i="61"/>
  <c r="O17" i="19"/>
  <c r="I11" i="19"/>
  <c r="Q7" i="19"/>
  <c r="M18" i="19"/>
  <c r="O19" i="59"/>
  <c r="Q8" i="59"/>
  <c r="I13" i="59"/>
  <c r="M20" i="59"/>
  <c r="O16" i="29"/>
  <c r="M17" i="29"/>
  <c r="Q7" i="47"/>
  <c r="O17" i="47"/>
  <c r="I11" i="47"/>
  <c r="M18" i="47"/>
  <c r="O17" i="96"/>
  <c r="I11" i="96"/>
  <c r="Q7" i="96"/>
  <c r="M18" i="96"/>
  <c r="Q7" i="70"/>
  <c r="O17" i="70"/>
  <c r="I11" i="70"/>
  <c r="M18" i="70"/>
  <c r="O17" i="34"/>
  <c r="I11" i="34"/>
  <c r="M18" i="34"/>
  <c r="Q7" i="34"/>
  <c r="O17" i="7"/>
  <c r="I11" i="7"/>
  <c r="Q7" i="7"/>
  <c r="M18" i="7"/>
  <c r="O17" i="69"/>
  <c r="I11" i="69"/>
  <c r="Q7" i="69"/>
  <c r="M18" i="69"/>
  <c r="Q7" i="99"/>
  <c r="O17" i="99"/>
  <c r="I11" i="99"/>
  <c r="M18" i="99"/>
  <c r="Q7" i="35"/>
  <c r="O17" i="35"/>
  <c r="I11" i="35"/>
  <c r="M18" i="35"/>
  <c r="O17" i="81"/>
  <c r="I11" i="81"/>
  <c r="Q7" i="81"/>
  <c r="M18" i="81"/>
  <c r="O18" i="14"/>
  <c r="M19" i="14"/>
  <c r="O17" i="56"/>
  <c r="I11" i="56"/>
  <c r="Q7" i="56"/>
  <c r="M18" i="56"/>
  <c r="O17" i="48"/>
  <c r="I11" i="48"/>
  <c r="Q7" i="48"/>
  <c r="M18" i="48"/>
  <c r="O17" i="42"/>
  <c r="I11" i="42"/>
  <c r="Q7" i="42"/>
  <c r="M18" i="42"/>
  <c r="Q7" i="41"/>
  <c r="O17" i="41"/>
  <c r="I11" i="41"/>
  <c r="M18" i="41"/>
  <c r="Q7" i="24"/>
  <c r="O17" i="24"/>
  <c r="I11" i="24"/>
  <c r="M18" i="24"/>
  <c r="O17" i="60"/>
  <c r="I11" i="60"/>
  <c r="Q7" i="60"/>
  <c r="M18" i="60"/>
  <c r="O19" i="2"/>
  <c r="Q8" i="2"/>
  <c r="I13" i="2"/>
  <c r="M20" i="2"/>
  <c r="O18" i="13"/>
  <c r="M19" i="13"/>
  <c r="Q7" i="108"/>
  <c r="I11" i="108"/>
  <c r="O17" i="108"/>
  <c r="M18" i="108"/>
  <c r="O17" i="67"/>
  <c r="I11" i="67"/>
  <c r="Q7" i="67"/>
  <c r="M18" i="67"/>
  <c r="O17" i="74"/>
  <c r="I11" i="74"/>
  <c r="Q7" i="74"/>
  <c r="M18" i="74"/>
  <c r="Q7" i="53"/>
  <c r="O17" i="53"/>
  <c r="I11" i="53"/>
  <c r="M18" i="53"/>
  <c r="O17" i="21"/>
  <c r="I11" i="21"/>
  <c r="Q7" i="21"/>
  <c r="M18" i="21"/>
  <c r="O17" i="98"/>
  <c r="I11" i="98"/>
  <c r="Q7" i="98"/>
  <c r="M18" i="98"/>
  <c r="I11" i="103"/>
  <c r="O17" i="103"/>
  <c r="Q7" i="103"/>
  <c r="M18" i="103"/>
  <c r="O17" i="65"/>
  <c r="I11" i="65"/>
  <c r="Q7" i="65"/>
  <c r="M18" i="65"/>
  <c r="O18" i="6"/>
  <c r="M19" i="6"/>
  <c r="O17" i="3"/>
  <c r="I11" i="3"/>
  <c r="Q7" i="3"/>
  <c r="M18" i="3"/>
  <c r="O18" i="18"/>
  <c r="M19" i="18"/>
  <c r="Q7" i="10"/>
  <c r="O17" i="10"/>
  <c r="I11" i="10"/>
  <c r="M18" i="10"/>
  <c r="Q7" i="57"/>
  <c r="O17" i="57"/>
  <c r="I11" i="57"/>
  <c r="M18" i="57"/>
  <c r="Q7" i="22"/>
  <c r="O17" i="22"/>
  <c r="I11" i="22"/>
  <c r="M18" i="22"/>
  <c r="O18" i="44"/>
  <c r="M19" i="44"/>
  <c r="O18" i="16"/>
  <c r="M19" i="16"/>
  <c r="O17" i="78"/>
  <c r="I11" i="78"/>
  <c r="Q7" i="78"/>
  <c r="M18" i="78"/>
  <c r="O17" i="87"/>
  <c r="I11" i="87"/>
  <c r="Q7" i="87"/>
  <c r="M18" i="87"/>
  <c r="O17" i="101"/>
  <c r="I11" i="101"/>
  <c r="Q7" i="101"/>
  <c r="M18" i="101"/>
  <c r="O17" i="71"/>
  <c r="I11" i="71"/>
  <c r="Q7" i="71"/>
  <c r="M18" i="71"/>
  <c r="O18" i="17"/>
  <c r="M19" i="17"/>
  <c r="O18" i="32"/>
  <c r="M19" i="32"/>
  <c r="O17" i="25"/>
  <c r="I11" i="25"/>
  <c r="Q7" i="25"/>
  <c r="M18" i="25"/>
  <c r="O17" i="90"/>
  <c r="I11" i="90"/>
  <c r="Q7" i="90"/>
  <c r="M18" i="90"/>
  <c r="O18" i="50"/>
  <c r="M19" i="50"/>
  <c r="O17" i="94"/>
  <c r="I11" i="94"/>
  <c r="Q7" i="94"/>
  <c r="M18" i="94"/>
  <c r="O18" i="31"/>
  <c r="M19" i="31"/>
  <c r="M19" i="79" l="1"/>
  <c r="O18" i="79"/>
  <c r="O17" i="26"/>
  <c r="I11" i="26"/>
  <c r="Q7" i="26"/>
  <c r="M18" i="26"/>
  <c r="O18" i="75"/>
  <c r="M19" i="75"/>
  <c r="O17" i="37"/>
  <c r="I11" i="37"/>
  <c r="Q7" i="37"/>
  <c r="M18" i="37"/>
  <c r="O18" i="51"/>
  <c r="M19" i="51"/>
  <c r="O18" i="20"/>
  <c r="M19" i="20"/>
  <c r="O18" i="97"/>
  <c r="M19" i="97"/>
  <c r="M19" i="73"/>
  <c r="O18" i="73"/>
  <c r="O18" i="102"/>
  <c r="M19" i="102"/>
  <c r="O18" i="109"/>
  <c r="M19" i="109"/>
  <c r="O18" i="89"/>
  <c r="M19" i="89"/>
  <c r="O18" i="110"/>
  <c r="M19" i="110"/>
  <c r="O18" i="84"/>
  <c r="M19" i="84"/>
  <c r="O18" i="86"/>
  <c r="M19" i="86"/>
  <c r="O18" i="95"/>
  <c r="M19" i="95"/>
  <c r="I13" i="93"/>
  <c r="M20" i="93"/>
  <c r="O19" i="93"/>
  <c r="Q8" i="93"/>
  <c r="O18" i="64"/>
  <c r="M19" i="64"/>
  <c r="O18" i="82"/>
  <c r="M19" i="82"/>
  <c r="O18" i="77"/>
  <c r="M19" i="77"/>
  <c r="O18" i="68"/>
  <c r="M19" i="68"/>
  <c r="O18" i="8"/>
  <c r="M19" i="8"/>
  <c r="O18" i="91"/>
  <c r="M19" i="91"/>
  <c r="O18" i="55"/>
  <c r="M19" i="55"/>
  <c r="O18" i="94"/>
  <c r="M19" i="94"/>
  <c r="I13" i="50"/>
  <c r="O19" i="50"/>
  <c r="Q8" i="50"/>
  <c r="M20" i="50"/>
  <c r="O18" i="90"/>
  <c r="M19" i="90"/>
  <c r="O18" i="25"/>
  <c r="M19" i="25"/>
  <c r="I13" i="32"/>
  <c r="O19" i="32"/>
  <c r="Q8" i="32"/>
  <c r="M20" i="32"/>
  <c r="O18" i="71"/>
  <c r="M19" i="71"/>
  <c r="O18" i="101"/>
  <c r="M19" i="101"/>
  <c r="O18" i="87"/>
  <c r="M19" i="87"/>
  <c r="O18" i="78"/>
  <c r="M19" i="78"/>
  <c r="O19" i="16"/>
  <c r="Q8" i="16"/>
  <c r="I13" i="16"/>
  <c r="M20" i="16"/>
  <c r="I13" i="44"/>
  <c r="O19" i="44"/>
  <c r="Q8" i="44"/>
  <c r="M20" i="44"/>
  <c r="O18" i="3"/>
  <c r="M19" i="3"/>
  <c r="O18" i="65"/>
  <c r="M19" i="65"/>
  <c r="O18" i="103"/>
  <c r="M19" i="103"/>
  <c r="O18" i="98"/>
  <c r="M19" i="98"/>
  <c r="O18" i="21"/>
  <c r="M19" i="21"/>
  <c r="O18" i="108"/>
  <c r="M19" i="108"/>
  <c r="I13" i="13"/>
  <c r="O19" i="13"/>
  <c r="Q8" i="13"/>
  <c r="M20" i="13"/>
  <c r="O18" i="48"/>
  <c r="M19" i="48"/>
  <c r="O18" i="56"/>
  <c r="M19" i="56"/>
  <c r="O19" i="14"/>
  <c r="Q8" i="14"/>
  <c r="I13" i="14"/>
  <c r="M20" i="14"/>
  <c r="O18" i="69"/>
  <c r="M19" i="69"/>
  <c r="O18" i="7"/>
  <c r="M19" i="7"/>
  <c r="O18" i="70"/>
  <c r="M19" i="70"/>
  <c r="O20" i="59"/>
  <c r="M21" i="59"/>
  <c r="O18" i="19"/>
  <c r="M19" i="19"/>
  <c r="O20" i="61"/>
  <c r="M21" i="61"/>
  <c r="O18" i="83"/>
  <c r="M19" i="83"/>
  <c r="O18" i="33"/>
  <c r="M19" i="33"/>
  <c r="O18" i="58"/>
  <c r="M19" i="58"/>
  <c r="O19" i="27"/>
  <c r="Q8" i="27"/>
  <c r="I13" i="27"/>
  <c r="M20" i="27"/>
  <c r="O18" i="23"/>
  <c r="M19" i="23"/>
  <c r="I13" i="105"/>
  <c r="O19" i="105"/>
  <c r="Q8" i="105"/>
  <c r="M20" i="105"/>
  <c r="O18" i="85"/>
  <c r="M19" i="85"/>
  <c r="O18" i="72"/>
  <c r="M19" i="72"/>
  <c r="O18" i="92"/>
  <c r="M19" i="92"/>
  <c r="O18" i="30"/>
  <c r="M19" i="30"/>
  <c r="O18" i="46"/>
  <c r="M19" i="46"/>
  <c r="O18" i="40"/>
  <c r="M19" i="40"/>
  <c r="I13" i="106"/>
  <c r="O19" i="106"/>
  <c r="Q8" i="106"/>
  <c r="M20" i="106"/>
  <c r="O18" i="76"/>
  <c r="M19" i="76"/>
  <c r="O18" i="5"/>
  <c r="M19" i="5"/>
  <c r="O19" i="45"/>
  <c r="Q8" i="45"/>
  <c r="I13" i="45"/>
  <c r="M20" i="45"/>
  <c r="O18" i="62"/>
  <c r="M19" i="62"/>
  <c r="O18" i="28"/>
  <c r="M19" i="28"/>
  <c r="O18" i="34"/>
  <c r="M19" i="34"/>
  <c r="O18" i="38"/>
  <c r="M19" i="38"/>
  <c r="I13" i="31"/>
  <c r="O19" i="31"/>
  <c r="Q8" i="31"/>
  <c r="M20" i="31"/>
  <c r="I13" i="17"/>
  <c r="O19" i="17"/>
  <c r="Q8" i="17"/>
  <c r="M20" i="17"/>
  <c r="O18" i="22"/>
  <c r="M19" i="22"/>
  <c r="O18" i="57"/>
  <c r="M19" i="57"/>
  <c r="O18" i="10"/>
  <c r="M19" i="10"/>
  <c r="O19" i="18"/>
  <c r="Q8" i="18"/>
  <c r="I13" i="18"/>
  <c r="M20" i="18"/>
  <c r="O19" i="6"/>
  <c r="Q8" i="6"/>
  <c r="I13" i="6"/>
  <c r="M20" i="6"/>
  <c r="O18" i="53"/>
  <c r="M19" i="53"/>
  <c r="O18" i="74"/>
  <c r="M19" i="74"/>
  <c r="O18" i="67"/>
  <c r="M19" i="67"/>
  <c r="O20" i="2"/>
  <c r="M21" i="2"/>
  <c r="O18" i="60"/>
  <c r="M19" i="60"/>
  <c r="O18" i="24"/>
  <c r="M19" i="24"/>
  <c r="O18" i="41"/>
  <c r="M19" i="41"/>
  <c r="O18" i="42"/>
  <c r="M19" i="42"/>
  <c r="O18" i="81"/>
  <c r="M19" i="81"/>
  <c r="O18" i="35"/>
  <c r="M19" i="35"/>
  <c r="O18" i="99"/>
  <c r="M19" i="99"/>
  <c r="O18" i="96"/>
  <c r="M19" i="96"/>
  <c r="O18" i="47"/>
  <c r="M19" i="47"/>
  <c r="Q7" i="29"/>
  <c r="O17" i="29"/>
  <c r="I11" i="29"/>
  <c r="M18" i="29"/>
  <c r="I13" i="63"/>
  <c r="O19" i="63"/>
  <c r="Q8" i="63"/>
  <c r="M20" i="63"/>
  <c r="O18" i="66"/>
  <c r="M19" i="66"/>
  <c r="O18" i="107"/>
  <c r="M19" i="107"/>
  <c r="O18" i="49"/>
  <c r="M19" i="49"/>
  <c r="I13" i="11"/>
  <c r="O19" i="11"/>
  <c r="Q8" i="11"/>
  <c r="M20" i="11"/>
  <c r="O18" i="80"/>
  <c r="M19" i="80"/>
  <c r="O18" i="54"/>
  <c r="M19" i="54"/>
  <c r="O18" i="4"/>
  <c r="M19" i="4"/>
  <c r="O18" i="43"/>
  <c r="M19" i="43"/>
  <c r="O18" i="36"/>
  <c r="M19" i="36"/>
  <c r="O18" i="12"/>
  <c r="M19" i="12"/>
  <c r="O19" i="39"/>
  <c r="Q8" i="39"/>
  <c r="I13" i="39"/>
  <c r="M20" i="39"/>
  <c r="I13" i="100"/>
  <c r="O19" i="100"/>
  <c r="Q8" i="100"/>
  <c r="M20" i="100"/>
  <c r="O18" i="52"/>
  <c r="M19" i="52"/>
  <c r="I13" i="15"/>
  <c r="O19" i="15"/>
  <c r="Q8" i="15"/>
  <c r="M20" i="15"/>
  <c r="Q8" i="79" l="1"/>
  <c r="I13" i="79"/>
  <c r="M20" i="79"/>
  <c r="O19" i="79"/>
  <c r="M19" i="26"/>
  <c r="O18" i="26"/>
  <c r="Q8" i="75"/>
  <c r="O19" i="75"/>
  <c r="I13" i="75"/>
  <c r="M20" i="75"/>
  <c r="M19" i="37"/>
  <c r="O18" i="37"/>
  <c r="Q8" i="51"/>
  <c r="I13" i="51"/>
  <c r="O19" i="51"/>
  <c r="M20" i="51"/>
  <c r="Q8" i="20"/>
  <c r="I13" i="20"/>
  <c r="M20" i="20"/>
  <c r="O19" i="20"/>
  <c r="O19" i="102"/>
  <c r="Q8" i="102"/>
  <c r="I13" i="102"/>
  <c r="M20" i="102"/>
  <c r="I13" i="97"/>
  <c r="M20" i="97"/>
  <c r="O19" i="97"/>
  <c r="Q8" i="97"/>
  <c r="O19" i="73"/>
  <c r="Q8" i="73"/>
  <c r="I13" i="73"/>
  <c r="M20" i="73"/>
  <c r="O19" i="109"/>
  <c r="Q8" i="109"/>
  <c r="I13" i="109"/>
  <c r="M20" i="109"/>
  <c r="O19" i="84"/>
  <c r="Q8" i="84"/>
  <c r="I13" i="84"/>
  <c r="M20" i="84"/>
  <c r="I13" i="110"/>
  <c r="M20" i="110"/>
  <c r="O19" i="110"/>
  <c r="Q8" i="110"/>
  <c r="O19" i="89"/>
  <c r="Q8" i="89"/>
  <c r="I13" i="89"/>
  <c r="M20" i="89"/>
  <c r="O19" i="55"/>
  <c r="Q8" i="55"/>
  <c r="I13" i="55"/>
  <c r="M20" i="55"/>
  <c r="I13" i="68"/>
  <c r="M20" i="68"/>
  <c r="O19" i="68"/>
  <c r="Q8" i="68"/>
  <c r="O19" i="77"/>
  <c r="Q8" i="77"/>
  <c r="I13" i="77"/>
  <c r="M20" i="77"/>
  <c r="I13" i="64"/>
  <c r="M20" i="64"/>
  <c r="O19" i="64"/>
  <c r="Q8" i="64"/>
  <c r="O20" i="93"/>
  <c r="M21" i="93"/>
  <c r="O19" i="91"/>
  <c r="Q8" i="91"/>
  <c r="I13" i="91"/>
  <c r="M20" i="91"/>
  <c r="I13" i="8"/>
  <c r="M20" i="8"/>
  <c r="O19" i="8"/>
  <c r="Q8" i="8"/>
  <c r="O19" i="82"/>
  <c r="Q8" i="82"/>
  <c r="I13" i="82"/>
  <c r="M20" i="82"/>
  <c r="O19" i="95"/>
  <c r="Q8" i="95"/>
  <c r="I13" i="95"/>
  <c r="M20" i="95"/>
  <c r="I13" i="86"/>
  <c r="M20" i="86"/>
  <c r="O19" i="86"/>
  <c r="Q8" i="86"/>
  <c r="O19" i="12"/>
  <c r="Q8" i="12"/>
  <c r="I13" i="12"/>
  <c r="M20" i="12"/>
  <c r="O19" i="43"/>
  <c r="Q8" i="43"/>
  <c r="I13" i="43"/>
  <c r="M20" i="43"/>
  <c r="O20" i="11"/>
  <c r="M21" i="11"/>
  <c r="O19" i="66"/>
  <c r="Q8" i="66"/>
  <c r="I13" i="66"/>
  <c r="M20" i="66"/>
  <c r="O18" i="29"/>
  <c r="M19" i="29"/>
  <c r="O19" i="47"/>
  <c r="Q8" i="47"/>
  <c r="I13" i="47"/>
  <c r="M20" i="47"/>
  <c r="O19" i="35"/>
  <c r="Q8" i="35"/>
  <c r="I13" i="35"/>
  <c r="M20" i="35"/>
  <c r="I13" i="42"/>
  <c r="Q8" i="42"/>
  <c r="O19" i="42"/>
  <c r="M20" i="42"/>
  <c r="O19" i="24"/>
  <c r="Q8" i="24"/>
  <c r="I13" i="24"/>
  <c r="M20" i="24"/>
  <c r="O21" i="2"/>
  <c r="M22" i="2"/>
  <c r="I13" i="74"/>
  <c r="O19" i="74"/>
  <c r="Q8" i="74"/>
  <c r="M20" i="74"/>
  <c r="O20" i="6"/>
  <c r="M21" i="6"/>
  <c r="O20" i="18"/>
  <c r="M21" i="18"/>
  <c r="O19" i="10"/>
  <c r="Q8" i="10"/>
  <c r="I13" i="10"/>
  <c r="M20" i="10"/>
  <c r="O19" i="57"/>
  <c r="Q8" i="57"/>
  <c r="I13" i="57"/>
  <c r="M20" i="57"/>
  <c r="O19" i="22"/>
  <c r="Q8" i="22"/>
  <c r="I13" i="22"/>
  <c r="M20" i="22"/>
  <c r="O20" i="17"/>
  <c r="M21" i="17"/>
  <c r="I13" i="38"/>
  <c r="Q8" i="38"/>
  <c r="O19" i="38"/>
  <c r="M20" i="38"/>
  <c r="I13" i="28"/>
  <c r="O19" i="28"/>
  <c r="Q8" i="28"/>
  <c r="M20" i="28"/>
  <c r="O19" i="62"/>
  <c r="I13" i="62"/>
  <c r="Q8" i="62"/>
  <c r="M20" i="62"/>
  <c r="O20" i="45"/>
  <c r="M21" i="45"/>
  <c r="I13" i="5"/>
  <c r="O19" i="5"/>
  <c r="Q8" i="5"/>
  <c r="M20" i="5"/>
  <c r="O20" i="106"/>
  <c r="M21" i="106"/>
  <c r="I13" i="40"/>
  <c r="O19" i="40"/>
  <c r="Q8" i="40"/>
  <c r="M20" i="40"/>
  <c r="I13" i="92"/>
  <c r="O19" i="92"/>
  <c r="Q8" i="92"/>
  <c r="M20" i="92"/>
  <c r="I13" i="72"/>
  <c r="O19" i="72"/>
  <c r="Q8" i="72"/>
  <c r="M20" i="72"/>
  <c r="O20" i="27"/>
  <c r="M21" i="27"/>
  <c r="I13" i="58"/>
  <c r="O19" i="58"/>
  <c r="Q8" i="58"/>
  <c r="M20" i="58"/>
  <c r="I13" i="83"/>
  <c r="O19" i="83"/>
  <c r="Q8" i="83"/>
  <c r="M20" i="83"/>
  <c r="O21" i="59"/>
  <c r="M22" i="59"/>
  <c r="O19" i="70"/>
  <c r="Q8" i="70"/>
  <c r="I13" i="70"/>
  <c r="M20" i="70"/>
  <c r="I13" i="69"/>
  <c r="O19" i="69"/>
  <c r="Q8" i="69"/>
  <c r="M20" i="69"/>
  <c r="I13" i="56"/>
  <c r="O19" i="56"/>
  <c r="Q8" i="56"/>
  <c r="M20" i="56"/>
  <c r="O20" i="13"/>
  <c r="M21" i="13"/>
  <c r="I13" i="98"/>
  <c r="O19" i="98"/>
  <c r="Q8" i="98"/>
  <c r="M20" i="98"/>
  <c r="I13" i="65"/>
  <c r="O19" i="65"/>
  <c r="Q8" i="65"/>
  <c r="M20" i="65"/>
  <c r="O20" i="16"/>
  <c r="M21" i="16"/>
  <c r="I13" i="78"/>
  <c r="O19" i="78"/>
  <c r="Q8" i="78"/>
  <c r="M20" i="78"/>
  <c r="O19" i="71"/>
  <c r="Q8" i="71"/>
  <c r="I13" i="71"/>
  <c r="M20" i="71"/>
  <c r="O20" i="32"/>
  <c r="M21" i="32"/>
  <c r="I13" i="90"/>
  <c r="O19" i="90"/>
  <c r="Q8" i="90"/>
  <c r="M20" i="90"/>
  <c r="O20" i="15"/>
  <c r="M21" i="15"/>
  <c r="I13" i="54"/>
  <c r="O19" i="54"/>
  <c r="Q8" i="54"/>
  <c r="M20" i="54"/>
  <c r="I13" i="52"/>
  <c r="O19" i="52"/>
  <c r="Q8" i="52"/>
  <c r="M20" i="52"/>
  <c r="I13" i="36"/>
  <c r="O19" i="36"/>
  <c r="Q8" i="36"/>
  <c r="M20" i="36"/>
  <c r="I13" i="80"/>
  <c r="O19" i="80"/>
  <c r="Q8" i="80"/>
  <c r="M20" i="80"/>
  <c r="O19" i="49"/>
  <c r="Q8" i="49"/>
  <c r="I13" i="49"/>
  <c r="M20" i="49"/>
  <c r="I13" i="107"/>
  <c r="O19" i="107"/>
  <c r="Q8" i="107"/>
  <c r="M20" i="107"/>
  <c r="O20" i="63"/>
  <c r="M21" i="63"/>
  <c r="I13" i="96"/>
  <c r="O19" i="96"/>
  <c r="Q8" i="96"/>
  <c r="M20" i="96"/>
  <c r="O19" i="99"/>
  <c r="Q8" i="99"/>
  <c r="I13" i="99"/>
  <c r="M20" i="99"/>
  <c r="I13" i="81"/>
  <c r="O19" i="81"/>
  <c r="Q8" i="81"/>
  <c r="M20" i="81"/>
  <c r="O19" i="41"/>
  <c r="Q8" i="41"/>
  <c r="I13" i="41"/>
  <c r="M20" i="41"/>
  <c r="I13" i="60"/>
  <c r="O19" i="60"/>
  <c r="Q8" i="60"/>
  <c r="M20" i="60"/>
  <c r="I13" i="67"/>
  <c r="O19" i="67"/>
  <c r="Q8" i="67"/>
  <c r="M20" i="67"/>
  <c r="O19" i="53"/>
  <c r="Q8" i="53"/>
  <c r="I13" i="53"/>
  <c r="M20" i="53"/>
  <c r="O20" i="31"/>
  <c r="M21" i="31"/>
  <c r="I13" i="34"/>
  <c r="Q8" i="34"/>
  <c r="O19" i="34"/>
  <c r="M20" i="34"/>
  <c r="I13" i="76"/>
  <c r="O19" i="76"/>
  <c r="Q8" i="76"/>
  <c r="M20" i="76"/>
  <c r="I13" i="46"/>
  <c r="Q8" i="46"/>
  <c r="O19" i="46"/>
  <c r="M20" i="46"/>
  <c r="I13" i="30"/>
  <c r="O19" i="30"/>
  <c r="Q8" i="30"/>
  <c r="M20" i="30"/>
  <c r="I13" i="85"/>
  <c r="O19" i="85"/>
  <c r="Q8" i="85"/>
  <c r="M20" i="85"/>
  <c r="O20" i="105"/>
  <c r="M21" i="105"/>
  <c r="I13" i="23"/>
  <c r="O19" i="23"/>
  <c r="Q8" i="23"/>
  <c r="M20" i="23"/>
  <c r="O19" i="33"/>
  <c r="Q8" i="33"/>
  <c r="I13" i="33"/>
  <c r="M20" i="33"/>
  <c r="O21" i="61"/>
  <c r="M22" i="61"/>
  <c r="I13" i="19"/>
  <c r="O19" i="19"/>
  <c r="Q8" i="19"/>
  <c r="M20" i="19"/>
  <c r="I13" i="7"/>
  <c r="O19" i="7"/>
  <c r="Q8" i="7"/>
  <c r="M20" i="7"/>
  <c r="O20" i="14"/>
  <c r="M21" i="14"/>
  <c r="I13" i="48"/>
  <c r="O19" i="48"/>
  <c r="Q8" i="48"/>
  <c r="M20" i="48"/>
  <c r="O19" i="108"/>
  <c r="Q8" i="108"/>
  <c r="I13" i="108"/>
  <c r="M20" i="108"/>
  <c r="I13" i="21"/>
  <c r="O19" i="21"/>
  <c r="Q8" i="21"/>
  <c r="M20" i="21"/>
  <c r="O19" i="103"/>
  <c r="I13" i="103"/>
  <c r="Q8" i="103"/>
  <c r="M20" i="103"/>
  <c r="I13" i="3"/>
  <c r="O19" i="3"/>
  <c r="Q8" i="3"/>
  <c r="M20" i="3"/>
  <c r="O20" i="44"/>
  <c r="M21" i="44"/>
  <c r="I13" i="87"/>
  <c r="O19" i="87"/>
  <c r="Q8" i="87"/>
  <c r="M20" i="87"/>
  <c r="I13" i="101"/>
  <c r="O19" i="101"/>
  <c r="Q8" i="101"/>
  <c r="M20" i="101"/>
  <c r="I13" i="25"/>
  <c r="O19" i="25"/>
  <c r="Q8" i="25"/>
  <c r="M20" i="25"/>
  <c r="O20" i="50"/>
  <c r="M21" i="50"/>
  <c r="I13" i="94"/>
  <c r="O19" i="94"/>
  <c r="Q8" i="94"/>
  <c r="M20" i="94"/>
  <c r="O20" i="100"/>
  <c r="M21" i="100"/>
  <c r="O20" i="39"/>
  <c r="M21" i="39"/>
  <c r="O19" i="4"/>
  <c r="Q8" i="4"/>
  <c r="I13" i="4"/>
  <c r="M20" i="4"/>
  <c r="O20" i="79" l="1"/>
  <c r="M21" i="79"/>
  <c r="O19" i="26"/>
  <c r="M20" i="26"/>
  <c r="I13" i="26"/>
  <c r="Q8" i="26"/>
  <c r="O20" i="75"/>
  <c r="M21" i="75"/>
  <c r="O20" i="51"/>
  <c r="M21" i="51"/>
  <c r="O19" i="37"/>
  <c r="Q8" i="37"/>
  <c r="I13" i="37"/>
  <c r="M20" i="37"/>
  <c r="O20" i="20"/>
  <c r="M21" i="20"/>
  <c r="O20" i="73"/>
  <c r="M21" i="73"/>
  <c r="O20" i="102"/>
  <c r="M21" i="102"/>
  <c r="O20" i="97"/>
  <c r="M21" i="97"/>
  <c r="O20" i="109"/>
  <c r="M21" i="109"/>
  <c r="O20" i="89"/>
  <c r="M21" i="89"/>
  <c r="O20" i="84"/>
  <c r="M21" i="84"/>
  <c r="O20" i="110"/>
  <c r="M21" i="110"/>
  <c r="O20" i="86"/>
  <c r="M21" i="86"/>
  <c r="O20" i="82"/>
  <c r="M21" i="82"/>
  <c r="O20" i="91"/>
  <c r="M21" i="91"/>
  <c r="O21" i="93"/>
  <c r="M22" i="93"/>
  <c r="O20" i="64"/>
  <c r="M21" i="64"/>
  <c r="O20" i="68"/>
  <c r="M21" i="68"/>
  <c r="O20" i="55"/>
  <c r="M21" i="55"/>
  <c r="O20" i="95"/>
  <c r="M21" i="95"/>
  <c r="O20" i="8"/>
  <c r="M21" i="8"/>
  <c r="O20" i="77"/>
  <c r="M21" i="77"/>
  <c r="O20" i="94"/>
  <c r="M21" i="94"/>
  <c r="O20" i="4"/>
  <c r="M21" i="4"/>
  <c r="O21" i="39"/>
  <c r="M22" i="39"/>
  <c r="O20" i="25"/>
  <c r="M21" i="25"/>
  <c r="O20" i="87"/>
  <c r="M21" i="87"/>
  <c r="O21" i="44"/>
  <c r="M22" i="44"/>
  <c r="O20" i="103"/>
  <c r="M21" i="103"/>
  <c r="O20" i="21"/>
  <c r="M21" i="21"/>
  <c r="O20" i="108"/>
  <c r="M21" i="108"/>
  <c r="O20" i="48"/>
  <c r="M21" i="48"/>
  <c r="O21" i="14"/>
  <c r="M22" i="14"/>
  <c r="O20" i="19"/>
  <c r="M21" i="19"/>
  <c r="O22" i="61"/>
  <c r="M23" i="61"/>
  <c r="O20" i="33"/>
  <c r="M21" i="33"/>
  <c r="O21" i="105"/>
  <c r="M22" i="105"/>
  <c r="O20" i="30"/>
  <c r="M21" i="30"/>
  <c r="O20" i="76"/>
  <c r="M21" i="76"/>
  <c r="O20" i="34"/>
  <c r="M21" i="34"/>
  <c r="O21" i="31"/>
  <c r="M22" i="31"/>
  <c r="O20" i="96"/>
  <c r="M21" i="96"/>
  <c r="O20" i="36"/>
  <c r="M21" i="36"/>
  <c r="O20" i="52"/>
  <c r="M21" i="52"/>
  <c r="O21" i="15"/>
  <c r="M22" i="15"/>
  <c r="O21" i="32"/>
  <c r="M22" i="32"/>
  <c r="O20" i="65"/>
  <c r="M21" i="65"/>
  <c r="O20" i="98"/>
  <c r="M21" i="98"/>
  <c r="O21" i="13"/>
  <c r="M22" i="13"/>
  <c r="O22" i="59"/>
  <c r="M23" i="59"/>
  <c r="O21" i="27"/>
  <c r="M22" i="27"/>
  <c r="O20" i="92"/>
  <c r="M21" i="92"/>
  <c r="O20" i="40"/>
  <c r="M21" i="40"/>
  <c r="O21" i="106"/>
  <c r="M22" i="106"/>
  <c r="O20" i="62"/>
  <c r="M21" i="62"/>
  <c r="O20" i="28"/>
  <c r="M21" i="28"/>
  <c r="O21" i="17"/>
  <c r="M22" i="17"/>
  <c r="O21" i="6"/>
  <c r="M22" i="6"/>
  <c r="O20" i="24"/>
  <c r="M21" i="24"/>
  <c r="O20" i="42"/>
  <c r="M21" i="42"/>
  <c r="O20" i="47"/>
  <c r="M21" i="47"/>
  <c r="O19" i="29"/>
  <c r="Q8" i="29"/>
  <c r="I13" i="29"/>
  <c r="M20" i="29"/>
  <c r="O21" i="11"/>
  <c r="M22" i="11"/>
  <c r="O20" i="43"/>
  <c r="M21" i="43"/>
  <c r="O20" i="12"/>
  <c r="M21" i="12"/>
  <c r="O21" i="50"/>
  <c r="M22" i="50"/>
  <c r="O20" i="101"/>
  <c r="M21" i="101"/>
  <c r="O20" i="3"/>
  <c r="M21" i="3"/>
  <c r="O20" i="7"/>
  <c r="M21" i="7"/>
  <c r="O20" i="23"/>
  <c r="M21" i="23"/>
  <c r="O20" i="85"/>
  <c r="M21" i="85"/>
  <c r="O20" i="46"/>
  <c r="M21" i="46"/>
  <c r="O20" i="53"/>
  <c r="M21" i="53"/>
  <c r="O20" i="67"/>
  <c r="M21" i="67"/>
  <c r="O20" i="60"/>
  <c r="M21" i="60"/>
  <c r="O20" i="41"/>
  <c r="M21" i="41"/>
  <c r="O20" i="81"/>
  <c r="M21" i="81"/>
  <c r="O20" i="99"/>
  <c r="M21" i="99"/>
  <c r="O21" i="63"/>
  <c r="M22" i="63"/>
  <c r="O20" i="107"/>
  <c r="M21" i="107"/>
  <c r="O20" i="49"/>
  <c r="M21" i="49"/>
  <c r="O20" i="80"/>
  <c r="M21" i="80"/>
  <c r="O20" i="54"/>
  <c r="M21" i="54"/>
  <c r="O20" i="90"/>
  <c r="M21" i="90"/>
  <c r="O20" i="71"/>
  <c r="M21" i="71"/>
  <c r="O20" i="78"/>
  <c r="M21" i="78"/>
  <c r="O21" i="16"/>
  <c r="M22" i="16"/>
  <c r="O20" i="56"/>
  <c r="M21" i="56"/>
  <c r="O20" i="69"/>
  <c r="M21" i="69"/>
  <c r="O20" i="70"/>
  <c r="M21" i="70"/>
  <c r="O20" i="83"/>
  <c r="M21" i="83"/>
  <c r="O20" i="58"/>
  <c r="M21" i="58"/>
  <c r="O20" i="72"/>
  <c r="M21" i="72"/>
  <c r="O20" i="5"/>
  <c r="M21" i="5"/>
  <c r="O21" i="45"/>
  <c r="M22" i="45"/>
  <c r="O20" i="38"/>
  <c r="M21" i="38"/>
  <c r="O20" i="22"/>
  <c r="M21" i="22"/>
  <c r="O20" i="57"/>
  <c r="M21" i="57"/>
  <c r="O20" i="10"/>
  <c r="M21" i="10"/>
  <c r="O21" i="18"/>
  <c r="M22" i="18"/>
  <c r="O20" i="74"/>
  <c r="M21" i="74"/>
  <c r="O22" i="2"/>
  <c r="M23" i="2"/>
  <c r="O20" i="35"/>
  <c r="M21" i="35"/>
  <c r="O20" i="66"/>
  <c r="M21" i="66"/>
  <c r="O21" i="100"/>
  <c r="M22" i="100"/>
  <c r="O21" i="79" l="1"/>
  <c r="M22" i="79"/>
  <c r="O20" i="26"/>
  <c r="M21" i="26"/>
  <c r="O21" i="75"/>
  <c r="M22" i="75"/>
  <c r="M21" i="37"/>
  <c r="O20" i="37"/>
  <c r="O21" i="51"/>
  <c r="M22" i="51"/>
  <c r="M22" i="20"/>
  <c r="O21" i="20"/>
  <c r="M22" i="102"/>
  <c r="O21" i="102"/>
  <c r="O21" i="97"/>
  <c r="M22" i="97"/>
  <c r="M22" i="73"/>
  <c r="O21" i="73"/>
  <c r="O21" i="109"/>
  <c r="M22" i="109"/>
  <c r="O21" i="110"/>
  <c r="M22" i="110"/>
  <c r="O21" i="84"/>
  <c r="M22" i="84"/>
  <c r="O21" i="89"/>
  <c r="M22" i="89"/>
  <c r="O21" i="77"/>
  <c r="M22" i="77"/>
  <c r="O21" i="95"/>
  <c r="M22" i="95"/>
  <c r="O21" i="68"/>
  <c r="M22" i="68"/>
  <c r="O22" i="93"/>
  <c r="M23" i="93"/>
  <c r="O21" i="86"/>
  <c r="M22" i="86"/>
  <c r="O21" i="8"/>
  <c r="M22" i="8"/>
  <c r="O21" i="55"/>
  <c r="M22" i="55"/>
  <c r="O21" i="64"/>
  <c r="M22" i="64"/>
  <c r="O21" i="91"/>
  <c r="M22" i="91"/>
  <c r="O21" i="82"/>
  <c r="M22" i="82"/>
  <c r="O21" i="57"/>
  <c r="M22" i="57"/>
  <c r="O21" i="58"/>
  <c r="M22" i="58"/>
  <c r="O21" i="70"/>
  <c r="M22" i="70"/>
  <c r="O21" i="69"/>
  <c r="M22" i="69"/>
  <c r="O22" i="16"/>
  <c r="M23" i="16"/>
  <c r="O21" i="80"/>
  <c r="M22" i="80"/>
  <c r="O21" i="107"/>
  <c r="M22" i="107"/>
  <c r="O21" i="99"/>
  <c r="M22" i="99"/>
  <c r="O21" i="41"/>
  <c r="M22" i="41"/>
  <c r="O21" i="53"/>
  <c r="M22" i="53"/>
  <c r="O21" i="46"/>
  <c r="M22" i="46"/>
  <c r="O21" i="23"/>
  <c r="M22" i="23"/>
  <c r="O21" i="7"/>
  <c r="M22" i="7"/>
  <c r="O21" i="3"/>
  <c r="M22" i="3"/>
  <c r="O21" i="101"/>
  <c r="M22" i="101"/>
  <c r="O22" i="50"/>
  <c r="M23" i="50"/>
  <c r="O21" i="43"/>
  <c r="M22" i="43"/>
  <c r="O22" i="11"/>
  <c r="M23" i="11"/>
  <c r="O21" i="24"/>
  <c r="M22" i="24"/>
  <c r="O22" i="6"/>
  <c r="M23" i="6"/>
  <c r="O21" i="28"/>
  <c r="M22" i="28"/>
  <c r="O21" i="40"/>
  <c r="M22" i="40"/>
  <c r="O21" i="92"/>
  <c r="M22" i="92"/>
  <c r="O22" i="27"/>
  <c r="M23" i="27"/>
  <c r="O22" i="13"/>
  <c r="M23" i="13"/>
  <c r="O21" i="65"/>
  <c r="M22" i="65"/>
  <c r="O22" i="32"/>
  <c r="M23" i="32"/>
  <c r="O22" i="31"/>
  <c r="M23" i="31"/>
  <c r="O21" i="34"/>
  <c r="M22" i="34"/>
  <c r="O21" i="30"/>
  <c r="M22" i="30"/>
  <c r="O21" i="33"/>
  <c r="M22" i="33"/>
  <c r="O21" i="19"/>
  <c r="M22" i="19"/>
  <c r="O21" i="108"/>
  <c r="M22" i="108"/>
  <c r="O21" i="21"/>
  <c r="M22" i="21"/>
  <c r="O22" i="44"/>
  <c r="M23" i="44"/>
  <c r="O21" i="87"/>
  <c r="M22" i="87"/>
  <c r="O22" i="39"/>
  <c r="M23" i="39"/>
  <c r="O21" i="4"/>
  <c r="M22" i="4"/>
  <c r="O21" i="35"/>
  <c r="M22" i="35"/>
  <c r="O22" i="18"/>
  <c r="M23" i="18"/>
  <c r="O21" i="5"/>
  <c r="M22" i="5"/>
  <c r="O21" i="83"/>
  <c r="M22" i="83"/>
  <c r="O21" i="66"/>
  <c r="M22" i="66"/>
  <c r="O23" i="2"/>
  <c r="M24" i="2"/>
  <c r="O21" i="22"/>
  <c r="M22" i="22"/>
  <c r="O22" i="45"/>
  <c r="M23" i="45"/>
  <c r="O21" i="78"/>
  <c r="M22" i="78"/>
  <c r="O21" i="71"/>
  <c r="M22" i="71"/>
  <c r="O21" i="90"/>
  <c r="M22" i="90"/>
  <c r="O21" i="54"/>
  <c r="M22" i="54"/>
  <c r="O21" i="49"/>
  <c r="M22" i="49"/>
  <c r="O22" i="63"/>
  <c r="M23" i="63"/>
  <c r="O21" i="81"/>
  <c r="M22" i="81"/>
  <c r="O21" i="60"/>
  <c r="M22" i="60"/>
  <c r="O21" i="67"/>
  <c r="M22" i="67"/>
  <c r="O21" i="85"/>
  <c r="M22" i="85"/>
  <c r="O21" i="12"/>
  <c r="M22" i="12"/>
  <c r="O20" i="29"/>
  <c r="M21" i="29"/>
  <c r="O21" i="47"/>
  <c r="M22" i="47"/>
  <c r="O21" i="42"/>
  <c r="M22" i="42"/>
  <c r="O22" i="17"/>
  <c r="M23" i="17"/>
  <c r="O21" i="62"/>
  <c r="M22" i="62"/>
  <c r="O22" i="106"/>
  <c r="M23" i="106"/>
  <c r="O23" i="59"/>
  <c r="M24" i="59"/>
  <c r="O21" i="98"/>
  <c r="M22" i="98"/>
  <c r="O22" i="15"/>
  <c r="M23" i="15"/>
  <c r="O21" i="52"/>
  <c r="M22" i="52"/>
  <c r="O21" i="36"/>
  <c r="M22" i="36"/>
  <c r="O21" i="96"/>
  <c r="M22" i="96"/>
  <c r="O21" i="76"/>
  <c r="M22" i="76"/>
  <c r="O22" i="105"/>
  <c r="M23" i="105"/>
  <c r="O23" i="61"/>
  <c r="M24" i="61"/>
  <c r="O22" i="14"/>
  <c r="M23" i="14"/>
  <c r="O21" i="48"/>
  <c r="M22" i="48"/>
  <c r="O21" i="103"/>
  <c r="M22" i="103"/>
  <c r="O21" i="25"/>
  <c r="M22" i="25"/>
  <c r="O21" i="94"/>
  <c r="M22" i="94"/>
  <c r="O22" i="100"/>
  <c r="M23" i="100"/>
  <c r="O21" i="74"/>
  <c r="M22" i="74"/>
  <c r="O21" i="10"/>
  <c r="M22" i="10"/>
  <c r="O21" i="38"/>
  <c r="M22" i="38"/>
  <c r="O21" i="72"/>
  <c r="M22" i="72"/>
  <c r="O21" i="56"/>
  <c r="M22" i="56"/>
  <c r="O22" i="79" l="1"/>
  <c r="M23" i="79"/>
  <c r="O21" i="26"/>
  <c r="M22" i="26"/>
  <c r="O22" i="75"/>
  <c r="M23" i="75"/>
  <c r="O22" i="51"/>
  <c r="M23" i="51"/>
  <c r="O21" i="37"/>
  <c r="M22" i="37"/>
  <c r="O22" i="20"/>
  <c r="M23" i="20"/>
  <c r="O22" i="73"/>
  <c r="M23" i="73"/>
  <c r="O22" i="102"/>
  <c r="M23" i="102"/>
  <c r="O22" i="97"/>
  <c r="M23" i="97"/>
  <c r="O22" i="109"/>
  <c r="M23" i="109"/>
  <c r="O22" i="84"/>
  <c r="M23" i="84"/>
  <c r="O22" i="89"/>
  <c r="M23" i="89"/>
  <c r="O22" i="110"/>
  <c r="M23" i="110"/>
  <c r="O22" i="82"/>
  <c r="M23" i="82"/>
  <c r="O22" i="64"/>
  <c r="M23" i="64"/>
  <c r="O22" i="55"/>
  <c r="M23" i="55"/>
  <c r="O22" i="8"/>
  <c r="M23" i="8"/>
  <c r="O22" i="86"/>
  <c r="M23" i="86"/>
  <c r="O23" i="93"/>
  <c r="M24" i="93"/>
  <c r="O22" i="77"/>
  <c r="M23" i="77"/>
  <c r="O22" i="91"/>
  <c r="M23" i="91"/>
  <c r="O22" i="68"/>
  <c r="M23" i="68"/>
  <c r="O22" i="95"/>
  <c r="M23" i="95"/>
  <c r="O22" i="72"/>
  <c r="M23" i="72"/>
  <c r="O22" i="103"/>
  <c r="M23" i="103"/>
  <c r="Q9" i="61"/>
  <c r="O24" i="61"/>
  <c r="O22" i="96"/>
  <c r="M23" i="96"/>
  <c r="O22" i="52"/>
  <c r="M23" i="52"/>
  <c r="O22" i="98"/>
  <c r="M23" i="98"/>
  <c r="Q9" i="59"/>
  <c r="O24" i="59"/>
  <c r="O23" i="106"/>
  <c r="M24" i="106"/>
  <c r="O22" i="47"/>
  <c r="M23" i="47"/>
  <c r="O22" i="12"/>
  <c r="M23" i="12"/>
  <c r="O22" i="85"/>
  <c r="M23" i="85"/>
  <c r="O22" i="60"/>
  <c r="M23" i="60"/>
  <c r="O23" i="63"/>
  <c r="M24" i="63"/>
  <c r="O22" i="71"/>
  <c r="M23" i="71"/>
  <c r="O23" i="45"/>
  <c r="M24" i="45"/>
  <c r="O22" i="22"/>
  <c r="M23" i="22"/>
  <c r="O22" i="83"/>
  <c r="M23" i="83"/>
  <c r="O23" i="18"/>
  <c r="M24" i="18"/>
  <c r="O23" i="39"/>
  <c r="M24" i="39"/>
  <c r="O22" i="87"/>
  <c r="M23" i="87"/>
  <c r="O22" i="21"/>
  <c r="M23" i="21"/>
  <c r="O22" i="33"/>
  <c r="M23" i="33"/>
  <c r="O22" i="30"/>
  <c r="M23" i="30"/>
  <c r="O22" i="34"/>
  <c r="M23" i="34"/>
  <c r="O23" i="32"/>
  <c r="M24" i="32"/>
  <c r="O22" i="40"/>
  <c r="M23" i="40"/>
  <c r="O22" i="28"/>
  <c r="M23" i="28"/>
  <c r="O23" i="6"/>
  <c r="M24" i="6"/>
  <c r="O22" i="24"/>
  <c r="M23" i="24"/>
  <c r="O23" i="11"/>
  <c r="M24" i="11"/>
  <c r="O23" i="50"/>
  <c r="M24" i="50"/>
  <c r="O22" i="3"/>
  <c r="M23" i="3"/>
  <c r="O22" i="23"/>
  <c r="M23" i="23"/>
  <c r="O22" i="53"/>
  <c r="M23" i="53"/>
  <c r="O22" i="41"/>
  <c r="M23" i="41"/>
  <c r="O22" i="107"/>
  <c r="M23" i="107"/>
  <c r="O22" i="69"/>
  <c r="M23" i="69"/>
  <c r="O22" i="57"/>
  <c r="M23" i="57"/>
  <c r="O22" i="48"/>
  <c r="M23" i="48"/>
  <c r="O22" i="10"/>
  <c r="M23" i="10"/>
  <c r="O22" i="56"/>
  <c r="M23" i="56"/>
  <c r="O23" i="14"/>
  <c r="M24" i="14"/>
  <c r="O23" i="105"/>
  <c r="M24" i="105"/>
  <c r="O22" i="76"/>
  <c r="M23" i="76"/>
  <c r="O22" i="36"/>
  <c r="M23" i="36"/>
  <c r="O23" i="15"/>
  <c r="M24" i="15"/>
  <c r="O22" i="62"/>
  <c r="M23" i="62"/>
  <c r="O23" i="17"/>
  <c r="M24" i="17"/>
  <c r="O22" i="42"/>
  <c r="M23" i="42"/>
  <c r="O21" i="29"/>
  <c r="M22" i="29"/>
  <c r="O22" i="67"/>
  <c r="M23" i="67"/>
  <c r="O22" i="81"/>
  <c r="M23" i="81"/>
  <c r="O22" i="49"/>
  <c r="M23" i="49"/>
  <c r="O22" i="54"/>
  <c r="M23" i="54"/>
  <c r="O22" i="90"/>
  <c r="M23" i="90"/>
  <c r="O22" i="78"/>
  <c r="M23" i="78"/>
  <c r="Q9" i="2"/>
  <c r="O24" i="2"/>
  <c r="O22" i="66"/>
  <c r="M23" i="66"/>
  <c r="O22" i="5"/>
  <c r="M23" i="5"/>
  <c r="O22" i="35"/>
  <c r="M23" i="35"/>
  <c r="O22" i="4"/>
  <c r="M23" i="4"/>
  <c r="O23" i="44"/>
  <c r="M24" i="44"/>
  <c r="O22" i="108"/>
  <c r="M23" i="108"/>
  <c r="O22" i="19"/>
  <c r="M23" i="19"/>
  <c r="O23" i="31"/>
  <c r="M24" i="31"/>
  <c r="O22" i="65"/>
  <c r="M23" i="65"/>
  <c r="O23" i="13"/>
  <c r="M24" i="13"/>
  <c r="O23" i="27"/>
  <c r="M24" i="27"/>
  <c r="O22" i="92"/>
  <c r="M23" i="92"/>
  <c r="O22" i="43"/>
  <c r="M23" i="43"/>
  <c r="O22" i="101"/>
  <c r="M23" i="101"/>
  <c r="O22" i="7"/>
  <c r="M23" i="7"/>
  <c r="O22" i="46"/>
  <c r="M23" i="46"/>
  <c r="O22" i="99"/>
  <c r="M23" i="99"/>
  <c r="O22" i="80"/>
  <c r="M23" i="80"/>
  <c r="O23" i="16"/>
  <c r="M24" i="16"/>
  <c r="O22" i="70"/>
  <c r="M23" i="70"/>
  <c r="O22" i="58"/>
  <c r="M23" i="58"/>
  <c r="O22" i="38"/>
  <c r="M23" i="38"/>
  <c r="O23" i="100"/>
  <c r="M24" i="100"/>
  <c r="O22" i="74"/>
  <c r="M23" i="74"/>
  <c r="O22" i="94"/>
  <c r="M23" i="94"/>
  <c r="O22" i="25"/>
  <c r="M23" i="25"/>
  <c r="O23" i="79" l="1"/>
  <c r="M24" i="79"/>
  <c r="O22" i="26"/>
  <c r="M23" i="26"/>
  <c r="O23" i="75"/>
  <c r="M24" i="75"/>
  <c r="O22" i="37"/>
  <c r="M23" i="37"/>
  <c r="O23" i="51"/>
  <c r="M24" i="51"/>
  <c r="O23" i="20"/>
  <c r="M24" i="20"/>
  <c r="O23" i="102"/>
  <c r="M24" i="102"/>
  <c r="O23" i="97"/>
  <c r="M24" i="97"/>
  <c r="O23" i="73"/>
  <c r="M24" i="73"/>
  <c r="O23" i="109"/>
  <c r="M24" i="109"/>
  <c r="O23" i="84"/>
  <c r="M24" i="84"/>
  <c r="O23" i="110"/>
  <c r="M24" i="110"/>
  <c r="O23" i="89"/>
  <c r="M24" i="89"/>
  <c r="O23" i="95"/>
  <c r="M24" i="95"/>
  <c r="O23" i="86"/>
  <c r="M24" i="86"/>
  <c r="O23" i="8"/>
  <c r="M24" i="8"/>
  <c r="O23" i="64"/>
  <c r="M24" i="64"/>
  <c r="O23" i="68"/>
  <c r="M24" i="68"/>
  <c r="O23" i="91"/>
  <c r="M24" i="91"/>
  <c r="O23" i="77"/>
  <c r="M24" i="77"/>
  <c r="Q9" i="93"/>
  <c r="O24" i="93"/>
  <c r="O23" i="55"/>
  <c r="M24" i="55"/>
  <c r="O23" i="82"/>
  <c r="M24" i="82"/>
  <c r="O23" i="58"/>
  <c r="M24" i="58"/>
  <c r="O23" i="46"/>
  <c r="M24" i="46"/>
  <c r="O23" i="101"/>
  <c r="M24" i="101"/>
  <c r="O23" i="43"/>
  <c r="M24" i="43"/>
  <c r="Q9" i="27"/>
  <c r="O24" i="27"/>
  <c r="O23" i="65"/>
  <c r="M24" i="65"/>
  <c r="Q9" i="31"/>
  <c r="O24" i="31"/>
  <c r="O23" i="19"/>
  <c r="M24" i="19"/>
  <c r="O24" i="44"/>
  <c r="Q9" i="44"/>
  <c r="O23" i="35"/>
  <c r="M24" i="35"/>
  <c r="O23" i="5"/>
  <c r="M24" i="5"/>
  <c r="O23" i="78"/>
  <c r="M24" i="78"/>
  <c r="O23" i="49"/>
  <c r="M24" i="49"/>
  <c r="O23" i="81"/>
  <c r="M24" i="81"/>
  <c r="O22" i="29"/>
  <c r="M23" i="29"/>
  <c r="O23" i="62"/>
  <c r="M24" i="62"/>
  <c r="O24" i="15"/>
  <c r="Q9" i="15"/>
  <c r="O23" i="76"/>
  <c r="M24" i="76"/>
  <c r="Q9" i="14"/>
  <c r="O24" i="14"/>
  <c r="O23" i="10"/>
  <c r="M24" i="10"/>
  <c r="O23" i="48"/>
  <c r="M24" i="48"/>
  <c r="O23" i="107"/>
  <c r="M24" i="107"/>
  <c r="O23" i="41"/>
  <c r="M24" i="41"/>
  <c r="O23" i="3"/>
  <c r="M24" i="3"/>
  <c r="Q9" i="6"/>
  <c r="O24" i="6"/>
  <c r="O23" i="40"/>
  <c r="M24" i="40"/>
  <c r="O23" i="34"/>
  <c r="M24" i="34"/>
  <c r="O23" i="30"/>
  <c r="M24" i="30"/>
  <c r="O23" i="87"/>
  <c r="M24" i="87"/>
  <c r="Q9" i="39"/>
  <c r="O24" i="39"/>
  <c r="Q9" i="18"/>
  <c r="O24" i="18"/>
  <c r="O23" i="22"/>
  <c r="M24" i="22"/>
  <c r="O23" i="85"/>
  <c r="M24" i="85"/>
  <c r="O23" i="47"/>
  <c r="M24" i="47"/>
  <c r="Q9" i="106"/>
  <c r="O24" i="106"/>
  <c r="O23" i="103"/>
  <c r="M24" i="103"/>
  <c r="O23" i="74"/>
  <c r="M24" i="74"/>
  <c r="O23" i="25"/>
  <c r="M24" i="25"/>
  <c r="O23" i="94"/>
  <c r="M24" i="94"/>
  <c r="O23" i="38"/>
  <c r="M24" i="38"/>
  <c r="O23" i="70"/>
  <c r="M24" i="70"/>
  <c r="Q9" i="16"/>
  <c r="O24" i="16"/>
  <c r="O23" i="80"/>
  <c r="M24" i="80"/>
  <c r="O23" i="99"/>
  <c r="M24" i="99"/>
  <c r="O23" i="7"/>
  <c r="M24" i="7"/>
  <c r="O23" i="92"/>
  <c r="M24" i="92"/>
  <c r="O24" i="13"/>
  <c r="Q9" i="13"/>
  <c r="O23" i="108"/>
  <c r="M24" i="108"/>
  <c r="O23" i="4"/>
  <c r="M24" i="4"/>
  <c r="O23" i="66"/>
  <c r="M24" i="66"/>
  <c r="O23" i="90"/>
  <c r="M24" i="90"/>
  <c r="O23" i="54"/>
  <c r="M24" i="54"/>
  <c r="O23" i="67"/>
  <c r="M24" i="67"/>
  <c r="O23" i="42"/>
  <c r="M24" i="42"/>
  <c r="O24" i="17"/>
  <c r="Q9" i="17"/>
  <c r="O23" i="36"/>
  <c r="M24" i="36"/>
  <c r="Q9" i="105"/>
  <c r="O24" i="105"/>
  <c r="O23" i="56"/>
  <c r="M24" i="56"/>
  <c r="O23" i="57"/>
  <c r="M24" i="57"/>
  <c r="O23" i="69"/>
  <c r="M24" i="69"/>
  <c r="O23" i="53"/>
  <c r="M24" i="53"/>
  <c r="O23" i="23"/>
  <c r="M24" i="23"/>
  <c r="O24" i="50"/>
  <c r="Q9" i="50"/>
  <c r="O24" i="11"/>
  <c r="Q9" i="11"/>
  <c r="O23" i="24"/>
  <c r="M24" i="24"/>
  <c r="O23" i="28"/>
  <c r="M24" i="28"/>
  <c r="O24" i="32"/>
  <c r="Q9" i="32"/>
  <c r="O23" i="33"/>
  <c r="M24" i="33"/>
  <c r="O23" i="21"/>
  <c r="M24" i="21"/>
  <c r="O23" i="83"/>
  <c r="M24" i="83"/>
  <c r="Q9" i="45"/>
  <c r="O24" i="45"/>
  <c r="O23" i="71"/>
  <c r="M24" i="71"/>
  <c r="O24" i="63"/>
  <c r="Q9" i="63"/>
  <c r="O23" i="60"/>
  <c r="M24" i="60"/>
  <c r="O23" i="12"/>
  <c r="M24" i="12"/>
  <c r="O23" i="98"/>
  <c r="M24" i="98"/>
  <c r="O23" i="52"/>
  <c r="M24" i="52"/>
  <c r="O23" i="96"/>
  <c r="M24" i="96"/>
  <c r="O23" i="72"/>
  <c r="M24" i="72"/>
  <c r="Q9" i="100"/>
  <c r="O24" i="100"/>
  <c r="Q9" i="79" l="1"/>
  <c r="O24" i="79"/>
  <c r="M24" i="26"/>
  <c r="O23" i="26"/>
  <c r="O24" i="75"/>
  <c r="Q9" i="75"/>
  <c r="O24" i="51"/>
  <c r="Q9" i="51"/>
  <c r="M24" i="37"/>
  <c r="O23" i="37"/>
  <c r="Q9" i="20"/>
  <c r="O24" i="20"/>
  <c r="Q9" i="73"/>
  <c r="O24" i="73"/>
  <c r="Q9" i="102"/>
  <c r="O24" i="102"/>
  <c r="Q9" i="97"/>
  <c r="O24" i="97"/>
  <c r="Q9" i="109"/>
  <c r="O24" i="109"/>
  <c r="Q9" i="84"/>
  <c r="O24" i="84"/>
  <c r="Q9" i="110"/>
  <c r="O24" i="110"/>
  <c r="Q9" i="89"/>
  <c r="O24" i="89"/>
  <c r="Q9" i="55"/>
  <c r="O24" i="55"/>
  <c r="Q9" i="77"/>
  <c r="O24" i="77"/>
  <c r="Q9" i="68"/>
  <c r="O24" i="68"/>
  <c r="Q9" i="8"/>
  <c r="O24" i="8"/>
  <c r="Q9" i="95"/>
  <c r="O24" i="95"/>
  <c r="Q9" i="82"/>
  <c r="O24" i="82"/>
  <c r="Q9" i="91"/>
  <c r="O24" i="91"/>
  <c r="Q9" i="64"/>
  <c r="O24" i="64"/>
  <c r="Q9" i="86"/>
  <c r="O24" i="86"/>
  <c r="O24" i="98"/>
  <c r="Q9" i="98"/>
  <c r="O24" i="60"/>
  <c r="Q9" i="60"/>
  <c r="O24" i="67"/>
  <c r="Q9" i="67"/>
  <c r="O24" i="92"/>
  <c r="Q9" i="92"/>
  <c r="O24" i="74"/>
  <c r="Q9" i="74"/>
  <c r="O24" i="87"/>
  <c r="Q9" i="87"/>
  <c r="O24" i="107"/>
  <c r="Q9" i="107"/>
  <c r="O24" i="81"/>
  <c r="Q9" i="81"/>
  <c r="O24" i="5"/>
  <c r="Q9" i="5"/>
  <c r="O24" i="96"/>
  <c r="Q9" i="96"/>
  <c r="Q9" i="33"/>
  <c r="O24" i="33"/>
  <c r="O24" i="28"/>
  <c r="Q9" i="28"/>
  <c r="Q9" i="53"/>
  <c r="O24" i="53"/>
  <c r="Q9" i="57"/>
  <c r="O24" i="57"/>
  <c r="O24" i="108"/>
  <c r="Q9" i="108"/>
  <c r="O24" i="99"/>
  <c r="Q9" i="99"/>
  <c r="O24" i="38"/>
  <c r="Q9" i="38"/>
  <c r="Q9" i="47"/>
  <c r="O24" i="47"/>
  <c r="Q9" i="22"/>
  <c r="O24" i="22"/>
  <c r="O24" i="30"/>
  <c r="Q9" i="30"/>
  <c r="O24" i="3"/>
  <c r="Q9" i="3"/>
  <c r="O24" i="52"/>
  <c r="Q9" i="52"/>
  <c r="Q9" i="12"/>
  <c r="O24" i="12"/>
  <c r="Q9" i="71"/>
  <c r="O24" i="71"/>
  <c r="O24" i="83"/>
  <c r="Q9" i="83"/>
  <c r="O24" i="21"/>
  <c r="Q9" i="21"/>
  <c r="Q9" i="24"/>
  <c r="O24" i="24"/>
  <c r="O24" i="42"/>
  <c r="Q9" i="42"/>
  <c r="O24" i="90"/>
  <c r="Q9" i="90"/>
  <c r="Q9" i="66"/>
  <c r="O24" i="66"/>
  <c r="Q9" i="4"/>
  <c r="O24" i="4"/>
  <c r="O24" i="7"/>
  <c r="Q9" i="7"/>
  <c r="Q9" i="80"/>
  <c r="O24" i="80"/>
  <c r="O24" i="25"/>
  <c r="Q9" i="25"/>
  <c r="O24" i="103"/>
  <c r="Q9" i="103"/>
  <c r="O24" i="85"/>
  <c r="Q9" i="85"/>
  <c r="O24" i="34"/>
  <c r="Q9" i="34"/>
  <c r="O24" i="40"/>
  <c r="Q9" i="40"/>
  <c r="Q9" i="41"/>
  <c r="O24" i="41"/>
  <c r="Q9" i="10"/>
  <c r="O24" i="10"/>
  <c r="Q9" i="62"/>
  <c r="O24" i="62"/>
  <c r="Q9" i="49"/>
  <c r="O24" i="49"/>
  <c r="O24" i="78"/>
  <c r="Q9" i="78"/>
  <c r="Q9" i="35"/>
  <c r="O24" i="35"/>
  <c r="O24" i="65"/>
  <c r="Q9" i="65"/>
  <c r="O24" i="101"/>
  <c r="Q9" i="101"/>
  <c r="O24" i="46"/>
  <c r="Q9" i="46"/>
  <c r="O24" i="72"/>
  <c r="Q9" i="72"/>
  <c r="O24" i="23"/>
  <c r="Q9" i="23"/>
  <c r="O24" i="69"/>
  <c r="Q9" i="69"/>
  <c r="O24" i="56"/>
  <c r="Q9" i="56"/>
  <c r="O24" i="36"/>
  <c r="Q9" i="36"/>
  <c r="O24" i="54"/>
  <c r="Q9" i="54"/>
  <c r="Q9" i="70"/>
  <c r="O24" i="70"/>
  <c r="O24" i="94"/>
  <c r="Q9" i="94"/>
  <c r="O24" i="48"/>
  <c r="Q9" i="48"/>
  <c r="O24" i="76"/>
  <c r="Q9" i="76"/>
  <c r="O23" i="29"/>
  <c r="M24" i="29"/>
  <c r="O24" i="19"/>
  <c r="Q9" i="19"/>
  <c r="Q9" i="43"/>
  <c r="O24" i="43"/>
  <c r="O24" i="58"/>
  <c r="Q9" i="58"/>
  <c r="Q9" i="26" l="1"/>
  <c r="O24" i="26"/>
  <c r="Q9" i="37"/>
  <c r="O24" i="37"/>
  <c r="O24" i="29"/>
  <c r="Q9" i="29"/>
  <c r="D22" i="664"/>
  <c r="F19" i="664"/>
  <c r="D22" i="662"/>
  <c r="F19" i="662"/>
  <c r="F19" i="663"/>
  <c r="D22" i="663"/>
</calcChain>
</file>

<file path=xl/sharedStrings.xml><?xml version="1.0" encoding="utf-8"?>
<sst xmlns="http://schemas.openxmlformats.org/spreadsheetml/2006/main" count="9788" uniqueCount="125">
  <si>
    <t>08:00</t>
  </si>
  <si>
    <t>Défice / sobre Produção</t>
  </si>
  <si>
    <t>07:00</t>
  </si>
  <si>
    <t>HC necessários +</t>
  </si>
  <si>
    <t>Pedido</t>
  </si>
  <si>
    <t>06:00</t>
  </si>
  <si>
    <t>Capacidade</t>
  </si>
  <si>
    <t>04:00</t>
  </si>
  <si>
    <t>03:00</t>
  </si>
  <si>
    <t>02:00</t>
  </si>
  <si>
    <r>
      <t xml:space="preserve">NOTA: Para que a operação corra fluída até </t>
    </r>
    <r>
      <rPr>
        <b/>
        <i/>
        <sz val="16"/>
        <color indexed="10"/>
        <rFont val="Calibri"/>
        <family val="2"/>
      </rPr>
      <t>às</t>
    </r>
    <r>
      <rPr>
        <b/>
        <i/>
        <sz val="16"/>
        <color indexed="10"/>
        <rFont val="Calibri"/>
        <family val="2"/>
      </rPr>
      <t xml:space="preserve"> 24:00 teremos </t>
    </r>
    <r>
      <rPr>
        <b/>
        <i/>
        <u/>
        <sz val="16"/>
        <color indexed="10"/>
        <rFont val="Calibri"/>
        <family val="2"/>
      </rPr>
      <t>sempre</t>
    </r>
    <r>
      <rPr>
        <b/>
        <i/>
        <sz val="16"/>
        <color indexed="10"/>
        <rFont val="Calibri"/>
        <family val="2"/>
      </rPr>
      <t xml:space="preserve"> que executar cerca de 40 a  50% do Talho</t>
    </r>
  </si>
  <si>
    <t>Prod ALL IN</t>
  </si>
  <si>
    <t>01:00</t>
  </si>
  <si>
    <t>24:00</t>
  </si>
  <si>
    <t>Total</t>
  </si>
  <si>
    <t>23:00</t>
  </si>
  <si>
    <t>Não Produtivos</t>
  </si>
  <si>
    <t>21:00</t>
  </si>
  <si>
    <t>08h</t>
  </si>
  <si>
    <t>admnistrativos</t>
  </si>
  <si>
    <t>20:00</t>
  </si>
  <si>
    <t>conferência / Expedição</t>
  </si>
  <si>
    <t>19:00</t>
  </si>
  <si>
    <t>02h</t>
  </si>
  <si>
    <t>recepção</t>
  </si>
  <si>
    <t>18:00</t>
  </si>
  <si>
    <t>Gestão / supervisão</t>
  </si>
  <si>
    <t>17:00</t>
  </si>
  <si>
    <t>24h</t>
  </si>
  <si>
    <t>Execução</t>
  </si>
  <si>
    <t>16:00</t>
  </si>
  <si>
    <t>24:00/09:00</t>
  </si>
  <si>
    <t>02h-08h</t>
  </si>
  <si>
    <t>15:00</t>
  </si>
  <si>
    <t>17h</t>
  </si>
  <si>
    <t>17:00/02:00</t>
  </si>
  <si>
    <t>00h-02h</t>
  </si>
  <si>
    <t>14:00</t>
  </si>
  <si>
    <t>08:00/17:00</t>
  </si>
  <si>
    <t>17h-00h</t>
  </si>
  <si>
    <t>12:00</t>
  </si>
  <si>
    <t>Objectivos</t>
  </si>
  <si>
    <t>Total Horas</t>
  </si>
  <si>
    <t>Horas</t>
  </si>
  <si>
    <t>RH</t>
  </si>
  <si>
    <t>Equipa</t>
  </si>
  <si>
    <t>9h-17h</t>
  </si>
  <si>
    <t>11:00</t>
  </si>
  <si>
    <t>Média Hora</t>
  </si>
  <si>
    <t>10:00</t>
  </si>
  <si>
    <t>Hora de Inicio</t>
  </si>
  <si>
    <t>Dif -/+</t>
  </si>
  <si>
    <t>Executado</t>
  </si>
  <si>
    <t>Objectivo</t>
  </si>
  <si>
    <t>Hora</t>
  </si>
  <si>
    <t>10:45</t>
  </si>
  <si>
    <t>13:30</t>
  </si>
  <si>
    <t xml:space="preserve"> </t>
  </si>
  <si>
    <t>09:30</t>
  </si>
  <si>
    <t>07:00/16:00</t>
  </si>
  <si>
    <t>16:00/01:00</t>
  </si>
  <si>
    <t>13:00</t>
  </si>
  <si>
    <t>16h</t>
  </si>
  <si>
    <t>M</t>
  </si>
  <si>
    <t>09:00</t>
  </si>
  <si>
    <t>08:30</t>
  </si>
  <si>
    <t>08:15</t>
  </si>
  <si>
    <r>
      <t xml:space="preserve">NOTA: Para que a operação corra fluída até às 24:00 teremos </t>
    </r>
    <r>
      <rPr>
        <b/>
        <i/>
        <u/>
        <sz val="16"/>
        <color indexed="10"/>
        <rFont val="Calibri"/>
        <family val="2"/>
      </rPr>
      <t>sempre</t>
    </r>
    <r>
      <rPr>
        <b/>
        <i/>
        <sz val="16"/>
        <color indexed="10"/>
        <rFont val="Calibri"/>
        <family val="2"/>
      </rPr>
      <t xml:space="preserve"> que executar cerca de 40% a  50% do Talho</t>
    </r>
  </si>
  <si>
    <t>,</t>
  </si>
  <si>
    <t>Recepção</t>
  </si>
  <si>
    <t>Administrativos</t>
  </si>
  <si>
    <t>Conferência/Expedição</t>
  </si>
  <si>
    <t>Gestão/Supervisão</t>
  </si>
  <si>
    <t>9:30</t>
  </si>
  <si>
    <t>24*02</t>
  </si>
  <si>
    <t>02*04</t>
  </si>
  <si>
    <t>9:00</t>
  </si>
  <si>
    <t>0800</t>
  </si>
  <si>
    <t>0900</t>
  </si>
  <si>
    <t>08:45</t>
  </si>
  <si>
    <t>22:00</t>
  </si>
  <si>
    <t>+</t>
  </si>
  <si>
    <t>g</t>
  </si>
  <si>
    <t>P_*ªnrtyfdwfrgtyrqwe1\</t>
  </si>
  <si>
    <t>&lt;1W\</t>
  </si>
  <si>
    <t>Total Manha</t>
  </si>
  <si>
    <t>Total Tarde</t>
  </si>
  <si>
    <t>Quadro Total</t>
  </si>
  <si>
    <t>H. Banco</t>
  </si>
  <si>
    <t>Prod ALL IN Dia</t>
  </si>
  <si>
    <t>Prod ALL IN Mês</t>
  </si>
  <si>
    <t>Prod ALL IN Obj</t>
  </si>
  <si>
    <t>H. Extras</t>
  </si>
  <si>
    <t>Total Noite</t>
  </si>
  <si>
    <t>Pedido Dia</t>
  </si>
  <si>
    <t>Pedido Mês</t>
  </si>
  <si>
    <t>Horas Mês</t>
  </si>
  <si>
    <t>A data é sempre o dia para o qual estamos a executar (dia seguinte)</t>
  </si>
  <si>
    <t>Utilizem este botão para criar um novo dia.</t>
  </si>
  <si>
    <t>Este botão faz uma atualização (utilizar apenas quando se cria novo dia)</t>
  </si>
  <si>
    <t>ANTES DE USAR atualizar a data no cabeçalho</t>
  </si>
  <si>
    <t>7052020</t>
  </si>
  <si>
    <t>(no final atualizar as cxs executadas)</t>
  </si>
  <si>
    <t>SEGUIR SEMPRE ESTES PASSOS:</t>
  </si>
  <si>
    <t>Carregar no botão para gerar nova folha</t>
  </si>
  <si>
    <t>Atualizar a data no cabeçalho</t>
  </si>
  <si>
    <t>(não é preciso mexer na data em baixo)</t>
  </si>
  <si>
    <t>Antes de continuar a preencher, carregar no botão para atualizar</t>
  </si>
  <si>
    <t>Agora sim, podemos preencher os dados do dia.</t>
  </si>
  <si>
    <t>MUITO IMPORTANTE</t>
  </si>
  <si>
    <t>Caso precisem, utilizem este botão para eliminar a folha completa (cuidado: não é reversível)</t>
  </si>
  <si>
    <t>A data é sempre o dia para o qual estamos a executar (dia seguinte).</t>
  </si>
  <si>
    <t>não</t>
  </si>
  <si>
    <t>16h-00h</t>
  </si>
  <si>
    <t>Q</t>
  </si>
  <si>
    <t>09:15</t>
  </si>
  <si>
    <t>09:40</t>
  </si>
  <si>
    <t>09:45</t>
  </si>
  <si>
    <t>08:40</t>
  </si>
  <si>
    <t xml:space="preserve">   </t>
  </si>
  <si>
    <t>09:20</t>
  </si>
  <si>
    <t>00h00</t>
  </si>
  <si>
    <t>09:50</t>
  </si>
  <si>
    <t>A executar</t>
  </si>
  <si>
    <t>10:20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</si>
</sst>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€_-;\-* #,##0.00\ _€_-;_-* &quot;-&quot;??\ _€_-;_-@_-"/>
    <numFmt numFmtId="165" formatCode="0;[Red]0"/>
    <numFmt numFmtId="166" formatCode="0_ ;\-0\ "/>
    <numFmt numFmtId="167" formatCode="0.0_ ;\-0.0\ "/>
    <numFmt numFmtId="168" formatCode="_-* #,##0\ _€_-;\-* #,##0\ _€_-;_-* &quot;-&quot;??\ _€_-;_-@_-"/>
    <numFmt numFmtId="169" formatCode="[$-F800]dddd\,\ mmmm\ dd\,\ yyyy"/>
  </numFmts>
  <fonts count="5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17"/>
      <name val="Arial"/>
      <family val="2"/>
    </font>
    <font>
      <b/>
      <sz val="11"/>
      <color indexed="12"/>
      <name val="Arial"/>
      <family val="2"/>
    </font>
    <font>
      <sz val="14"/>
      <name val="Calibri"/>
      <family val="2"/>
    </font>
    <font>
      <b/>
      <sz val="14"/>
      <name val="Calibri"/>
      <family val="2"/>
    </font>
    <font>
      <b/>
      <i/>
      <sz val="16"/>
      <color indexed="10"/>
      <name val="Calibri"/>
      <family val="2"/>
    </font>
    <font>
      <sz val="16"/>
      <color indexed="8"/>
      <name val="Calibri"/>
      <family val="2"/>
    </font>
    <font>
      <b/>
      <sz val="16"/>
      <color indexed="60"/>
      <name val="Calibri"/>
      <family val="2"/>
    </font>
    <font>
      <b/>
      <sz val="16"/>
      <color indexed="8"/>
      <name val="Calibri"/>
      <family val="2"/>
    </font>
    <font>
      <sz val="10"/>
      <name val="Calibri"/>
      <family val="2"/>
    </font>
    <font>
      <b/>
      <sz val="12"/>
      <color indexed="8"/>
      <name val="Calibri"/>
      <family val="2"/>
    </font>
    <font>
      <b/>
      <sz val="16"/>
      <color indexed="10"/>
      <name val="Calibri"/>
      <family val="2"/>
    </font>
    <font>
      <b/>
      <sz val="28"/>
      <name val="Calibri"/>
      <family val="2"/>
    </font>
    <font>
      <b/>
      <sz val="24"/>
      <name val="Calibri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b/>
      <i/>
      <u/>
      <sz val="16"/>
      <color indexed="10"/>
      <name val="Calibri"/>
      <family val="2"/>
    </font>
    <font>
      <b/>
      <sz val="16"/>
      <name val="Calibri"/>
      <family val="2"/>
    </font>
    <font>
      <b/>
      <sz val="22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6"/>
      <name val="Calibri"/>
      <family val="2"/>
    </font>
    <font>
      <b/>
      <sz val="20"/>
      <color indexed="9"/>
      <name val="Calibri"/>
      <family val="2"/>
    </font>
    <font>
      <b/>
      <sz val="10"/>
      <name val="Calibri"/>
      <family val="2"/>
    </font>
    <font>
      <b/>
      <sz val="11"/>
      <name val="Arial"/>
      <family val="2"/>
    </font>
    <font>
      <sz val="26"/>
      <name val="Calibri"/>
      <family val="2"/>
    </font>
    <font>
      <b/>
      <sz val="26"/>
      <name val="Calibri"/>
      <family val="2"/>
    </font>
    <font>
      <b/>
      <sz val="18"/>
      <name val="Calibri"/>
      <family val="2"/>
    </font>
    <font>
      <sz val="11"/>
      <color indexed="12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20"/>
      <name val="Calibri"/>
      <family val="2"/>
    </font>
    <font>
      <b/>
      <sz val="14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10"/>
      <name val="Calibri"/>
      <family val="2"/>
    </font>
    <font>
      <b/>
      <sz val="14"/>
      <color indexed="60"/>
      <name val="Calibri"/>
      <family val="2"/>
    </font>
    <font>
      <b/>
      <sz val="11"/>
      <name val="Calibri"/>
      <family val="2"/>
    </font>
    <font>
      <b/>
      <sz val="14"/>
      <color theme="1"/>
      <name val="Calibri"/>
      <family val="2"/>
    </font>
    <font>
      <b/>
      <u/>
      <sz val="16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2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b/>
      <sz val="1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25">
    <xf numFmtId="0" fontId="0" fillId="0" borderId="0" xfId="0"/>
    <xf numFmtId="0" fontId="1" fillId="0" borderId="0" xfId="1" applyBorder="1"/>
    <xf numFmtId="0" fontId="1" fillId="0" borderId="0" xfId="1" applyBorder="1" applyAlignment="1">
      <alignment horizontal="center"/>
    </xf>
    <xf numFmtId="0" fontId="1" fillId="0" borderId="0" xfId="1" applyBorder="1" applyAlignment="1"/>
    <xf numFmtId="0" fontId="1" fillId="0" borderId="0" xfId="1"/>
    <xf numFmtId="9" fontId="2" fillId="0" borderId="0" xfId="2" applyFont="1"/>
    <xf numFmtId="1" fontId="1" fillId="0" borderId="0" xfId="1" applyNumberFormat="1"/>
    <xf numFmtId="1" fontId="2" fillId="0" borderId="0" xfId="2" applyNumberFormat="1" applyFont="1"/>
    <xf numFmtId="1" fontId="1" fillId="0" borderId="0" xfId="1" applyNumberFormat="1" applyFill="1" applyBorder="1"/>
    <xf numFmtId="1" fontId="2" fillId="0" borderId="0" xfId="2" applyNumberFormat="1" applyFont="1" applyFill="1" applyBorder="1"/>
    <xf numFmtId="1" fontId="1" fillId="0" borderId="0" xfId="1" applyNumberFormat="1" applyBorder="1" applyAlignment="1">
      <alignment horizontal="center"/>
    </xf>
    <xf numFmtId="1" fontId="1" fillId="0" borderId="0" xfId="1" applyNumberFormat="1" applyBorder="1" applyAlignment="1"/>
    <xf numFmtId="1" fontId="1" fillId="0" borderId="0" xfId="1" applyNumberFormat="1" applyBorder="1"/>
    <xf numFmtId="0" fontId="1" fillId="0" borderId="0" xfId="1" applyFill="1" applyBorder="1"/>
    <xf numFmtId="1" fontId="1" fillId="0" borderId="0" xfId="1" applyNumberFormat="1" applyFill="1" applyBorder="1" applyAlignment="1">
      <alignment horizontal="center"/>
    </xf>
    <xf numFmtId="1" fontId="1" fillId="0" borderId="0" xfId="1" applyNumberFormat="1" applyFill="1" applyBorder="1" applyAlignment="1"/>
    <xf numFmtId="0" fontId="3" fillId="0" borderId="0" xfId="1" applyFont="1" applyFill="1" applyBorder="1"/>
    <xf numFmtId="9" fontId="1" fillId="0" borderId="0" xfId="1" applyNumberFormat="1" applyBorder="1"/>
    <xf numFmtId="165" fontId="4" fillId="0" borderId="1" xfId="1" applyNumberFormat="1" applyFont="1" applyBorder="1" applyAlignment="1">
      <alignment horizontal="center"/>
    </xf>
    <xf numFmtId="1" fontId="5" fillId="0" borderId="2" xfId="1" applyNumberFormat="1" applyFont="1" applyBorder="1" applyAlignment="1">
      <alignment horizontal="center"/>
    </xf>
    <xf numFmtId="165" fontId="6" fillId="0" borderId="3" xfId="1" applyNumberFormat="1" applyFont="1" applyBorder="1" applyAlignment="1">
      <alignment horizontal="center"/>
    </xf>
    <xf numFmtId="1" fontId="7" fillId="2" borderId="4" xfId="1" applyNumberFormat="1" applyFont="1" applyFill="1" applyBorder="1" applyAlignment="1">
      <alignment horizontal="center"/>
    </xf>
    <xf numFmtId="1" fontId="8" fillId="0" borderId="3" xfId="1" applyNumberFormat="1" applyFont="1" applyBorder="1" applyAlignment="1">
      <alignment horizontal="center" vertical="center"/>
    </xf>
    <xf numFmtId="49" fontId="9" fillId="0" borderId="5" xfId="1" applyNumberFormat="1" applyFont="1" applyBorder="1" applyAlignment="1">
      <alignment horizontal="center" vertical="center"/>
    </xf>
    <xf numFmtId="0" fontId="11" fillId="0" borderId="2" xfId="1" applyFont="1" applyBorder="1"/>
    <xf numFmtId="1" fontId="12" fillId="2" borderId="7" xfId="1" applyNumberFormat="1" applyFont="1" applyFill="1" applyBorder="1" applyAlignment="1">
      <alignment horizontal="center"/>
    </xf>
    <xf numFmtId="0" fontId="11" fillId="0" borderId="2" xfId="1" applyFont="1" applyFill="1" applyBorder="1"/>
    <xf numFmtId="1" fontId="13" fillId="0" borderId="8" xfId="1" applyNumberFormat="1" applyFont="1" applyFill="1" applyBorder="1" applyAlignment="1">
      <alignment horizontal="center"/>
    </xf>
    <xf numFmtId="0" fontId="13" fillId="0" borderId="9" xfId="1" applyFont="1" applyFill="1" applyBorder="1" applyAlignment="1">
      <alignment horizontal="right"/>
    </xf>
    <xf numFmtId="0" fontId="14" fillId="0" borderId="6" xfId="1" applyFont="1" applyBorder="1"/>
    <xf numFmtId="0" fontId="1" fillId="0" borderId="0" xfId="1" applyFont="1" applyBorder="1"/>
    <xf numFmtId="165" fontId="4" fillId="0" borderId="10" xfId="1" applyNumberFormat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165" fontId="6" fillId="0" borderId="11" xfId="1" applyNumberFormat="1" applyFont="1" applyBorder="1" applyAlignment="1">
      <alignment horizontal="center"/>
    </xf>
    <xf numFmtId="1" fontId="8" fillId="0" borderId="11" xfId="1" applyNumberFormat="1" applyFont="1" applyBorder="1" applyAlignment="1">
      <alignment horizontal="center" vertical="center"/>
    </xf>
    <xf numFmtId="49" fontId="8" fillId="0" borderId="4" xfId="1" applyNumberFormat="1" applyFont="1" applyBorder="1" applyAlignment="1">
      <alignment horizontal="center" vertical="center"/>
    </xf>
    <xf numFmtId="0" fontId="11" fillId="0" borderId="0" xfId="1" applyFont="1" applyBorder="1"/>
    <xf numFmtId="0" fontId="15" fillId="3" borderId="13" xfId="1" applyFont="1" applyFill="1" applyBorder="1" applyAlignment="1">
      <alignment horizontal="center"/>
    </xf>
    <xf numFmtId="0" fontId="11" fillId="0" borderId="0" xfId="1" applyFont="1" applyFill="1" applyBorder="1"/>
    <xf numFmtId="1" fontId="13" fillId="0" borderId="14" xfId="1" applyNumberFormat="1" applyFont="1" applyFill="1" applyBorder="1" applyAlignment="1">
      <alignment horizontal="center"/>
    </xf>
    <xf numFmtId="20" fontId="13" fillId="0" borderId="15" xfId="1" applyNumberFormat="1" applyFont="1" applyFill="1" applyBorder="1" applyAlignment="1">
      <alignment horizontal="right"/>
    </xf>
    <xf numFmtId="0" fontId="14" fillId="0" borderId="12" xfId="1" applyFont="1" applyBorder="1"/>
    <xf numFmtId="0" fontId="1" fillId="0" borderId="0" xfId="1" applyFont="1" applyFill="1" applyBorder="1"/>
    <xf numFmtId="1" fontId="4" fillId="0" borderId="0" xfId="1" applyNumberFormat="1" applyFont="1" applyFill="1" applyBorder="1" applyAlignment="1">
      <alignment horizontal="center"/>
    </xf>
    <xf numFmtId="0" fontId="16" fillId="4" borderId="16" xfId="1" applyFont="1" applyFill="1" applyBorder="1" applyAlignment="1">
      <alignment horizontal="center"/>
    </xf>
    <xf numFmtId="1" fontId="13" fillId="0" borderId="17" xfId="1" applyNumberFormat="1" applyFont="1" applyFill="1" applyBorder="1" applyAlignment="1">
      <alignment horizontal="center"/>
    </xf>
    <xf numFmtId="20" fontId="13" fillId="0" borderId="18" xfId="1" applyNumberFormat="1" applyFont="1" applyFill="1" applyBorder="1" applyAlignment="1">
      <alignment horizontal="right"/>
    </xf>
    <xf numFmtId="166" fontId="1" fillId="0" borderId="0" xfId="1" applyNumberFormat="1" applyFont="1" applyBorder="1" applyAlignment="1"/>
    <xf numFmtId="1" fontId="4" fillId="0" borderId="0" xfId="1" applyNumberFormat="1" applyFont="1" applyBorder="1" applyAlignment="1">
      <alignment horizontal="center"/>
    </xf>
    <xf numFmtId="1" fontId="11" fillId="0" borderId="0" xfId="1" applyNumberFormat="1" applyFont="1" applyFill="1" applyBorder="1" applyAlignment="1">
      <alignment horizontal="center"/>
    </xf>
    <xf numFmtId="0" fontId="13" fillId="0" borderId="0" xfId="1" applyFont="1" applyFill="1" applyBorder="1" applyAlignment="1">
      <alignment horizontal="right"/>
    </xf>
    <xf numFmtId="1" fontId="1" fillId="0" borderId="0" xfId="1" applyNumberFormat="1" applyFont="1" applyBorder="1"/>
    <xf numFmtId="1" fontId="2" fillId="0" borderId="10" xfId="1" applyNumberFormat="1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14" fillId="0" borderId="0" xfId="1" applyFont="1" applyBorder="1"/>
    <xf numFmtId="1" fontId="19" fillId="0" borderId="10" xfId="1" applyNumberFormat="1" applyFont="1" applyFill="1" applyBorder="1" applyAlignment="1">
      <alignment horizontal="center"/>
    </xf>
    <xf numFmtId="1" fontId="20" fillId="0" borderId="0" xfId="1" applyNumberFormat="1" applyFont="1" applyFill="1" applyBorder="1" applyAlignment="1">
      <alignment horizontal="center"/>
    </xf>
    <xf numFmtId="1" fontId="9" fillId="0" borderId="11" xfId="1" applyNumberFormat="1" applyFont="1" applyBorder="1" applyAlignment="1">
      <alignment horizontal="center" vertical="center"/>
    </xf>
    <xf numFmtId="49" fontId="9" fillId="0" borderId="4" xfId="1" applyNumberFormat="1" applyFont="1" applyBorder="1" applyAlignment="1">
      <alignment horizontal="center" vertical="center"/>
    </xf>
    <xf numFmtId="9" fontId="13" fillId="0" borderId="0" xfId="2" applyFont="1" applyFill="1" applyBorder="1"/>
    <xf numFmtId="0" fontId="14" fillId="0" borderId="0" xfId="1" applyFont="1" applyFill="1" applyBorder="1"/>
    <xf numFmtId="0" fontId="9" fillId="0" borderId="0" xfId="1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left" vertical="center"/>
    </xf>
    <xf numFmtId="166" fontId="1" fillId="0" borderId="0" xfId="1" applyNumberFormat="1" applyBorder="1"/>
    <xf numFmtId="166" fontId="1" fillId="0" borderId="0" xfId="1" applyNumberFormat="1"/>
    <xf numFmtId="49" fontId="22" fillId="0" borderId="4" xfId="1" applyNumberFormat="1" applyFont="1" applyBorder="1" applyAlignment="1">
      <alignment horizontal="center" vertical="center"/>
    </xf>
    <xf numFmtId="166" fontId="23" fillId="0" borderId="0" xfId="3" applyNumberFormat="1" applyFont="1" applyFill="1" applyBorder="1" applyAlignment="1">
      <alignment horizontal="center"/>
    </xf>
    <xf numFmtId="168" fontId="23" fillId="0" borderId="0" xfId="3" applyNumberFormat="1" applyFont="1" applyFill="1" applyBorder="1" applyAlignment="1">
      <alignment horizontal="center"/>
    </xf>
    <xf numFmtId="0" fontId="9" fillId="5" borderId="8" xfId="1" applyFont="1" applyFill="1" applyBorder="1" applyAlignment="1">
      <alignment horizontal="center" vertical="center"/>
    </xf>
    <xf numFmtId="0" fontId="9" fillId="5" borderId="19" xfId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left" vertical="center"/>
    </xf>
    <xf numFmtId="166" fontId="1" fillId="0" borderId="0" xfId="1" applyNumberFormat="1" applyFont="1" applyBorder="1"/>
    <xf numFmtId="0" fontId="9" fillId="6" borderId="24" xfId="1" applyFont="1" applyFill="1" applyBorder="1" applyAlignment="1">
      <alignment horizontal="center" vertical="center"/>
    </xf>
    <xf numFmtId="0" fontId="9" fillId="6" borderId="25" xfId="1" applyFont="1" applyFill="1" applyBorder="1" applyAlignment="1">
      <alignment horizontal="center" vertical="center"/>
    </xf>
    <xf numFmtId="0" fontId="9" fillId="6" borderId="26" xfId="1" applyFont="1" applyFill="1" applyBorder="1" applyAlignment="1">
      <alignment horizontal="center" vertical="center"/>
    </xf>
    <xf numFmtId="0" fontId="9" fillId="6" borderId="15" xfId="1" applyFont="1" applyFill="1" applyBorder="1" applyAlignment="1">
      <alignment horizontal="left" vertical="center"/>
    </xf>
    <xf numFmtId="0" fontId="1" fillId="0" borderId="0" xfId="1" applyFont="1" applyBorder="1" applyAlignment="1">
      <alignment horizontal="center"/>
    </xf>
    <xf numFmtId="0" fontId="8" fillId="0" borderId="5" xfId="1" applyFont="1" applyFill="1" applyBorder="1" applyAlignment="1">
      <alignment horizontal="center" vertical="center"/>
    </xf>
    <xf numFmtId="0" fontId="8" fillId="0" borderId="27" xfId="1" applyFont="1" applyFill="1" applyBorder="1" applyAlignment="1">
      <alignment horizontal="center" vertical="center"/>
    </xf>
    <xf numFmtId="0" fontId="9" fillId="2" borderId="5" xfId="1" applyFont="1" applyFill="1" applyBorder="1" applyAlignment="1" applyProtection="1">
      <alignment horizontal="center" vertical="center"/>
      <protection locked="0"/>
    </xf>
    <xf numFmtId="0" fontId="8" fillId="0" borderId="28" xfId="1" applyFont="1" applyFill="1" applyBorder="1" applyAlignment="1">
      <alignment horizontal="left" vertical="center"/>
    </xf>
    <xf numFmtId="0" fontId="1" fillId="0" borderId="0" xfId="1" applyFill="1" applyBorder="1" applyAlignment="1"/>
    <xf numFmtId="0" fontId="2" fillId="0" borderId="0" xfId="1" applyFont="1" applyBorder="1"/>
    <xf numFmtId="0" fontId="8" fillId="0" borderId="4" xfId="1" applyFont="1" applyFill="1" applyBorder="1" applyAlignment="1">
      <alignment horizontal="center" vertical="center"/>
    </xf>
    <xf numFmtId="0" fontId="9" fillId="7" borderId="4" xfId="1" applyFont="1" applyFill="1" applyBorder="1" applyAlignment="1" applyProtection="1">
      <alignment horizontal="center" vertical="center"/>
      <protection locked="0"/>
    </xf>
    <xf numFmtId="20" fontId="4" fillId="0" borderId="0" xfId="1" applyNumberFormat="1" applyFont="1" applyBorder="1"/>
    <xf numFmtId="0" fontId="9" fillId="2" borderId="4" xfId="1" applyFont="1" applyFill="1" applyBorder="1" applyAlignment="1" applyProtection="1">
      <alignment horizontal="center" vertical="center"/>
      <protection locked="0"/>
    </xf>
    <xf numFmtId="0" fontId="24" fillId="0" borderId="12" xfId="1" applyFont="1" applyBorder="1"/>
    <xf numFmtId="0" fontId="25" fillId="0" borderId="12" xfId="1" applyFont="1" applyBorder="1" applyAlignment="1">
      <alignment horizontal="center"/>
    </xf>
    <xf numFmtId="0" fontId="9" fillId="6" borderId="4" xfId="1" applyFont="1" applyFill="1" applyBorder="1" applyAlignment="1">
      <alignment horizontal="center" vertical="center"/>
    </xf>
    <xf numFmtId="0" fontId="9" fillId="6" borderId="27" xfId="1" applyFont="1" applyFill="1" applyBorder="1" applyAlignment="1">
      <alignment horizontal="center" vertical="center"/>
    </xf>
    <xf numFmtId="0" fontId="9" fillId="6" borderId="28" xfId="1" applyFont="1" applyFill="1" applyBorder="1" applyAlignment="1">
      <alignment horizontal="left" vertical="center"/>
    </xf>
    <xf numFmtId="1" fontId="1" fillId="0" borderId="0" xfId="1" applyNumberFormat="1" applyFont="1" applyBorder="1" applyAlignment="1"/>
    <xf numFmtId="1" fontId="26" fillId="0" borderId="11" xfId="1" applyNumberFormat="1" applyFont="1" applyBorder="1" applyAlignment="1">
      <alignment horizontal="center" vertical="center"/>
    </xf>
    <xf numFmtId="0" fontId="2" fillId="0" borderId="0" xfId="1" applyFont="1" applyBorder="1" applyAlignment="1"/>
    <xf numFmtId="1" fontId="4" fillId="0" borderId="8" xfId="1" applyNumberFormat="1" applyFont="1" applyBorder="1" applyAlignment="1">
      <alignment horizontal="center" vertical="center"/>
    </xf>
    <xf numFmtId="0" fontId="4" fillId="0" borderId="9" xfId="1" applyFont="1" applyFill="1" applyBorder="1" applyAlignment="1">
      <alignment horizontal="center" vertical="center"/>
    </xf>
    <xf numFmtId="1" fontId="2" fillId="0" borderId="0" xfId="1" applyNumberFormat="1" applyFont="1" applyBorder="1"/>
    <xf numFmtId="1" fontId="4" fillId="0" borderId="14" xfId="1" applyNumberFormat="1" applyFont="1" applyBorder="1" applyAlignment="1">
      <alignment horizontal="center" vertical="center"/>
    </xf>
    <xf numFmtId="49" fontId="4" fillId="0" borderId="15" xfId="1" applyNumberFormat="1" applyFont="1" applyBorder="1" applyAlignment="1">
      <alignment horizontal="center" vertical="center"/>
    </xf>
    <xf numFmtId="0" fontId="8" fillId="0" borderId="13" xfId="1" applyFont="1" applyFill="1" applyBorder="1" applyAlignment="1">
      <alignment horizontal="center" vertical="center"/>
    </xf>
    <xf numFmtId="0" fontId="9" fillId="2" borderId="13" xfId="1" applyFont="1" applyFill="1" applyBorder="1" applyAlignment="1" applyProtection="1">
      <alignment horizontal="center" vertical="center"/>
      <protection locked="0"/>
    </xf>
    <xf numFmtId="20" fontId="8" fillId="0" borderId="28" xfId="1" applyNumberFormat="1" applyFont="1" applyFill="1" applyBorder="1" applyAlignment="1">
      <alignment horizontal="left" vertical="center"/>
    </xf>
    <xf numFmtId="0" fontId="22" fillId="0" borderId="29" xfId="1" applyFont="1" applyBorder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22" fillId="0" borderId="30" xfId="1" applyFont="1" applyBorder="1" applyAlignment="1">
      <alignment horizontal="center" vertical="center"/>
    </xf>
    <xf numFmtId="0" fontId="27" fillId="8" borderId="18" xfId="1" applyFont="1" applyFill="1" applyBorder="1" applyAlignment="1">
      <alignment horizontal="center" vertical="center"/>
    </xf>
    <xf numFmtId="1" fontId="4" fillId="0" borderId="17" xfId="1" applyNumberFormat="1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1" fontId="7" fillId="2" borderId="31" xfId="1" applyNumberFormat="1" applyFont="1" applyFill="1" applyBorder="1" applyAlignment="1">
      <alignment horizontal="center"/>
    </xf>
    <xf numFmtId="9" fontId="28" fillId="0" borderId="0" xfId="2" applyFont="1" applyBorder="1"/>
    <xf numFmtId="1" fontId="2" fillId="0" borderId="0" xfId="1" applyNumberFormat="1" applyFont="1" applyBorder="1" applyAlignment="1">
      <alignment horizontal="center"/>
    </xf>
    <xf numFmtId="165" fontId="6" fillId="0" borderId="34" xfId="1" applyNumberFormat="1" applyFont="1" applyBorder="1" applyAlignment="1">
      <alignment horizontal="center"/>
    </xf>
    <xf numFmtId="1" fontId="7" fillId="2" borderId="13" xfId="1" applyNumberFormat="1" applyFont="1" applyFill="1" applyBorder="1" applyAlignment="1">
      <alignment horizontal="center"/>
    </xf>
    <xf numFmtId="1" fontId="26" fillId="0" borderId="34" xfId="1" applyNumberFormat="1" applyFont="1" applyBorder="1" applyAlignment="1">
      <alignment horizontal="center" vertical="center"/>
    </xf>
    <xf numFmtId="49" fontId="8" fillId="0" borderId="13" xfId="1" applyNumberFormat="1" applyFont="1" applyBorder="1" applyAlignment="1">
      <alignment horizontal="center" vertical="center"/>
    </xf>
    <xf numFmtId="0" fontId="30" fillId="0" borderId="0" xfId="1" applyFont="1" applyFill="1" applyBorder="1" applyAlignment="1">
      <alignment vertical="center"/>
    </xf>
    <xf numFmtId="9" fontId="23" fillId="0" borderId="0" xfId="2" applyFont="1" applyFill="1" applyBorder="1" applyAlignment="1">
      <alignment vertical="center"/>
    </xf>
    <xf numFmtId="0" fontId="2" fillId="0" borderId="0" xfId="1" applyFont="1" applyBorder="1" applyAlignment="1">
      <alignment horizontal="center"/>
    </xf>
    <xf numFmtId="0" fontId="23" fillId="0" borderId="0" xfId="2" applyNumberFormat="1" applyFont="1" applyFill="1" applyBorder="1" applyAlignment="1">
      <alignment vertical="center"/>
    </xf>
    <xf numFmtId="0" fontId="1" fillId="0" borderId="32" xfId="1" applyBorder="1" applyAlignment="1">
      <alignment horizontal="center"/>
    </xf>
    <xf numFmtId="0" fontId="1" fillId="0" borderId="35" xfId="1" applyFont="1" applyBorder="1" applyAlignment="1"/>
    <xf numFmtId="2" fontId="1" fillId="0" borderId="35" xfId="1" applyNumberFormat="1" applyBorder="1" applyAlignment="1"/>
    <xf numFmtId="1" fontId="8" fillId="0" borderId="32" xfId="1" applyNumberFormat="1" applyFont="1" applyBorder="1" applyAlignment="1">
      <alignment horizontal="center" vertical="center"/>
    </xf>
    <xf numFmtId="2" fontId="1" fillId="0" borderId="33" xfId="1" applyNumberFormat="1" applyBorder="1" applyAlignment="1"/>
    <xf numFmtId="0" fontId="24" fillId="0" borderId="0" xfId="1" applyFont="1" applyBorder="1" applyAlignment="1"/>
    <xf numFmtId="49" fontId="1" fillId="0" borderId="0" xfId="1" applyNumberFormat="1" applyFont="1" applyBorder="1"/>
    <xf numFmtId="49" fontId="4" fillId="2" borderId="16" xfId="1" applyNumberFormat="1" applyFont="1" applyFill="1" applyBorder="1" applyAlignment="1" applyProtection="1">
      <alignment horizontal="center" vertical="center"/>
      <protection locked="0"/>
    </xf>
    <xf numFmtId="0" fontId="4" fillId="0" borderId="35" xfId="1" applyFont="1" applyBorder="1" applyAlignment="1">
      <alignment horizontal="center" vertical="center" wrapText="1"/>
    </xf>
    <xf numFmtId="0" fontId="25" fillId="0" borderId="16" xfId="1" applyFont="1" applyBorder="1" applyAlignment="1">
      <alignment horizontal="center" vertical="center"/>
    </xf>
    <xf numFmtId="0" fontId="25" fillId="0" borderId="36" xfId="1" applyFont="1" applyBorder="1" applyAlignment="1">
      <alignment horizontal="center" vertical="center"/>
    </xf>
    <xf numFmtId="0" fontId="25" fillId="0" borderId="37" xfId="1" applyFont="1" applyBorder="1" applyAlignment="1">
      <alignment horizontal="center" vertical="center"/>
    </xf>
    <xf numFmtId="0" fontId="1" fillId="0" borderId="21" xfId="1" applyBorder="1" applyAlignment="1"/>
    <xf numFmtId="1" fontId="7" fillId="2" borderId="39" xfId="1" applyNumberFormat="1" applyFont="1" applyFill="1" applyBorder="1" applyAlignment="1">
      <alignment horizontal="center"/>
    </xf>
    <xf numFmtId="1" fontId="7" fillId="2" borderId="5" xfId="1" applyNumberFormat="1" applyFont="1" applyFill="1" applyBorder="1" applyAlignment="1">
      <alignment horizontal="center"/>
    </xf>
    <xf numFmtId="1" fontId="2" fillId="0" borderId="0" xfId="1" applyNumberFormat="1" applyFont="1" applyBorder="1" applyAlignment="1"/>
    <xf numFmtId="1" fontId="33" fillId="2" borderId="4" xfId="1" applyNumberFormat="1" applyFont="1" applyFill="1" applyBorder="1" applyAlignment="1">
      <alignment horizontal="center"/>
    </xf>
    <xf numFmtId="1" fontId="22" fillId="0" borderId="11" xfId="1" applyNumberFormat="1" applyFont="1" applyBorder="1" applyAlignment="1">
      <alignment horizontal="center" vertical="center"/>
    </xf>
    <xf numFmtId="49" fontId="26" fillId="0" borderId="4" xfId="1" applyNumberFormat="1" applyFont="1" applyBorder="1" applyAlignment="1">
      <alignment horizontal="center" vertical="center"/>
    </xf>
    <xf numFmtId="1" fontId="9" fillId="0" borderId="3" xfId="1" applyNumberFormat="1" applyFont="1" applyBorder="1" applyAlignment="1">
      <alignment horizontal="center" vertical="center"/>
    </xf>
    <xf numFmtId="20" fontId="1" fillId="0" borderId="0" xfId="1" applyNumberFormat="1" applyBorder="1"/>
    <xf numFmtId="0" fontId="34" fillId="0" borderId="0" xfId="1" applyFont="1" applyBorder="1" applyAlignment="1">
      <alignment horizontal="center"/>
    </xf>
    <xf numFmtId="165" fontId="6" fillId="0" borderId="13" xfId="1" applyNumberFormat="1" applyFont="1" applyBorder="1" applyAlignment="1">
      <alignment horizontal="center"/>
    </xf>
    <xf numFmtId="1" fontId="7" fillId="2" borderId="22" xfId="1" applyNumberFormat="1" applyFont="1" applyFill="1" applyBorder="1" applyAlignment="1">
      <alignment horizontal="center"/>
    </xf>
    <xf numFmtId="1" fontId="7" fillId="2" borderId="28" xfId="1" applyNumberFormat="1" applyFont="1" applyFill="1" applyBorder="1" applyAlignment="1">
      <alignment horizontal="center"/>
    </xf>
    <xf numFmtId="1" fontId="7" fillId="2" borderId="40" xfId="1" applyNumberFormat="1" applyFont="1" applyFill="1" applyBorder="1" applyAlignment="1">
      <alignment horizontal="center"/>
    </xf>
    <xf numFmtId="0" fontId="4" fillId="0" borderId="41" xfId="1" applyFont="1" applyBorder="1" applyAlignment="1">
      <alignment horizontal="center" vertical="center"/>
    </xf>
    <xf numFmtId="49" fontId="4" fillId="0" borderId="42" xfId="1" applyNumberFormat="1" applyFont="1" applyBorder="1" applyAlignment="1">
      <alignment horizontal="center" vertical="center"/>
    </xf>
    <xf numFmtId="0" fontId="4" fillId="0" borderId="43" xfId="1" applyFont="1" applyFill="1" applyBorder="1" applyAlignment="1">
      <alignment horizontal="center" vertical="center"/>
    </xf>
    <xf numFmtId="165" fontId="6" fillId="0" borderId="4" xfId="1" applyNumberFormat="1" applyFont="1" applyBorder="1" applyAlignment="1">
      <alignment horizontal="center"/>
    </xf>
    <xf numFmtId="165" fontId="6" fillId="0" borderId="5" xfId="1" applyNumberFormat="1" applyFont="1" applyBorder="1" applyAlignment="1">
      <alignment horizontal="center"/>
    </xf>
    <xf numFmtId="1" fontId="35" fillId="2" borderId="28" xfId="1" applyNumberFormat="1" applyFont="1" applyFill="1" applyBorder="1" applyAlignment="1">
      <alignment horizontal="center"/>
    </xf>
    <xf numFmtId="49" fontId="8" fillId="0" borderId="0" xfId="1" applyNumberFormat="1" applyFont="1" applyBorder="1" applyAlignment="1">
      <alignment horizontal="center" vertical="center"/>
    </xf>
    <xf numFmtId="1" fontId="8" fillId="0" borderId="0" xfId="1" applyNumberFormat="1" applyFont="1" applyBorder="1" applyAlignment="1">
      <alignment horizontal="center" vertical="center"/>
    </xf>
    <xf numFmtId="1" fontId="7" fillId="2" borderId="0" xfId="1" applyNumberFormat="1" applyFont="1" applyFill="1" applyBorder="1" applyAlignment="1">
      <alignment horizontal="center"/>
    </xf>
    <xf numFmtId="165" fontId="6" fillId="0" borderId="0" xfId="1" applyNumberFormat="1" applyFont="1" applyBorder="1" applyAlignment="1">
      <alignment horizontal="center"/>
    </xf>
    <xf numFmtId="0" fontId="8" fillId="0" borderId="40" xfId="1" applyFont="1" applyFill="1" applyBorder="1" applyAlignment="1">
      <alignment horizontal="left" vertical="center"/>
    </xf>
    <xf numFmtId="0" fontId="8" fillId="0" borderId="44" xfId="1" applyFont="1" applyFill="1" applyBorder="1" applyAlignment="1">
      <alignment horizontal="center" vertical="center"/>
    </xf>
    <xf numFmtId="0" fontId="9" fillId="2" borderId="31" xfId="1" applyFont="1" applyFill="1" applyBorder="1" applyAlignment="1" applyProtection="1">
      <alignment horizontal="center" vertical="center"/>
      <protection locked="0"/>
    </xf>
    <xf numFmtId="0" fontId="8" fillId="0" borderId="46" xfId="1" applyFont="1" applyFill="1" applyBorder="1" applyAlignment="1">
      <alignment horizontal="center" vertical="center"/>
    </xf>
    <xf numFmtId="0" fontId="8" fillId="0" borderId="31" xfId="1" applyFont="1" applyFill="1" applyBorder="1" applyAlignment="1">
      <alignment horizontal="center" vertical="center"/>
    </xf>
    <xf numFmtId="0" fontId="22" fillId="0" borderId="37" xfId="1" applyFont="1" applyBorder="1" applyAlignment="1">
      <alignment horizontal="center" vertical="center"/>
    </xf>
    <xf numFmtId="0" fontId="9" fillId="0" borderId="38" xfId="1" applyFont="1" applyBorder="1" applyAlignment="1">
      <alignment horizontal="center" vertical="center"/>
    </xf>
    <xf numFmtId="0" fontId="22" fillId="0" borderId="36" xfId="1" applyFont="1" applyBorder="1" applyAlignment="1">
      <alignment horizontal="center" vertical="center"/>
    </xf>
    <xf numFmtId="20" fontId="8" fillId="0" borderId="47" xfId="1" applyNumberFormat="1" applyFont="1" applyFill="1" applyBorder="1" applyAlignment="1">
      <alignment horizontal="left" vertical="center"/>
    </xf>
    <xf numFmtId="0" fontId="27" fillId="8" borderId="33" xfId="1" applyFont="1" applyFill="1" applyBorder="1" applyAlignment="1">
      <alignment horizontal="center" vertical="center"/>
    </xf>
    <xf numFmtId="0" fontId="9" fillId="6" borderId="25" xfId="1" applyFont="1" applyFill="1" applyBorder="1" applyAlignment="1">
      <alignment horizontal="left" vertical="center"/>
    </xf>
    <xf numFmtId="167" fontId="32" fillId="0" borderId="41" xfId="3" applyNumberFormat="1" applyFont="1" applyBorder="1" applyAlignment="1">
      <alignment horizontal="center" vertical="center"/>
    </xf>
    <xf numFmtId="167" fontId="32" fillId="0" borderId="43" xfId="3" applyNumberFormat="1" applyFont="1" applyBorder="1" applyAlignment="1">
      <alignment horizontal="center" vertical="center"/>
    </xf>
    <xf numFmtId="9" fontId="32" fillId="0" borderId="45" xfId="2" applyFont="1" applyBorder="1" applyAlignment="1">
      <alignment horizontal="left" vertical="center"/>
    </xf>
    <xf numFmtId="9" fontId="32" fillId="0" borderId="47" xfId="2" applyFont="1" applyBorder="1" applyAlignment="1">
      <alignment horizontal="left" vertical="center"/>
    </xf>
    <xf numFmtId="9" fontId="32" fillId="0" borderId="6" xfId="2" applyFont="1" applyBorder="1" applyAlignment="1">
      <alignment horizontal="left" vertical="center"/>
    </xf>
    <xf numFmtId="166" fontId="32" fillId="0" borderId="13" xfId="3" applyNumberFormat="1" applyFont="1" applyBorder="1" applyAlignment="1">
      <alignment horizontal="center" vertical="center"/>
    </xf>
    <xf numFmtId="166" fontId="32" fillId="0" borderId="7" xfId="3" applyNumberFormat="1" applyFont="1" applyBorder="1" applyAlignment="1">
      <alignment horizontal="center" vertical="center"/>
    </xf>
    <xf numFmtId="166" fontId="32" fillId="0" borderId="31" xfId="3" applyNumberFormat="1" applyFont="1" applyBorder="1" applyAlignment="1">
      <alignment horizontal="center" vertical="center"/>
    </xf>
    <xf numFmtId="9" fontId="32" fillId="0" borderId="18" xfId="2" applyFont="1" applyFill="1" applyBorder="1" applyAlignment="1">
      <alignment vertical="center"/>
    </xf>
    <xf numFmtId="9" fontId="32" fillId="0" borderId="9" xfId="2" applyFont="1" applyFill="1" applyBorder="1" applyAlignment="1">
      <alignment vertical="center"/>
    </xf>
    <xf numFmtId="9" fontId="23" fillId="2" borderId="23" xfId="2" applyFont="1" applyFill="1" applyBorder="1" applyAlignment="1">
      <alignment vertical="center"/>
    </xf>
    <xf numFmtId="9" fontId="23" fillId="2" borderId="19" xfId="2" applyFont="1" applyFill="1" applyBorder="1" applyAlignment="1">
      <alignment vertical="center"/>
    </xf>
    <xf numFmtId="9" fontId="32" fillId="0" borderId="37" xfId="2" applyFont="1" applyFill="1" applyBorder="1" applyAlignment="1">
      <alignment vertical="center"/>
    </xf>
    <xf numFmtId="9" fontId="23" fillId="2" borderId="38" xfId="2" applyFont="1" applyFill="1" applyBorder="1" applyAlignment="1">
      <alignment vertical="center"/>
    </xf>
    <xf numFmtId="1" fontId="36" fillId="2" borderId="17" xfId="1" applyNumberFormat="1" applyFont="1" applyFill="1" applyBorder="1" applyAlignment="1" applyProtection="1">
      <alignment horizontal="center" vertical="center"/>
      <protection locked="0"/>
    </xf>
    <xf numFmtId="1" fontId="36" fillId="2" borderId="36" xfId="1" applyNumberFormat="1" applyFont="1" applyFill="1" applyBorder="1" applyAlignment="1" applyProtection="1">
      <alignment horizontal="center" vertical="center"/>
      <protection locked="0"/>
    </xf>
    <xf numFmtId="0" fontId="36" fillId="2" borderId="36" xfId="1" applyFont="1" applyFill="1" applyBorder="1" applyAlignment="1" applyProtection="1">
      <alignment horizontal="center" vertical="center"/>
      <protection locked="0"/>
    </xf>
    <xf numFmtId="0" fontId="36" fillId="2" borderId="17" xfId="1" applyFont="1" applyFill="1" applyBorder="1" applyAlignment="1" applyProtection="1">
      <alignment horizontal="center" vertical="center"/>
      <protection locked="0"/>
    </xf>
    <xf numFmtId="1" fontId="36" fillId="2" borderId="8" xfId="1" applyNumberFormat="1" applyFont="1" applyFill="1" applyBorder="1" applyAlignment="1" applyProtection="1">
      <alignment horizontal="center" vertical="center"/>
      <protection locked="0"/>
    </xf>
    <xf numFmtId="0" fontId="9" fillId="6" borderId="18" xfId="1" applyFont="1" applyFill="1" applyBorder="1" applyAlignment="1">
      <alignment horizontal="left" vertical="center"/>
    </xf>
    <xf numFmtId="0" fontId="9" fillId="6" borderId="23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6" borderId="19" xfId="1" applyFont="1" applyFill="1" applyBorder="1" applyAlignment="1">
      <alignment horizontal="center" vertical="center"/>
    </xf>
    <xf numFmtId="0" fontId="1" fillId="0" borderId="10" xfId="1" applyBorder="1" applyAlignment="1">
      <alignment horizontal="center"/>
    </xf>
    <xf numFmtId="0" fontId="1" fillId="0" borderId="2" xfId="1" applyBorder="1" applyAlignment="1"/>
    <xf numFmtId="0" fontId="1" fillId="0" borderId="0" xfId="1" applyProtection="1"/>
    <xf numFmtId="9" fontId="2" fillId="0" borderId="0" xfId="2" applyFont="1" applyProtection="1"/>
    <xf numFmtId="0" fontId="1" fillId="0" borderId="0" xfId="1" applyBorder="1" applyProtection="1"/>
    <xf numFmtId="0" fontId="2" fillId="0" borderId="0" xfId="1" applyFont="1" applyBorder="1" applyAlignment="1" applyProtection="1"/>
    <xf numFmtId="0" fontId="2" fillId="0" borderId="0" xfId="1" applyFont="1" applyBorder="1" applyAlignment="1" applyProtection="1">
      <alignment horizontal="center"/>
    </xf>
    <xf numFmtId="0" fontId="1" fillId="0" borderId="0" xfId="1" applyBorder="1" applyAlignment="1" applyProtection="1"/>
    <xf numFmtId="0" fontId="1" fillId="0" borderId="0" xfId="1" applyBorder="1" applyAlignment="1" applyProtection="1">
      <alignment horizontal="center"/>
    </xf>
    <xf numFmtId="0" fontId="1" fillId="0" borderId="21" xfId="1" applyBorder="1" applyAlignment="1" applyProtection="1"/>
    <xf numFmtId="0" fontId="25" fillId="0" borderId="37" xfId="1" applyFont="1" applyBorder="1" applyAlignment="1" applyProtection="1">
      <alignment horizontal="center" vertical="center"/>
    </xf>
    <xf numFmtId="0" fontId="25" fillId="0" borderId="36" xfId="1" applyFont="1" applyBorder="1" applyAlignment="1" applyProtection="1">
      <alignment horizontal="center" vertical="center"/>
    </xf>
    <xf numFmtId="0" fontId="25" fillId="0" borderId="16" xfId="1" applyFont="1" applyBorder="1" applyAlignment="1" applyProtection="1">
      <alignment horizontal="center" vertical="center"/>
    </xf>
    <xf numFmtId="0" fontId="29" fillId="0" borderId="35" xfId="1" applyFont="1" applyBorder="1" applyAlignment="1" applyProtection="1">
      <alignment horizontal="center" vertical="center" wrapText="1"/>
    </xf>
    <xf numFmtId="49" fontId="1" fillId="0" borderId="0" xfId="1" applyNumberFormat="1" applyFont="1" applyBorder="1" applyProtection="1"/>
    <xf numFmtId="0" fontId="14" fillId="0" borderId="12" xfId="1" applyFont="1" applyBorder="1" applyProtection="1"/>
    <xf numFmtId="0" fontId="14" fillId="0" borderId="0" xfId="1" applyFont="1" applyBorder="1" applyProtection="1"/>
    <xf numFmtId="9" fontId="28" fillId="0" borderId="0" xfId="2" applyFont="1" applyBorder="1" applyProtection="1"/>
    <xf numFmtId="1" fontId="1" fillId="0" borderId="0" xfId="1" applyNumberFormat="1" applyBorder="1" applyProtection="1"/>
    <xf numFmtId="0" fontId="24" fillId="0" borderId="0" xfId="1" applyFont="1" applyBorder="1" applyAlignment="1" applyProtection="1"/>
    <xf numFmtId="0" fontId="1" fillId="0" borderId="0" xfId="1" applyFont="1" applyBorder="1" applyProtection="1"/>
    <xf numFmtId="9" fontId="32" fillId="0" borderId="18" xfId="2" applyFont="1" applyFill="1" applyBorder="1" applyAlignment="1" applyProtection="1">
      <alignment vertical="center"/>
    </xf>
    <xf numFmtId="9" fontId="23" fillId="2" borderId="23" xfId="2" applyFont="1" applyFill="1" applyBorder="1" applyAlignment="1" applyProtection="1">
      <alignment vertical="center"/>
    </xf>
    <xf numFmtId="0" fontId="30" fillId="0" borderId="0" xfId="1" applyFont="1" applyFill="1" applyBorder="1" applyAlignment="1" applyProtection="1">
      <alignment vertical="center"/>
    </xf>
    <xf numFmtId="0" fontId="34" fillId="0" borderId="0" xfId="1" applyFont="1" applyBorder="1" applyAlignment="1" applyProtection="1">
      <alignment horizontal="center"/>
    </xf>
    <xf numFmtId="0" fontId="25" fillId="0" borderId="12" xfId="1" applyFont="1" applyBorder="1" applyAlignment="1" applyProtection="1">
      <alignment horizontal="center"/>
    </xf>
    <xf numFmtId="9" fontId="32" fillId="0" borderId="9" xfId="2" applyFont="1" applyFill="1" applyBorder="1" applyAlignment="1" applyProtection="1">
      <alignment vertical="center"/>
    </xf>
    <xf numFmtId="9" fontId="23" fillId="2" borderId="19" xfId="2" applyFont="1" applyFill="1" applyBorder="1" applyAlignment="1" applyProtection="1">
      <alignment vertical="center"/>
    </xf>
    <xf numFmtId="1" fontId="36" fillId="2" borderId="8" xfId="1" applyNumberFormat="1" applyFont="1" applyFill="1" applyBorder="1" applyAlignment="1" applyProtection="1">
      <alignment horizontal="center" vertical="center"/>
    </xf>
    <xf numFmtId="9" fontId="23" fillId="0" borderId="0" xfId="2" applyFont="1" applyFill="1" applyBorder="1" applyAlignment="1" applyProtection="1">
      <alignment vertical="center"/>
    </xf>
    <xf numFmtId="1" fontId="30" fillId="0" borderId="0" xfId="1" applyNumberFormat="1" applyFont="1" applyFill="1" applyBorder="1" applyAlignment="1" applyProtection="1">
      <alignment vertical="center"/>
    </xf>
    <xf numFmtId="49" fontId="8" fillId="0" borderId="13" xfId="1" applyNumberFormat="1" applyFont="1" applyBorder="1" applyAlignment="1" applyProtection="1">
      <alignment horizontal="center" vertical="center"/>
    </xf>
    <xf numFmtId="1" fontId="26" fillId="0" borderId="34" xfId="1" applyNumberFormat="1" applyFont="1" applyBorder="1" applyAlignment="1" applyProtection="1">
      <alignment horizontal="center" vertical="center"/>
    </xf>
    <xf numFmtId="165" fontId="6" fillId="0" borderId="13" xfId="1" applyNumberFormat="1" applyFont="1" applyBorder="1" applyAlignment="1" applyProtection="1">
      <alignment horizontal="center"/>
    </xf>
    <xf numFmtId="1" fontId="2" fillId="0" borderId="0" xfId="1" applyNumberFormat="1" applyFont="1" applyBorder="1" applyAlignment="1" applyProtection="1">
      <alignment horizontal="center"/>
    </xf>
    <xf numFmtId="0" fontId="14" fillId="0" borderId="0" xfId="1" applyFont="1" applyFill="1" applyBorder="1" applyProtection="1"/>
    <xf numFmtId="20" fontId="1" fillId="0" borderId="0" xfId="1" applyNumberFormat="1" applyBorder="1" applyProtection="1"/>
    <xf numFmtId="49" fontId="8" fillId="0" borderId="4" xfId="1" applyNumberFormat="1" applyFont="1" applyBorder="1" applyAlignment="1" applyProtection="1">
      <alignment horizontal="center" vertical="center"/>
    </xf>
    <xf numFmtId="1" fontId="8" fillId="0" borderId="11" xfId="1" applyNumberFormat="1" applyFont="1" applyBorder="1" applyAlignment="1" applyProtection="1">
      <alignment horizontal="center" vertical="center"/>
    </xf>
    <xf numFmtId="165" fontId="6" fillId="0" borderId="4" xfId="1" applyNumberFormat="1" applyFont="1" applyBorder="1" applyAlignment="1" applyProtection="1">
      <alignment horizontal="center"/>
    </xf>
    <xf numFmtId="0" fontId="4" fillId="0" borderId="41" xfId="1" applyFont="1" applyBorder="1" applyAlignment="1" applyProtection="1">
      <alignment horizontal="center" vertical="center"/>
    </xf>
    <xf numFmtId="1" fontId="4" fillId="0" borderId="17" xfId="1" applyNumberFormat="1" applyFont="1" applyBorder="1" applyAlignment="1" applyProtection="1">
      <alignment horizontal="center" vertical="center"/>
    </xf>
    <xf numFmtId="1" fontId="2" fillId="0" borderId="0" xfId="1" applyNumberFormat="1" applyFont="1" applyBorder="1" applyProtection="1"/>
    <xf numFmtId="0" fontId="27" fillId="8" borderId="33" xfId="1" applyFont="1" applyFill="1" applyBorder="1" applyAlignment="1" applyProtection="1">
      <alignment horizontal="center" vertical="center"/>
    </xf>
    <xf numFmtId="0" fontId="22" fillId="0" borderId="37" xfId="1" applyFont="1" applyBorder="1" applyAlignment="1" applyProtection="1">
      <alignment horizontal="center" vertical="center"/>
    </xf>
    <xf numFmtId="0" fontId="9" fillId="0" borderId="38" xfId="1" applyFont="1" applyBorder="1" applyAlignment="1" applyProtection="1">
      <alignment horizontal="center" vertical="center"/>
    </xf>
    <xf numFmtId="0" fontId="22" fillId="0" borderId="36" xfId="1" applyFont="1" applyBorder="1" applyAlignment="1" applyProtection="1">
      <alignment horizontal="center" vertical="center"/>
    </xf>
    <xf numFmtId="49" fontId="4" fillId="0" borderId="42" xfId="1" applyNumberFormat="1" applyFont="1" applyBorder="1" applyAlignment="1" applyProtection="1">
      <alignment horizontal="center" vertical="center"/>
    </xf>
    <xf numFmtId="1" fontId="4" fillId="0" borderId="14" xfId="1" applyNumberFormat="1" applyFont="1" applyBorder="1" applyAlignment="1" applyProtection="1">
      <alignment horizontal="center" vertical="center"/>
    </xf>
    <xf numFmtId="20" fontId="8" fillId="0" borderId="47" xfId="1" applyNumberFormat="1" applyFont="1" applyFill="1" applyBorder="1" applyAlignment="1" applyProtection="1">
      <alignment horizontal="left" vertical="center"/>
    </xf>
    <xf numFmtId="0" fontId="8" fillId="0" borderId="46" xfId="1" applyFont="1" applyFill="1" applyBorder="1" applyAlignment="1" applyProtection="1">
      <alignment horizontal="center" vertical="center"/>
    </xf>
    <xf numFmtId="0" fontId="8" fillId="0" borderId="31" xfId="1" applyFont="1" applyFill="1" applyBorder="1" applyAlignment="1" applyProtection="1">
      <alignment horizontal="center" vertical="center"/>
    </xf>
    <xf numFmtId="0" fontId="8" fillId="0" borderId="28" xfId="1" applyFont="1" applyFill="1" applyBorder="1" applyAlignment="1" applyProtection="1">
      <alignment horizontal="left" vertical="center"/>
    </xf>
    <xf numFmtId="0" fontId="8" fillId="0" borderId="27" xfId="1" applyFont="1" applyFill="1" applyBorder="1" applyAlignment="1" applyProtection="1">
      <alignment horizontal="center" vertical="center"/>
    </xf>
    <xf numFmtId="0" fontId="8" fillId="0" borderId="4" xfId="1" applyFont="1" applyFill="1" applyBorder="1" applyAlignment="1" applyProtection="1">
      <alignment horizontal="center" vertical="center"/>
    </xf>
    <xf numFmtId="0" fontId="4" fillId="0" borderId="43" xfId="1" applyFont="1" applyFill="1" applyBorder="1" applyAlignment="1" applyProtection="1">
      <alignment horizontal="center" vertical="center"/>
    </xf>
    <xf numFmtId="1" fontId="4" fillId="0" borderId="8" xfId="1" applyNumberFormat="1" applyFont="1" applyBorder="1" applyAlignment="1" applyProtection="1">
      <alignment horizontal="center" vertical="center"/>
    </xf>
    <xf numFmtId="1" fontId="2" fillId="0" borderId="0" xfId="1" applyNumberFormat="1" applyFont="1" applyBorder="1" applyAlignment="1" applyProtection="1"/>
    <xf numFmtId="20" fontId="4" fillId="0" borderId="0" xfId="1" applyNumberFormat="1" applyFont="1" applyBorder="1" applyProtection="1"/>
    <xf numFmtId="49" fontId="9" fillId="0" borderId="4" xfId="1" applyNumberFormat="1" applyFont="1" applyBorder="1" applyAlignment="1" applyProtection="1">
      <alignment horizontal="center" vertical="center"/>
    </xf>
    <xf numFmtId="1" fontId="22" fillId="0" borderId="11" xfId="1" applyNumberFormat="1" applyFont="1" applyBorder="1" applyAlignment="1" applyProtection="1">
      <alignment horizontal="center" vertical="center"/>
    </xf>
    <xf numFmtId="0" fontId="1" fillId="0" borderId="0" xfId="1" applyFont="1" applyBorder="1" applyAlignment="1" applyProtection="1">
      <alignment horizontal="center"/>
    </xf>
    <xf numFmtId="1" fontId="2" fillId="0" borderId="10" xfId="1" applyNumberFormat="1" applyFont="1" applyBorder="1" applyAlignment="1" applyProtection="1">
      <alignment horizontal="center"/>
    </xf>
    <xf numFmtId="1" fontId="1" fillId="0" borderId="0" xfId="1" applyNumberFormat="1" applyFont="1" applyBorder="1" applyAlignment="1" applyProtection="1"/>
    <xf numFmtId="166" fontId="1" fillId="0" borderId="0" xfId="1" applyNumberFormat="1" applyBorder="1" applyProtection="1"/>
    <xf numFmtId="0" fontId="9" fillId="6" borderId="28" xfId="1" applyFont="1" applyFill="1" applyBorder="1" applyAlignment="1" applyProtection="1">
      <alignment horizontal="left" vertical="center"/>
    </xf>
    <xf numFmtId="0" fontId="9" fillId="6" borderId="4" xfId="1" applyFont="1" applyFill="1" applyBorder="1" applyAlignment="1" applyProtection="1">
      <alignment horizontal="center" vertical="center"/>
    </xf>
    <xf numFmtId="0" fontId="9" fillId="6" borderId="27" xfId="1" applyFont="1" applyFill="1" applyBorder="1" applyAlignment="1" applyProtection="1">
      <alignment horizontal="center" vertical="center"/>
    </xf>
    <xf numFmtId="166" fontId="1" fillId="0" borderId="0" xfId="1" applyNumberFormat="1" applyFont="1" applyBorder="1" applyAlignment="1" applyProtection="1"/>
    <xf numFmtId="166" fontId="1" fillId="0" borderId="0" xfId="1" applyNumberFormat="1" applyFont="1" applyBorder="1" applyProtection="1"/>
    <xf numFmtId="0" fontId="24" fillId="0" borderId="12" xfId="1" applyFont="1" applyBorder="1" applyProtection="1"/>
    <xf numFmtId="0" fontId="2" fillId="0" borderId="0" xfId="1" applyFont="1" applyBorder="1" applyProtection="1"/>
    <xf numFmtId="0" fontId="1" fillId="0" borderId="0" xfId="1" applyFill="1" applyBorder="1" applyAlignment="1" applyProtection="1"/>
    <xf numFmtId="0" fontId="8" fillId="0" borderId="40" xfId="1" applyFont="1" applyFill="1" applyBorder="1" applyAlignment="1" applyProtection="1">
      <alignment horizontal="left" vertical="center"/>
    </xf>
    <xf numFmtId="0" fontId="8" fillId="0" borderId="44" xfId="1" applyFont="1" applyFill="1" applyBorder="1" applyAlignment="1" applyProtection="1">
      <alignment horizontal="center" vertical="center"/>
    </xf>
    <xf numFmtId="0" fontId="8" fillId="0" borderId="5" xfId="1" applyFont="1" applyFill="1" applyBorder="1" applyAlignment="1" applyProtection="1">
      <alignment horizontal="center" vertical="center"/>
    </xf>
    <xf numFmtId="1" fontId="1" fillId="0" borderId="0" xfId="1" applyNumberFormat="1" applyBorder="1" applyAlignment="1" applyProtection="1">
      <alignment horizontal="center"/>
    </xf>
    <xf numFmtId="168" fontId="23" fillId="0" borderId="0" xfId="3" applyNumberFormat="1" applyFont="1" applyFill="1" applyBorder="1" applyAlignment="1" applyProtection="1">
      <alignment horizontal="center"/>
    </xf>
    <xf numFmtId="166" fontId="23" fillId="0" borderId="0" xfId="3" applyNumberFormat="1" applyFont="1" applyFill="1" applyBorder="1" applyAlignment="1" applyProtection="1">
      <alignment horizontal="center"/>
    </xf>
    <xf numFmtId="49" fontId="26" fillId="0" borderId="4" xfId="1" applyNumberFormat="1" applyFont="1" applyBorder="1" applyAlignment="1" applyProtection="1">
      <alignment horizontal="center" vertical="center"/>
    </xf>
    <xf numFmtId="166" fontId="1" fillId="0" borderId="0" xfId="1" applyNumberFormat="1" applyProtection="1"/>
    <xf numFmtId="0" fontId="9" fillId="6" borderId="18" xfId="1" applyFont="1" applyFill="1" applyBorder="1" applyAlignment="1" applyProtection="1">
      <alignment horizontal="left" vertical="center"/>
    </xf>
    <xf numFmtId="0" fontId="9" fillId="6" borderId="23" xfId="1" applyFont="1" applyFill="1" applyBorder="1" applyAlignment="1" applyProtection="1">
      <alignment horizontal="center" vertical="center"/>
    </xf>
    <xf numFmtId="0" fontId="9" fillId="6" borderId="17" xfId="1" applyFont="1" applyFill="1" applyBorder="1" applyAlignment="1" applyProtection="1">
      <alignment horizontal="center" vertical="center"/>
    </xf>
    <xf numFmtId="9" fontId="13" fillId="0" borderId="0" xfId="2" applyFont="1" applyFill="1" applyBorder="1" applyProtection="1"/>
    <xf numFmtId="0" fontId="11" fillId="0" borderId="0" xfId="1" applyFont="1" applyFill="1" applyBorder="1" applyProtection="1"/>
    <xf numFmtId="1" fontId="9" fillId="0" borderId="11" xfId="1" applyNumberFormat="1" applyFont="1" applyBorder="1" applyAlignment="1" applyProtection="1">
      <alignment horizontal="center" vertical="center"/>
    </xf>
    <xf numFmtId="1" fontId="1" fillId="0" borderId="0" xfId="1" applyNumberFormat="1" applyFont="1" applyBorder="1" applyProtection="1"/>
    <xf numFmtId="0" fontId="9" fillId="6" borderId="19" xfId="1" applyFont="1" applyFill="1" applyBorder="1" applyAlignment="1" applyProtection="1">
      <alignment horizontal="center" vertical="center"/>
    </xf>
    <xf numFmtId="0" fontId="9" fillId="6" borderId="8" xfId="1" applyFont="1" applyFill="1" applyBorder="1" applyAlignment="1" applyProtection="1">
      <alignment horizontal="center" vertical="center"/>
    </xf>
    <xf numFmtId="1" fontId="20" fillId="0" borderId="0" xfId="1" applyNumberFormat="1" applyFont="1" applyFill="1" applyBorder="1" applyAlignment="1" applyProtection="1">
      <alignment horizontal="center"/>
    </xf>
    <xf numFmtId="1" fontId="19" fillId="0" borderId="10" xfId="1" applyNumberFormat="1" applyFont="1" applyFill="1" applyBorder="1" applyAlignment="1" applyProtection="1">
      <alignment horizontal="center"/>
    </xf>
    <xf numFmtId="0" fontId="4" fillId="0" borderId="0" xfId="1" applyFont="1" applyBorder="1" applyAlignment="1" applyProtection="1">
      <alignment horizontal="center"/>
    </xf>
    <xf numFmtId="9" fontId="32" fillId="0" borderId="45" xfId="2" applyFont="1" applyBorder="1" applyAlignment="1" applyProtection="1">
      <alignment horizontal="left" vertical="center"/>
    </xf>
    <xf numFmtId="166" fontId="32" fillId="0" borderId="13" xfId="3" applyNumberFormat="1" applyFont="1" applyBorder="1" applyAlignment="1" applyProtection="1">
      <alignment horizontal="center" vertical="center"/>
    </xf>
    <xf numFmtId="167" fontId="32" fillId="0" borderId="41" xfId="3" applyNumberFormat="1" applyFont="1" applyBorder="1" applyAlignment="1" applyProtection="1">
      <alignment horizontal="center" vertical="center"/>
    </xf>
    <xf numFmtId="0" fontId="11" fillId="0" borderId="0" xfId="1" applyFont="1" applyBorder="1" applyProtection="1"/>
    <xf numFmtId="1" fontId="4" fillId="0" borderId="0" xfId="1" applyNumberFormat="1" applyFont="1" applyBorder="1" applyAlignment="1" applyProtection="1">
      <alignment horizontal="center"/>
    </xf>
    <xf numFmtId="165" fontId="4" fillId="0" borderId="10" xfId="1" applyNumberFormat="1" applyFont="1" applyBorder="1" applyAlignment="1" applyProtection="1">
      <alignment horizontal="center"/>
    </xf>
    <xf numFmtId="9" fontId="32" fillId="0" borderId="47" xfId="2" applyFont="1" applyBorder="1" applyAlignment="1" applyProtection="1">
      <alignment horizontal="left" vertical="center"/>
    </xf>
    <xf numFmtId="166" fontId="32" fillId="0" borderId="31" xfId="3" applyNumberFormat="1" applyFont="1" applyBorder="1" applyAlignment="1" applyProtection="1">
      <alignment horizontal="center" vertical="center"/>
    </xf>
    <xf numFmtId="167" fontId="32" fillId="0" borderId="43" xfId="3" applyNumberFormat="1" applyFont="1" applyBorder="1" applyAlignment="1" applyProtection="1">
      <alignment horizontal="center" vertical="center"/>
    </xf>
    <xf numFmtId="1" fontId="4" fillId="0" borderId="0" xfId="1" applyNumberFormat="1" applyFont="1" applyFill="1" applyBorder="1" applyAlignment="1" applyProtection="1">
      <alignment horizontal="center"/>
    </xf>
    <xf numFmtId="0" fontId="1" fillId="0" borderId="0" xfId="1" applyFont="1" applyFill="1" applyBorder="1" applyProtection="1"/>
    <xf numFmtId="9" fontId="32" fillId="0" borderId="6" xfId="2" applyFont="1" applyBorder="1" applyAlignment="1" applyProtection="1">
      <alignment horizontal="left" vertical="center"/>
    </xf>
    <xf numFmtId="166" fontId="32" fillId="0" borderId="7" xfId="3" applyNumberFormat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/>
    </xf>
    <xf numFmtId="0" fontId="11" fillId="0" borderId="2" xfId="1" applyFont="1" applyBorder="1" applyProtection="1"/>
    <xf numFmtId="49" fontId="9" fillId="0" borderId="5" xfId="1" applyNumberFormat="1" applyFont="1" applyBorder="1" applyAlignment="1" applyProtection="1">
      <alignment horizontal="center" vertical="center"/>
    </xf>
    <xf numFmtId="1" fontId="9" fillId="0" borderId="3" xfId="1" applyNumberFormat="1" applyFont="1" applyBorder="1" applyAlignment="1" applyProtection="1">
      <alignment horizontal="center" vertical="center"/>
    </xf>
    <xf numFmtId="165" fontId="6" fillId="0" borderId="5" xfId="1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165" fontId="4" fillId="0" borderId="1" xfId="1" applyNumberFormat="1" applyFont="1" applyBorder="1" applyAlignment="1" applyProtection="1">
      <alignment horizontal="center"/>
    </xf>
    <xf numFmtId="20" fontId="37" fillId="0" borderId="18" xfId="1" applyNumberFormat="1" applyFont="1" applyFill="1" applyBorder="1" applyAlignment="1" applyProtection="1">
      <alignment horizontal="right"/>
    </xf>
    <xf numFmtId="1" fontId="37" fillId="0" borderId="17" xfId="1" applyNumberFormat="1" applyFont="1" applyFill="1" applyBorder="1" applyAlignment="1" applyProtection="1">
      <alignment horizontal="center"/>
    </xf>
    <xf numFmtId="0" fontId="38" fillId="0" borderId="0" xfId="1" applyFont="1" applyFill="1" applyBorder="1" applyProtection="1"/>
    <xf numFmtId="20" fontId="37" fillId="0" borderId="15" xfId="1" applyNumberFormat="1" applyFont="1" applyFill="1" applyBorder="1" applyAlignment="1" applyProtection="1">
      <alignment horizontal="right"/>
    </xf>
    <xf numFmtId="1" fontId="37" fillId="0" borderId="14" xfId="1" applyNumberFormat="1" applyFont="1" applyFill="1" applyBorder="1" applyAlignment="1" applyProtection="1">
      <alignment horizontal="center"/>
    </xf>
    <xf numFmtId="0" fontId="37" fillId="3" borderId="13" xfId="1" applyFont="1" applyFill="1" applyBorder="1" applyAlignment="1" applyProtection="1">
      <alignment horizontal="center"/>
    </xf>
    <xf numFmtId="9" fontId="1" fillId="0" borderId="0" xfId="1" applyNumberFormat="1" applyBorder="1" applyProtection="1"/>
    <xf numFmtId="0" fontId="37" fillId="0" borderId="9" xfId="1" applyFont="1" applyFill="1" applyBorder="1" applyAlignment="1" applyProtection="1">
      <alignment horizontal="right"/>
    </xf>
    <xf numFmtId="1" fontId="37" fillId="0" borderId="8" xfId="1" applyNumberFormat="1" applyFont="1" applyFill="1" applyBorder="1" applyAlignment="1" applyProtection="1">
      <alignment horizontal="center"/>
    </xf>
    <xf numFmtId="0" fontId="38" fillId="0" borderId="2" xfId="1" applyFont="1" applyFill="1" applyBorder="1" applyProtection="1"/>
    <xf numFmtId="1" fontId="40" fillId="2" borderId="7" xfId="1" applyNumberFormat="1" applyFont="1" applyFill="1" applyBorder="1" applyAlignment="1" applyProtection="1">
      <alignment horizontal="center"/>
    </xf>
    <xf numFmtId="1" fontId="1" fillId="0" borderId="0" xfId="1" applyNumberFormat="1" applyFill="1" applyBorder="1" applyProtection="1"/>
    <xf numFmtId="0" fontId="1" fillId="0" borderId="0" xfId="1" applyFill="1" applyBorder="1" applyProtection="1"/>
    <xf numFmtId="1" fontId="1" fillId="0" borderId="0" xfId="1" applyNumberFormat="1" applyFill="1" applyBorder="1" applyAlignment="1" applyProtection="1"/>
    <xf numFmtId="1" fontId="1" fillId="0" borderId="0" xfId="1" applyNumberFormat="1" applyFill="1" applyBorder="1" applyAlignment="1" applyProtection="1">
      <alignment horizontal="center"/>
    </xf>
    <xf numFmtId="1" fontId="1" fillId="0" borderId="0" xfId="1" applyNumberFormat="1" applyBorder="1" applyAlignment="1" applyProtection="1"/>
    <xf numFmtId="1" fontId="1" fillId="0" borderId="0" xfId="1" applyNumberFormat="1" applyProtection="1"/>
    <xf numFmtId="1" fontId="2" fillId="0" borderId="0" xfId="2" applyNumberFormat="1" applyFont="1" applyFill="1" applyBorder="1" applyProtection="1"/>
    <xf numFmtId="1" fontId="2" fillId="0" borderId="0" xfId="2" applyNumberFormat="1" applyFont="1" applyProtection="1"/>
    <xf numFmtId="0" fontId="39" fillId="4" borderId="16" xfId="1" applyFont="1" applyFill="1" applyBorder="1" applyAlignment="1" applyProtection="1">
      <alignment horizontal="center"/>
      <protection locked="0"/>
    </xf>
    <xf numFmtId="1" fontId="7" fillId="2" borderId="22" xfId="1" applyNumberFormat="1" applyFont="1" applyFill="1" applyBorder="1" applyAlignment="1" applyProtection="1">
      <alignment horizontal="center"/>
      <protection locked="0"/>
    </xf>
    <xf numFmtId="1" fontId="7" fillId="2" borderId="28" xfId="1" applyNumberFormat="1" applyFont="1" applyFill="1" applyBorder="1" applyAlignment="1" applyProtection="1">
      <alignment horizontal="center"/>
      <protection locked="0"/>
    </xf>
    <xf numFmtId="1" fontId="35" fillId="2" borderId="28" xfId="1" applyNumberFormat="1" applyFont="1" applyFill="1" applyBorder="1" applyAlignment="1" applyProtection="1">
      <alignment horizontal="center"/>
      <protection locked="0"/>
    </xf>
    <xf numFmtId="1" fontId="7" fillId="2" borderId="40" xfId="1" applyNumberFormat="1" applyFont="1" applyFill="1" applyBorder="1" applyAlignment="1" applyProtection="1">
      <alignment horizontal="center"/>
      <protection locked="0"/>
    </xf>
    <xf numFmtId="0" fontId="41" fillId="0" borderId="0" xfId="2" applyNumberFormat="1" applyFont="1" applyFill="1" applyBorder="1" applyAlignment="1" applyProtection="1">
      <alignment vertical="center"/>
    </xf>
    <xf numFmtId="0" fontId="1" fillId="0" borderId="0" xfId="1" applyBorder="1" applyProtection="1">
      <protection locked="0"/>
    </xf>
    <xf numFmtId="0" fontId="9" fillId="9" borderId="5" xfId="1" applyFont="1" applyFill="1" applyBorder="1" applyAlignment="1" applyProtection="1">
      <alignment horizontal="center" vertical="center"/>
      <protection locked="0"/>
    </xf>
    <xf numFmtId="0" fontId="8" fillId="10" borderId="4" xfId="1" applyFont="1" applyFill="1" applyBorder="1" applyAlignment="1" applyProtection="1">
      <alignment horizontal="center" vertical="center"/>
      <protection locked="0"/>
    </xf>
    <xf numFmtId="0" fontId="8" fillId="10" borderId="5" xfId="1" applyFont="1" applyFill="1" applyBorder="1" applyAlignment="1" applyProtection="1">
      <alignment horizontal="center" vertical="center"/>
      <protection locked="0"/>
    </xf>
    <xf numFmtId="1" fontId="42" fillId="0" borderId="7" xfId="1" applyNumberFormat="1" applyFont="1" applyFill="1" applyBorder="1" applyAlignment="1" applyProtection="1">
      <alignment horizontal="center"/>
    </xf>
    <xf numFmtId="0" fontId="43" fillId="0" borderId="0" xfId="1" applyFont="1" applyBorder="1" applyProtection="1"/>
    <xf numFmtId="1" fontId="44" fillId="0" borderId="0" xfId="1" applyNumberFormat="1" applyFont="1" applyBorder="1" applyProtection="1"/>
    <xf numFmtId="0" fontId="45" fillId="0" borderId="0" xfId="1" applyFont="1" applyBorder="1" applyProtection="1"/>
    <xf numFmtId="0" fontId="46" fillId="0" borderId="0" xfId="1" applyFont="1" applyBorder="1" applyProtection="1"/>
    <xf numFmtId="0" fontId="47" fillId="11" borderId="0" xfId="1" applyFont="1" applyFill="1" applyBorder="1" applyProtection="1"/>
    <xf numFmtId="167" fontId="32" fillId="0" borderId="13" xfId="3" applyNumberFormat="1" applyFont="1" applyBorder="1" applyAlignment="1" applyProtection="1">
      <alignment horizontal="center" vertical="center"/>
    </xf>
    <xf numFmtId="167" fontId="32" fillId="0" borderId="31" xfId="3" applyNumberFormat="1" applyFont="1" applyBorder="1" applyAlignment="1" applyProtection="1">
      <alignment horizontal="center" vertical="center"/>
    </xf>
    <xf numFmtId="167" fontId="32" fillId="0" borderId="7" xfId="3" applyNumberFormat="1" applyFont="1" applyBorder="1" applyAlignment="1" applyProtection="1">
      <alignment horizontal="center" vertical="center"/>
    </xf>
    <xf numFmtId="0" fontId="1" fillId="0" borderId="0" xfId="1" applyNumberFormat="1" applyBorder="1" applyProtection="1"/>
    <xf numFmtId="1" fontId="1" fillId="0" borderId="0" xfId="1" applyNumberFormat="1" applyFont="1" applyBorder="1" applyAlignment="1" applyProtection="1">
      <alignment horizontal="center"/>
    </xf>
    <xf numFmtId="1" fontId="7" fillId="2" borderId="4" xfId="1" applyNumberFormat="1" applyFont="1" applyFill="1" applyBorder="1" applyAlignment="1" applyProtection="1">
      <alignment horizontal="center"/>
      <protection locked="0"/>
    </xf>
    <xf numFmtId="1" fontId="8" fillId="0" borderId="27" xfId="1" applyNumberFormat="1" applyFont="1" applyBorder="1" applyAlignment="1" applyProtection="1">
      <alignment horizontal="center" vertical="center"/>
    </xf>
    <xf numFmtId="165" fontId="6" fillId="0" borderId="11" xfId="1" applyNumberFormat="1" applyFont="1" applyBorder="1" applyAlignment="1" applyProtection="1">
      <alignment horizontal="center"/>
    </xf>
    <xf numFmtId="1" fontId="26" fillId="0" borderId="49" xfId="1" applyNumberFormat="1" applyFont="1" applyBorder="1" applyAlignment="1" applyProtection="1">
      <alignment horizontal="center" vertical="center"/>
    </xf>
    <xf numFmtId="1" fontId="22" fillId="0" borderId="27" xfId="1" applyNumberFormat="1" applyFont="1" applyBorder="1" applyAlignment="1" applyProtection="1">
      <alignment horizontal="center" vertical="center"/>
    </xf>
    <xf numFmtId="1" fontId="9" fillId="0" borderId="27" xfId="1" applyNumberFormat="1" applyFont="1" applyBorder="1" applyAlignment="1" applyProtection="1">
      <alignment horizontal="center" vertical="center"/>
    </xf>
    <xf numFmtId="1" fontId="9" fillId="0" borderId="44" xfId="1" applyNumberFormat="1" applyFont="1" applyBorder="1" applyAlignment="1" applyProtection="1">
      <alignment horizontal="center" vertical="center"/>
    </xf>
    <xf numFmtId="165" fontId="6" fillId="0" borderId="3" xfId="1" applyNumberFormat="1" applyFont="1" applyBorder="1" applyAlignment="1" applyProtection="1">
      <alignment horizontal="center"/>
    </xf>
    <xf numFmtId="1" fontId="7" fillId="2" borderId="5" xfId="1" applyNumberFormat="1" applyFont="1" applyFill="1" applyBorder="1" applyAlignment="1" applyProtection="1">
      <alignment horizontal="center"/>
      <protection locked="0"/>
    </xf>
    <xf numFmtId="1" fontId="7" fillId="2" borderId="13" xfId="1" applyNumberFormat="1" applyFont="1" applyFill="1" applyBorder="1" applyAlignment="1" applyProtection="1">
      <alignment horizontal="center"/>
      <protection locked="0"/>
    </xf>
    <xf numFmtId="0" fontId="48" fillId="0" borderId="0" xfId="1" applyFont="1" applyBorder="1" applyAlignment="1" applyProtection="1">
      <alignment wrapText="1"/>
    </xf>
    <xf numFmtId="0" fontId="49" fillId="0" borderId="0" xfId="1" applyFont="1" applyBorder="1" applyProtection="1">
      <protection locked="0"/>
    </xf>
    <xf numFmtId="0" fontId="48" fillId="0" borderId="0" xfId="1" applyFont="1" applyBorder="1" applyProtection="1"/>
    <xf numFmtId="20" fontId="9" fillId="9" borderId="4" xfId="1" applyNumberFormat="1" applyFont="1" applyFill="1" applyBorder="1" applyAlignment="1" applyProtection="1">
      <alignment horizontal="center" vertical="center"/>
      <protection locked="0"/>
    </xf>
    <xf numFmtId="1" fontId="50" fillId="0" borderId="0" xfId="1" applyNumberFormat="1" applyFont="1" applyBorder="1" applyAlignment="1" applyProtection="1">
      <alignment horizontal="center"/>
    </xf>
    <xf numFmtId="169" fontId="18" fillId="0" borderId="37" xfId="1" applyNumberFormat="1" applyFont="1" applyBorder="1" applyAlignment="1" applyProtection="1">
      <alignment horizontal="center"/>
      <protection locked="0"/>
    </xf>
    <xf numFmtId="169" fontId="18" fillId="0" borderId="38" xfId="1" applyNumberFormat="1" applyFont="1" applyBorder="1" applyAlignment="1" applyProtection="1">
      <alignment horizontal="center"/>
      <protection locked="0"/>
    </xf>
    <xf numFmtId="169" fontId="18" fillId="0" borderId="36" xfId="1" applyNumberFormat="1" applyFont="1" applyBorder="1" applyAlignment="1" applyProtection="1">
      <alignment horizontal="center"/>
      <protection locked="0"/>
    </xf>
    <xf numFmtId="9" fontId="32" fillId="0" borderId="18" xfId="2" applyFont="1" applyFill="1" applyBorder="1" applyAlignment="1">
      <alignment horizontal="center" vertical="center"/>
    </xf>
    <xf numFmtId="9" fontId="32" fillId="0" borderId="9" xfId="2" applyFont="1" applyFill="1" applyBorder="1" applyAlignment="1">
      <alignment horizontal="center" vertical="center"/>
    </xf>
    <xf numFmtId="9" fontId="23" fillId="2" borderId="23" xfId="2" applyFont="1" applyFill="1" applyBorder="1" applyAlignment="1">
      <alignment horizontal="center" vertical="center"/>
    </xf>
    <xf numFmtId="9" fontId="23" fillId="2" borderId="19" xfId="2" applyFont="1" applyFill="1" applyBorder="1" applyAlignment="1">
      <alignment horizontal="center" vertical="center"/>
    </xf>
    <xf numFmtId="0" fontId="31" fillId="2" borderId="17" xfId="1" applyFont="1" applyFill="1" applyBorder="1" applyAlignment="1" applyProtection="1">
      <alignment horizontal="center" vertical="center"/>
      <protection locked="0"/>
    </xf>
    <xf numFmtId="0" fontId="31" fillId="2" borderId="8" xfId="1" applyFont="1" applyFill="1" applyBorder="1" applyAlignment="1" applyProtection="1">
      <alignment horizontal="center" vertical="center"/>
      <protection locked="0"/>
    </xf>
    <xf numFmtId="0" fontId="29" fillId="0" borderId="33" xfId="1" applyFont="1" applyBorder="1" applyAlignment="1">
      <alignment horizontal="center" vertical="center"/>
    </xf>
    <xf numFmtId="0" fontId="29" fillId="0" borderId="32" xfId="1" applyFont="1" applyBorder="1" applyAlignment="1">
      <alignment horizontal="center" vertical="center"/>
    </xf>
    <xf numFmtId="168" fontId="23" fillId="0" borderId="18" xfId="3" applyNumberFormat="1" applyFont="1" applyBorder="1" applyAlignment="1">
      <alignment horizontal="center"/>
    </xf>
    <xf numFmtId="168" fontId="23" fillId="0" borderId="15" xfId="3" applyNumberFormat="1" applyFont="1" applyBorder="1" applyAlignment="1">
      <alignment horizontal="center"/>
    </xf>
    <xf numFmtId="166" fontId="23" fillId="0" borderId="17" xfId="3" applyNumberFormat="1" applyFont="1" applyBorder="1" applyAlignment="1">
      <alignment horizontal="center"/>
    </xf>
    <xf numFmtId="166" fontId="23" fillId="0" borderId="14" xfId="3" applyNumberFormat="1" applyFont="1" applyBorder="1" applyAlignment="1">
      <alignment horizontal="center"/>
    </xf>
    <xf numFmtId="168" fontId="23" fillId="0" borderId="15" xfId="3" applyNumberFormat="1" applyFont="1" applyFill="1" applyBorder="1" applyAlignment="1">
      <alignment horizontal="center"/>
    </xf>
    <xf numFmtId="166" fontId="23" fillId="0" borderId="14" xfId="3" applyNumberFormat="1" applyFont="1" applyFill="1" applyBorder="1" applyAlignment="1">
      <alignment horizontal="center"/>
    </xf>
    <xf numFmtId="168" fontId="23" fillId="6" borderId="18" xfId="3" applyNumberFormat="1" applyFont="1" applyFill="1" applyBorder="1" applyAlignment="1">
      <alignment horizontal="center" vertical="center"/>
    </xf>
    <xf numFmtId="168" fontId="23" fillId="6" borderId="17" xfId="3" applyNumberFormat="1" applyFont="1" applyFill="1" applyBorder="1" applyAlignment="1">
      <alignment horizontal="center" vertical="center"/>
    </xf>
    <xf numFmtId="168" fontId="23" fillId="6" borderId="9" xfId="3" applyNumberFormat="1" applyFont="1" applyFill="1" applyBorder="1" applyAlignment="1">
      <alignment horizontal="center" vertical="center"/>
    </xf>
    <xf numFmtId="168" fontId="23" fillId="6" borderId="8" xfId="3" applyNumberFormat="1" applyFont="1" applyFill="1" applyBorder="1" applyAlignment="1">
      <alignment horizontal="center" vertical="center"/>
    </xf>
    <xf numFmtId="168" fontId="23" fillId="0" borderId="9" xfId="3" applyNumberFormat="1" applyFont="1" applyFill="1" applyBorder="1" applyAlignment="1">
      <alignment horizontal="center"/>
    </xf>
    <xf numFmtId="166" fontId="23" fillId="0" borderId="8" xfId="3" applyNumberFormat="1" applyFont="1" applyFill="1" applyBorder="1" applyAlignment="1">
      <alignment horizontal="center"/>
    </xf>
    <xf numFmtId="9" fontId="18" fillId="0" borderId="18" xfId="2" applyFont="1" applyBorder="1" applyAlignment="1">
      <alignment horizontal="center" vertical="center"/>
    </xf>
    <xf numFmtId="9" fontId="18" fillId="0" borderId="9" xfId="2" applyFont="1" applyBorder="1" applyAlignment="1">
      <alignment horizontal="center" vertical="center"/>
    </xf>
    <xf numFmtId="167" fontId="17" fillId="0" borderId="23" xfId="3" applyNumberFormat="1" applyFont="1" applyBorder="1" applyAlignment="1">
      <alignment horizontal="center" vertical="center"/>
    </xf>
    <xf numFmtId="167" fontId="17" fillId="0" borderId="17" xfId="3" applyNumberFormat="1" applyFont="1" applyBorder="1" applyAlignment="1">
      <alignment horizontal="center" vertical="center"/>
    </xf>
    <xf numFmtId="167" fontId="17" fillId="0" borderId="19" xfId="3" applyNumberFormat="1" applyFont="1" applyBorder="1" applyAlignment="1">
      <alignment horizontal="center" vertical="center"/>
    </xf>
    <xf numFmtId="167" fontId="17" fillId="0" borderId="8" xfId="3" applyNumberFormat="1" applyFont="1" applyBorder="1" applyAlignment="1">
      <alignment horizontal="center" vertical="center"/>
    </xf>
    <xf numFmtId="1" fontId="10" fillId="2" borderId="22" xfId="2" applyNumberFormat="1" applyFont="1" applyFill="1" applyBorder="1" applyAlignment="1">
      <alignment horizontal="center" vertical="center" wrapText="1"/>
    </xf>
    <xf numFmtId="1" fontId="10" fillId="2" borderId="21" xfId="2" applyNumberFormat="1" applyFont="1" applyFill="1" applyBorder="1" applyAlignment="1">
      <alignment horizontal="center" vertical="center" wrapText="1"/>
    </xf>
    <xf numFmtId="1" fontId="10" fillId="2" borderId="20" xfId="2" applyNumberFormat="1" applyFont="1" applyFill="1" applyBorder="1" applyAlignment="1">
      <alignment horizontal="center" vertical="center" wrapText="1"/>
    </xf>
    <xf numFmtId="1" fontId="10" fillId="2" borderId="12" xfId="2" applyNumberFormat="1" applyFont="1" applyFill="1" applyBorder="1" applyAlignment="1">
      <alignment horizontal="center" vertical="center" wrapText="1"/>
    </xf>
    <xf numFmtId="1" fontId="10" fillId="2" borderId="0" xfId="2" applyNumberFormat="1" applyFont="1" applyFill="1" applyBorder="1" applyAlignment="1">
      <alignment horizontal="center" vertical="center" wrapText="1"/>
    </xf>
    <xf numFmtId="1" fontId="10" fillId="2" borderId="10" xfId="2" applyNumberFormat="1" applyFont="1" applyFill="1" applyBorder="1" applyAlignment="1">
      <alignment horizontal="center" vertical="center" wrapText="1"/>
    </xf>
    <xf numFmtId="1" fontId="10" fillId="2" borderId="6" xfId="2" applyNumberFormat="1" applyFont="1" applyFill="1" applyBorder="1" applyAlignment="1">
      <alignment horizontal="center" vertical="center" wrapText="1"/>
    </xf>
    <xf numFmtId="1" fontId="10" fillId="2" borderId="2" xfId="2" applyNumberFormat="1" applyFont="1" applyFill="1" applyBorder="1" applyAlignment="1">
      <alignment horizontal="center" vertical="center" wrapText="1"/>
    </xf>
    <xf numFmtId="1" fontId="10" fillId="2" borderId="1" xfId="2" applyNumberFormat="1" applyFont="1" applyFill="1" applyBorder="1" applyAlignment="1">
      <alignment horizontal="center" vertical="center" wrapText="1"/>
    </xf>
    <xf numFmtId="0" fontId="29" fillId="0" borderId="35" xfId="1" applyFont="1" applyBorder="1" applyAlignment="1">
      <alignment horizontal="center" vertical="center"/>
    </xf>
    <xf numFmtId="0" fontId="9" fillId="6" borderId="48" xfId="1" applyFont="1" applyFill="1" applyBorder="1" applyAlignment="1">
      <alignment horizontal="left" vertical="center"/>
    </xf>
    <xf numFmtId="0" fontId="9" fillId="6" borderId="43" xfId="1" applyFont="1" applyFill="1" applyBorder="1" applyAlignment="1">
      <alignment horizontal="left" vertical="center"/>
    </xf>
    <xf numFmtId="0" fontId="9" fillId="6" borderId="40" xfId="1" applyFont="1" applyFill="1" applyBorder="1" applyAlignment="1">
      <alignment horizontal="left" vertical="center"/>
    </xf>
    <xf numFmtId="168" fontId="23" fillId="0" borderId="15" xfId="3" applyNumberFormat="1" applyFont="1" applyFill="1" applyBorder="1" applyAlignment="1" applyProtection="1">
      <alignment horizontal="center"/>
    </xf>
    <xf numFmtId="166" fontId="23" fillId="0" borderId="14" xfId="3" applyNumberFormat="1" applyFont="1" applyFill="1" applyBorder="1" applyAlignment="1" applyProtection="1">
      <alignment horizontal="center"/>
    </xf>
    <xf numFmtId="168" fontId="23" fillId="0" borderId="9" xfId="3" applyNumberFormat="1" applyFont="1" applyFill="1" applyBorder="1" applyAlignment="1" applyProtection="1">
      <alignment horizontal="center"/>
    </xf>
    <xf numFmtId="166" fontId="23" fillId="0" borderId="8" xfId="3" applyNumberFormat="1" applyFont="1" applyFill="1" applyBorder="1" applyAlignment="1" applyProtection="1">
      <alignment horizontal="center"/>
    </xf>
    <xf numFmtId="0" fontId="9" fillId="6" borderId="40" xfId="1" applyFont="1" applyFill="1" applyBorder="1" applyAlignment="1" applyProtection="1">
      <alignment horizontal="left" vertical="center"/>
    </xf>
    <xf numFmtId="0" fontId="9" fillId="6" borderId="43" xfId="1" applyFont="1" applyFill="1" applyBorder="1" applyAlignment="1" applyProtection="1">
      <alignment horizontal="left" vertical="center"/>
    </xf>
    <xf numFmtId="1" fontId="10" fillId="2" borderId="22" xfId="2" applyNumberFormat="1" applyFont="1" applyFill="1" applyBorder="1" applyAlignment="1" applyProtection="1">
      <alignment horizontal="center" vertical="center" wrapText="1"/>
    </xf>
    <xf numFmtId="1" fontId="10" fillId="2" borderId="21" xfId="2" applyNumberFormat="1" applyFont="1" applyFill="1" applyBorder="1" applyAlignment="1" applyProtection="1">
      <alignment horizontal="center" vertical="center" wrapText="1"/>
    </xf>
    <xf numFmtId="1" fontId="10" fillId="2" borderId="20" xfId="2" applyNumberFormat="1" applyFont="1" applyFill="1" applyBorder="1" applyAlignment="1" applyProtection="1">
      <alignment horizontal="center" vertical="center" wrapText="1"/>
    </xf>
    <xf numFmtId="1" fontId="10" fillId="2" borderId="12" xfId="2" applyNumberFormat="1" applyFont="1" applyFill="1" applyBorder="1" applyAlignment="1" applyProtection="1">
      <alignment horizontal="center" vertical="center" wrapText="1"/>
    </xf>
    <xf numFmtId="1" fontId="10" fillId="2" borderId="0" xfId="2" applyNumberFormat="1" applyFont="1" applyFill="1" applyBorder="1" applyAlignment="1" applyProtection="1">
      <alignment horizontal="center" vertical="center" wrapText="1"/>
    </xf>
    <xf numFmtId="1" fontId="10" fillId="2" borderId="10" xfId="2" applyNumberFormat="1" applyFont="1" applyFill="1" applyBorder="1" applyAlignment="1" applyProtection="1">
      <alignment horizontal="center" vertical="center" wrapText="1"/>
    </xf>
    <xf numFmtId="1" fontId="10" fillId="2" borderId="6" xfId="2" applyNumberFormat="1" applyFont="1" applyFill="1" applyBorder="1" applyAlignment="1" applyProtection="1">
      <alignment horizontal="center" vertical="center" wrapText="1"/>
    </xf>
    <xf numFmtId="1" fontId="10" fillId="2" borderId="2" xfId="2" applyNumberFormat="1" applyFont="1" applyFill="1" applyBorder="1" applyAlignment="1" applyProtection="1">
      <alignment horizontal="center" vertical="center" wrapText="1"/>
    </xf>
    <xf numFmtId="1" fontId="10" fillId="2" borderId="1" xfId="2" applyNumberFormat="1" applyFont="1" applyFill="1" applyBorder="1" applyAlignment="1" applyProtection="1">
      <alignment horizontal="center" vertical="center" wrapText="1"/>
    </xf>
    <xf numFmtId="0" fontId="29" fillId="0" borderId="35" xfId="1" applyFont="1" applyBorder="1" applyAlignment="1" applyProtection="1">
      <alignment horizontal="center" vertical="center"/>
    </xf>
    <xf numFmtId="0" fontId="29" fillId="0" borderId="32" xfId="1" applyFont="1" applyBorder="1" applyAlignment="1" applyProtection="1">
      <alignment horizontal="center" vertical="center"/>
    </xf>
    <xf numFmtId="168" fontId="23" fillId="6" borderId="18" xfId="3" applyNumberFormat="1" applyFont="1" applyFill="1" applyBorder="1" applyAlignment="1" applyProtection="1">
      <alignment horizontal="center" vertical="center"/>
    </xf>
    <xf numFmtId="168" fontId="23" fillId="6" borderId="17" xfId="3" applyNumberFormat="1" applyFont="1" applyFill="1" applyBorder="1" applyAlignment="1" applyProtection="1">
      <alignment horizontal="center" vertical="center"/>
    </xf>
    <xf numFmtId="168" fontId="23" fillId="6" borderId="9" xfId="3" applyNumberFormat="1" applyFont="1" applyFill="1" applyBorder="1" applyAlignment="1" applyProtection="1">
      <alignment horizontal="center" vertical="center"/>
    </xf>
    <xf numFmtId="168" fontId="23" fillId="6" borderId="8" xfId="3" applyNumberFormat="1" applyFont="1" applyFill="1" applyBorder="1" applyAlignment="1" applyProtection="1">
      <alignment horizontal="center" vertical="center"/>
    </xf>
    <xf numFmtId="168" fontId="23" fillId="0" borderId="18" xfId="3" applyNumberFormat="1" applyFont="1" applyBorder="1" applyAlignment="1" applyProtection="1">
      <alignment horizontal="center"/>
    </xf>
    <xf numFmtId="168" fontId="23" fillId="0" borderId="15" xfId="3" applyNumberFormat="1" applyFont="1" applyBorder="1" applyAlignment="1" applyProtection="1">
      <alignment horizontal="center"/>
    </xf>
    <xf numFmtId="166" fontId="23" fillId="0" borderId="17" xfId="3" applyNumberFormat="1" applyFont="1" applyBorder="1" applyAlignment="1" applyProtection="1">
      <alignment horizontal="center"/>
    </xf>
    <xf numFmtId="166" fontId="23" fillId="0" borderId="14" xfId="3" applyNumberFormat="1" applyFont="1" applyBorder="1" applyAlignment="1" applyProtection="1">
      <alignment horizontal="center"/>
    </xf>
  </cellXfs>
  <cellStyles count="4">
    <cellStyle name="Comma 2" xfId="3" xr:uid="{00000000-0005-0000-0000-000000000000}"/>
    <cellStyle name="Normal" xfId="0" builtinId="0"/>
    <cellStyle name="Normal 2" xfId="1" xr:uid="{00000000-0005-0000-0000-000002000000}"/>
    <cellStyle name="Percent 2" xfId="2" xr:uid="{00000000-0005-0000-0000-000003000000}"/>
  </cellStyles>
  <dxfs count="2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microsoft.com/office/2006/relationships/vbaProject" Target="vbaProject.bin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worksheet" Target="worksheets/sheet15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3.emf"/><Relationship Id="rId1" Type="http://schemas.openxmlformats.org/officeDocument/2006/relationships/image" Target="../media/image94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102.emf"/><Relationship Id="rId1" Type="http://schemas.openxmlformats.org/officeDocument/2006/relationships/image" Target="../media/image103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2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5.emf"/><Relationship Id="rId2" Type="http://schemas.openxmlformats.org/officeDocument/2006/relationships/image" Target="../media/image114.emf"/><Relationship Id="rId1" Type="http://schemas.openxmlformats.org/officeDocument/2006/relationships/image" Target="../media/image113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8.emf"/><Relationship Id="rId2" Type="http://schemas.openxmlformats.org/officeDocument/2006/relationships/image" Target="../media/image117.emf"/><Relationship Id="rId1" Type="http://schemas.openxmlformats.org/officeDocument/2006/relationships/image" Target="../media/image116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1.emf"/><Relationship Id="rId2" Type="http://schemas.openxmlformats.org/officeDocument/2006/relationships/image" Target="../media/image120.emf"/><Relationship Id="rId1" Type="http://schemas.openxmlformats.org/officeDocument/2006/relationships/image" Target="../media/image119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4.emf"/><Relationship Id="rId2" Type="http://schemas.openxmlformats.org/officeDocument/2006/relationships/image" Target="../media/image123.emf"/><Relationship Id="rId1" Type="http://schemas.openxmlformats.org/officeDocument/2006/relationships/image" Target="../media/image122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7.emf"/><Relationship Id="rId2" Type="http://schemas.openxmlformats.org/officeDocument/2006/relationships/image" Target="../media/image126.emf"/><Relationship Id="rId1" Type="http://schemas.openxmlformats.org/officeDocument/2006/relationships/image" Target="../media/image125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0.emf"/><Relationship Id="rId2" Type="http://schemas.openxmlformats.org/officeDocument/2006/relationships/image" Target="../media/image129.emf"/><Relationship Id="rId1" Type="http://schemas.openxmlformats.org/officeDocument/2006/relationships/image" Target="../media/image12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6.emf"/><Relationship Id="rId2" Type="http://schemas.openxmlformats.org/officeDocument/2006/relationships/image" Target="../media/image135.emf"/><Relationship Id="rId1" Type="http://schemas.openxmlformats.org/officeDocument/2006/relationships/image" Target="../media/image134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/Relationships>
</file>

<file path=xl/drawings/_rels/vmlDrawing4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1.emf"/><Relationship Id="rId1" Type="http://schemas.openxmlformats.org/officeDocument/2006/relationships/image" Target="../media/image140.emf"/></Relationships>
</file>

<file path=xl/drawings/_rels/vmlDrawing4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5.emf"/><Relationship Id="rId2" Type="http://schemas.openxmlformats.org/officeDocument/2006/relationships/image" Target="../media/image144.emf"/><Relationship Id="rId1" Type="http://schemas.openxmlformats.org/officeDocument/2006/relationships/image" Target="../media/image143.emf"/></Relationships>
</file>

<file path=xl/drawings/_rels/vmlDrawing4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8.emf"/><Relationship Id="rId2" Type="http://schemas.openxmlformats.org/officeDocument/2006/relationships/image" Target="../media/image147.emf"/><Relationship Id="rId1" Type="http://schemas.openxmlformats.org/officeDocument/2006/relationships/image" Target="../media/image146.emf"/></Relationships>
</file>

<file path=xl/drawings/_rels/vmlDrawing4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1.emf"/><Relationship Id="rId2" Type="http://schemas.openxmlformats.org/officeDocument/2006/relationships/image" Target="../media/image150.emf"/><Relationship Id="rId1" Type="http://schemas.openxmlformats.org/officeDocument/2006/relationships/image" Target="../media/image1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</xdr:row>
          <xdr:rowOff>228600</xdr:rowOff>
        </xdr:from>
        <xdr:to>
          <xdr:col>23</xdr:col>
          <xdr:colOff>190500</xdr:colOff>
          <xdr:row>7</xdr:row>
          <xdr:rowOff>47625</xdr:rowOff>
        </xdr:to>
        <xdr:sp macro="" textlink="">
          <xdr:nvSpPr>
            <xdr:cNvPr id="1026" name="novafolh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6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12</xdr:row>
          <xdr:rowOff>114300</xdr:rowOff>
        </xdr:from>
        <xdr:to>
          <xdr:col>23</xdr:col>
          <xdr:colOff>190500</xdr:colOff>
          <xdr:row>15</xdr:row>
          <xdr:rowOff>28575</xdr:rowOff>
        </xdr:to>
        <xdr:sp macro="" textlink="">
          <xdr:nvSpPr>
            <xdr:cNvPr id="1028" name="atualiz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6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476064</xdr:colOff>
      <xdr:row>11</xdr:row>
      <xdr:rowOff>60158</xdr:rowOff>
    </xdr:from>
    <xdr:to>
      <xdr:col>27</xdr:col>
      <xdr:colOff>271765</xdr:colOff>
      <xdr:row>12</xdr:row>
      <xdr:rowOff>12970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6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06564" y="2860508"/>
          <a:ext cx="1624501" cy="2290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027073" name="novafolha" hidden="1">
              <a:extLst>
                <a:ext uri="{63B3BB69-23CF-44E3-9099-C40C66FF867C}">
                  <a14:compatExt spid="_x0000_s17027073"/>
                </a:ext>
                <a:ext uri="{FF2B5EF4-FFF2-40B4-BE49-F238E27FC236}">
                  <a16:creationId xmlns:a16="http://schemas.microsoft.com/office/drawing/2014/main" id="{00000000-0008-0000-6A00-000001D00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027074" name="atualizar" hidden="1">
              <a:extLst>
                <a:ext uri="{63B3BB69-23CF-44E3-9099-C40C66FF867C}">
                  <a14:compatExt spid="_x0000_s17027074"/>
                </a:ext>
                <a:ext uri="{FF2B5EF4-FFF2-40B4-BE49-F238E27FC236}">
                  <a16:creationId xmlns:a16="http://schemas.microsoft.com/office/drawing/2014/main" id="{00000000-0008-0000-6A00-000002D00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6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6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6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6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027075" name="CommandButton1" hidden="1">
              <a:extLst>
                <a:ext uri="{63B3BB69-23CF-44E3-9099-C40C66FF867C}">
                  <a14:compatExt spid="_x0000_s17027075"/>
                </a:ext>
                <a:ext uri="{FF2B5EF4-FFF2-40B4-BE49-F238E27FC236}">
                  <a16:creationId xmlns:a16="http://schemas.microsoft.com/office/drawing/2014/main" id="{00000000-0008-0000-6A00-000003D00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043457" name="novafolha" hidden="1">
              <a:extLst>
                <a:ext uri="{63B3BB69-23CF-44E3-9099-C40C66FF867C}">
                  <a14:compatExt spid="_x0000_s17043457"/>
                </a:ext>
                <a:ext uri="{FF2B5EF4-FFF2-40B4-BE49-F238E27FC236}">
                  <a16:creationId xmlns:a16="http://schemas.microsoft.com/office/drawing/2014/main" id="{00000000-0008-0000-6B00-00000110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043458" name="atualizar" hidden="1">
              <a:extLst>
                <a:ext uri="{63B3BB69-23CF-44E3-9099-C40C66FF867C}">
                  <a14:compatExt spid="_x0000_s17043458"/>
                </a:ext>
                <a:ext uri="{FF2B5EF4-FFF2-40B4-BE49-F238E27FC236}">
                  <a16:creationId xmlns:a16="http://schemas.microsoft.com/office/drawing/2014/main" id="{00000000-0008-0000-6B00-00000210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6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5281256" y="2715628"/>
          <a:ext cx="144197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6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926799" y="3019033"/>
          <a:ext cx="992132" cy="26018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6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27784" y="4754646"/>
          <a:ext cx="347246" cy="324185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6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9451" y="400051"/>
          <a:ext cx="495300" cy="49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043459" name="CommandButton1" hidden="1">
              <a:extLst>
                <a:ext uri="{63B3BB69-23CF-44E3-9099-C40C66FF867C}">
                  <a14:compatExt spid="_x0000_s17043459"/>
                </a:ext>
                <a:ext uri="{FF2B5EF4-FFF2-40B4-BE49-F238E27FC236}">
                  <a16:creationId xmlns:a16="http://schemas.microsoft.com/office/drawing/2014/main" id="{00000000-0008-0000-6B00-00000310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153025" name="novafolha" hidden="1">
              <a:extLst>
                <a:ext uri="{63B3BB69-23CF-44E3-9099-C40C66FF867C}">
                  <a14:compatExt spid="_x0000_s17153025"/>
                </a:ext>
                <a:ext uri="{FF2B5EF4-FFF2-40B4-BE49-F238E27FC236}">
                  <a16:creationId xmlns:a16="http://schemas.microsoft.com/office/drawing/2014/main" id="{00000000-0008-0000-6C00-000001BC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153026" name="atualizar" hidden="1">
              <a:extLst>
                <a:ext uri="{63B3BB69-23CF-44E3-9099-C40C66FF867C}">
                  <a14:compatExt spid="_x0000_s17153026"/>
                </a:ext>
                <a:ext uri="{FF2B5EF4-FFF2-40B4-BE49-F238E27FC236}">
                  <a16:creationId xmlns:a16="http://schemas.microsoft.com/office/drawing/2014/main" id="{00000000-0008-0000-6C00-000002BC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6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6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6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6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153027" name="CommandButton1" hidden="1">
              <a:extLst>
                <a:ext uri="{63B3BB69-23CF-44E3-9099-C40C66FF867C}">
                  <a14:compatExt spid="_x0000_s17153027"/>
                </a:ext>
                <a:ext uri="{FF2B5EF4-FFF2-40B4-BE49-F238E27FC236}">
                  <a16:creationId xmlns:a16="http://schemas.microsoft.com/office/drawing/2014/main" id="{00000000-0008-0000-6C00-000003BC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154049" name="novafolha" hidden="1">
              <a:extLst>
                <a:ext uri="{63B3BB69-23CF-44E3-9099-C40C66FF867C}">
                  <a14:compatExt spid="_x0000_s17154049"/>
                </a:ext>
                <a:ext uri="{FF2B5EF4-FFF2-40B4-BE49-F238E27FC236}">
                  <a16:creationId xmlns:a16="http://schemas.microsoft.com/office/drawing/2014/main" id="{00000000-0008-0000-6D00-000001C0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154050" name="atualizar" hidden="1">
              <a:extLst>
                <a:ext uri="{63B3BB69-23CF-44E3-9099-C40C66FF867C}">
                  <a14:compatExt spid="_x0000_s17154050"/>
                </a:ext>
                <a:ext uri="{FF2B5EF4-FFF2-40B4-BE49-F238E27FC236}">
                  <a16:creationId xmlns:a16="http://schemas.microsoft.com/office/drawing/2014/main" id="{00000000-0008-0000-6D00-000002C0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6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6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6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6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154051" name="CommandButton1" hidden="1">
              <a:extLst>
                <a:ext uri="{63B3BB69-23CF-44E3-9099-C40C66FF867C}">
                  <a14:compatExt spid="_x0000_s17154051"/>
                </a:ext>
                <a:ext uri="{FF2B5EF4-FFF2-40B4-BE49-F238E27FC236}">
                  <a16:creationId xmlns:a16="http://schemas.microsoft.com/office/drawing/2014/main" id="{00000000-0008-0000-6D00-000003C0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155073" name="novafolha" hidden="1">
              <a:extLst>
                <a:ext uri="{63B3BB69-23CF-44E3-9099-C40C66FF867C}">
                  <a14:compatExt spid="_x0000_s17155073"/>
                </a:ext>
                <a:ext uri="{FF2B5EF4-FFF2-40B4-BE49-F238E27FC236}">
                  <a16:creationId xmlns:a16="http://schemas.microsoft.com/office/drawing/2014/main" id="{00000000-0008-0000-6E00-000001C4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155074" name="atualizar" hidden="1">
              <a:extLst>
                <a:ext uri="{63B3BB69-23CF-44E3-9099-C40C66FF867C}">
                  <a14:compatExt spid="_x0000_s17155074"/>
                </a:ext>
                <a:ext uri="{FF2B5EF4-FFF2-40B4-BE49-F238E27FC236}">
                  <a16:creationId xmlns:a16="http://schemas.microsoft.com/office/drawing/2014/main" id="{00000000-0008-0000-6E00-000002C4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6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6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6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6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155075" name="CommandButton1" hidden="1">
              <a:extLst>
                <a:ext uri="{63B3BB69-23CF-44E3-9099-C40C66FF867C}">
                  <a14:compatExt spid="_x0000_s17155075"/>
                </a:ext>
                <a:ext uri="{FF2B5EF4-FFF2-40B4-BE49-F238E27FC236}">
                  <a16:creationId xmlns:a16="http://schemas.microsoft.com/office/drawing/2014/main" id="{00000000-0008-0000-6E00-000003C4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156097" name="novafolha" hidden="1">
              <a:extLst>
                <a:ext uri="{63B3BB69-23CF-44E3-9099-C40C66FF867C}">
                  <a14:compatExt spid="_x0000_s17156097"/>
                </a:ext>
                <a:ext uri="{FF2B5EF4-FFF2-40B4-BE49-F238E27FC236}">
                  <a16:creationId xmlns:a16="http://schemas.microsoft.com/office/drawing/2014/main" id="{00000000-0008-0000-6F00-000001C8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156098" name="atualizar" hidden="1">
              <a:extLst>
                <a:ext uri="{63B3BB69-23CF-44E3-9099-C40C66FF867C}">
                  <a14:compatExt spid="_x0000_s17156098"/>
                </a:ext>
                <a:ext uri="{FF2B5EF4-FFF2-40B4-BE49-F238E27FC236}">
                  <a16:creationId xmlns:a16="http://schemas.microsoft.com/office/drawing/2014/main" id="{00000000-0008-0000-6F00-000002C8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6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6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6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6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156099" name="CommandButton1" hidden="1">
              <a:extLst>
                <a:ext uri="{63B3BB69-23CF-44E3-9099-C40C66FF867C}">
                  <a14:compatExt spid="_x0000_s17156099"/>
                </a:ext>
                <a:ext uri="{FF2B5EF4-FFF2-40B4-BE49-F238E27FC236}">
                  <a16:creationId xmlns:a16="http://schemas.microsoft.com/office/drawing/2014/main" id="{00000000-0008-0000-6F00-000003C8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157121" name="novafolha" hidden="1">
              <a:extLst>
                <a:ext uri="{63B3BB69-23CF-44E3-9099-C40C66FF867C}">
                  <a14:compatExt spid="_x0000_s17157121"/>
                </a:ext>
                <a:ext uri="{FF2B5EF4-FFF2-40B4-BE49-F238E27FC236}">
                  <a16:creationId xmlns:a16="http://schemas.microsoft.com/office/drawing/2014/main" id="{00000000-0008-0000-7000-000001CC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157122" name="atualizar" hidden="1">
              <a:extLst>
                <a:ext uri="{63B3BB69-23CF-44E3-9099-C40C66FF867C}">
                  <a14:compatExt spid="_x0000_s17157122"/>
                </a:ext>
                <a:ext uri="{FF2B5EF4-FFF2-40B4-BE49-F238E27FC236}">
                  <a16:creationId xmlns:a16="http://schemas.microsoft.com/office/drawing/2014/main" id="{00000000-0008-0000-7000-000002CC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157123" name="CommandButton1" hidden="1">
              <a:extLst>
                <a:ext uri="{63B3BB69-23CF-44E3-9099-C40C66FF867C}">
                  <a14:compatExt spid="_x0000_s17157123"/>
                </a:ext>
                <a:ext uri="{FF2B5EF4-FFF2-40B4-BE49-F238E27FC236}">
                  <a16:creationId xmlns:a16="http://schemas.microsoft.com/office/drawing/2014/main" id="{00000000-0008-0000-7000-000003CC0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265665" name="novafolha" hidden="1">
              <a:extLst>
                <a:ext uri="{63B3BB69-23CF-44E3-9099-C40C66FF867C}">
                  <a14:compatExt spid="_x0000_s17265665"/>
                </a:ext>
                <a:ext uri="{FF2B5EF4-FFF2-40B4-BE49-F238E27FC236}">
                  <a16:creationId xmlns:a16="http://schemas.microsoft.com/office/drawing/2014/main" id="{00000000-0008-0000-7100-000001740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265666" name="atualizar" hidden="1">
              <a:extLst>
                <a:ext uri="{63B3BB69-23CF-44E3-9099-C40C66FF867C}">
                  <a14:compatExt spid="_x0000_s17265666"/>
                </a:ext>
                <a:ext uri="{FF2B5EF4-FFF2-40B4-BE49-F238E27FC236}">
                  <a16:creationId xmlns:a16="http://schemas.microsoft.com/office/drawing/2014/main" id="{00000000-0008-0000-7100-000002740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265667" name="CommandButton1" hidden="1">
              <a:extLst>
                <a:ext uri="{63B3BB69-23CF-44E3-9099-C40C66FF867C}">
                  <a14:compatExt spid="_x0000_s17265667"/>
                </a:ext>
                <a:ext uri="{FF2B5EF4-FFF2-40B4-BE49-F238E27FC236}">
                  <a16:creationId xmlns:a16="http://schemas.microsoft.com/office/drawing/2014/main" id="{00000000-0008-0000-7100-000003740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74209" name="novafolha" hidden="1">
              <a:extLst>
                <a:ext uri="{63B3BB69-23CF-44E3-9099-C40C66FF867C}">
                  <a14:compatExt spid="_x0000_s17374209"/>
                </a:ext>
                <a:ext uri="{FF2B5EF4-FFF2-40B4-BE49-F238E27FC236}">
                  <a16:creationId xmlns:a16="http://schemas.microsoft.com/office/drawing/2014/main" id="{00000000-0008-0000-7200-0000011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74210" name="atualizar" hidden="1">
              <a:extLst>
                <a:ext uri="{63B3BB69-23CF-44E3-9099-C40C66FF867C}">
                  <a14:compatExt spid="_x0000_s17374210"/>
                </a:ext>
                <a:ext uri="{FF2B5EF4-FFF2-40B4-BE49-F238E27FC236}">
                  <a16:creationId xmlns:a16="http://schemas.microsoft.com/office/drawing/2014/main" id="{00000000-0008-0000-7200-0000021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74211" name="CommandButton1" hidden="1">
              <a:extLst>
                <a:ext uri="{63B3BB69-23CF-44E3-9099-C40C66FF867C}">
                  <a14:compatExt spid="_x0000_s17374211"/>
                </a:ext>
                <a:ext uri="{FF2B5EF4-FFF2-40B4-BE49-F238E27FC236}">
                  <a16:creationId xmlns:a16="http://schemas.microsoft.com/office/drawing/2014/main" id="{00000000-0008-0000-7200-0000031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76257" name="novafolha" hidden="1">
              <a:extLst>
                <a:ext uri="{63B3BB69-23CF-44E3-9099-C40C66FF867C}">
                  <a14:compatExt spid="_x0000_s17376257"/>
                </a:ext>
                <a:ext uri="{FF2B5EF4-FFF2-40B4-BE49-F238E27FC236}">
                  <a16:creationId xmlns:a16="http://schemas.microsoft.com/office/drawing/2014/main" id="{00000000-0008-0000-7300-00000124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76258" name="atualizar" hidden="1">
              <a:extLst>
                <a:ext uri="{63B3BB69-23CF-44E3-9099-C40C66FF867C}">
                  <a14:compatExt spid="_x0000_s17376258"/>
                </a:ext>
                <a:ext uri="{FF2B5EF4-FFF2-40B4-BE49-F238E27FC236}">
                  <a16:creationId xmlns:a16="http://schemas.microsoft.com/office/drawing/2014/main" id="{00000000-0008-0000-7300-00000224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76259" name="CommandButton1" hidden="1">
              <a:extLst>
                <a:ext uri="{63B3BB69-23CF-44E3-9099-C40C66FF867C}">
                  <a14:compatExt spid="_x0000_s17376259"/>
                </a:ext>
                <a:ext uri="{FF2B5EF4-FFF2-40B4-BE49-F238E27FC236}">
                  <a16:creationId xmlns:a16="http://schemas.microsoft.com/office/drawing/2014/main" id="{00000000-0008-0000-7300-00000324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77281" name="novafolha" hidden="1">
              <a:extLst>
                <a:ext uri="{63B3BB69-23CF-44E3-9099-C40C66FF867C}">
                  <a14:compatExt spid="_x0000_s17377281"/>
                </a:ext>
                <a:ext uri="{FF2B5EF4-FFF2-40B4-BE49-F238E27FC236}">
                  <a16:creationId xmlns:a16="http://schemas.microsoft.com/office/drawing/2014/main" id="{00000000-0008-0000-7400-0000012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77282" name="atualizar" hidden="1">
              <a:extLst>
                <a:ext uri="{63B3BB69-23CF-44E3-9099-C40C66FF867C}">
                  <a14:compatExt spid="_x0000_s17377282"/>
                </a:ext>
                <a:ext uri="{FF2B5EF4-FFF2-40B4-BE49-F238E27FC236}">
                  <a16:creationId xmlns:a16="http://schemas.microsoft.com/office/drawing/2014/main" id="{00000000-0008-0000-7400-0000022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77283" name="CommandButton1" hidden="1">
              <a:extLst>
                <a:ext uri="{63B3BB69-23CF-44E3-9099-C40C66FF867C}">
                  <a14:compatExt spid="_x0000_s17377283"/>
                </a:ext>
                <a:ext uri="{FF2B5EF4-FFF2-40B4-BE49-F238E27FC236}">
                  <a16:creationId xmlns:a16="http://schemas.microsoft.com/office/drawing/2014/main" id="{00000000-0008-0000-7400-0000032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79329" name="novafolha" hidden="1">
              <a:extLst>
                <a:ext uri="{63B3BB69-23CF-44E3-9099-C40C66FF867C}">
                  <a14:compatExt spid="_x0000_s17379329"/>
                </a:ext>
                <a:ext uri="{FF2B5EF4-FFF2-40B4-BE49-F238E27FC236}">
                  <a16:creationId xmlns:a16="http://schemas.microsoft.com/office/drawing/2014/main" id="{00000000-0008-0000-7500-0000013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79330" name="atualizar" hidden="1">
              <a:extLst>
                <a:ext uri="{63B3BB69-23CF-44E3-9099-C40C66FF867C}">
                  <a14:compatExt spid="_x0000_s17379330"/>
                </a:ext>
                <a:ext uri="{FF2B5EF4-FFF2-40B4-BE49-F238E27FC236}">
                  <a16:creationId xmlns:a16="http://schemas.microsoft.com/office/drawing/2014/main" id="{00000000-0008-0000-7500-0000023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79331" name="CommandButton1" hidden="1">
              <a:extLst>
                <a:ext uri="{63B3BB69-23CF-44E3-9099-C40C66FF867C}">
                  <a14:compatExt spid="_x0000_s17379331"/>
                </a:ext>
                <a:ext uri="{FF2B5EF4-FFF2-40B4-BE49-F238E27FC236}">
                  <a16:creationId xmlns:a16="http://schemas.microsoft.com/office/drawing/2014/main" id="{00000000-0008-0000-7500-0000033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81377" name="novafolha" hidden="1">
              <a:extLst>
                <a:ext uri="{63B3BB69-23CF-44E3-9099-C40C66FF867C}">
                  <a14:compatExt spid="_x0000_s17381377"/>
                </a:ext>
                <a:ext uri="{FF2B5EF4-FFF2-40B4-BE49-F238E27FC236}">
                  <a16:creationId xmlns:a16="http://schemas.microsoft.com/office/drawing/2014/main" id="{00000000-0008-0000-7600-0000013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81378" name="atualizar" hidden="1">
              <a:extLst>
                <a:ext uri="{63B3BB69-23CF-44E3-9099-C40C66FF867C}">
                  <a14:compatExt spid="_x0000_s17381378"/>
                </a:ext>
                <a:ext uri="{FF2B5EF4-FFF2-40B4-BE49-F238E27FC236}">
                  <a16:creationId xmlns:a16="http://schemas.microsoft.com/office/drawing/2014/main" id="{00000000-0008-0000-7600-0000023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81379" name="CommandButton1" hidden="1">
              <a:extLst>
                <a:ext uri="{63B3BB69-23CF-44E3-9099-C40C66FF867C}">
                  <a14:compatExt spid="_x0000_s17381379"/>
                </a:ext>
                <a:ext uri="{FF2B5EF4-FFF2-40B4-BE49-F238E27FC236}">
                  <a16:creationId xmlns:a16="http://schemas.microsoft.com/office/drawing/2014/main" id="{00000000-0008-0000-7600-0000033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82401" name="novafolha" hidden="1">
              <a:extLst>
                <a:ext uri="{63B3BB69-23CF-44E3-9099-C40C66FF867C}">
                  <a14:compatExt spid="_x0000_s17382401"/>
                </a:ext>
                <a:ext uri="{FF2B5EF4-FFF2-40B4-BE49-F238E27FC236}">
                  <a16:creationId xmlns:a16="http://schemas.microsoft.com/office/drawing/2014/main" id="{00000000-0008-0000-7700-0000013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82402" name="atualizar" hidden="1">
              <a:extLst>
                <a:ext uri="{63B3BB69-23CF-44E3-9099-C40C66FF867C}">
                  <a14:compatExt spid="_x0000_s17382402"/>
                </a:ext>
                <a:ext uri="{FF2B5EF4-FFF2-40B4-BE49-F238E27FC236}">
                  <a16:creationId xmlns:a16="http://schemas.microsoft.com/office/drawing/2014/main" id="{00000000-0008-0000-7700-0000023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82403" name="CommandButton1" hidden="1">
              <a:extLst>
                <a:ext uri="{63B3BB69-23CF-44E3-9099-C40C66FF867C}">
                  <a14:compatExt spid="_x0000_s17382403"/>
                </a:ext>
                <a:ext uri="{FF2B5EF4-FFF2-40B4-BE49-F238E27FC236}">
                  <a16:creationId xmlns:a16="http://schemas.microsoft.com/office/drawing/2014/main" id="{00000000-0008-0000-7700-0000033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84449" name="novafolha" hidden="1">
              <a:extLst>
                <a:ext uri="{63B3BB69-23CF-44E3-9099-C40C66FF867C}">
                  <a14:compatExt spid="_x0000_s17384449"/>
                </a:ext>
                <a:ext uri="{FF2B5EF4-FFF2-40B4-BE49-F238E27FC236}">
                  <a16:creationId xmlns:a16="http://schemas.microsoft.com/office/drawing/2014/main" id="{00000000-0008-0000-7800-00000144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84450" name="atualizar" hidden="1">
              <a:extLst>
                <a:ext uri="{63B3BB69-23CF-44E3-9099-C40C66FF867C}">
                  <a14:compatExt spid="_x0000_s17384450"/>
                </a:ext>
                <a:ext uri="{FF2B5EF4-FFF2-40B4-BE49-F238E27FC236}">
                  <a16:creationId xmlns:a16="http://schemas.microsoft.com/office/drawing/2014/main" id="{00000000-0008-0000-7800-00000244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84451" name="CommandButton1" hidden="1">
              <a:extLst>
                <a:ext uri="{63B3BB69-23CF-44E3-9099-C40C66FF867C}">
                  <a14:compatExt spid="_x0000_s17384451"/>
                </a:ext>
                <a:ext uri="{FF2B5EF4-FFF2-40B4-BE49-F238E27FC236}">
                  <a16:creationId xmlns:a16="http://schemas.microsoft.com/office/drawing/2014/main" id="{00000000-0008-0000-7800-00000344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87521" name="novafolha" hidden="1">
              <a:extLst>
                <a:ext uri="{63B3BB69-23CF-44E3-9099-C40C66FF867C}">
                  <a14:compatExt spid="_x0000_s17387521"/>
                </a:ext>
                <a:ext uri="{FF2B5EF4-FFF2-40B4-BE49-F238E27FC236}">
                  <a16:creationId xmlns:a16="http://schemas.microsoft.com/office/drawing/2014/main" id="{00000000-0008-0000-7900-0000015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87522" name="atualizar" hidden="1">
              <a:extLst>
                <a:ext uri="{63B3BB69-23CF-44E3-9099-C40C66FF867C}">
                  <a14:compatExt spid="_x0000_s17387522"/>
                </a:ext>
                <a:ext uri="{FF2B5EF4-FFF2-40B4-BE49-F238E27FC236}">
                  <a16:creationId xmlns:a16="http://schemas.microsoft.com/office/drawing/2014/main" id="{00000000-0008-0000-7900-0000025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87523" name="CommandButton1" hidden="1">
              <a:extLst>
                <a:ext uri="{63B3BB69-23CF-44E3-9099-C40C66FF867C}">
                  <a14:compatExt spid="_x0000_s17387523"/>
                </a:ext>
                <a:ext uri="{FF2B5EF4-FFF2-40B4-BE49-F238E27FC236}">
                  <a16:creationId xmlns:a16="http://schemas.microsoft.com/office/drawing/2014/main" id="{00000000-0008-0000-7900-0000035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89569" name="novafolha" hidden="1">
              <a:extLst>
                <a:ext uri="{63B3BB69-23CF-44E3-9099-C40C66FF867C}">
                  <a14:compatExt spid="_x0000_s17389569"/>
                </a:ext>
                <a:ext uri="{FF2B5EF4-FFF2-40B4-BE49-F238E27FC236}">
                  <a16:creationId xmlns:a16="http://schemas.microsoft.com/office/drawing/2014/main" id="{00000000-0008-0000-7A00-0000015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89570" name="atualizar" hidden="1">
              <a:extLst>
                <a:ext uri="{63B3BB69-23CF-44E3-9099-C40C66FF867C}">
                  <a14:compatExt spid="_x0000_s17389570"/>
                </a:ext>
                <a:ext uri="{FF2B5EF4-FFF2-40B4-BE49-F238E27FC236}">
                  <a16:creationId xmlns:a16="http://schemas.microsoft.com/office/drawing/2014/main" id="{00000000-0008-0000-7A00-0000025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89571" name="CommandButton1" hidden="1">
              <a:extLst>
                <a:ext uri="{63B3BB69-23CF-44E3-9099-C40C66FF867C}">
                  <a14:compatExt spid="_x0000_s17389571"/>
                </a:ext>
                <a:ext uri="{FF2B5EF4-FFF2-40B4-BE49-F238E27FC236}">
                  <a16:creationId xmlns:a16="http://schemas.microsoft.com/office/drawing/2014/main" id="{00000000-0008-0000-7A00-0000035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90593" name="novafolha" hidden="1">
              <a:extLst>
                <a:ext uri="{63B3BB69-23CF-44E3-9099-C40C66FF867C}">
                  <a14:compatExt spid="_x0000_s17390593"/>
                </a:ext>
                <a:ext uri="{FF2B5EF4-FFF2-40B4-BE49-F238E27FC236}">
                  <a16:creationId xmlns:a16="http://schemas.microsoft.com/office/drawing/2014/main" id="{00000000-0008-0000-7B00-0000015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90594" name="atualizar" hidden="1">
              <a:extLst>
                <a:ext uri="{63B3BB69-23CF-44E3-9099-C40C66FF867C}">
                  <a14:compatExt spid="_x0000_s17390594"/>
                </a:ext>
                <a:ext uri="{FF2B5EF4-FFF2-40B4-BE49-F238E27FC236}">
                  <a16:creationId xmlns:a16="http://schemas.microsoft.com/office/drawing/2014/main" id="{00000000-0008-0000-7B00-0000025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90595" name="CommandButton1" hidden="1">
              <a:extLst>
                <a:ext uri="{63B3BB69-23CF-44E3-9099-C40C66FF867C}">
                  <a14:compatExt spid="_x0000_s17390595"/>
                </a:ext>
                <a:ext uri="{FF2B5EF4-FFF2-40B4-BE49-F238E27FC236}">
                  <a16:creationId xmlns:a16="http://schemas.microsoft.com/office/drawing/2014/main" id="{00000000-0008-0000-7B00-0000035C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93665" name="novafolha" hidden="1">
              <a:extLst>
                <a:ext uri="{63B3BB69-23CF-44E3-9099-C40C66FF867C}">
                  <a14:compatExt spid="_x0000_s17393665"/>
                </a:ext>
                <a:ext uri="{FF2B5EF4-FFF2-40B4-BE49-F238E27FC236}">
                  <a16:creationId xmlns:a16="http://schemas.microsoft.com/office/drawing/2014/main" id="{00000000-0008-0000-7C00-0000016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93666" name="atualizar" hidden="1">
              <a:extLst>
                <a:ext uri="{63B3BB69-23CF-44E3-9099-C40C66FF867C}">
                  <a14:compatExt spid="_x0000_s17393666"/>
                </a:ext>
                <a:ext uri="{FF2B5EF4-FFF2-40B4-BE49-F238E27FC236}">
                  <a16:creationId xmlns:a16="http://schemas.microsoft.com/office/drawing/2014/main" id="{00000000-0008-0000-7C00-0000026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93667" name="CommandButton1" hidden="1">
              <a:extLst>
                <a:ext uri="{63B3BB69-23CF-44E3-9099-C40C66FF867C}">
                  <a14:compatExt spid="_x0000_s17393667"/>
                </a:ext>
                <a:ext uri="{FF2B5EF4-FFF2-40B4-BE49-F238E27FC236}">
                  <a16:creationId xmlns:a16="http://schemas.microsoft.com/office/drawing/2014/main" id="{00000000-0008-0000-7C00-0000036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95713" name="novafolha" hidden="1">
              <a:extLst>
                <a:ext uri="{63B3BB69-23CF-44E3-9099-C40C66FF867C}">
                  <a14:compatExt spid="_x0000_s17395713"/>
                </a:ext>
                <a:ext uri="{FF2B5EF4-FFF2-40B4-BE49-F238E27FC236}">
                  <a16:creationId xmlns:a16="http://schemas.microsoft.com/office/drawing/2014/main" id="{00000000-0008-0000-7D00-0000017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95714" name="atualizar" hidden="1">
              <a:extLst>
                <a:ext uri="{63B3BB69-23CF-44E3-9099-C40C66FF867C}">
                  <a14:compatExt spid="_x0000_s17395714"/>
                </a:ext>
                <a:ext uri="{FF2B5EF4-FFF2-40B4-BE49-F238E27FC236}">
                  <a16:creationId xmlns:a16="http://schemas.microsoft.com/office/drawing/2014/main" id="{00000000-0008-0000-7D00-0000027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95715" name="CommandButton1" hidden="1">
              <a:extLst>
                <a:ext uri="{63B3BB69-23CF-44E3-9099-C40C66FF867C}">
                  <a14:compatExt spid="_x0000_s17395715"/>
                </a:ext>
                <a:ext uri="{FF2B5EF4-FFF2-40B4-BE49-F238E27FC236}">
                  <a16:creationId xmlns:a16="http://schemas.microsoft.com/office/drawing/2014/main" id="{00000000-0008-0000-7D00-0000037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97761" name="novafolha" hidden="1">
              <a:extLst>
                <a:ext uri="{63B3BB69-23CF-44E3-9099-C40C66FF867C}">
                  <a14:compatExt spid="_x0000_s17397761"/>
                </a:ext>
                <a:ext uri="{FF2B5EF4-FFF2-40B4-BE49-F238E27FC236}">
                  <a16:creationId xmlns:a16="http://schemas.microsoft.com/office/drawing/2014/main" id="{00000000-0008-0000-7E00-0000017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97762" name="atualizar" hidden="1">
              <a:extLst>
                <a:ext uri="{63B3BB69-23CF-44E3-9099-C40C66FF867C}">
                  <a14:compatExt spid="_x0000_s17397762"/>
                </a:ext>
                <a:ext uri="{FF2B5EF4-FFF2-40B4-BE49-F238E27FC236}">
                  <a16:creationId xmlns:a16="http://schemas.microsoft.com/office/drawing/2014/main" id="{00000000-0008-0000-7E00-0000027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97763" name="CommandButton1" hidden="1">
              <a:extLst>
                <a:ext uri="{63B3BB69-23CF-44E3-9099-C40C66FF867C}">
                  <a14:compatExt spid="_x0000_s17397763"/>
                </a:ext>
                <a:ext uri="{FF2B5EF4-FFF2-40B4-BE49-F238E27FC236}">
                  <a16:creationId xmlns:a16="http://schemas.microsoft.com/office/drawing/2014/main" id="{00000000-0008-0000-7E00-0000037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399809" name="novafolha" hidden="1">
              <a:extLst>
                <a:ext uri="{63B3BB69-23CF-44E3-9099-C40C66FF867C}">
                  <a14:compatExt spid="_x0000_s17399809"/>
                </a:ext>
                <a:ext uri="{FF2B5EF4-FFF2-40B4-BE49-F238E27FC236}">
                  <a16:creationId xmlns:a16="http://schemas.microsoft.com/office/drawing/2014/main" id="{00000000-0008-0000-7F00-0000018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399810" name="atualizar" hidden="1">
              <a:extLst>
                <a:ext uri="{63B3BB69-23CF-44E3-9099-C40C66FF867C}">
                  <a14:compatExt spid="_x0000_s17399810"/>
                </a:ext>
                <a:ext uri="{FF2B5EF4-FFF2-40B4-BE49-F238E27FC236}">
                  <a16:creationId xmlns:a16="http://schemas.microsoft.com/office/drawing/2014/main" id="{00000000-0008-0000-7F00-0000028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7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7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7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7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399811" name="CommandButton1" hidden="1">
              <a:extLst>
                <a:ext uri="{63B3BB69-23CF-44E3-9099-C40C66FF867C}">
                  <a14:compatExt spid="_x0000_s17399811"/>
                </a:ext>
                <a:ext uri="{FF2B5EF4-FFF2-40B4-BE49-F238E27FC236}">
                  <a16:creationId xmlns:a16="http://schemas.microsoft.com/office/drawing/2014/main" id="{00000000-0008-0000-7F00-0000038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401857" name="novafolha" hidden="1">
              <a:extLst>
                <a:ext uri="{63B3BB69-23CF-44E3-9099-C40C66FF867C}">
                  <a14:compatExt spid="_x0000_s17401857"/>
                </a:ext>
                <a:ext uri="{FF2B5EF4-FFF2-40B4-BE49-F238E27FC236}">
                  <a16:creationId xmlns:a16="http://schemas.microsoft.com/office/drawing/2014/main" id="{00000000-0008-0000-8000-0000018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401858" name="atualizar" hidden="1">
              <a:extLst>
                <a:ext uri="{63B3BB69-23CF-44E3-9099-C40C66FF867C}">
                  <a14:compatExt spid="_x0000_s17401858"/>
                </a:ext>
                <a:ext uri="{FF2B5EF4-FFF2-40B4-BE49-F238E27FC236}">
                  <a16:creationId xmlns:a16="http://schemas.microsoft.com/office/drawing/2014/main" id="{00000000-0008-0000-8000-0000028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401859" name="CommandButton1" hidden="1">
              <a:extLst>
                <a:ext uri="{63B3BB69-23CF-44E3-9099-C40C66FF867C}">
                  <a14:compatExt spid="_x0000_s17401859"/>
                </a:ext>
                <a:ext uri="{FF2B5EF4-FFF2-40B4-BE49-F238E27FC236}">
                  <a16:creationId xmlns:a16="http://schemas.microsoft.com/office/drawing/2014/main" id="{00000000-0008-0000-8000-00000388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416193" name="novafolha" hidden="1">
              <a:extLst>
                <a:ext uri="{63B3BB69-23CF-44E3-9099-C40C66FF867C}">
                  <a14:compatExt spid="_x0000_s17416193"/>
                </a:ext>
                <a:ext uri="{FF2B5EF4-FFF2-40B4-BE49-F238E27FC236}">
                  <a16:creationId xmlns:a16="http://schemas.microsoft.com/office/drawing/2014/main" id="{00000000-0008-0000-8100-000001C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416194" name="atualizar" hidden="1">
              <a:extLst>
                <a:ext uri="{63B3BB69-23CF-44E3-9099-C40C66FF867C}">
                  <a14:compatExt spid="_x0000_s17416194"/>
                </a:ext>
                <a:ext uri="{FF2B5EF4-FFF2-40B4-BE49-F238E27FC236}">
                  <a16:creationId xmlns:a16="http://schemas.microsoft.com/office/drawing/2014/main" id="{00000000-0008-0000-8100-000002C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416195" name="CommandButton1" hidden="1">
              <a:extLst>
                <a:ext uri="{63B3BB69-23CF-44E3-9099-C40C66FF867C}">
                  <a14:compatExt spid="_x0000_s17416195"/>
                </a:ext>
                <a:ext uri="{FF2B5EF4-FFF2-40B4-BE49-F238E27FC236}">
                  <a16:creationId xmlns:a16="http://schemas.microsoft.com/office/drawing/2014/main" id="{00000000-0008-0000-8100-000003C00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524737" name="novafolha" hidden="1">
              <a:extLst>
                <a:ext uri="{63B3BB69-23CF-44E3-9099-C40C66FF867C}">
                  <a14:compatExt spid="_x0000_s17524737"/>
                </a:ext>
                <a:ext uri="{FF2B5EF4-FFF2-40B4-BE49-F238E27FC236}">
                  <a16:creationId xmlns:a16="http://schemas.microsoft.com/office/drawing/2014/main" id="{00000000-0008-0000-8200-000001680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524738" name="atualizar" hidden="1">
              <a:extLst>
                <a:ext uri="{63B3BB69-23CF-44E3-9099-C40C66FF867C}">
                  <a14:compatExt spid="_x0000_s17524738"/>
                </a:ext>
                <a:ext uri="{FF2B5EF4-FFF2-40B4-BE49-F238E27FC236}">
                  <a16:creationId xmlns:a16="http://schemas.microsoft.com/office/drawing/2014/main" id="{00000000-0008-0000-8200-000002680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524739" name="CommandButton1" hidden="1">
              <a:extLst>
                <a:ext uri="{63B3BB69-23CF-44E3-9099-C40C66FF867C}">
                  <a14:compatExt spid="_x0000_s17524739"/>
                </a:ext>
                <a:ext uri="{FF2B5EF4-FFF2-40B4-BE49-F238E27FC236}">
                  <a16:creationId xmlns:a16="http://schemas.microsoft.com/office/drawing/2014/main" id="{00000000-0008-0000-8200-000003680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647617" name="novafolha" hidden="1">
              <a:extLst>
                <a:ext uri="{63B3BB69-23CF-44E3-9099-C40C66FF867C}">
                  <a14:compatExt spid="_x0000_s17647617"/>
                </a:ext>
                <a:ext uri="{FF2B5EF4-FFF2-40B4-BE49-F238E27FC236}">
                  <a16:creationId xmlns:a16="http://schemas.microsoft.com/office/drawing/2014/main" id="{00000000-0008-0000-8300-000001480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647618" name="atualizar" hidden="1">
              <a:extLst>
                <a:ext uri="{63B3BB69-23CF-44E3-9099-C40C66FF867C}">
                  <a14:compatExt spid="_x0000_s17647618"/>
                </a:ext>
                <a:ext uri="{FF2B5EF4-FFF2-40B4-BE49-F238E27FC236}">
                  <a16:creationId xmlns:a16="http://schemas.microsoft.com/office/drawing/2014/main" id="{00000000-0008-0000-8300-000002480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647619" name="CommandButton1" hidden="1">
              <a:extLst>
                <a:ext uri="{63B3BB69-23CF-44E3-9099-C40C66FF867C}">
                  <a14:compatExt spid="_x0000_s17647619"/>
                </a:ext>
                <a:ext uri="{FF2B5EF4-FFF2-40B4-BE49-F238E27FC236}">
                  <a16:creationId xmlns:a16="http://schemas.microsoft.com/office/drawing/2014/main" id="{00000000-0008-0000-8300-000003480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648641" name="novafolha" hidden="1">
              <a:extLst>
                <a:ext uri="{63B3BB69-23CF-44E3-9099-C40C66FF867C}">
                  <a14:compatExt spid="_x0000_s17648641"/>
                </a:ext>
                <a:ext uri="{FF2B5EF4-FFF2-40B4-BE49-F238E27FC236}">
                  <a16:creationId xmlns:a16="http://schemas.microsoft.com/office/drawing/2014/main" id="{00000000-0008-0000-8400-0000014C0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648642" name="atualizar" hidden="1">
              <a:extLst>
                <a:ext uri="{63B3BB69-23CF-44E3-9099-C40C66FF867C}">
                  <a14:compatExt spid="_x0000_s17648642"/>
                </a:ext>
                <a:ext uri="{FF2B5EF4-FFF2-40B4-BE49-F238E27FC236}">
                  <a16:creationId xmlns:a16="http://schemas.microsoft.com/office/drawing/2014/main" id="{00000000-0008-0000-8400-0000024C0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648643" name="CommandButton1" hidden="1">
              <a:extLst>
                <a:ext uri="{63B3BB69-23CF-44E3-9099-C40C66FF867C}">
                  <a14:compatExt spid="_x0000_s17648643"/>
                </a:ext>
                <a:ext uri="{FF2B5EF4-FFF2-40B4-BE49-F238E27FC236}">
                  <a16:creationId xmlns:a16="http://schemas.microsoft.com/office/drawing/2014/main" id="{00000000-0008-0000-8400-0000034C0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758209" name="novafolha" hidden="1">
              <a:extLst>
                <a:ext uri="{63B3BB69-23CF-44E3-9099-C40C66FF867C}">
                  <a14:compatExt spid="_x0000_s17758209"/>
                </a:ext>
                <a:ext uri="{FF2B5EF4-FFF2-40B4-BE49-F238E27FC236}">
                  <a16:creationId xmlns:a16="http://schemas.microsoft.com/office/drawing/2014/main" id="{00000000-0008-0000-8500-000001F80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758210" name="atualizar" hidden="1">
              <a:extLst>
                <a:ext uri="{63B3BB69-23CF-44E3-9099-C40C66FF867C}">
                  <a14:compatExt spid="_x0000_s17758210"/>
                </a:ext>
                <a:ext uri="{FF2B5EF4-FFF2-40B4-BE49-F238E27FC236}">
                  <a16:creationId xmlns:a16="http://schemas.microsoft.com/office/drawing/2014/main" id="{00000000-0008-0000-8500-000002F80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758211" name="CommandButton1" hidden="1">
              <a:extLst>
                <a:ext uri="{63B3BB69-23CF-44E3-9099-C40C66FF867C}">
                  <a14:compatExt spid="_x0000_s17758211"/>
                </a:ext>
                <a:ext uri="{FF2B5EF4-FFF2-40B4-BE49-F238E27FC236}">
                  <a16:creationId xmlns:a16="http://schemas.microsoft.com/office/drawing/2014/main" id="{00000000-0008-0000-8500-000003F80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760257" name="novafolha" hidden="1">
              <a:extLst>
                <a:ext uri="{63B3BB69-23CF-44E3-9099-C40C66FF867C}">
                  <a14:compatExt spid="_x0000_s17760257"/>
                </a:ext>
                <a:ext uri="{FF2B5EF4-FFF2-40B4-BE49-F238E27FC236}">
                  <a16:creationId xmlns:a16="http://schemas.microsoft.com/office/drawing/2014/main" id="{00000000-0008-0000-8600-00000100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760258" name="atualizar" hidden="1">
              <a:extLst>
                <a:ext uri="{63B3BB69-23CF-44E3-9099-C40C66FF867C}">
                  <a14:compatExt spid="_x0000_s17760258"/>
                </a:ext>
                <a:ext uri="{FF2B5EF4-FFF2-40B4-BE49-F238E27FC236}">
                  <a16:creationId xmlns:a16="http://schemas.microsoft.com/office/drawing/2014/main" id="{00000000-0008-0000-8600-00000200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760259" name="CommandButton1" hidden="1">
              <a:extLst>
                <a:ext uri="{63B3BB69-23CF-44E3-9099-C40C66FF867C}">
                  <a14:compatExt spid="_x0000_s17760259"/>
                </a:ext>
                <a:ext uri="{FF2B5EF4-FFF2-40B4-BE49-F238E27FC236}">
                  <a16:creationId xmlns:a16="http://schemas.microsoft.com/office/drawing/2014/main" id="{00000000-0008-0000-8600-00000300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762305" name="novafolha" hidden="1">
              <a:extLst>
                <a:ext uri="{63B3BB69-23CF-44E3-9099-C40C66FF867C}">
                  <a14:compatExt spid="_x0000_s17762305"/>
                </a:ext>
                <a:ext uri="{FF2B5EF4-FFF2-40B4-BE49-F238E27FC236}">
                  <a16:creationId xmlns:a16="http://schemas.microsoft.com/office/drawing/2014/main" id="{00000000-0008-0000-8700-00000108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762306" name="atualizar" hidden="1">
              <a:extLst>
                <a:ext uri="{63B3BB69-23CF-44E3-9099-C40C66FF867C}">
                  <a14:compatExt spid="_x0000_s17762306"/>
                </a:ext>
                <a:ext uri="{FF2B5EF4-FFF2-40B4-BE49-F238E27FC236}">
                  <a16:creationId xmlns:a16="http://schemas.microsoft.com/office/drawing/2014/main" id="{00000000-0008-0000-8700-00000208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762307" name="CommandButton1" hidden="1">
              <a:extLst>
                <a:ext uri="{63B3BB69-23CF-44E3-9099-C40C66FF867C}">
                  <a14:compatExt spid="_x0000_s17762307"/>
                </a:ext>
                <a:ext uri="{FF2B5EF4-FFF2-40B4-BE49-F238E27FC236}">
                  <a16:creationId xmlns:a16="http://schemas.microsoft.com/office/drawing/2014/main" id="{00000000-0008-0000-8700-00000308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764353" name="novafolha" hidden="1">
              <a:extLst>
                <a:ext uri="{63B3BB69-23CF-44E3-9099-C40C66FF867C}">
                  <a14:compatExt spid="_x0000_s17764353"/>
                </a:ext>
                <a:ext uri="{FF2B5EF4-FFF2-40B4-BE49-F238E27FC236}">
                  <a16:creationId xmlns:a16="http://schemas.microsoft.com/office/drawing/2014/main" id="{00000000-0008-0000-8800-00000110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764354" name="atualizar" hidden="1">
              <a:extLst>
                <a:ext uri="{63B3BB69-23CF-44E3-9099-C40C66FF867C}">
                  <a14:compatExt spid="_x0000_s17764354"/>
                </a:ext>
                <a:ext uri="{FF2B5EF4-FFF2-40B4-BE49-F238E27FC236}">
                  <a16:creationId xmlns:a16="http://schemas.microsoft.com/office/drawing/2014/main" id="{00000000-0008-0000-8800-00000210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764355" name="CommandButton1" hidden="1">
              <a:extLst>
                <a:ext uri="{63B3BB69-23CF-44E3-9099-C40C66FF867C}">
                  <a14:compatExt spid="_x0000_s17764355"/>
                </a:ext>
                <a:ext uri="{FF2B5EF4-FFF2-40B4-BE49-F238E27FC236}">
                  <a16:creationId xmlns:a16="http://schemas.microsoft.com/office/drawing/2014/main" id="{00000000-0008-0000-8800-00000310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766401" name="novafolha" hidden="1">
              <a:extLst>
                <a:ext uri="{63B3BB69-23CF-44E3-9099-C40C66FF867C}">
                  <a14:compatExt spid="_x0000_s17766401"/>
                </a:ext>
                <a:ext uri="{FF2B5EF4-FFF2-40B4-BE49-F238E27FC236}">
                  <a16:creationId xmlns:a16="http://schemas.microsoft.com/office/drawing/2014/main" id="{00000000-0008-0000-8900-00000118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766402" name="atualizar" hidden="1">
              <a:extLst>
                <a:ext uri="{63B3BB69-23CF-44E3-9099-C40C66FF867C}">
                  <a14:compatExt spid="_x0000_s17766402"/>
                </a:ext>
                <a:ext uri="{FF2B5EF4-FFF2-40B4-BE49-F238E27FC236}">
                  <a16:creationId xmlns:a16="http://schemas.microsoft.com/office/drawing/2014/main" id="{00000000-0008-0000-8900-00000218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766403" name="CommandButton1" hidden="1">
              <a:extLst>
                <a:ext uri="{63B3BB69-23CF-44E3-9099-C40C66FF867C}">
                  <a14:compatExt spid="_x0000_s17766403"/>
                </a:ext>
                <a:ext uri="{FF2B5EF4-FFF2-40B4-BE49-F238E27FC236}">
                  <a16:creationId xmlns:a16="http://schemas.microsoft.com/office/drawing/2014/main" id="{00000000-0008-0000-8900-000003180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894401" name="novafolha" hidden="1">
              <a:extLst>
                <a:ext uri="{63B3BB69-23CF-44E3-9099-C40C66FF867C}">
                  <a14:compatExt spid="_x0000_s17894401"/>
                </a:ext>
                <a:ext uri="{FF2B5EF4-FFF2-40B4-BE49-F238E27FC236}">
                  <a16:creationId xmlns:a16="http://schemas.microsoft.com/office/drawing/2014/main" id="{00000000-0008-0000-8A00-0000010C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894402" name="atualizar" hidden="1">
              <a:extLst>
                <a:ext uri="{63B3BB69-23CF-44E3-9099-C40C66FF867C}">
                  <a14:compatExt spid="_x0000_s17894402"/>
                </a:ext>
                <a:ext uri="{FF2B5EF4-FFF2-40B4-BE49-F238E27FC236}">
                  <a16:creationId xmlns:a16="http://schemas.microsoft.com/office/drawing/2014/main" id="{00000000-0008-0000-8A00-0000020C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894403" name="CommandButton1" hidden="1">
              <a:extLst>
                <a:ext uri="{63B3BB69-23CF-44E3-9099-C40C66FF867C}">
                  <a14:compatExt spid="_x0000_s17894403"/>
                </a:ext>
                <a:ext uri="{FF2B5EF4-FFF2-40B4-BE49-F238E27FC236}">
                  <a16:creationId xmlns:a16="http://schemas.microsoft.com/office/drawing/2014/main" id="{00000000-0008-0000-8A00-0000030C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896449" name="novafolha" hidden="1">
              <a:extLst>
                <a:ext uri="{63B3BB69-23CF-44E3-9099-C40C66FF867C}">
                  <a14:compatExt spid="_x0000_s17896449"/>
                </a:ext>
                <a:ext uri="{FF2B5EF4-FFF2-40B4-BE49-F238E27FC236}">
                  <a16:creationId xmlns:a16="http://schemas.microsoft.com/office/drawing/2014/main" id="{00000000-0008-0000-8B00-00000114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896450" name="atualizar" hidden="1">
              <a:extLst>
                <a:ext uri="{63B3BB69-23CF-44E3-9099-C40C66FF867C}">
                  <a14:compatExt spid="_x0000_s17896450"/>
                </a:ext>
                <a:ext uri="{FF2B5EF4-FFF2-40B4-BE49-F238E27FC236}">
                  <a16:creationId xmlns:a16="http://schemas.microsoft.com/office/drawing/2014/main" id="{00000000-0008-0000-8B00-00000214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896451" name="CommandButton1" hidden="1">
              <a:extLst>
                <a:ext uri="{63B3BB69-23CF-44E3-9099-C40C66FF867C}">
                  <a14:compatExt spid="_x0000_s17896451"/>
                </a:ext>
                <a:ext uri="{FF2B5EF4-FFF2-40B4-BE49-F238E27FC236}">
                  <a16:creationId xmlns:a16="http://schemas.microsoft.com/office/drawing/2014/main" id="{00000000-0008-0000-8B00-00000314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898497" name="novafolha" hidden="1">
              <a:extLst>
                <a:ext uri="{63B3BB69-23CF-44E3-9099-C40C66FF867C}">
                  <a14:compatExt spid="_x0000_s17898497"/>
                </a:ext>
                <a:ext uri="{FF2B5EF4-FFF2-40B4-BE49-F238E27FC236}">
                  <a16:creationId xmlns:a16="http://schemas.microsoft.com/office/drawing/2014/main" id="{00000000-0008-0000-8C00-0000011C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898498" name="atualizar" hidden="1">
              <a:extLst>
                <a:ext uri="{63B3BB69-23CF-44E3-9099-C40C66FF867C}">
                  <a14:compatExt spid="_x0000_s17898498"/>
                </a:ext>
                <a:ext uri="{FF2B5EF4-FFF2-40B4-BE49-F238E27FC236}">
                  <a16:creationId xmlns:a16="http://schemas.microsoft.com/office/drawing/2014/main" id="{00000000-0008-0000-8C00-0000021C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898499" name="CommandButton1" hidden="1">
              <a:extLst>
                <a:ext uri="{63B3BB69-23CF-44E3-9099-C40C66FF867C}">
                  <a14:compatExt spid="_x0000_s17898499"/>
                </a:ext>
                <a:ext uri="{FF2B5EF4-FFF2-40B4-BE49-F238E27FC236}">
                  <a16:creationId xmlns:a16="http://schemas.microsoft.com/office/drawing/2014/main" id="{00000000-0008-0000-8C00-0000031C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7900545" name="novafolha" hidden="1">
              <a:extLst>
                <a:ext uri="{63B3BB69-23CF-44E3-9099-C40C66FF867C}">
                  <a14:compatExt spid="_x0000_s17900545"/>
                </a:ext>
                <a:ext uri="{FF2B5EF4-FFF2-40B4-BE49-F238E27FC236}">
                  <a16:creationId xmlns:a16="http://schemas.microsoft.com/office/drawing/2014/main" id="{00000000-0008-0000-8D00-00000124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7900546" name="atualizar" hidden="1">
              <a:extLst>
                <a:ext uri="{63B3BB69-23CF-44E3-9099-C40C66FF867C}">
                  <a14:compatExt spid="_x0000_s17900546"/>
                </a:ext>
                <a:ext uri="{FF2B5EF4-FFF2-40B4-BE49-F238E27FC236}">
                  <a16:creationId xmlns:a16="http://schemas.microsoft.com/office/drawing/2014/main" id="{00000000-0008-0000-8D00-00000224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7900547" name="CommandButton1" hidden="1">
              <a:extLst>
                <a:ext uri="{63B3BB69-23CF-44E3-9099-C40C66FF867C}">
                  <a14:compatExt spid="_x0000_s17900547"/>
                </a:ext>
                <a:ext uri="{FF2B5EF4-FFF2-40B4-BE49-F238E27FC236}">
                  <a16:creationId xmlns:a16="http://schemas.microsoft.com/office/drawing/2014/main" id="{00000000-0008-0000-8D00-000003241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009089" name="novafolha" hidden="1">
              <a:extLst>
                <a:ext uri="{63B3BB69-23CF-44E3-9099-C40C66FF867C}">
                  <a14:compatExt spid="_x0000_s18009089"/>
                </a:ext>
                <a:ext uri="{FF2B5EF4-FFF2-40B4-BE49-F238E27FC236}">
                  <a16:creationId xmlns:a16="http://schemas.microsoft.com/office/drawing/2014/main" id="{00000000-0008-0000-8E00-000001C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009090" name="atualizar" hidden="1">
              <a:extLst>
                <a:ext uri="{63B3BB69-23CF-44E3-9099-C40C66FF867C}">
                  <a14:compatExt spid="_x0000_s18009090"/>
                </a:ext>
                <a:ext uri="{FF2B5EF4-FFF2-40B4-BE49-F238E27FC236}">
                  <a16:creationId xmlns:a16="http://schemas.microsoft.com/office/drawing/2014/main" id="{00000000-0008-0000-8E00-000002C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009091" name="CommandButton1" hidden="1">
              <a:extLst>
                <a:ext uri="{63B3BB69-23CF-44E3-9099-C40C66FF867C}">
                  <a14:compatExt spid="_x0000_s18009091"/>
                </a:ext>
                <a:ext uri="{FF2B5EF4-FFF2-40B4-BE49-F238E27FC236}">
                  <a16:creationId xmlns:a16="http://schemas.microsoft.com/office/drawing/2014/main" id="{00000000-0008-0000-8E00-000003C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011137" name="novafolha" hidden="1">
              <a:extLst>
                <a:ext uri="{63B3BB69-23CF-44E3-9099-C40C66FF867C}">
                  <a14:compatExt spid="_x0000_s18011137"/>
                </a:ext>
                <a:ext uri="{FF2B5EF4-FFF2-40B4-BE49-F238E27FC236}">
                  <a16:creationId xmlns:a16="http://schemas.microsoft.com/office/drawing/2014/main" id="{00000000-0008-0000-8F00-000001D4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011138" name="atualizar" hidden="1">
              <a:extLst>
                <a:ext uri="{63B3BB69-23CF-44E3-9099-C40C66FF867C}">
                  <a14:compatExt spid="_x0000_s18011138"/>
                </a:ext>
                <a:ext uri="{FF2B5EF4-FFF2-40B4-BE49-F238E27FC236}">
                  <a16:creationId xmlns:a16="http://schemas.microsoft.com/office/drawing/2014/main" id="{00000000-0008-0000-8F00-000002D4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8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8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8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8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011139" name="CommandButton1" hidden="1">
              <a:extLst>
                <a:ext uri="{63B3BB69-23CF-44E3-9099-C40C66FF867C}">
                  <a14:compatExt spid="_x0000_s18011139"/>
                </a:ext>
                <a:ext uri="{FF2B5EF4-FFF2-40B4-BE49-F238E27FC236}">
                  <a16:creationId xmlns:a16="http://schemas.microsoft.com/office/drawing/2014/main" id="{00000000-0008-0000-8F00-000003D4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013185" name="novafolha" hidden="1">
              <a:extLst>
                <a:ext uri="{63B3BB69-23CF-44E3-9099-C40C66FF867C}">
                  <a14:compatExt spid="_x0000_s18013185"/>
                </a:ext>
                <a:ext uri="{FF2B5EF4-FFF2-40B4-BE49-F238E27FC236}">
                  <a16:creationId xmlns:a16="http://schemas.microsoft.com/office/drawing/2014/main" id="{00000000-0008-0000-9000-000001D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013186" name="atualizar" hidden="1">
              <a:extLst>
                <a:ext uri="{63B3BB69-23CF-44E3-9099-C40C66FF867C}">
                  <a14:compatExt spid="_x0000_s18013186"/>
                </a:ext>
                <a:ext uri="{FF2B5EF4-FFF2-40B4-BE49-F238E27FC236}">
                  <a16:creationId xmlns:a16="http://schemas.microsoft.com/office/drawing/2014/main" id="{00000000-0008-0000-9000-000002D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013187" name="CommandButton1" hidden="1">
              <a:extLst>
                <a:ext uri="{63B3BB69-23CF-44E3-9099-C40C66FF867C}">
                  <a14:compatExt spid="_x0000_s18013187"/>
                </a:ext>
                <a:ext uri="{FF2B5EF4-FFF2-40B4-BE49-F238E27FC236}">
                  <a16:creationId xmlns:a16="http://schemas.microsoft.com/office/drawing/2014/main" id="{00000000-0008-0000-9000-000003D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015233" name="novafolha" hidden="1">
              <a:extLst>
                <a:ext uri="{63B3BB69-23CF-44E3-9099-C40C66FF867C}">
                  <a14:compatExt spid="_x0000_s18015233"/>
                </a:ext>
                <a:ext uri="{FF2B5EF4-FFF2-40B4-BE49-F238E27FC236}">
                  <a16:creationId xmlns:a16="http://schemas.microsoft.com/office/drawing/2014/main" id="{00000000-0008-0000-9100-000001E4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015234" name="atualizar" hidden="1">
              <a:extLst>
                <a:ext uri="{63B3BB69-23CF-44E3-9099-C40C66FF867C}">
                  <a14:compatExt spid="_x0000_s18015234"/>
                </a:ext>
                <a:ext uri="{FF2B5EF4-FFF2-40B4-BE49-F238E27FC236}">
                  <a16:creationId xmlns:a16="http://schemas.microsoft.com/office/drawing/2014/main" id="{00000000-0008-0000-9100-000002E4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015235" name="CommandButton1" hidden="1">
              <a:extLst>
                <a:ext uri="{63B3BB69-23CF-44E3-9099-C40C66FF867C}">
                  <a14:compatExt spid="_x0000_s18015235"/>
                </a:ext>
                <a:ext uri="{FF2B5EF4-FFF2-40B4-BE49-F238E27FC236}">
                  <a16:creationId xmlns:a16="http://schemas.microsoft.com/office/drawing/2014/main" id="{00000000-0008-0000-9100-000003E4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017281" name="novafolha" hidden="1">
              <a:extLst>
                <a:ext uri="{63B3BB69-23CF-44E3-9099-C40C66FF867C}">
                  <a14:compatExt spid="_x0000_s18017281"/>
                </a:ext>
                <a:ext uri="{FF2B5EF4-FFF2-40B4-BE49-F238E27FC236}">
                  <a16:creationId xmlns:a16="http://schemas.microsoft.com/office/drawing/2014/main" id="{00000000-0008-0000-9200-000001E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017282" name="atualizar" hidden="1">
              <a:extLst>
                <a:ext uri="{63B3BB69-23CF-44E3-9099-C40C66FF867C}">
                  <a14:compatExt spid="_x0000_s18017282"/>
                </a:ext>
                <a:ext uri="{FF2B5EF4-FFF2-40B4-BE49-F238E27FC236}">
                  <a16:creationId xmlns:a16="http://schemas.microsoft.com/office/drawing/2014/main" id="{00000000-0008-0000-9200-000002E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017283" name="CommandButton1" hidden="1">
              <a:extLst>
                <a:ext uri="{63B3BB69-23CF-44E3-9099-C40C66FF867C}">
                  <a14:compatExt spid="_x0000_s18017283"/>
                </a:ext>
                <a:ext uri="{FF2B5EF4-FFF2-40B4-BE49-F238E27FC236}">
                  <a16:creationId xmlns:a16="http://schemas.microsoft.com/office/drawing/2014/main" id="{00000000-0008-0000-9200-000003EC1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125825" name="novafolha" hidden="1">
              <a:extLst>
                <a:ext uri="{63B3BB69-23CF-44E3-9099-C40C66FF867C}">
                  <a14:compatExt spid="_x0000_s18125825"/>
                </a:ext>
                <a:ext uri="{FF2B5EF4-FFF2-40B4-BE49-F238E27FC236}">
                  <a16:creationId xmlns:a16="http://schemas.microsoft.com/office/drawing/2014/main" id="{00000000-0008-0000-9300-00000194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125826" name="atualizar" hidden="1">
              <a:extLst>
                <a:ext uri="{63B3BB69-23CF-44E3-9099-C40C66FF867C}">
                  <a14:compatExt spid="_x0000_s18125826"/>
                </a:ext>
                <a:ext uri="{FF2B5EF4-FFF2-40B4-BE49-F238E27FC236}">
                  <a16:creationId xmlns:a16="http://schemas.microsoft.com/office/drawing/2014/main" id="{00000000-0008-0000-9300-00000294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125827" name="CommandButton1" hidden="1">
              <a:extLst>
                <a:ext uri="{63B3BB69-23CF-44E3-9099-C40C66FF867C}">
                  <a14:compatExt spid="_x0000_s18125827"/>
                </a:ext>
                <a:ext uri="{FF2B5EF4-FFF2-40B4-BE49-F238E27FC236}">
                  <a16:creationId xmlns:a16="http://schemas.microsoft.com/office/drawing/2014/main" id="{00000000-0008-0000-9300-00000394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127873" name="novafolha" hidden="1">
              <a:extLst>
                <a:ext uri="{63B3BB69-23CF-44E3-9099-C40C66FF867C}">
                  <a14:compatExt spid="_x0000_s18127873"/>
                </a:ext>
                <a:ext uri="{FF2B5EF4-FFF2-40B4-BE49-F238E27FC236}">
                  <a16:creationId xmlns:a16="http://schemas.microsoft.com/office/drawing/2014/main" id="{00000000-0008-0000-9400-0000019C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127874" name="atualizar" hidden="1">
              <a:extLst>
                <a:ext uri="{63B3BB69-23CF-44E3-9099-C40C66FF867C}">
                  <a14:compatExt spid="_x0000_s18127874"/>
                </a:ext>
                <a:ext uri="{FF2B5EF4-FFF2-40B4-BE49-F238E27FC236}">
                  <a16:creationId xmlns:a16="http://schemas.microsoft.com/office/drawing/2014/main" id="{00000000-0008-0000-9400-0000029C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127875" name="CommandButton1" hidden="1">
              <a:extLst>
                <a:ext uri="{63B3BB69-23CF-44E3-9099-C40C66FF867C}">
                  <a14:compatExt spid="_x0000_s18127875"/>
                </a:ext>
                <a:ext uri="{FF2B5EF4-FFF2-40B4-BE49-F238E27FC236}">
                  <a16:creationId xmlns:a16="http://schemas.microsoft.com/office/drawing/2014/main" id="{00000000-0008-0000-9400-0000039C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129921" name="novafolha" hidden="1">
              <a:extLst>
                <a:ext uri="{63B3BB69-23CF-44E3-9099-C40C66FF867C}">
                  <a14:compatExt spid="_x0000_s18129921"/>
                </a:ext>
                <a:ext uri="{FF2B5EF4-FFF2-40B4-BE49-F238E27FC236}">
                  <a16:creationId xmlns:a16="http://schemas.microsoft.com/office/drawing/2014/main" id="{00000000-0008-0000-9500-000001A4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129922" name="atualizar" hidden="1">
              <a:extLst>
                <a:ext uri="{63B3BB69-23CF-44E3-9099-C40C66FF867C}">
                  <a14:compatExt spid="_x0000_s18129922"/>
                </a:ext>
                <a:ext uri="{FF2B5EF4-FFF2-40B4-BE49-F238E27FC236}">
                  <a16:creationId xmlns:a16="http://schemas.microsoft.com/office/drawing/2014/main" id="{00000000-0008-0000-9500-000002A4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129923" name="CommandButton1" hidden="1">
              <a:extLst>
                <a:ext uri="{63B3BB69-23CF-44E3-9099-C40C66FF867C}">
                  <a14:compatExt spid="_x0000_s18129923"/>
                </a:ext>
                <a:ext uri="{FF2B5EF4-FFF2-40B4-BE49-F238E27FC236}">
                  <a16:creationId xmlns:a16="http://schemas.microsoft.com/office/drawing/2014/main" id="{00000000-0008-0000-9500-000003A4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238465" name="novafolha" hidden="1">
              <a:extLst>
                <a:ext uri="{63B3BB69-23CF-44E3-9099-C40C66FF867C}">
                  <a14:compatExt spid="_x0000_s18238465"/>
                </a:ext>
                <a:ext uri="{FF2B5EF4-FFF2-40B4-BE49-F238E27FC236}">
                  <a16:creationId xmlns:a16="http://schemas.microsoft.com/office/drawing/2014/main" id="{00000000-0008-0000-9600-0000014C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238466" name="atualizar" hidden="1">
              <a:extLst>
                <a:ext uri="{63B3BB69-23CF-44E3-9099-C40C66FF867C}">
                  <a14:compatExt spid="_x0000_s18238466"/>
                </a:ext>
                <a:ext uri="{FF2B5EF4-FFF2-40B4-BE49-F238E27FC236}">
                  <a16:creationId xmlns:a16="http://schemas.microsoft.com/office/drawing/2014/main" id="{00000000-0008-0000-9600-0000024C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238467" name="CommandButton1" hidden="1">
              <a:extLst>
                <a:ext uri="{63B3BB69-23CF-44E3-9099-C40C66FF867C}">
                  <a14:compatExt spid="_x0000_s18238467"/>
                </a:ext>
                <a:ext uri="{FF2B5EF4-FFF2-40B4-BE49-F238E27FC236}">
                  <a16:creationId xmlns:a16="http://schemas.microsoft.com/office/drawing/2014/main" id="{00000000-0008-0000-9600-0000034C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240513" name="novafolha" hidden="1">
              <a:extLst>
                <a:ext uri="{63B3BB69-23CF-44E3-9099-C40C66FF867C}">
                  <a14:compatExt spid="_x0000_s18240513"/>
                </a:ext>
                <a:ext uri="{FF2B5EF4-FFF2-40B4-BE49-F238E27FC236}">
                  <a16:creationId xmlns:a16="http://schemas.microsoft.com/office/drawing/2014/main" id="{00000000-0008-0000-9700-00000154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240514" name="atualizar" hidden="1">
              <a:extLst>
                <a:ext uri="{63B3BB69-23CF-44E3-9099-C40C66FF867C}">
                  <a14:compatExt spid="_x0000_s18240514"/>
                </a:ext>
                <a:ext uri="{FF2B5EF4-FFF2-40B4-BE49-F238E27FC236}">
                  <a16:creationId xmlns:a16="http://schemas.microsoft.com/office/drawing/2014/main" id="{00000000-0008-0000-9700-00000254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240515" name="CommandButton1" hidden="1">
              <a:extLst>
                <a:ext uri="{63B3BB69-23CF-44E3-9099-C40C66FF867C}">
                  <a14:compatExt spid="_x0000_s18240515"/>
                </a:ext>
                <a:ext uri="{FF2B5EF4-FFF2-40B4-BE49-F238E27FC236}">
                  <a16:creationId xmlns:a16="http://schemas.microsoft.com/office/drawing/2014/main" id="{00000000-0008-0000-9700-00000354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57150</xdr:rowOff>
        </xdr:to>
        <xdr:sp macro="" textlink="">
          <xdr:nvSpPr>
            <xdr:cNvPr id="18242561" name="novafolha" hidden="1">
              <a:extLst>
                <a:ext uri="{63B3BB69-23CF-44E3-9099-C40C66FF867C}">
                  <a14:compatExt spid="_x0000_s18242561"/>
                </a:ext>
                <a:ext uri="{FF2B5EF4-FFF2-40B4-BE49-F238E27FC236}">
                  <a16:creationId xmlns:a16="http://schemas.microsoft.com/office/drawing/2014/main" id="{00000000-0008-0000-9800-0000015C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242562" name="atualizar" hidden="1">
              <a:extLst>
                <a:ext uri="{63B3BB69-23CF-44E3-9099-C40C66FF867C}">
                  <a14:compatExt spid="_x0000_s18242562"/>
                </a:ext>
                <a:ext uri="{FF2B5EF4-FFF2-40B4-BE49-F238E27FC236}">
                  <a16:creationId xmlns:a16="http://schemas.microsoft.com/office/drawing/2014/main" id="{00000000-0008-0000-9800-0000025C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4</xdr:row>
      <xdr:rowOff>47626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242563" name="CommandButton1" hidden="1">
              <a:extLst>
                <a:ext uri="{63B3BB69-23CF-44E3-9099-C40C66FF867C}">
                  <a14:compatExt spid="_x0000_s18242563"/>
                </a:ext>
                <a:ext uri="{FF2B5EF4-FFF2-40B4-BE49-F238E27FC236}">
                  <a16:creationId xmlns:a16="http://schemas.microsoft.com/office/drawing/2014/main" id="{00000000-0008-0000-9800-0000035C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85725</xdr:rowOff>
        </xdr:from>
        <xdr:to>
          <xdr:col>23</xdr:col>
          <xdr:colOff>190500</xdr:colOff>
          <xdr:row>10</xdr:row>
          <xdr:rowOff>57151</xdr:rowOff>
        </xdr:to>
        <xdr:sp macro="" textlink="">
          <xdr:nvSpPr>
            <xdr:cNvPr id="18244609" name="novafolha" hidden="1">
              <a:extLst>
                <a:ext uri="{63B3BB69-23CF-44E3-9099-C40C66FF867C}">
                  <a14:compatExt spid="_x0000_s18244609"/>
                </a:ext>
                <a:ext uri="{FF2B5EF4-FFF2-40B4-BE49-F238E27FC236}">
                  <a16:creationId xmlns:a16="http://schemas.microsoft.com/office/drawing/2014/main" id="{00000000-0008-0000-9900-00000164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15</xdr:row>
          <xdr:rowOff>161925</xdr:rowOff>
        </xdr:from>
        <xdr:to>
          <xdr:col>23</xdr:col>
          <xdr:colOff>190500</xdr:colOff>
          <xdr:row>18</xdr:row>
          <xdr:rowOff>114300</xdr:rowOff>
        </xdr:to>
        <xdr:sp macro="" textlink="">
          <xdr:nvSpPr>
            <xdr:cNvPr id="18244610" name="atualizar" hidden="1">
              <a:extLst>
                <a:ext uri="{63B3BB69-23CF-44E3-9099-C40C66FF867C}">
                  <a14:compatExt spid="_x0000_s18244610"/>
                </a:ext>
                <a:ext uri="{FF2B5EF4-FFF2-40B4-BE49-F238E27FC236}">
                  <a16:creationId xmlns:a16="http://schemas.microsoft.com/office/drawing/2014/main" id="{00000000-0008-0000-9900-00000264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34906</xdr:colOff>
      <xdr:row>11</xdr:row>
      <xdr:rowOff>20053</xdr:rowOff>
    </xdr:from>
    <xdr:to>
      <xdr:col>23</xdr:col>
      <xdr:colOff>200527</xdr:colOff>
      <xdr:row>11</xdr:row>
      <xdr:rowOff>250659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9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" r="14823" b="1259"/>
        <a:stretch/>
      </xdr:blipFill>
      <xdr:spPr>
        <a:xfrm>
          <a:off x="14579581" y="2715628"/>
          <a:ext cx="1384821" cy="230606"/>
        </a:xfrm>
        <a:prstGeom prst="rect">
          <a:avLst/>
        </a:prstGeom>
      </xdr:spPr>
    </xdr:pic>
    <xdr:clientData/>
  </xdr:twoCellAnchor>
  <xdr:twoCellAnchor editAs="oneCell">
    <xdr:from>
      <xdr:col>22</xdr:col>
      <xdr:colOff>39099</xdr:colOff>
      <xdr:row>12</xdr:row>
      <xdr:rowOff>50408</xdr:rowOff>
    </xdr:from>
    <xdr:to>
      <xdr:col>24</xdr:col>
      <xdr:colOff>8881</xdr:colOff>
      <xdr:row>13</xdr:row>
      <xdr:rowOff>28018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9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8074"/>
        <a:stretch/>
      </xdr:blipFill>
      <xdr:spPr>
        <a:xfrm>
          <a:off x="15193374" y="3022208"/>
          <a:ext cx="941332" cy="253836"/>
        </a:xfrm>
        <a:prstGeom prst="rect">
          <a:avLst/>
        </a:prstGeom>
      </xdr:spPr>
    </xdr:pic>
    <xdr:clientData/>
  </xdr:twoCellAnchor>
  <xdr:twoCellAnchor editAs="oneCell">
    <xdr:from>
      <xdr:col>22</xdr:col>
      <xdr:colOff>536909</xdr:colOff>
      <xdr:row>18</xdr:row>
      <xdr:rowOff>160421</xdr:rowOff>
    </xdr:from>
    <xdr:to>
      <xdr:col>23</xdr:col>
      <xdr:colOff>249155</xdr:colOff>
      <xdr:row>19</xdr:row>
      <xdr:rowOff>249656</xdr:rowOff>
    </xdr:to>
    <xdr:pic>
      <xdr:nvPicPr>
        <xdr:cNvPr id="6" name="Graphic 5" descr="Winking face with no fill">
          <a:extLst>
            <a:ext uri="{FF2B5EF4-FFF2-40B4-BE49-F238E27FC236}">
              <a16:creationId xmlns:a16="http://schemas.microsoft.com/office/drawing/2014/main" id="{00000000-0008-0000-9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1184" y="4751471"/>
          <a:ext cx="321846" cy="32736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47626</xdr:colOff>
      <xdr:row>1</xdr:row>
      <xdr:rowOff>361951</xdr:rowOff>
    </xdr:from>
    <xdr:to>
      <xdr:col>18</xdr:col>
      <xdr:colOff>542926</xdr:colOff>
      <xdr:row>3</xdr:row>
      <xdr:rowOff>273845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9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01" y="400051"/>
          <a:ext cx="49530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22</xdr:row>
          <xdr:rowOff>0</xdr:rowOff>
        </xdr:from>
        <xdr:to>
          <xdr:col>23</xdr:col>
          <xdr:colOff>190500</xdr:colOff>
          <xdr:row>25</xdr:row>
          <xdr:rowOff>19050</xdr:rowOff>
        </xdr:to>
        <xdr:sp macro="" textlink="">
          <xdr:nvSpPr>
            <xdr:cNvPr id="18244611" name="CommandButton1" hidden="1">
              <a:extLst>
                <a:ext uri="{63B3BB69-23CF-44E3-9099-C40C66FF867C}">
                  <a14:compatExt spid="_x0000_s18244611"/>
                </a:ext>
                <a:ext uri="{FF2B5EF4-FFF2-40B4-BE49-F238E27FC236}">
                  <a16:creationId xmlns:a16="http://schemas.microsoft.com/office/drawing/2014/main" id="{00000000-0008-0000-9900-000003641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7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10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8.bin"/><Relationship Id="rId6" Type="http://schemas.openxmlformats.org/officeDocument/2006/relationships/control" Target="../activeX/activeX7.xml"/><Relationship Id="rId5" Type="http://schemas.openxmlformats.org/officeDocument/2006/relationships/image" Target="../media/image11.emf"/><Relationship Id="rId4" Type="http://schemas.openxmlformats.org/officeDocument/2006/relationships/control" Target="../activeX/activeX6.xml"/><Relationship Id="rId9" Type="http://schemas.openxmlformats.org/officeDocument/2006/relationships/image" Target="../media/image13.emf"/></Relationships>
</file>

<file path=xl/worksheets/_rels/sheet10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9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1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0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1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1.bin"/><Relationship Id="rId6" Type="http://schemas.openxmlformats.org/officeDocument/2006/relationships/control" Target="../activeX/activeX16.xml"/><Relationship Id="rId5" Type="http://schemas.openxmlformats.org/officeDocument/2006/relationships/image" Target="../media/image20.emf"/><Relationship Id="rId4" Type="http://schemas.openxmlformats.org/officeDocument/2006/relationships/control" Target="../activeX/activeX15.xml"/><Relationship Id="rId9" Type="http://schemas.openxmlformats.org/officeDocument/2006/relationships/image" Target="../media/image22.emf"/></Relationships>
</file>

<file path=xl/worksheets/_rels/sheet1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2.bin"/><Relationship Id="rId6" Type="http://schemas.openxmlformats.org/officeDocument/2006/relationships/control" Target="../activeX/activeX19.xml"/><Relationship Id="rId5" Type="http://schemas.openxmlformats.org/officeDocument/2006/relationships/image" Target="../media/image23.emf"/><Relationship Id="rId4" Type="http://schemas.openxmlformats.org/officeDocument/2006/relationships/control" Target="../activeX/activeX18.xml"/><Relationship Id="rId9" Type="http://schemas.openxmlformats.org/officeDocument/2006/relationships/image" Target="../media/image25.emf"/></Relationships>
</file>

<file path=xl/worksheets/_rels/sheet1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3.bin"/><Relationship Id="rId6" Type="http://schemas.openxmlformats.org/officeDocument/2006/relationships/control" Target="../activeX/activeX22.xml"/><Relationship Id="rId5" Type="http://schemas.openxmlformats.org/officeDocument/2006/relationships/image" Target="../media/image26.emf"/><Relationship Id="rId4" Type="http://schemas.openxmlformats.org/officeDocument/2006/relationships/control" Target="../activeX/activeX21.xml"/><Relationship Id="rId9" Type="http://schemas.openxmlformats.org/officeDocument/2006/relationships/image" Target="../media/image28.emf"/></Relationships>
</file>

<file path=xl/worksheets/_rels/sheet1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4.bin"/><Relationship Id="rId6" Type="http://schemas.openxmlformats.org/officeDocument/2006/relationships/control" Target="../activeX/activeX25.xml"/><Relationship Id="rId5" Type="http://schemas.openxmlformats.org/officeDocument/2006/relationships/image" Target="../media/image29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5.bin"/><Relationship Id="rId6" Type="http://schemas.openxmlformats.org/officeDocument/2006/relationships/control" Target="../activeX/activeX28.xml"/><Relationship Id="rId5" Type="http://schemas.openxmlformats.org/officeDocument/2006/relationships/image" Target="../media/image32.emf"/><Relationship Id="rId4" Type="http://schemas.openxmlformats.org/officeDocument/2006/relationships/control" Target="../activeX/activeX27.xml"/><Relationship Id="rId9" Type="http://schemas.openxmlformats.org/officeDocument/2006/relationships/image" Target="../media/image34.emf"/></Relationships>
</file>

<file path=xl/worksheets/_rels/sheet1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6.bin"/><Relationship Id="rId6" Type="http://schemas.openxmlformats.org/officeDocument/2006/relationships/control" Target="../activeX/activeX31.xml"/><Relationship Id="rId5" Type="http://schemas.openxmlformats.org/officeDocument/2006/relationships/image" Target="../media/image35.emf"/><Relationship Id="rId4" Type="http://schemas.openxmlformats.org/officeDocument/2006/relationships/control" Target="../activeX/activeX30.xml"/><Relationship Id="rId9" Type="http://schemas.openxmlformats.org/officeDocument/2006/relationships/image" Target="../media/image37.emf"/></Relationships>
</file>

<file path=xl/worksheets/_rels/sheet1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7.bin"/><Relationship Id="rId6" Type="http://schemas.openxmlformats.org/officeDocument/2006/relationships/control" Target="../activeX/activeX34.xml"/><Relationship Id="rId5" Type="http://schemas.openxmlformats.org/officeDocument/2006/relationships/image" Target="../media/image38.emf"/><Relationship Id="rId4" Type="http://schemas.openxmlformats.org/officeDocument/2006/relationships/control" Target="../activeX/activeX33.xml"/><Relationship Id="rId9" Type="http://schemas.openxmlformats.org/officeDocument/2006/relationships/image" Target="../media/image40.emf"/></Relationships>
</file>

<file path=xl/worksheets/_rels/sheet1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8.bin"/><Relationship Id="rId6" Type="http://schemas.openxmlformats.org/officeDocument/2006/relationships/control" Target="../activeX/activeX37.xml"/><Relationship Id="rId5" Type="http://schemas.openxmlformats.org/officeDocument/2006/relationships/image" Target="../media/image41.emf"/><Relationship Id="rId4" Type="http://schemas.openxmlformats.org/officeDocument/2006/relationships/control" Target="../activeX/activeX36.xml"/><Relationship Id="rId9" Type="http://schemas.openxmlformats.org/officeDocument/2006/relationships/image" Target="../media/image43.emf"/></Relationships>
</file>

<file path=xl/worksheets/_rels/sheet1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45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9.bin"/><Relationship Id="rId6" Type="http://schemas.openxmlformats.org/officeDocument/2006/relationships/control" Target="../activeX/activeX40.xml"/><Relationship Id="rId5" Type="http://schemas.openxmlformats.org/officeDocument/2006/relationships/image" Target="../media/image44.emf"/><Relationship Id="rId4" Type="http://schemas.openxmlformats.org/officeDocument/2006/relationships/control" Target="../activeX/activeX39.xml"/><Relationship Id="rId9" Type="http://schemas.openxmlformats.org/officeDocument/2006/relationships/image" Target="../media/image46.emf"/></Relationships>
</file>

<file path=xl/worksheets/_rels/sheet1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4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0.bin"/><Relationship Id="rId6" Type="http://schemas.openxmlformats.org/officeDocument/2006/relationships/control" Target="../activeX/activeX43.xml"/><Relationship Id="rId5" Type="http://schemas.openxmlformats.org/officeDocument/2006/relationships/image" Target="../media/image47.emf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/Relationships>
</file>

<file path=xl/worksheets/_rels/sheet1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5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1.bin"/><Relationship Id="rId6" Type="http://schemas.openxmlformats.org/officeDocument/2006/relationships/control" Target="../activeX/activeX46.xml"/><Relationship Id="rId5" Type="http://schemas.openxmlformats.org/officeDocument/2006/relationships/image" Target="../media/image50.emf"/><Relationship Id="rId4" Type="http://schemas.openxmlformats.org/officeDocument/2006/relationships/control" Target="../activeX/activeX45.xml"/><Relationship Id="rId9" Type="http://schemas.openxmlformats.org/officeDocument/2006/relationships/image" Target="../media/image52.emf"/></Relationships>
</file>

<file path=xl/worksheets/_rels/sheet1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2.bin"/><Relationship Id="rId6" Type="http://schemas.openxmlformats.org/officeDocument/2006/relationships/control" Target="../activeX/activeX49.xml"/><Relationship Id="rId5" Type="http://schemas.openxmlformats.org/officeDocument/2006/relationships/image" Target="../media/image53.emf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5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3.bin"/><Relationship Id="rId6" Type="http://schemas.openxmlformats.org/officeDocument/2006/relationships/control" Target="../activeX/activeX52.xml"/><Relationship Id="rId5" Type="http://schemas.openxmlformats.org/officeDocument/2006/relationships/image" Target="../media/image56.emf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/Relationships>
</file>

<file path=xl/worksheets/_rels/sheet1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60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4.bin"/><Relationship Id="rId6" Type="http://schemas.openxmlformats.org/officeDocument/2006/relationships/control" Target="../activeX/activeX55.xml"/><Relationship Id="rId5" Type="http://schemas.openxmlformats.org/officeDocument/2006/relationships/image" Target="../media/image59.emf"/><Relationship Id="rId4" Type="http://schemas.openxmlformats.org/officeDocument/2006/relationships/control" Target="../activeX/activeX54.xml"/><Relationship Id="rId9" Type="http://schemas.openxmlformats.org/officeDocument/2006/relationships/image" Target="../media/image61.emf"/></Relationships>
</file>

<file path=xl/worksheets/_rels/sheet1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63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25.bin"/><Relationship Id="rId6" Type="http://schemas.openxmlformats.org/officeDocument/2006/relationships/control" Target="../activeX/activeX58.xml"/><Relationship Id="rId5" Type="http://schemas.openxmlformats.org/officeDocument/2006/relationships/image" Target="../media/image62.emf"/><Relationship Id="rId4" Type="http://schemas.openxmlformats.org/officeDocument/2006/relationships/control" Target="../activeX/activeX57.xml"/><Relationship Id="rId9" Type="http://schemas.openxmlformats.org/officeDocument/2006/relationships/image" Target="../media/image64.emf"/></Relationships>
</file>

<file path=xl/worksheets/_rels/sheet1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66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6.bin"/><Relationship Id="rId6" Type="http://schemas.openxmlformats.org/officeDocument/2006/relationships/control" Target="../activeX/activeX61.xml"/><Relationship Id="rId5" Type="http://schemas.openxmlformats.org/officeDocument/2006/relationships/image" Target="../media/image65.emf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_rels/sheet1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9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27.bin"/><Relationship Id="rId6" Type="http://schemas.openxmlformats.org/officeDocument/2006/relationships/control" Target="../activeX/activeX64.xml"/><Relationship Id="rId5" Type="http://schemas.openxmlformats.org/officeDocument/2006/relationships/image" Target="../media/image68.emf"/><Relationship Id="rId4" Type="http://schemas.openxmlformats.org/officeDocument/2006/relationships/control" Target="../activeX/activeX63.xml"/><Relationship Id="rId9" Type="http://schemas.openxmlformats.org/officeDocument/2006/relationships/image" Target="../media/image70.emf"/></Relationships>
</file>

<file path=xl/worksheets/_rels/sheet1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72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8.bin"/><Relationship Id="rId6" Type="http://schemas.openxmlformats.org/officeDocument/2006/relationships/control" Target="../activeX/activeX67.xml"/><Relationship Id="rId5" Type="http://schemas.openxmlformats.org/officeDocument/2006/relationships/image" Target="../media/image71.emf"/><Relationship Id="rId4" Type="http://schemas.openxmlformats.org/officeDocument/2006/relationships/control" Target="../activeX/activeX66.xml"/><Relationship Id="rId9" Type="http://schemas.openxmlformats.org/officeDocument/2006/relationships/image" Target="../media/image73.emf"/></Relationships>
</file>

<file path=xl/worksheets/_rels/sheet1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7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29.bin"/><Relationship Id="rId6" Type="http://schemas.openxmlformats.org/officeDocument/2006/relationships/control" Target="../activeX/activeX70.xml"/><Relationship Id="rId5" Type="http://schemas.openxmlformats.org/officeDocument/2006/relationships/image" Target="../media/image74.emf"/><Relationship Id="rId4" Type="http://schemas.openxmlformats.org/officeDocument/2006/relationships/control" Target="../activeX/activeX69.xml"/><Relationship Id="rId9" Type="http://schemas.openxmlformats.org/officeDocument/2006/relationships/image" Target="../media/image76.emf"/></Relationships>
</file>

<file path=xl/worksheets/_rels/sheet1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78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0.bin"/><Relationship Id="rId6" Type="http://schemas.openxmlformats.org/officeDocument/2006/relationships/control" Target="../activeX/activeX73.xml"/><Relationship Id="rId5" Type="http://schemas.openxmlformats.org/officeDocument/2006/relationships/image" Target="../media/image77.emf"/><Relationship Id="rId4" Type="http://schemas.openxmlformats.org/officeDocument/2006/relationships/control" Target="../activeX/activeX72.xml"/><Relationship Id="rId9" Type="http://schemas.openxmlformats.org/officeDocument/2006/relationships/image" Target="../media/image79.emf"/></Relationships>
</file>

<file path=xl/worksheets/_rels/sheet1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81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31.bin"/><Relationship Id="rId6" Type="http://schemas.openxmlformats.org/officeDocument/2006/relationships/control" Target="../activeX/activeX76.xml"/><Relationship Id="rId5" Type="http://schemas.openxmlformats.org/officeDocument/2006/relationships/image" Target="../media/image80.emf"/><Relationship Id="rId4" Type="http://schemas.openxmlformats.org/officeDocument/2006/relationships/control" Target="../activeX/activeX75.xml"/><Relationship Id="rId9" Type="http://schemas.openxmlformats.org/officeDocument/2006/relationships/image" Target="../media/image82.emf"/></Relationships>
</file>

<file path=xl/worksheets/_rels/sheet1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84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2.bin"/><Relationship Id="rId6" Type="http://schemas.openxmlformats.org/officeDocument/2006/relationships/control" Target="../activeX/activeX79.xml"/><Relationship Id="rId5" Type="http://schemas.openxmlformats.org/officeDocument/2006/relationships/image" Target="../media/image83.emf"/><Relationship Id="rId4" Type="http://schemas.openxmlformats.org/officeDocument/2006/relationships/control" Target="../activeX/activeX78.xml"/><Relationship Id="rId9" Type="http://schemas.openxmlformats.org/officeDocument/2006/relationships/image" Target="../media/image85.emf"/></Relationships>
</file>

<file path=xl/worksheets/_rels/sheet1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87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33.bin"/><Relationship Id="rId6" Type="http://schemas.openxmlformats.org/officeDocument/2006/relationships/control" Target="../activeX/activeX82.xml"/><Relationship Id="rId5" Type="http://schemas.openxmlformats.org/officeDocument/2006/relationships/image" Target="../media/image86.emf"/><Relationship Id="rId4" Type="http://schemas.openxmlformats.org/officeDocument/2006/relationships/control" Target="../activeX/activeX81.xml"/><Relationship Id="rId9" Type="http://schemas.openxmlformats.org/officeDocument/2006/relationships/image" Target="../media/image88.emf"/></Relationships>
</file>

<file path=xl/worksheets/_rels/sheet1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90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34.bin"/><Relationship Id="rId6" Type="http://schemas.openxmlformats.org/officeDocument/2006/relationships/control" Target="../activeX/activeX85.xml"/><Relationship Id="rId5" Type="http://schemas.openxmlformats.org/officeDocument/2006/relationships/image" Target="../media/image89.emf"/><Relationship Id="rId4" Type="http://schemas.openxmlformats.org/officeDocument/2006/relationships/control" Target="../activeX/activeX84.xml"/><Relationship Id="rId9" Type="http://schemas.openxmlformats.org/officeDocument/2006/relationships/image" Target="../media/image91.emf"/></Relationships>
</file>

<file path=xl/worksheets/_rels/sheet1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93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35.bin"/><Relationship Id="rId6" Type="http://schemas.openxmlformats.org/officeDocument/2006/relationships/control" Target="../activeX/activeX88.xml"/><Relationship Id="rId5" Type="http://schemas.openxmlformats.org/officeDocument/2006/relationships/image" Target="../media/image92.emf"/><Relationship Id="rId4" Type="http://schemas.openxmlformats.org/officeDocument/2006/relationships/control" Target="../activeX/activeX87.xml"/><Relationship Id="rId9" Type="http://schemas.openxmlformats.org/officeDocument/2006/relationships/image" Target="../media/image94.emf"/></Relationships>
</file>

<file path=xl/worksheets/_rels/sheet1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96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36.bin"/><Relationship Id="rId6" Type="http://schemas.openxmlformats.org/officeDocument/2006/relationships/control" Target="../activeX/activeX91.xml"/><Relationship Id="rId5" Type="http://schemas.openxmlformats.org/officeDocument/2006/relationships/image" Target="../media/image95.emf"/><Relationship Id="rId4" Type="http://schemas.openxmlformats.org/officeDocument/2006/relationships/control" Target="../activeX/activeX90.xml"/><Relationship Id="rId9" Type="http://schemas.openxmlformats.org/officeDocument/2006/relationships/image" Target="../media/image97.emf"/></Relationships>
</file>

<file path=xl/worksheets/_rels/sheet1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99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37.bin"/><Relationship Id="rId6" Type="http://schemas.openxmlformats.org/officeDocument/2006/relationships/control" Target="../activeX/activeX94.xml"/><Relationship Id="rId5" Type="http://schemas.openxmlformats.org/officeDocument/2006/relationships/image" Target="../media/image98.emf"/><Relationship Id="rId4" Type="http://schemas.openxmlformats.org/officeDocument/2006/relationships/control" Target="../activeX/activeX93.xml"/><Relationship Id="rId9" Type="http://schemas.openxmlformats.org/officeDocument/2006/relationships/image" Target="../media/image100.emf"/></Relationships>
</file>

<file path=xl/worksheets/_rels/sheet1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102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38.bin"/><Relationship Id="rId6" Type="http://schemas.openxmlformats.org/officeDocument/2006/relationships/control" Target="../activeX/activeX97.xml"/><Relationship Id="rId5" Type="http://schemas.openxmlformats.org/officeDocument/2006/relationships/image" Target="../media/image101.emf"/><Relationship Id="rId4" Type="http://schemas.openxmlformats.org/officeDocument/2006/relationships/control" Target="../activeX/activeX96.xml"/><Relationship Id="rId9" Type="http://schemas.openxmlformats.org/officeDocument/2006/relationships/image" Target="../media/image103.emf"/></Relationships>
</file>

<file path=xl/worksheets/_rels/sheet1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105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39.bin"/><Relationship Id="rId6" Type="http://schemas.openxmlformats.org/officeDocument/2006/relationships/control" Target="../activeX/activeX100.xml"/><Relationship Id="rId5" Type="http://schemas.openxmlformats.org/officeDocument/2006/relationships/image" Target="../media/image104.emf"/><Relationship Id="rId4" Type="http://schemas.openxmlformats.org/officeDocument/2006/relationships/control" Target="../activeX/activeX99.xml"/><Relationship Id="rId9" Type="http://schemas.openxmlformats.org/officeDocument/2006/relationships/image" Target="../media/image106.emf"/></Relationships>
</file>

<file path=xl/worksheets/_rels/sheet1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108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40.bin"/><Relationship Id="rId6" Type="http://schemas.openxmlformats.org/officeDocument/2006/relationships/control" Target="../activeX/activeX103.xml"/><Relationship Id="rId5" Type="http://schemas.openxmlformats.org/officeDocument/2006/relationships/image" Target="../media/image107.emf"/><Relationship Id="rId4" Type="http://schemas.openxmlformats.org/officeDocument/2006/relationships/control" Target="../activeX/activeX102.xml"/><Relationship Id="rId9" Type="http://schemas.openxmlformats.org/officeDocument/2006/relationships/image" Target="../media/image109.emf"/></Relationships>
</file>

<file path=xl/worksheets/_rels/sheet1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7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111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141.bin"/><Relationship Id="rId6" Type="http://schemas.openxmlformats.org/officeDocument/2006/relationships/control" Target="../activeX/activeX106.xml"/><Relationship Id="rId5" Type="http://schemas.openxmlformats.org/officeDocument/2006/relationships/image" Target="../media/image110.emf"/><Relationship Id="rId4" Type="http://schemas.openxmlformats.org/officeDocument/2006/relationships/control" Target="../activeX/activeX105.xml"/><Relationship Id="rId9" Type="http://schemas.openxmlformats.org/officeDocument/2006/relationships/image" Target="../media/image112.emf"/></Relationships>
</file>

<file path=xl/worksheets/_rels/sheet1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114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42.bin"/><Relationship Id="rId6" Type="http://schemas.openxmlformats.org/officeDocument/2006/relationships/control" Target="../activeX/activeX109.xml"/><Relationship Id="rId5" Type="http://schemas.openxmlformats.org/officeDocument/2006/relationships/image" Target="../media/image113.emf"/><Relationship Id="rId4" Type="http://schemas.openxmlformats.org/officeDocument/2006/relationships/control" Target="../activeX/activeX108.xml"/><Relationship Id="rId9" Type="http://schemas.openxmlformats.org/officeDocument/2006/relationships/image" Target="../media/image115.emf"/></Relationships>
</file>

<file path=xl/worksheets/_rels/sheet1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117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43.bin"/><Relationship Id="rId6" Type="http://schemas.openxmlformats.org/officeDocument/2006/relationships/control" Target="../activeX/activeX112.xml"/><Relationship Id="rId5" Type="http://schemas.openxmlformats.org/officeDocument/2006/relationships/image" Target="../media/image116.emf"/><Relationship Id="rId4" Type="http://schemas.openxmlformats.org/officeDocument/2006/relationships/control" Target="../activeX/activeX111.xml"/><Relationship Id="rId9" Type="http://schemas.openxmlformats.org/officeDocument/2006/relationships/image" Target="../media/image118.emf"/></Relationships>
</file>

<file path=xl/worksheets/_rels/sheet1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120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44.bin"/><Relationship Id="rId6" Type="http://schemas.openxmlformats.org/officeDocument/2006/relationships/control" Target="../activeX/activeX115.xml"/><Relationship Id="rId5" Type="http://schemas.openxmlformats.org/officeDocument/2006/relationships/image" Target="../media/image119.emf"/><Relationship Id="rId4" Type="http://schemas.openxmlformats.org/officeDocument/2006/relationships/control" Target="../activeX/activeX114.xml"/><Relationship Id="rId9" Type="http://schemas.openxmlformats.org/officeDocument/2006/relationships/image" Target="../media/image121.emf"/></Relationships>
</file>

<file path=xl/worksheets/_rels/sheet1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9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123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5.bin"/><Relationship Id="rId6" Type="http://schemas.openxmlformats.org/officeDocument/2006/relationships/control" Target="../activeX/activeX118.xml"/><Relationship Id="rId5" Type="http://schemas.openxmlformats.org/officeDocument/2006/relationships/image" Target="../media/image122.emf"/><Relationship Id="rId4" Type="http://schemas.openxmlformats.org/officeDocument/2006/relationships/control" Target="../activeX/activeX117.xml"/><Relationship Id="rId9" Type="http://schemas.openxmlformats.org/officeDocument/2006/relationships/image" Target="../media/image124.emf"/></Relationships>
</file>

<file path=xl/worksheets/_rels/sheet1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2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126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46.bin"/><Relationship Id="rId6" Type="http://schemas.openxmlformats.org/officeDocument/2006/relationships/control" Target="../activeX/activeX121.xml"/><Relationship Id="rId5" Type="http://schemas.openxmlformats.org/officeDocument/2006/relationships/image" Target="../media/image125.emf"/><Relationship Id="rId4" Type="http://schemas.openxmlformats.org/officeDocument/2006/relationships/control" Target="../activeX/activeX120.xml"/><Relationship Id="rId9" Type="http://schemas.openxmlformats.org/officeDocument/2006/relationships/image" Target="../media/image127.emf"/></Relationships>
</file>

<file path=xl/worksheets/_rels/sheet1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129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47.bin"/><Relationship Id="rId6" Type="http://schemas.openxmlformats.org/officeDocument/2006/relationships/control" Target="../activeX/activeX124.xml"/><Relationship Id="rId5" Type="http://schemas.openxmlformats.org/officeDocument/2006/relationships/image" Target="../media/image128.emf"/><Relationship Id="rId4" Type="http://schemas.openxmlformats.org/officeDocument/2006/relationships/control" Target="../activeX/activeX123.xml"/><Relationship Id="rId9" Type="http://schemas.openxmlformats.org/officeDocument/2006/relationships/image" Target="../media/image130.emf"/></Relationships>
</file>

<file path=xl/worksheets/_rels/sheet1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8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132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48.bin"/><Relationship Id="rId6" Type="http://schemas.openxmlformats.org/officeDocument/2006/relationships/control" Target="../activeX/activeX127.xml"/><Relationship Id="rId5" Type="http://schemas.openxmlformats.org/officeDocument/2006/relationships/image" Target="../media/image131.emf"/><Relationship Id="rId4" Type="http://schemas.openxmlformats.org/officeDocument/2006/relationships/control" Target="../activeX/activeX126.xml"/><Relationship Id="rId9" Type="http://schemas.openxmlformats.org/officeDocument/2006/relationships/image" Target="../media/image133.emf"/></Relationships>
</file>

<file path=xl/worksheets/_rels/sheet1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1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135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49.bin"/><Relationship Id="rId6" Type="http://schemas.openxmlformats.org/officeDocument/2006/relationships/control" Target="../activeX/activeX130.xml"/><Relationship Id="rId5" Type="http://schemas.openxmlformats.org/officeDocument/2006/relationships/image" Target="../media/image134.emf"/><Relationship Id="rId4" Type="http://schemas.openxmlformats.org/officeDocument/2006/relationships/control" Target="../activeX/activeX129.xml"/><Relationship Id="rId9" Type="http://schemas.openxmlformats.org/officeDocument/2006/relationships/image" Target="../media/image136.emf"/></Relationships>
</file>

<file path=xl/worksheets/_rels/sheet1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4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138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150.bin"/><Relationship Id="rId6" Type="http://schemas.openxmlformats.org/officeDocument/2006/relationships/control" Target="../activeX/activeX133.xml"/><Relationship Id="rId5" Type="http://schemas.openxmlformats.org/officeDocument/2006/relationships/image" Target="../media/image137.emf"/><Relationship Id="rId4" Type="http://schemas.openxmlformats.org/officeDocument/2006/relationships/control" Target="../activeX/activeX132.xml"/><Relationship Id="rId9" Type="http://schemas.openxmlformats.org/officeDocument/2006/relationships/image" Target="../media/image139.emf"/></Relationships>
</file>

<file path=xl/worksheets/_rels/sheet1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7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141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151.bin"/><Relationship Id="rId6" Type="http://schemas.openxmlformats.org/officeDocument/2006/relationships/control" Target="../activeX/activeX136.xml"/><Relationship Id="rId5" Type="http://schemas.openxmlformats.org/officeDocument/2006/relationships/image" Target="../media/image140.emf"/><Relationship Id="rId4" Type="http://schemas.openxmlformats.org/officeDocument/2006/relationships/control" Target="../activeX/activeX135.xml"/><Relationship Id="rId9" Type="http://schemas.openxmlformats.org/officeDocument/2006/relationships/image" Target="../media/image142.emf"/></Relationships>
</file>

<file path=xl/worksheets/_rels/sheet1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0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144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152.bin"/><Relationship Id="rId6" Type="http://schemas.openxmlformats.org/officeDocument/2006/relationships/control" Target="../activeX/activeX139.xml"/><Relationship Id="rId5" Type="http://schemas.openxmlformats.org/officeDocument/2006/relationships/image" Target="../media/image143.emf"/><Relationship Id="rId4" Type="http://schemas.openxmlformats.org/officeDocument/2006/relationships/control" Target="../activeX/activeX138.xml"/><Relationship Id="rId9" Type="http://schemas.openxmlformats.org/officeDocument/2006/relationships/image" Target="../media/image145.emf"/></Relationships>
</file>

<file path=xl/worksheets/_rels/sheet1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3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147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153.bin"/><Relationship Id="rId6" Type="http://schemas.openxmlformats.org/officeDocument/2006/relationships/control" Target="../activeX/activeX142.xml"/><Relationship Id="rId5" Type="http://schemas.openxmlformats.org/officeDocument/2006/relationships/image" Target="../media/image146.emf"/><Relationship Id="rId4" Type="http://schemas.openxmlformats.org/officeDocument/2006/relationships/control" Target="../activeX/activeX141.xml"/><Relationship Id="rId9" Type="http://schemas.openxmlformats.org/officeDocument/2006/relationships/image" Target="../media/image148.emf"/></Relationships>
</file>

<file path=xl/worksheets/_rels/sheet1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150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154.bin"/><Relationship Id="rId6" Type="http://schemas.openxmlformats.org/officeDocument/2006/relationships/control" Target="../activeX/activeX145.xml"/><Relationship Id="rId5" Type="http://schemas.openxmlformats.org/officeDocument/2006/relationships/image" Target="../media/image149.emf"/><Relationship Id="rId4" Type="http://schemas.openxmlformats.org/officeDocument/2006/relationships/control" Target="../activeX/activeX144.xml"/><Relationship Id="rId9" Type="http://schemas.openxmlformats.org/officeDocument/2006/relationships/image" Target="../media/image15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1"/>
  <sheetViews>
    <sheetView topLeftCell="C1" workbookViewId="0">
      <selection activeCell="Z4" sqref="Z4"/>
    </sheetView>
  </sheetViews>
  <sheetFormatPr defaultColWidth="9.140625" defaultRowHeight="12.75" x14ac:dyDescent="0.2"/>
  <cols>
    <col min="1" max="1" width="1.7109375" style="4" customWidth="1"/>
    <col min="2" max="2" width="27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G1" s="1"/>
      <c r="K1" s="94"/>
      <c r="L1" s="118"/>
      <c r="M1" s="118"/>
      <c r="N1" s="94"/>
      <c r="O1" s="94"/>
    </row>
    <row r="2" spans="2:27" ht="32.25" thickBot="1" x14ac:dyDescent="0.55000000000000004">
      <c r="B2" s="358">
        <v>43832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89000</v>
      </c>
      <c r="G4" s="54"/>
      <c r="H4" s="119"/>
      <c r="I4" s="116"/>
      <c r="Q4" s="190"/>
      <c r="R4" s="118"/>
      <c r="S4" s="12"/>
      <c r="T4" s="30"/>
      <c r="Z4" s="1">
        <v>2012020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4848.2490272373543</v>
      </c>
      <c r="N5" s="113">
        <v>4400</v>
      </c>
      <c r="O5" s="112">
        <f t="shared" ref="O5:O24" si="0">N5-M5</f>
        <v>-448.24902723735431</v>
      </c>
      <c r="P5" s="367" t="s">
        <v>48</v>
      </c>
      <c r="Q5" s="368"/>
      <c r="R5" s="111"/>
      <c r="S5" s="12">
        <f>+LEN(B2)</f>
        <v>5</v>
      </c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9696.4980544747086</v>
      </c>
      <c r="N6" s="109">
        <v>7300</v>
      </c>
      <c r="O6" s="33">
        <f t="shared" si="0"/>
        <v>-2396.4980544747086</v>
      </c>
      <c r="P6" s="108" t="s">
        <v>46</v>
      </c>
      <c r="Q6" s="107">
        <f>+M11/7</f>
        <v>4848.2490272373543</v>
      </c>
      <c r="R6" s="97"/>
      <c r="S6" s="12" t="str">
        <f>+LEFT(B2,2)</f>
        <v>43</v>
      </c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14544.747081712063</v>
      </c>
      <c r="N7" s="21">
        <v>11469</v>
      </c>
      <c r="O7" s="33">
        <f t="shared" si="0"/>
        <v>-3075.7470817120629</v>
      </c>
      <c r="P7" s="99" t="s">
        <v>39</v>
      </c>
      <c r="Q7" s="98">
        <f>+(M17-M11)/6</f>
        <v>2943.5797665369682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28</v>
      </c>
      <c r="E8" s="78">
        <v>7</v>
      </c>
      <c r="F8" s="100">
        <f>E8*D8</f>
        <v>196</v>
      </c>
      <c r="G8" s="54"/>
      <c r="H8" s="377"/>
      <c r="I8" s="378"/>
      <c r="K8" s="3">
        <v>4</v>
      </c>
      <c r="L8" s="35" t="s">
        <v>37</v>
      </c>
      <c r="M8" s="34">
        <f>+$F$4/$F$11*$D$8+M7</f>
        <v>19392.996108949417</v>
      </c>
      <c r="N8" s="21">
        <v>17500</v>
      </c>
      <c r="O8" s="33">
        <f t="shared" si="0"/>
        <v>-1892.9961089494172</v>
      </c>
      <c r="P8" s="99" t="s">
        <v>36</v>
      </c>
      <c r="Q8" s="98">
        <f>+(M19-M17)/2</f>
        <v>7445.5252918287952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17</v>
      </c>
      <c r="E9" s="78">
        <v>8</v>
      </c>
      <c r="F9" s="83">
        <f>E9*D9</f>
        <v>136</v>
      </c>
      <c r="G9" s="54"/>
      <c r="H9" s="369" t="s">
        <v>34</v>
      </c>
      <c r="I9" s="371">
        <f>M11</f>
        <v>33937.74319066148</v>
      </c>
      <c r="K9" s="3">
        <v>5</v>
      </c>
      <c r="L9" s="35" t="s">
        <v>33</v>
      </c>
      <c r="M9" s="34">
        <f>+$F$4/$F$11*$D$8+M8</f>
        <v>24241.245136186772</v>
      </c>
      <c r="N9" s="21">
        <v>23400</v>
      </c>
      <c r="O9" s="33">
        <f t="shared" si="0"/>
        <v>-841.24513618677156</v>
      </c>
      <c r="P9" s="96" t="s">
        <v>32</v>
      </c>
      <c r="Q9" s="95">
        <f>+(M24-M19)/7</f>
        <v>3215.6753752084478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26</v>
      </c>
      <c r="E10" s="78">
        <v>7</v>
      </c>
      <c r="F10" s="83">
        <f>E10*D10</f>
        <v>182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29089.494163424126</v>
      </c>
      <c r="N10" s="21">
        <v>26000</v>
      </c>
      <c r="O10" s="33">
        <f t="shared" si="0"/>
        <v>-3089.4941634241259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71</v>
      </c>
      <c r="E11" s="90"/>
      <c r="F11" s="89">
        <f>SUM(F8:F10)</f>
        <v>514</v>
      </c>
      <c r="G11" s="54"/>
      <c r="H11" s="373" t="s">
        <v>28</v>
      </c>
      <c r="I11" s="374">
        <f>+M17</f>
        <v>51599.22178988329</v>
      </c>
      <c r="J11" s="85"/>
      <c r="K11" s="3">
        <v>7</v>
      </c>
      <c r="L11" s="58" t="s">
        <v>27</v>
      </c>
      <c r="M11" s="57">
        <f>+$F$4/$F$11*($D$8)+M10</f>
        <v>33937.74319066148</v>
      </c>
      <c r="N11" s="21">
        <v>29400</v>
      </c>
      <c r="O11" s="33">
        <f t="shared" si="0"/>
        <v>-4537.7431906614802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36881.322957198448</v>
      </c>
      <c r="N12" s="21"/>
      <c r="O12" s="33">
        <f t="shared" si="0"/>
        <v>-36881.322957198448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66490.27237354088</v>
      </c>
      <c r="J13" s="85"/>
      <c r="K13" s="3">
        <v>9</v>
      </c>
      <c r="L13" s="35" t="s">
        <v>22</v>
      </c>
      <c r="M13" s="34">
        <f t="shared" si="1"/>
        <v>39824.902723735417</v>
      </c>
      <c r="N13" s="21">
        <v>33300</v>
      </c>
      <c r="O13" s="33">
        <f t="shared" si="0"/>
        <v>-6524.9027237354167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42768.482490272385</v>
      </c>
      <c r="N14" s="21"/>
      <c r="O14" s="33">
        <f t="shared" si="0"/>
        <v>-42768.482490272385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89000</v>
      </c>
      <c r="K15" s="3">
        <v>11</v>
      </c>
      <c r="L15" s="35" t="s">
        <v>17</v>
      </c>
      <c r="M15" s="34">
        <f t="shared" si="1"/>
        <v>45712.062256809353</v>
      </c>
      <c r="N15" s="21">
        <v>39500</v>
      </c>
      <c r="O15" s="33">
        <f t="shared" si="0"/>
        <v>-6212.0622568093531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48655.642023346321</v>
      </c>
      <c r="N16" s="21"/>
      <c r="O16" s="33">
        <f t="shared" si="0"/>
        <v>-48655.642023346321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71</v>
      </c>
      <c r="E17" s="69"/>
      <c r="F17" s="68">
        <f>F16+F11</f>
        <v>514</v>
      </c>
      <c r="G17" s="60"/>
      <c r="H17" s="67"/>
      <c r="I17" s="66"/>
      <c r="K17" s="3">
        <v>13</v>
      </c>
      <c r="L17" s="65" t="s">
        <v>13</v>
      </c>
      <c r="M17" s="57">
        <f t="shared" si="1"/>
        <v>51599.22178988329</v>
      </c>
      <c r="N17" s="21">
        <v>45300</v>
      </c>
      <c r="O17" s="33">
        <f t="shared" si="0"/>
        <v>-6299.2217898832896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59044.747081712085</v>
      </c>
      <c r="N18" s="21"/>
      <c r="O18" s="33">
        <f t="shared" si="0"/>
        <v>-59044.747081712085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156.69014084507043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66490.27237354088</v>
      </c>
      <c r="N19" s="21">
        <v>56700</v>
      </c>
      <c r="O19" s="33">
        <f t="shared" si="0"/>
        <v>-9790.2723735408799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70992.217898832707</v>
      </c>
      <c r="N20" s="21"/>
      <c r="O20" s="33">
        <f t="shared" si="0"/>
        <v>-70992.217898832707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75494.163424124534</v>
      </c>
      <c r="N21" s="21"/>
      <c r="O21" s="33">
        <f t="shared" si="0"/>
        <v>-75494.163424124534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81650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79996.108949416361</v>
      </c>
      <c r="N22" s="21"/>
      <c r="O22" s="33">
        <f t="shared" si="0"/>
        <v>-79996.108949416361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89000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84498.054474708188</v>
      </c>
      <c r="N23" s="21"/>
      <c r="O23" s="33">
        <f t="shared" si="0"/>
        <v>-84498.054474708188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-7350</v>
      </c>
      <c r="E24" s="26"/>
      <c r="F24" s="25">
        <f>D24/F22</f>
        <v>-6.3913043478260869</v>
      </c>
      <c r="G24" s="24"/>
      <c r="H24" s="393"/>
      <c r="I24" s="394"/>
      <c r="J24" s="395"/>
      <c r="K24" s="191">
        <v>20</v>
      </c>
      <c r="L24" s="23" t="s">
        <v>0</v>
      </c>
      <c r="M24" s="22">
        <f>+$F$4/$F$11*($D$10)+M23</f>
        <v>89000.000000000015</v>
      </c>
      <c r="N24" s="134"/>
      <c r="O24" s="20">
        <f t="shared" si="0"/>
        <v>-89000.000000000015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43833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82000</v>
      </c>
      <c r="G4" s="54"/>
      <c r="H4" s="119"/>
      <c r="I4" s="116"/>
      <c r="R4" s="118"/>
      <c r="S4" s="12"/>
      <c r="T4" s="30"/>
      <c r="Z4" s="1">
        <v>3012020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4724.2798353909466</v>
      </c>
      <c r="N5" s="113">
        <v>0</v>
      </c>
      <c r="O5" s="112">
        <f t="shared" ref="O5:O24" si="0">N5-M5</f>
        <v>-4724.2798353909466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9448.5596707818931</v>
      </c>
      <c r="N6" s="109">
        <v>1000</v>
      </c>
      <c r="O6" s="33">
        <f t="shared" si="0"/>
        <v>-8448.5596707818931</v>
      </c>
      <c r="P6" s="108" t="s">
        <v>46</v>
      </c>
      <c r="Q6" s="107">
        <f>+M11/7</f>
        <v>4724.2798353909466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14172.839506172841</v>
      </c>
      <c r="N7" s="21"/>
      <c r="O7" s="33">
        <f t="shared" si="0"/>
        <v>-14172.839506172841</v>
      </c>
      <c r="P7" s="99" t="s">
        <v>39</v>
      </c>
      <c r="Q7" s="98">
        <f>+(M17-M11)/6</f>
        <v>2868.3127572016456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28</v>
      </c>
      <c r="E8" s="78">
        <v>7</v>
      </c>
      <c r="F8" s="100">
        <f>E8*D8</f>
        <v>196</v>
      </c>
      <c r="G8" s="54"/>
      <c r="H8" s="377"/>
      <c r="I8" s="378"/>
      <c r="K8" s="3">
        <v>4</v>
      </c>
      <c r="L8" s="35" t="s">
        <v>37</v>
      </c>
      <c r="M8" s="34">
        <f>+$F$4/$F$11*$D$8+M7</f>
        <v>18897.119341563786</v>
      </c>
      <c r="N8" s="21"/>
      <c r="O8" s="33">
        <f t="shared" si="0"/>
        <v>-18897.119341563786</v>
      </c>
      <c r="P8" s="99" t="s">
        <v>36</v>
      </c>
      <c r="Q8" s="98">
        <f>+(M19-M17)/2</f>
        <v>6580.2469135802457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17</v>
      </c>
      <c r="E9" s="78">
        <v>8</v>
      </c>
      <c r="F9" s="83">
        <f>E9*D9</f>
        <v>136</v>
      </c>
      <c r="G9" s="54"/>
      <c r="H9" s="369" t="s">
        <v>34</v>
      </c>
      <c r="I9" s="371">
        <f>M11</f>
        <v>33069.958847736627</v>
      </c>
      <c r="K9" s="3">
        <v>5</v>
      </c>
      <c r="L9" s="35" t="s">
        <v>33</v>
      </c>
      <c r="M9" s="34">
        <f>+$F$4/$F$11*$D$8+M8</f>
        <v>23621.399176954732</v>
      </c>
      <c r="N9" s="21"/>
      <c r="O9" s="33">
        <f t="shared" si="0"/>
        <v>-23621.399176954732</v>
      </c>
      <c r="P9" s="96" t="s">
        <v>32</v>
      </c>
      <c r="Q9" s="95">
        <f>+(M24-M19)/7</f>
        <v>2651.3815402704299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22</v>
      </c>
      <c r="E10" s="78">
        <v>7</v>
      </c>
      <c r="F10" s="83">
        <f>E10*D10</f>
        <v>154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28345.679012345678</v>
      </c>
      <c r="N10" s="21"/>
      <c r="O10" s="33">
        <f t="shared" si="0"/>
        <v>-28345.679012345678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67</v>
      </c>
      <c r="E11" s="90"/>
      <c r="F11" s="89">
        <f>SUM(F8:F10)</f>
        <v>486</v>
      </c>
      <c r="G11" s="54"/>
      <c r="H11" s="373" t="s">
        <v>28</v>
      </c>
      <c r="I11" s="374">
        <f>+M17</f>
        <v>50279.8353909465</v>
      </c>
      <c r="J11" s="85"/>
      <c r="K11" s="3">
        <v>7</v>
      </c>
      <c r="L11" s="58" t="s">
        <v>27</v>
      </c>
      <c r="M11" s="57">
        <f>+$F$4/$F$11*($D$8)+M10</f>
        <v>33069.958847736627</v>
      </c>
      <c r="N11" s="21"/>
      <c r="O11" s="33">
        <f t="shared" si="0"/>
        <v>-33069.958847736627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35938.271604938273</v>
      </c>
      <c r="N12" s="21"/>
      <c r="O12" s="33">
        <f t="shared" si="0"/>
        <v>-35938.271604938273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63440.329218106992</v>
      </c>
      <c r="J13" s="85"/>
      <c r="K13" s="3">
        <v>9</v>
      </c>
      <c r="L13" s="35" t="s">
        <v>22</v>
      </c>
      <c r="M13" s="34">
        <f t="shared" si="1"/>
        <v>38806.584362139918</v>
      </c>
      <c r="N13" s="21"/>
      <c r="O13" s="33">
        <f t="shared" si="0"/>
        <v>-38806.584362139918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41674.897119341564</v>
      </c>
      <c r="N14" s="21"/>
      <c r="O14" s="33">
        <f t="shared" si="0"/>
        <v>-41674.897119341564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82000</v>
      </c>
      <c r="K15" s="3">
        <v>11</v>
      </c>
      <c r="L15" s="35" t="s">
        <v>17</v>
      </c>
      <c r="M15" s="34">
        <f t="shared" si="1"/>
        <v>44543.209876543209</v>
      </c>
      <c r="N15" s="21"/>
      <c r="O15" s="33">
        <f t="shared" si="0"/>
        <v>-44543.209876543209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47411.522633744855</v>
      </c>
      <c r="N16" s="21"/>
      <c r="O16" s="33">
        <f t="shared" si="0"/>
        <v>-47411.522633744855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67</v>
      </c>
      <c r="E17" s="69"/>
      <c r="F17" s="68">
        <f>F16+F11</f>
        <v>486</v>
      </c>
      <c r="G17" s="60"/>
      <c r="H17" s="67"/>
      <c r="I17" s="66"/>
      <c r="K17" s="3">
        <v>13</v>
      </c>
      <c r="L17" s="65" t="s">
        <v>13</v>
      </c>
      <c r="M17" s="57">
        <f t="shared" si="1"/>
        <v>50279.8353909465</v>
      </c>
      <c r="N17" s="21"/>
      <c r="O17" s="33">
        <f t="shared" si="0"/>
        <v>-50279.8353909465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56860.082304526746</v>
      </c>
      <c r="N18" s="21"/>
      <c r="O18" s="33">
        <f t="shared" si="0"/>
        <v>-56860.082304526746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152.98507462686567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63440.329218106992</v>
      </c>
      <c r="N19" s="21"/>
      <c r="O19" s="33">
        <f t="shared" si="0"/>
        <v>-63440.329218106992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67152.263374485599</v>
      </c>
      <c r="N20" s="21"/>
      <c r="O20" s="33">
        <f t="shared" si="0"/>
        <v>-67152.263374485599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70864.1975308642</v>
      </c>
      <c r="N21" s="21"/>
      <c r="O21" s="33">
        <f t="shared" si="0"/>
        <v>-70864.1975308642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77050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74576.1316872428</v>
      </c>
      <c r="N22" s="21"/>
      <c r="O22" s="33">
        <f t="shared" si="0"/>
        <v>-74576.1316872428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82000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78288.0658436214</v>
      </c>
      <c r="N23" s="21"/>
      <c r="O23" s="33">
        <f t="shared" si="0"/>
        <v>-78288.0658436214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-4950</v>
      </c>
      <c r="E24" s="26"/>
      <c r="F24" s="25">
        <f>D24/F22</f>
        <v>-4.3043478260869561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82000</v>
      </c>
      <c r="N24" s="21"/>
      <c r="O24" s="20">
        <f t="shared" si="0"/>
        <v>-82000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43834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83000</v>
      </c>
      <c r="G4" s="54"/>
      <c r="H4" s="119"/>
      <c r="I4" s="116"/>
      <c r="R4" s="118"/>
      <c r="S4" s="12"/>
      <c r="T4" s="30"/>
      <c r="Z4" s="1">
        <v>4012020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4650.8620689655172</v>
      </c>
      <c r="N5" s="113"/>
      <c r="O5" s="112">
        <f t="shared" ref="O5:O24" si="0">N5-M5</f>
        <v>-4650.8620689655172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9301.7241379310344</v>
      </c>
      <c r="N6" s="109">
        <v>2960</v>
      </c>
      <c r="O6" s="33">
        <f t="shared" si="0"/>
        <v>-6341.7241379310344</v>
      </c>
      <c r="P6" s="108" t="s">
        <v>46</v>
      </c>
      <c r="Q6" s="107">
        <f>+M11/7</f>
        <v>4650.8620689655172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13952.586206896551</v>
      </c>
      <c r="N7" s="21"/>
      <c r="O7" s="33">
        <f t="shared" si="0"/>
        <v>-13952.586206896551</v>
      </c>
      <c r="P7" s="99" t="s">
        <v>39</v>
      </c>
      <c r="Q7" s="98">
        <f>+(M17-M11)/6</f>
        <v>2862.0689655172391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26</v>
      </c>
      <c r="E8" s="78">
        <v>7</v>
      </c>
      <c r="F8" s="100">
        <f>E8*D8</f>
        <v>182</v>
      </c>
      <c r="G8" s="54"/>
      <c r="H8" s="377"/>
      <c r="I8" s="378"/>
      <c r="K8" s="3">
        <v>4</v>
      </c>
      <c r="L8" s="35" t="s">
        <v>37</v>
      </c>
      <c r="M8" s="34">
        <f>+$F$4/$F$11*$D$8+M7</f>
        <v>18603.448275862069</v>
      </c>
      <c r="N8" s="21">
        <v>13000</v>
      </c>
      <c r="O8" s="33">
        <f t="shared" si="0"/>
        <v>-5603.4482758620688</v>
      </c>
      <c r="P8" s="99" t="s">
        <v>36</v>
      </c>
      <c r="Q8" s="98">
        <f>+(M19-M17)/2</f>
        <v>6797.4137931034493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16</v>
      </c>
      <c r="E9" s="78">
        <v>8</v>
      </c>
      <c r="F9" s="83">
        <f>E9*D9</f>
        <v>128</v>
      </c>
      <c r="G9" s="54"/>
      <c r="H9" s="369" t="s">
        <v>34</v>
      </c>
      <c r="I9" s="371">
        <f>M11</f>
        <v>32556.034482758623</v>
      </c>
      <c r="K9" s="3">
        <v>5</v>
      </c>
      <c r="L9" s="35" t="s">
        <v>33</v>
      </c>
      <c r="M9" s="34">
        <f>+$F$4/$F$11*$D$8+M8</f>
        <v>23254.310344827587</v>
      </c>
      <c r="N9" s="21"/>
      <c r="O9" s="33">
        <f t="shared" si="0"/>
        <v>-23254.310344827587</v>
      </c>
      <c r="P9" s="96" t="s">
        <v>32</v>
      </c>
      <c r="Q9" s="95">
        <f>+(M24-M19)/7</f>
        <v>2810.9605911330023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22</v>
      </c>
      <c r="E10" s="78">
        <v>7</v>
      </c>
      <c r="F10" s="83">
        <f>E10*D10</f>
        <v>154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27905.172413793105</v>
      </c>
      <c r="N10" s="21">
        <v>21000</v>
      </c>
      <c r="O10" s="33">
        <f t="shared" si="0"/>
        <v>-6905.1724137931051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64</v>
      </c>
      <c r="E11" s="90"/>
      <c r="F11" s="89">
        <f>SUM(F8:F10)</f>
        <v>464</v>
      </c>
      <c r="G11" s="54"/>
      <c r="H11" s="373" t="s">
        <v>28</v>
      </c>
      <c r="I11" s="374">
        <f>+M17</f>
        <v>49728.448275862058</v>
      </c>
      <c r="J11" s="85"/>
      <c r="K11" s="3">
        <v>7</v>
      </c>
      <c r="L11" s="58" t="s">
        <v>27</v>
      </c>
      <c r="M11" s="57">
        <f>+$F$4/$F$11*($D$8)+M10</f>
        <v>32556.034482758623</v>
      </c>
      <c r="N11" s="21">
        <v>23600</v>
      </c>
      <c r="O11" s="33">
        <f t="shared" si="0"/>
        <v>-8956.0344827586232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35418.103448275862</v>
      </c>
      <c r="N12" s="21"/>
      <c r="O12" s="33">
        <f t="shared" si="0"/>
        <v>-35418.103448275862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63323.275862068956</v>
      </c>
      <c r="J13" s="85"/>
      <c r="K13" s="3">
        <v>9</v>
      </c>
      <c r="L13" s="35" t="s">
        <v>22</v>
      </c>
      <c r="M13" s="34">
        <f t="shared" si="1"/>
        <v>38280.172413793101</v>
      </c>
      <c r="N13" s="21"/>
      <c r="O13" s="33">
        <f t="shared" si="0"/>
        <v>-38280.172413793101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41142.241379310341</v>
      </c>
      <c r="N14" s="21"/>
      <c r="O14" s="33">
        <f t="shared" si="0"/>
        <v>-41142.241379310341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83000</v>
      </c>
      <c r="K15" s="3">
        <v>11</v>
      </c>
      <c r="L15" s="35" t="s">
        <v>17</v>
      </c>
      <c r="M15" s="34">
        <f t="shared" si="1"/>
        <v>44004.31034482758</v>
      </c>
      <c r="N15" s="21">
        <v>38400</v>
      </c>
      <c r="O15" s="33">
        <f t="shared" si="0"/>
        <v>-5604.3103448275797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46866.379310344819</v>
      </c>
      <c r="N16" s="21"/>
      <c r="O16" s="33">
        <f t="shared" si="0"/>
        <v>-46866.379310344819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64</v>
      </c>
      <c r="E17" s="69"/>
      <c r="F17" s="68">
        <f>F16+F11</f>
        <v>464</v>
      </c>
      <c r="G17" s="60"/>
      <c r="H17" s="67"/>
      <c r="I17" s="66"/>
      <c r="K17" s="3">
        <v>13</v>
      </c>
      <c r="L17" s="65" t="s">
        <v>13</v>
      </c>
      <c r="M17" s="57">
        <f t="shared" si="1"/>
        <v>49728.448275862058</v>
      </c>
      <c r="N17" s="21"/>
      <c r="O17" s="33">
        <f t="shared" si="0"/>
        <v>-49728.448275862058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56525.862068965507</v>
      </c>
      <c r="N18" s="21"/>
      <c r="O18" s="33">
        <f t="shared" si="0"/>
        <v>-56525.862068965507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162.109375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63323.275862068956</v>
      </c>
      <c r="N19" s="21">
        <v>54900</v>
      </c>
      <c r="O19" s="33">
        <f t="shared" si="0"/>
        <v>-8423.2758620689565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67258.620689655159</v>
      </c>
      <c r="N20" s="21"/>
      <c r="O20" s="33">
        <f t="shared" si="0"/>
        <v>-67258.620689655159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71193.965517241362</v>
      </c>
      <c r="N21" s="21"/>
      <c r="O21" s="33">
        <f t="shared" si="0"/>
        <v>-71193.965517241362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73600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75129.310344827565</v>
      </c>
      <c r="N22" s="21"/>
      <c r="O22" s="33">
        <f t="shared" si="0"/>
        <v>-75129.310344827565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83000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79064.655172413768</v>
      </c>
      <c r="N23" s="21"/>
      <c r="O23" s="33">
        <f t="shared" si="0"/>
        <v>-79064.655172413768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-9400</v>
      </c>
      <c r="E24" s="26"/>
      <c r="F24" s="25">
        <f>D24/F22</f>
        <v>-8.1739130434782616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82999.999999999971</v>
      </c>
      <c r="N24" s="21"/>
      <c r="O24" s="20">
        <f t="shared" si="0"/>
        <v>-82999.999999999971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51"/>
  <sheetViews>
    <sheetView workbookViewId="0">
      <selection activeCell="I5" sqref="I5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43836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58000</v>
      </c>
      <c r="G4" s="54"/>
      <c r="H4" s="119"/>
      <c r="I4" s="116"/>
      <c r="R4" s="118"/>
      <c r="S4" s="12"/>
      <c r="T4" s="30"/>
      <c r="Z4" s="1">
        <v>6012020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3466.666666666667</v>
      </c>
      <c r="N5" s="113"/>
      <c r="O5" s="112">
        <f t="shared" ref="O5:O24" si="0">N5-M5</f>
        <v>-3466.666666666667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6933.3333333333339</v>
      </c>
      <c r="N6" s="109"/>
      <c r="O6" s="33">
        <f t="shared" si="0"/>
        <v>-6933.3333333333339</v>
      </c>
      <c r="P6" s="108" t="s">
        <v>46</v>
      </c>
      <c r="Q6" s="107">
        <f>+M11/7</f>
        <v>3466.6666666666674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10400</v>
      </c>
      <c r="N7" s="21">
        <v>7200</v>
      </c>
      <c r="O7" s="33">
        <f t="shared" si="0"/>
        <v>-3200</v>
      </c>
      <c r="P7" s="99" t="s">
        <v>39</v>
      </c>
      <c r="Q7" s="98">
        <f>+(M17-M11)/6</f>
        <v>2000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26</v>
      </c>
      <c r="E8" s="78">
        <v>7</v>
      </c>
      <c r="F8" s="100">
        <f>E8*D8</f>
        <v>182</v>
      </c>
      <c r="G8" s="54"/>
      <c r="H8" s="377"/>
      <c r="I8" s="378"/>
      <c r="K8" s="3">
        <v>4</v>
      </c>
      <c r="L8" s="35" t="s">
        <v>37</v>
      </c>
      <c r="M8" s="34">
        <f>+$F$4/$F$11*$D$8+M7</f>
        <v>13866.666666666668</v>
      </c>
      <c r="N8" s="21">
        <v>11100</v>
      </c>
      <c r="O8" s="33">
        <f t="shared" si="0"/>
        <v>-2766.6666666666679</v>
      </c>
      <c r="P8" s="99" t="s">
        <v>36</v>
      </c>
      <c r="Q8" s="98">
        <f>+(M19-M17)/2</f>
        <v>4533.3333333333358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15</v>
      </c>
      <c r="E9" s="78">
        <v>8</v>
      </c>
      <c r="F9" s="83">
        <f>E9*D9</f>
        <v>120</v>
      </c>
      <c r="G9" s="54"/>
      <c r="H9" s="369" t="s">
        <v>34</v>
      </c>
      <c r="I9" s="371">
        <f>M11</f>
        <v>24266.666666666672</v>
      </c>
      <c r="K9" s="3">
        <v>5</v>
      </c>
      <c r="L9" s="35" t="s">
        <v>33</v>
      </c>
      <c r="M9" s="34">
        <f>+$F$4/$F$11*$D$8+M8</f>
        <v>17333.333333333336</v>
      </c>
      <c r="N9" s="21"/>
      <c r="O9" s="33">
        <f t="shared" si="0"/>
        <v>-17333.333333333336</v>
      </c>
      <c r="P9" s="96" t="s">
        <v>32</v>
      </c>
      <c r="Q9" s="95">
        <f>+(M24-M19)/7</f>
        <v>1809.5238095238112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20800.000000000004</v>
      </c>
      <c r="N10" s="21"/>
      <c r="O10" s="33">
        <f t="shared" si="0"/>
        <v>-20800.000000000004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60</v>
      </c>
      <c r="E11" s="90"/>
      <c r="F11" s="89">
        <f>SUM(F8:F10)</f>
        <v>435</v>
      </c>
      <c r="G11" s="54"/>
      <c r="H11" s="373" t="s">
        <v>28</v>
      </c>
      <c r="I11" s="374">
        <f>+M17</f>
        <v>36266.666666666672</v>
      </c>
      <c r="J11" s="85"/>
      <c r="K11" s="3">
        <v>7</v>
      </c>
      <c r="L11" s="58" t="s">
        <v>27</v>
      </c>
      <c r="M11" s="57">
        <f>+$F$4/$F$11*($D$8)+M10</f>
        <v>24266.666666666672</v>
      </c>
      <c r="N11" s="21">
        <v>18700</v>
      </c>
      <c r="O11" s="33">
        <f t="shared" si="0"/>
        <v>-5566.6666666666715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26266.666666666672</v>
      </c>
      <c r="N12" s="21">
        <v>20200</v>
      </c>
      <c r="O12" s="33">
        <f t="shared" si="0"/>
        <v>-6066.6666666666715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45333.333333333343</v>
      </c>
      <c r="J13" s="85"/>
      <c r="K13" s="3">
        <v>9</v>
      </c>
      <c r="L13" s="35" t="s">
        <v>22</v>
      </c>
      <c r="M13" s="34">
        <f t="shared" si="1"/>
        <v>28266.666666666672</v>
      </c>
      <c r="N13" s="21">
        <v>22700</v>
      </c>
      <c r="O13" s="33">
        <f t="shared" si="0"/>
        <v>-5566.6666666666715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30266.666666666672</v>
      </c>
      <c r="N14" s="21"/>
      <c r="O14" s="33">
        <f t="shared" si="0"/>
        <v>-30266.666666666672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58000</v>
      </c>
      <c r="K15" s="3">
        <v>11</v>
      </c>
      <c r="L15" s="35" t="s">
        <v>17</v>
      </c>
      <c r="M15" s="34">
        <f t="shared" si="1"/>
        <v>32266.666666666672</v>
      </c>
      <c r="N15" s="21">
        <v>25800</v>
      </c>
      <c r="O15" s="33">
        <f t="shared" si="0"/>
        <v>-6466.6666666666715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34266.666666666672</v>
      </c>
      <c r="N16" s="21"/>
      <c r="O16" s="33">
        <f t="shared" si="0"/>
        <v>-34266.666666666672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60</v>
      </c>
      <c r="E17" s="69"/>
      <c r="F17" s="68">
        <f>F16+F11</f>
        <v>435</v>
      </c>
      <c r="G17" s="60"/>
      <c r="H17" s="67"/>
      <c r="I17" s="66"/>
      <c r="K17" s="3">
        <v>13</v>
      </c>
      <c r="L17" s="65" t="s">
        <v>13</v>
      </c>
      <c r="M17" s="57">
        <f t="shared" si="1"/>
        <v>36266.666666666672</v>
      </c>
      <c r="N17" s="21"/>
      <c r="O17" s="33">
        <f t="shared" si="0"/>
        <v>-36266.666666666672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40800.000000000007</v>
      </c>
      <c r="N18" s="21"/>
      <c r="O18" s="33">
        <f t="shared" si="0"/>
        <v>-40800.000000000007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120.83333333333333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45333.333333333343</v>
      </c>
      <c r="N19" s="21"/>
      <c r="O19" s="33">
        <f t="shared" si="0"/>
        <v>-45333.333333333343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47866.666666666679</v>
      </c>
      <c r="N20" s="21"/>
      <c r="O20" s="33">
        <f t="shared" si="0"/>
        <v>-47866.666666666679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50400.000000000015</v>
      </c>
      <c r="N21" s="21"/>
      <c r="O21" s="33">
        <f t="shared" si="0"/>
        <v>-50400.000000000015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69000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52933.33333333335</v>
      </c>
      <c r="N22" s="21"/>
      <c r="O22" s="33">
        <f t="shared" si="0"/>
        <v>-52933.33333333335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55466.666666666686</v>
      </c>
      <c r="N23" s="21"/>
      <c r="O23" s="33">
        <f t="shared" si="0"/>
        <v>-55466.666666666686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11000</v>
      </c>
      <c r="E24" s="26"/>
      <c r="F24" s="25">
        <f>D24/F22</f>
        <v>9.5652173913043477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58000.000000000022</v>
      </c>
      <c r="N24" s="21"/>
      <c r="O24" s="20">
        <f t="shared" si="0"/>
        <v>-58000.000000000022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43837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58000</v>
      </c>
      <c r="G4" s="54"/>
      <c r="H4" s="119"/>
      <c r="I4" s="116"/>
      <c r="R4" s="118"/>
      <c r="S4" s="12"/>
      <c r="T4" s="30"/>
      <c r="Z4" s="1">
        <v>7012020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3276.8361581920904</v>
      </c>
      <c r="N5" s="113">
        <v>2240</v>
      </c>
      <c r="O5" s="112">
        <f t="shared" ref="O5:O24" si="0">N5-M5</f>
        <v>-1036.8361581920904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6553.6723163841807</v>
      </c>
      <c r="N6" s="109"/>
      <c r="O6" s="33">
        <f t="shared" si="0"/>
        <v>-6553.6723163841807</v>
      </c>
      <c r="P6" s="108" t="s">
        <v>46</v>
      </c>
      <c r="Q6" s="107">
        <f>+M11/7</f>
        <v>3276.8361581920904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9830.5084745762706</v>
      </c>
      <c r="N7" s="21">
        <v>8500</v>
      </c>
      <c r="O7" s="33">
        <f t="shared" si="0"/>
        <v>-1330.5084745762706</v>
      </c>
      <c r="P7" s="99" t="s">
        <v>39</v>
      </c>
      <c r="Q7" s="98">
        <f>+(M17-M11)/6</f>
        <v>1802.2598870056493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13107.344632768361</v>
      </c>
      <c r="N8" s="21"/>
      <c r="O8" s="33">
        <f t="shared" si="0"/>
        <v>-13107.344632768361</v>
      </c>
      <c r="P8" s="99" t="s">
        <v>36</v>
      </c>
      <c r="Q8" s="98">
        <f>+(M19-M17)/2</f>
        <v>4751.412429378528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11</v>
      </c>
      <c r="E9" s="78">
        <v>8</v>
      </c>
      <c r="F9" s="83">
        <f>E9*D9</f>
        <v>88</v>
      </c>
      <c r="G9" s="54"/>
      <c r="H9" s="369" t="s">
        <v>34</v>
      </c>
      <c r="I9" s="371">
        <f>M11</f>
        <v>22937.853107344632</v>
      </c>
      <c r="K9" s="3">
        <v>5</v>
      </c>
      <c r="L9" s="35" t="s">
        <v>33</v>
      </c>
      <c r="M9" s="34">
        <f>+$F$4/$F$11*$D$8+M8</f>
        <v>16384.18079096045</v>
      </c>
      <c r="N9" s="21">
        <v>13900</v>
      </c>
      <c r="O9" s="33">
        <f t="shared" si="0"/>
        <v>-2484.1807909604504</v>
      </c>
      <c r="P9" s="96" t="s">
        <v>32</v>
      </c>
      <c r="Q9" s="95">
        <f>+(M24-M19)/7</f>
        <v>2106.5375302663442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19661.016949152541</v>
      </c>
      <c r="N10" s="21">
        <v>16567</v>
      </c>
      <c r="O10" s="33">
        <f t="shared" si="0"/>
        <v>-3094.0169491525412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49</v>
      </c>
      <c r="E11" s="90"/>
      <c r="F11" s="89">
        <f>SUM(F8:F10)</f>
        <v>354</v>
      </c>
      <c r="G11" s="54"/>
      <c r="H11" s="373" t="s">
        <v>28</v>
      </c>
      <c r="I11" s="374">
        <f>+M17</f>
        <v>33751.412429378528</v>
      </c>
      <c r="J11" s="85"/>
      <c r="K11" s="3">
        <v>7</v>
      </c>
      <c r="L11" s="58" t="s">
        <v>27</v>
      </c>
      <c r="M11" s="57">
        <f>+$F$4/$F$11*($D$8)+M10</f>
        <v>22937.853107344632</v>
      </c>
      <c r="N11" s="21"/>
      <c r="O11" s="33">
        <f t="shared" si="0"/>
        <v>-22937.853107344632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24740.112994350282</v>
      </c>
      <c r="N12" s="21">
        <v>17000</v>
      </c>
      <c r="O12" s="33">
        <f t="shared" si="0"/>
        <v>-7740.112994350282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43254.237288135584</v>
      </c>
      <c r="J13" s="85"/>
      <c r="K13" s="3">
        <v>9</v>
      </c>
      <c r="L13" s="35" t="s">
        <v>22</v>
      </c>
      <c r="M13" s="34">
        <f t="shared" si="1"/>
        <v>26542.372881355932</v>
      </c>
      <c r="N13" s="21">
        <v>20400</v>
      </c>
      <c r="O13" s="33">
        <f t="shared" si="0"/>
        <v>-6142.3728813559319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28344.632768361582</v>
      </c>
      <c r="N14" s="21">
        <v>22500</v>
      </c>
      <c r="O14" s="33">
        <f t="shared" si="0"/>
        <v>-5844.6327683615818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58000</v>
      </c>
      <c r="K15" s="3">
        <v>11</v>
      </c>
      <c r="L15" s="35" t="s">
        <v>17</v>
      </c>
      <c r="M15" s="34">
        <f t="shared" si="1"/>
        <v>30146.892655367232</v>
      </c>
      <c r="N15" s="21">
        <v>24100</v>
      </c>
      <c r="O15" s="33">
        <f t="shared" si="0"/>
        <v>-6046.8926553672318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31949.152542372882</v>
      </c>
      <c r="N16" s="21">
        <v>25400</v>
      </c>
      <c r="O16" s="33">
        <f t="shared" si="0"/>
        <v>-6549.1525423728817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49</v>
      </c>
      <c r="E17" s="69"/>
      <c r="F17" s="68">
        <f>F16+F11</f>
        <v>354</v>
      </c>
      <c r="G17" s="60"/>
      <c r="H17" s="67"/>
      <c r="I17" s="66"/>
      <c r="K17" s="3">
        <v>13</v>
      </c>
      <c r="L17" s="65" t="s">
        <v>13</v>
      </c>
      <c r="M17" s="57">
        <f t="shared" si="1"/>
        <v>33751.412429378528</v>
      </c>
      <c r="N17" s="21">
        <v>27100</v>
      </c>
      <c r="O17" s="33">
        <f t="shared" si="0"/>
        <v>-6651.412429378528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38502.824858757056</v>
      </c>
      <c r="N18" s="21">
        <v>31000</v>
      </c>
      <c r="O18" s="33">
        <f t="shared" si="0"/>
        <v>-7502.8248587570561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147.9591836734694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43254.237288135584</v>
      </c>
      <c r="N19" s="21">
        <v>35000</v>
      </c>
      <c r="O19" s="33">
        <f t="shared" si="0"/>
        <v>-8254.2372881355841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46203.389830508466</v>
      </c>
      <c r="N20" s="21"/>
      <c r="O20" s="33">
        <f t="shared" si="0"/>
        <v>-46203.389830508466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49152.542372881348</v>
      </c>
      <c r="N21" s="21"/>
      <c r="O21" s="33">
        <f t="shared" si="0"/>
        <v>-49152.542372881348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56350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52101.694915254229</v>
      </c>
      <c r="N22" s="21"/>
      <c r="O22" s="33">
        <f t="shared" si="0"/>
        <v>-52101.694915254229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55050.847457627111</v>
      </c>
      <c r="N23" s="21"/>
      <c r="O23" s="33">
        <f t="shared" si="0"/>
        <v>-55050.847457627111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-1650</v>
      </c>
      <c r="E24" s="26"/>
      <c r="F24" s="25">
        <f>D24/F22</f>
        <v>-1.4347826086956521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57999.999999999993</v>
      </c>
      <c r="N24" s="21"/>
      <c r="O24" s="20">
        <f t="shared" si="0"/>
        <v>-57999.999999999993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43838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72000</v>
      </c>
      <c r="G4" s="54"/>
      <c r="H4" s="119"/>
      <c r="I4" s="116"/>
      <c r="R4" s="118"/>
      <c r="S4" s="12"/>
      <c r="T4" s="30"/>
      <c r="Z4" s="1">
        <v>8012020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3750</v>
      </c>
      <c r="N5" s="113">
        <v>0</v>
      </c>
      <c r="O5" s="112">
        <f t="shared" ref="O5:O24" si="0">N5-M5</f>
        <v>-3750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7500</v>
      </c>
      <c r="N6" s="109">
        <v>2000</v>
      </c>
      <c r="O6" s="33">
        <f t="shared" si="0"/>
        <v>-5500</v>
      </c>
      <c r="P6" s="108" t="s">
        <v>46</v>
      </c>
      <c r="Q6" s="107">
        <f>+M11/7</f>
        <v>3750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11250</v>
      </c>
      <c r="N7" s="21">
        <v>5730</v>
      </c>
      <c r="O7" s="33">
        <f t="shared" si="0"/>
        <v>-5520</v>
      </c>
      <c r="P7" s="99" t="s">
        <v>39</v>
      </c>
      <c r="Q7" s="98">
        <f>+(M17-M11)/6</f>
        <v>2437.5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15000</v>
      </c>
      <c r="N8" s="21">
        <v>8987</v>
      </c>
      <c r="O8" s="33">
        <f t="shared" si="0"/>
        <v>-6013</v>
      </c>
      <c r="P8" s="99" t="s">
        <v>36</v>
      </c>
      <c r="Q8" s="98">
        <f>+(M19-M17)/2</f>
        <v>6187.5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13</v>
      </c>
      <c r="E9" s="78">
        <v>8</v>
      </c>
      <c r="F9" s="83">
        <f>E9*D9</f>
        <v>104</v>
      </c>
      <c r="G9" s="54"/>
      <c r="H9" s="369" t="s">
        <v>34</v>
      </c>
      <c r="I9" s="371">
        <f>M11</f>
        <v>26250</v>
      </c>
      <c r="K9" s="3">
        <v>5</v>
      </c>
      <c r="L9" s="35" t="s">
        <v>33</v>
      </c>
      <c r="M9" s="34">
        <f>+$F$4/$F$11*$D$8+M8</f>
        <v>18750</v>
      </c>
      <c r="N9" s="21">
        <v>12986</v>
      </c>
      <c r="O9" s="33">
        <f t="shared" si="0"/>
        <v>-5764</v>
      </c>
      <c r="P9" s="96" t="s">
        <v>32</v>
      </c>
      <c r="Q9" s="95">
        <f>+(M24-M19)/7</f>
        <v>2678.5714285714284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22500</v>
      </c>
      <c r="N10" s="21"/>
      <c r="O10" s="33">
        <f t="shared" si="0"/>
        <v>-22500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53</v>
      </c>
      <c r="E11" s="90"/>
      <c r="F11" s="89">
        <f>SUM(F8:F10)</f>
        <v>384</v>
      </c>
      <c r="G11" s="54"/>
      <c r="H11" s="373" t="s">
        <v>28</v>
      </c>
      <c r="I11" s="374">
        <f>+M17</f>
        <v>40875</v>
      </c>
      <c r="J11" s="85"/>
      <c r="K11" s="3">
        <v>7</v>
      </c>
      <c r="L11" s="58" t="s">
        <v>27</v>
      </c>
      <c r="M11" s="57">
        <f>+$F$4/$F$11*($D$8)+M10</f>
        <v>26250</v>
      </c>
      <c r="N11" s="21">
        <v>19167</v>
      </c>
      <c r="O11" s="33">
        <f t="shared" si="0"/>
        <v>-7083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28687.5</v>
      </c>
      <c r="N12" s="21">
        <v>21600</v>
      </c>
      <c r="O12" s="33">
        <f t="shared" si="0"/>
        <v>-7087.5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53250</v>
      </c>
      <c r="J13" s="85"/>
      <c r="K13" s="3">
        <v>9</v>
      </c>
      <c r="L13" s="35" t="s">
        <v>22</v>
      </c>
      <c r="M13" s="34">
        <f t="shared" si="1"/>
        <v>31125</v>
      </c>
      <c r="N13" s="21">
        <v>23600</v>
      </c>
      <c r="O13" s="33">
        <f t="shared" si="0"/>
        <v>-7525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33562.5</v>
      </c>
      <c r="N14" s="21">
        <v>24900</v>
      </c>
      <c r="O14" s="33">
        <f t="shared" si="0"/>
        <v>-8662.5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72000</v>
      </c>
      <c r="K15" s="3">
        <v>11</v>
      </c>
      <c r="L15" s="35" t="s">
        <v>17</v>
      </c>
      <c r="M15" s="34">
        <f t="shared" si="1"/>
        <v>36000</v>
      </c>
      <c r="N15" s="21">
        <v>26850</v>
      </c>
      <c r="O15" s="33">
        <f t="shared" si="0"/>
        <v>-9150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38437.5</v>
      </c>
      <c r="N16" s="21">
        <v>28900</v>
      </c>
      <c r="O16" s="33">
        <f t="shared" si="0"/>
        <v>-9537.5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53</v>
      </c>
      <c r="E17" s="69"/>
      <c r="F17" s="68">
        <f>F16+F11</f>
        <v>384</v>
      </c>
      <c r="G17" s="60"/>
      <c r="H17" s="67"/>
      <c r="I17" s="66"/>
      <c r="K17" s="3">
        <v>13</v>
      </c>
      <c r="L17" s="65" t="s">
        <v>13</v>
      </c>
      <c r="M17" s="57">
        <f t="shared" si="1"/>
        <v>40875</v>
      </c>
      <c r="N17" s="21"/>
      <c r="O17" s="33">
        <f t="shared" si="0"/>
        <v>-40875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47062.5</v>
      </c>
      <c r="N18" s="21">
        <v>35200</v>
      </c>
      <c r="O18" s="33">
        <f t="shared" si="0"/>
        <v>-11862.5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169.81132075471697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53250</v>
      </c>
      <c r="N19" s="21">
        <v>39800</v>
      </c>
      <c r="O19" s="33">
        <f t="shared" si="0"/>
        <v>-13450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57000</v>
      </c>
      <c r="N20" s="21"/>
      <c r="O20" s="33">
        <f t="shared" si="0"/>
        <v>-57000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60750</v>
      </c>
      <c r="N21" s="21"/>
      <c r="O21" s="33">
        <f t="shared" si="0"/>
        <v>-60750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60950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64500</v>
      </c>
      <c r="N22" s="21"/>
      <c r="O22" s="33">
        <f t="shared" si="0"/>
        <v>-64500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72000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68250</v>
      </c>
      <c r="N23" s="21"/>
      <c r="O23" s="33">
        <f t="shared" si="0"/>
        <v>-68250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-11050</v>
      </c>
      <c r="E24" s="26"/>
      <c r="F24" s="25">
        <f>D24/F22</f>
        <v>-9.6086956521739122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72000</v>
      </c>
      <c r="N24" s="21"/>
      <c r="O24" s="20">
        <f t="shared" si="0"/>
        <v>-72000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51"/>
  <sheetViews>
    <sheetView workbookViewId="0">
      <selection activeCell="V10" sqref="V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43839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87000</v>
      </c>
      <c r="G4" s="54"/>
      <c r="H4" s="119"/>
      <c r="I4" s="116"/>
      <c r="R4" s="118"/>
      <c r="S4" s="12"/>
      <c r="T4" s="30"/>
      <c r="Z4" s="1">
        <v>9012020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4461.5384615384619</v>
      </c>
      <c r="N5" s="113">
        <v>693</v>
      </c>
      <c r="O5" s="112">
        <f t="shared" ref="O5:O24" si="0">N5-M5</f>
        <v>-3768.5384615384619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8923.0769230769238</v>
      </c>
      <c r="N6" s="109">
        <v>4200</v>
      </c>
      <c r="O6" s="33">
        <f t="shared" si="0"/>
        <v>-4723.0769230769238</v>
      </c>
      <c r="P6" s="108" t="s">
        <v>46</v>
      </c>
      <c r="Q6" s="107">
        <f>+M11/7</f>
        <v>4461.5384615384619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13384.615384615387</v>
      </c>
      <c r="N7" s="21">
        <v>9237</v>
      </c>
      <c r="O7" s="33">
        <f t="shared" si="0"/>
        <v>-4147.6153846153866</v>
      </c>
      <c r="P7" s="99" t="s">
        <v>39</v>
      </c>
      <c r="Q7" s="98">
        <f>+(M17-M11)/6</f>
        <v>3244.7552447552448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22</v>
      </c>
      <c r="E8" s="78">
        <v>7</v>
      </c>
      <c r="F8" s="100">
        <f>E8*D8</f>
        <v>154</v>
      </c>
      <c r="G8" s="54"/>
      <c r="H8" s="377"/>
      <c r="I8" s="378"/>
      <c r="K8" s="3">
        <v>4</v>
      </c>
      <c r="L8" s="35" t="s">
        <v>37</v>
      </c>
      <c r="M8" s="34">
        <f>+$F$4/$F$11*$D$8+M7</f>
        <v>17846.153846153848</v>
      </c>
      <c r="N8" s="21">
        <v>14500</v>
      </c>
      <c r="O8" s="33">
        <f t="shared" si="0"/>
        <v>-3346.1538461538476</v>
      </c>
      <c r="P8" s="99" t="s">
        <v>36</v>
      </c>
      <c r="Q8" s="98">
        <f>+(M19-M17)/2</f>
        <v>7503.4965034965062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16</v>
      </c>
      <c r="E9" s="78">
        <v>8</v>
      </c>
      <c r="F9" s="83">
        <f>E9*D9</f>
        <v>128</v>
      </c>
      <c r="G9" s="54"/>
      <c r="H9" s="369" t="s">
        <v>34</v>
      </c>
      <c r="I9" s="371">
        <f>M11</f>
        <v>31230.76923076923</v>
      </c>
      <c r="K9" s="3">
        <v>5</v>
      </c>
      <c r="L9" s="35" t="s">
        <v>33</v>
      </c>
      <c r="M9" s="34">
        <f>+$F$4/$F$11*$D$8+M8</f>
        <v>22307.692307692309</v>
      </c>
      <c r="N9" s="21">
        <v>19816</v>
      </c>
      <c r="O9" s="33">
        <f t="shared" si="0"/>
        <v>-2491.6923076923085</v>
      </c>
      <c r="P9" s="96" t="s">
        <v>32</v>
      </c>
      <c r="Q9" s="95">
        <f>+(M24-M19)/7</f>
        <v>3041.9580419580388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26769.23076923077</v>
      </c>
      <c r="N10" s="21">
        <v>26000</v>
      </c>
      <c r="O10" s="33">
        <f t="shared" si="0"/>
        <v>-769.23076923076951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59</v>
      </c>
      <c r="E11" s="90"/>
      <c r="F11" s="89">
        <f>SUM(F8:F10)</f>
        <v>429</v>
      </c>
      <c r="G11" s="54"/>
      <c r="H11" s="373" t="s">
        <v>28</v>
      </c>
      <c r="I11" s="374">
        <f>+M17</f>
        <v>50699.3006993007</v>
      </c>
      <c r="J11" s="85"/>
      <c r="K11" s="3">
        <v>7</v>
      </c>
      <c r="L11" s="58" t="s">
        <v>27</v>
      </c>
      <c r="M11" s="57">
        <f>+$F$4/$F$11*($D$8)+M10</f>
        <v>31230.76923076923</v>
      </c>
      <c r="N11" s="21">
        <v>28985</v>
      </c>
      <c r="O11" s="33">
        <f t="shared" si="0"/>
        <v>-2245.7692307692305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34475.524475524478</v>
      </c>
      <c r="N12" s="21"/>
      <c r="O12" s="33">
        <f t="shared" si="0"/>
        <v>-34475.524475524478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65706.293706293713</v>
      </c>
      <c r="J13" s="85"/>
      <c r="K13" s="3">
        <v>9</v>
      </c>
      <c r="L13" s="35" t="s">
        <v>22</v>
      </c>
      <c r="M13" s="34">
        <f t="shared" si="1"/>
        <v>37720.279720279723</v>
      </c>
      <c r="N13" s="21">
        <v>34700</v>
      </c>
      <c r="O13" s="33">
        <f t="shared" si="0"/>
        <v>-3020.2797202797228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40965.034965034967</v>
      </c>
      <c r="N14" s="21">
        <v>38300</v>
      </c>
      <c r="O14" s="33">
        <f t="shared" si="0"/>
        <v>-2665.0349650349672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87000</v>
      </c>
      <c r="K15" s="3">
        <v>11</v>
      </c>
      <c r="L15" s="35" t="s">
        <v>17</v>
      </c>
      <c r="M15" s="34">
        <f t="shared" si="1"/>
        <v>44209.790209790212</v>
      </c>
      <c r="N15" s="21">
        <v>41400</v>
      </c>
      <c r="O15" s="33">
        <f t="shared" si="0"/>
        <v>-2809.7902097902115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47454.545454545456</v>
      </c>
      <c r="N16" s="21">
        <v>44400</v>
      </c>
      <c r="O16" s="33">
        <f t="shared" si="0"/>
        <v>-3054.5454545454559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59</v>
      </c>
      <c r="E17" s="69"/>
      <c r="F17" s="68">
        <f>F16+F11</f>
        <v>429</v>
      </c>
      <c r="G17" s="60"/>
      <c r="H17" s="67"/>
      <c r="I17" s="66"/>
      <c r="K17" s="3">
        <v>13</v>
      </c>
      <c r="L17" s="65" t="s">
        <v>13</v>
      </c>
      <c r="M17" s="57">
        <f t="shared" si="1"/>
        <v>50699.3006993007</v>
      </c>
      <c r="N17" s="21"/>
      <c r="O17" s="33">
        <f t="shared" si="0"/>
        <v>-50699.3006993007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58202.797202797206</v>
      </c>
      <c r="N18" s="21">
        <v>52400</v>
      </c>
      <c r="O18" s="33">
        <f t="shared" si="0"/>
        <v>-5802.7972027972064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184.32203389830508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65706.293706293713</v>
      </c>
      <c r="N19" s="21">
        <v>57400</v>
      </c>
      <c r="O19" s="33">
        <f t="shared" si="0"/>
        <v>-8306.2937062937126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69965.034965034967</v>
      </c>
      <c r="N20" s="21"/>
      <c r="O20" s="33">
        <f t="shared" si="0"/>
        <v>-69965.034965034967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74223.776223776222</v>
      </c>
      <c r="N21" s="21"/>
      <c r="O21" s="33">
        <f t="shared" si="0"/>
        <v>-74223.776223776222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67850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78482.517482517476</v>
      </c>
      <c r="N22" s="21"/>
      <c r="O22" s="33">
        <f t="shared" si="0"/>
        <v>-78482.517482517476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87000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82741.258741258731</v>
      </c>
      <c r="N23" s="21"/>
      <c r="O23" s="33">
        <f t="shared" si="0"/>
        <v>-82741.258741258731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-19150</v>
      </c>
      <c r="E24" s="26"/>
      <c r="F24" s="25">
        <f>D24/F22</f>
        <v>-16.652173913043477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86999.999999999985</v>
      </c>
      <c r="N24" s="21"/>
      <c r="O24" s="20">
        <f t="shared" si="0"/>
        <v>-86999.999999999985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A51"/>
  <sheetViews>
    <sheetView workbookViewId="0">
      <selection activeCell="N9" sqref="N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1406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43841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78000</v>
      </c>
      <c r="G4" s="54"/>
      <c r="H4" s="119"/>
      <c r="I4" s="116"/>
      <c r="R4" s="118"/>
      <c r="S4" s="12"/>
      <c r="T4" s="30"/>
      <c r="Z4" s="1">
        <v>11012020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3823.5294117647063</v>
      </c>
      <c r="N5" s="113"/>
      <c r="O5" s="112">
        <f t="shared" ref="O5:O24" si="0">N5-M5</f>
        <v>-3823.5294117647063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7647.0588235294126</v>
      </c>
      <c r="N6" s="109">
        <v>4000</v>
      </c>
      <c r="O6" s="33">
        <f t="shared" si="0"/>
        <v>-3647.0588235294126</v>
      </c>
      <c r="P6" s="108" t="s">
        <v>46</v>
      </c>
      <c r="Q6" s="107">
        <f>+M11/7</f>
        <v>3823.5294117647063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11470.588235294119</v>
      </c>
      <c r="N7" s="21">
        <v>7329</v>
      </c>
      <c r="O7" s="33">
        <f t="shared" si="0"/>
        <v>-4141.5882352941189</v>
      </c>
      <c r="P7" s="99" t="s">
        <v>39</v>
      </c>
      <c r="Q7" s="98">
        <f>+(M17-M11)/6</f>
        <v>3058.8235294117635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15294.117647058825</v>
      </c>
      <c r="N8" s="21">
        <v>12000</v>
      </c>
      <c r="O8" s="33">
        <f t="shared" si="0"/>
        <v>-3294.1176470588252</v>
      </c>
      <c r="P8" s="99" t="s">
        <v>36</v>
      </c>
      <c r="Q8" s="98">
        <f>+(M19-M17)/2</f>
        <v>6882.3529411764684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16</v>
      </c>
      <c r="E9" s="78">
        <v>8</v>
      </c>
      <c r="F9" s="83">
        <f>E9*D9</f>
        <v>128</v>
      </c>
      <c r="G9" s="54"/>
      <c r="H9" s="369" t="s">
        <v>34</v>
      </c>
      <c r="I9" s="371">
        <f>M11</f>
        <v>26764.705882352944</v>
      </c>
      <c r="K9" s="3">
        <v>5</v>
      </c>
      <c r="L9" s="35" t="s">
        <v>33</v>
      </c>
      <c r="M9" s="34">
        <f>+$F$4/$F$11*$D$8+M8</f>
        <v>19117.647058823532</v>
      </c>
      <c r="N9" s="21">
        <v>16094</v>
      </c>
      <c r="O9" s="33">
        <f t="shared" si="0"/>
        <v>-3023.6470588235316</v>
      </c>
      <c r="P9" s="96" t="s">
        <v>32</v>
      </c>
      <c r="Q9" s="95">
        <f>+(M24-M19)/7</f>
        <v>2731.0924369747872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22941.176470588238</v>
      </c>
      <c r="N10" s="21"/>
      <c r="O10" s="33">
        <f t="shared" si="0"/>
        <v>-22941.176470588238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56</v>
      </c>
      <c r="E11" s="90"/>
      <c r="F11" s="89">
        <f>SUM(F8:F10)</f>
        <v>408</v>
      </c>
      <c r="G11" s="54"/>
      <c r="H11" s="373" t="s">
        <v>28</v>
      </c>
      <c r="I11" s="374">
        <f>+M17</f>
        <v>45117.647058823524</v>
      </c>
      <c r="J11" s="85"/>
      <c r="K11" s="3">
        <v>7</v>
      </c>
      <c r="L11" s="58" t="s">
        <v>27</v>
      </c>
      <c r="M11" s="57">
        <f>+$F$4/$F$11*($D$8)+M10</f>
        <v>26764.705882352944</v>
      </c>
      <c r="N11" s="21">
        <v>24618</v>
      </c>
      <c r="O11" s="33">
        <f t="shared" si="0"/>
        <v>-2146.7058823529442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29823.52941176471</v>
      </c>
      <c r="N12" s="21"/>
      <c r="O12" s="33">
        <f t="shared" si="0"/>
        <v>-29823.52941176471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58882.352941176461</v>
      </c>
      <c r="J13" s="85"/>
      <c r="K13" s="3">
        <v>9</v>
      </c>
      <c r="L13" s="35" t="s">
        <v>22</v>
      </c>
      <c r="M13" s="34">
        <f t="shared" si="1"/>
        <v>32882.352941176476</v>
      </c>
      <c r="N13" s="21">
        <v>29200</v>
      </c>
      <c r="O13" s="33">
        <f t="shared" si="0"/>
        <v>-3682.3529411764757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35941.176470588238</v>
      </c>
      <c r="N14" s="21"/>
      <c r="O14" s="33">
        <f t="shared" si="0"/>
        <v>-35941.176470588238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78000</v>
      </c>
      <c r="K15" s="3">
        <v>11</v>
      </c>
      <c r="L15" s="35" t="s">
        <v>17</v>
      </c>
      <c r="M15" s="34">
        <f t="shared" si="1"/>
        <v>39000</v>
      </c>
      <c r="N15" s="21">
        <v>33900</v>
      </c>
      <c r="O15" s="33">
        <f t="shared" si="0"/>
        <v>-5100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42058.823529411762</v>
      </c>
      <c r="N16" s="21">
        <v>36800</v>
      </c>
      <c r="O16" s="33">
        <f t="shared" si="0"/>
        <v>-5258.8235294117621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56</v>
      </c>
      <c r="E17" s="69"/>
      <c r="F17" s="68">
        <f>F16+F11</f>
        <v>408</v>
      </c>
      <c r="G17" s="60"/>
      <c r="H17" s="67"/>
      <c r="I17" s="66"/>
      <c r="K17" s="3">
        <v>13</v>
      </c>
      <c r="L17" s="65" t="s">
        <v>13</v>
      </c>
      <c r="M17" s="57">
        <f t="shared" si="1"/>
        <v>45117.647058823524</v>
      </c>
      <c r="N17" s="21">
        <v>40000</v>
      </c>
      <c r="O17" s="33">
        <f t="shared" si="0"/>
        <v>-5117.6470588235243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51999.999999999993</v>
      </c>
      <c r="N18" s="21">
        <v>43700</v>
      </c>
      <c r="O18" s="33">
        <f t="shared" si="0"/>
        <v>-8299.9999999999927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174.10714285714286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58882.352941176461</v>
      </c>
      <c r="N19" s="21"/>
      <c r="O19" s="33">
        <f t="shared" si="0"/>
        <v>-58882.352941176461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62705.882352941167</v>
      </c>
      <c r="N20" s="21"/>
      <c r="O20" s="33">
        <f t="shared" si="0"/>
        <v>-62705.882352941167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66529.411764705874</v>
      </c>
      <c r="N21" s="21"/>
      <c r="O21" s="33">
        <f t="shared" si="0"/>
        <v>-66529.411764705874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64400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70352.941176470573</v>
      </c>
      <c r="N22" s="21"/>
      <c r="O22" s="33">
        <f t="shared" si="0"/>
        <v>-70352.941176470573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74176.470588235272</v>
      </c>
      <c r="N23" s="21"/>
      <c r="O23" s="33">
        <f t="shared" si="0"/>
        <v>-74176.470588235272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-13600</v>
      </c>
      <c r="E24" s="26"/>
      <c r="F24" s="25">
        <f>D24/F22</f>
        <v>-11.826086956521738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77999.999999999971</v>
      </c>
      <c r="N24" s="21"/>
      <c r="O24" s="20">
        <f t="shared" si="0"/>
        <v>-77999.999999999971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A51"/>
  <sheetViews>
    <sheetView workbookViewId="0">
      <selection activeCell="W17" sqref="W17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1406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43844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/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65000</v>
      </c>
      <c r="G4" s="54"/>
      <c r="H4" s="119"/>
      <c r="I4" s="116"/>
      <c r="R4" s="118"/>
      <c r="S4" s="12"/>
      <c r="T4" s="30"/>
      <c r="Z4" s="1">
        <v>14012020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2785.7142857142858</v>
      </c>
      <c r="N5" s="113">
        <v>2314</v>
      </c>
      <c r="O5" s="112">
        <f t="shared" ref="O5:O24" si="0">N5-M5</f>
        <v>-471.71428571428578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5571.4285714285716</v>
      </c>
      <c r="N6" s="113">
        <v>2314</v>
      </c>
      <c r="O6" s="33">
        <f t="shared" si="0"/>
        <v>-3257.4285714285716</v>
      </c>
      <c r="P6" s="108" t="s">
        <v>46</v>
      </c>
      <c r="Q6" s="107">
        <f>+M11/7</f>
        <v>2785.7142857142858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8357.1428571428569</v>
      </c>
      <c r="N7" s="21">
        <v>9500</v>
      </c>
      <c r="O7" s="33">
        <f t="shared" si="0"/>
        <v>1142.8571428571431</v>
      </c>
      <c r="P7" s="99" t="s">
        <v>39</v>
      </c>
      <c r="Q7" s="98">
        <f>+(M17-M11)/6</f>
        <v>2600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11142.857142857143</v>
      </c>
      <c r="N8" s="21">
        <v>12578</v>
      </c>
      <c r="O8" s="33">
        <f t="shared" si="0"/>
        <v>1435.1428571428569</v>
      </c>
      <c r="P8" s="99" t="s">
        <v>36</v>
      </c>
      <c r="Q8" s="98">
        <f>+(M19-M17)/2</f>
        <v>6128.5714285714275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14</v>
      </c>
      <c r="E9" s="78">
        <v>8</v>
      </c>
      <c r="F9" s="83">
        <f>E9*D9</f>
        <v>112</v>
      </c>
      <c r="G9" s="54"/>
      <c r="H9" s="369" t="s">
        <v>34</v>
      </c>
      <c r="I9" s="371">
        <f>M11</f>
        <v>19500</v>
      </c>
      <c r="K9" s="3">
        <v>5</v>
      </c>
      <c r="L9" s="35" t="s">
        <v>33</v>
      </c>
      <c r="M9" s="34">
        <f>+$F$4/$F$11*$D$8+M8</f>
        <v>13928.571428571429</v>
      </c>
      <c r="N9" s="21">
        <v>14500</v>
      </c>
      <c r="O9" s="33">
        <f t="shared" si="0"/>
        <v>571.42857142857065</v>
      </c>
      <c r="P9" s="96" t="s">
        <v>32</v>
      </c>
      <c r="Q9" s="95">
        <f>+(M24-M19)/7</f>
        <v>2520.4081632653056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16714.285714285714</v>
      </c>
      <c r="N10" s="21">
        <v>17200</v>
      </c>
      <c r="O10" s="33">
        <f t="shared" si="0"/>
        <v>485.71428571428623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48</v>
      </c>
      <c r="E11" s="90"/>
      <c r="F11" s="89">
        <f>SUM(F8:F10)</f>
        <v>350</v>
      </c>
      <c r="G11" s="54"/>
      <c r="H11" s="373" t="s">
        <v>28</v>
      </c>
      <c r="I11" s="374">
        <f>+M17</f>
        <v>35100</v>
      </c>
      <c r="J11" s="85"/>
      <c r="K11" s="3">
        <v>7</v>
      </c>
      <c r="L11" s="58" t="s">
        <v>27</v>
      </c>
      <c r="M11" s="57">
        <f>+$F$4/$F$11*($D$8)+M10</f>
        <v>19500</v>
      </c>
      <c r="N11" s="21">
        <v>18856</v>
      </c>
      <c r="O11" s="33">
        <f t="shared" si="0"/>
        <v>-644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22100</v>
      </c>
      <c r="N12" s="21">
        <v>22800</v>
      </c>
      <c r="O12" s="33">
        <f t="shared" si="0"/>
        <v>700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47357.142857142855</v>
      </c>
      <c r="J13" s="85"/>
      <c r="K13" s="3">
        <v>9</v>
      </c>
      <c r="L13" s="35" t="s">
        <v>22</v>
      </c>
      <c r="M13" s="34">
        <f t="shared" si="1"/>
        <v>24700</v>
      </c>
      <c r="N13" s="21">
        <v>25200</v>
      </c>
      <c r="O13" s="33">
        <f t="shared" si="0"/>
        <v>500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27300</v>
      </c>
      <c r="N14" s="21">
        <v>28500</v>
      </c>
      <c r="O14" s="33">
        <f t="shared" si="0"/>
        <v>1200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65000</v>
      </c>
      <c r="K15" s="3">
        <v>11</v>
      </c>
      <c r="L15" s="35" t="s">
        <v>17</v>
      </c>
      <c r="M15" s="34">
        <f t="shared" si="1"/>
        <v>29900</v>
      </c>
      <c r="N15" s="21">
        <v>30700</v>
      </c>
      <c r="O15" s="33">
        <f t="shared" si="0"/>
        <v>800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32500</v>
      </c>
      <c r="N16" s="21">
        <v>32200</v>
      </c>
      <c r="O16" s="33">
        <f t="shared" si="0"/>
        <v>-300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48</v>
      </c>
      <c r="E17" s="69"/>
      <c r="F17" s="68">
        <f>F16+F11</f>
        <v>350</v>
      </c>
      <c r="G17" s="60"/>
      <c r="H17" s="67"/>
      <c r="I17" s="66"/>
      <c r="K17" s="3">
        <v>13</v>
      </c>
      <c r="L17" s="65" t="s">
        <v>13</v>
      </c>
      <c r="M17" s="57">
        <f t="shared" si="1"/>
        <v>35100</v>
      </c>
      <c r="N17" s="21">
        <v>34300</v>
      </c>
      <c r="O17" s="33">
        <f t="shared" si="0"/>
        <v>-800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41228.571428571428</v>
      </c>
      <c r="N18" s="21"/>
      <c r="O18" s="33">
        <f t="shared" si="0"/>
        <v>-41228.571428571428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169.27083333333334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47357.142857142855</v>
      </c>
      <c r="N19" s="21">
        <v>39300</v>
      </c>
      <c r="O19" s="33">
        <f t="shared" si="0"/>
        <v>-8057.1428571428551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50885.714285714283</v>
      </c>
      <c r="N20" s="21"/>
      <c r="O20" s="33">
        <f t="shared" si="0"/>
        <v>-50885.714285714283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54414.28571428571</v>
      </c>
      <c r="N21" s="21">
        <v>44600</v>
      </c>
      <c r="O21" s="33">
        <f t="shared" si="0"/>
        <v>-9814.2857142857101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55200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57942.857142857138</v>
      </c>
      <c r="N22" s="21"/>
      <c r="O22" s="33">
        <f t="shared" si="0"/>
        <v>-57942.857142857138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61471.428571428565</v>
      </c>
      <c r="N23" s="21"/>
      <c r="O23" s="33">
        <f t="shared" si="0"/>
        <v>-61471.428571428565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-9800</v>
      </c>
      <c r="E24" s="26"/>
      <c r="F24" s="25">
        <f>D24/F22</f>
        <v>-8.5217391304347831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64999.999999999993</v>
      </c>
      <c r="N24" s="21"/>
      <c r="O24" s="20">
        <f t="shared" si="0"/>
        <v>-64999.999999999993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A51"/>
  <sheetViews>
    <sheetView workbookViewId="0">
      <selection activeCell="N9" sqref="N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1406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43843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R4" s="118"/>
      <c r="S4" s="12"/>
      <c r="T4" s="30"/>
      <c r="Z4" s="1">
        <v>13012020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2398.2558139534885</v>
      </c>
      <c r="N5" s="113">
        <v>1000</v>
      </c>
      <c r="O5" s="112">
        <f t="shared" ref="O5:O24" si="0">N5-M5</f>
        <v>-1398.2558139534885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4796.5116279069771</v>
      </c>
      <c r="N6" s="113">
        <v>0</v>
      </c>
      <c r="O6" s="33">
        <f t="shared" si="0"/>
        <v>-4796.5116279069771</v>
      </c>
      <c r="P6" s="108" t="s">
        <v>46</v>
      </c>
      <c r="Q6" s="107">
        <f>+M11/7</f>
        <v>2398.2558139534885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7194.7674418604656</v>
      </c>
      <c r="N7" s="21">
        <v>0</v>
      </c>
      <c r="O7" s="33">
        <f t="shared" si="0"/>
        <v>-7194.7674418604656</v>
      </c>
      <c r="P7" s="99" t="s">
        <v>39</v>
      </c>
      <c r="Q7" s="98">
        <f>+(M17-M11)/6</f>
        <v>2398.2558139534885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9593.0232558139542</v>
      </c>
      <c r="N8" s="21"/>
      <c r="O8" s="33">
        <f t="shared" si="0"/>
        <v>-9593.0232558139542</v>
      </c>
      <c r="P8" s="99" t="s">
        <v>36</v>
      </c>
      <c r="Q8" s="98">
        <f>+(M19-M17)/2</f>
        <v>5116.2790697674427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15</v>
      </c>
      <c r="E9" s="78">
        <v>8</v>
      </c>
      <c r="F9" s="83">
        <f>E9*D9</f>
        <v>120</v>
      </c>
      <c r="G9" s="54"/>
      <c r="H9" s="369" t="s">
        <v>34</v>
      </c>
      <c r="I9" s="371">
        <f>M11</f>
        <v>16787.79069767442</v>
      </c>
      <c r="K9" s="3">
        <v>5</v>
      </c>
      <c r="L9" s="35" t="s">
        <v>33</v>
      </c>
      <c r="M9" s="34">
        <f>+$F$4/$F$11*$D$8+M8</f>
        <v>11991.279069767443</v>
      </c>
      <c r="N9" s="21">
        <v>9500</v>
      </c>
      <c r="O9" s="33">
        <f t="shared" si="0"/>
        <v>-2491.2790697674427</v>
      </c>
      <c r="P9" s="96" t="s">
        <v>32</v>
      </c>
      <c r="Q9" s="95">
        <f>+(M24-M19)/7</f>
        <v>1941.4451827242531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14389.534883720931</v>
      </c>
      <c r="N10" s="21"/>
      <c r="O10" s="33">
        <f t="shared" si="0"/>
        <v>-14389.534883720931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344</v>
      </c>
      <c r="G11" s="54"/>
      <c r="H11" s="373" t="s">
        <v>28</v>
      </c>
      <c r="I11" s="374">
        <f>+M17</f>
        <v>31177.325581395351</v>
      </c>
      <c r="J11" s="85"/>
      <c r="K11" s="3">
        <v>7</v>
      </c>
      <c r="L11" s="58" t="s">
        <v>27</v>
      </c>
      <c r="M11" s="57">
        <f>+$F$4/$F$11*($D$8)+M10</f>
        <v>16787.79069767442</v>
      </c>
      <c r="N11" s="21"/>
      <c r="O11" s="33">
        <f t="shared" si="0"/>
        <v>-16787.79069767442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19186.046511627908</v>
      </c>
      <c r="N12" s="21">
        <v>10</v>
      </c>
      <c r="O12" s="33">
        <f t="shared" si="0"/>
        <v>-19176.046511627908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41409.883720930236</v>
      </c>
      <c r="J13" s="85"/>
      <c r="K13" s="3">
        <v>9</v>
      </c>
      <c r="L13" s="35" t="s">
        <v>22</v>
      </c>
      <c r="M13" s="34">
        <f t="shared" si="1"/>
        <v>21584.302325581397</v>
      </c>
      <c r="N13" s="21"/>
      <c r="O13" s="33">
        <f t="shared" si="0"/>
        <v>-21584.302325581397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23982.558139534885</v>
      </c>
      <c r="N14" s="21">
        <v>17000</v>
      </c>
      <c r="O14" s="33">
        <f t="shared" si="0"/>
        <v>-6982.5581395348854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26380.813953488374</v>
      </c>
      <c r="N15" s="21">
        <v>20600</v>
      </c>
      <c r="O15" s="33">
        <f t="shared" si="0"/>
        <v>-5780.813953488374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28779.069767441862</v>
      </c>
      <c r="N16" s="21"/>
      <c r="O16" s="33">
        <f t="shared" si="0"/>
        <v>-28779.069767441862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344</v>
      </c>
      <c r="G17" s="60"/>
      <c r="H17" s="67"/>
      <c r="I17" s="66"/>
      <c r="K17" s="3">
        <v>13</v>
      </c>
      <c r="L17" s="65" t="s">
        <v>13</v>
      </c>
      <c r="M17" s="57">
        <f t="shared" si="1"/>
        <v>31177.325581395351</v>
      </c>
      <c r="N17" s="21"/>
      <c r="O17" s="33">
        <f t="shared" si="0"/>
        <v>-31177.325581395351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36293.604651162794</v>
      </c>
      <c r="N18" s="21">
        <v>30000</v>
      </c>
      <c r="O18" s="33">
        <f t="shared" si="0"/>
        <v>-6293.6046511627937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146.27659574468086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41409.883720930236</v>
      </c>
      <c r="N19" s="21">
        <v>33200</v>
      </c>
      <c r="O19" s="33">
        <f t="shared" si="0"/>
        <v>-8209.8837209302364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44127.906976744191</v>
      </c>
      <c r="N20" s="21"/>
      <c r="O20" s="33">
        <f t="shared" si="0"/>
        <v>-44127.906976744191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46845.930232558145</v>
      </c>
      <c r="N21" s="21"/>
      <c r="O21" s="33">
        <f t="shared" si="0"/>
        <v>-46845.930232558145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54050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49563.953488372099</v>
      </c>
      <c r="N22" s="21"/>
      <c r="O22" s="33">
        <f t="shared" si="0"/>
        <v>-49563.953488372099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52281.976744186053</v>
      </c>
      <c r="N23" s="21"/>
      <c r="O23" s="33">
        <f t="shared" si="0"/>
        <v>-52281.976744186053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-950</v>
      </c>
      <c r="E24" s="26"/>
      <c r="F24" s="25">
        <f>D24/F22</f>
        <v>-0.82608695652173914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55000.000000000007</v>
      </c>
      <c r="N24" s="21"/>
      <c r="O24" s="20">
        <f t="shared" si="0"/>
        <v>-55000.000000000007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1406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43845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55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80000</v>
      </c>
      <c r="G4" s="54"/>
      <c r="H4" s="119"/>
      <c r="I4" s="116"/>
      <c r="R4" s="118"/>
      <c r="S4" s="12"/>
      <c r="T4" s="30"/>
      <c r="Z4" s="1">
        <v>15012020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3609.0225563909776</v>
      </c>
      <c r="N5" s="133">
        <v>0</v>
      </c>
      <c r="O5" s="112">
        <f t="shared" ref="O5:O24" si="0">N5-M5</f>
        <v>-3609.0225563909776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7218.0451127819551</v>
      </c>
      <c r="N6" s="21">
        <v>1008</v>
      </c>
      <c r="O6" s="33">
        <f t="shared" si="0"/>
        <v>-6210.0451127819551</v>
      </c>
      <c r="P6" s="108" t="s">
        <v>46</v>
      </c>
      <c r="Q6" s="107">
        <f>+M11/7</f>
        <v>3609.0225563909776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10827.067669172933</v>
      </c>
      <c r="N7" s="21">
        <v>5614</v>
      </c>
      <c r="O7" s="33">
        <f t="shared" si="0"/>
        <v>-5213.0676691729332</v>
      </c>
      <c r="P7" s="99" t="s">
        <v>39</v>
      </c>
      <c r="Q7" s="98">
        <f>+(M17-M11)/6</f>
        <v>2807.0175438596493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14436.09022556391</v>
      </c>
      <c r="N8" s="21">
        <v>10539</v>
      </c>
      <c r="O8" s="33">
        <f t="shared" si="0"/>
        <v>-3897.0902255639103</v>
      </c>
      <c r="P8" s="99" t="s">
        <v>36</v>
      </c>
      <c r="Q8" s="98">
        <f>+(M19-M17)/2</f>
        <v>7418.5463659147863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14</v>
      </c>
      <c r="E9" s="78">
        <v>8</v>
      </c>
      <c r="F9" s="83">
        <f>E9*D9</f>
        <v>112</v>
      </c>
      <c r="G9" s="54"/>
      <c r="H9" s="369" t="s">
        <v>34</v>
      </c>
      <c r="I9" s="371">
        <f>M11</f>
        <v>25263.157894736843</v>
      </c>
      <c r="K9" s="3">
        <v>5</v>
      </c>
      <c r="L9" s="35" t="s">
        <v>33</v>
      </c>
      <c r="M9" s="34">
        <f>+$F$4/$F$11*$D$8+M8</f>
        <v>18045.112781954889</v>
      </c>
      <c r="N9" s="21">
        <v>12650</v>
      </c>
      <c r="O9" s="33">
        <f t="shared" si="0"/>
        <v>-5395.1127819548892</v>
      </c>
      <c r="P9" s="96" t="s">
        <v>32</v>
      </c>
      <c r="Q9" s="95">
        <f>+(M24-M19)/7</f>
        <v>3293.9491586108165</v>
      </c>
      <c r="R9" s="94"/>
      <c r="S9" s="12"/>
    </row>
    <row r="10" spans="2:27" ht="18.75" customHeight="1" x14ac:dyDescent="0.25">
      <c r="B10" s="41"/>
      <c r="C10" s="80" t="s">
        <v>31</v>
      </c>
      <c r="D10" s="86">
        <v>23</v>
      </c>
      <c r="E10" s="78">
        <v>7</v>
      </c>
      <c r="F10" s="83">
        <f>E10*D10</f>
        <v>161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21654.135338345866</v>
      </c>
      <c r="N10" s="21"/>
      <c r="O10" s="33">
        <f t="shared" si="0"/>
        <v>-21654.135338345866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55</v>
      </c>
      <c r="E11" s="90"/>
      <c r="F11" s="89">
        <f>SUM(F8:F10)</f>
        <v>399</v>
      </c>
      <c r="G11" s="54"/>
      <c r="H11" s="373" t="s">
        <v>28</v>
      </c>
      <c r="I11" s="374">
        <f>+M17</f>
        <v>42105.26315789474</v>
      </c>
      <c r="J11" s="85"/>
      <c r="K11" s="3">
        <v>7</v>
      </c>
      <c r="L11" s="58" t="s">
        <v>27</v>
      </c>
      <c r="M11" s="57">
        <f>+$F$4/$F$11*($D$8)+M10</f>
        <v>25263.157894736843</v>
      </c>
      <c r="N11" s="21"/>
      <c r="O11" s="33">
        <f t="shared" si="0"/>
        <v>-25263.157894736843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28070.175438596492</v>
      </c>
      <c r="N12" s="21"/>
      <c r="O12" s="33">
        <f t="shared" si="0"/>
        <v>-28070.175438596492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56942.355889724313</v>
      </c>
      <c r="J13" s="85"/>
      <c r="K13" s="3">
        <v>9</v>
      </c>
      <c r="L13" s="35" t="s">
        <v>22</v>
      </c>
      <c r="M13" s="34">
        <f t="shared" si="1"/>
        <v>30877.192982456141</v>
      </c>
      <c r="N13" s="21"/>
      <c r="O13" s="33">
        <f t="shared" si="0"/>
        <v>-30877.192982456141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33684.210526315794</v>
      </c>
      <c r="N14" s="21">
        <v>26000</v>
      </c>
      <c r="O14" s="33">
        <f t="shared" si="0"/>
        <v>-7684.2105263157937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80000</v>
      </c>
      <c r="K15" s="3">
        <v>11</v>
      </c>
      <c r="L15" s="35" t="s">
        <v>17</v>
      </c>
      <c r="M15" s="34">
        <f t="shared" si="1"/>
        <v>36491.228070175443</v>
      </c>
      <c r="N15" s="21">
        <v>28200</v>
      </c>
      <c r="O15" s="33">
        <f t="shared" si="0"/>
        <v>-8291.2280701754426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39298.245614035091</v>
      </c>
      <c r="N16" s="21">
        <v>31400</v>
      </c>
      <c r="O16" s="33">
        <f t="shared" si="0"/>
        <v>-7898.2456140350914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55</v>
      </c>
      <c r="E17" s="69"/>
      <c r="F17" s="68">
        <f>F16+F11</f>
        <v>399</v>
      </c>
      <c r="G17" s="60"/>
      <c r="H17" s="67"/>
      <c r="I17" s="66"/>
      <c r="K17" s="3">
        <v>13</v>
      </c>
      <c r="L17" s="65" t="s">
        <v>13</v>
      </c>
      <c r="M17" s="57">
        <f t="shared" si="1"/>
        <v>42105.26315789474</v>
      </c>
      <c r="N17" s="21"/>
      <c r="O17" s="33">
        <f t="shared" si="0"/>
        <v>-42105.26315789474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49523.809523809527</v>
      </c>
      <c r="N18" s="21"/>
      <c r="O18" s="33">
        <f t="shared" si="0"/>
        <v>-49523.809523809527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181.81818181818181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56942.355889724313</v>
      </c>
      <c r="N19" s="21">
        <v>43200</v>
      </c>
      <c r="O19" s="33">
        <f t="shared" si="0"/>
        <v>-13742.355889724313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61553.88471177945</v>
      </c>
      <c r="N20" s="21"/>
      <c r="O20" s="33">
        <f t="shared" si="0"/>
        <v>-61553.88471177945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66165.413533834595</v>
      </c>
      <c r="N21" s="21"/>
      <c r="O21" s="33">
        <f t="shared" si="0"/>
        <v>-66165.413533834595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63250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70776.94235588974</v>
      </c>
      <c r="N22" s="21"/>
      <c r="O22" s="33">
        <f t="shared" si="0"/>
        <v>-70776.94235588974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75388.471177944884</v>
      </c>
      <c r="N23" s="21"/>
      <c r="O23" s="33">
        <f t="shared" si="0"/>
        <v>-75388.471177944884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-16750</v>
      </c>
      <c r="E24" s="26"/>
      <c r="F24" s="25">
        <f>D24/F22</f>
        <v>-14.565217391304348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80000.000000000029</v>
      </c>
      <c r="N24" s="134"/>
      <c r="O24" s="20">
        <f t="shared" si="0"/>
        <v>-80000.000000000029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1406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43846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55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90000</v>
      </c>
      <c r="G4" s="54"/>
      <c r="H4" s="119"/>
      <c r="I4" s="116"/>
      <c r="R4" s="118"/>
      <c r="S4" s="12"/>
      <c r="T4" s="30"/>
      <c r="Z4" s="1">
        <v>16012020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4395.3488372093025</v>
      </c>
      <c r="N5" s="133">
        <v>3963</v>
      </c>
      <c r="O5" s="112">
        <f t="shared" ref="O5:O24" si="0">N5-M5</f>
        <v>-432.34883720930247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8790.6976744186049</v>
      </c>
      <c r="N6" s="21">
        <v>7000</v>
      </c>
      <c r="O6" s="33">
        <f t="shared" si="0"/>
        <v>-1790.6976744186049</v>
      </c>
      <c r="P6" s="108" t="s">
        <v>46</v>
      </c>
      <c r="Q6" s="107">
        <f>+M11/7</f>
        <v>4395.3488372093025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13186.046511627908</v>
      </c>
      <c r="N7" s="21">
        <v>10668</v>
      </c>
      <c r="O7" s="33">
        <f t="shared" si="0"/>
        <v>-2518.0465116279083</v>
      </c>
      <c r="P7" s="99" t="s">
        <v>39</v>
      </c>
      <c r="Q7" s="98">
        <f>+(M17-M11)/6</f>
        <v>3558.1395348837177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21</v>
      </c>
      <c r="E8" s="78">
        <v>7</v>
      </c>
      <c r="F8" s="100">
        <f>E8*D8</f>
        <v>147</v>
      </c>
      <c r="G8" s="54"/>
      <c r="H8" s="377"/>
      <c r="I8" s="378"/>
      <c r="K8" s="3">
        <v>4</v>
      </c>
      <c r="L8" s="35" t="s">
        <v>37</v>
      </c>
      <c r="M8" s="34">
        <f>+$F$4/$F$11*$D$8+M7</f>
        <v>17581.39534883721</v>
      </c>
      <c r="N8" s="21">
        <v>15500</v>
      </c>
      <c r="O8" s="33">
        <f t="shared" si="0"/>
        <v>-2081.3953488372099</v>
      </c>
      <c r="P8" s="99" t="s">
        <v>36</v>
      </c>
      <c r="Q8" s="98">
        <f>+(M19-M17)/2</f>
        <v>7953.4883720930229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17</v>
      </c>
      <c r="E9" s="78">
        <v>8</v>
      </c>
      <c r="F9" s="83">
        <f>E9*D9</f>
        <v>136</v>
      </c>
      <c r="G9" s="54"/>
      <c r="H9" s="369" t="s">
        <v>34</v>
      </c>
      <c r="I9" s="371">
        <f>M11</f>
        <v>30767.441860465115</v>
      </c>
      <c r="K9" s="3">
        <v>5</v>
      </c>
      <c r="L9" s="35" t="s">
        <v>33</v>
      </c>
      <c r="M9" s="34">
        <f>+$F$4/$F$11*$D$8+M8</f>
        <v>21976.744186046511</v>
      </c>
      <c r="N9" s="21">
        <v>21442</v>
      </c>
      <c r="O9" s="33">
        <f t="shared" si="0"/>
        <v>-534.74418604651146</v>
      </c>
      <c r="P9" s="96" t="s">
        <v>32</v>
      </c>
      <c r="Q9" s="95">
        <f>+(M24-M19)/7</f>
        <v>3139.5348837209272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26372.093023255813</v>
      </c>
      <c r="N10" s="21">
        <v>27000</v>
      </c>
      <c r="O10" s="33">
        <f t="shared" si="0"/>
        <v>627.90697674418698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59</v>
      </c>
      <c r="E11" s="90"/>
      <c r="F11" s="89">
        <f>SUM(F8:F10)</f>
        <v>430</v>
      </c>
      <c r="G11" s="54"/>
      <c r="H11" s="373" t="s">
        <v>28</v>
      </c>
      <c r="I11" s="374">
        <f>+M17</f>
        <v>52116.279069767421</v>
      </c>
      <c r="J11" s="85"/>
      <c r="K11" s="3">
        <v>7</v>
      </c>
      <c r="L11" s="58" t="s">
        <v>27</v>
      </c>
      <c r="M11" s="57">
        <f>+$F$4/$F$11*($D$8)+M10</f>
        <v>30767.441860465115</v>
      </c>
      <c r="N11" s="21">
        <v>31000</v>
      </c>
      <c r="O11" s="33">
        <f t="shared" si="0"/>
        <v>232.55813953488541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34325.581395348832</v>
      </c>
      <c r="N12" s="21"/>
      <c r="O12" s="33">
        <f t="shared" si="0"/>
        <v>-34325.581395348832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68023.255813953467</v>
      </c>
      <c r="J13" s="85"/>
      <c r="K13" s="3">
        <v>9</v>
      </c>
      <c r="L13" s="35" t="s">
        <v>22</v>
      </c>
      <c r="M13" s="34">
        <f t="shared" si="1"/>
        <v>37883.72093023255</v>
      </c>
      <c r="N13" s="21">
        <v>36500</v>
      </c>
      <c r="O13" s="33">
        <f t="shared" si="0"/>
        <v>-1383.72093023255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41441.860465116268</v>
      </c>
      <c r="N14" s="21">
        <v>38700</v>
      </c>
      <c r="O14" s="33">
        <f t="shared" si="0"/>
        <v>-2741.8604651162677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90000</v>
      </c>
      <c r="K15" s="3">
        <v>11</v>
      </c>
      <c r="L15" s="35" t="s">
        <v>17</v>
      </c>
      <c r="M15" s="34">
        <f t="shared" si="1"/>
        <v>44999.999999999985</v>
      </c>
      <c r="N15" s="21">
        <v>43000</v>
      </c>
      <c r="O15" s="33">
        <f t="shared" si="0"/>
        <v>-1999.9999999999854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48558.139534883703</v>
      </c>
      <c r="N16" s="21">
        <v>45800</v>
      </c>
      <c r="O16" s="33">
        <f t="shared" si="0"/>
        <v>-2758.1395348837032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59</v>
      </c>
      <c r="E17" s="69"/>
      <c r="F17" s="68">
        <f>F16+F11</f>
        <v>430</v>
      </c>
      <c r="G17" s="60"/>
      <c r="H17" s="67"/>
      <c r="I17" s="66"/>
      <c r="K17" s="3">
        <v>13</v>
      </c>
      <c r="L17" s="65" t="s">
        <v>13</v>
      </c>
      <c r="M17" s="57">
        <f t="shared" si="1"/>
        <v>52116.279069767421</v>
      </c>
      <c r="N17" s="21">
        <v>49100</v>
      </c>
      <c r="O17" s="33">
        <f t="shared" si="0"/>
        <v>-3016.2790697674209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60069.767441860444</v>
      </c>
      <c r="N18" s="21"/>
      <c r="O18" s="33">
        <f t="shared" si="0"/>
        <v>-60069.767441860444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190.67796610169492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68023.255813953467</v>
      </c>
      <c r="N19" s="21">
        <v>57000</v>
      </c>
      <c r="O19" s="33">
        <f t="shared" si="0"/>
        <v>-11023.255813953467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72418.604651162765</v>
      </c>
      <c r="N20" s="21"/>
      <c r="O20" s="33">
        <f t="shared" si="0"/>
        <v>-72418.604651162765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76813.953488372063</v>
      </c>
      <c r="N21" s="21"/>
      <c r="O21" s="33">
        <f t="shared" si="0"/>
        <v>-76813.953488372063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67850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81209.30232558136</v>
      </c>
      <c r="N22" s="21"/>
      <c r="O22" s="33">
        <f t="shared" si="0"/>
        <v>-81209.30232558136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85604.651162790658</v>
      </c>
      <c r="N23" s="21"/>
      <c r="O23" s="33">
        <f t="shared" si="0"/>
        <v>-85604.651162790658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-22150</v>
      </c>
      <c r="E24" s="26"/>
      <c r="F24" s="25">
        <f>D24/F22</f>
        <v>-19.260869565217391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89999.999999999956</v>
      </c>
      <c r="N24" s="134"/>
      <c r="O24" s="20">
        <f t="shared" si="0"/>
        <v>-89999.999999999956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1406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43847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55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67000</v>
      </c>
      <c r="G4" s="54"/>
      <c r="H4" s="119"/>
      <c r="I4" s="116"/>
      <c r="R4" s="118"/>
      <c r="S4" s="12"/>
      <c r="T4" s="30"/>
      <c r="Z4" s="1">
        <v>17012020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2851.0638297872342</v>
      </c>
      <c r="N5" s="133">
        <v>240</v>
      </c>
      <c r="O5" s="112">
        <f t="shared" ref="O5:O24" si="0">N5-M5</f>
        <v>-2611.0638297872342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5702.1276595744685</v>
      </c>
      <c r="N6" s="21">
        <v>2000</v>
      </c>
      <c r="O6" s="33">
        <f t="shared" si="0"/>
        <v>-3702.1276595744685</v>
      </c>
      <c r="P6" s="108" t="s">
        <v>46</v>
      </c>
      <c r="Q6" s="107">
        <f>+M11/7</f>
        <v>2851.0638297872347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8553.1914893617031</v>
      </c>
      <c r="N7" s="21">
        <v>5000</v>
      </c>
      <c r="O7" s="33">
        <f t="shared" si="0"/>
        <v>-3553.1914893617031</v>
      </c>
      <c r="P7" s="99" t="s">
        <v>39</v>
      </c>
      <c r="Q7" s="98">
        <f>+(M17-M11)/6</f>
        <v>2692.6713947990552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11404.255319148937</v>
      </c>
      <c r="N8" s="21">
        <v>6500</v>
      </c>
      <c r="O8" s="33">
        <f t="shared" si="0"/>
        <v>-4904.2553191489369</v>
      </c>
      <c r="P8" s="99" t="s">
        <v>36</v>
      </c>
      <c r="Q8" s="98">
        <f>+(M19-M17)/2</f>
        <v>6335.6973995271874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17</v>
      </c>
      <c r="E9" s="78">
        <v>8</v>
      </c>
      <c r="F9" s="83">
        <f>E9*D9</f>
        <v>136</v>
      </c>
      <c r="G9" s="54"/>
      <c r="H9" s="369" t="s">
        <v>34</v>
      </c>
      <c r="I9" s="371">
        <f>M11</f>
        <v>19957.446808510642</v>
      </c>
      <c r="K9" s="3">
        <v>5</v>
      </c>
      <c r="L9" s="35" t="s">
        <v>33</v>
      </c>
      <c r="M9" s="34">
        <f>+$F$4/$F$11*$D$8+M8</f>
        <v>14255.319148936171</v>
      </c>
      <c r="N9" s="21">
        <v>8500</v>
      </c>
      <c r="O9" s="33">
        <f t="shared" si="0"/>
        <v>-5755.3191489361707</v>
      </c>
      <c r="P9" s="96" t="s">
        <v>32</v>
      </c>
      <c r="Q9" s="95">
        <f>+(M24-M19)/7</f>
        <v>2602.1614319486666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23</v>
      </c>
      <c r="E10" s="78">
        <v>7</v>
      </c>
      <c r="F10" s="83">
        <f>E10*D10</f>
        <v>161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17106.382978723406</v>
      </c>
      <c r="N10" s="21">
        <v>12500</v>
      </c>
      <c r="O10" s="33">
        <f t="shared" si="0"/>
        <v>-4606.3829787234063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58</v>
      </c>
      <c r="E11" s="90"/>
      <c r="F11" s="89">
        <f>SUM(F8:F10)</f>
        <v>423</v>
      </c>
      <c r="G11" s="54"/>
      <c r="H11" s="373" t="s">
        <v>28</v>
      </c>
      <c r="I11" s="374">
        <f>+M17</f>
        <v>36113.475177304972</v>
      </c>
      <c r="J11" s="85"/>
      <c r="K11" s="3">
        <v>7</v>
      </c>
      <c r="L11" s="58" t="s">
        <v>27</v>
      </c>
      <c r="M11" s="57">
        <f>+$F$4/$F$11*($D$8)+M10</f>
        <v>19957.446808510642</v>
      </c>
      <c r="N11" s="21">
        <v>15525</v>
      </c>
      <c r="O11" s="33">
        <f t="shared" si="0"/>
        <v>-4432.4468085106419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22650.118203309696</v>
      </c>
      <c r="N12" s="21"/>
      <c r="O12" s="33">
        <f t="shared" si="0"/>
        <v>-22650.118203309696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48784.869976359347</v>
      </c>
      <c r="J13" s="85"/>
      <c r="K13" s="3">
        <v>9</v>
      </c>
      <c r="L13" s="35" t="s">
        <v>22</v>
      </c>
      <c r="M13" s="34">
        <f t="shared" si="1"/>
        <v>25342.789598108749</v>
      </c>
      <c r="N13" s="21">
        <v>19000</v>
      </c>
      <c r="O13" s="33">
        <f t="shared" si="0"/>
        <v>-6342.7895981087495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28035.460992907803</v>
      </c>
      <c r="N14" s="21">
        <v>23000</v>
      </c>
      <c r="O14" s="33">
        <f t="shared" si="0"/>
        <v>-5035.4609929078033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67000</v>
      </c>
      <c r="K15" s="3">
        <v>11</v>
      </c>
      <c r="L15" s="35" t="s">
        <v>17</v>
      </c>
      <c r="M15" s="34">
        <f t="shared" si="1"/>
        <v>30728.132387706857</v>
      </c>
      <c r="N15" s="21">
        <v>26100</v>
      </c>
      <c r="O15" s="33">
        <f t="shared" si="0"/>
        <v>-4628.1323877068571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33420.803782505915</v>
      </c>
      <c r="N16" s="21"/>
      <c r="O16" s="33">
        <f t="shared" si="0"/>
        <v>-33420.803782505915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58</v>
      </c>
      <c r="E17" s="69"/>
      <c r="F17" s="68">
        <f>F16+F11</f>
        <v>423</v>
      </c>
      <c r="G17" s="60"/>
      <c r="H17" s="67"/>
      <c r="I17" s="66"/>
      <c r="K17" s="3">
        <v>13</v>
      </c>
      <c r="L17" s="65" t="s">
        <v>13</v>
      </c>
      <c r="M17" s="57">
        <f t="shared" si="1"/>
        <v>36113.475177304972</v>
      </c>
      <c r="N17" s="21">
        <v>32500</v>
      </c>
      <c r="O17" s="33">
        <f t="shared" si="0"/>
        <v>-3613.475177304972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42449.172576832163</v>
      </c>
      <c r="N18" s="21"/>
      <c r="O18" s="33">
        <f t="shared" si="0"/>
        <v>-42449.172576832163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144.39655172413794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48784.869976359347</v>
      </c>
      <c r="N19" s="21"/>
      <c r="O19" s="33">
        <f t="shared" si="0"/>
        <v>-48784.869976359347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52427.89598108748</v>
      </c>
      <c r="N20" s="21"/>
      <c r="O20" s="33">
        <f t="shared" si="0"/>
        <v>-52427.89598108748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56070.921985815614</v>
      </c>
      <c r="N21" s="21"/>
      <c r="O21" s="33">
        <f t="shared" si="0"/>
        <v>-56070.921985815614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66700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59713.947990543747</v>
      </c>
      <c r="N22" s="21"/>
      <c r="O22" s="33">
        <f t="shared" si="0"/>
        <v>-59713.947990543747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67000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63356.973995271881</v>
      </c>
      <c r="N23" s="21"/>
      <c r="O23" s="33">
        <f t="shared" si="0"/>
        <v>-63356.973995271881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-300</v>
      </c>
      <c r="E24" s="26"/>
      <c r="F24" s="25">
        <f>D24/F22</f>
        <v>-0.2608695652173913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67000.000000000015</v>
      </c>
      <c r="N24" s="134"/>
      <c r="O24" s="20">
        <f t="shared" si="0"/>
        <v>-67000.000000000015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A51"/>
  <sheetViews>
    <sheetView workbookViewId="0">
      <selection activeCell="F29" sqref="F2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1406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43848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55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80000</v>
      </c>
      <c r="G4" s="54"/>
      <c r="H4" s="119"/>
      <c r="I4" s="116"/>
      <c r="R4" s="118"/>
      <c r="S4" s="12"/>
      <c r="T4" s="30"/>
      <c r="Z4" s="1">
        <v>18012020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3848.1012658227846</v>
      </c>
      <c r="N5" s="133">
        <v>0</v>
      </c>
      <c r="O5" s="112">
        <f t="shared" ref="O5:O24" si="0">N5-M5</f>
        <v>-3848.1012658227846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7696.2025316455693</v>
      </c>
      <c r="N6" s="21">
        <v>3200</v>
      </c>
      <c r="O6" s="33">
        <f t="shared" si="0"/>
        <v>-4496.2025316455693</v>
      </c>
      <c r="P6" s="108" t="s">
        <v>46</v>
      </c>
      <c r="Q6" s="107">
        <f>+M11/7</f>
        <v>3848.1012658227846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11544.303797468354</v>
      </c>
      <c r="N7" s="21">
        <v>6820</v>
      </c>
      <c r="O7" s="33">
        <f t="shared" si="0"/>
        <v>-4724.3037974683539</v>
      </c>
      <c r="P7" s="99" t="s">
        <v>39</v>
      </c>
      <c r="Q7" s="98">
        <f>+(M17-M11)/6</f>
        <v>3443.0379746835461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19</v>
      </c>
      <c r="E8" s="78">
        <v>7</v>
      </c>
      <c r="F8" s="100">
        <f>E8*D8</f>
        <v>133</v>
      </c>
      <c r="G8" s="54"/>
      <c r="H8" s="377"/>
      <c r="I8" s="378"/>
      <c r="K8" s="3">
        <v>4</v>
      </c>
      <c r="L8" s="35" t="s">
        <v>37</v>
      </c>
      <c r="M8" s="34">
        <f>+$F$4/$F$11*$D$8+M7</f>
        <v>15392.405063291139</v>
      </c>
      <c r="N8" s="21">
        <v>12166</v>
      </c>
      <c r="O8" s="33">
        <f t="shared" si="0"/>
        <v>-3226.4050632911385</v>
      </c>
      <c r="P8" s="99" t="s">
        <v>36</v>
      </c>
      <c r="Q8" s="98">
        <f>+(M19-M17)/2</f>
        <v>7088.6075949367078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17</v>
      </c>
      <c r="E9" s="78">
        <v>8</v>
      </c>
      <c r="F9" s="83">
        <f>E9*D9</f>
        <v>136</v>
      </c>
      <c r="G9" s="54"/>
      <c r="H9" s="369" t="s">
        <v>34</v>
      </c>
      <c r="I9" s="371">
        <f>M11</f>
        <v>26936.708860759492</v>
      </c>
      <c r="K9" s="3">
        <v>5</v>
      </c>
      <c r="L9" s="35" t="s">
        <v>33</v>
      </c>
      <c r="M9" s="34">
        <f>+$F$4/$F$11*$D$8+M8</f>
        <v>19240.506329113923</v>
      </c>
      <c r="N9" s="21">
        <v>18000</v>
      </c>
      <c r="O9" s="33">
        <f t="shared" si="0"/>
        <v>-1240.5063291139231</v>
      </c>
      <c r="P9" s="96" t="s">
        <v>32</v>
      </c>
      <c r="Q9" s="95">
        <f>+(M24-M19)/7</f>
        <v>2603.9783001808328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23088.607594936708</v>
      </c>
      <c r="N10" s="21">
        <v>21200</v>
      </c>
      <c r="O10" s="33">
        <f t="shared" si="0"/>
        <v>-1888.6075949367078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54</v>
      </c>
      <c r="E11" s="90"/>
      <c r="F11" s="89">
        <f>SUM(F8:F10)</f>
        <v>395</v>
      </c>
      <c r="G11" s="54"/>
      <c r="H11" s="373" t="s">
        <v>28</v>
      </c>
      <c r="I11" s="374">
        <f>+M17</f>
        <v>47594.936708860769</v>
      </c>
      <c r="J11" s="85"/>
      <c r="K11" s="3">
        <v>7</v>
      </c>
      <c r="L11" s="58" t="s">
        <v>27</v>
      </c>
      <c r="M11" s="57">
        <f>+$F$4/$F$11*($D$8)+M10</f>
        <v>26936.708860759492</v>
      </c>
      <c r="N11" s="21"/>
      <c r="O11" s="33">
        <f t="shared" si="0"/>
        <v>-26936.708860759492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30379.746835443038</v>
      </c>
      <c r="N12" s="21">
        <v>30300</v>
      </c>
      <c r="O12" s="33">
        <f t="shared" si="0"/>
        <v>-79.746835443038435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61772.151898734184</v>
      </c>
      <c r="J13" s="85"/>
      <c r="K13" s="3">
        <v>9</v>
      </c>
      <c r="L13" s="35" t="s">
        <v>22</v>
      </c>
      <c r="M13" s="34">
        <f t="shared" si="1"/>
        <v>33822.784810126584</v>
      </c>
      <c r="N13" s="21">
        <v>33800</v>
      </c>
      <c r="O13" s="33">
        <f t="shared" si="0"/>
        <v>-22.784810126584489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37265.822784810131</v>
      </c>
      <c r="N14" s="21">
        <v>36000</v>
      </c>
      <c r="O14" s="33">
        <f t="shared" si="0"/>
        <v>-1265.8227848101305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80000</v>
      </c>
      <c r="K15" s="3">
        <v>11</v>
      </c>
      <c r="L15" s="35" t="s">
        <v>17</v>
      </c>
      <c r="M15" s="34">
        <f t="shared" si="1"/>
        <v>40708.860759493677</v>
      </c>
      <c r="N15" s="21">
        <v>38500</v>
      </c>
      <c r="O15" s="33">
        <f t="shared" si="0"/>
        <v>-2208.8607594936766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44151.898734177223</v>
      </c>
      <c r="N16" s="21"/>
      <c r="O16" s="33">
        <f t="shared" si="0"/>
        <v>-44151.898734177223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54</v>
      </c>
      <c r="E17" s="69"/>
      <c r="F17" s="68">
        <f>F16+F11</f>
        <v>395</v>
      </c>
      <c r="G17" s="60"/>
      <c r="H17" s="67"/>
      <c r="I17" s="66"/>
      <c r="K17" s="3">
        <v>13</v>
      </c>
      <c r="L17" s="65" t="s">
        <v>13</v>
      </c>
      <c r="M17" s="57">
        <f t="shared" si="1"/>
        <v>47594.936708860769</v>
      </c>
      <c r="N17" s="21"/>
      <c r="O17" s="33">
        <f t="shared" si="0"/>
        <v>-47594.936708860769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54683.544303797476</v>
      </c>
      <c r="N18" s="21">
        <v>49000</v>
      </c>
      <c r="O18" s="33">
        <f t="shared" si="0"/>
        <v>-5683.5443037974765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185.18518518518519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61772.151898734184</v>
      </c>
      <c r="N19" s="21">
        <v>53200</v>
      </c>
      <c r="O19" s="33">
        <f t="shared" si="0"/>
        <v>-8572.1518987341842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65417.721518987346</v>
      </c>
      <c r="N20" s="21"/>
      <c r="O20" s="33">
        <f t="shared" si="0"/>
        <v>-65417.721518987346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69063.291139240508</v>
      </c>
      <c r="N21" s="21"/>
      <c r="O21" s="33">
        <f t="shared" si="0"/>
        <v>-69063.291139240508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62100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72708.860759493677</v>
      </c>
      <c r="N22" s="21"/>
      <c r="O22" s="33">
        <f t="shared" si="0"/>
        <v>-72708.860759493677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76354.430379746846</v>
      </c>
      <c r="N23" s="21"/>
      <c r="O23" s="33">
        <f t="shared" si="0"/>
        <v>-76354.430379746846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-17900</v>
      </c>
      <c r="E24" s="26"/>
      <c r="F24" s="25">
        <f>D24/F22</f>
        <v>-15.565217391304348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80000.000000000015</v>
      </c>
      <c r="N24" s="134"/>
      <c r="O24" s="20">
        <f t="shared" si="0"/>
        <v>-80000.000000000015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A51"/>
  <sheetViews>
    <sheetView workbookViewId="0">
      <selection activeCell="N9" sqref="N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3.4257812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55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R4" s="118"/>
      <c r="S4" s="12"/>
      <c r="T4" s="30"/>
      <c r="Z4" s="1">
        <v>20012020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2598.4251968503936</v>
      </c>
      <c r="N5" s="133">
        <v>0</v>
      </c>
      <c r="O5" s="112">
        <f t="shared" ref="O5:O24" si="0">N5-M5</f>
        <v>-2598.4251968503936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5196.8503937007872</v>
      </c>
      <c r="N6" s="21">
        <v>4000</v>
      </c>
      <c r="O6" s="33">
        <f t="shared" si="0"/>
        <v>-1196.8503937007872</v>
      </c>
      <c r="P6" s="108" t="s">
        <v>46</v>
      </c>
      <c r="Q6" s="107">
        <f>+M11/7</f>
        <v>2598.4251968503936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7795.2755905511804</v>
      </c>
      <c r="N7" s="21">
        <v>5714</v>
      </c>
      <c r="O7" s="33">
        <f t="shared" si="0"/>
        <v>-2081.2755905511804</v>
      </c>
      <c r="P7" s="99" t="s">
        <v>39</v>
      </c>
      <c r="Q7" s="98">
        <f>+(M17-M11)/6</f>
        <v>1876.6404199475073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18</v>
      </c>
      <c r="E8" s="78">
        <v>8</v>
      </c>
      <c r="F8" s="100">
        <f>E8*D8</f>
        <v>144</v>
      </c>
      <c r="G8" s="54"/>
      <c r="H8" s="377"/>
      <c r="I8" s="378"/>
      <c r="K8" s="3">
        <v>4</v>
      </c>
      <c r="L8" s="35" t="s">
        <v>37</v>
      </c>
      <c r="M8" s="34">
        <f>+$F$4/$F$11*$D$8+M7</f>
        <v>10393.700787401574</v>
      </c>
      <c r="N8" s="21">
        <v>7500</v>
      </c>
      <c r="O8" s="33">
        <f t="shared" si="0"/>
        <v>-2893.7007874015744</v>
      </c>
      <c r="P8" s="99" t="s">
        <v>36</v>
      </c>
      <c r="Q8" s="98">
        <f>+(M19-M17)/2</f>
        <v>4619.4225721784751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13</v>
      </c>
      <c r="E9" s="78">
        <v>8</v>
      </c>
      <c r="F9" s="83">
        <f>E9*D9</f>
        <v>104</v>
      </c>
      <c r="G9" s="54"/>
      <c r="H9" s="369" t="s">
        <v>34</v>
      </c>
      <c r="I9" s="371">
        <f>M11</f>
        <v>18188.976377952757</v>
      </c>
      <c r="K9" s="3">
        <v>5</v>
      </c>
      <c r="L9" s="35" t="s">
        <v>33</v>
      </c>
      <c r="M9" s="34">
        <f>+$F$4/$F$11*$D$8+M8</f>
        <v>12992.125984251968</v>
      </c>
      <c r="N9" s="21">
        <v>10500</v>
      </c>
      <c r="O9" s="33">
        <f t="shared" si="0"/>
        <v>-2492.1259842519685</v>
      </c>
      <c r="P9" s="96" t="s">
        <v>32</v>
      </c>
      <c r="Q9" s="95">
        <f>+(M24-M19)/7</f>
        <v>1959.1301087364056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15590.551181102363</v>
      </c>
      <c r="N10" s="21"/>
      <c r="O10" s="33">
        <f t="shared" si="0"/>
        <v>-15590.551181102363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50</v>
      </c>
      <c r="E11" s="90"/>
      <c r="F11" s="89">
        <f>SUM(F8:F10)</f>
        <v>381</v>
      </c>
      <c r="G11" s="54"/>
      <c r="H11" s="373" t="s">
        <v>28</v>
      </c>
      <c r="I11" s="374">
        <f>+M17</f>
        <v>29448.818897637801</v>
      </c>
      <c r="J11" s="85"/>
      <c r="K11" s="3">
        <v>7</v>
      </c>
      <c r="L11" s="58" t="s">
        <v>27</v>
      </c>
      <c r="M11" s="57">
        <f>+$F$4/$F$11*($D$8)+M10</f>
        <v>18188.976377952757</v>
      </c>
      <c r="N11" s="21">
        <v>13000</v>
      </c>
      <c r="O11" s="33">
        <f t="shared" si="0"/>
        <v>-5188.9763779527566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20065.616797900264</v>
      </c>
      <c r="N12" s="21">
        <v>14000</v>
      </c>
      <c r="O12" s="33">
        <f t="shared" si="0"/>
        <v>-6065.6167979002639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38687.664041994751</v>
      </c>
      <c r="J13" s="85"/>
      <c r="K13" s="3">
        <v>9</v>
      </c>
      <c r="L13" s="35" t="s">
        <v>22</v>
      </c>
      <c r="M13" s="34">
        <f t="shared" si="1"/>
        <v>21942.257217847771</v>
      </c>
      <c r="N13" s="21">
        <v>16000</v>
      </c>
      <c r="O13" s="33">
        <f t="shared" si="0"/>
        <v>-5942.2572178477712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23818.897637795279</v>
      </c>
      <c r="N14" s="21">
        <v>18500</v>
      </c>
      <c r="O14" s="33">
        <f t="shared" si="0"/>
        <v>-5318.8976377952786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25695.538057742786</v>
      </c>
      <c r="N15" s="21">
        <v>20400</v>
      </c>
      <c r="O15" s="33">
        <f t="shared" si="0"/>
        <v>-5295.5380577427859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27572.178477690293</v>
      </c>
      <c r="N16" s="21"/>
      <c r="O16" s="33">
        <f t="shared" si="0"/>
        <v>-27572.178477690293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50</v>
      </c>
      <c r="E17" s="69"/>
      <c r="F17" s="68">
        <f>F16+F11</f>
        <v>381</v>
      </c>
      <c r="G17" s="60"/>
      <c r="H17" s="67"/>
      <c r="I17" s="66"/>
      <c r="K17" s="3">
        <v>13</v>
      </c>
      <c r="L17" s="65" t="s">
        <v>13</v>
      </c>
      <c r="M17" s="57">
        <f t="shared" si="1"/>
        <v>29448.818897637801</v>
      </c>
      <c r="N17" s="21">
        <v>23700</v>
      </c>
      <c r="O17" s="33">
        <f t="shared" si="0"/>
        <v>-5748.8188976378005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34068.241469816276</v>
      </c>
      <c r="N18" s="21"/>
      <c r="O18" s="33">
        <f t="shared" si="0"/>
        <v>-34068.241469816276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137.5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38687.664041994751</v>
      </c>
      <c r="N19" s="21"/>
      <c r="O19" s="33">
        <f t="shared" si="0"/>
        <v>-38687.664041994751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41430.446194225719</v>
      </c>
      <c r="N20" s="21"/>
      <c r="O20" s="33">
        <f t="shared" si="0"/>
        <v>-41430.446194225719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44173.228346456686</v>
      </c>
      <c r="N21" s="21"/>
      <c r="O21" s="33">
        <f t="shared" si="0"/>
        <v>-44173.228346456686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57500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46916.010498687654</v>
      </c>
      <c r="N22" s="21"/>
      <c r="O22" s="33">
        <f t="shared" si="0"/>
        <v>-46916.010498687654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49658.792650918622</v>
      </c>
      <c r="N23" s="21"/>
      <c r="O23" s="33">
        <f t="shared" si="0"/>
        <v>-49658.792650918622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2500</v>
      </c>
      <c r="E24" s="26"/>
      <c r="F24" s="25">
        <f>D24/F22</f>
        <v>2.1739130434782608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52401.57480314959</v>
      </c>
      <c r="N24" s="134"/>
      <c r="O24" s="20">
        <f t="shared" si="0"/>
        <v>-52401.57480314959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A51"/>
  <sheetViews>
    <sheetView topLeftCell="B1" workbookViewId="0">
      <selection activeCell="R21" sqref="R2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60000</v>
      </c>
      <c r="G4" s="54"/>
      <c r="H4" s="119"/>
      <c r="I4" s="116"/>
      <c r="R4" s="118"/>
      <c r="S4" s="12"/>
      <c r="T4" s="30"/>
      <c r="Z4" s="1">
        <v>21012020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3157.8947368421054</v>
      </c>
      <c r="N5" s="133">
        <v>1000</v>
      </c>
      <c r="O5" s="112">
        <f t="shared" ref="O5:O24" si="0">N5-M5</f>
        <v>-2157.8947368421054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6315.7894736842109</v>
      </c>
      <c r="N6" s="21">
        <v>1850</v>
      </c>
      <c r="O6" s="33">
        <f t="shared" si="0"/>
        <v>-4465.7894736842109</v>
      </c>
      <c r="P6" s="108" t="s">
        <v>46</v>
      </c>
      <c r="Q6" s="107">
        <f>+M11/7</f>
        <v>3157.8947368421059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9473.6842105263167</v>
      </c>
      <c r="N7" s="21">
        <v>4500</v>
      </c>
      <c r="O7" s="33">
        <f t="shared" si="0"/>
        <v>-4973.6842105263167</v>
      </c>
      <c r="P7" s="99" t="s">
        <v>39</v>
      </c>
      <c r="Q7" s="98">
        <f>+(M17-M11)/6</f>
        <v>2280.7017543859643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12631.578947368422</v>
      </c>
      <c r="N8" s="21">
        <v>10000</v>
      </c>
      <c r="O8" s="33">
        <f t="shared" si="0"/>
        <v>-2631.5789473684217</v>
      </c>
      <c r="P8" s="99" t="s">
        <v>36</v>
      </c>
      <c r="Q8" s="98">
        <f>+(M19-M17)/2</f>
        <v>5087.7192982456145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13</v>
      </c>
      <c r="E9" s="78">
        <v>8</v>
      </c>
      <c r="F9" s="83">
        <f>E9*D9</f>
        <v>104</v>
      </c>
      <c r="G9" s="54"/>
      <c r="H9" s="369" t="s">
        <v>34</v>
      </c>
      <c r="I9" s="371">
        <f>M11</f>
        <v>22105.26315789474</v>
      </c>
      <c r="K9" s="3">
        <v>5</v>
      </c>
      <c r="L9" s="35" t="s">
        <v>33</v>
      </c>
      <c r="M9" s="34">
        <f>+$F$4/$F$11*$D$8+M8</f>
        <v>15789.473684210527</v>
      </c>
      <c r="N9" s="21"/>
      <c r="O9" s="33">
        <f t="shared" si="0"/>
        <v>-15789.473684210527</v>
      </c>
      <c r="P9" s="96" t="s">
        <v>32</v>
      </c>
      <c r="Q9" s="95">
        <f>+(M24-M19)/7</f>
        <v>2005.0125313283206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18947.368421052633</v>
      </c>
      <c r="N10" s="21">
        <v>13500</v>
      </c>
      <c r="O10" s="33">
        <f t="shared" si="0"/>
        <v>-5447.3684210526335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342</v>
      </c>
      <c r="G11" s="54"/>
      <c r="H11" s="373" t="s">
        <v>28</v>
      </c>
      <c r="I11" s="374">
        <f>+M17</f>
        <v>35789.473684210527</v>
      </c>
      <c r="J11" s="85"/>
      <c r="K11" s="3">
        <v>7</v>
      </c>
      <c r="L11" s="58" t="s">
        <v>27</v>
      </c>
      <c r="M11" s="57">
        <f>+$F$4/$F$11*($D$8)+M10</f>
        <v>22105.26315789474</v>
      </c>
      <c r="N11" s="21"/>
      <c r="O11" s="33">
        <f t="shared" si="0"/>
        <v>-22105.26315789474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24385.964912280706</v>
      </c>
      <c r="N12" s="21">
        <v>15000</v>
      </c>
      <c r="O12" s="33">
        <f t="shared" si="0"/>
        <v>-9385.9649122807059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45964.912280701756</v>
      </c>
      <c r="J13" s="85"/>
      <c r="K13" s="3">
        <v>9</v>
      </c>
      <c r="L13" s="35" t="s">
        <v>22</v>
      </c>
      <c r="M13" s="34">
        <f t="shared" si="1"/>
        <v>26666.666666666672</v>
      </c>
      <c r="N13" s="21">
        <v>16800</v>
      </c>
      <c r="O13" s="33">
        <f t="shared" si="0"/>
        <v>-9866.6666666666715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28947.368421052637</v>
      </c>
      <c r="N14" s="21">
        <v>19000</v>
      </c>
      <c r="O14" s="33">
        <f t="shared" si="0"/>
        <v>-9947.3684210526371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60000</v>
      </c>
      <c r="K15" s="3">
        <v>11</v>
      </c>
      <c r="L15" s="35" t="s">
        <v>17</v>
      </c>
      <c r="M15" s="34">
        <f t="shared" si="1"/>
        <v>31228.070175438603</v>
      </c>
      <c r="N15" s="21">
        <v>21750</v>
      </c>
      <c r="O15" s="33">
        <f t="shared" si="0"/>
        <v>-9478.0701754386027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33508.771929824565</v>
      </c>
      <c r="N16" s="21">
        <v>23760</v>
      </c>
      <c r="O16" s="33">
        <f t="shared" si="0"/>
        <v>-9748.7719298245647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342</v>
      </c>
      <c r="G17" s="60"/>
      <c r="H17" s="67"/>
      <c r="I17" s="66"/>
      <c r="K17" s="3">
        <v>13</v>
      </c>
      <c r="L17" s="65" t="s">
        <v>13</v>
      </c>
      <c r="M17" s="57">
        <f t="shared" si="1"/>
        <v>35789.473684210527</v>
      </c>
      <c r="N17" s="21">
        <v>26000</v>
      </c>
      <c r="O17" s="33">
        <f t="shared" si="0"/>
        <v>-9789.4736842105267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40877.192982456138</v>
      </c>
      <c r="N18" s="21"/>
      <c r="O18" s="33">
        <f t="shared" si="0"/>
        <v>-40877.192982456138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159.57446808510639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45964.912280701756</v>
      </c>
      <c r="N19" s="21">
        <v>34900</v>
      </c>
      <c r="O19" s="33">
        <f t="shared" si="0"/>
        <v>-11064.912280701756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48771.929824561405</v>
      </c>
      <c r="N20" s="21"/>
      <c r="O20" s="33">
        <f t="shared" si="0"/>
        <v>-48771.929824561405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51578.947368421053</v>
      </c>
      <c r="N21" s="21"/>
      <c r="O21" s="33">
        <f t="shared" si="0"/>
        <v>-51578.947368421053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54050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54385.964912280702</v>
      </c>
      <c r="N22" s="21"/>
      <c r="O22" s="33">
        <f t="shared" si="0"/>
        <v>-54385.964912280702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57192.982456140351</v>
      </c>
      <c r="N23" s="21"/>
      <c r="O23" s="33">
        <f t="shared" si="0"/>
        <v>-57192.982456140351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-5950</v>
      </c>
      <c r="E24" s="26"/>
      <c r="F24" s="25">
        <f>D24/F22</f>
        <v>-5.1739130434782608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60000</v>
      </c>
      <c r="N24" s="134"/>
      <c r="O24" s="20">
        <f t="shared" si="0"/>
        <v>-60000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A51"/>
  <sheetViews>
    <sheetView workbookViewId="0">
      <selection activeCell="N8" sqref="N8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85000</v>
      </c>
      <c r="G4" s="54"/>
      <c r="H4" s="119"/>
      <c r="I4" s="116"/>
      <c r="R4" s="118"/>
      <c r="S4" s="12"/>
      <c r="T4" s="30"/>
      <c r="Z4" s="1">
        <v>22012020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4462.5</v>
      </c>
      <c r="N5" s="133">
        <v>0</v>
      </c>
      <c r="O5" s="112">
        <f t="shared" ref="O5:O24" si="0">N5-M5</f>
        <v>-4462.5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8925</v>
      </c>
      <c r="N6" s="21">
        <v>2891</v>
      </c>
      <c r="O6" s="33">
        <f t="shared" si="0"/>
        <v>-6034</v>
      </c>
      <c r="P6" s="108" t="s">
        <v>46</v>
      </c>
      <c r="Q6" s="107">
        <f>+M11/7</f>
        <v>4462.5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13387.5</v>
      </c>
      <c r="N7" s="21">
        <v>4600</v>
      </c>
      <c r="O7" s="33">
        <f t="shared" si="0"/>
        <v>-8787.5</v>
      </c>
      <c r="P7" s="99" t="s">
        <v>39</v>
      </c>
      <c r="Q7" s="98">
        <f>+(M17-M11)/6</f>
        <v>3187.5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21</v>
      </c>
      <c r="E8" s="78">
        <v>7</v>
      </c>
      <c r="F8" s="100">
        <f>E8*D8</f>
        <v>147</v>
      </c>
      <c r="G8" s="54"/>
      <c r="H8" s="377"/>
      <c r="I8" s="378"/>
      <c r="K8" s="3">
        <v>4</v>
      </c>
      <c r="L8" s="35" t="s">
        <v>37</v>
      </c>
      <c r="M8" s="34">
        <f>+$F$4/$F$11*$D$8+M7</f>
        <v>17850</v>
      </c>
      <c r="N8" s="21">
        <v>13000</v>
      </c>
      <c r="O8" s="33">
        <f t="shared" si="0"/>
        <v>-4850</v>
      </c>
      <c r="P8" s="99" t="s">
        <v>36</v>
      </c>
      <c r="Q8" s="98">
        <f>+(M19-M17)/2</f>
        <v>7225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15</v>
      </c>
      <c r="E9" s="78">
        <v>8</v>
      </c>
      <c r="F9" s="83">
        <f>E9*D9</f>
        <v>120</v>
      </c>
      <c r="G9" s="54"/>
      <c r="H9" s="369" t="s">
        <v>34</v>
      </c>
      <c r="I9" s="371">
        <f>M11</f>
        <v>31237.5</v>
      </c>
      <c r="K9" s="3">
        <v>5</v>
      </c>
      <c r="L9" s="35" t="s">
        <v>33</v>
      </c>
      <c r="M9" s="34">
        <f>+$F$4/$F$11*$D$8+M8</f>
        <v>22312.5</v>
      </c>
      <c r="N9" s="21">
        <v>20200</v>
      </c>
      <c r="O9" s="33">
        <f t="shared" si="0"/>
        <v>-2112.5</v>
      </c>
      <c r="P9" s="96" t="s">
        <v>32</v>
      </c>
      <c r="Q9" s="95">
        <f>+(M24-M19)/7</f>
        <v>2883.9285714285716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26775</v>
      </c>
      <c r="N10" s="21"/>
      <c r="O10" s="33">
        <f t="shared" si="0"/>
        <v>-26775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55</v>
      </c>
      <c r="E11" s="90"/>
      <c r="F11" s="89">
        <f>SUM(F8:F10)</f>
        <v>400</v>
      </c>
      <c r="G11" s="54"/>
      <c r="H11" s="373" t="s">
        <v>28</v>
      </c>
      <c r="I11" s="374">
        <f>+M17</f>
        <v>50362.5</v>
      </c>
      <c r="J11" s="85"/>
      <c r="K11" s="3">
        <v>7</v>
      </c>
      <c r="L11" s="58" t="s">
        <v>27</v>
      </c>
      <c r="M11" s="57">
        <f>+$F$4/$F$11*($D$8)+M10</f>
        <v>31237.5</v>
      </c>
      <c r="N11" s="21">
        <v>25500</v>
      </c>
      <c r="O11" s="33">
        <f t="shared" si="0"/>
        <v>-5737.5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34425</v>
      </c>
      <c r="N12" s="21"/>
      <c r="O12" s="33">
        <f t="shared" si="0"/>
        <v>-34425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64812.5</v>
      </c>
      <c r="J13" s="85"/>
      <c r="K13" s="3">
        <v>9</v>
      </c>
      <c r="L13" s="35" t="s">
        <v>22</v>
      </c>
      <c r="M13" s="34">
        <f t="shared" si="1"/>
        <v>37612.5</v>
      </c>
      <c r="N13" s="21">
        <v>31500</v>
      </c>
      <c r="O13" s="33">
        <f t="shared" si="0"/>
        <v>-6112.5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40800</v>
      </c>
      <c r="N14" s="21">
        <v>34800</v>
      </c>
      <c r="O14" s="33">
        <f t="shared" si="0"/>
        <v>-6000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85000</v>
      </c>
      <c r="K15" s="3">
        <v>11</v>
      </c>
      <c r="L15" s="35" t="s">
        <v>17</v>
      </c>
      <c r="M15" s="34">
        <f t="shared" si="1"/>
        <v>43987.5</v>
      </c>
      <c r="N15" s="21">
        <v>38100</v>
      </c>
      <c r="O15" s="33">
        <f t="shared" si="0"/>
        <v>-5887.5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47175</v>
      </c>
      <c r="N16" s="21">
        <v>40800</v>
      </c>
      <c r="O16" s="33">
        <f t="shared" si="0"/>
        <v>-6375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55</v>
      </c>
      <c r="E17" s="69"/>
      <c r="F17" s="68">
        <f>F16+F11</f>
        <v>400</v>
      </c>
      <c r="G17" s="60"/>
      <c r="H17" s="67"/>
      <c r="I17" s="66"/>
      <c r="K17" s="3">
        <v>13</v>
      </c>
      <c r="L17" s="65" t="s">
        <v>13</v>
      </c>
      <c r="M17" s="57">
        <f t="shared" si="1"/>
        <v>50362.5</v>
      </c>
      <c r="N17" s="21"/>
      <c r="O17" s="33">
        <f t="shared" si="0"/>
        <v>-50362.5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57587.5</v>
      </c>
      <c r="N18" s="21"/>
      <c r="O18" s="33">
        <f t="shared" si="0"/>
        <v>-57587.5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193.18181818181819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64812.5</v>
      </c>
      <c r="N19" s="21"/>
      <c r="O19" s="33">
        <f t="shared" si="0"/>
        <v>-64812.5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68850</v>
      </c>
      <c r="N20" s="21"/>
      <c r="O20" s="33">
        <f t="shared" si="0"/>
        <v>-68850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72887.5</v>
      </c>
      <c r="N21" s="21">
        <v>56100</v>
      </c>
      <c r="O21" s="33">
        <f t="shared" si="0"/>
        <v>-16787.5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63250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76925</v>
      </c>
      <c r="N22" s="21"/>
      <c r="O22" s="33">
        <f t="shared" si="0"/>
        <v>-76925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80962.5</v>
      </c>
      <c r="N23" s="21"/>
      <c r="O23" s="33">
        <f t="shared" si="0"/>
        <v>-80962.5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-21750</v>
      </c>
      <c r="E24" s="26"/>
      <c r="F24" s="25">
        <f>D24/F22</f>
        <v>-18.913043478260871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85000</v>
      </c>
      <c r="N24" s="134"/>
      <c r="O24" s="20">
        <f t="shared" si="0"/>
        <v>-85000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105000</v>
      </c>
      <c r="G4" s="54"/>
      <c r="H4" s="119"/>
      <c r="I4" s="116"/>
      <c r="R4" s="118"/>
      <c r="S4" s="12"/>
      <c r="T4" s="30"/>
      <c r="Z4" s="1">
        <v>23012020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5540.8970976253295</v>
      </c>
      <c r="N5" s="133">
        <v>3412</v>
      </c>
      <c r="O5" s="112">
        <f t="shared" ref="O5:O24" si="0">N5-M5</f>
        <v>-2128.8970976253295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11081.794195250659</v>
      </c>
      <c r="N6" s="21">
        <v>11012</v>
      </c>
      <c r="O6" s="33">
        <f t="shared" si="0"/>
        <v>-69.794195250658959</v>
      </c>
      <c r="P6" s="108" t="s">
        <v>46</v>
      </c>
      <c r="Q6" s="107">
        <f>+M11/7</f>
        <v>5540.8970976253286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16622.691292875988</v>
      </c>
      <c r="N7" s="21">
        <v>18000</v>
      </c>
      <c r="O7" s="33">
        <f t="shared" si="0"/>
        <v>1377.3087071240116</v>
      </c>
      <c r="P7" s="99" t="s">
        <v>39</v>
      </c>
      <c r="Q7" s="98">
        <f>+(M17-M11)/6</f>
        <v>4155.6728232189998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22163.588390501318</v>
      </c>
      <c r="N8" s="21">
        <v>23000</v>
      </c>
      <c r="O8" s="33">
        <f t="shared" si="0"/>
        <v>836.41160949868208</v>
      </c>
      <c r="P8" s="99" t="s">
        <v>36</v>
      </c>
      <c r="Q8" s="98">
        <f>+(M19-M17)/2</f>
        <v>8865.4353562005272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15</v>
      </c>
      <c r="E9" s="78">
        <v>8</v>
      </c>
      <c r="F9" s="83">
        <f>E9*D9</f>
        <v>120</v>
      </c>
      <c r="G9" s="54"/>
      <c r="H9" s="369" t="s">
        <v>34</v>
      </c>
      <c r="I9" s="371">
        <f>M11</f>
        <v>38786.279683377303</v>
      </c>
      <c r="K9" s="3">
        <v>5</v>
      </c>
      <c r="L9" s="35" t="s">
        <v>33</v>
      </c>
      <c r="M9" s="34">
        <f>+$F$4/$F$11*$D$8+M8</f>
        <v>27704.485488126647</v>
      </c>
      <c r="N9" s="21">
        <v>27000</v>
      </c>
      <c r="O9" s="33">
        <f t="shared" si="0"/>
        <v>-704.4854881266474</v>
      </c>
      <c r="P9" s="96" t="s">
        <v>32</v>
      </c>
      <c r="Q9" s="95">
        <f>+(M24-M19)/7</f>
        <v>3364.1160949868104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33245.382585751977</v>
      </c>
      <c r="N10" s="21">
        <v>31900</v>
      </c>
      <c r="O10" s="33">
        <f t="shared" si="0"/>
        <v>-1345.3825857519769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52</v>
      </c>
      <c r="E11" s="90"/>
      <c r="F11" s="89">
        <f>SUM(F8:F10)</f>
        <v>379</v>
      </c>
      <c r="G11" s="54"/>
      <c r="H11" s="373" t="s">
        <v>28</v>
      </c>
      <c r="I11" s="374">
        <f>+M17</f>
        <v>63720.316622691302</v>
      </c>
      <c r="J11" s="85"/>
      <c r="K11" s="3">
        <v>7</v>
      </c>
      <c r="L11" s="58" t="s">
        <v>27</v>
      </c>
      <c r="M11" s="57">
        <f>+$F$4/$F$11*($D$8)+M10</f>
        <v>38786.279683377303</v>
      </c>
      <c r="N11" s="21">
        <v>37000</v>
      </c>
      <c r="O11" s="33">
        <f t="shared" si="0"/>
        <v>-1786.2796833773027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42941.952506596303</v>
      </c>
      <c r="N12" s="21"/>
      <c r="O12" s="33">
        <f t="shared" si="0"/>
        <v>-42941.952506596303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81451.187335092356</v>
      </c>
      <c r="J13" s="85"/>
      <c r="K13" s="3">
        <v>9</v>
      </c>
      <c r="L13" s="35" t="s">
        <v>22</v>
      </c>
      <c r="M13" s="34">
        <f t="shared" si="1"/>
        <v>47097.625329815302</v>
      </c>
      <c r="N13" s="21">
        <v>41700</v>
      </c>
      <c r="O13" s="33">
        <f t="shared" si="0"/>
        <v>-5397.6253298153024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51253.298153034302</v>
      </c>
      <c r="N14" s="21">
        <v>44600</v>
      </c>
      <c r="O14" s="33">
        <f t="shared" si="0"/>
        <v>-6653.2981530343022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105000</v>
      </c>
      <c r="K15" s="3">
        <v>11</v>
      </c>
      <c r="L15" s="35" t="s">
        <v>17</v>
      </c>
      <c r="M15" s="34">
        <f t="shared" si="1"/>
        <v>55408.970976253302</v>
      </c>
      <c r="N15" s="21"/>
      <c r="O15" s="33">
        <f t="shared" si="0"/>
        <v>-55408.970976253302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59564.643799472302</v>
      </c>
      <c r="N16" s="21">
        <v>49500</v>
      </c>
      <c r="O16" s="33">
        <f t="shared" si="0"/>
        <v>-10064.643799472302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52</v>
      </c>
      <c r="E17" s="69"/>
      <c r="F17" s="68">
        <f>F16+F11</f>
        <v>379</v>
      </c>
      <c r="G17" s="60"/>
      <c r="H17" s="67"/>
      <c r="I17" s="66"/>
      <c r="K17" s="3">
        <v>13</v>
      </c>
      <c r="L17" s="65" t="s">
        <v>13</v>
      </c>
      <c r="M17" s="57">
        <f t="shared" si="1"/>
        <v>63720.316622691302</v>
      </c>
      <c r="N17" s="21"/>
      <c r="O17" s="33">
        <f t="shared" si="0"/>
        <v>-63720.316622691302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72585.751978891829</v>
      </c>
      <c r="N18" s="21"/>
      <c r="O18" s="33">
        <f t="shared" si="0"/>
        <v>-72585.751978891829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252.40384615384616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81451.187335092356</v>
      </c>
      <c r="N19" s="21"/>
      <c r="O19" s="33">
        <f t="shared" si="0"/>
        <v>-81451.187335092356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86160.949868073891</v>
      </c>
      <c r="N20" s="21"/>
      <c r="O20" s="33">
        <f t="shared" si="0"/>
        <v>-86160.949868073891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90870.712401055425</v>
      </c>
      <c r="N21" s="21"/>
      <c r="O21" s="33">
        <f t="shared" si="0"/>
        <v>-90870.712401055425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59800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95580.47493403696</v>
      </c>
      <c r="N22" s="21"/>
      <c r="O22" s="33">
        <f t="shared" si="0"/>
        <v>-95580.47493403696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105000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100290.23746701849</v>
      </c>
      <c r="N23" s="21"/>
      <c r="O23" s="33">
        <f t="shared" si="0"/>
        <v>-100290.23746701849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-45200</v>
      </c>
      <c r="E24" s="26"/>
      <c r="F24" s="25">
        <f>D24/F22</f>
        <v>-39.304347826086953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105000.00000000003</v>
      </c>
      <c r="N24" s="134"/>
      <c r="O24" s="20">
        <f t="shared" si="0"/>
        <v>-105000.00000000003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A51"/>
  <sheetViews>
    <sheetView workbookViewId="0">
      <selection activeCell="N12" sqref="N1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82000</v>
      </c>
      <c r="G4" s="54"/>
      <c r="H4" s="119"/>
      <c r="I4" s="116"/>
      <c r="R4" s="118"/>
      <c r="S4" s="12"/>
      <c r="T4" s="30"/>
      <c r="Z4" s="1">
        <v>24012020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4079.6019900497513</v>
      </c>
      <c r="N5" s="133"/>
      <c r="O5" s="112">
        <f t="shared" ref="O5:O24" si="0">N5-M5</f>
        <v>-4079.6019900497513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8159.2039800995026</v>
      </c>
      <c r="N6" s="21"/>
      <c r="O6" s="33">
        <f t="shared" si="0"/>
        <v>-8159.2039800995026</v>
      </c>
      <c r="P6" s="108" t="s">
        <v>46</v>
      </c>
      <c r="Q6" s="107">
        <f>+M11/7</f>
        <v>4079.6019900497517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12238.805970149253</v>
      </c>
      <c r="N7" s="21"/>
      <c r="O7" s="33">
        <f t="shared" si="0"/>
        <v>-12238.805970149253</v>
      </c>
      <c r="P7" s="99" t="s">
        <v>39</v>
      </c>
      <c r="Q7" s="98">
        <f>+(M17-M11)/6</f>
        <v>3467.6616915422869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16318.407960199005</v>
      </c>
      <c r="N8" s="21">
        <v>13500</v>
      </c>
      <c r="O8" s="33">
        <f t="shared" si="0"/>
        <v>-2818.4079601990052</v>
      </c>
      <c r="P8" s="99" t="s">
        <v>36</v>
      </c>
      <c r="Q8" s="98">
        <f>+(M19-M17)/2</f>
        <v>7139.3034825870636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17</v>
      </c>
      <c r="E9" s="78">
        <v>8</v>
      </c>
      <c r="F9" s="83">
        <f>E9*D9</f>
        <v>136</v>
      </c>
      <c r="G9" s="54"/>
      <c r="H9" s="369" t="s">
        <v>34</v>
      </c>
      <c r="I9" s="371">
        <f>M11</f>
        <v>28557.213930348262</v>
      </c>
      <c r="K9" s="3">
        <v>5</v>
      </c>
      <c r="L9" s="35" t="s">
        <v>33</v>
      </c>
      <c r="M9" s="34">
        <f>+$F$4/$F$11*$D$8+M8</f>
        <v>20398.009950248757</v>
      </c>
      <c r="N9" s="21">
        <v>16000</v>
      </c>
      <c r="O9" s="33">
        <f t="shared" si="0"/>
        <v>-4398.0099502487574</v>
      </c>
      <c r="P9" s="96" t="s">
        <v>32</v>
      </c>
      <c r="Q9" s="95">
        <f>+(M24-M19)/7</f>
        <v>2622.6012793176988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24477.61194029851</v>
      </c>
      <c r="N10" s="21">
        <v>21500</v>
      </c>
      <c r="O10" s="33">
        <f t="shared" si="0"/>
        <v>-2977.6119402985096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55</v>
      </c>
      <c r="E11" s="90"/>
      <c r="F11" s="89">
        <f>SUM(F8:F10)</f>
        <v>402</v>
      </c>
      <c r="G11" s="54"/>
      <c r="H11" s="373" t="s">
        <v>28</v>
      </c>
      <c r="I11" s="374">
        <f>+M17</f>
        <v>49363.184079601982</v>
      </c>
      <c r="J11" s="85"/>
      <c r="K11" s="3">
        <v>7</v>
      </c>
      <c r="L11" s="58" t="s">
        <v>27</v>
      </c>
      <c r="M11" s="57">
        <f>+$F$4/$F$11*($D$8)+M10</f>
        <v>28557.213930348262</v>
      </c>
      <c r="N11" s="21">
        <v>23000</v>
      </c>
      <c r="O11" s="33">
        <f t="shared" si="0"/>
        <v>-5557.2139303482618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32024.875621890551</v>
      </c>
      <c r="N12" s="21"/>
      <c r="O12" s="33">
        <f t="shared" si="0"/>
        <v>-32024.875621890551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63641.79104477611</v>
      </c>
      <c r="J13" s="85"/>
      <c r="K13" s="3">
        <v>9</v>
      </c>
      <c r="L13" s="35" t="s">
        <v>22</v>
      </c>
      <c r="M13" s="34">
        <f t="shared" si="1"/>
        <v>35492.53731343284</v>
      </c>
      <c r="N13" s="21"/>
      <c r="O13" s="33">
        <f t="shared" si="0"/>
        <v>-35492.53731343284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38960.199004975126</v>
      </c>
      <c r="N14" s="21"/>
      <c r="O14" s="33">
        <f t="shared" si="0"/>
        <v>-38960.199004975126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82000</v>
      </c>
      <c r="K15" s="3">
        <v>11</v>
      </c>
      <c r="L15" s="35" t="s">
        <v>17</v>
      </c>
      <c r="M15" s="34">
        <f t="shared" si="1"/>
        <v>42427.860696517411</v>
      </c>
      <c r="N15" s="21"/>
      <c r="O15" s="33">
        <f t="shared" si="0"/>
        <v>-42427.860696517411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45895.522388059697</v>
      </c>
      <c r="N16" s="21"/>
      <c r="O16" s="33">
        <f t="shared" si="0"/>
        <v>-45895.522388059697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55</v>
      </c>
      <c r="E17" s="69"/>
      <c r="F17" s="68">
        <f>F16+F11</f>
        <v>402</v>
      </c>
      <c r="G17" s="60"/>
      <c r="H17" s="67"/>
      <c r="I17" s="66"/>
      <c r="K17" s="3">
        <v>13</v>
      </c>
      <c r="L17" s="65" t="s">
        <v>13</v>
      </c>
      <c r="M17" s="57">
        <f t="shared" si="1"/>
        <v>49363.184079601982</v>
      </c>
      <c r="N17" s="21"/>
      <c r="O17" s="33">
        <f t="shared" si="0"/>
        <v>-49363.184079601982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56502.487562189046</v>
      </c>
      <c r="N18" s="21"/>
      <c r="O18" s="33">
        <f t="shared" si="0"/>
        <v>-56502.487562189046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186.36363636363637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63641.79104477611</v>
      </c>
      <c r="N19" s="21"/>
      <c r="O19" s="33">
        <f t="shared" si="0"/>
        <v>-63641.79104477611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67313.432835820888</v>
      </c>
      <c r="N20" s="21"/>
      <c r="O20" s="33">
        <f t="shared" si="0"/>
        <v>-67313.432835820888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70985.074626865666</v>
      </c>
      <c r="N21" s="21"/>
      <c r="O21" s="33">
        <f t="shared" si="0"/>
        <v>-70985.074626865666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63250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74656.716417910444</v>
      </c>
      <c r="N22" s="21"/>
      <c r="O22" s="33">
        <f t="shared" si="0"/>
        <v>-74656.716417910444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82000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78328.358208955222</v>
      </c>
      <c r="N23" s="21"/>
      <c r="O23" s="33">
        <f t="shared" si="0"/>
        <v>-78328.358208955222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-18750</v>
      </c>
      <c r="E24" s="26"/>
      <c r="F24" s="25">
        <f>D24/F22</f>
        <v>-16.304347826086957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82000</v>
      </c>
      <c r="N24" s="134"/>
      <c r="O24" s="20">
        <f t="shared" si="0"/>
        <v>-82000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86000</v>
      </c>
      <c r="G4" s="54"/>
      <c r="H4" s="119"/>
      <c r="I4" s="116"/>
      <c r="R4" s="118"/>
      <c r="S4" s="12"/>
      <c r="T4" s="30"/>
      <c r="Z4" s="1">
        <v>25012020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4752.6315789473683</v>
      </c>
      <c r="N5" s="133"/>
      <c r="O5" s="112">
        <f t="shared" ref="O5:O24" si="0">N5-M5</f>
        <v>-4752.6315789473683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9505.2631578947367</v>
      </c>
      <c r="N6" s="21"/>
      <c r="O6" s="33">
        <f t="shared" si="0"/>
        <v>-9505.2631578947367</v>
      </c>
      <c r="P6" s="108" t="s">
        <v>46</v>
      </c>
      <c r="Q6" s="107">
        <f>+M11/7</f>
        <v>4752.6315789473674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14257.894736842105</v>
      </c>
      <c r="N7" s="21"/>
      <c r="O7" s="33">
        <f t="shared" si="0"/>
        <v>-14257.894736842105</v>
      </c>
      <c r="P7" s="99" t="s">
        <v>39</v>
      </c>
      <c r="Q7" s="98">
        <f>+(M17-M11)/6</f>
        <v>3621.0526315789466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21</v>
      </c>
      <c r="E8" s="78">
        <v>7</v>
      </c>
      <c r="F8" s="100">
        <f>E8*D8</f>
        <v>147</v>
      </c>
      <c r="G8" s="54"/>
      <c r="H8" s="377"/>
      <c r="I8" s="378"/>
      <c r="K8" s="3">
        <v>4</v>
      </c>
      <c r="L8" s="35" t="s">
        <v>37</v>
      </c>
      <c r="M8" s="34">
        <f>+$F$4/$F$11*$D$8+M7</f>
        <v>19010.526315789473</v>
      </c>
      <c r="N8" s="21">
        <v>16013</v>
      </c>
      <c r="O8" s="33">
        <f t="shared" si="0"/>
        <v>-2997.5263157894733</v>
      </c>
      <c r="P8" s="99" t="s">
        <v>36</v>
      </c>
      <c r="Q8" s="98">
        <f>+(M19-M17)/2</f>
        <v>7015.7894736842136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16</v>
      </c>
      <c r="E9" s="78">
        <v>8</v>
      </c>
      <c r="F9" s="83">
        <f>E9*D9</f>
        <v>128</v>
      </c>
      <c r="G9" s="54"/>
      <c r="H9" s="369" t="s">
        <v>34</v>
      </c>
      <c r="I9" s="371">
        <f>M11</f>
        <v>33268.421052631573</v>
      </c>
      <c r="K9" s="3">
        <v>5</v>
      </c>
      <c r="L9" s="35" t="s">
        <v>33</v>
      </c>
      <c r="M9" s="34">
        <f>+$F$4/$F$11*$D$8+M8</f>
        <v>23763.15789473684</v>
      </c>
      <c r="N9" s="21">
        <v>20500</v>
      </c>
      <c r="O9" s="33">
        <f t="shared" si="0"/>
        <v>-3263.1578947368398</v>
      </c>
      <c r="P9" s="96" t="s">
        <v>32</v>
      </c>
      <c r="Q9" s="95">
        <f>+(M24-M19)/7</f>
        <v>2424.8120300751907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15</v>
      </c>
      <c r="E10" s="78">
        <v>7</v>
      </c>
      <c r="F10" s="83">
        <f>E10*D10</f>
        <v>105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28515.789473684206</v>
      </c>
      <c r="N10" s="21">
        <v>24000</v>
      </c>
      <c r="O10" s="33">
        <f t="shared" si="0"/>
        <v>-4515.7894736842063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52</v>
      </c>
      <c r="E11" s="90"/>
      <c r="F11" s="89">
        <f>SUM(F8:F10)</f>
        <v>380</v>
      </c>
      <c r="G11" s="54"/>
      <c r="H11" s="373" t="s">
        <v>28</v>
      </c>
      <c r="I11" s="374">
        <f>+M17</f>
        <v>54994.736842105252</v>
      </c>
      <c r="J11" s="85"/>
      <c r="K11" s="3">
        <v>7</v>
      </c>
      <c r="L11" s="58" t="s">
        <v>27</v>
      </c>
      <c r="M11" s="57">
        <f>+$F$4/$F$11*($D$8)+M10</f>
        <v>33268.421052631573</v>
      </c>
      <c r="N11" s="21">
        <v>27000</v>
      </c>
      <c r="O11" s="33">
        <f t="shared" si="0"/>
        <v>-6268.4210526315728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36889.473684210519</v>
      </c>
      <c r="N12" s="21"/>
      <c r="O12" s="33">
        <f t="shared" si="0"/>
        <v>-36889.473684210519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69026.31578947368</v>
      </c>
      <c r="J13" s="85"/>
      <c r="K13" s="3">
        <v>9</v>
      </c>
      <c r="L13" s="35" t="s">
        <v>22</v>
      </c>
      <c r="M13" s="34">
        <f t="shared" si="1"/>
        <v>40510.526315789466</v>
      </c>
      <c r="N13" s="21"/>
      <c r="O13" s="33">
        <f t="shared" si="0"/>
        <v>-40510.526315789466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44131.578947368413</v>
      </c>
      <c r="N14" s="21"/>
      <c r="O14" s="33">
        <f t="shared" si="0"/>
        <v>-44131.578947368413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86000</v>
      </c>
      <c r="K15" s="3">
        <v>11</v>
      </c>
      <c r="L15" s="35" t="s">
        <v>17</v>
      </c>
      <c r="M15" s="34">
        <f t="shared" si="1"/>
        <v>47752.631578947359</v>
      </c>
      <c r="N15" s="21"/>
      <c r="O15" s="33">
        <f t="shared" si="0"/>
        <v>-47752.631578947359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51373.684210526306</v>
      </c>
      <c r="N16" s="21"/>
      <c r="O16" s="33">
        <f t="shared" si="0"/>
        <v>-51373.684210526306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52</v>
      </c>
      <c r="E17" s="69"/>
      <c r="F17" s="68">
        <f>F16+F11</f>
        <v>380</v>
      </c>
      <c r="G17" s="60"/>
      <c r="H17" s="67"/>
      <c r="I17" s="66"/>
      <c r="K17" s="3">
        <v>13</v>
      </c>
      <c r="L17" s="65" t="s">
        <v>13</v>
      </c>
      <c r="M17" s="57">
        <f t="shared" si="1"/>
        <v>54994.736842105252</v>
      </c>
      <c r="N17" s="21"/>
      <c r="O17" s="33">
        <f t="shared" si="0"/>
        <v>-54994.736842105252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62010.526315789466</v>
      </c>
      <c r="N18" s="21"/>
      <c r="O18" s="33">
        <f t="shared" si="0"/>
        <v>-62010.526315789466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206.73076923076923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69026.31578947368</v>
      </c>
      <c r="N19" s="21"/>
      <c r="O19" s="33">
        <f t="shared" si="0"/>
        <v>-69026.31578947368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72421.052631578947</v>
      </c>
      <c r="N20" s="21"/>
      <c r="O20" s="33">
        <f t="shared" si="0"/>
        <v>-72421.052631578947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75815.789473684214</v>
      </c>
      <c r="N21" s="21"/>
      <c r="O21" s="33">
        <f t="shared" si="0"/>
        <v>-75815.789473684214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59800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79210.526315789481</v>
      </c>
      <c r="N22" s="21"/>
      <c r="O22" s="33">
        <f t="shared" si="0"/>
        <v>-79210.526315789481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82605.263157894748</v>
      </c>
      <c r="N23" s="21"/>
      <c r="O23" s="33">
        <f t="shared" si="0"/>
        <v>-82605.263157894748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-26200</v>
      </c>
      <c r="E24" s="26"/>
      <c r="F24" s="25">
        <f>D24/F22</f>
        <v>-22.782608695652176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86000.000000000015</v>
      </c>
      <c r="N24" s="134"/>
      <c r="O24" s="20">
        <f t="shared" si="0"/>
        <v>-86000.000000000015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A51"/>
  <sheetViews>
    <sheetView workbookViewId="0">
      <selection activeCell="N21" sqref="N2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65000</v>
      </c>
      <c r="G4" s="54"/>
      <c r="H4" s="119"/>
      <c r="I4" s="116"/>
      <c r="R4" s="118"/>
      <c r="S4" s="12"/>
      <c r="T4" s="30"/>
      <c r="Z4" s="1">
        <v>27012020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2842.5655976676385</v>
      </c>
      <c r="N5" s="133">
        <v>0</v>
      </c>
      <c r="O5" s="112">
        <f t="shared" ref="O5:O24" si="0">N5-M5</f>
        <v>-2842.5655976676385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5685.131195335277</v>
      </c>
      <c r="N6" s="21">
        <v>6325</v>
      </c>
      <c r="O6" s="33">
        <f t="shared" si="0"/>
        <v>639.86880466472303</v>
      </c>
      <c r="P6" s="108" t="s">
        <v>46</v>
      </c>
      <c r="Q6" s="107">
        <f>+M11/7</f>
        <v>2842.5655976676385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8527.696793002915</v>
      </c>
      <c r="N7" s="21"/>
      <c r="O7" s="33">
        <f t="shared" si="0"/>
        <v>-8527.696793002915</v>
      </c>
      <c r="P7" s="99" t="s">
        <v>39</v>
      </c>
      <c r="Q7" s="98">
        <f>+(M17-M11)/6</f>
        <v>2653.0612244897952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11370.262390670554</v>
      </c>
      <c r="N8" s="21"/>
      <c r="O8" s="33">
        <f t="shared" si="0"/>
        <v>-11370.262390670554</v>
      </c>
      <c r="P8" s="99" t="s">
        <v>36</v>
      </c>
      <c r="Q8" s="98">
        <f>+(M19-M17)/2</f>
        <v>6064.1399416909626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14</v>
      </c>
      <c r="E9" s="78">
        <v>8</v>
      </c>
      <c r="F9" s="83">
        <f>E9*D9</f>
        <v>112</v>
      </c>
      <c r="G9" s="54"/>
      <c r="H9" s="369" t="s">
        <v>34</v>
      </c>
      <c r="I9" s="371">
        <f>M11</f>
        <v>19897.959183673469</v>
      </c>
      <c r="K9" s="3">
        <v>5</v>
      </c>
      <c r="L9" s="35" t="s">
        <v>33</v>
      </c>
      <c r="M9" s="34">
        <f>+$F$4/$F$11*$D$8+M8</f>
        <v>14212.827988338193</v>
      </c>
      <c r="N9" s="21"/>
      <c r="O9" s="33">
        <f t="shared" si="0"/>
        <v>-14212.827988338193</v>
      </c>
      <c r="P9" s="96" t="s">
        <v>32</v>
      </c>
      <c r="Q9" s="95">
        <f>+(M24-M19)/7</f>
        <v>2436.4847980008312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17055.39358600583</v>
      </c>
      <c r="N10" s="21">
        <v>16000</v>
      </c>
      <c r="O10" s="33">
        <f t="shared" si="0"/>
        <v>-1055.39358600583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343</v>
      </c>
      <c r="G11" s="54"/>
      <c r="H11" s="373" t="s">
        <v>28</v>
      </c>
      <c r="I11" s="374">
        <f>+M17</f>
        <v>35816.326530612241</v>
      </c>
      <c r="J11" s="85"/>
      <c r="K11" s="3">
        <v>7</v>
      </c>
      <c r="L11" s="58" t="s">
        <v>27</v>
      </c>
      <c r="M11" s="57">
        <f>+$F$4/$F$11*($D$8)+M10</f>
        <v>19897.959183673469</v>
      </c>
      <c r="N11" s="21">
        <v>18000</v>
      </c>
      <c r="O11" s="33">
        <f t="shared" si="0"/>
        <v>-1897.9591836734689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22551.020408163266</v>
      </c>
      <c r="N12" s="21"/>
      <c r="O12" s="33">
        <f t="shared" si="0"/>
        <v>-22551.020408163266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47944.606413994166</v>
      </c>
      <c r="J13" s="85"/>
      <c r="K13" s="3">
        <v>9</v>
      </c>
      <c r="L13" s="35" t="s">
        <v>22</v>
      </c>
      <c r="M13" s="34">
        <f t="shared" si="1"/>
        <v>25204.081632653062</v>
      </c>
      <c r="N13" s="21"/>
      <c r="O13" s="33">
        <f t="shared" si="0"/>
        <v>-25204.081632653062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27857.142857142859</v>
      </c>
      <c r="N14" s="21"/>
      <c r="O14" s="33">
        <f t="shared" si="0"/>
        <v>-27857.142857142859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65000</v>
      </c>
      <c r="K15" s="3">
        <v>11</v>
      </c>
      <c r="L15" s="35" t="s">
        <v>17</v>
      </c>
      <c r="M15" s="34">
        <f t="shared" si="1"/>
        <v>30510.204081632655</v>
      </c>
      <c r="N15" s="21"/>
      <c r="O15" s="33">
        <f t="shared" si="0"/>
        <v>-30510.204081632655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33163.265306122448</v>
      </c>
      <c r="N16" s="21"/>
      <c r="O16" s="33">
        <f t="shared" si="0"/>
        <v>-33163.265306122448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343</v>
      </c>
      <c r="G17" s="60"/>
      <c r="H17" s="67"/>
      <c r="I17" s="66"/>
      <c r="K17" s="3">
        <v>13</v>
      </c>
      <c r="L17" s="65" t="s">
        <v>13</v>
      </c>
      <c r="M17" s="57">
        <f t="shared" si="1"/>
        <v>35816.326530612241</v>
      </c>
      <c r="N17" s="21">
        <v>26798</v>
      </c>
      <c r="O17" s="33">
        <f t="shared" si="0"/>
        <v>-9018.3265306122412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41880.466472303204</v>
      </c>
      <c r="N18" s="21">
        <v>36500</v>
      </c>
      <c r="O18" s="33">
        <f t="shared" si="0"/>
        <v>-5380.4664723032038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172.87234042553192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47944.606413994166</v>
      </c>
      <c r="N19" s="21">
        <v>39200</v>
      </c>
      <c r="O19" s="33">
        <f t="shared" si="0"/>
        <v>-8744.6064139941664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51355.685131195336</v>
      </c>
      <c r="N20" s="21"/>
      <c r="O20" s="33">
        <f t="shared" si="0"/>
        <v>-51355.685131195336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54766.763848396498</v>
      </c>
      <c r="N21" s="21">
        <v>44400</v>
      </c>
      <c r="O21" s="33">
        <f t="shared" si="0"/>
        <v>-10366.763848396498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54050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58177.842565597661</v>
      </c>
      <c r="N22" s="21"/>
      <c r="O22" s="33">
        <f t="shared" si="0"/>
        <v>-58177.842565597661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61588.921282798823</v>
      </c>
      <c r="N23" s="21"/>
      <c r="O23" s="33">
        <f t="shared" si="0"/>
        <v>-61588.921282798823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-10950</v>
      </c>
      <c r="E24" s="26"/>
      <c r="F24" s="25">
        <f>D24/F22</f>
        <v>-9.5217391304347831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64999.999999999985</v>
      </c>
      <c r="N24" s="134"/>
      <c r="O24" s="20">
        <f t="shared" si="0"/>
        <v>-64999.999999999985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52500</v>
      </c>
      <c r="G4" s="54"/>
      <c r="H4" s="119"/>
      <c r="I4" s="116"/>
      <c r="R4" s="118"/>
      <c r="S4" s="12"/>
      <c r="T4" s="30"/>
      <c r="Z4" s="1">
        <v>28012020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2553.1914893617022</v>
      </c>
      <c r="N5" s="133"/>
      <c r="O5" s="112">
        <f t="shared" ref="O5:O24" si="0">N5-M5</f>
        <v>-2553.1914893617022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5106.3829787234044</v>
      </c>
      <c r="N6" s="21"/>
      <c r="O6" s="33">
        <f t="shared" si="0"/>
        <v>-5106.3829787234044</v>
      </c>
      <c r="P6" s="108" t="s">
        <v>46</v>
      </c>
      <c r="Q6" s="107">
        <f>+M11/7</f>
        <v>2553.1914893617027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7659.5744680851067</v>
      </c>
      <c r="N7" s="21">
        <v>9000</v>
      </c>
      <c r="O7" s="33">
        <f t="shared" si="0"/>
        <v>1340.4255319148933</v>
      </c>
      <c r="P7" s="99" t="s">
        <v>39</v>
      </c>
      <c r="Q7" s="98">
        <f>+(M17-M11)/6</f>
        <v>2234.042553191488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10212.765957446809</v>
      </c>
      <c r="N8" s="21">
        <v>11966</v>
      </c>
      <c r="O8" s="33">
        <f t="shared" si="0"/>
        <v>1753.2340425531911</v>
      </c>
      <c r="P8" s="99" t="s">
        <v>36</v>
      </c>
      <c r="Q8" s="98">
        <f>+(M19-M17)/2</f>
        <v>4627.6595744680817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14</v>
      </c>
      <c r="E9" s="78">
        <v>8</v>
      </c>
      <c r="F9" s="83">
        <f>E9*D9</f>
        <v>112</v>
      </c>
      <c r="G9" s="54"/>
      <c r="H9" s="369" t="s">
        <v>34</v>
      </c>
      <c r="I9" s="371">
        <f>M11</f>
        <v>17872.340425531918</v>
      </c>
      <c r="K9" s="3">
        <v>5</v>
      </c>
      <c r="L9" s="35" t="s">
        <v>33</v>
      </c>
      <c r="M9" s="34">
        <f>+$F$4/$F$11*$D$8+M8</f>
        <v>12765.957446808512</v>
      </c>
      <c r="N9" s="136">
        <v>13670</v>
      </c>
      <c r="O9" s="33">
        <f t="shared" si="0"/>
        <v>904.04255319148797</v>
      </c>
      <c r="P9" s="96" t="s">
        <v>32</v>
      </c>
      <c r="Q9" s="95">
        <f>+(M24-M19)/7</f>
        <v>1709.7264437689955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15</v>
      </c>
      <c r="E10" s="78">
        <v>7</v>
      </c>
      <c r="F10" s="83">
        <f>E10*D10</f>
        <v>105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15319.148936170215</v>
      </c>
      <c r="N10" s="21">
        <v>15500</v>
      </c>
      <c r="O10" s="33">
        <f t="shared" si="0"/>
        <v>180.85106382978483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45</v>
      </c>
      <c r="E11" s="90"/>
      <c r="F11" s="89">
        <f>SUM(F8:F10)</f>
        <v>329</v>
      </c>
      <c r="G11" s="54"/>
      <c r="H11" s="373" t="s">
        <v>28</v>
      </c>
      <c r="I11" s="374">
        <f>+M17</f>
        <v>31276.595744680846</v>
      </c>
      <c r="J11" s="85"/>
      <c r="K11" s="3">
        <v>7</v>
      </c>
      <c r="L11" s="58" t="s">
        <v>27</v>
      </c>
      <c r="M11" s="57">
        <f>+$F$4/$F$11*($D$8)+M10</f>
        <v>17872.340425531918</v>
      </c>
      <c r="N11" s="21"/>
      <c r="O11" s="33">
        <f t="shared" si="0"/>
        <v>-17872.340425531918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20106.382978723406</v>
      </c>
      <c r="N12" s="21">
        <v>17500</v>
      </c>
      <c r="O12" s="33">
        <f t="shared" si="0"/>
        <v>-2606.3829787234063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40531.91489361701</v>
      </c>
      <c r="J13" s="85"/>
      <c r="K13" s="3">
        <v>9</v>
      </c>
      <c r="L13" s="35" t="s">
        <v>22</v>
      </c>
      <c r="M13" s="34">
        <f t="shared" si="1"/>
        <v>22340.425531914894</v>
      </c>
      <c r="N13" s="21"/>
      <c r="O13" s="33">
        <f t="shared" si="0"/>
        <v>-22340.425531914894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24574.468085106382</v>
      </c>
      <c r="N14" s="21">
        <v>22400</v>
      </c>
      <c r="O14" s="33">
        <f t="shared" si="0"/>
        <v>-2174.4680851063822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52500</v>
      </c>
      <c r="K15" s="3">
        <v>11</v>
      </c>
      <c r="L15" s="35" t="s">
        <v>17</v>
      </c>
      <c r="M15" s="34">
        <f t="shared" si="1"/>
        <v>26808.51063829787</v>
      </c>
      <c r="N15" s="21">
        <v>24000</v>
      </c>
      <c r="O15" s="33">
        <f t="shared" si="0"/>
        <v>-2808.5106382978702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29042.553191489358</v>
      </c>
      <c r="N16" s="21"/>
      <c r="O16" s="33">
        <f t="shared" si="0"/>
        <v>-29042.553191489358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45</v>
      </c>
      <c r="E17" s="69"/>
      <c r="F17" s="68">
        <f>F16+F11</f>
        <v>329</v>
      </c>
      <c r="G17" s="60"/>
      <c r="H17" s="67"/>
      <c r="I17" s="66"/>
      <c r="K17" s="3">
        <v>13</v>
      </c>
      <c r="L17" s="65" t="s">
        <v>13</v>
      </c>
      <c r="M17" s="57">
        <f t="shared" si="1"/>
        <v>31276.595744680846</v>
      </c>
      <c r="N17" s="21">
        <v>28400</v>
      </c>
      <c r="O17" s="33">
        <f t="shared" si="0"/>
        <v>-2876.5957446808461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35904.255319148928</v>
      </c>
      <c r="N18" s="21">
        <v>31500</v>
      </c>
      <c r="O18" s="33">
        <f t="shared" si="0"/>
        <v>-4404.2553191489278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145.83333333333334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40531.91489361701</v>
      </c>
      <c r="N19" s="21">
        <v>34000</v>
      </c>
      <c r="O19" s="33">
        <f t="shared" si="0"/>
        <v>-6531.9148936170095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42925.531914893603</v>
      </c>
      <c r="N20" s="21">
        <v>35600</v>
      </c>
      <c r="O20" s="33">
        <f t="shared" si="0"/>
        <v>-7325.5319148936032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45319.148936170197</v>
      </c>
      <c r="N21" s="21"/>
      <c r="O21" s="33">
        <f t="shared" si="0"/>
        <v>-45319.148936170197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51750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47712.765957446791</v>
      </c>
      <c r="N22" s="21"/>
      <c r="O22" s="33">
        <f t="shared" si="0"/>
        <v>-47712.765957446791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52500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50106.382978723384</v>
      </c>
      <c r="N23" s="21"/>
      <c r="O23" s="33">
        <f t="shared" si="0"/>
        <v>-50106.382978723384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-750</v>
      </c>
      <c r="E24" s="26"/>
      <c r="F24" s="25">
        <f>D24/F22</f>
        <v>-0.65217391304347827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52499.999999999978</v>
      </c>
      <c r="N24" s="134"/>
      <c r="O24" s="20">
        <f t="shared" si="0"/>
        <v>-52499.999999999978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A51"/>
  <sheetViews>
    <sheetView workbookViewId="0">
      <selection activeCell="V28" sqref="V28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43859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70000</v>
      </c>
      <c r="G4" s="54"/>
      <c r="H4" s="119"/>
      <c r="I4" s="116"/>
      <c r="R4" s="118"/>
      <c r="S4" s="12"/>
      <c r="T4" s="30"/>
      <c r="Z4" s="1">
        <v>29012020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3264.2487046632123</v>
      </c>
      <c r="N5" s="133"/>
      <c r="O5" s="112">
        <f t="shared" ref="O5:O24" si="0">N5-M5</f>
        <v>-3264.2487046632123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6528.4974093264245</v>
      </c>
      <c r="N6" s="21"/>
      <c r="O6" s="33">
        <f t="shared" si="0"/>
        <v>-6528.4974093264245</v>
      </c>
      <c r="P6" s="108" t="s">
        <v>46</v>
      </c>
      <c r="Q6" s="107">
        <f>+M11/7</f>
        <v>3264.2487046632123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40</v>
      </c>
      <c r="M7" s="34">
        <f>+$F$4/$F$11*$D$8+M6</f>
        <v>9792.7461139896368</v>
      </c>
      <c r="N7" s="21"/>
      <c r="O7" s="33">
        <f t="shared" si="0"/>
        <v>-9792.7461139896368</v>
      </c>
      <c r="P7" s="99" t="s">
        <v>39</v>
      </c>
      <c r="Q7" s="98">
        <f>+(M17-M11)/6</f>
        <v>2720.2072538860089</v>
      </c>
      <c r="R7" s="97"/>
      <c r="S7" s="12"/>
    </row>
    <row r="8" spans="2:27" ht="24" customHeight="1" thickBot="1" x14ac:dyDescent="0.3">
      <c r="B8" s="88"/>
      <c r="C8" s="102" t="s">
        <v>38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13056.994818652849</v>
      </c>
      <c r="N8" s="21">
        <v>15087</v>
      </c>
      <c r="O8" s="33">
        <f t="shared" si="0"/>
        <v>2030.0051813471509</v>
      </c>
      <c r="P8" s="99" t="s">
        <v>36</v>
      </c>
      <c r="Q8" s="98">
        <f>+(M19-M17)/2</f>
        <v>6347.1502590673554</v>
      </c>
      <c r="R8" s="97"/>
      <c r="S8" s="12"/>
      <c r="U8" s="12"/>
    </row>
    <row r="9" spans="2:27" ht="18.75" customHeight="1" thickBot="1" x14ac:dyDescent="0.3">
      <c r="B9" s="88"/>
      <c r="C9" s="80" t="s">
        <v>35</v>
      </c>
      <c r="D9" s="86">
        <v>15</v>
      </c>
      <c r="E9" s="78">
        <v>8</v>
      </c>
      <c r="F9" s="83">
        <f>E9*D9</f>
        <v>120</v>
      </c>
      <c r="G9" s="54"/>
      <c r="H9" s="369" t="s">
        <v>34</v>
      </c>
      <c r="I9" s="371">
        <f>M11</f>
        <v>22849.740932642486</v>
      </c>
      <c r="K9" s="3">
        <v>5</v>
      </c>
      <c r="L9" s="35" t="s">
        <v>33</v>
      </c>
      <c r="M9" s="34">
        <f>+$F$4/$F$11*$D$8+M8</f>
        <v>16321.243523316061</v>
      </c>
      <c r="N9" s="21">
        <v>18500</v>
      </c>
      <c r="O9" s="33">
        <f t="shared" si="0"/>
        <v>2178.7564766839387</v>
      </c>
      <c r="P9" s="96" t="s">
        <v>32</v>
      </c>
      <c r="Q9" s="95">
        <f>+(M24-M19)/7</f>
        <v>2590.6735751295355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35" t="s">
        <v>30</v>
      </c>
      <c r="M10" s="93">
        <f>+$F$4/$F$11*$D$8+M9</f>
        <v>19585.492227979274</v>
      </c>
      <c r="N10" s="21"/>
      <c r="O10" s="33">
        <f t="shared" si="0"/>
        <v>-19585.492227979274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53</v>
      </c>
      <c r="E11" s="90"/>
      <c r="F11" s="89">
        <f>SUM(F8:F10)</f>
        <v>386</v>
      </c>
      <c r="G11" s="54"/>
      <c r="H11" s="373" t="s">
        <v>28</v>
      </c>
      <c r="I11" s="374">
        <f>+M17</f>
        <v>39170.98445595854</v>
      </c>
      <c r="J11" s="85"/>
      <c r="K11" s="3">
        <v>7</v>
      </c>
      <c r="L11" s="58" t="s">
        <v>27</v>
      </c>
      <c r="M11" s="57">
        <f>+$F$4/$F$11*($D$8)+M10</f>
        <v>22849.740932642486</v>
      </c>
      <c r="N11" s="21"/>
      <c r="O11" s="33">
        <f t="shared" si="0"/>
        <v>-22849.740932642486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25569.948186528498</v>
      </c>
      <c r="N12" s="21">
        <v>25500</v>
      </c>
      <c r="O12" s="33">
        <f t="shared" si="0"/>
        <v>-69.948186528497899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51865.284974093251</v>
      </c>
      <c r="J13" s="85"/>
      <c r="K13" s="3">
        <v>9</v>
      </c>
      <c r="L13" s="35" t="s">
        <v>22</v>
      </c>
      <c r="M13" s="34">
        <f t="shared" si="1"/>
        <v>28290.155440414506</v>
      </c>
      <c r="N13" s="21"/>
      <c r="O13" s="33">
        <f t="shared" si="0"/>
        <v>-28290.155440414506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31010.362694300515</v>
      </c>
      <c r="N14" s="21">
        <v>30370</v>
      </c>
      <c r="O14" s="33">
        <f t="shared" si="0"/>
        <v>-640.3626943005147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70000</v>
      </c>
      <c r="K15" s="3">
        <v>11</v>
      </c>
      <c r="L15" s="35" t="s">
        <v>17</v>
      </c>
      <c r="M15" s="34">
        <f t="shared" si="1"/>
        <v>33730.569948186523</v>
      </c>
      <c r="N15" s="21"/>
      <c r="O15" s="33">
        <f t="shared" si="0"/>
        <v>-33730.569948186523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36450.777202072532</v>
      </c>
      <c r="N16" s="21">
        <v>34600</v>
      </c>
      <c r="O16" s="33">
        <f t="shared" si="0"/>
        <v>-1850.7772020725315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53</v>
      </c>
      <c r="E17" s="69"/>
      <c r="F17" s="68">
        <f>F16+F11</f>
        <v>386</v>
      </c>
      <c r="G17" s="60"/>
      <c r="H17" s="67"/>
      <c r="I17" s="66"/>
      <c r="K17" s="3">
        <v>13</v>
      </c>
      <c r="L17" s="65" t="s">
        <v>13</v>
      </c>
      <c r="M17" s="57">
        <f t="shared" si="1"/>
        <v>39170.98445595854</v>
      </c>
      <c r="N17" s="21">
        <v>37900</v>
      </c>
      <c r="O17" s="33">
        <f t="shared" si="0"/>
        <v>-1270.9844559585399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35" t="s">
        <v>12</v>
      </c>
      <c r="M18" s="34">
        <f>+$F$4/$F$11*($D$9+$D$10)+M17</f>
        <v>45518.134715025895</v>
      </c>
      <c r="N18" s="21">
        <v>41200</v>
      </c>
      <c r="O18" s="33">
        <f t="shared" si="0"/>
        <v>-4318.1347150258953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165.09433962264151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58" t="s">
        <v>9</v>
      </c>
      <c r="M19" s="57">
        <f>+$F$4/$F$11*($D$9+$D$10)+M18</f>
        <v>51865.284974093251</v>
      </c>
      <c r="N19" s="21"/>
      <c r="O19" s="33">
        <f t="shared" si="0"/>
        <v>-51865.284974093251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55492.227979274598</v>
      </c>
      <c r="N20" s="21"/>
      <c r="O20" s="33">
        <f t="shared" si="0"/>
        <v>-55492.227979274598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59119.170984455945</v>
      </c>
      <c r="N21" s="21"/>
      <c r="O21" s="33">
        <f t="shared" si="0"/>
        <v>-59119.170984455945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60950</v>
      </c>
      <c r="E22" s="38"/>
      <c r="F22" s="44">
        <v>1150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62746.113989637292</v>
      </c>
      <c r="N22" s="21"/>
      <c r="O22" s="33">
        <f t="shared" si="0"/>
        <v>-62746.113989637292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66373.056994818646</v>
      </c>
      <c r="N23" s="21"/>
      <c r="O23" s="33">
        <f t="shared" si="0"/>
        <v>-66373.056994818646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-9050</v>
      </c>
      <c r="E24" s="26"/>
      <c r="F24" s="25">
        <f>D24/F22</f>
        <v>-7.8695652173913047</v>
      </c>
      <c r="G24" s="24"/>
      <c r="H24" s="393"/>
      <c r="I24" s="394"/>
      <c r="J24" s="395"/>
      <c r="K24" s="3">
        <v>20</v>
      </c>
      <c r="L24" s="23" t="s">
        <v>0</v>
      </c>
      <c r="M24" s="22">
        <f>+$F$4/$F$11*($D$10)+M23</f>
        <v>70000</v>
      </c>
      <c r="N24" s="134"/>
      <c r="O24" s="20">
        <f t="shared" si="0"/>
        <v>-70000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90000</v>
      </c>
      <c r="G4" s="54"/>
      <c r="H4" s="119"/>
      <c r="I4" s="116"/>
      <c r="R4" s="118"/>
      <c r="S4" s="12"/>
      <c r="T4" s="30"/>
      <c r="Z4" s="1">
        <v>30012020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4326.9230769230771</v>
      </c>
      <c r="N5" s="133">
        <v>2500</v>
      </c>
      <c r="O5" s="112">
        <f t="shared" ref="O5:O24" si="0">N5-M5</f>
        <v>-1826.9230769230771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8653.8461538461543</v>
      </c>
      <c r="N6" s="21">
        <v>5232</v>
      </c>
      <c r="O6" s="33">
        <f t="shared" si="0"/>
        <v>-3421.8461538461543</v>
      </c>
      <c r="P6" s="108" t="s">
        <v>46</v>
      </c>
      <c r="Q6" s="107">
        <f>+M11/7</f>
        <v>4326.9230769230771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12980.76923076923</v>
      </c>
      <c r="N7" s="21">
        <v>13000</v>
      </c>
      <c r="O7" s="33">
        <f t="shared" si="0"/>
        <v>19.230769230769511</v>
      </c>
      <c r="P7" s="99" t="s">
        <v>39</v>
      </c>
      <c r="Q7" s="98">
        <f>+(M17-M11)/6</f>
        <v>3677.8846153846166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17307.692307692309</v>
      </c>
      <c r="N8" s="21">
        <v>14896</v>
      </c>
      <c r="O8" s="33">
        <f t="shared" si="0"/>
        <v>-2411.6923076923085</v>
      </c>
      <c r="P8" s="99" t="s">
        <v>36</v>
      </c>
      <c r="Q8" s="98">
        <f>+(M19-M17)/2</f>
        <v>8004.8076923076915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34</v>
      </c>
      <c r="I9" s="371">
        <f>M11</f>
        <v>30288.461538461543</v>
      </c>
      <c r="K9" s="3">
        <v>5</v>
      </c>
      <c r="L9" s="35" t="s">
        <v>33</v>
      </c>
      <c r="M9" s="34">
        <f>+$F$4/$F$11*$D$8+M8</f>
        <v>21634.615384615387</v>
      </c>
      <c r="N9" s="21">
        <v>18000</v>
      </c>
      <c r="O9" s="33">
        <f t="shared" si="0"/>
        <v>-3634.6153846153866</v>
      </c>
      <c r="P9" s="96" t="s">
        <v>32</v>
      </c>
      <c r="Q9" s="95">
        <f>+(M24-M19)/7</f>
        <v>3090.6593406593415</v>
      </c>
      <c r="R9" s="135"/>
      <c r="S9" s="1">
        <f>+N8/4</f>
        <v>3724</v>
      </c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25961.538461538465</v>
      </c>
      <c r="N10" s="21">
        <v>28376</v>
      </c>
      <c r="O10" s="33">
        <f t="shared" si="0"/>
        <v>2414.4615384615354</v>
      </c>
      <c r="P10" s="76"/>
      <c r="Q10" s="52"/>
      <c r="R10" s="92">
        <f>+F4-M10</f>
        <v>64038.461538461532</v>
      </c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57</v>
      </c>
      <c r="E11" s="90"/>
      <c r="F11" s="89">
        <f>SUM(F8:F10)</f>
        <v>416</v>
      </c>
      <c r="G11" s="54"/>
      <c r="H11" s="373" t="s">
        <v>28</v>
      </c>
      <c r="I11" s="374">
        <f>+M17</f>
        <v>52355.769230769241</v>
      </c>
      <c r="J11" s="85"/>
      <c r="K11" s="3">
        <v>7</v>
      </c>
      <c r="L11" s="35" t="s">
        <v>27</v>
      </c>
      <c r="M11" s="34">
        <f>+$F$4/$F$11*($D$8)+M10</f>
        <v>30288.461538461543</v>
      </c>
      <c r="N11" s="21">
        <v>32500</v>
      </c>
      <c r="O11" s="33">
        <f t="shared" si="0"/>
        <v>2211.5384615384573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33966.346153846156</v>
      </c>
      <c r="N12" s="21">
        <v>35800</v>
      </c>
      <c r="O12" s="33">
        <f t="shared" si="0"/>
        <v>1833.6538461538439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68365.384615384624</v>
      </c>
      <c r="J13" s="85"/>
      <c r="K13" s="3">
        <v>9</v>
      </c>
      <c r="L13" s="35" t="s">
        <v>22</v>
      </c>
      <c r="M13" s="34">
        <f t="shared" si="1"/>
        <v>37644.230769230773</v>
      </c>
      <c r="N13" s="21">
        <v>39000</v>
      </c>
      <c r="O13" s="33">
        <f t="shared" si="0"/>
        <v>1355.7692307692269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41322.11538461539</v>
      </c>
      <c r="N14" s="21">
        <v>43000</v>
      </c>
      <c r="O14" s="33">
        <f t="shared" si="0"/>
        <v>1677.8846153846098</v>
      </c>
      <c r="P14" s="76"/>
      <c r="Q14" s="52"/>
      <c r="R14" s="47"/>
      <c r="S14" s="12"/>
      <c r="U14" s="1" t="s">
        <v>57</v>
      </c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90000</v>
      </c>
      <c r="K15" s="3">
        <v>11</v>
      </c>
      <c r="L15" s="35" t="s">
        <v>17</v>
      </c>
      <c r="M15" s="34">
        <f t="shared" si="1"/>
        <v>45000.000000000007</v>
      </c>
      <c r="N15" s="21">
        <v>46500</v>
      </c>
      <c r="O15" s="33">
        <f t="shared" si="0"/>
        <v>1499.9999999999927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48677.884615384624</v>
      </c>
      <c r="N16" s="21">
        <v>50300</v>
      </c>
      <c r="O16" s="33">
        <f t="shared" si="0"/>
        <v>1622.1153846153757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57</v>
      </c>
      <c r="E17" s="69"/>
      <c r="F17" s="68">
        <f>F16+F11</f>
        <v>416</v>
      </c>
      <c r="G17" s="60"/>
      <c r="H17" s="67"/>
      <c r="I17" s="66"/>
      <c r="K17" s="3">
        <v>13</v>
      </c>
      <c r="L17" s="138" t="s">
        <v>13</v>
      </c>
      <c r="M17" s="34">
        <f t="shared" si="1"/>
        <v>52355.769230769241</v>
      </c>
      <c r="N17" s="21"/>
      <c r="O17" s="33">
        <f t="shared" si="0"/>
        <v>-52355.769230769241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60360.576923076937</v>
      </c>
      <c r="N18" s="21">
        <v>59000</v>
      </c>
      <c r="O18" s="33">
        <f t="shared" si="0"/>
        <v>-1360.5769230769365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197.36842105263159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68365.384615384624</v>
      </c>
      <c r="N19" s="21">
        <v>61700</v>
      </c>
      <c r="O19" s="33">
        <f t="shared" si="0"/>
        <v>-6665.3846153846243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72692.307692307702</v>
      </c>
      <c r="N20" s="21"/>
      <c r="O20" s="33">
        <f t="shared" si="0"/>
        <v>-72692.307692307702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77019.23076923078</v>
      </c>
      <c r="N21" s="21">
        <v>69300</v>
      </c>
      <c r="O21" s="33">
        <f t="shared" si="0"/>
        <v>-7719.2307692307804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79800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81346.153846153858</v>
      </c>
      <c r="N22" s="21"/>
      <c r="O22" s="33">
        <f t="shared" si="0"/>
        <v>-81346.153846153858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85673.076923076937</v>
      </c>
      <c r="N23" s="21"/>
      <c r="O23" s="33">
        <f t="shared" si="0"/>
        <v>-85673.076923076937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-10200</v>
      </c>
      <c r="E24" s="26"/>
      <c r="F24" s="25">
        <f>D24/F22</f>
        <v>-7.2857142857142856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90000.000000000015</v>
      </c>
      <c r="N24" s="134"/>
      <c r="O24" s="20">
        <f t="shared" si="0"/>
        <v>-90000.000000000015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73471</v>
      </c>
      <c r="G4" s="54"/>
      <c r="H4" s="119"/>
      <c r="I4" s="116"/>
      <c r="R4" s="118"/>
      <c r="S4" s="12"/>
      <c r="T4" s="30"/>
      <c r="Z4" s="1">
        <v>31012020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3894.8481927710845</v>
      </c>
      <c r="N5" s="133"/>
      <c r="O5" s="112">
        <f t="shared" ref="O5:O24" si="0">N5-M5</f>
        <v>-3894.8481927710845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7789.6963855421691</v>
      </c>
      <c r="N6" s="21">
        <v>5251</v>
      </c>
      <c r="O6" s="33">
        <f t="shared" si="0"/>
        <v>-2538.6963855421691</v>
      </c>
      <c r="P6" s="108" t="s">
        <v>46</v>
      </c>
      <c r="Q6" s="107">
        <f>+M11/7</f>
        <v>3894.848192771085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11684.544578313253</v>
      </c>
      <c r="N7" s="21">
        <v>11000</v>
      </c>
      <c r="O7" s="33">
        <f t="shared" si="0"/>
        <v>-684.54457831325271</v>
      </c>
      <c r="P7" s="99" t="s">
        <v>39</v>
      </c>
      <c r="Q7" s="98">
        <f>+(M17-M11)/6</f>
        <v>2832.6168674698783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22</v>
      </c>
      <c r="E8" s="78">
        <v>7</v>
      </c>
      <c r="F8" s="100">
        <f>E8*D8</f>
        <v>154</v>
      </c>
      <c r="G8" s="54"/>
      <c r="H8" s="377"/>
      <c r="I8" s="378"/>
      <c r="K8" s="3">
        <v>4</v>
      </c>
      <c r="L8" s="35" t="s">
        <v>37</v>
      </c>
      <c r="M8" s="34">
        <f>+$F$4/$F$11*$D$8+M7</f>
        <v>15579.392771084338</v>
      </c>
      <c r="N8" s="21">
        <v>14567</v>
      </c>
      <c r="O8" s="33">
        <f t="shared" si="0"/>
        <v>-1012.3927710843382</v>
      </c>
      <c r="P8" s="99" t="s">
        <v>36</v>
      </c>
      <c r="Q8" s="98">
        <f>+(M19-M17)/2</f>
        <v>6196.3493975903621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23369.089156626509</v>
      </c>
      <c r="K9" s="3">
        <v>5</v>
      </c>
      <c r="L9" s="35" t="s">
        <v>33</v>
      </c>
      <c r="M9" s="34">
        <f>+$F$4/$F$11*$D$8+M8</f>
        <v>19474.240963855424</v>
      </c>
      <c r="N9" s="21">
        <v>16700</v>
      </c>
      <c r="O9" s="33">
        <f t="shared" si="0"/>
        <v>-2774.2409638554236</v>
      </c>
      <c r="P9" s="96" t="s">
        <v>32</v>
      </c>
      <c r="Q9" s="95">
        <f>+(M24-M19)/7</f>
        <v>2402.6660929432014</v>
      </c>
      <c r="R9" s="135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23369.089156626509</v>
      </c>
      <c r="N10" s="21">
        <v>24000</v>
      </c>
      <c r="O10" s="33">
        <f t="shared" si="0"/>
        <v>630.91084337349093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57</v>
      </c>
      <c r="E11" s="90"/>
      <c r="F11" s="89">
        <f>SUM(F8:F10)</f>
        <v>415</v>
      </c>
      <c r="G11" s="54"/>
      <c r="H11" s="373" t="s">
        <v>28</v>
      </c>
      <c r="I11" s="374">
        <f>+M17</f>
        <v>44259.638554216865</v>
      </c>
      <c r="J11" s="85"/>
      <c r="K11" s="3">
        <v>7</v>
      </c>
      <c r="L11" s="35" t="s">
        <v>27</v>
      </c>
      <c r="M11" s="34">
        <f>+$F$4/$F$11*($D$8)+M10</f>
        <v>27263.937349397595</v>
      </c>
      <c r="N11" s="21"/>
      <c r="O11" s="33">
        <f t="shared" si="0"/>
        <v>-27263.937349397595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30096.554216867473</v>
      </c>
      <c r="N12" s="21">
        <v>28200</v>
      </c>
      <c r="O12" s="33">
        <f t="shared" si="0"/>
        <v>-1896.5542168674729</v>
      </c>
      <c r="P12" s="76"/>
      <c r="Q12" s="52"/>
      <c r="R12" s="47">
        <f>+F4-N12</f>
        <v>45271</v>
      </c>
      <c r="S12" s="12">
        <v>43550</v>
      </c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56652.337349397589</v>
      </c>
      <c r="J13" s="85"/>
      <c r="K13" s="3">
        <v>9</v>
      </c>
      <c r="L13" s="35" t="s">
        <v>22</v>
      </c>
      <c r="M13" s="34">
        <f t="shared" si="1"/>
        <v>32929.171084337351</v>
      </c>
      <c r="N13" s="21"/>
      <c r="O13" s="33">
        <f t="shared" si="0"/>
        <v>-32929.171084337351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35761.78795180723</v>
      </c>
      <c r="N14" s="21">
        <v>33500</v>
      </c>
      <c r="O14" s="33">
        <f t="shared" si="0"/>
        <v>-2261.7879518072295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73471</v>
      </c>
      <c r="K15" s="3">
        <v>11</v>
      </c>
      <c r="L15" s="35" t="s">
        <v>17</v>
      </c>
      <c r="M15" s="34">
        <f t="shared" si="1"/>
        <v>38594.404819277108</v>
      </c>
      <c r="N15" s="21">
        <v>35900</v>
      </c>
      <c r="O15" s="33">
        <f t="shared" si="0"/>
        <v>-2694.4048192771079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41427.021686746986</v>
      </c>
      <c r="N16" s="21">
        <v>37900</v>
      </c>
      <c r="O16" s="33">
        <f t="shared" si="0"/>
        <v>-3527.0216867469862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57</v>
      </c>
      <c r="E17" s="69"/>
      <c r="F17" s="68">
        <f>F16+F11</f>
        <v>415</v>
      </c>
      <c r="G17" s="60"/>
      <c r="H17" s="67"/>
      <c r="I17" s="66"/>
      <c r="K17" s="3">
        <v>13</v>
      </c>
      <c r="L17" s="138" t="s">
        <v>13</v>
      </c>
      <c r="M17" s="34">
        <f t="shared" si="1"/>
        <v>44259.638554216865</v>
      </c>
      <c r="N17" s="21">
        <v>40250</v>
      </c>
      <c r="O17" s="33">
        <f t="shared" si="0"/>
        <v>-4009.6385542168646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50455.987951807227</v>
      </c>
      <c r="N18" s="21">
        <v>44000</v>
      </c>
      <c r="O18" s="33">
        <f t="shared" si="0"/>
        <v>-6455.9879518072266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161.12061403508773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56652.337349397589</v>
      </c>
      <c r="N19" s="21">
        <v>46600</v>
      </c>
      <c r="O19" s="33">
        <f t="shared" si="0"/>
        <v>-10052.337349397589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60016.069879518072</v>
      </c>
      <c r="N20" s="21"/>
      <c r="O20" s="33">
        <f t="shared" si="0"/>
        <v>-60016.069879518072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63379.802409638556</v>
      </c>
      <c r="N21" s="21"/>
      <c r="O21" s="33">
        <f t="shared" si="0"/>
        <v>-63379.802409638556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79800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66743.534939759033</v>
      </c>
      <c r="N22" s="21">
        <v>53000</v>
      </c>
      <c r="O22" s="33">
        <f t="shared" si="0"/>
        <v>-13743.534939759033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73471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70107.267469879516</v>
      </c>
      <c r="N23" s="21"/>
      <c r="O23" s="33">
        <f t="shared" si="0"/>
        <v>-70107.267469879516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6329</v>
      </c>
      <c r="E24" s="26"/>
      <c r="F24" s="25">
        <f>D24/F22</f>
        <v>4.5207142857142859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73471</v>
      </c>
      <c r="N24" s="134"/>
      <c r="O24" s="20">
        <f t="shared" si="0"/>
        <v>-73471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A51"/>
  <sheetViews>
    <sheetView workbookViewId="0">
      <selection activeCell="N12" sqref="N1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80000</v>
      </c>
      <c r="G4" s="54"/>
      <c r="H4" s="119"/>
      <c r="I4" s="116"/>
      <c r="R4" s="118"/>
      <c r="S4" s="12"/>
      <c r="T4" s="30"/>
      <c r="Z4" s="1">
        <v>1022020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3916.0839160839164</v>
      </c>
      <c r="N5" s="133">
        <v>0</v>
      </c>
      <c r="O5" s="112">
        <f t="shared" ref="O5:O24" si="0">N5-M5</f>
        <v>-3916.0839160839164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7832.1678321678328</v>
      </c>
      <c r="N6" s="21">
        <v>3083</v>
      </c>
      <c r="O6" s="33">
        <f t="shared" si="0"/>
        <v>-4749.1678321678328</v>
      </c>
      <c r="P6" s="108" t="s">
        <v>46</v>
      </c>
      <c r="Q6" s="107">
        <f>+M11/7</f>
        <v>3916.0839160839164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11748.251748251749</v>
      </c>
      <c r="N7" s="21">
        <v>7618</v>
      </c>
      <c r="O7" s="33">
        <f t="shared" si="0"/>
        <v>-4130.2517482517487</v>
      </c>
      <c r="P7" s="99" t="s">
        <v>39</v>
      </c>
      <c r="Q7" s="98">
        <f>+(M17-M11)/6</f>
        <v>2983.6829836829852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21</v>
      </c>
      <c r="E8" s="78">
        <v>7</v>
      </c>
      <c r="F8" s="100">
        <f>E8*D8</f>
        <v>147</v>
      </c>
      <c r="G8" s="54"/>
      <c r="H8" s="377"/>
      <c r="I8" s="378"/>
      <c r="K8" s="3">
        <v>4</v>
      </c>
      <c r="L8" s="35" t="s">
        <v>37</v>
      </c>
      <c r="M8" s="34">
        <f>+$F$4/$F$11*$D$8+M7</f>
        <v>15664.335664335666</v>
      </c>
      <c r="N8" s="21">
        <v>13000</v>
      </c>
      <c r="O8" s="33">
        <f t="shared" si="0"/>
        <v>-2664.3356643356656</v>
      </c>
      <c r="P8" s="99" t="s">
        <v>36</v>
      </c>
      <c r="Q8" s="98">
        <f>+(M19-M17)/2</f>
        <v>7086.2470862470873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23496.503496503497</v>
      </c>
      <c r="K9" s="3">
        <v>5</v>
      </c>
      <c r="L9" s="35" t="s">
        <v>33</v>
      </c>
      <c r="M9" s="34">
        <f>+$F$4/$F$11*$D$8+M8</f>
        <v>19580.419580419581</v>
      </c>
      <c r="N9" s="21">
        <v>16000</v>
      </c>
      <c r="O9" s="33">
        <f t="shared" si="0"/>
        <v>-3580.4195804195806</v>
      </c>
      <c r="P9" s="96" t="s">
        <v>32</v>
      </c>
      <c r="Q9" s="95">
        <f>+(M24-M19)/7</f>
        <v>2930.4029304029327</v>
      </c>
      <c r="R9" s="135"/>
    </row>
    <row r="10" spans="2:27" ht="18.75" customHeight="1" x14ac:dyDescent="0.25">
      <c r="B10" s="41"/>
      <c r="C10" s="80" t="s">
        <v>31</v>
      </c>
      <c r="D10" s="86">
        <v>22</v>
      </c>
      <c r="E10" s="78">
        <v>7</v>
      </c>
      <c r="F10" s="83">
        <f>E10*D10</f>
        <v>154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23496.503496503497</v>
      </c>
      <c r="N10" s="21">
        <v>24000</v>
      </c>
      <c r="O10" s="33">
        <f t="shared" si="0"/>
        <v>503.49650349650256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59</v>
      </c>
      <c r="E11" s="90"/>
      <c r="F11" s="89">
        <f>SUM(F8:F10)</f>
        <v>429</v>
      </c>
      <c r="G11" s="54"/>
      <c r="H11" s="373" t="s">
        <v>28</v>
      </c>
      <c r="I11" s="374">
        <f>+M17</f>
        <v>45314.685314685325</v>
      </c>
      <c r="J11" s="85"/>
      <c r="K11" s="3">
        <v>7</v>
      </c>
      <c r="L11" s="35" t="s">
        <v>27</v>
      </c>
      <c r="M11" s="34">
        <f>+$F$4/$F$11*($D$8)+M10</f>
        <v>27412.587412587414</v>
      </c>
      <c r="N11" s="21">
        <v>28000</v>
      </c>
      <c r="O11" s="33">
        <f t="shared" si="0"/>
        <v>587.41258741258571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30396.270396270396</v>
      </c>
      <c r="N12" s="21">
        <v>31000</v>
      </c>
      <c r="O12" s="33">
        <f t="shared" si="0"/>
        <v>603.7296037296037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59487.179487179499</v>
      </c>
      <c r="J13" s="85"/>
      <c r="K13" s="3">
        <v>9</v>
      </c>
      <c r="L13" s="35" t="s">
        <v>22</v>
      </c>
      <c r="M13" s="34">
        <f t="shared" si="1"/>
        <v>33379.953379953382</v>
      </c>
      <c r="N13" s="21">
        <v>33500</v>
      </c>
      <c r="O13" s="33">
        <f t="shared" si="0"/>
        <v>120.04662004661805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36363.636363636368</v>
      </c>
      <c r="N14" s="21">
        <v>35877</v>
      </c>
      <c r="O14" s="33">
        <f t="shared" si="0"/>
        <v>-486.63636363636761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80000</v>
      </c>
      <c r="K15" s="3">
        <v>11</v>
      </c>
      <c r="L15" s="35" t="s">
        <v>17</v>
      </c>
      <c r="M15" s="34">
        <f t="shared" si="1"/>
        <v>39347.319347319353</v>
      </c>
      <c r="N15" s="21">
        <v>39500</v>
      </c>
      <c r="O15" s="33">
        <f t="shared" si="0"/>
        <v>152.68065268064674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42331.002331002339</v>
      </c>
      <c r="N16" s="21">
        <v>43300</v>
      </c>
      <c r="O16" s="33">
        <f t="shared" si="0"/>
        <v>968.99766899766109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59</v>
      </c>
      <c r="E17" s="69"/>
      <c r="F17" s="68">
        <f>F16+F11</f>
        <v>429</v>
      </c>
      <c r="G17" s="60"/>
      <c r="H17" s="67"/>
      <c r="I17" s="66"/>
      <c r="K17" s="3">
        <v>13</v>
      </c>
      <c r="L17" s="138" t="s">
        <v>13</v>
      </c>
      <c r="M17" s="34">
        <f t="shared" si="1"/>
        <v>45314.685314685325</v>
      </c>
      <c r="N17" s="21">
        <v>46100</v>
      </c>
      <c r="O17" s="33">
        <f t="shared" si="0"/>
        <v>785.31468531467544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52400.932400932412</v>
      </c>
      <c r="N18" s="21"/>
      <c r="O18" s="33">
        <f t="shared" si="0"/>
        <v>-52400.932400932412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169.4915254237288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59487.179487179499</v>
      </c>
      <c r="N19" s="21"/>
      <c r="O19" s="33">
        <f t="shared" si="0"/>
        <v>-59487.179487179499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63589.743589743601</v>
      </c>
      <c r="N20" s="21"/>
      <c r="O20" s="33">
        <f t="shared" si="0"/>
        <v>-63589.743589743601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67692.307692307702</v>
      </c>
      <c r="N21" s="21">
        <v>55565</v>
      </c>
      <c r="O21" s="33">
        <f t="shared" si="0"/>
        <v>-12127.307692307702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82600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71794.871794871811</v>
      </c>
      <c r="N22" s="21"/>
      <c r="O22" s="33">
        <f t="shared" si="0"/>
        <v>-71794.871794871811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75897.43589743592</v>
      </c>
      <c r="N23" s="21"/>
      <c r="O23" s="33">
        <f t="shared" si="0"/>
        <v>-75897.43589743592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2600</v>
      </c>
      <c r="E24" s="26"/>
      <c r="F24" s="25">
        <f>D24/F22</f>
        <v>1.8571428571428572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80000.000000000029</v>
      </c>
      <c r="N24" s="134"/>
      <c r="O24" s="20">
        <f t="shared" si="0"/>
        <v>-80000.000000000029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R4" s="118"/>
      <c r="S4" s="12"/>
      <c r="T4" s="30"/>
      <c r="Z4" s="1">
        <v>3022020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2520.2156334231809</v>
      </c>
      <c r="N5" s="133">
        <v>1000</v>
      </c>
      <c r="O5" s="112">
        <f t="shared" ref="O5:O24" si="0">N5-M5</f>
        <v>-1520.2156334231809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5040.4312668463617</v>
      </c>
      <c r="N6" s="21">
        <v>3210</v>
      </c>
      <c r="O6" s="33">
        <f t="shared" si="0"/>
        <v>-1830.4312668463617</v>
      </c>
      <c r="P6" s="108" t="s">
        <v>46</v>
      </c>
      <c r="Q6" s="107">
        <f>+M11/7</f>
        <v>2520.2156334231809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7560.646900269543</v>
      </c>
      <c r="N7" s="21"/>
      <c r="O7" s="33">
        <f t="shared" si="0"/>
        <v>-7560.646900269543</v>
      </c>
      <c r="P7" s="99" t="s">
        <v>39</v>
      </c>
      <c r="Q7" s="98">
        <f>+(M17-M11)/6</f>
        <v>2075.4716981132078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10080.862533692723</v>
      </c>
      <c r="N8" s="21"/>
      <c r="O8" s="33">
        <f t="shared" si="0"/>
        <v>-10080.862533692723</v>
      </c>
      <c r="P8" s="99" t="s">
        <v>36</v>
      </c>
      <c r="Q8" s="98">
        <f>+(M19-M17)/2</f>
        <v>5040.4312668463608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15121.293800539086</v>
      </c>
      <c r="K9" s="3">
        <v>5</v>
      </c>
      <c r="L9" s="35" t="s">
        <v>33</v>
      </c>
      <c r="M9" s="34">
        <f>+$F$4/$F$11*$D$8+M8</f>
        <v>12601.078167115904</v>
      </c>
      <c r="N9" s="21">
        <v>12700</v>
      </c>
      <c r="O9" s="33">
        <f t="shared" si="0"/>
        <v>98.921832884096148</v>
      </c>
      <c r="P9" s="96" t="s">
        <v>32</v>
      </c>
      <c r="Q9" s="95">
        <f>+(M24-M19)/7</f>
        <v>2117.8282633808235</v>
      </c>
      <c r="R9" s="135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15121.293800539084</v>
      </c>
      <c r="N10" s="21">
        <v>15600</v>
      </c>
      <c r="O10" s="33">
        <f t="shared" si="0"/>
        <v>478.70619946091574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51</v>
      </c>
      <c r="E11" s="90"/>
      <c r="F11" s="89">
        <f>SUM(F8:F10)</f>
        <v>371</v>
      </c>
      <c r="G11" s="54"/>
      <c r="H11" s="373" t="s">
        <v>28</v>
      </c>
      <c r="I11" s="374">
        <f>+M17</f>
        <v>30094.339622641513</v>
      </c>
      <c r="J11" s="85"/>
      <c r="K11" s="3">
        <v>7</v>
      </c>
      <c r="L11" s="35" t="s">
        <v>27</v>
      </c>
      <c r="M11" s="34">
        <f>+$F$4/$F$11*($D$8)+M10</f>
        <v>17641.509433962266</v>
      </c>
      <c r="N11" s="21"/>
      <c r="O11" s="33">
        <f t="shared" si="0"/>
        <v>-17641.509433962266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19716.981132075474</v>
      </c>
      <c r="N12" s="21"/>
      <c r="O12" s="33">
        <f t="shared" si="0"/>
        <v>-19716.981132075474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40175.202156334235</v>
      </c>
      <c r="J13" s="85"/>
      <c r="K13" s="3">
        <v>9</v>
      </c>
      <c r="L13" s="35" t="s">
        <v>22</v>
      </c>
      <c r="M13" s="34">
        <f t="shared" si="1"/>
        <v>21792.452830188682</v>
      </c>
      <c r="N13" s="21"/>
      <c r="O13" s="33">
        <f t="shared" si="0"/>
        <v>-21792.452830188682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23867.92452830189</v>
      </c>
      <c r="N14" s="21"/>
      <c r="O14" s="33">
        <f t="shared" si="0"/>
        <v>-23867.92452830189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25943.396226415098</v>
      </c>
      <c r="N15" s="21"/>
      <c r="O15" s="33">
        <f t="shared" si="0"/>
        <v>-25943.396226415098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28018.867924528306</v>
      </c>
      <c r="N16" s="21"/>
      <c r="O16" s="33">
        <f t="shared" si="0"/>
        <v>-28018.867924528306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51</v>
      </c>
      <c r="E17" s="69"/>
      <c r="F17" s="68">
        <f>F16+F11</f>
        <v>371</v>
      </c>
      <c r="G17" s="60"/>
      <c r="H17" s="67"/>
      <c r="I17" s="66"/>
      <c r="K17" s="3">
        <v>13</v>
      </c>
      <c r="L17" s="138" t="s">
        <v>13</v>
      </c>
      <c r="M17" s="34">
        <f t="shared" si="1"/>
        <v>30094.339622641513</v>
      </c>
      <c r="N17" s="21"/>
      <c r="O17" s="33">
        <f t="shared" si="0"/>
        <v>-30094.339622641513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35134.770889487874</v>
      </c>
      <c r="N18" s="21"/>
      <c r="O18" s="33">
        <f t="shared" si="0"/>
        <v>-35134.770889487874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134.80392156862746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40175.202156334235</v>
      </c>
      <c r="N19" s="21"/>
      <c r="O19" s="33">
        <f t="shared" si="0"/>
        <v>-40175.202156334235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43140.161725067388</v>
      </c>
      <c r="N20" s="21"/>
      <c r="O20" s="33">
        <f t="shared" si="0"/>
        <v>-43140.161725067388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46105.121293800541</v>
      </c>
      <c r="N21" s="21"/>
      <c r="O21" s="33">
        <f t="shared" si="0"/>
        <v>-46105.121293800541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71400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49070.080862533694</v>
      </c>
      <c r="N22" s="21"/>
      <c r="O22" s="33">
        <f t="shared" si="0"/>
        <v>-49070.080862533694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52035.040431266847</v>
      </c>
      <c r="N23" s="21"/>
      <c r="O23" s="33">
        <f t="shared" si="0"/>
        <v>-52035.040431266847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16400</v>
      </c>
      <c r="E24" s="26"/>
      <c r="F24" s="25">
        <f>D24/F22</f>
        <v>11.714285714285714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55000</v>
      </c>
      <c r="N24" s="134"/>
      <c r="O24" s="20">
        <f t="shared" si="0"/>
        <v>-55000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R4" s="118"/>
      <c r="S4" s="12"/>
      <c r="T4" s="30"/>
      <c r="Z4" s="1">
        <v>4022020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2558.1395348837209</v>
      </c>
      <c r="N5" s="133">
        <v>2700</v>
      </c>
      <c r="O5" s="112">
        <f t="shared" ref="O5:O24" si="0">N5-M5</f>
        <v>141.8604651162791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5116.2790697674418</v>
      </c>
      <c r="N6" s="21">
        <v>6500</v>
      </c>
      <c r="O6" s="33">
        <f t="shared" si="0"/>
        <v>1383.7209302325582</v>
      </c>
      <c r="P6" s="108" t="s">
        <v>46</v>
      </c>
      <c r="Q6" s="107">
        <f>+M11/7</f>
        <v>2558.1395348837209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7674.4186046511622</v>
      </c>
      <c r="N7" s="21">
        <v>9350</v>
      </c>
      <c r="O7" s="33">
        <f t="shared" si="0"/>
        <v>1675.5813953488378</v>
      </c>
      <c r="P7" s="99" t="s">
        <v>39</v>
      </c>
      <c r="Q7" s="98">
        <f>+(M17-M11)/6</f>
        <v>2398.2558139534885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10232.558139534884</v>
      </c>
      <c r="N8" s="21">
        <v>12800</v>
      </c>
      <c r="O8" s="33">
        <f t="shared" si="0"/>
        <v>2567.4418604651164</v>
      </c>
      <c r="P8" s="99" t="s">
        <v>36</v>
      </c>
      <c r="Q8" s="98">
        <f>+(M19-M17)/2</f>
        <v>4956.3953488372063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15348.837209302324</v>
      </c>
      <c r="K9" s="3">
        <v>5</v>
      </c>
      <c r="L9" s="35" t="s">
        <v>33</v>
      </c>
      <c r="M9" s="34">
        <f>+$F$4/$F$11*$D$8+M8</f>
        <v>12790.697674418605</v>
      </c>
      <c r="N9" s="21">
        <v>15800</v>
      </c>
      <c r="O9" s="33">
        <f t="shared" si="0"/>
        <v>3009.3023255813951</v>
      </c>
      <c r="P9" s="96" t="s">
        <v>32</v>
      </c>
      <c r="Q9" s="95">
        <f>+(M24-M19)/7</f>
        <v>1827.2425249169412</v>
      </c>
      <c r="R9" s="135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15348.837209302326</v>
      </c>
      <c r="N10" s="21">
        <v>19800</v>
      </c>
      <c r="O10" s="33">
        <f t="shared" si="0"/>
        <v>4451.1627906976737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344</v>
      </c>
      <c r="G11" s="54"/>
      <c r="H11" s="373" t="s">
        <v>28</v>
      </c>
      <c r="I11" s="374">
        <f>+M17</f>
        <v>32296.511627906977</v>
      </c>
      <c r="J11" s="85"/>
      <c r="K11" s="3">
        <v>7</v>
      </c>
      <c r="L11" s="35" t="s">
        <v>27</v>
      </c>
      <c r="M11" s="34">
        <f>+$F$4/$F$11*($D$8)+M10</f>
        <v>17906.976744186046</v>
      </c>
      <c r="N11" s="21"/>
      <c r="O11" s="33">
        <f t="shared" si="0"/>
        <v>-17906.976744186046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20305.232558139534</v>
      </c>
      <c r="N12" s="21">
        <v>22800</v>
      </c>
      <c r="O12" s="33">
        <f t="shared" si="0"/>
        <v>2494.7674418604656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42209.30232558139</v>
      </c>
      <c r="J13" s="85"/>
      <c r="K13" s="3">
        <v>9</v>
      </c>
      <c r="L13" s="35" t="s">
        <v>22</v>
      </c>
      <c r="M13" s="34">
        <f t="shared" si="1"/>
        <v>22703.488372093023</v>
      </c>
      <c r="N13" s="21">
        <v>24700</v>
      </c>
      <c r="O13" s="33">
        <f t="shared" si="0"/>
        <v>1996.5116279069771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25101.744186046511</v>
      </c>
      <c r="N14" s="21">
        <v>27100</v>
      </c>
      <c r="O14" s="33">
        <f t="shared" si="0"/>
        <v>1998.2558139534885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27500</v>
      </c>
      <c r="N15" s="21">
        <v>28700</v>
      </c>
      <c r="O15" s="33">
        <f t="shared" si="0"/>
        <v>1200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29898.255813953489</v>
      </c>
      <c r="N16" s="21">
        <v>30600</v>
      </c>
      <c r="O16" s="33">
        <f t="shared" si="0"/>
        <v>701.74418604651146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344</v>
      </c>
      <c r="G17" s="60"/>
      <c r="H17" s="67"/>
      <c r="I17" s="66"/>
      <c r="K17" s="3">
        <v>13</v>
      </c>
      <c r="L17" s="138" t="s">
        <v>13</v>
      </c>
      <c r="M17" s="34">
        <f t="shared" si="1"/>
        <v>32296.511627906977</v>
      </c>
      <c r="N17" s="21">
        <v>32200</v>
      </c>
      <c r="O17" s="33">
        <f t="shared" si="0"/>
        <v>-96.511627906977083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37252.906976744183</v>
      </c>
      <c r="N18" s="21"/>
      <c r="O18" s="33">
        <f t="shared" si="0"/>
        <v>-37252.906976744183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146.27659574468086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42209.30232558139</v>
      </c>
      <c r="N19" s="21"/>
      <c r="O19" s="33">
        <f t="shared" si="0"/>
        <v>-42209.30232558139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44767.441860465107</v>
      </c>
      <c r="N20" s="21"/>
      <c r="O20" s="33">
        <f t="shared" si="0"/>
        <v>-44767.441860465107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47325.581395348825</v>
      </c>
      <c r="N21" s="21"/>
      <c r="O21" s="33">
        <f t="shared" si="0"/>
        <v>-47325.581395348825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65800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49883.720930232543</v>
      </c>
      <c r="N22" s="21"/>
      <c r="O22" s="33">
        <f t="shared" si="0"/>
        <v>-49883.720930232543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52441.86046511626</v>
      </c>
      <c r="N23" s="21"/>
      <c r="O23" s="33">
        <f t="shared" si="0"/>
        <v>-52441.86046511626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10800</v>
      </c>
      <c r="E24" s="26"/>
      <c r="F24" s="25">
        <f>D24/F22</f>
        <v>7.7142857142857144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54999.999999999978</v>
      </c>
      <c r="N24" s="134"/>
      <c r="O24" s="20">
        <f t="shared" si="0"/>
        <v>-54999.999999999978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82000</v>
      </c>
      <c r="G4" s="54"/>
      <c r="H4" s="119"/>
      <c r="I4" s="116"/>
      <c r="R4" s="118"/>
      <c r="S4" s="12"/>
      <c r="T4" s="30"/>
      <c r="Z4" s="1">
        <v>5022020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3745.1923076923076</v>
      </c>
      <c r="N5" s="133">
        <v>5000</v>
      </c>
      <c r="O5" s="112">
        <f t="shared" ref="O5:O24" si="0">N5-M5</f>
        <v>1254.8076923076924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7490.3846153846152</v>
      </c>
      <c r="N6" s="21">
        <v>9714</v>
      </c>
      <c r="O6" s="33">
        <f t="shared" si="0"/>
        <v>2223.6153846153848</v>
      </c>
      <c r="P6" s="108" t="s">
        <v>46</v>
      </c>
      <c r="Q6" s="107">
        <f>+M11/7</f>
        <v>3745.1923076923081</v>
      </c>
      <c r="R6" s="97"/>
      <c r="S6" s="12"/>
      <c r="V6" s="1">
        <f>+N10/D8</f>
        <v>1394.7368421052631</v>
      </c>
      <c r="X6" s="1" t="s">
        <v>63</v>
      </c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11235.576923076922</v>
      </c>
      <c r="N7" s="21">
        <v>14500</v>
      </c>
      <c r="O7" s="33">
        <f t="shared" si="0"/>
        <v>3264.423076923078</v>
      </c>
      <c r="P7" s="99" t="s">
        <v>39</v>
      </c>
      <c r="Q7" s="98">
        <f>+(M17-M11)/6</f>
        <v>3350.961538461539</v>
      </c>
      <c r="R7" s="97"/>
      <c r="S7" s="12"/>
      <c r="V7" s="1">
        <v>19800</v>
      </c>
      <c r="X7" s="1">
        <f>V7/D9</f>
        <v>1164.7058823529412</v>
      </c>
    </row>
    <row r="8" spans="2:27" ht="24" customHeight="1" thickBot="1" x14ac:dyDescent="0.3">
      <c r="B8" s="88"/>
      <c r="C8" s="102" t="s">
        <v>59</v>
      </c>
      <c r="D8" s="101">
        <v>19</v>
      </c>
      <c r="E8" s="78">
        <v>7</v>
      </c>
      <c r="F8" s="100">
        <f>E8*D8</f>
        <v>133</v>
      </c>
      <c r="G8" s="54"/>
      <c r="H8" s="377"/>
      <c r="I8" s="378"/>
      <c r="K8" s="3">
        <v>4</v>
      </c>
      <c r="L8" s="35" t="s">
        <v>37</v>
      </c>
      <c r="M8" s="34">
        <f>+$F$4/$F$11*$D$8+M7</f>
        <v>14980.76923076923</v>
      </c>
      <c r="N8" s="21">
        <v>19129</v>
      </c>
      <c r="O8" s="33">
        <f t="shared" si="0"/>
        <v>4148.2307692307695</v>
      </c>
      <c r="P8" s="99" t="s">
        <v>36</v>
      </c>
      <c r="Q8" s="98">
        <f>+(M19-M17)/2</f>
        <v>7490.3846153846171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22471.153846153848</v>
      </c>
      <c r="K9" s="3">
        <v>5</v>
      </c>
      <c r="L9" s="35" t="s">
        <v>33</v>
      </c>
      <c r="M9" s="34">
        <f>+$F$4/$F$11*$D$8+M8</f>
        <v>18725.961538461539</v>
      </c>
      <c r="N9" s="21">
        <v>21720</v>
      </c>
      <c r="O9" s="33">
        <f t="shared" si="0"/>
        <v>2994.038461538461</v>
      </c>
      <c r="P9" s="96" t="s">
        <v>32</v>
      </c>
      <c r="Q9" s="95">
        <f>+(M24-M19)/7</f>
        <v>2956.73076923077</v>
      </c>
      <c r="R9" s="135"/>
      <c r="U9" s="12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22471.153846153848</v>
      </c>
      <c r="N10" s="21">
        <v>26500</v>
      </c>
      <c r="O10" s="33">
        <f t="shared" si="0"/>
        <v>4028.8461538461524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57</v>
      </c>
      <c r="E11" s="90"/>
      <c r="F11" s="89">
        <f>SUM(F8:F10)</f>
        <v>416</v>
      </c>
      <c r="G11" s="54"/>
      <c r="H11" s="373" t="s">
        <v>28</v>
      </c>
      <c r="I11" s="374">
        <f>+M17</f>
        <v>46322.11538461539</v>
      </c>
      <c r="J11" s="85"/>
      <c r="K11" s="3">
        <v>7</v>
      </c>
      <c r="L11" s="35" t="s">
        <v>27</v>
      </c>
      <c r="M11" s="34">
        <f>+$F$4/$F$11*($D$8)+M10</f>
        <v>26216.346153846156</v>
      </c>
      <c r="N11" s="21">
        <v>28035</v>
      </c>
      <c r="O11" s="33">
        <f t="shared" si="0"/>
        <v>1818.6538461538439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29567.307692307695</v>
      </c>
      <c r="N12" s="21">
        <v>32000</v>
      </c>
      <c r="O12" s="33">
        <f t="shared" si="0"/>
        <v>2432.6923076923049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61302.884615384624</v>
      </c>
      <c r="J13" s="85"/>
      <c r="K13" s="3">
        <v>9</v>
      </c>
      <c r="L13" s="35" t="s">
        <v>22</v>
      </c>
      <c r="M13" s="34">
        <f t="shared" si="1"/>
        <v>32918.269230769234</v>
      </c>
      <c r="N13" s="21">
        <v>35200</v>
      </c>
      <c r="O13" s="33">
        <f t="shared" si="0"/>
        <v>2281.7307692307659</v>
      </c>
      <c r="P13" s="76"/>
      <c r="Q13" s="52"/>
      <c r="R13" s="47"/>
      <c r="S13" s="12"/>
      <c r="T13" s="12"/>
      <c r="U13" s="63">
        <f>+M17-75000</f>
        <v>-28677.88461538461</v>
      </c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36269.230769230773</v>
      </c>
      <c r="N14" s="21">
        <v>36500</v>
      </c>
      <c r="O14" s="33">
        <f t="shared" si="0"/>
        <v>230.76923076922685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82000</v>
      </c>
      <c r="K15" s="3">
        <v>11</v>
      </c>
      <c r="L15" s="35" t="s">
        <v>17</v>
      </c>
      <c r="M15" s="34">
        <f t="shared" si="1"/>
        <v>39620.192307692312</v>
      </c>
      <c r="N15" s="21">
        <v>38900</v>
      </c>
      <c r="O15" s="33">
        <f t="shared" si="0"/>
        <v>-720.19230769231217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42971.153846153851</v>
      </c>
      <c r="N16" s="21">
        <v>42000</v>
      </c>
      <c r="O16" s="33">
        <f t="shared" si="0"/>
        <v>-971.15384615385119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57</v>
      </c>
      <c r="E17" s="69"/>
      <c r="F17" s="68">
        <f>F16+F11</f>
        <v>416</v>
      </c>
      <c r="G17" s="60"/>
      <c r="H17" s="67"/>
      <c r="I17" s="66"/>
      <c r="K17" s="3">
        <v>13</v>
      </c>
      <c r="L17" s="138" t="s">
        <v>13</v>
      </c>
      <c r="M17" s="34">
        <f t="shared" si="1"/>
        <v>46322.11538461539</v>
      </c>
      <c r="N17" s="21">
        <v>45300</v>
      </c>
      <c r="O17" s="33">
        <f t="shared" si="0"/>
        <v>-1022.1153846153902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53812.500000000007</v>
      </c>
      <c r="N18" s="21">
        <v>50200</v>
      </c>
      <c r="O18" s="33">
        <f t="shared" si="0"/>
        <v>-3612.5000000000073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179.82456140350877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61302.884615384624</v>
      </c>
      <c r="N19" s="21"/>
      <c r="O19" s="33">
        <f t="shared" si="0"/>
        <v>-61302.884615384624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65442.307692307702</v>
      </c>
      <c r="N20" s="21">
        <v>56312</v>
      </c>
      <c r="O20" s="33">
        <f t="shared" si="0"/>
        <v>-9130.3076923077024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69581.73076923078</v>
      </c>
      <c r="N21" s="21">
        <v>59393</v>
      </c>
      <c r="O21" s="33">
        <f t="shared" si="0"/>
        <v>-10188.73076923078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79800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73721.153846153858</v>
      </c>
      <c r="N22" s="21">
        <v>62600</v>
      </c>
      <c r="O22" s="33">
        <f t="shared" si="0"/>
        <v>-11121.153846153858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82000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77860.576923076937</v>
      </c>
      <c r="N23" s="21"/>
      <c r="O23" s="33">
        <f t="shared" si="0"/>
        <v>-77860.576923076937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-2200</v>
      </c>
      <c r="E24" s="26"/>
      <c r="F24" s="25">
        <f>D24/F22</f>
        <v>-1.5714285714285714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82000.000000000015</v>
      </c>
      <c r="N24" s="134"/>
      <c r="O24" s="20">
        <f t="shared" si="0"/>
        <v>-82000.000000000015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98000</v>
      </c>
      <c r="G4" s="54"/>
      <c r="H4" s="119"/>
      <c r="I4" s="116"/>
      <c r="R4" s="118"/>
      <c r="S4" s="12"/>
      <c r="T4" s="30"/>
      <c r="Z4" s="1">
        <v>6022020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4063.4146341463415</v>
      </c>
      <c r="N5" s="133"/>
      <c r="O5" s="112">
        <f t="shared" ref="O5:O24" si="0">N5-M5</f>
        <v>-4063.4146341463415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8126.8292682926831</v>
      </c>
      <c r="N6" s="21">
        <v>6500</v>
      </c>
      <c r="O6" s="33">
        <f t="shared" si="0"/>
        <v>-1626.8292682926831</v>
      </c>
      <c r="P6" s="108" t="s">
        <v>46</v>
      </c>
      <c r="Q6" s="107">
        <f>+M11/7</f>
        <v>4063.4146341463415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12190.243902439024</v>
      </c>
      <c r="N7" s="21">
        <v>10963</v>
      </c>
      <c r="O7" s="33">
        <f t="shared" si="0"/>
        <v>-1227.2439024390242</v>
      </c>
      <c r="P7" s="99" t="s">
        <v>39</v>
      </c>
      <c r="Q7" s="98">
        <f>+(M17-M11)/6</f>
        <v>4302.4390243902444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16253.658536585366</v>
      </c>
      <c r="N8" s="21">
        <v>15974</v>
      </c>
      <c r="O8" s="33">
        <f t="shared" si="0"/>
        <v>-279.65853658536616</v>
      </c>
      <c r="P8" s="99" t="s">
        <v>36</v>
      </c>
      <c r="Q8" s="98">
        <f>+(M19-M17)/2</f>
        <v>9321.9512195121933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24380.487804878048</v>
      </c>
      <c r="K9" s="3">
        <v>5</v>
      </c>
      <c r="L9" s="35" t="s">
        <v>33</v>
      </c>
      <c r="M9" s="34">
        <f>+$F$4/$F$11*$D$8+M8</f>
        <v>20317.073170731706</v>
      </c>
      <c r="N9" s="21">
        <v>20220</v>
      </c>
      <c r="O9" s="33">
        <f t="shared" si="0"/>
        <v>-97.073170731706341</v>
      </c>
      <c r="P9" s="96" t="s">
        <v>32</v>
      </c>
      <c r="Q9" s="95">
        <f>+(M24-M19)/7</f>
        <v>3585.3658536585344</v>
      </c>
      <c r="R9" s="135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24380.487804878048</v>
      </c>
      <c r="N10" s="21">
        <v>27800</v>
      </c>
      <c r="O10" s="33">
        <f t="shared" si="0"/>
        <v>3419.5121951219517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56</v>
      </c>
      <c r="E11" s="90"/>
      <c r="F11" s="89">
        <f>SUM(F8:F10)</f>
        <v>410</v>
      </c>
      <c r="G11" s="54"/>
      <c r="H11" s="373" t="s">
        <v>28</v>
      </c>
      <c r="I11" s="374">
        <f>+M17</f>
        <v>54258.536585365859</v>
      </c>
      <c r="J11" s="85"/>
      <c r="K11" s="3">
        <v>7</v>
      </c>
      <c r="L11" s="35" t="s">
        <v>27</v>
      </c>
      <c r="M11" s="34">
        <f>+$F$4/$F$11*($D$8)+M10</f>
        <v>28443.90243902439</v>
      </c>
      <c r="N11" s="21"/>
      <c r="O11" s="33">
        <f t="shared" si="0"/>
        <v>-28443.90243902439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32746.341463414636</v>
      </c>
      <c r="N12" s="21">
        <v>33400</v>
      </c>
      <c r="O12" s="33">
        <f t="shared" si="0"/>
        <v>653.65853658536435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72902.439024390245</v>
      </c>
      <c r="J13" s="85"/>
      <c r="K13" s="3">
        <v>9</v>
      </c>
      <c r="L13" s="35" t="s">
        <v>22</v>
      </c>
      <c r="M13" s="34">
        <f t="shared" si="1"/>
        <v>37048.780487804877</v>
      </c>
      <c r="N13" s="21"/>
      <c r="O13" s="33">
        <f t="shared" si="0"/>
        <v>-37048.780487804877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41351.219512195123</v>
      </c>
      <c r="N14" s="21">
        <v>41000</v>
      </c>
      <c r="O14" s="33">
        <f t="shared" si="0"/>
        <v>-351.21951219512266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98000</v>
      </c>
      <c r="K15" s="3">
        <v>11</v>
      </c>
      <c r="L15" s="35" t="s">
        <v>17</v>
      </c>
      <c r="M15" s="34">
        <f t="shared" si="1"/>
        <v>45653.658536585368</v>
      </c>
      <c r="N15" s="21">
        <v>43900</v>
      </c>
      <c r="O15" s="33">
        <f t="shared" si="0"/>
        <v>-1753.658536585368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49956.097560975613</v>
      </c>
      <c r="N16" s="21">
        <v>46600</v>
      </c>
      <c r="O16" s="33">
        <f t="shared" si="0"/>
        <v>-3356.0975609756133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56</v>
      </c>
      <c r="E17" s="69"/>
      <c r="F17" s="68">
        <f>F16+F11</f>
        <v>410</v>
      </c>
      <c r="G17" s="60"/>
      <c r="H17" s="67"/>
      <c r="I17" s="66"/>
      <c r="K17" s="3">
        <v>13</v>
      </c>
      <c r="L17" s="138" t="s">
        <v>13</v>
      </c>
      <c r="M17" s="34">
        <f t="shared" si="1"/>
        <v>54258.536585365859</v>
      </c>
      <c r="N17" s="21"/>
      <c r="O17" s="33">
        <f t="shared" si="0"/>
        <v>-54258.536585365859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63580.487804878052</v>
      </c>
      <c r="N18" s="21"/>
      <c r="O18" s="33">
        <f t="shared" si="0"/>
        <v>-63580.487804878052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218.75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72902.439024390245</v>
      </c>
      <c r="N19" s="21"/>
      <c r="O19" s="33">
        <f t="shared" si="0"/>
        <v>-72902.439024390245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77921.951219512193</v>
      </c>
      <c r="N20" s="21"/>
      <c r="O20" s="33">
        <f t="shared" si="0"/>
        <v>-77921.951219512193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82941.463414634141</v>
      </c>
      <c r="N21" s="21"/>
      <c r="O21" s="33">
        <f t="shared" si="0"/>
        <v>-82941.463414634141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78400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87960.975609756089</v>
      </c>
      <c r="N22" s="21"/>
      <c r="O22" s="33">
        <f t="shared" si="0"/>
        <v>-87960.975609756089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92980.487804878037</v>
      </c>
      <c r="N23" s="21"/>
      <c r="O23" s="33">
        <f t="shared" si="0"/>
        <v>-92980.487804878037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-19600</v>
      </c>
      <c r="E24" s="26"/>
      <c r="F24" s="25">
        <f>D24/F22</f>
        <v>-14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97999.999999999985</v>
      </c>
      <c r="N24" s="134"/>
      <c r="O24" s="20">
        <f t="shared" si="0"/>
        <v>-97999.999999999985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3.85546875" style="5" customWidth="1"/>
    <col min="9" max="9" width="16.42578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75000</v>
      </c>
      <c r="G4" s="54"/>
      <c r="H4" s="119"/>
      <c r="I4" s="116"/>
      <c r="R4" s="118"/>
      <c r="S4" s="12"/>
      <c r="T4" s="30"/>
      <c r="Z4" s="1">
        <v>7022020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3292.6829268292686</v>
      </c>
      <c r="N5" s="133"/>
      <c r="O5" s="112">
        <f t="shared" ref="O5:O24" si="0">N5-M5</f>
        <v>-3292.6829268292686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6585.3658536585372</v>
      </c>
      <c r="N6" s="21">
        <v>8000</v>
      </c>
      <c r="O6" s="33">
        <f t="shared" si="0"/>
        <v>1414.6341463414628</v>
      </c>
      <c r="P6" s="108" t="s">
        <v>46</v>
      </c>
      <c r="Q6" s="107">
        <f>+M11/7</f>
        <v>3292.6829268292681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9878.0487804878067</v>
      </c>
      <c r="N7" s="21">
        <v>12000</v>
      </c>
      <c r="O7" s="33">
        <f t="shared" si="0"/>
        <v>2121.9512195121933</v>
      </c>
      <c r="P7" s="99" t="s">
        <v>39</v>
      </c>
      <c r="Q7" s="98">
        <f>+(M17-M11)/6</f>
        <v>3292.6829268292699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13170.731707317074</v>
      </c>
      <c r="N8" s="21">
        <v>14500</v>
      </c>
      <c r="O8" s="33">
        <f t="shared" si="0"/>
        <v>1329.2682926829257</v>
      </c>
      <c r="P8" s="99" t="s">
        <v>36</v>
      </c>
      <c r="Q8" s="98">
        <f>+(M19-M17)/2</f>
        <v>6951.2195121951227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19756.09756097561</v>
      </c>
      <c r="K9" s="3">
        <v>5</v>
      </c>
      <c r="L9" s="35" t="s">
        <v>33</v>
      </c>
      <c r="M9" s="34">
        <f>+$F$4/$F$11*$D$8+M8</f>
        <v>16463.414634146342</v>
      </c>
      <c r="N9" s="21">
        <v>21500</v>
      </c>
      <c r="O9" s="33">
        <f t="shared" si="0"/>
        <v>5036.585365853658</v>
      </c>
      <c r="P9" s="96" t="s">
        <v>32</v>
      </c>
      <c r="Q9" s="95">
        <f>+(M24-M19)/7</f>
        <v>2613.2404181184675</v>
      </c>
      <c r="R9" s="135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19756.09756097561</v>
      </c>
      <c r="N10" s="21">
        <v>25500</v>
      </c>
      <c r="O10" s="33">
        <f t="shared" si="0"/>
        <v>5743.9024390243903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56</v>
      </c>
      <c r="E11" s="90"/>
      <c r="F11" s="89">
        <f>SUM(F8:F10)</f>
        <v>410</v>
      </c>
      <c r="G11" s="54"/>
      <c r="H11" s="373" t="s">
        <v>28</v>
      </c>
      <c r="I11" s="374">
        <f>+M17</f>
        <v>42804.878048780498</v>
      </c>
      <c r="J11" s="85"/>
      <c r="K11" s="3">
        <v>7</v>
      </c>
      <c r="L11" s="35" t="s">
        <v>27</v>
      </c>
      <c r="M11" s="34">
        <f>+$F$4/$F$11*($D$8)+M10</f>
        <v>23048.780487804877</v>
      </c>
      <c r="N11" s="21"/>
      <c r="O11" s="33">
        <f t="shared" si="0"/>
        <v>-23048.780487804877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26341.463414634145</v>
      </c>
      <c r="N12" s="21"/>
      <c r="O12" s="33">
        <f t="shared" si="0"/>
        <v>-26341.463414634145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56707.317073170743</v>
      </c>
      <c r="J13" s="85"/>
      <c r="K13" s="3">
        <v>9</v>
      </c>
      <c r="L13" s="35" t="s">
        <v>22</v>
      </c>
      <c r="M13" s="34">
        <f t="shared" si="1"/>
        <v>29634.146341463413</v>
      </c>
      <c r="N13" s="21">
        <v>26000</v>
      </c>
      <c r="O13" s="33">
        <f t="shared" si="0"/>
        <v>-3634.1463414634127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32926.829268292684</v>
      </c>
      <c r="N14" s="21">
        <v>28800</v>
      </c>
      <c r="O14" s="33">
        <f t="shared" si="0"/>
        <v>-4126.829268292684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75000</v>
      </c>
      <c r="K15" s="3">
        <v>11</v>
      </c>
      <c r="L15" s="35" t="s">
        <v>17</v>
      </c>
      <c r="M15" s="34">
        <f t="shared" si="1"/>
        <v>36219.512195121955</v>
      </c>
      <c r="N15" s="21">
        <v>30200</v>
      </c>
      <c r="O15" s="33">
        <f t="shared" si="0"/>
        <v>-6019.5121951219553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39512.195121951227</v>
      </c>
      <c r="N16" s="21">
        <v>33000</v>
      </c>
      <c r="O16" s="33">
        <f t="shared" si="0"/>
        <v>-6512.1951219512266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56</v>
      </c>
      <c r="E17" s="69"/>
      <c r="F17" s="68">
        <f>F16+F11</f>
        <v>410</v>
      </c>
      <c r="G17" s="60"/>
      <c r="H17" s="67"/>
      <c r="I17" s="66"/>
      <c r="K17" s="3">
        <v>13</v>
      </c>
      <c r="L17" s="138" t="s">
        <v>13</v>
      </c>
      <c r="M17" s="34">
        <f t="shared" si="1"/>
        <v>42804.878048780498</v>
      </c>
      <c r="N17" s="21"/>
      <c r="O17" s="33">
        <f t="shared" si="0"/>
        <v>-42804.878048780498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49756.097560975621</v>
      </c>
      <c r="N18" s="21">
        <v>40000</v>
      </c>
      <c r="O18" s="33">
        <f t="shared" si="0"/>
        <v>-9756.0975609756206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167.41071428571428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56707.317073170743</v>
      </c>
      <c r="N19" s="21"/>
      <c r="O19" s="33">
        <f t="shared" si="0"/>
        <v>-56707.317073170743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60365.853658536595</v>
      </c>
      <c r="N20" s="21"/>
      <c r="O20" s="33">
        <f t="shared" si="0"/>
        <v>-60365.853658536595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64024.390243902446</v>
      </c>
      <c r="N21" s="21"/>
      <c r="O21" s="33">
        <f t="shared" si="0"/>
        <v>-64024.390243902446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78400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67682.926829268297</v>
      </c>
      <c r="N22" s="21"/>
      <c r="O22" s="33">
        <f t="shared" si="0"/>
        <v>-67682.926829268297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71341.463414634156</v>
      </c>
      <c r="N23" s="21"/>
      <c r="O23" s="33">
        <f t="shared" si="0"/>
        <v>-71341.463414634156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3400</v>
      </c>
      <c r="E24" s="26"/>
      <c r="F24" s="25">
        <f>D24/F22</f>
        <v>2.4285714285714284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75000.000000000015</v>
      </c>
      <c r="N24" s="134"/>
      <c r="O24" s="20">
        <f t="shared" si="0"/>
        <v>-75000.000000000015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3.285156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43869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85000</v>
      </c>
      <c r="G4" s="54"/>
      <c r="H4" s="119"/>
      <c r="I4" s="116"/>
      <c r="R4" s="118"/>
      <c r="S4" s="12"/>
      <c r="T4" s="30"/>
      <c r="Z4" s="1">
        <v>8022020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4341.3978494623661</v>
      </c>
      <c r="N5" s="133"/>
      <c r="O5" s="112">
        <f t="shared" ref="O5:O24" si="0">N5-M5</f>
        <v>-4341.3978494623661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8682.7956989247323</v>
      </c>
      <c r="N6" s="21">
        <v>7000</v>
      </c>
      <c r="O6" s="33">
        <f t="shared" si="0"/>
        <v>-1682.7956989247323</v>
      </c>
      <c r="P6" s="108" t="s">
        <v>46</v>
      </c>
      <c r="Q6" s="107">
        <f>+M11/7</f>
        <v>4341.3978494623661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13024.193548387098</v>
      </c>
      <c r="N7" s="21">
        <v>11000</v>
      </c>
      <c r="O7" s="33">
        <f t="shared" si="0"/>
        <v>-2024.1935483870984</v>
      </c>
      <c r="P7" s="99" t="s">
        <v>39</v>
      </c>
      <c r="Q7" s="98">
        <f>+(M17-M11)/6</f>
        <v>3427.419354838712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19</v>
      </c>
      <c r="E8" s="78">
        <v>7</v>
      </c>
      <c r="F8" s="100">
        <f>E8*D8</f>
        <v>133</v>
      </c>
      <c r="G8" s="54"/>
      <c r="H8" s="377"/>
      <c r="I8" s="378"/>
      <c r="K8" s="3">
        <v>4</v>
      </c>
      <c r="L8" s="35" t="s">
        <v>37</v>
      </c>
      <c r="M8" s="34">
        <f>+$F$4/$F$11*$D$8+M7</f>
        <v>17365.591397849465</v>
      </c>
      <c r="N8" s="21">
        <v>15700</v>
      </c>
      <c r="O8" s="33">
        <f t="shared" si="0"/>
        <v>-1665.5913978494646</v>
      </c>
      <c r="P8" s="99" t="s">
        <v>36</v>
      </c>
      <c r="Q8" s="98">
        <f>+(M19-M17)/2</f>
        <v>7311.8279569892438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26048.387096774197</v>
      </c>
      <c r="K9" s="3">
        <v>5</v>
      </c>
      <c r="L9" s="35" t="s">
        <v>33</v>
      </c>
      <c r="M9" s="34">
        <f>+$F$4/$F$11*$D$8+M8</f>
        <v>21706.989247311831</v>
      </c>
      <c r="N9" s="21">
        <v>18500</v>
      </c>
      <c r="O9" s="33">
        <f t="shared" si="0"/>
        <v>-3206.9892473118307</v>
      </c>
      <c r="P9" s="96" t="s">
        <v>32</v>
      </c>
      <c r="Q9" s="95">
        <f>+(M24-M19)/7</f>
        <v>2774.577572964668</v>
      </c>
      <c r="R9" s="135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26048.387096774197</v>
      </c>
      <c r="N10" s="21">
        <v>22000</v>
      </c>
      <c r="O10" s="33">
        <f t="shared" si="0"/>
        <v>-4048.3870967741968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51</v>
      </c>
      <c r="E11" s="90"/>
      <c r="F11" s="89">
        <f>SUM(F8:F10)</f>
        <v>372</v>
      </c>
      <c r="G11" s="54"/>
      <c r="H11" s="373" t="s">
        <v>28</v>
      </c>
      <c r="I11" s="374">
        <f>+M17</f>
        <v>50954.301075268835</v>
      </c>
      <c r="J11" s="85"/>
      <c r="K11" s="3">
        <v>7</v>
      </c>
      <c r="L11" s="35" t="s">
        <v>27</v>
      </c>
      <c r="M11" s="34">
        <f>+$F$4/$F$11*($D$8)+M10</f>
        <v>30389.784946236563</v>
      </c>
      <c r="N11" s="21"/>
      <c r="O11" s="33">
        <f t="shared" si="0"/>
        <v>-30389.784946236563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33817.204301075275</v>
      </c>
      <c r="N12" s="21">
        <v>25800</v>
      </c>
      <c r="O12" s="33">
        <f t="shared" si="0"/>
        <v>-8017.204301075275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65577.956989247323</v>
      </c>
      <c r="J13" s="85"/>
      <c r="K13" s="3">
        <v>9</v>
      </c>
      <c r="L13" s="35" t="s">
        <v>22</v>
      </c>
      <c r="M13" s="34">
        <f t="shared" si="1"/>
        <v>37244.623655913987</v>
      </c>
      <c r="N13" s="21"/>
      <c r="O13" s="33">
        <f t="shared" si="0"/>
        <v>-37244.623655913987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40672.043010752699</v>
      </c>
      <c r="N14" s="21">
        <v>30000</v>
      </c>
      <c r="O14" s="33">
        <f t="shared" si="0"/>
        <v>-10672.043010752699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85000</v>
      </c>
      <c r="K15" s="3">
        <v>11</v>
      </c>
      <c r="L15" s="35" t="s">
        <v>17</v>
      </c>
      <c r="M15" s="34">
        <f t="shared" si="1"/>
        <v>44099.462365591411</v>
      </c>
      <c r="N15" s="21">
        <v>33000</v>
      </c>
      <c r="O15" s="33">
        <f t="shared" si="0"/>
        <v>-11099.462365591411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47526.881720430123</v>
      </c>
      <c r="N16" s="21">
        <v>36000</v>
      </c>
      <c r="O16" s="33">
        <f t="shared" si="0"/>
        <v>-11526.881720430123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51</v>
      </c>
      <c r="E17" s="69"/>
      <c r="F17" s="68">
        <f>F16+F11</f>
        <v>372</v>
      </c>
      <c r="G17" s="60"/>
      <c r="H17" s="67"/>
      <c r="I17" s="66"/>
      <c r="K17" s="3">
        <v>13</v>
      </c>
      <c r="L17" s="138" t="s">
        <v>13</v>
      </c>
      <c r="M17" s="34">
        <f t="shared" si="1"/>
        <v>50954.301075268835</v>
      </c>
      <c r="N17" s="21">
        <v>39200</v>
      </c>
      <c r="O17" s="33">
        <f t="shared" si="0"/>
        <v>-11754.301075268835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58266.129032258083</v>
      </c>
      <c r="N18" s="21">
        <v>43700</v>
      </c>
      <c r="O18" s="33">
        <f t="shared" si="0"/>
        <v>-14566.129032258083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208.33333333333334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65577.956989247323</v>
      </c>
      <c r="N19" s="21"/>
      <c r="O19" s="33">
        <f t="shared" si="0"/>
        <v>-65577.956989247323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69462.365591397858</v>
      </c>
      <c r="N20" s="21"/>
      <c r="O20" s="33">
        <f t="shared" si="0"/>
        <v>-69462.365591397858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73346.774193548394</v>
      </c>
      <c r="N21" s="21"/>
      <c r="O21" s="33">
        <f t="shared" si="0"/>
        <v>-73346.774193548394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71400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77231.182795698929</v>
      </c>
      <c r="N22" s="21"/>
      <c r="O22" s="33">
        <f t="shared" si="0"/>
        <v>-77231.182795698929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81115.591397849465</v>
      </c>
      <c r="N23" s="21"/>
      <c r="O23" s="33">
        <f t="shared" si="0"/>
        <v>-81115.591397849465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-13600</v>
      </c>
      <c r="E24" s="26"/>
      <c r="F24" s="25">
        <f>D24/F22</f>
        <v>-9.7142857142857135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85000</v>
      </c>
      <c r="N24" s="134"/>
      <c r="O24" s="20">
        <f t="shared" si="0"/>
        <v>-85000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3.285156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67000</v>
      </c>
      <c r="G4" s="54"/>
      <c r="H4" s="119"/>
      <c r="I4" s="116"/>
      <c r="R4" s="118"/>
      <c r="S4" s="12"/>
      <c r="T4" s="30"/>
      <c r="Z4" s="1">
        <v>9022020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2883.5443037974683</v>
      </c>
      <c r="N5" s="133"/>
      <c r="O5" s="112">
        <f t="shared" ref="O5:O24" si="0">N5-M5</f>
        <v>-2883.5443037974683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5767.0886075949365</v>
      </c>
      <c r="N6" s="21">
        <v>3307</v>
      </c>
      <c r="O6" s="33">
        <f t="shared" si="0"/>
        <v>-2460.0886075949365</v>
      </c>
      <c r="P6" s="108" t="s">
        <v>46</v>
      </c>
      <c r="Q6" s="107">
        <f>+M11/7</f>
        <v>2883.5443037974687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8650.6329113924039</v>
      </c>
      <c r="N7" s="21">
        <v>6541</v>
      </c>
      <c r="O7" s="33">
        <f t="shared" si="0"/>
        <v>-2109.6329113924039</v>
      </c>
      <c r="P7" s="99" t="s">
        <v>39</v>
      </c>
      <c r="Q7" s="98">
        <f>+(M17-M11)/6</f>
        <v>2883.5443037974687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11534.177215189873</v>
      </c>
      <c r="N8" s="21">
        <v>9000</v>
      </c>
      <c r="O8" s="33">
        <f t="shared" si="0"/>
        <v>-2534.1772151898731</v>
      </c>
      <c r="P8" s="99" t="s">
        <v>36</v>
      </c>
      <c r="Q8" s="98">
        <f>+(M19-M17)/2</f>
        <v>6275.9493670886077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17301.265822784811</v>
      </c>
      <c r="K9" s="3">
        <v>5</v>
      </c>
      <c r="L9" s="35" t="s">
        <v>33</v>
      </c>
      <c r="M9" s="34">
        <f>+$F$4/$F$11*$D$8+M8</f>
        <v>14417.721518987342</v>
      </c>
      <c r="N9" s="21"/>
      <c r="O9" s="33">
        <f t="shared" si="0"/>
        <v>-14417.721518987342</v>
      </c>
      <c r="P9" s="96" t="s">
        <v>32</v>
      </c>
      <c r="Q9" s="95">
        <f>+(M24-M19)/7</f>
        <v>2423.1464737793845</v>
      </c>
      <c r="R9" s="135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17301.265822784811</v>
      </c>
      <c r="N10" s="21">
        <v>19000</v>
      </c>
      <c r="O10" s="33">
        <f t="shared" si="0"/>
        <v>1698.7341772151885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54</v>
      </c>
      <c r="E11" s="90"/>
      <c r="F11" s="89">
        <f>SUM(F8:F10)</f>
        <v>395</v>
      </c>
      <c r="G11" s="54"/>
      <c r="H11" s="373" t="s">
        <v>28</v>
      </c>
      <c r="I11" s="374">
        <f>+M17</f>
        <v>37486.075949367092</v>
      </c>
      <c r="J11" s="85"/>
      <c r="K11" s="3">
        <v>7</v>
      </c>
      <c r="L11" s="35" t="s">
        <v>27</v>
      </c>
      <c r="M11" s="34">
        <f>+$F$4/$F$11*($D$8)+M10</f>
        <v>20184.810126582281</v>
      </c>
      <c r="N11" s="21"/>
      <c r="O11" s="33">
        <f t="shared" si="0"/>
        <v>-20184.810126582281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23068.35443037975</v>
      </c>
      <c r="N12" s="21"/>
      <c r="O12" s="33">
        <f t="shared" si="0"/>
        <v>-23068.35443037975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50037.974683544307</v>
      </c>
      <c r="J13" s="85"/>
      <c r="K13" s="3">
        <v>9</v>
      </c>
      <c r="L13" s="35" t="s">
        <v>22</v>
      </c>
      <c r="M13" s="34">
        <f t="shared" si="1"/>
        <v>25951.898734177219</v>
      </c>
      <c r="N13" s="21"/>
      <c r="O13" s="33">
        <f t="shared" si="0"/>
        <v>-25951.898734177219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28835.443037974688</v>
      </c>
      <c r="N14" s="21"/>
      <c r="O14" s="33">
        <f t="shared" si="0"/>
        <v>-28835.443037974688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67000</v>
      </c>
      <c r="K15" s="3">
        <v>11</v>
      </c>
      <c r="L15" s="35" t="s">
        <v>17</v>
      </c>
      <c r="M15" s="34">
        <f t="shared" si="1"/>
        <v>31718.987341772157</v>
      </c>
      <c r="N15" s="21"/>
      <c r="O15" s="33">
        <f t="shared" si="0"/>
        <v>-31718.987341772157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34602.531645569623</v>
      </c>
      <c r="N16" s="21"/>
      <c r="O16" s="33">
        <f t="shared" si="0"/>
        <v>-34602.531645569623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54</v>
      </c>
      <c r="E17" s="69"/>
      <c r="F17" s="68">
        <f>F16+F11</f>
        <v>395</v>
      </c>
      <c r="G17" s="60"/>
      <c r="H17" s="67"/>
      <c r="I17" s="66"/>
      <c r="K17" s="3">
        <v>13</v>
      </c>
      <c r="L17" s="138" t="s">
        <v>13</v>
      </c>
      <c r="M17" s="34">
        <f t="shared" si="1"/>
        <v>37486.075949367092</v>
      </c>
      <c r="N17" s="21"/>
      <c r="O17" s="33">
        <f t="shared" si="0"/>
        <v>-37486.075949367092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43762.0253164557</v>
      </c>
      <c r="N18" s="21"/>
      <c r="O18" s="33">
        <f t="shared" si="0"/>
        <v>-43762.0253164557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155.09259259259258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50037.974683544307</v>
      </c>
      <c r="N19" s="21"/>
      <c r="O19" s="33">
        <f t="shared" si="0"/>
        <v>-50037.974683544307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53430.379746835446</v>
      </c>
      <c r="N20" s="21"/>
      <c r="O20" s="33">
        <f t="shared" si="0"/>
        <v>-53430.379746835446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56822.784810126584</v>
      </c>
      <c r="N21" s="21"/>
      <c r="O21" s="33">
        <f t="shared" si="0"/>
        <v>-56822.784810126584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75600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60215.189873417723</v>
      </c>
      <c r="N22" s="21"/>
      <c r="O22" s="33">
        <f t="shared" si="0"/>
        <v>-60215.189873417723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67000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63607.594936708861</v>
      </c>
      <c r="N23" s="21"/>
      <c r="O23" s="33">
        <f t="shared" si="0"/>
        <v>-63607.594936708861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8600</v>
      </c>
      <c r="E24" s="26"/>
      <c r="F24" s="25">
        <f>D24/F22</f>
        <v>6.1428571428571432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67000</v>
      </c>
      <c r="N24" s="134"/>
      <c r="O24" s="20">
        <f t="shared" si="0"/>
        <v>-67000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AA51"/>
  <sheetViews>
    <sheetView workbookViewId="0">
      <selection activeCell="X20" sqref="X2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3.285156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57000</v>
      </c>
      <c r="G4" s="54"/>
      <c r="H4" s="119"/>
      <c r="I4" s="116"/>
      <c r="R4" s="118"/>
      <c r="S4" s="12"/>
      <c r="T4" s="30"/>
      <c r="Z4" s="1">
        <v>11022020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2825.072886297376</v>
      </c>
      <c r="N5" s="133"/>
      <c r="O5" s="112">
        <f t="shared" ref="O5:O24" si="0">N5-M5</f>
        <v>-2825.072886297376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5650.1457725947521</v>
      </c>
      <c r="N6" s="21">
        <v>6563</v>
      </c>
      <c r="O6" s="33">
        <f t="shared" si="0"/>
        <v>912.85422740524791</v>
      </c>
      <c r="P6" s="108" t="s">
        <v>46</v>
      </c>
      <c r="Q6" s="107">
        <f>+M11/7</f>
        <v>2825.0728862973765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8475.2186588921286</v>
      </c>
      <c r="N7" s="21">
        <v>8974</v>
      </c>
      <c r="O7" s="33">
        <f t="shared" si="0"/>
        <v>498.78134110787141</v>
      </c>
      <c r="P7" s="99" t="s">
        <v>39</v>
      </c>
      <c r="Q7" s="98">
        <f>+(M17-M11)/6</f>
        <v>2326.5306122448965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11300.291545189504</v>
      </c>
      <c r="N8" s="21">
        <v>13500</v>
      </c>
      <c r="O8" s="33">
        <f t="shared" si="0"/>
        <v>2199.7084548104958</v>
      </c>
      <c r="P8" s="99" t="s">
        <v>36</v>
      </c>
      <c r="Q8" s="98">
        <f>+(M19-M17)/2</f>
        <v>4985.4227405247802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16950.437317784257</v>
      </c>
      <c r="K9" s="3">
        <v>5</v>
      </c>
      <c r="L9" s="35" t="s">
        <v>33</v>
      </c>
      <c r="M9" s="34">
        <f>+$F$4/$F$11*$D$8+M8</f>
        <v>14125.36443148688</v>
      </c>
      <c r="N9" s="21">
        <v>16000</v>
      </c>
      <c r="O9" s="33">
        <f t="shared" si="0"/>
        <v>1874.6355685131202</v>
      </c>
      <c r="P9" s="96" t="s">
        <v>32</v>
      </c>
      <c r="Q9" s="95">
        <f>+(M24-M19)/7</f>
        <v>1899.2086630570598</v>
      </c>
      <c r="R9" s="135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16950.437317784257</v>
      </c>
      <c r="N10" s="21">
        <v>17600</v>
      </c>
      <c r="O10" s="33">
        <f t="shared" si="0"/>
        <v>649.56268221574283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343</v>
      </c>
      <c r="G11" s="54"/>
      <c r="H11" s="373" t="s">
        <v>28</v>
      </c>
      <c r="I11" s="374">
        <f>+M17</f>
        <v>33734.693877551013</v>
      </c>
      <c r="J11" s="85"/>
      <c r="K11" s="3">
        <v>7</v>
      </c>
      <c r="L11" s="35" t="s">
        <v>27</v>
      </c>
      <c r="M11" s="34">
        <f>+$F$4/$F$11*($D$8)+M10</f>
        <v>19775.510204081635</v>
      </c>
      <c r="N11" s="21"/>
      <c r="O11" s="33">
        <f t="shared" si="0"/>
        <v>-19775.510204081635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22102.040816326531</v>
      </c>
      <c r="N12" s="21"/>
      <c r="O12" s="33">
        <f t="shared" si="0"/>
        <v>-22102.040816326531</v>
      </c>
      <c r="P12" s="76"/>
      <c r="Q12" s="52"/>
      <c r="R12" s="47"/>
      <c r="S12" s="12"/>
      <c r="T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43705.539358600574</v>
      </c>
      <c r="J13" s="85"/>
      <c r="K13" s="3">
        <v>9</v>
      </c>
      <c r="L13" s="35" t="s">
        <v>22</v>
      </c>
      <c r="M13" s="34">
        <f t="shared" si="1"/>
        <v>24428.571428571428</v>
      </c>
      <c r="N13" s="21"/>
      <c r="O13" s="33">
        <f t="shared" si="0"/>
        <v>-24428.571428571428</v>
      </c>
      <c r="P13" s="76"/>
      <c r="Q13" s="52"/>
      <c r="R13" s="47"/>
      <c r="S13" s="12"/>
      <c r="T13" s="12"/>
      <c r="U13" s="63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26755.102040816324</v>
      </c>
      <c r="N14" s="21">
        <v>25600</v>
      </c>
      <c r="O14" s="33">
        <f t="shared" si="0"/>
        <v>-1155.102040816324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57000</v>
      </c>
      <c r="K15" s="3">
        <v>11</v>
      </c>
      <c r="L15" s="35" t="s">
        <v>17</v>
      </c>
      <c r="M15" s="34">
        <f t="shared" si="1"/>
        <v>29081.63265306122</v>
      </c>
      <c r="N15" s="21"/>
      <c r="O15" s="33">
        <f t="shared" si="0"/>
        <v>-29081.63265306122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31408.163265306117</v>
      </c>
      <c r="N16" s="21">
        <v>29200</v>
      </c>
      <c r="O16" s="33">
        <f t="shared" si="0"/>
        <v>-2208.163265306117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343</v>
      </c>
      <c r="G17" s="60"/>
      <c r="H17" s="67"/>
      <c r="I17" s="66"/>
      <c r="K17" s="3">
        <v>13</v>
      </c>
      <c r="L17" s="138" t="s">
        <v>13</v>
      </c>
      <c r="M17" s="34">
        <f t="shared" si="1"/>
        <v>33734.693877551013</v>
      </c>
      <c r="N17" s="21"/>
      <c r="O17" s="33">
        <f t="shared" si="0"/>
        <v>-33734.693877551013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38720.116618075794</v>
      </c>
      <c r="N18" s="21">
        <v>34400</v>
      </c>
      <c r="O18" s="33">
        <f t="shared" si="0"/>
        <v>-4320.1166180757937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151.59574468085106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43705.539358600574</v>
      </c>
      <c r="N19" s="21"/>
      <c r="O19" s="33">
        <f t="shared" si="0"/>
        <v>-43705.539358600574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46364.431486880458</v>
      </c>
      <c r="N20" s="21"/>
      <c r="O20" s="33">
        <f t="shared" si="0"/>
        <v>-46364.431486880458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49023.323615160341</v>
      </c>
      <c r="N21" s="21"/>
      <c r="O21" s="33">
        <f t="shared" si="0"/>
        <v>-49023.323615160341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65800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51682.215743440225</v>
      </c>
      <c r="N22" s="21"/>
      <c r="O22" s="33">
        <f t="shared" si="0"/>
        <v>-51682.215743440225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57000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54341.107871720109</v>
      </c>
      <c r="N23" s="21"/>
      <c r="O23" s="33">
        <f t="shared" si="0"/>
        <v>-54341.107871720109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8800</v>
      </c>
      <c r="E24" s="26"/>
      <c r="F24" s="25">
        <f>D24/F22</f>
        <v>6.2857142857142856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56999.999999999993</v>
      </c>
      <c r="N24" s="134"/>
      <c r="O24" s="20">
        <f t="shared" si="0"/>
        <v>-56999.999999999993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3.285156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65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83000</v>
      </c>
      <c r="G4" s="54"/>
      <c r="H4" s="119"/>
      <c r="I4" s="116"/>
      <c r="R4" s="118"/>
      <c r="S4" s="12"/>
      <c r="T4" s="30"/>
      <c r="Z4" s="1">
        <v>12022020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3865.7534246575342</v>
      </c>
      <c r="N5" s="133"/>
      <c r="O5" s="112">
        <f t="shared" ref="O5:O24" si="0">N5-M5</f>
        <v>-3865.7534246575342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7731.5068493150684</v>
      </c>
      <c r="N6" s="21">
        <v>7500</v>
      </c>
      <c r="O6" s="33">
        <f t="shared" si="0"/>
        <v>-231.50684931506839</v>
      </c>
      <c r="P6" s="108" t="s">
        <v>46</v>
      </c>
      <c r="Q6" s="107">
        <f>+M11/7</f>
        <v>3865.7534246575342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11597.260273972603</v>
      </c>
      <c r="N7" s="21">
        <v>11586</v>
      </c>
      <c r="O7" s="33">
        <f t="shared" si="0"/>
        <v>-11.26027397260259</v>
      </c>
      <c r="P7" s="99" t="s">
        <v>39</v>
      </c>
      <c r="Q7" s="98">
        <f>+(M17-M11)/6</f>
        <v>3410.9589041095892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15463.013698630137</v>
      </c>
      <c r="N8" s="21">
        <v>15500</v>
      </c>
      <c r="O8" s="33">
        <f t="shared" si="0"/>
        <v>36.986301369863213</v>
      </c>
      <c r="P8" s="99" t="s">
        <v>36</v>
      </c>
      <c r="Q8" s="98">
        <f>+(M19-M17)/2</f>
        <v>7504.1095890410943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23194.520547945205</v>
      </c>
      <c r="K9" s="3">
        <v>5</v>
      </c>
      <c r="L9" s="35" t="s">
        <v>33</v>
      </c>
      <c r="M9" s="34">
        <f>+$F$4/$F$11*$D$8+M8</f>
        <v>19328.767123287671</v>
      </c>
      <c r="N9" s="21"/>
      <c r="O9" s="33">
        <f t="shared" si="0"/>
        <v>-19328.767123287671</v>
      </c>
      <c r="P9" s="96" t="s">
        <v>32</v>
      </c>
      <c r="Q9" s="95">
        <f>+(M24-M19)/7</f>
        <v>2923.6790606653603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23194.520547945205</v>
      </c>
      <c r="N10" s="21">
        <v>23200</v>
      </c>
      <c r="O10" s="33">
        <f t="shared" si="0"/>
        <v>5.4794520547948196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50</v>
      </c>
      <c r="E11" s="90"/>
      <c r="F11" s="89">
        <f>SUM(F8:F10)</f>
        <v>365</v>
      </c>
      <c r="G11" s="54"/>
      <c r="H11" s="373" t="s">
        <v>28</v>
      </c>
      <c r="I11" s="374">
        <f>+M17</f>
        <v>47526.027397260274</v>
      </c>
      <c r="J11" s="85"/>
      <c r="K11" s="3">
        <v>7</v>
      </c>
      <c r="L11" s="35" t="s">
        <v>27</v>
      </c>
      <c r="M11" s="34">
        <f>+$F$4/$F$11*($D$8)+M10</f>
        <v>27060.273972602739</v>
      </c>
      <c r="N11" s="21"/>
      <c r="O11" s="33">
        <f t="shared" si="0"/>
        <v>-27060.273972602739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30471.232876712329</v>
      </c>
      <c r="N12" s="21">
        <v>27700</v>
      </c>
      <c r="O12" s="33">
        <f t="shared" si="0"/>
        <v>-2771.232876712329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62534.246575342462</v>
      </c>
      <c r="J13" s="85"/>
      <c r="K13" s="3">
        <v>9</v>
      </c>
      <c r="L13" s="35" t="s">
        <v>22</v>
      </c>
      <c r="M13" s="34">
        <f t="shared" si="1"/>
        <v>33882.191780821915</v>
      </c>
      <c r="N13" s="21">
        <v>29600</v>
      </c>
      <c r="O13" s="33">
        <f t="shared" si="0"/>
        <v>-4282.191780821915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37293.150684931505</v>
      </c>
      <c r="N14" s="21">
        <v>31500</v>
      </c>
      <c r="O14" s="33">
        <f t="shared" si="0"/>
        <v>-5793.1506849315047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83000</v>
      </c>
      <c r="K15" s="3">
        <v>11</v>
      </c>
      <c r="L15" s="35" t="s">
        <v>17</v>
      </c>
      <c r="M15" s="34">
        <f t="shared" si="1"/>
        <v>40704.109589041094</v>
      </c>
      <c r="N15" s="21">
        <v>33800</v>
      </c>
      <c r="O15" s="33">
        <f t="shared" si="0"/>
        <v>-6904.1095890410943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44115.068493150684</v>
      </c>
      <c r="N16" s="21">
        <v>36100</v>
      </c>
      <c r="O16" s="33">
        <f t="shared" si="0"/>
        <v>-8015.0684931506839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50</v>
      </c>
      <c r="E17" s="69"/>
      <c r="F17" s="68">
        <f>F16+F11</f>
        <v>365</v>
      </c>
      <c r="G17" s="60"/>
      <c r="H17" s="67"/>
      <c r="I17" s="66"/>
      <c r="K17" s="3">
        <v>13</v>
      </c>
      <c r="L17" s="138" t="s">
        <v>13</v>
      </c>
      <c r="M17" s="34">
        <f t="shared" si="1"/>
        <v>47526.027397260274</v>
      </c>
      <c r="N17" s="21"/>
      <c r="O17" s="33">
        <f t="shared" si="0"/>
        <v>-47526.027397260274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55030.136986301368</v>
      </c>
      <c r="N18" s="21"/>
      <c r="O18" s="33">
        <f t="shared" si="0"/>
        <v>-55030.136986301368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207.5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62534.246575342462</v>
      </c>
      <c r="N19" s="21"/>
      <c r="O19" s="33">
        <f t="shared" si="0"/>
        <v>-62534.246575342462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66627.397260273967</v>
      </c>
      <c r="N20" s="21"/>
      <c r="O20" s="33">
        <f t="shared" si="0"/>
        <v>-66627.397260273967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70720.547945205471</v>
      </c>
      <c r="N21" s="21"/>
      <c r="O21" s="33">
        <f t="shared" si="0"/>
        <v>-70720.547945205471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70000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74813.698630136976</v>
      </c>
      <c r="N22" s="21"/>
      <c r="O22" s="33">
        <f t="shared" si="0"/>
        <v>-74813.698630136976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83000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78906.849315068481</v>
      </c>
      <c r="N23" s="21"/>
      <c r="O23" s="33">
        <f t="shared" si="0"/>
        <v>-78906.849315068481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-13000</v>
      </c>
      <c r="E24" s="26"/>
      <c r="F24" s="25">
        <f>D24/F22</f>
        <v>-9.2857142857142865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82999.999999999985</v>
      </c>
      <c r="N24" s="134"/>
      <c r="O24" s="20">
        <f t="shared" si="0"/>
        <v>-82999.999999999985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AA51"/>
  <sheetViews>
    <sheetView workbookViewId="0">
      <selection activeCell="J5" sqref="J5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106000</v>
      </c>
      <c r="G4" s="54"/>
      <c r="H4" s="119"/>
      <c r="I4" s="116"/>
      <c r="R4" s="118"/>
      <c r="S4" s="12"/>
      <c r="T4" s="30"/>
      <c r="Z4" s="1">
        <v>13022020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4439.7905759162304</v>
      </c>
      <c r="N5" s="133"/>
      <c r="O5" s="112">
        <f t="shared" ref="O5:O24" si="0">N5-M5</f>
        <v>-4439.7905759162304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8879.5811518324608</v>
      </c>
      <c r="N6" s="21">
        <v>8200</v>
      </c>
      <c r="O6" s="33">
        <f t="shared" si="0"/>
        <v>-679.58115183246082</v>
      </c>
      <c r="P6" s="108" t="s">
        <v>46</v>
      </c>
      <c r="Q6" s="107">
        <f>+M11/7</f>
        <v>4439.7905759162304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13319.37172774869</v>
      </c>
      <c r="N7" s="21">
        <v>13000</v>
      </c>
      <c r="O7" s="33">
        <f t="shared" si="0"/>
        <v>-319.37172774869032</v>
      </c>
      <c r="P7" s="99" t="s">
        <v>39</v>
      </c>
      <c r="Q7" s="98">
        <f>+(M17-M11)/6</f>
        <v>4994.7643979057602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17759.162303664922</v>
      </c>
      <c r="N8" s="21">
        <v>15000</v>
      </c>
      <c r="O8" s="33">
        <f t="shared" si="0"/>
        <v>-2759.1623036649216</v>
      </c>
      <c r="P8" s="99" t="s">
        <v>36</v>
      </c>
      <c r="Q8" s="98">
        <f>+(M19-M17)/2</f>
        <v>9989.5287958115223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26638.743455497384</v>
      </c>
      <c r="K9" s="3">
        <v>5</v>
      </c>
      <c r="L9" s="35" t="s">
        <v>33</v>
      </c>
      <c r="M9" s="34">
        <f>+$F$4/$F$11*$D$8+M8</f>
        <v>22198.952879581153</v>
      </c>
      <c r="N9" s="21">
        <v>22000</v>
      </c>
      <c r="O9" s="33">
        <f t="shared" si="0"/>
        <v>-198.95287958115296</v>
      </c>
      <c r="P9" s="96" t="s">
        <v>32</v>
      </c>
      <c r="Q9" s="95">
        <f>+(M24-M19)/7</f>
        <v>3567.6888556469721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26638.743455497384</v>
      </c>
      <c r="N10" s="21">
        <v>27500</v>
      </c>
      <c r="O10" s="33">
        <f t="shared" si="0"/>
        <v>861.25654450261572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52</v>
      </c>
      <c r="E11" s="90"/>
      <c r="F11" s="89">
        <f>SUM(F8:F10)</f>
        <v>382</v>
      </c>
      <c r="G11" s="54"/>
      <c r="H11" s="373" t="s">
        <v>28</v>
      </c>
      <c r="I11" s="374">
        <f>+M17</f>
        <v>61047.120418848179</v>
      </c>
      <c r="J11" s="85"/>
      <c r="K11" s="3">
        <v>7</v>
      </c>
      <c r="L11" s="35" t="s">
        <v>27</v>
      </c>
      <c r="M11" s="34">
        <f>+$F$4/$F$11*($D$8)+M10</f>
        <v>31078.534031413616</v>
      </c>
      <c r="N11" s="21">
        <v>31200</v>
      </c>
      <c r="O11" s="33">
        <f t="shared" si="0"/>
        <v>121.46596858638441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36073.298429319373</v>
      </c>
      <c r="N12" s="21">
        <v>34700</v>
      </c>
      <c r="O12" s="33">
        <f t="shared" si="0"/>
        <v>-1373.2984293193731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81026.178010471223</v>
      </c>
      <c r="J13" s="85"/>
      <c r="K13" s="3">
        <v>9</v>
      </c>
      <c r="L13" s="35" t="s">
        <v>22</v>
      </c>
      <c r="M13" s="34">
        <f t="shared" si="1"/>
        <v>41068.062827225134</v>
      </c>
      <c r="N13" s="21"/>
      <c r="O13" s="33">
        <f t="shared" si="0"/>
        <v>-41068.062827225134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46062.827225130895</v>
      </c>
      <c r="N14" s="21">
        <v>42100</v>
      </c>
      <c r="O14" s="33">
        <f t="shared" si="0"/>
        <v>-3962.8272251308954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106000</v>
      </c>
      <c r="K15" s="3">
        <v>11</v>
      </c>
      <c r="L15" s="35" t="s">
        <v>17</v>
      </c>
      <c r="M15" s="34">
        <f t="shared" si="1"/>
        <v>51057.591623036657</v>
      </c>
      <c r="N15" s="21"/>
      <c r="O15" s="33">
        <f t="shared" si="0"/>
        <v>-51057.591623036657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56052.356020942418</v>
      </c>
      <c r="N16" s="21"/>
      <c r="O16" s="33">
        <f t="shared" si="0"/>
        <v>-56052.356020942418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52</v>
      </c>
      <c r="E17" s="69"/>
      <c r="F17" s="68">
        <f>F16+F11</f>
        <v>382</v>
      </c>
      <c r="G17" s="60"/>
      <c r="H17" s="67"/>
      <c r="I17" s="66"/>
      <c r="K17" s="3">
        <v>13</v>
      </c>
      <c r="L17" s="138" t="s">
        <v>13</v>
      </c>
      <c r="M17" s="34">
        <f t="shared" si="1"/>
        <v>61047.120418848179</v>
      </c>
      <c r="N17" s="21">
        <v>51200</v>
      </c>
      <c r="O17" s="33">
        <f t="shared" si="0"/>
        <v>-9847.1204188481788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71036.649214659701</v>
      </c>
      <c r="N18" s="21"/>
      <c r="O18" s="33">
        <f t="shared" si="0"/>
        <v>-71036.649214659701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254.80769230769232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81026.178010471223</v>
      </c>
      <c r="N19" s="21"/>
      <c r="O19" s="33">
        <f t="shared" si="0"/>
        <v>-81026.178010471223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86020.942408376985</v>
      </c>
      <c r="N20" s="21"/>
      <c r="O20" s="33">
        <f t="shared" si="0"/>
        <v>-86020.942408376985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91015.706806282746</v>
      </c>
      <c r="N21" s="21"/>
      <c r="O21" s="33">
        <f t="shared" si="0"/>
        <v>-91015.706806282746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72800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96010.471204188507</v>
      </c>
      <c r="N22" s="21"/>
      <c r="O22" s="33">
        <f t="shared" si="0"/>
        <v>-96010.471204188507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106000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101005.23560209427</v>
      </c>
      <c r="N23" s="21"/>
      <c r="O23" s="33">
        <f t="shared" si="0"/>
        <v>-101005.23560209427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-33200</v>
      </c>
      <c r="E24" s="26"/>
      <c r="F24" s="25">
        <f>D24/F22</f>
        <v>-23.714285714285715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106000.00000000003</v>
      </c>
      <c r="N24" s="134"/>
      <c r="O24" s="20">
        <f t="shared" si="0"/>
        <v>-106000.00000000003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93000</v>
      </c>
      <c r="G4" s="54"/>
      <c r="H4" s="119"/>
      <c r="I4" s="116"/>
      <c r="R4" s="118"/>
      <c r="S4" s="12"/>
      <c r="T4" s="30"/>
      <c r="Z4" s="1">
        <v>14022020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3995.2267303102622</v>
      </c>
      <c r="N5" s="133">
        <v>3500</v>
      </c>
      <c r="O5" s="112">
        <f t="shared" ref="O5:O24" si="0">N5-M5</f>
        <v>-495.22673031026216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7990.4534606205243</v>
      </c>
      <c r="N6" s="21">
        <v>7300</v>
      </c>
      <c r="O6" s="33">
        <f t="shared" si="0"/>
        <v>-690.45346062052431</v>
      </c>
      <c r="P6" s="108" t="s">
        <v>46</v>
      </c>
      <c r="Q6" s="107">
        <f>+M11/7</f>
        <v>3995.2267303102626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11985.680190930787</v>
      </c>
      <c r="N7" s="21"/>
      <c r="O7" s="33">
        <f t="shared" si="0"/>
        <v>-11985.680190930787</v>
      </c>
      <c r="P7" s="99" t="s">
        <v>39</v>
      </c>
      <c r="Q7" s="98">
        <f>+(M17-M11)/6</f>
        <v>4439.1408114558462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15980.906921241049</v>
      </c>
      <c r="N8" s="21">
        <v>16500</v>
      </c>
      <c r="O8" s="33">
        <f t="shared" si="0"/>
        <v>519.09307875895138</v>
      </c>
      <c r="P8" s="99" t="s">
        <v>36</v>
      </c>
      <c r="Q8" s="98">
        <f>+(M19-M17)/2</f>
        <v>8656.3245823389007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20</v>
      </c>
      <c r="E9" s="78">
        <v>8</v>
      </c>
      <c r="F9" s="83">
        <f>E9*D9</f>
        <v>160</v>
      </c>
      <c r="G9" s="54"/>
      <c r="H9" s="369" t="s">
        <v>62</v>
      </c>
      <c r="I9" s="371">
        <f>M11-Q6</f>
        <v>23971.360381861574</v>
      </c>
      <c r="K9" s="3">
        <v>5</v>
      </c>
      <c r="L9" s="35" t="s">
        <v>33</v>
      </c>
      <c r="M9" s="34">
        <f>+$F$4/$F$11*$D$8+M8</f>
        <v>19976.13365155131</v>
      </c>
      <c r="N9" s="21"/>
      <c r="O9" s="33">
        <f t="shared" si="0"/>
        <v>-19976.13365155131</v>
      </c>
      <c r="P9" s="96" t="s">
        <v>32</v>
      </c>
      <c r="Q9" s="95">
        <f>+(M24-M19)/7</f>
        <v>3012.2741220593266</v>
      </c>
      <c r="R9" s="135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23971.360381861574</v>
      </c>
      <c r="N10" s="21">
        <v>22365</v>
      </c>
      <c r="O10" s="33">
        <f t="shared" si="0"/>
        <v>-1606.3603818615738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57</v>
      </c>
      <c r="E11" s="90"/>
      <c r="F11" s="89">
        <f>SUM(F8:F10)</f>
        <v>419</v>
      </c>
      <c r="G11" s="54"/>
      <c r="H11" s="373" t="s">
        <v>28</v>
      </c>
      <c r="I11" s="374">
        <f>+M17</f>
        <v>54601.431980906913</v>
      </c>
      <c r="J11" s="85"/>
      <c r="K11" s="3">
        <v>7</v>
      </c>
      <c r="L11" s="35" t="s">
        <v>27</v>
      </c>
      <c r="M11" s="34">
        <f>+$F$4/$F$11*($D$8)+M10</f>
        <v>27966.587112171837</v>
      </c>
      <c r="N11" s="21"/>
      <c r="O11" s="33">
        <f t="shared" si="0"/>
        <v>-27966.587112171837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32405.727923627685</v>
      </c>
      <c r="N12" s="21"/>
      <c r="O12" s="33">
        <f t="shared" si="0"/>
        <v>-32405.727923627685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71914.081145584714</v>
      </c>
      <c r="J13" s="85"/>
      <c r="K13" s="3">
        <v>9</v>
      </c>
      <c r="L13" s="35" t="s">
        <v>22</v>
      </c>
      <c r="M13" s="34">
        <f t="shared" si="1"/>
        <v>36844.868735083532</v>
      </c>
      <c r="N13" s="21"/>
      <c r="O13" s="33">
        <f t="shared" si="0"/>
        <v>-36844.868735083532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41284.009546539382</v>
      </c>
      <c r="N14" s="21">
        <v>29300</v>
      </c>
      <c r="O14" s="33">
        <f t="shared" si="0"/>
        <v>-11984.009546539382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93000</v>
      </c>
      <c r="K15" s="3">
        <v>11</v>
      </c>
      <c r="L15" s="35" t="s">
        <v>17</v>
      </c>
      <c r="M15" s="34">
        <f t="shared" si="1"/>
        <v>45723.150357995226</v>
      </c>
      <c r="N15" s="21">
        <v>31200</v>
      </c>
      <c r="O15" s="33">
        <f t="shared" si="0"/>
        <v>-14523.150357995226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50162.291169451069</v>
      </c>
      <c r="N16" s="21"/>
      <c r="O16" s="33">
        <f t="shared" si="0"/>
        <v>-50162.291169451069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57</v>
      </c>
      <c r="E17" s="69"/>
      <c r="F17" s="68">
        <f>F16+F11</f>
        <v>419</v>
      </c>
      <c r="G17" s="60"/>
      <c r="H17" s="67"/>
      <c r="I17" s="66"/>
      <c r="K17" s="3">
        <v>13</v>
      </c>
      <c r="L17" s="138" t="s">
        <v>13</v>
      </c>
      <c r="M17" s="34">
        <f t="shared" si="1"/>
        <v>54601.431980906913</v>
      </c>
      <c r="N17" s="21"/>
      <c r="O17" s="33">
        <f t="shared" si="0"/>
        <v>-54601.431980906913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63257.756563245814</v>
      </c>
      <c r="N18" s="21"/>
      <c r="O18" s="33">
        <f t="shared" si="0"/>
        <v>-63257.756563245814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203.94736842105263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71914.081145584714</v>
      </c>
      <c r="N19" s="21"/>
      <c r="O19" s="33">
        <f t="shared" si="0"/>
        <v>-71914.081145584714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76131.264916467771</v>
      </c>
      <c r="N20" s="21"/>
      <c r="O20" s="33">
        <f t="shared" si="0"/>
        <v>-76131.264916467771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80348.448687350829</v>
      </c>
      <c r="N21" s="21"/>
      <c r="O21" s="33">
        <f t="shared" si="0"/>
        <v>-80348.448687350829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79800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84565.632458233886</v>
      </c>
      <c r="N22" s="21"/>
      <c r="O22" s="33">
        <f t="shared" si="0"/>
        <v>-84565.632458233886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93000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88782.816229116943</v>
      </c>
      <c r="N23" s="21"/>
      <c r="O23" s="33">
        <f t="shared" si="0"/>
        <v>-88782.816229116943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-13200</v>
      </c>
      <c r="E24" s="26"/>
      <c r="F24" s="25">
        <f>D24/F22</f>
        <v>-9.4285714285714288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93000</v>
      </c>
      <c r="N24" s="134"/>
      <c r="O24" s="20">
        <f t="shared" si="0"/>
        <v>-93000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95000</v>
      </c>
      <c r="G4" s="54"/>
      <c r="H4" s="119"/>
      <c r="I4" s="116"/>
      <c r="R4" s="118"/>
      <c r="S4" s="12"/>
      <c r="T4" s="30"/>
      <c r="Z4" s="1">
        <v>15022020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3809.5238095238096</v>
      </c>
      <c r="N5" s="133"/>
      <c r="O5" s="112">
        <f t="shared" ref="O5:O24" si="0">N5-M5</f>
        <v>-3809.5238095238096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K6" s="3">
        <v>2</v>
      </c>
      <c r="L6" s="35" t="s">
        <v>47</v>
      </c>
      <c r="M6" s="34">
        <f>+$F$4/$F$11*$D$8+M5</f>
        <v>7619.0476190476193</v>
      </c>
      <c r="N6" s="21">
        <v>5200</v>
      </c>
      <c r="O6" s="33">
        <f t="shared" si="0"/>
        <v>-2419.0476190476193</v>
      </c>
      <c r="P6" s="108" t="s">
        <v>46</v>
      </c>
      <c r="Q6" s="107">
        <f>+M11/7</f>
        <v>3809.5238095238096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11428.571428571429</v>
      </c>
      <c r="N7" s="21"/>
      <c r="O7" s="33">
        <f t="shared" si="0"/>
        <v>-11428.571428571429</v>
      </c>
      <c r="P7" s="99" t="s">
        <v>39</v>
      </c>
      <c r="Q7" s="98">
        <f>+(M17-M11)/6</f>
        <v>5000.0000000000009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15238.095238095239</v>
      </c>
      <c r="N8" s="21"/>
      <c r="O8" s="33">
        <f t="shared" si="0"/>
        <v>-15238.095238095239</v>
      </c>
      <c r="P8" s="99" t="s">
        <v>36</v>
      </c>
      <c r="Q8" s="98">
        <f>+(M19-M17)/2</f>
        <v>9047.6190476190532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21</v>
      </c>
      <c r="E9" s="78">
        <v>8</v>
      </c>
      <c r="F9" s="83">
        <f>E9*D9</f>
        <v>168</v>
      </c>
      <c r="G9" s="54"/>
      <c r="H9" s="369" t="s">
        <v>62</v>
      </c>
      <c r="I9" s="371">
        <f>M11-Q6</f>
        <v>22857.142857142859</v>
      </c>
      <c r="K9" s="3">
        <v>5</v>
      </c>
      <c r="L9" s="35" t="s">
        <v>33</v>
      </c>
      <c r="M9" s="34">
        <f>+$F$4/$F$11*$D$8+M8</f>
        <v>19047.61904761905</v>
      </c>
      <c r="N9" s="21">
        <v>17000</v>
      </c>
      <c r="O9" s="33">
        <f t="shared" si="0"/>
        <v>-2047.6190476190495</v>
      </c>
      <c r="P9" s="96" t="s">
        <v>32</v>
      </c>
      <c r="Q9" s="95">
        <f>+(M24-M19)/7</f>
        <v>2891.1564625850378</v>
      </c>
      <c r="R9" s="135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22857.142857142859</v>
      </c>
      <c r="N10" s="21">
        <v>21500</v>
      </c>
      <c r="O10" s="33">
        <f t="shared" si="0"/>
        <v>-1357.1428571428587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54</v>
      </c>
      <c r="E11" s="90"/>
      <c r="F11" s="89">
        <f>SUM(F8:F10)</f>
        <v>399</v>
      </c>
      <c r="G11" s="54"/>
      <c r="H11" s="373" t="s">
        <v>28</v>
      </c>
      <c r="I11" s="374">
        <f>+M17</f>
        <v>56666.666666666672</v>
      </c>
      <c r="J11" s="85"/>
      <c r="K11" s="3">
        <v>7</v>
      </c>
      <c r="L11" s="35" t="s">
        <v>27</v>
      </c>
      <c r="M11" s="34">
        <f>+$F$4/$F$11*($D$8)+M10</f>
        <v>26666.666666666668</v>
      </c>
      <c r="N11" s="21"/>
      <c r="O11" s="33">
        <f t="shared" si="0"/>
        <v>-26666.666666666668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31666.666666666668</v>
      </c>
      <c r="N12" s="21"/>
      <c r="O12" s="33">
        <f t="shared" si="0"/>
        <v>-31666.666666666668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74761.904761904778</v>
      </c>
      <c r="J13" s="85"/>
      <c r="K13" s="3">
        <v>9</v>
      </c>
      <c r="L13" s="35" t="s">
        <v>22</v>
      </c>
      <c r="M13" s="34">
        <f t="shared" si="1"/>
        <v>36666.666666666672</v>
      </c>
      <c r="N13" s="21">
        <v>27000</v>
      </c>
      <c r="O13" s="33">
        <f t="shared" si="0"/>
        <v>-9666.6666666666715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41666.666666666672</v>
      </c>
      <c r="N14" s="21"/>
      <c r="O14" s="33">
        <f t="shared" si="0"/>
        <v>-41666.666666666672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95000</v>
      </c>
      <c r="K15" s="3">
        <v>11</v>
      </c>
      <c r="L15" s="35" t="s">
        <v>17</v>
      </c>
      <c r="M15" s="34">
        <f t="shared" si="1"/>
        <v>46666.666666666672</v>
      </c>
      <c r="N15" s="21"/>
      <c r="O15" s="33">
        <f t="shared" si="0"/>
        <v>-46666.666666666672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51666.666666666672</v>
      </c>
      <c r="N16" s="21"/>
      <c r="O16" s="33">
        <f t="shared" si="0"/>
        <v>-51666.666666666672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54</v>
      </c>
      <c r="E17" s="69"/>
      <c r="F17" s="68">
        <f>F16+F11</f>
        <v>399</v>
      </c>
      <c r="G17" s="60"/>
      <c r="H17" s="67"/>
      <c r="I17" s="66"/>
      <c r="K17" s="3">
        <v>13</v>
      </c>
      <c r="L17" s="138" t="s">
        <v>13</v>
      </c>
      <c r="M17" s="34">
        <f t="shared" si="1"/>
        <v>56666.666666666672</v>
      </c>
      <c r="N17" s="21"/>
      <c r="O17" s="33">
        <f t="shared" si="0"/>
        <v>-56666.666666666672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65714.285714285725</v>
      </c>
      <c r="N18" s="21"/>
      <c r="O18" s="33">
        <f t="shared" si="0"/>
        <v>-65714.285714285725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219.90740740740742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74761.904761904778</v>
      </c>
      <c r="N19" s="21"/>
      <c r="O19" s="33">
        <f t="shared" si="0"/>
        <v>-74761.904761904778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78809.523809523831</v>
      </c>
      <c r="N20" s="21"/>
      <c r="O20" s="33">
        <f t="shared" si="0"/>
        <v>-78809.523809523831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82857.142857142884</v>
      </c>
      <c r="N21" s="21"/>
      <c r="O21" s="33">
        <f t="shared" si="0"/>
        <v>-82857.142857142884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75600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86904.761904761937</v>
      </c>
      <c r="N22" s="21"/>
      <c r="O22" s="33">
        <f t="shared" si="0"/>
        <v>-86904.761904761937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90952.38095238099</v>
      </c>
      <c r="N23" s="21"/>
      <c r="O23" s="33">
        <f t="shared" si="0"/>
        <v>-90952.38095238099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-19400</v>
      </c>
      <c r="E24" s="26"/>
      <c r="F24" s="25">
        <f>D24/F22</f>
        <v>-13.857142857142858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95000.000000000044</v>
      </c>
      <c r="N24" s="134"/>
      <c r="O24" s="20">
        <f t="shared" si="0"/>
        <v>-95000.000000000044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90000</v>
      </c>
      <c r="G4" s="54"/>
      <c r="H4" s="119"/>
      <c r="I4" s="116"/>
      <c r="R4" s="118"/>
      <c r="S4" s="12"/>
      <c r="T4" s="30"/>
      <c r="Z4" s="1">
        <v>17022020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4191.7808219178087</v>
      </c>
      <c r="N5" s="133"/>
      <c r="O5" s="112">
        <f t="shared" ref="O5:O24" si="0">N5-M5</f>
        <v>-4191.7808219178087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8383.5616438356174</v>
      </c>
      <c r="N6" s="21">
        <v>4200</v>
      </c>
      <c r="O6" s="33">
        <f t="shared" si="0"/>
        <v>-4183.5616438356174</v>
      </c>
      <c r="P6" s="108" t="s">
        <v>46</v>
      </c>
      <c r="Q6" s="107">
        <f>+M11/7</f>
        <v>4191.7808219178087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12575.342465753427</v>
      </c>
      <c r="N7" s="21">
        <v>14000</v>
      </c>
      <c r="O7" s="33">
        <f t="shared" si="0"/>
        <v>1424.6575342465731</v>
      </c>
      <c r="P7" s="99" t="s">
        <v>39</v>
      </c>
      <c r="Q7" s="98">
        <f>+(M17-M11)/6</f>
        <v>3698.6301369862995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16767.123287671235</v>
      </c>
      <c r="N8" s="21"/>
      <c r="O8" s="33">
        <f t="shared" si="0"/>
        <v>-16767.123287671235</v>
      </c>
      <c r="P8" s="99" t="s">
        <v>36</v>
      </c>
      <c r="Q8" s="98">
        <f>+(M19-M17)/2</f>
        <v>8136.9863013698669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25150.68493150685</v>
      </c>
      <c r="K9" s="3">
        <v>5</v>
      </c>
      <c r="L9" s="35" t="s">
        <v>33</v>
      </c>
      <c r="M9" s="34">
        <f>+$F$4/$F$11*$D$8+M8</f>
        <v>20958.904109589042</v>
      </c>
      <c r="N9" s="21">
        <v>22000</v>
      </c>
      <c r="O9" s="33">
        <f t="shared" si="0"/>
        <v>1041.0958904109575</v>
      </c>
      <c r="P9" s="96" t="s">
        <v>32</v>
      </c>
      <c r="Q9" s="95">
        <f>+(M24-M19)/7</f>
        <v>3170.2544031311118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25150.68493150685</v>
      </c>
      <c r="N10" s="21">
        <v>27000</v>
      </c>
      <c r="O10" s="33">
        <f t="shared" si="0"/>
        <v>1849.3150684931497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50</v>
      </c>
      <c r="E11" s="90"/>
      <c r="F11" s="89">
        <f>SUM(F8:F10)</f>
        <v>365</v>
      </c>
      <c r="G11" s="54"/>
      <c r="H11" s="373" t="s">
        <v>28</v>
      </c>
      <c r="I11" s="374">
        <f>+M17</f>
        <v>51534.246575342455</v>
      </c>
      <c r="J11" s="85"/>
      <c r="K11" s="3">
        <v>7</v>
      </c>
      <c r="L11" s="35" t="s">
        <v>27</v>
      </c>
      <c r="M11" s="34">
        <f>+$F$4/$F$11*($D$8)+M10</f>
        <v>29342.465753424658</v>
      </c>
      <c r="N11" s="21"/>
      <c r="O11" s="33">
        <f t="shared" si="0"/>
        <v>-29342.465753424658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33041.095890410958</v>
      </c>
      <c r="N12" s="21"/>
      <c r="O12" s="33">
        <f t="shared" si="0"/>
        <v>-33041.095890410958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67808.219178082189</v>
      </c>
      <c r="J13" s="85"/>
      <c r="K13" s="3">
        <v>9</v>
      </c>
      <c r="L13" s="35" t="s">
        <v>22</v>
      </c>
      <c r="M13" s="34">
        <f t="shared" si="1"/>
        <v>36739.726027397257</v>
      </c>
      <c r="N13" s="21"/>
      <c r="O13" s="33">
        <f t="shared" si="0"/>
        <v>-36739.726027397257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40438.356164383556</v>
      </c>
      <c r="N14" s="21"/>
      <c r="O14" s="33">
        <f t="shared" si="0"/>
        <v>-40438.356164383556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90000</v>
      </c>
      <c r="K15" s="3">
        <v>11</v>
      </c>
      <c r="L15" s="35" t="s">
        <v>17</v>
      </c>
      <c r="M15" s="34">
        <f t="shared" si="1"/>
        <v>44136.986301369856</v>
      </c>
      <c r="N15" s="21"/>
      <c r="O15" s="33">
        <f t="shared" si="0"/>
        <v>-44136.986301369856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47835.616438356155</v>
      </c>
      <c r="N16" s="21"/>
      <c r="O16" s="33">
        <f t="shared" si="0"/>
        <v>-47835.616438356155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50</v>
      </c>
      <c r="E17" s="69"/>
      <c r="F17" s="68">
        <f>F16+F11</f>
        <v>365</v>
      </c>
      <c r="G17" s="60"/>
      <c r="H17" s="67"/>
      <c r="I17" s="66"/>
      <c r="K17" s="3">
        <v>13</v>
      </c>
      <c r="L17" s="138" t="s">
        <v>13</v>
      </c>
      <c r="M17" s="34">
        <f t="shared" si="1"/>
        <v>51534.246575342455</v>
      </c>
      <c r="N17" s="21"/>
      <c r="O17" s="33">
        <f t="shared" si="0"/>
        <v>-51534.246575342455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59671.232876712318</v>
      </c>
      <c r="N18" s="21"/>
      <c r="O18" s="33">
        <f t="shared" si="0"/>
        <v>-59671.232876712318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225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67808.219178082189</v>
      </c>
      <c r="N19" s="21"/>
      <c r="O19" s="33">
        <f t="shared" si="0"/>
        <v>-67808.219178082189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72246.575342465745</v>
      </c>
      <c r="N20" s="21"/>
      <c r="O20" s="33">
        <f t="shared" si="0"/>
        <v>-72246.575342465745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76684.931506849302</v>
      </c>
      <c r="N21" s="21"/>
      <c r="O21" s="33">
        <f t="shared" si="0"/>
        <v>-76684.931506849302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70000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81123.287671232858</v>
      </c>
      <c r="N22" s="21"/>
      <c r="O22" s="33">
        <f t="shared" si="0"/>
        <v>-81123.287671232858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85561.643835616414</v>
      </c>
      <c r="N23" s="21"/>
      <c r="O23" s="33">
        <f t="shared" si="0"/>
        <v>-85561.643835616414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-20000</v>
      </c>
      <c r="E24" s="26"/>
      <c r="F24" s="25">
        <f>D24/F22</f>
        <v>-14.285714285714286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89999.999999999971</v>
      </c>
      <c r="N24" s="134"/>
      <c r="O24" s="20">
        <f t="shared" si="0"/>
        <v>-89999.999999999971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43879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56000</v>
      </c>
      <c r="G4" s="54"/>
      <c r="H4" s="119"/>
      <c r="I4" s="116"/>
      <c r="R4" s="118"/>
      <c r="S4" s="12"/>
      <c r="T4" s="30"/>
      <c r="Z4" s="1">
        <v>18022020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2666.6666666666665</v>
      </c>
      <c r="N5" s="133">
        <v>2200</v>
      </c>
      <c r="O5" s="112">
        <f t="shared" ref="O5:O24" si="0">N5-M5</f>
        <v>-466.66666666666652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5333.333333333333</v>
      </c>
      <c r="N6" s="21"/>
      <c r="O6" s="33">
        <f t="shared" si="0"/>
        <v>-5333.333333333333</v>
      </c>
      <c r="P6" s="108" t="s">
        <v>46</v>
      </c>
      <c r="Q6" s="107">
        <f>+M11/7</f>
        <v>2666.6666666666665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8000</v>
      </c>
      <c r="N7" s="21">
        <v>8500</v>
      </c>
      <c r="O7" s="33">
        <f t="shared" si="0"/>
        <v>500</v>
      </c>
      <c r="P7" s="99" t="s">
        <v>39</v>
      </c>
      <c r="Q7" s="98">
        <f>+(M17-M11)/6</f>
        <v>2488.8888888888905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10666.666666666666</v>
      </c>
      <c r="N8" s="21">
        <v>12200</v>
      </c>
      <c r="O8" s="33">
        <f t="shared" si="0"/>
        <v>1533.3333333333339</v>
      </c>
      <c r="P8" s="99" t="s">
        <v>36</v>
      </c>
      <c r="Q8" s="98">
        <f>+(M19-M17)/2</f>
        <v>4977.7777777777774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15999.999999999998</v>
      </c>
      <c r="K9" s="3">
        <v>5</v>
      </c>
      <c r="L9" s="35" t="s">
        <v>33</v>
      </c>
      <c r="M9" s="34">
        <f>+$F$4/$F$11*$D$8+M8</f>
        <v>13333.333333333332</v>
      </c>
      <c r="N9" s="21">
        <v>14200</v>
      </c>
      <c r="O9" s="33">
        <f t="shared" si="0"/>
        <v>866.66666666666788</v>
      </c>
      <c r="P9" s="96" t="s">
        <v>32</v>
      </c>
      <c r="Q9" s="95">
        <f>+(M24-M19)/7</f>
        <v>1777.777777777779</v>
      </c>
      <c r="R9" s="135"/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15999.999999999998</v>
      </c>
      <c r="N10" s="21">
        <v>17000</v>
      </c>
      <c r="O10" s="33">
        <f t="shared" si="0"/>
        <v>1000.0000000000018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43</v>
      </c>
      <c r="E11" s="90"/>
      <c r="F11" s="89">
        <f>SUM(F8:F10)</f>
        <v>315</v>
      </c>
      <c r="G11" s="54"/>
      <c r="H11" s="373" t="s">
        <v>28</v>
      </c>
      <c r="I11" s="374">
        <f>+M17</f>
        <v>33600.000000000007</v>
      </c>
      <c r="J11" s="85"/>
      <c r="K11" s="3">
        <v>7</v>
      </c>
      <c r="L11" s="35" t="s">
        <v>27</v>
      </c>
      <c r="M11" s="34">
        <f>+$F$4/$F$11*($D$8)+M10</f>
        <v>18666.666666666664</v>
      </c>
      <c r="N11" s="21"/>
      <c r="O11" s="33">
        <f t="shared" si="0"/>
        <v>-18666.666666666664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21155.555555555555</v>
      </c>
      <c r="N12" s="21">
        <v>18965</v>
      </c>
      <c r="O12" s="33">
        <f t="shared" si="0"/>
        <v>-2190.5555555555547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43555.555555555562</v>
      </c>
      <c r="J13" s="85"/>
      <c r="K13" s="3">
        <v>9</v>
      </c>
      <c r="L13" s="35" t="s">
        <v>22</v>
      </c>
      <c r="M13" s="34">
        <f t="shared" si="1"/>
        <v>23644.444444444445</v>
      </c>
      <c r="N13" s="21"/>
      <c r="O13" s="33">
        <f t="shared" si="0"/>
        <v>-23644.444444444445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26133.333333333336</v>
      </c>
      <c r="N14" s="21"/>
      <c r="O14" s="33">
        <f t="shared" si="0"/>
        <v>-26133.333333333336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56000</v>
      </c>
      <c r="K15" s="3">
        <v>11</v>
      </c>
      <c r="L15" s="35" t="s">
        <v>17</v>
      </c>
      <c r="M15" s="34">
        <f t="shared" si="1"/>
        <v>28622.222222222226</v>
      </c>
      <c r="N15" s="21"/>
      <c r="O15" s="33">
        <f t="shared" si="0"/>
        <v>-28622.222222222226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31111.111111111117</v>
      </c>
      <c r="N16" s="21"/>
      <c r="O16" s="33">
        <f t="shared" si="0"/>
        <v>-31111.111111111117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43</v>
      </c>
      <c r="E17" s="69"/>
      <c r="F17" s="68">
        <f>F16+F11</f>
        <v>315</v>
      </c>
      <c r="G17" s="60"/>
      <c r="H17" s="67"/>
      <c r="I17" s="66"/>
      <c r="K17" s="3">
        <v>13</v>
      </c>
      <c r="L17" s="138" t="s">
        <v>13</v>
      </c>
      <c r="M17" s="34">
        <f t="shared" si="1"/>
        <v>33600.000000000007</v>
      </c>
      <c r="N17" s="21"/>
      <c r="O17" s="33">
        <f t="shared" si="0"/>
        <v>-33600.000000000007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38577.777777777781</v>
      </c>
      <c r="N18" s="21"/>
      <c r="O18" s="33">
        <f t="shared" si="0"/>
        <v>-38577.777777777781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162.7906976744186</v>
      </c>
      <c r="E19" s="383"/>
      <c r="F19" s="384"/>
      <c r="G19" s="54"/>
      <c r="H19" s="387" t="s">
        <v>10</v>
      </c>
      <c r="I19" s="388"/>
      <c r="J19" s="389"/>
      <c r="K19" s="3">
        <v>15</v>
      </c>
      <c r="L19" s="35" t="s">
        <v>9</v>
      </c>
      <c r="M19" s="34">
        <f>+$F$4/$F$11*($D$9+$D$10)+M18</f>
        <v>43555.555555555562</v>
      </c>
      <c r="N19" s="21"/>
      <c r="O19" s="33">
        <f t="shared" si="0"/>
        <v>-43555.555555555562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46044.444444444453</v>
      </c>
      <c r="N20" s="21"/>
      <c r="O20" s="33">
        <f t="shared" si="0"/>
        <v>-46044.444444444453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48533.333333333343</v>
      </c>
      <c r="N21" s="21"/>
      <c r="O21" s="33">
        <f t="shared" si="0"/>
        <v>-48533.333333333343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60200</v>
      </c>
      <c r="E22" s="38"/>
      <c r="F22" s="44">
        <v>1400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51022.222222222234</v>
      </c>
      <c r="N22" s="21"/>
      <c r="O22" s="33">
        <f t="shared" si="0"/>
        <v>-51022.222222222234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53511.111111111124</v>
      </c>
      <c r="N23" s="21"/>
      <c r="O23" s="33">
        <f t="shared" si="0"/>
        <v>-53511.111111111124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4200</v>
      </c>
      <c r="E24" s="26"/>
      <c r="F24" s="25">
        <f>D24/F22</f>
        <v>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56000.000000000015</v>
      </c>
      <c r="N24" s="134"/>
      <c r="O24" s="20">
        <f t="shared" si="0"/>
        <v>-56000.000000000015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75000</v>
      </c>
      <c r="G4" s="54"/>
      <c r="H4" s="119"/>
      <c r="I4" s="116"/>
      <c r="R4" s="118"/>
      <c r="S4" s="12"/>
      <c r="T4" s="30"/>
      <c r="Z4" s="1">
        <v>19022020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3287.6712328767121</v>
      </c>
      <c r="N5" s="133">
        <v>2500</v>
      </c>
      <c r="O5" s="112">
        <f t="shared" ref="O5:O24" si="0">N5-M5</f>
        <v>-787.67123287671211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6575.3424657534242</v>
      </c>
      <c r="N6" s="21">
        <v>8300</v>
      </c>
      <c r="O6" s="33">
        <f t="shared" si="0"/>
        <v>1724.6575342465758</v>
      </c>
      <c r="P6" s="108" t="s">
        <v>46</v>
      </c>
      <c r="Q6" s="107">
        <f>+M11/7</f>
        <v>3287.6712328767126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9863.0136986301368</v>
      </c>
      <c r="N7" s="21">
        <v>14000</v>
      </c>
      <c r="O7" s="33">
        <f t="shared" si="0"/>
        <v>4136.9863013698632</v>
      </c>
      <c r="P7" s="99" t="s">
        <v>39</v>
      </c>
      <c r="Q7" s="98">
        <f>+(M17-M11)/6</f>
        <v>3082.1917808219168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13150.684931506848</v>
      </c>
      <c r="N8" s="21">
        <v>17300</v>
      </c>
      <c r="O8" s="33">
        <f t="shared" si="0"/>
        <v>4149.3150684931516</v>
      </c>
      <c r="P8" s="99" t="s">
        <v>36</v>
      </c>
      <c r="Q8" s="98">
        <f>+(M19-M17)/2</f>
        <v>6986.301369863013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19726.027397260274</v>
      </c>
      <c r="K9" s="3">
        <v>5</v>
      </c>
      <c r="L9" s="35" t="s">
        <v>33</v>
      </c>
      <c r="M9" s="34">
        <f>+$F$4/$F$11*$D$8+M8</f>
        <v>16438.35616438356</v>
      </c>
      <c r="N9" s="21">
        <v>20000</v>
      </c>
      <c r="O9" s="33">
        <f t="shared" si="0"/>
        <v>3561.6438356164399</v>
      </c>
      <c r="P9" s="96" t="s">
        <v>32</v>
      </c>
      <c r="Q9" s="95">
        <f>+(M24-M19)/7</f>
        <v>2788.6497064579244</v>
      </c>
      <c r="R9" s="135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19726.027397260274</v>
      </c>
      <c r="N10" s="21">
        <v>24400</v>
      </c>
      <c r="O10" s="33">
        <f t="shared" si="0"/>
        <v>4673.9726027397264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50</v>
      </c>
      <c r="E11" s="90"/>
      <c r="F11" s="89">
        <f>SUM(F8:F10)</f>
        <v>365</v>
      </c>
      <c r="G11" s="54"/>
      <c r="H11" s="373" t="s">
        <v>28</v>
      </c>
      <c r="I11" s="374">
        <f>+M17</f>
        <v>41506.849315068488</v>
      </c>
      <c r="J11" s="85"/>
      <c r="K11" s="3">
        <v>7</v>
      </c>
      <c r="L11" s="35" t="s">
        <v>27</v>
      </c>
      <c r="M11" s="34">
        <f>+$F$4/$F$11*($D$8)+M10</f>
        <v>23013.698630136987</v>
      </c>
      <c r="N11" s="21"/>
      <c r="O11" s="33">
        <f t="shared" si="0"/>
        <v>-23013.698630136987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26095.890410958906</v>
      </c>
      <c r="N12" s="21"/>
      <c r="O12" s="33">
        <f t="shared" si="0"/>
        <v>-26095.890410958906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55479.452054794514</v>
      </c>
      <c r="J13" s="85"/>
      <c r="K13" s="3">
        <v>9</v>
      </c>
      <c r="L13" s="35" t="s">
        <v>22</v>
      </c>
      <c r="M13" s="34">
        <f t="shared" si="1"/>
        <v>29178.082191780824</v>
      </c>
      <c r="N13" s="21">
        <v>28300</v>
      </c>
      <c r="O13" s="33">
        <f t="shared" si="0"/>
        <v>-878.08219178082436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32260.273972602743</v>
      </c>
      <c r="N14" s="21">
        <v>30306</v>
      </c>
      <c r="O14" s="33">
        <f t="shared" si="0"/>
        <v>-1954.273972602743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75000</v>
      </c>
      <c r="K15" s="3">
        <v>11</v>
      </c>
      <c r="L15" s="35" t="s">
        <v>17</v>
      </c>
      <c r="M15" s="34">
        <f t="shared" si="1"/>
        <v>35342.465753424658</v>
      </c>
      <c r="N15" s="21">
        <v>32400</v>
      </c>
      <c r="O15" s="33">
        <f t="shared" si="0"/>
        <v>-2942.465753424658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38424.657534246573</v>
      </c>
      <c r="N16" s="21">
        <v>34600</v>
      </c>
      <c r="O16" s="33">
        <f t="shared" si="0"/>
        <v>-3824.6575342465731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50</v>
      </c>
      <c r="E17" s="69"/>
      <c r="F17" s="68">
        <f>F16+F11</f>
        <v>365</v>
      </c>
      <c r="G17" s="60"/>
      <c r="H17" s="67"/>
      <c r="I17" s="66"/>
      <c r="K17" s="3">
        <v>13</v>
      </c>
      <c r="L17" s="138" t="s">
        <v>13</v>
      </c>
      <c r="M17" s="34">
        <f t="shared" si="1"/>
        <v>41506.849315068488</v>
      </c>
      <c r="N17" s="21">
        <v>37100</v>
      </c>
      <c r="O17" s="33">
        <f t="shared" si="0"/>
        <v>-4406.8493150684881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48493.150684931505</v>
      </c>
      <c r="N18" s="21"/>
      <c r="O18" s="33">
        <f t="shared" si="0"/>
        <v>-48493.150684931505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187.5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55479.452054794514</v>
      </c>
      <c r="N19" s="21"/>
      <c r="O19" s="33">
        <f t="shared" si="0"/>
        <v>-55479.452054794514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59383.561643835608</v>
      </c>
      <c r="N20" s="21"/>
      <c r="O20" s="33">
        <f t="shared" si="0"/>
        <v>-59383.561643835608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63287.671232876703</v>
      </c>
      <c r="N21" s="21"/>
      <c r="O21" s="33">
        <f t="shared" si="0"/>
        <v>-63287.671232876703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60000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67191.780821917797</v>
      </c>
      <c r="N22" s="21"/>
      <c r="O22" s="33">
        <f t="shared" si="0"/>
        <v>-67191.780821917797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71095.890410958891</v>
      </c>
      <c r="N23" s="21"/>
      <c r="O23" s="33">
        <f t="shared" si="0"/>
        <v>-71095.890410958891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-15000</v>
      </c>
      <c r="E24" s="26"/>
      <c r="F24" s="25">
        <f>D24/F22</f>
        <v>-12.5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74999.999999999985</v>
      </c>
      <c r="N24" s="134"/>
      <c r="O24" s="20">
        <f t="shared" si="0"/>
        <v>-74999.999999999985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105000</v>
      </c>
      <c r="G4" s="54"/>
      <c r="H4" s="119"/>
      <c r="I4" s="116"/>
      <c r="R4" s="118"/>
      <c r="S4" s="12"/>
      <c r="T4" s="30"/>
      <c r="Z4" s="1">
        <v>20022020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4883.7209302325582</v>
      </c>
      <c r="N5" s="133">
        <v>4340</v>
      </c>
      <c r="O5" s="112">
        <f t="shared" ref="O5:O24" si="0">N5-M5</f>
        <v>-543.7209302325582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9767.4418604651164</v>
      </c>
      <c r="N6" s="21"/>
      <c r="O6" s="33">
        <f t="shared" si="0"/>
        <v>-9767.4418604651164</v>
      </c>
      <c r="P6" s="108" t="s">
        <v>46</v>
      </c>
      <c r="Q6" s="107">
        <f>+M11/7</f>
        <v>4883.7209302325582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14651.162790697676</v>
      </c>
      <c r="N7" s="21">
        <v>18000</v>
      </c>
      <c r="O7" s="33">
        <f t="shared" si="0"/>
        <v>3348.8372093023245</v>
      </c>
      <c r="P7" s="99" t="s">
        <v>39</v>
      </c>
      <c r="Q7" s="98">
        <f>+(M17-M11)/6</f>
        <v>4341.0852713178319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19534.883720930233</v>
      </c>
      <c r="N8" s="21">
        <v>24800</v>
      </c>
      <c r="O8" s="33">
        <f t="shared" si="0"/>
        <v>5265.1162790697672</v>
      </c>
      <c r="P8" s="99" t="s">
        <v>36</v>
      </c>
      <c r="Q8" s="98">
        <f>+(M19-M17)/2</f>
        <v>9496.1240310077555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29302.325581395351</v>
      </c>
      <c r="K9" s="3">
        <v>5</v>
      </c>
      <c r="L9" s="35" t="s">
        <v>33</v>
      </c>
      <c r="M9" s="34">
        <f>+$F$4/$F$11*$D$8+M8</f>
        <v>24418.60465116279</v>
      </c>
      <c r="N9" s="21"/>
      <c r="O9" s="33">
        <f t="shared" si="0"/>
        <v>-24418.60465116279</v>
      </c>
      <c r="P9" s="96" t="s">
        <v>32</v>
      </c>
      <c r="Q9" s="95">
        <f>+(M24-M19)/7</f>
        <v>3682.1705426356598</v>
      </c>
      <c r="R9" s="135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29302.325581395347</v>
      </c>
      <c r="N10" s="21">
        <v>32700</v>
      </c>
      <c r="O10" s="33">
        <f t="shared" si="0"/>
        <v>3397.6744186046526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53</v>
      </c>
      <c r="E11" s="90"/>
      <c r="F11" s="89">
        <f>SUM(F8:F10)</f>
        <v>387</v>
      </c>
      <c r="G11" s="54"/>
      <c r="H11" s="373" t="s">
        <v>28</v>
      </c>
      <c r="I11" s="374">
        <f>+M17</f>
        <v>60232.5581395349</v>
      </c>
      <c r="J11" s="85"/>
      <c r="K11" s="3">
        <v>7</v>
      </c>
      <c r="L11" s="35" t="s">
        <v>27</v>
      </c>
      <c r="M11" s="34">
        <f>+$F$4/$F$11*($D$8)+M10</f>
        <v>34186.046511627908</v>
      </c>
      <c r="N11" s="21"/>
      <c r="O11" s="33">
        <f t="shared" si="0"/>
        <v>-34186.046511627908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38527.13178294574</v>
      </c>
      <c r="N12" s="21"/>
      <c r="O12" s="33">
        <f t="shared" si="0"/>
        <v>-38527.13178294574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79224.806201550411</v>
      </c>
      <c r="J13" s="85"/>
      <c r="K13" s="3">
        <v>9</v>
      </c>
      <c r="L13" s="35" t="s">
        <v>22</v>
      </c>
      <c r="M13" s="34">
        <f t="shared" si="1"/>
        <v>42868.217054263572</v>
      </c>
      <c r="N13" s="21"/>
      <c r="O13" s="33">
        <f t="shared" si="0"/>
        <v>-42868.217054263572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47209.302325581404</v>
      </c>
      <c r="N14" s="21"/>
      <c r="O14" s="33">
        <f t="shared" si="0"/>
        <v>-47209.302325581404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105000</v>
      </c>
      <c r="K15" s="3">
        <v>11</v>
      </c>
      <c r="L15" s="35" t="s">
        <v>17</v>
      </c>
      <c r="M15" s="34">
        <f t="shared" si="1"/>
        <v>51550.387596899236</v>
      </c>
      <c r="N15" s="21"/>
      <c r="O15" s="33">
        <f t="shared" si="0"/>
        <v>-51550.387596899236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55891.472868217068</v>
      </c>
      <c r="N16" s="21">
        <v>43400</v>
      </c>
      <c r="O16" s="33">
        <f t="shared" si="0"/>
        <v>-12491.472868217068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53</v>
      </c>
      <c r="E17" s="69"/>
      <c r="F17" s="68">
        <f>F16+F11</f>
        <v>387</v>
      </c>
      <c r="G17" s="60"/>
      <c r="H17" s="67"/>
      <c r="I17" s="66"/>
      <c r="K17" s="3">
        <v>13</v>
      </c>
      <c r="L17" s="138" t="s">
        <v>13</v>
      </c>
      <c r="M17" s="34">
        <f t="shared" si="1"/>
        <v>60232.5581395349</v>
      </c>
      <c r="N17" s="21"/>
      <c r="O17" s="33">
        <f t="shared" si="0"/>
        <v>-60232.5581395349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69728.682170542656</v>
      </c>
      <c r="N18" s="21"/>
      <c r="O18" s="33">
        <f t="shared" si="0"/>
        <v>-69728.682170542656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247.64150943396226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79224.806201550411</v>
      </c>
      <c r="N19" s="21"/>
      <c r="O19" s="33">
        <f t="shared" si="0"/>
        <v>-79224.806201550411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84379.844961240335</v>
      </c>
      <c r="N20" s="21"/>
      <c r="O20" s="33">
        <f t="shared" si="0"/>
        <v>-84379.844961240335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89534.883720930258</v>
      </c>
      <c r="N21" s="21"/>
      <c r="O21" s="33">
        <f t="shared" si="0"/>
        <v>-89534.883720930258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63600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94689.922480620182</v>
      </c>
      <c r="N22" s="21"/>
      <c r="O22" s="33">
        <f t="shared" si="0"/>
        <v>-94689.922480620182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105000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99844.961240310105</v>
      </c>
      <c r="N23" s="21"/>
      <c r="O23" s="33">
        <f t="shared" si="0"/>
        <v>-99844.961240310105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-41400</v>
      </c>
      <c r="E24" s="26"/>
      <c r="F24" s="25">
        <f>D24/F22</f>
        <v>-34.5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105000.00000000003</v>
      </c>
      <c r="N24" s="134"/>
      <c r="O24" s="20">
        <f t="shared" si="0"/>
        <v>-105000.00000000003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90000</v>
      </c>
      <c r="G4" s="54"/>
      <c r="H4" s="119"/>
      <c r="I4" s="116"/>
      <c r="R4" s="118"/>
      <c r="S4" s="12"/>
      <c r="T4" s="30"/>
      <c r="Z4" s="1">
        <v>21022020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3863.636363636364</v>
      </c>
      <c r="N5" s="133"/>
      <c r="O5" s="112">
        <f t="shared" ref="O5:O24" si="0">N5-M5</f>
        <v>-3863.636363636364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7727.2727272727279</v>
      </c>
      <c r="N6" s="21">
        <v>8500</v>
      </c>
      <c r="O6" s="33">
        <f t="shared" si="0"/>
        <v>772.72727272727207</v>
      </c>
      <c r="P6" s="108" t="s">
        <v>46</v>
      </c>
      <c r="Q6" s="107">
        <f>+M11/7</f>
        <v>3863.636363636364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11590.909090909092</v>
      </c>
      <c r="N7" s="21">
        <v>13000</v>
      </c>
      <c r="O7" s="33">
        <f t="shared" si="0"/>
        <v>1409.0909090909081</v>
      </c>
      <c r="P7" s="99" t="s">
        <v>39</v>
      </c>
      <c r="Q7" s="98">
        <f>+(M17-M11)/6</f>
        <v>4090.9090909090887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15454.545454545456</v>
      </c>
      <c r="N8" s="21"/>
      <c r="O8" s="33">
        <f t="shared" si="0"/>
        <v>-15454.545454545456</v>
      </c>
      <c r="P8" s="99" t="s">
        <v>36</v>
      </c>
      <c r="Q8" s="98">
        <f>+(M19-M17)/2</f>
        <v>8409.0909090909081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23181.818181818184</v>
      </c>
      <c r="K9" s="3">
        <v>5</v>
      </c>
      <c r="L9" s="35" t="s">
        <v>33</v>
      </c>
      <c r="M9" s="34">
        <f>+$F$4/$F$11*$D$8+M8</f>
        <v>19318.18181818182</v>
      </c>
      <c r="N9" s="21"/>
      <c r="O9" s="33">
        <f t="shared" si="0"/>
        <v>-19318.18181818182</v>
      </c>
      <c r="P9" s="96" t="s">
        <v>32</v>
      </c>
      <c r="Q9" s="95">
        <f>+(M24-M19)/7</f>
        <v>3084.415584415588</v>
      </c>
      <c r="R9" s="135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23181.818181818184</v>
      </c>
      <c r="N10" s="21">
        <v>28000</v>
      </c>
      <c r="O10" s="33">
        <f t="shared" si="0"/>
        <v>4818.1818181818162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54</v>
      </c>
      <c r="E11" s="90"/>
      <c r="F11" s="89">
        <f>SUM(F8:F10)</f>
        <v>396</v>
      </c>
      <c r="G11" s="54"/>
      <c r="H11" s="373" t="s">
        <v>28</v>
      </c>
      <c r="I11" s="374">
        <f>+M17</f>
        <v>51590.909090909081</v>
      </c>
      <c r="J11" s="85"/>
      <c r="K11" s="3">
        <v>7</v>
      </c>
      <c r="L11" s="35" t="s">
        <v>27</v>
      </c>
      <c r="M11" s="34">
        <f>+$F$4/$F$11*($D$8)+M10</f>
        <v>27045.454545454548</v>
      </c>
      <c r="N11" s="21"/>
      <c r="O11" s="33">
        <f t="shared" si="0"/>
        <v>-27045.454545454548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31136.36363636364</v>
      </c>
      <c r="N12" s="21"/>
      <c r="O12" s="33">
        <f t="shared" si="0"/>
        <v>-31136.36363636364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68409.090909090897</v>
      </c>
      <c r="J13" s="85"/>
      <c r="K13" s="3">
        <v>9</v>
      </c>
      <c r="L13" s="35" t="s">
        <v>22</v>
      </c>
      <c r="M13" s="34">
        <f t="shared" si="1"/>
        <v>35227.272727272728</v>
      </c>
      <c r="N13" s="21"/>
      <c r="O13" s="33">
        <f t="shared" si="0"/>
        <v>-35227.272727272728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39318.181818181816</v>
      </c>
      <c r="N14" s="21"/>
      <c r="O14" s="33">
        <f t="shared" si="0"/>
        <v>-39318.181818181816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90000</v>
      </c>
      <c r="K15" s="3">
        <v>11</v>
      </c>
      <c r="L15" s="35" t="s">
        <v>17</v>
      </c>
      <c r="M15" s="34">
        <f t="shared" si="1"/>
        <v>43409.090909090904</v>
      </c>
      <c r="N15" s="21"/>
      <c r="O15" s="33">
        <f t="shared" si="0"/>
        <v>-43409.090909090904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47499.999999999993</v>
      </c>
      <c r="N16" s="21">
        <v>38200</v>
      </c>
      <c r="O16" s="33">
        <f t="shared" si="0"/>
        <v>-9299.9999999999927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54</v>
      </c>
      <c r="E17" s="69"/>
      <c r="F17" s="68">
        <f>F16+F11</f>
        <v>396</v>
      </c>
      <c r="G17" s="60"/>
      <c r="H17" s="67"/>
      <c r="I17" s="66"/>
      <c r="K17" s="3">
        <v>13</v>
      </c>
      <c r="L17" s="138" t="s">
        <v>13</v>
      </c>
      <c r="M17" s="34">
        <f t="shared" si="1"/>
        <v>51590.909090909081</v>
      </c>
      <c r="N17" s="21"/>
      <c r="O17" s="33">
        <f t="shared" si="0"/>
        <v>-51590.909090909081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59999.999999999993</v>
      </c>
      <c r="N18" s="21"/>
      <c r="O18" s="33">
        <f t="shared" si="0"/>
        <v>-59999.999999999993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208.33333333333334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68409.090909090897</v>
      </c>
      <c r="N19" s="21"/>
      <c r="O19" s="33">
        <f t="shared" si="0"/>
        <v>-68409.090909090897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72727.272727272721</v>
      </c>
      <c r="N20" s="21"/>
      <c r="O20" s="33">
        <f t="shared" si="0"/>
        <v>-72727.272727272721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77045.454545454544</v>
      </c>
      <c r="N21" s="21"/>
      <c r="O21" s="33">
        <f t="shared" si="0"/>
        <v>-77045.454545454544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70200</v>
      </c>
      <c r="E22" s="38"/>
      <c r="F22" s="44">
        <v>1300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81363.636363636368</v>
      </c>
      <c r="N22" s="21"/>
      <c r="O22" s="33">
        <f t="shared" si="0"/>
        <v>-81363.636363636368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85681.818181818191</v>
      </c>
      <c r="N23" s="21"/>
      <c r="O23" s="33">
        <f t="shared" si="0"/>
        <v>-85681.818181818191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-19800</v>
      </c>
      <c r="E24" s="26"/>
      <c r="F24" s="25">
        <f>D24/F22</f>
        <v>-15.23076923076923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90000.000000000015</v>
      </c>
      <c r="N24" s="134"/>
      <c r="O24" s="20">
        <f t="shared" si="0"/>
        <v>-90000.000000000015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70000</v>
      </c>
      <c r="G4" s="54"/>
      <c r="H4" s="119"/>
      <c r="I4" s="116"/>
      <c r="N4" s="141">
        <v>69000</v>
      </c>
      <c r="R4" s="118"/>
      <c r="S4" s="12"/>
      <c r="T4" s="30"/>
      <c r="Z4" s="1">
        <v>22022020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2613.333333333333</v>
      </c>
      <c r="N5" s="133">
        <v>3200</v>
      </c>
      <c r="O5" s="112">
        <f t="shared" ref="O5:O24" si="0">N5-M5</f>
        <v>586.66666666666697</v>
      </c>
      <c r="P5" s="367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5226.6666666666661</v>
      </c>
      <c r="N6" s="21">
        <v>10000</v>
      </c>
      <c r="O6" s="33">
        <f t="shared" si="0"/>
        <v>4773.3333333333339</v>
      </c>
      <c r="P6" s="108" t="s">
        <v>46</v>
      </c>
      <c r="Q6" s="107">
        <f>+M11/7</f>
        <v>2613.3333333333326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7839.9999999999991</v>
      </c>
      <c r="N7" s="21"/>
      <c r="O7" s="33">
        <f t="shared" si="0"/>
        <v>-7839.9999999999991</v>
      </c>
      <c r="P7" s="99" t="s">
        <v>39</v>
      </c>
      <c r="Q7" s="98">
        <f>+(M17-M11)/6</f>
        <v>3360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10453.333333333332</v>
      </c>
      <c r="N8" s="21"/>
      <c r="O8" s="33">
        <f t="shared" si="0"/>
        <v>-10453.333333333332</v>
      </c>
      <c r="P8" s="99" t="s">
        <v>36</v>
      </c>
      <c r="Q8" s="98">
        <f>+(M19-M17)/2</f>
        <v>6906.6666666666642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15679.999999999996</v>
      </c>
      <c r="K9" s="3">
        <v>5</v>
      </c>
      <c r="L9" s="35" t="s">
        <v>33</v>
      </c>
      <c r="M9" s="34">
        <f>+$F$4/$F$11*$D$8+M8</f>
        <v>13066.666666666664</v>
      </c>
      <c r="N9" s="21">
        <v>19000</v>
      </c>
      <c r="O9" s="33">
        <f t="shared" si="0"/>
        <v>5933.3333333333358</v>
      </c>
      <c r="P9" s="96" t="s">
        <v>32</v>
      </c>
      <c r="Q9" s="95">
        <f>+(M24-M19)/7</f>
        <v>2533.3333333333326</v>
      </c>
      <c r="R9" s="135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15679.999999999996</v>
      </c>
      <c r="N10" s="21">
        <v>23500</v>
      </c>
      <c r="O10" s="33">
        <f t="shared" si="0"/>
        <v>7820.0000000000036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51</v>
      </c>
      <c r="E11" s="90"/>
      <c r="F11" s="89">
        <f>SUM(F8:F10)</f>
        <v>375</v>
      </c>
      <c r="G11" s="54"/>
      <c r="H11" s="373" t="s">
        <v>28</v>
      </c>
      <c r="I11" s="374">
        <f>+M17</f>
        <v>38453.333333333328</v>
      </c>
      <c r="J11" s="85"/>
      <c r="K11" s="3">
        <v>7</v>
      </c>
      <c r="L11" s="35" t="s">
        <v>27</v>
      </c>
      <c r="M11" s="34">
        <f>+$F$4/$F$11*($D$8)+M10</f>
        <v>18293.333333333328</v>
      </c>
      <c r="N11" s="21"/>
      <c r="O11" s="33">
        <f t="shared" si="0"/>
        <v>-18293.333333333328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21653.333333333328</v>
      </c>
      <c r="N12" s="21"/>
      <c r="O12" s="33">
        <f t="shared" si="0"/>
        <v>-21653.333333333328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52266.666666666657</v>
      </c>
      <c r="J13" s="85"/>
      <c r="K13" s="3">
        <v>9</v>
      </c>
      <c r="L13" s="35" t="s">
        <v>22</v>
      </c>
      <c r="M13" s="34">
        <f t="shared" si="1"/>
        <v>25013.333333333328</v>
      </c>
      <c r="N13" s="21">
        <v>29150</v>
      </c>
      <c r="O13" s="33">
        <f t="shared" si="0"/>
        <v>4136.6666666666715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28373.333333333328</v>
      </c>
      <c r="N14" s="21">
        <v>31400</v>
      </c>
      <c r="O14" s="33">
        <f t="shared" si="0"/>
        <v>3026.6666666666715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70000</v>
      </c>
      <c r="K15" s="3">
        <v>11</v>
      </c>
      <c r="L15" s="35" t="s">
        <v>17</v>
      </c>
      <c r="M15" s="34">
        <f t="shared" si="1"/>
        <v>31733.333333333328</v>
      </c>
      <c r="N15" s="21">
        <v>33900</v>
      </c>
      <c r="O15" s="33">
        <f t="shared" si="0"/>
        <v>2166.6666666666715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35093.333333333328</v>
      </c>
      <c r="N16" s="21">
        <v>36700</v>
      </c>
      <c r="O16" s="33">
        <f t="shared" si="0"/>
        <v>1606.6666666666715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51</v>
      </c>
      <c r="E17" s="69"/>
      <c r="F17" s="68">
        <f>F16+F11</f>
        <v>375</v>
      </c>
      <c r="G17" s="60"/>
      <c r="H17" s="67"/>
      <c r="I17" s="66"/>
      <c r="K17" s="3">
        <v>13</v>
      </c>
      <c r="L17" s="138" t="s">
        <v>13</v>
      </c>
      <c r="M17" s="34">
        <f t="shared" si="1"/>
        <v>38453.333333333328</v>
      </c>
      <c r="N17" s="21"/>
      <c r="O17" s="33">
        <f t="shared" si="0"/>
        <v>-38453.333333333328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45359.999999999993</v>
      </c>
      <c r="N18" s="21"/>
      <c r="O18" s="33">
        <f t="shared" si="0"/>
        <v>-45359.999999999993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171.56862745098039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52266.666666666657</v>
      </c>
      <c r="N19" s="21"/>
      <c r="O19" s="33">
        <f t="shared" si="0"/>
        <v>-52266.666666666657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55813.333333333321</v>
      </c>
      <c r="N20" s="21"/>
      <c r="O20" s="33">
        <f t="shared" si="0"/>
        <v>-55813.333333333321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59359.999999999985</v>
      </c>
      <c r="N21" s="21"/>
      <c r="O21" s="33">
        <f t="shared" si="0"/>
        <v>-59359.999999999985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61200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62906.66666666665</v>
      </c>
      <c r="N22" s="21"/>
      <c r="O22" s="33">
        <f t="shared" si="0"/>
        <v>-62906.66666666665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66453.333333333314</v>
      </c>
      <c r="N23" s="21"/>
      <c r="O23" s="33">
        <f t="shared" si="0"/>
        <v>-66453.333333333314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-8800</v>
      </c>
      <c r="E24" s="26"/>
      <c r="F24" s="25">
        <f>D24/F22</f>
        <v>-7.333333333333333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69999.999999999985</v>
      </c>
      <c r="N24" s="134"/>
      <c r="O24" s="20">
        <f t="shared" si="0"/>
        <v>-69999.999999999985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N4" s="141">
        <v>71000</v>
      </c>
      <c r="R4" s="118"/>
      <c r="S4" s="12"/>
      <c r="T4" s="30"/>
      <c r="Z4" s="1">
        <v>24022020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2187.5</v>
      </c>
      <c r="N5" s="143">
        <v>2500</v>
      </c>
      <c r="O5" s="142">
        <f t="shared" ref="O5:O24" si="0">N5-M5</f>
        <v>312.5</v>
      </c>
      <c r="P5" s="396" t="s">
        <v>48</v>
      </c>
      <c r="Q5" s="368"/>
      <c r="R5" s="111"/>
      <c r="S5" s="12"/>
      <c r="T5" s="30"/>
      <c r="W5" s="1">
        <v>71</v>
      </c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4375</v>
      </c>
      <c r="N6" s="144">
        <v>7000</v>
      </c>
      <c r="O6" s="149">
        <f t="shared" si="0"/>
        <v>2625</v>
      </c>
      <c r="P6" s="146" t="s">
        <v>46</v>
      </c>
      <c r="Q6" s="107">
        <f>+M11/7</f>
        <v>2187.5</v>
      </c>
      <c r="R6" s="97"/>
      <c r="S6" s="12"/>
      <c r="W6" s="1">
        <v>86</v>
      </c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6562.5</v>
      </c>
      <c r="N7" s="144">
        <v>10000</v>
      </c>
      <c r="O7" s="149">
        <f t="shared" si="0"/>
        <v>3437.5</v>
      </c>
      <c r="P7" s="147" t="s">
        <v>39</v>
      </c>
      <c r="Q7" s="98">
        <f>+(M17-M11)/6</f>
        <v>2500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8750</v>
      </c>
      <c r="N8" s="144">
        <v>13000</v>
      </c>
      <c r="O8" s="149">
        <f t="shared" si="0"/>
        <v>4250</v>
      </c>
      <c r="P8" s="147" t="s">
        <v>36</v>
      </c>
      <c r="Q8" s="98">
        <f>+(M19-M17)/2</f>
        <v>5312.5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13125</v>
      </c>
      <c r="K9" s="3">
        <v>5</v>
      </c>
      <c r="L9" s="35" t="s">
        <v>33</v>
      </c>
      <c r="M9" s="34">
        <f>+$F$4/$F$11*$D$8+M8</f>
        <v>10937.5</v>
      </c>
      <c r="N9" s="144">
        <v>13500</v>
      </c>
      <c r="O9" s="149">
        <f t="shared" si="0"/>
        <v>2562.5</v>
      </c>
      <c r="P9" s="148" t="s">
        <v>32</v>
      </c>
      <c r="Q9" s="95">
        <f>+(M24-M19)/7</f>
        <v>2008.9285714285713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13125</v>
      </c>
      <c r="N10" s="144">
        <v>19000</v>
      </c>
      <c r="O10" s="149">
        <f t="shared" si="0"/>
        <v>5875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48</v>
      </c>
      <c r="E11" s="90"/>
      <c r="F11" s="89">
        <f>SUM(F8:F10)</f>
        <v>352</v>
      </c>
      <c r="G11" s="54"/>
      <c r="H11" s="373" t="s">
        <v>28</v>
      </c>
      <c r="I11" s="374">
        <f>+M17</f>
        <v>30312.5</v>
      </c>
      <c r="J11" s="85"/>
      <c r="K11" s="3">
        <v>7</v>
      </c>
      <c r="L11" s="35" t="s">
        <v>27</v>
      </c>
      <c r="M11" s="34">
        <f>+$F$4/$F$11*($D$8)+M10</f>
        <v>15312.5</v>
      </c>
      <c r="N11" s="144"/>
      <c r="O11" s="149">
        <f t="shared" si="0"/>
        <v>-15312.5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17812.5</v>
      </c>
      <c r="N12" s="144"/>
      <c r="O12" s="149">
        <f t="shared" si="0"/>
        <v>-17812.5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40937.5</v>
      </c>
      <c r="J13" s="85"/>
      <c r="K13" s="3">
        <v>9</v>
      </c>
      <c r="L13" s="35" t="s">
        <v>22</v>
      </c>
      <c r="M13" s="34">
        <f t="shared" si="1"/>
        <v>20312.5</v>
      </c>
      <c r="N13" s="144"/>
      <c r="O13" s="149">
        <f t="shared" si="0"/>
        <v>-20312.5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22812.5</v>
      </c>
      <c r="N14" s="144"/>
      <c r="O14" s="149">
        <f t="shared" si="0"/>
        <v>-22812.5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25312.5</v>
      </c>
      <c r="N15" s="144"/>
      <c r="O15" s="149">
        <f t="shared" si="0"/>
        <v>-25312.5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27812.5</v>
      </c>
      <c r="N16" s="144"/>
      <c r="O16" s="149">
        <f t="shared" si="0"/>
        <v>-27812.5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48</v>
      </c>
      <c r="E17" s="69"/>
      <c r="F17" s="68">
        <f>F16+F11</f>
        <v>352</v>
      </c>
      <c r="G17" s="60"/>
      <c r="H17" s="67"/>
      <c r="I17" s="66"/>
      <c r="K17" s="3">
        <v>13</v>
      </c>
      <c r="L17" s="138" t="s">
        <v>13</v>
      </c>
      <c r="M17" s="34">
        <f t="shared" si="1"/>
        <v>30312.5</v>
      </c>
      <c r="N17" s="144">
        <v>29000</v>
      </c>
      <c r="O17" s="149">
        <f t="shared" si="0"/>
        <v>-1312.5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35625</v>
      </c>
      <c r="N18" s="144"/>
      <c r="O18" s="149">
        <f t="shared" si="0"/>
        <v>-35625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143.22916666666666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40937.5</v>
      </c>
      <c r="N19" s="144"/>
      <c r="O19" s="149">
        <f t="shared" si="0"/>
        <v>-40937.5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43750</v>
      </c>
      <c r="N20" s="144"/>
      <c r="O20" s="149">
        <f t="shared" si="0"/>
        <v>-43750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46562.5</v>
      </c>
      <c r="N21" s="144"/>
      <c r="O21" s="149">
        <f t="shared" si="0"/>
        <v>-46562.5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57600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49375</v>
      </c>
      <c r="N22" s="144"/>
      <c r="O22" s="149">
        <f t="shared" si="0"/>
        <v>-49375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52187.5</v>
      </c>
      <c r="N23" s="144"/>
      <c r="O23" s="149">
        <f t="shared" si="0"/>
        <v>-52187.5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2600</v>
      </c>
      <c r="E24" s="26"/>
      <c r="F24" s="25">
        <f>D24/F22</f>
        <v>2.1666666666666665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55000</v>
      </c>
      <c r="N24" s="145"/>
      <c r="O24" s="150">
        <f t="shared" si="0"/>
        <v>-55000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58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65000</v>
      </c>
      <c r="G4" s="54"/>
      <c r="H4" s="119"/>
      <c r="I4" s="116"/>
      <c r="N4" s="141"/>
      <c r="R4" s="118"/>
      <c r="S4" s="12"/>
      <c r="T4" s="30"/>
      <c r="Z4" s="1">
        <v>25022020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2888.8888888888891</v>
      </c>
      <c r="N5" s="143">
        <v>2350</v>
      </c>
      <c r="O5" s="142">
        <f t="shared" ref="O5:O24" si="0">N5-M5</f>
        <v>-538.88888888888914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5777.7777777777783</v>
      </c>
      <c r="N6" s="144">
        <v>6000</v>
      </c>
      <c r="O6" s="149">
        <f t="shared" si="0"/>
        <v>222.22222222222172</v>
      </c>
      <c r="P6" s="146" t="s">
        <v>46</v>
      </c>
      <c r="Q6" s="107">
        <f>+M11/7</f>
        <v>2888.8888888888896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8666.6666666666679</v>
      </c>
      <c r="N7" s="144">
        <v>11578</v>
      </c>
      <c r="O7" s="149">
        <f t="shared" si="0"/>
        <v>2911.3333333333321</v>
      </c>
      <c r="P7" s="147" t="s">
        <v>39</v>
      </c>
      <c r="Q7" s="98">
        <f>+(M17-M11)/6</f>
        <v>2888.8888888888905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11555.555555555557</v>
      </c>
      <c r="N8" s="144">
        <v>13500</v>
      </c>
      <c r="O8" s="149">
        <f t="shared" si="0"/>
        <v>1944.4444444444434</v>
      </c>
      <c r="P8" s="147" t="s">
        <v>36</v>
      </c>
      <c r="Q8" s="98">
        <f>+(M19-M17)/2</f>
        <v>5984.1269841269823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17333.333333333336</v>
      </c>
      <c r="K9" s="3">
        <v>5</v>
      </c>
      <c r="L9" s="35" t="s">
        <v>33</v>
      </c>
      <c r="M9" s="34">
        <f>+$F$4/$F$11*$D$8+M8</f>
        <v>14444.444444444445</v>
      </c>
      <c r="N9" s="144">
        <v>17200</v>
      </c>
      <c r="O9" s="149">
        <f t="shared" si="0"/>
        <v>2755.5555555555547</v>
      </c>
      <c r="P9" s="148" t="s">
        <v>32</v>
      </c>
      <c r="Q9" s="95">
        <f>+(M24-M19)/7</f>
        <v>2210.884353741495</v>
      </c>
      <c r="R9" s="135"/>
    </row>
    <row r="10" spans="2:27" ht="18.75" customHeight="1" x14ac:dyDescent="0.25">
      <c r="B10" s="41"/>
      <c r="C10" s="80" t="s">
        <v>31</v>
      </c>
      <c r="D10" s="86">
        <v>15</v>
      </c>
      <c r="E10" s="78">
        <v>7</v>
      </c>
      <c r="F10" s="83">
        <f>E10*D10</f>
        <v>105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17333.333333333336</v>
      </c>
      <c r="N10" s="144">
        <v>23500</v>
      </c>
      <c r="O10" s="149">
        <f t="shared" si="0"/>
        <v>6166.6666666666642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43</v>
      </c>
      <c r="E11" s="90"/>
      <c r="F11" s="89">
        <f>SUM(F8:F10)</f>
        <v>315</v>
      </c>
      <c r="G11" s="54"/>
      <c r="H11" s="373" t="s">
        <v>28</v>
      </c>
      <c r="I11" s="374">
        <f>+M17</f>
        <v>37555.555555555569</v>
      </c>
      <c r="J11" s="85"/>
      <c r="K11" s="3">
        <v>7</v>
      </c>
      <c r="L11" s="35" t="s">
        <v>27</v>
      </c>
      <c r="M11" s="34">
        <f>+$F$4/$F$11*($D$8)+M10</f>
        <v>20222.222222222226</v>
      </c>
      <c r="N11" s="144"/>
      <c r="O11" s="149">
        <f t="shared" si="0"/>
        <v>-20222.222222222226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23111.111111111117</v>
      </c>
      <c r="N12" s="144"/>
      <c r="O12" s="149">
        <f t="shared" si="0"/>
        <v>-23111.111111111117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49523.809523809534</v>
      </c>
      <c r="J13" s="85"/>
      <c r="K13" s="3">
        <v>9</v>
      </c>
      <c r="L13" s="35" t="s">
        <v>22</v>
      </c>
      <c r="M13" s="34">
        <f t="shared" si="1"/>
        <v>26000.000000000007</v>
      </c>
      <c r="N13" s="144"/>
      <c r="O13" s="149">
        <f t="shared" si="0"/>
        <v>-26000.000000000007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28888.888888888898</v>
      </c>
      <c r="N14" s="144">
        <v>30100</v>
      </c>
      <c r="O14" s="149">
        <f t="shared" si="0"/>
        <v>1211.1111111111022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65000</v>
      </c>
      <c r="K15" s="3">
        <v>11</v>
      </c>
      <c r="L15" s="35" t="s">
        <v>17</v>
      </c>
      <c r="M15" s="34">
        <f t="shared" si="1"/>
        <v>31777.777777777788</v>
      </c>
      <c r="N15" s="144"/>
      <c r="O15" s="149">
        <f t="shared" si="0"/>
        <v>-31777.777777777788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34666.666666666679</v>
      </c>
      <c r="N16" s="144">
        <v>35700</v>
      </c>
      <c r="O16" s="149">
        <f t="shared" si="0"/>
        <v>1033.3333333333212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43</v>
      </c>
      <c r="E17" s="69"/>
      <c r="F17" s="68">
        <f>F16+F11</f>
        <v>315</v>
      </c>
      <c r="G17" s="60"/>
      <c r="H17" s="67"/>
      <c r="I17" s="66"/>
      <c r="K17" s="3">
        <v>13</v>
      </c>
      <c r="L17" s="138" t="s">
        <v>13</v>
      </c>
      <c r="M17" s="34">
        <f t="shared" si="1"/>
        <v>37555.555555555569</v>
      </c>
      <c r="N17" s="144"/>
      <c r="O17" s="149">
        <f t="shared" si="0"/>
        <v>-37555.555555555569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43539.682539682552</v>
      </c>
      <c r="N18" s="144">
        <v>43300</v>
      </c>
      <c r="O18" s="149">
        <f t="shared" si="0"/>
        <v>-239.68253968255158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188.95348837209303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49523.809523809534</v>
      </c>
      <c r="N19" s="144"/>
      <c r="O19" s="149">
        <f t="shared" si="0"/>
        <v>-49523.809523809534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52619.047619047633</v>
      </c>
      <c r="N20" s="144"/>
      <c r="O20" s="149">
        <f t="shared" si="0"/>
        <v>-52619.047619047633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55714.285714285725</v>
      </c>
      <c r="N21" s="144"/>
      <c r="O21" s="149">
        <f t="shared" si="0"/>
        <v>-55714.285714285725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51600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58809.523809523816</v>
      </c>
      <c r="N22" s="144"/>
      <c r="O22" s="149">
        <f t="shared" si="0"/>
        <v>-58809.523809523816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61904.761904761908</v>
      </c>
      <c r="N23" s="144"/>
      <c r="O23" s="149">
        <f t="shared" si="0"/>
        <v>-61904.761904761908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-13400</v>
      </c>
      <c r="E24" s="26"/>
      <c r="F24" s="25">
        <f>D24/F22</f>
        <v>-11.166666666666666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65000</v>
      </c>
      <c r="N24" s="145"/>
      <c r="O24" s="150">
        <f t="shared" si="0"/>
        <v>-65000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49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85000</v>
      </c>
      <c r="G4" s="54"/>
      <c r="H4" s="119"/>
      <c r="I4" s="116"/>
      <c r="N4" s="141"/>
      <c r="R4" s="118"/>
      <c r="S4" s="12"/>
      <c r="T4" s="30"/>
      <c r="Z4" s="1">
        <v>26022020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3874.6438746438748</v>
      </c>
      <c r="N5" s="143"/>
      <c r="O5" s="142">
        <f t="shared" ref="O5:O24" si="0">N5-M5</f>
        <v>-3874.6438746438748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7749.2877492877496</v>
      </c>
      <c r="N6" s="144">
        <v>6000</v>
      </c>
      <c r="O6" s="149">
        <f t="shared" si="0"/>
        <v>-1749.2877492877496</v>
      </c>
      <c r="P6" s="146" t="s">
        <v>46</v>
      </c>
      <c r="Q6" s="107">
        <f>+M11/7</f>
        <v>3874.6438746438753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11623.931623931625</v>
      </c>
      <c r="N7" s="144"/>
      <c r="O7" s="149">
        <f t="shared" si="0"/>
        <v>-11623.931623931625</v>
      </c>
      <c r="P7" s="147" t="s">
        <v>39</v>
      </c>
      <c r="Q7" s="98">
        <f>+(M17-M11)/6</f>
        <v>3632.4786324786332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15498.575498575499</v>
      </c>
      <c r="N8" s="144">
        <v>15534</v>
      </c>
      <c r="O8" s="149">
        <f t="shared" si="0"/>
        <v>35.424501424500704</v>
      </c>
      <c r="P8" s="147" t="s">
        <v>36</v>
      </c>
      <c r="Q8" s="98">
        <f>+(M19-M17)/2</f>
        <v>7749.2877492877524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23247.86324786325</v>
      </c>
      <c r="K9" s="3">
        <v>5</v>
      </c>
      <c r="L9" s="35" t="s">
        <v>33</v>
      </c>
      <c r="M9" s="34">
        <f>+$F$4/$F$11*$D$8+M8</f>
        <v>19373.219373219374</v>
      </c>
      <c r="N9" s="144">
        <v>20000</v>
      </c>
      <c r="O9" s="149">
        <f t="shared" si="0"/>
        <v>626.78062678062633</v>
      </c>
      <c r="P9" s="148" t="s">
        <v>32</v>
      </c>
      <c r="Q9" s="95">
        <f>+(M24-M19)/7</f>
        <v>2940.5779405779426</v>
      </c>
      <c r="R9" s="135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23247.86324786325</v>
      </c>
      <c r="N10" s="144">
        <v>25000</v>
      </c>
      <c r="O10" s="149">
        <f t="shared" si="0"/>
        <v>1752.1367521367501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48</v>
      </c>
      <c r="E11" s="90"/>
      <c r="F11" s="89">
        <f>SUM(F8:F10)</f>
        <v>351</v>
      </c>
      <c r="G11" s="54"/>
      <c r="H11" s="373" t="s">
        <v>28</v>
      </c>
      <c r="I11" s="374">
        <f>+M17</f>
        <v>48917.378917378926</v>
      </c>
      <c r="J11" s="85"/>
      <c r="K11" s="3">
        <v>7</v>
      </c>
      <c r="L11" s="35" t="s">
        <v>27</v>
      </c>
      <c r="M11" s="34">
        <f>+$F$4/$F$11*($D$8)+M10</f>
        <v>27122.507122507126</v>
      </c>
      <c r="N11" s="144"/>
      <c r="O11" s="149">
        <f t="shared" si="0"/>
        <v>-27122.507122507126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30754.985754985759</v>
      </c>
      <c r="N12" s="144">
        <v>29000</v>
      </c>
      <c r="O12" s="149">
        <f t="shared" si="0"/>
        <v>-1754.9857549857588</v>
      </c>
      <c r="P12" s="76"/>
      <c r="Q12" s="52"/>
      <c r="R12" s="47"/>
      <c r="S12" s="12"/>
      <c r="T12" s="12"/>
      <c r="V12" s="12"/>
    </row>
    <row r="13" spans="2:27" ht="21.75" customHeight="1" x14ac:dyDescent="0.25">
      <c r="B13" s="87"/>
      <c r="C13" s="80" t="s">
        <v>24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64415.954415954431</v>
      </c>
      <c r="J13" s="85"/>
      <c r="K13" s="3">
        <v>9</v>
      </c>
      <c r="L13" s="35" t="s">
        <v>22</v>
      </c>
      <c r="M13" s="34">
        <f t="shared" si="1"/>
        <v>34387.464387464395</v>
      </c>
      <c r="N13" s="144">
        <v>30000</v>
      </c>
      <c r="O13" s="149">
        <f t="shared" si="0"/>
        <v>-4387.4643874643953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38019.943019943028</v>
      </c>
      <c r="N14" s="144">
        <v>32300</v>
      </c>
      <c r="O14" s="149">
        <f t="shared" si="0"/>
        <v>-5719.943019943028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85000</v>
      </c>
      <c r="K15" s="3">
        <v>11</v>
      </c>
      <c r="L15" s="35" t="s">
        <v>17</v>
      </c>
      <c r="M15" s="34">
        <f t="shared" si="1"/>
        <v>41652.421652421661</v>
      </c>
      <c r="N15" s="144">
        <v>34800</v>
      </c>
      <c r="O15" s="149">
        <f t="shared" si="0"/>
        <v>-6852.4216524216608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45284.900284900294</v>
      </c>
      <c r="N16" s="144">
        <v>36500</v>
      </c>
      <c r="O16" s="149">
        <f t="shared" si="0"/>
        <v>-8784.9002849002936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48</v>
      </c>
      <c r="E17" s="69"/>
      <c r="F17" s="68">
        <f>F16+F11</f>
        <v>351</v>
      </c>
      <c r="G17" s="60"/>
      <c r="H17" s="67"/>
      <c r="I17" s="66"/>
      <c r="K17" s="3">
        <v>13</v>
      </c>
      <c r="L17" s="138" t="s">
        <v>13</v>
      </c>
      <c r="M17" s="34">
        <f t="shared" si="1"/>
        <v>48917.378917378926</v>
      </c>
      <c r="N17" s="144"/>
      <c r="O17" s="149">
        <f t="shared" si="0"/>
        <v>-48917.378917378926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56666.666666666679</v>
      </c>
      <c r="N18" s="144"/>
      <c r="O18" s="149">
        <f t="shared" si="0"/>
        <v>-56666.666666666679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221.35416666666666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64415.954415954431</v>
      </c>
      <c r="N19" s="144"/>
      <c r="O19" s="149">
        <f t="shared" si="0"/>
        <v>-64415.954415954431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68532.763532763551</v>
      </c>
      <c r="N20" s="144"/>
      <c r="O20" s="149">
        <f t="shared" si="0"/>
        <v>-68532.763532763551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72649.57264957267</v>
      </c>
      <c r="N21" s="144"/>
      <c r="O21" s="149">
        <f t="shared" si="0"/>
        <v>-72649.57264957267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57600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76766.38176638179</v>
      </c>
      <c r="N22" s="144"/>
      <c r="O22" s="149">
        <f t="shared" si="0"/>
        <v>-76766.38176638179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80883.19088319091</v>
      </c>
      <c r="N23" s="144"/>
      <c r="O23" s="149">
        <f t="shared" si="0"/>
        <v>-80883.19088319091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-27400</v>
      </c>
      <c r="E24" s="26"/>
      <c r="F24" s="25">
        <f>D24/F22</f>
        <v>-22.833333333333332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85000.000000000029</v>
      </c>
      <c r="N24" s="145"/>
      <c r="O24" s="150">
        <f t="shared" si="0"/>
        <v>-85000.000000000029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90000</v>
      </c>
      <c r="G4" s="54"/>
      <c r="H4" s="119"/>
      <c r="I4" s="116"/>
      <c r="N4" s="141"/>
      <c r="R4" s="118"/>
      <c r="S4" s="12"/>
      <c r="T4" s="30"/>
      <c r="Z4" s="1">
        <v>27022020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4015.748031496063</v>
      </c>
      <c r="N5" s="143">
        <v>3000</v>
      </c>
      <c r="O5" s="142">
        <f t="shared" ref="O5:O24" si="0">N5-M5</f>
        <v>-1015.748031496063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8031.4960629921261</v>
      </c>
      <c r="N6" s="144">
        <v>7000</v>
      </c>
      <c r="O6" s="149">
        <f t="shared" si="0"/>
        <v>-1031.4960629921261</v>
      </c>
      <c r="P6" s="146" t="s">
        <v>46</v>
      </c>
      <c r="Q6" s="107">
        <f>+M11/7</f>
        <v>4015.748031496063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12047.244094488189</v>
      </c>
      <c r="N7" s="144">
        <v>13000</v>
      </c>
      <c r="O7" s="149">
        <f t="shared" si="0"/>
        <v>952.75590551181085</v>
      </c>
      <c r="P7" s="147" t="s">
        <v>39</v>
      </c>
      <c r="Q7" s="98">
        <f>+(M17-M11)/6</f>
        <v>4015.748031496063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16062.992125984252</v>
      </c>
      <c r="N8" s="144">
        <v>18000</v>
      </c>
      <c r="O8" s="149">
        <f t="shared" si="0"/>
        <v>1937.0078740157478</v>
      </c>
      <c r="P8" s="147" t="s">
        <v>36</v>
      </c>
      <c r="Q8" s="98">
        <f>+(M19-M17)/2</f>
        <v>8267.7165354330682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24094.488188976378</v>
      </c>
      <c r="K9" s="3">
        <v>5</v>
      </c>
      <c r="L9" s="35" t="s">
        <v>33</v>
      </c>
      <c r="M9" s="34">
        <f>+$F$4/$F$11*$D$8+M8</f>
        <v>20078.740157480315</v>
      </c>
      <c r="N9" s="144">
        <v>22000</v>
      </c>
      <c r="O9" s="149">
        <f t="shared" si="0"/>
        <v>1921.2598425196848</v>
      </c>
      <c r="P9" s="148" t="s">
        <v>32</v>
      </c>
      <c r="Q9" s="95">
        <f>+(M24-M19)/7</f>
        <v>3037.1203599550063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24094.488188976378</v>
      </c>
      <c r="N10" s="144">
        <v>29300</v>
      </c>
      <c r="O10" s="149">
        <f t="shared" si="0"/>
        <v>5205.5118110236217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52</v>
      </c>
      <c r="E11" s="90"/>
      <c r="F11" s="89">
        <f>SUM(F8:F10)</f>
        <v>381</v>
      </c>
      <c r="G11" s="54"/>
      <c r="H11" s="373" t="s">
        <v>28</v>
      </c>
      <c r="I11" s="374">
        <f>+M17</f>
        <v>52204.72440944882</v>
      </c>
      <c r="J11" s="85"/>
      <c r="K11" s="3">
        <v>7</v>
      </c>
      <c r="L11" s="35" t="s">
        <v>27</v>
      </c>
      <c r="M11" s="34">
        <f>+$F$4/$F$11*($D$8)+M10</f>
        <v>28110.236220472441</v>
      </c>
      <c r="N11" s="144"/>
      <c r="O11" s="149">
        <f t="shared" si="0"/>
        <v>-28110.236220472441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32125.984251968504</v>
      </c>
      <c r="N12" s="144">
        <v>34500</v>
      </c>
      <c r="O12" s="149">
        <f t="shared" si="0"/>
        <v>2374.0157480314956</v>
      </c>
      <c r="P12" s="76"/>
      <c r="Q12" s="52"/>
      <c r="R12" s="47"/>
      <c r="S12" s="12"/>
      <c r="T12" s="12"/>
      <c r="V12" s="12"/>
      <c r="W12" s="12">
        <v>50000</v>
      </c>
    </row>
    <row r="13" spans="2:27" ht="21.75" customHeight="1" x14ac:dyDescent="0.25">
      <c r="B13" s="87"/>
      <c r="C13" s="80" t="s">
        <v>24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68740.157480314956</v>
      </c>
      <c r="J13" s="85"/>
      <c r="K13" s="3">
        <v>9</v>
      </c>
      <c r="L13" s="35" t="s">
        <v>22</v>
      </c>
      <c r="M13" s="34">
        <f t="shared" si="1"/>
        <v>36141.732283464567</v>
      </c>
      <c r="N13" s="144">
        <v>36300</v>
      </c>
      <c r="O13" s="149">
        <f t="shared" si="0"/>
        <v>158.26771653543256</v>
      </c>
      <c r="P13" s="76"/>
      <c r="Q13" s="52"/>
      <c r="R13" s="47"/>
      <c r="S13" s="12"/>
      <c r="T13" s="12"/>
      <c r="U13" s="63"/>
      <c r="W13" s="1">
        <v>77000</v>
      </c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40157.48031496063</v>
      </c>
      <c r="N14" s="144">
        <v>39500</v>
      </c>
      <c r="O14" s="149">
        <f t="shared" si="0"/>
        <v>-657.48031496063049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90000</v>
      </c>
      <c r="K15" s="3">
        <v>11</v>
      </c>
      <c r="L15" s="35" t="s">
        <v>17</v>
      </c>
      <c r="M15" s="34">
        <f t="shared" si="1"/>
        <v>44173.228346456694</v>
      </c>
      <c r="N15" s="144"/>
      <c r="O15" s="149">
        <f t="shared" si="0"/>
        <v>-44173.228346456694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48188.976377952757</v>
      </c>
      <c r="N16" s="144">
        <v>46500</v>
      </c>
      <c r="O16" s="149">
        <f t="shared" si="0"/>
        <v>-1688.9763779527566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65</v>
      </c>
      <c r="E17" s="69"/>
      <c r="F17" s="68">
        <f>F16+F11</f>
        <v>485</v>
      </c>
      <c r="G17" s="60"/>
      <c r="H17" s="67"/>
      <c r="I17" s="66"/>
      <c r="K17" s="3">
        <v>13</v>
      </c>
      <c r="L17" s="138" t="s">
        <v>13</v>
      </c>
      <c r="M17" s="34">
        <f t="shared" si="1"/>
        <v>52204.72440944882</v>
      </c>
      <c r="N17" s="144">
        <v>49700</v>
      </c>
      <c r="O17" s="149">
        <f t="shared" si="0"/>
        <v>-2504.7244094488196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60472.440944881891</v>
      </c>
      <c r="N18" s="144">
        <v>53400</v>
      </c>
      <c r="O18" s="149">
        <f t="shared" si="0"/>
        <v>-7072.4409448818915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173.07692307692307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68740.157480314956</v>
      </c>
      <c r="N19" s="144"/>
      <c r="O19" s="149">
        <f t="shared" si="0"/>
        <v>-68740.157480314956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72992.125984251965</v>
      </c>
      <c r="N20" s="144"/>
      <c r="O20" s="149">
        <f t="shared" si="0"/>
        <v>-72992.125984251965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77244.094488188974</v>
      </c>
      <c r="N21" s="144"/>
      <c r="O21" s="149">
        <f t="shared" si="0"/>
        <v>-77244.094488188974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62400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81496.062992125982</v>
      </c>
      <c r="N22" s="144"/>
      <c r="O22" s="149">
        <f t="shared" si="0"/>
        <v>-81496.062992125982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85748.031496062991</v>
      </c>
      <c r="N23" s="144"/>
      <c r="O23" s="149">
        <f t="shared" si="0"/>
        <v>-85748.031496062991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-27600</v>
      </c>
      <c r="E24" s="26"/>
      <c r="F24" s="25">
        <f>D24/F22</f>
        <v>-23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90000</v>
      </c>
      <c r="N24" s="145"/>
      <c r="O24" s="150">
        <f t="shared" si="0"/>
        <v>-90000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43889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95000</v>
      </c>
      <c r="G4" s="54"/>
      <c r="H4" s="119"/>
      <c r="I4" s="116"/>
      <c r="N4" s="141"/>
      <c r="R4" s="118"/>
      <c r="S4" s="12"/>
      <c r="T4" s="30"/>
      <c r="Z4" s="1">
        <v>28022020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4329.7587131367291</v>
      </c>
      <c r="N5" s="143">
        <v>5000</v>
      </c>
      <c r="O5" s="142">
        <f t="shared" ref="O5:O24" si="0">N5-M5</f>
        <v>670.24128686327094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8659.5174262734581</v>
      </c>
      <c r="N6" s="144"/>
      <c r="O6" s="149">
        <f t="shared" si="0"/>
        <v>-8659.5174262734581</v>
      </c>
      <c r="P6" s="146" t="s">
        <v>46</v>
      </c>
      <c r="Q6" s="107">
        <f>+M11/7</f>
        <v>4329.7587131367291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12989.276139410187</v>
      </c>
      <c r="N7" s="144"/>
      <c r="O7" s="149">
        <f t="shared" si="0"/>
        <v>-12989.276139410187</v>
      </c>
      <c r="P7" s="147" t="s">
        <v>39</v>
      </c>
      <c r="Q7" s="98">
        <f>+(M17-M11)/6</f>
        <v>4075.0670241286857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17319.034852546916</v>
      </c>
      <c r="N8" s="144"/>
      <c r="O8" s="149">
        <f t="shared" si="0"/>
        <v>-17319.034852546916</v>
      </c>
      <c r="P8" s="147" t="s">
        <v>36</v>
      </c>
      <c r="Q8" s="98">
        <f>+(M19-M17)/2</f>
        <v>8659.5174262734581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25978.552278820374</v>
      </c>
      <c r="K9" s="3">
        <v>5</v>
      </c>
      <c r="L9" s="35" t="s">
        <v>33</v>
      </c>
      <c r="M9" s="34">
        <f>+$F$4/$F$11*$D$8+M8</f>
        <v>21648.793565683645</v>
      </c>
      <c r="N9" s="144">
        <v>25000</v>
      </c>
      <c r="O9" s="149">
        <f t="shared" si="0"/>
        <v>3351.2064343163547</v>
      </c>
      <c r="P9" s="148" t="s">
        <v>32</v>
      </c>
      <c r="Q9" s="95">
        <f>+(M24-M19)/7</f>
        <v>3274.6074301034137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25978.552278820374</v>
      </c>
      <c r="N10" s="144">
        <v>31000</v>
      </c>
      <c r="O10" s="149">
        <f t="shared" si="0"/>
        <v>5021.4477211796257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51</v>
      </c>
      <c r="E11" s="90"/>
      <c r="F11" s="89">
        <f>SUM(F8:F10)</f>
        <v>373</v>
      </c>
      <c r="G11" s="54"/>
      <c r="H11" s="373" t="s">
        <v>28</v>
      </c>
      <c r="I11" s="374">
        <f>+M17</f>
        <v>54758.713136729217</v>
      </c>
      <c r="J11" s="85"/>
      <c r="K11" s="3">
        <v>7</v>
      </c>
      <c r="L11" s="35" t="s">
        <v>27</v>
      </c>
      <c r="M11" s="34">
        <f>+$F$4/$F$11*($D$8)+M10</f>
        <v>30308.310991957103</v>
      </c>
      <c r="N11" s="144"/>
      <c r="O11" s="149">
        <f t="shared" si="0"/>
        <v>-30308.310991957103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34383.378016085786</v>
      </c>
      <c r="N12" s="144">
        <v>34800</v>
      </c>
      <c r="O12" s="149">
        <f t="shared" si="0"/>
        <v>416.62198391421407</v>
      </c>
      <c r="P12" s="76"/>
      <c r="Q12" s="52"/>
      <c r="R12" s="47"/>
      <c r="S12" s="12"/>
      <c r="T12" s="12"/>
      <c r="V12" s="12"/>
      <c r="W12" s="12"/>
    </row>
    <row r="13" spans="2:27" ht="21.75" customHeight="1" x14ac:dyDescent="0.25">
      <c r="B13" s="87"/>
      <c r="C13" s="80" t="s">
        <v>24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72077.747989276133</v>
      </c>
      <c r="J13" s="85"/>
      <c r="K13" s="3">
        <v>9</v>
      </c>
      <c r="L13" s="35" t="s">
        <v>22</v>
      </c>
      <c r="M13" s="34">
        <f t="shared" si="1"/>
        <v>38458.445040214472</v>
      </c>
      <c r="N13" s="144"/>
      <c r="O13" s="149">
        <f t="shared" si="0"/>
        <v>-38458.445040214472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42533.512064343158</v>
      </c>
      <c r="N14" s="144">
        <v>38200</v>
      </c>
      <c r="O14" s="149">
        <f t="shared" si="0"/>
        <v>-4333.5120643431583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95000</v>
      </c>
      <c r="K15" s="3">
        <v>11</v>
      </c>
      <c r="L15" s="35" t="s">
        <v>17</v>
      </c>
      <c r="M15" s="34">
        <f t="shared" si="1"/>
        <v>46608.579088471844</v>
      </c>
      <c r="N15" s="144">
        <v>39800</v>
      </c>
      <c r="O15" s="149">
        <f t="shared" si="0"/>
        <v>-6808.5790884718444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50683.646112600531</v>
      </c>
      <c r="N16" s="144">
        <v>42600</v>
      </c>
      <c r="O16" s="149">
        <f t="shared" si="0"/>
        <v>-8083.6461126005306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64</v>
      </c>
      <c r="E17" s="69"/>
      <c r="F17" s="68">
        <f>F16+F11</f>
        <v>477</v>
      </c>
      <c r="G17" s="60"/>
      <c r="H17" s="67"/>
      <c r="I17" s="66"/>
      <c r="K17" s="3">
        <v>13</v>
      </c>
      <c r="L17" s="138" t="s">
        <v>13</v>
      </c>
      <c r="M17" s="34">
        <f t="shared" si="1"/>
        <v>54758.713136729217</v>
      </c>
      <c r="N17" s="144"/>
      <c r="O17" s="149">
        <f t="shared" si="0"/>
        <v>-54758.713136729217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63418.230563002675</v>
      </c>
      <c r="N18" s="144"/>
      <c r="O18" s="149">
        <f t="shared" si="0"/>
        <v>-63418.230563002675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185.546875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72077.747989276133</v>
      </c>
      <c r="N19" s="144"/>
      <c r="O19" s="149">
        <f t="shared" si="0"/>
        <v>-72077.747989276133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76662.198391420912</v>
      </c>
      <c r="N20" s="144"/>
      <c r="O20" s="149">
        <f t="shared" si="0"/>
        <v>-76662.198391420912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81246.648793565691</v>
      </c>
      <c r="N21" s="144"/>
      <c r="O21" s="149">
        <f t="shared" si="0"/>
        <v>-81246.648793565691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61200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85831.099195710471</v>
      </c>
      <c r="N22" s="144"/>
      <c r="O22" s="149">
        <f t="shared" si="0"/>
        <v>-85831.099195710471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90415.54959785525</v>
      </c>
      <c r="N23" s="144"/>
      <c r="O23" s="149">
        <f t="shared" si="0"/>
        <v>-90415.54959785525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-33800</v>
      </c>
      <c r="E24" s="26"/>
      <c r="F24" s="25">
        <f>D24/F22</f>
        <v>-28.166666666666668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95000.000000000029</v>
      </c>
      <c r="N24" s="145"/>
      <c r="O24" s="150">
        <f t="shared" si="0"/>
        <v>-95000.000000000029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95000</v>
      </c>
      <c r="G4" s="54"/>
      <c r="H4" s="119"/>
      <c r="I4" s="116"/>
      <c r="N4" s="141">
        <v>76000</v>
      </c>
      <c r="R4" s="118"/>
      <c r="S4" s="12"/>
      <c r="T4" s="30"/>
      <c r="Z4" s="1">
        <v>29022020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4222.2222222222226</v>
      </c>
      <c r="N5" s="143"/>
      <c r="O5" s="142">
        <f t="shared" ref="O5:O24" si="0">N5-M5</f>
        <v>-4222.2222222222226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8444.4444444444453</v>
      </c>
      <c r="N6" s="144">
        <v>9000</v>
      </c>
      <c r="O6" s="149">
        <f t="shared" si="0"/>
        <v>555.55555555555475</v>
      </c>
      <c r="P6" s="146" t="s">
        <v>46</v>
      </c>
      <c r="Q6" s="107">
        <f>+M11/7</f>
        <v>4222.2222222222226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12666.666666666668</v>
      </c>
      <c r="N7" s="144">
        <v>13000</v>
      </c>
      <c r="O7" s="149">
        <f t="shared" si="0"/>
        <v>333.33333333333212</v>
      </c>
      <c r="P7" s="147" t="s">
        <v>39</v>
      </c>
      <c r="Q7" s="98">
        <f>+(M17-M11)/6</f>
        <v>4486.1111111111104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16888.888888888891</v>
      </c>
      <c r="N8" s="144">
        <v>18500</v>
      </c>
      <c r="O8" s="149">
        <f t="shared" si="0"/>
        <v>1611.1111111111095</v>
      </c>
      <c r="P8" s="147" t="s">
        <v>36</v>
      </c>
      <c r="Q8" s="98">
        <f>+(M19-M17)/2</f>
        <v>8708.3333333333358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25333.333333333336</v>
      </c>
      <c r="K9" s="3">
        <v>5</v>
      </c>
      <c r="L9" s="35" t="s">
        <v>33</v>
      </c>
      <c r="M9" s="34">
        <f>+$F$4/$F$11*$D$8+M8</f>
        <v>21111.111111111113</v>
      </c>
      <c r="N9" s="144">
        <v>24000</v>
      </c>
      <c r="O9" s="149">
        <f t="shared" si="0"/>
        <v>2888.8888888888869</v>
      </c>
      <c r="P9" s="148" t="s">
        <v>32</v>
      </c>
      <c r="Q9" s="95">
        <f>+(M24-M19)/7</f>
        <v>3015.8730158730136</v>
      </c>
      <c r="R9" s="135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25333.333333333336</v>
      </c>
      <c r="N10" s="144"/>
      <c r="O10" s="149">
        <f t="shared" si="0"/>
        <v>-25333.333333333336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49</v>
      </c>
      <c r="E11" s="90"/>
      <c r="F11" s="89">
        <f>SUM(F8:F10)</f>
        <v>360</v>
      </c>
      <c r="G11" s="54"/>
      <c r="H11" s="373" t="s">
        <v>28</v>
      </c>
      <c r="I11" s="374">
        <f>+M17</f>
        <v>56472.222222222219</v>
      </c>
      <c r="J11" s="85"/>
      <c r="K11" s="3">
        <v>7</v>
      </c>
      <c r="L11" s="35" t="s">
        <v>27</v>
      </c>
      <c r="M11" s="34">
        <f>+$F$4/$F$11*($D$8)+M10</f>
        <v>29555.555555555558</v>
      </c>
      <c r="N11" s="144"/>
      <c r="O11" s="149">
        <f t="shared" si="0"/>
        <v>-29555.555555555558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34041.666666666672</v>
      </c>
      <c r="N12" s="144"/>
      <c r="O12" s="149">
        <f t="shared" si="0"/>
        <v>-34041.666666666672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24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73888.888888888891</v>
      </c>
      <c r="J13" s="85"/>
      <c r="K13" s="3">
        <v>9</v>
      </c>
      <c r="L13" s="35" t="s">
        <v>22</v>
      </c>
      <c r="M13" s="34">
        <f t="shared" si="1"/>
        <v>38527.777777777781</v>
      </c>
      <c r="N13" s="144"/>
      <c r="O13" s="149">
        <f t="shared" si="0"/>
        <v>-38527.777777777781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43013.888888888891</v>
      </c>
      <c r="N14" s="144"/>
      <c r="O14" s="149">
        <f t="shared" si="0"/>
        <v>-43013.888888888891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95000</v>
      </c>
      <c r="K15" s="3">
        <v>11</v>
      </c>
      <c r="L15" s="35" t="s">
        <v>17</v>
      </c>
      <c r="M15" s="34">
        <f t="shared" si="1"/>
        <v>47500</v>
      </c>
      <c r="N15" s="144"/>
      <c r="O15" s="149">
        <f t="shared" si="0"/>
        <v>-47500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51986.111111111109</v>
      </c>
      <c r="N16" s="144"/>
      <c r="O16" s="149">
        <f t="shared" si="0"/>
        <v>-51986.111111111109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62</v>
      </c>
      <c r="E17" s="69"/>
      <c r="F17" s="68">
        <f>F16+F11</f>
        <v>464</v>
      </c>
      <c r="G17" s="60"/>
      <c r="H17" s="67"/>
      <c r="I17" s="66"/>
      <c r="K17" s="3">
        <v>13</v>
      </c>
      <c r="L17" s="138" t="s">
        <v>13</v>
      </c>
      <c r="M17" s="34">
        <f t="shared" si="1"/>
        <v>56472.222222222219</v>
      </c>
      <c r="N17" s="144"/>
      <c r="O17" s="149">
        <f t="shared" si="0"/>
        <v>-56472.222222222219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65180.555555555555</v>
      </c>
      <c r="N18" s="144"/>
      <c r="O18" s="149">
        <f t="shared" si="0"/>
        <v>-65180.555555555555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191.53225806451613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73888.888888888891</v>
      </c>
      <c r="N19" s="144"/>
      <c r="O19" s="149">
        <f t="shared" si="0"/>
        <v>-73888.888888888891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78111.111111111109</v>
      </c>
      <c r="N20" s="144"/>
      <c r="O20" s="149">
        <f t="shared" si="0"/>
        <v>-78111.111111111109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82333.333333333328</v>
      </c>
      <c r="N21" s="144"/>
      <c r="O21" s="149">
        <f t="shared" si="0"/>
        <v>-82333.333333333328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58800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86555.555555555547</v>
      </c>
      <c r="N22" s="144"/>
      <c r="O22" s="149">
        <f t="shared" si="0"/>
        <v>-86555.555555555547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90777.777777777766</v>
      </c>
      <c r="N23" s="144"/>
      <c r="O23" s="149">
        <f t="shared" si="0"/>
        <v>-90777.777777777766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-36200</v>
      </c>
      <c r="E24" s="26"/>
      <c r="F24" s="25">
        <f>D24/F22</f>
        <v>-30.166666666666668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94999.999999999985</v>
      </c>
      <c r="N24" s="145"/>
      <c r="O24" s="150">
        <f t="shared" si="0"/>
        <v>-94999.999999999985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65000</v>
      </c>
      <c r="G4" s="54"/>
      <c r="H4" s="119"/>
      <c r="I4" s="116"/>
      <c r="N4" s="141">
        <v>63000</v>
      </c>
      <c r="R4" s="118"/>
      <c r="S4" s="12"/>
      <c r="T4" s="30"/>
      <c r="Z4" s="1">
        <v>2032020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2708.3333333333335</v>
      </c>
      <c r="N5" s="143">
        <v>5500</v>
      </c>
      <c r="O5" s="142">
        <f t="shared" ref="O5:O24" si="0">N5-M5</f>
        <v>2791.6666666666665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5416.666666666667</v>
      </c>
      <c r="N6" s="144"/>
      <c r="O6" s="149">
        <f t="shared" si="0"/>
        <v>-5416.666666666667</v>
      </c>
      <c r="P6" s="146" t="s">
        <v>46</v>
      </c>
      <c r="Q6" s="107">
        <f>+M11/7</f>
        <v>2708.3333333333335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8125</v>
      </c>
      <c r="N7" s="144">
        <v>14000</v>
      </c>
      <c r="O7" s="149">
        <f t="shared" si="0"/>
        <v>5875</v>
      </c>
      <c r="P7" s="147" t="s">
        <v>39</v>
      </c>
      <c r="Q7" s="98">
        <f>+(M17-M11)/6</f>
        <v>2708.3333333333321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10833.333333333334</v>
      </c>
      <c r="N8" s="144">
        <v>17000</v>
      </c>
      <c r="O8" s="149">
        <f t="shared" si="0"/>
        <v>6166.6666666666661</v>
      </c>
      <c r="P8" s="147" t="s">
        <v>36</v>
      </c>
      <c r="Q8" s="98">
        <f>+(M19-M17)/2</f>
        <v>6190.4761904761908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16250.000000000002</v>
      </c>
      <c r="K9" s="3">
        <v>5</v>
      </c>
      <c r="L9" s="35" t="s">
        <v>33</v>
      </c>
      <c r="M9" s="34">
        <f>+$F$4/$F$11*$D$8+M8</f>
        <v>13541.666666666668</v>
      </c>
      <c r="N9" s="144">
        <v>21000</v>
      </c>
      <c r="O9" s="149">
        <f t="shared" si="0"/>
        <v>7458.3333333333321</v>
      </c>
      <c r="P9" s="148" t="s">
        <v>32</v>
      </c>
      <c r="Q9" s="95">
        <f>+(M24-M19)/7</f>
        <v>2487.2448979591823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16250.000000000002</v>
      </c>
      <c r="N10" s="144"/>
      <c r="O10" s="149">
        <f t="shared" si="0"/>
        <v>-16250.000000000002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46</v>
      </c>
      <c r="E11" s="90"/>
      <c r="F11" s="89">
        <f>SUM(F8:F10)</f>
        <v>336</v>
      </c>
      <c r="G11" s="54"/>
      <c r="H11" s="373" t="s">
        <v>28</v>
      </c>
      <c r="I11" s="374">
        <f>+M17</f>
        <v>35208.333333333328</v>
      </c>
      <c r="J11" s="85"/>
      <c r="K11" s="3">
        <v>7</v>
      </c>
      <c r="L11" s="35" t="s">
        <v>27</v>
      </c>
      <c r="M11" s="34">
        <f>+$F$4/$F$11*($D$8)+M10</f>
        <v>18958.333333333336</v>
      </c>
      <c r="N11" s="144"/>
      <c r="O11" s="149">
        <f t="shared" si="0"/>
        <v>-18958.333333333336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21666.666666666668</v>
      </c>
      <c r="N12" s="144"/>
      <c r="O12" s="149">
        <f t="shared" si="0"/>
        <v>-21666.666666666668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24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47589.28571428571</v>
      </c>
      <c r="J13" s="85"/>
      <c r="K13" s="3">
        <v>9</v>
      </c>
      <c r="L13" s="35" t="s">
        <v>22</v>
      </c>
      <c r="M13" s="34">
        <f t="shared" si="1"/>
        <v>24375</v>
      </c>
      <c r="N13" s="144"/>
      <c r="O13" s="149">
        <f t="shared" si="0"/>
        <v>-24375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27083.333333333332</v>
      </c>
      <c r="N14" s="144"/>
      <c r="O14" s="149">
        <f t="shared" si="0"/>
        <v>-27083.333333333332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65000</v>
      </c>
      <c r="K15" s="3">
        <v>11</v>
      </c>
      <c r="L15" s="35" t="s">
        <v>17</v>
      </c>
      <c r="M15" s="34">
        <f t="shared" si="1"/>
        <v>29791.666666666664</v>
      </c>
      <c r="N15" s="144"/>
      <c r="O15" s="149">
        <f t="shared" si="0"/>
        <v>-29791.666666666664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32499.999999999996</v>
      </c>
      <c r="N16" s="144"/>
      <c r="O16" s="149">
        <f t="shared" si="0"/>
        <v>-32499.999999999996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59</v>
      </c>
      <c r="E17" s="69"/>
      <c r="F17" s="68">
        <f>F16+F11</f>
        <v>440</v>
      </c>
      <c r="G17" s="60"/>
      <c r="H17" s="67"/>
      <c r="I17" s="66"/>
      <c r="K17" s="3">
        <v>13</v>
      </c>
      <c r="L17" s="138" t="s">
        <v>13</v>
      </c>
      <c r="M17" s="34">
        <f t="shared" si="1"/>
        <v>35208.333333333328</v>
      </c>
      <c r="N17" s="144"/>
      <c r="O17" s="149">
        <f t="shared" si="0"/>
        <v>-35208.333333333328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41398.809523809519</v>
      </c>
      <c r="N18" s="144"/>
      <c r="O18" s="149">
        <f t="shared" si="0"/>
        <v>-41398.809523809519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137.71186440677965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47589.28571428571</v>
      </c>
      <c r="N19" s="144"/>
      <c r="O19" s="149">
        <f t="shared" si="0"/>
        <v>-47589.28571428571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51071.428571428565</v>
      </c>
      <c r="N20" s="144"/>
      <c r="O20" s="149">
        <f t="shared" si="0"/>
        <v>-51071.428571428565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54553.57142857142</v>
      </c>
      <c r="N21" s="144"/>
      <c r="O21" s="149">
        <f t="shared" si="0"/>
        <v>-54553.57142857142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55200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58035.714285714275</v>
      </c>
      <c r="N22" s="144"/>
      <c r="O22" s="149">
        <f t="shared" si="0"/>
        <v>-58035.714285714275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61517.85714285713</v>
      </c>
      <c r="N23" s="144"/>
      <c r="O23" s="149">
        <f t="shared" si="0"/>
        <v>-61517.85714285713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-9800</v>
      </c>
      <c r="E24" s="26"/>
      <c r="F24" s="25">
        <f>D24/F22</f>
        <v>-8.1666666666666661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64999.999999999985</v>
      </c>
      <c r="N24" s="145"/>
      <c r="O24" s="150">
        <f t="shared" si="0"/>
        <v>-64999.999999999985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60000</v>
      </c>
      <c r="G4" s="54"/>
      <c r="H4" s="119"/>
      <c r="I4" s="116"/>
      <c r="N4" s="141">
        <v>63000</v>
      </c>
      <c r="R4" s="118"/>
      <c r="S4" s="12"/>
      <c r="T4" s="30"/>
      <c r="Z4" s="1">
        <v>3032020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2586.2068965517242</v>
      </c>
      <c r="N5" s="143">
        <v>2500</v>
      </c>
      <c r="O5" s="142">
        <f t="shared" ref="O5:O24" si="0">N5-M5</f>
        <v>-86.206896551724185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5172.4137931034484</v>
      </c>
      <c r="N6" s="144">
        <v>3600</v>
      </c>
      <c r="O6" s="149">
        <f t="shared" si="0"/>
        <v>-1572.4137931034484</v>
      </c>
      <c r="P6" s="146" t="s">
        <v>46</v>
      </c>
      <c r="Q6" s="107">
        <f>+M11/7</f>
        <v>2586.2068965517242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7758.6206896551721</v>
      </c>
      <c r="N7" s="144">
        <v>7800</v>
      </c>
      <c r="O7" s="149">
        <f t="shared" si="0"/>
        <v>41.3793103448279</v>
      </c>
      <c r="P7" s="147" t="s">
        <v>39</v>
      </c>
      <c r="Q7" s="98">
        <f>+(M17-M11)/6</f>
        <v>2068.9655172413804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10344.827586206897</v>
      </c>
      <c r="N8" s="144">
        <v>10500</v>
      </c>
      <c r="O8" s="149">
        <f t="shared" si="0"/>
        <v>155.17241379310326</v>
      </c>
      <c r="P8" s="147" t="s">
        <v>36</v>
      </c>
      <c r="Q8" s="98">
        <f>+(M19-M17)/2</f>
        <v>5689.6551724137953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12</v>
      </c>
      <c r="E9" s="78">
        <v>8</v>
      </c>
      <c r="F9" s="83">
        <f>E9*D9</f>
        <v>96</v>
      </c>
      <c r="G9" s="54"/>
      <c r="H9" s="369" t="s">
        <v>62</v>
      </c>
      <c r="I9" s="371">
        <f>M11-Q6</f>
        <v>15517.241379310344</v>
      </c>
      <c r="K9" s="3">
        <v>5</v>
      </c>
      <c r="L9" s="35" t="s">
        <v>33</v>
      </c>
      <c r="M9" s="34">
        <f>+$F$4/$F$11*$D$8+M8</f>
        <v>12931.034482758621</v>
      </c>
      <c r="N9" s="144">
        <v>13500</v>
      </c>
      <c r="O9" s="149">
        <f t="shared" si="0"/>
        <v>568.96551724137862</v>
      </c>
      <c r="P9" s="148" t="s">
        <v>32</v>
      </c>
      <c r="Q9" s="95">
        <f>+(M24-M19)/7</f>
        <v>2586.2068965517237</v>
      </c>
      <c r="R9" s="135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15517.241379310346</v>
      </c>
      <c r="N10" s="144">
        <v>15000</v>
      </c>
      <c r="O10" s="149">
        <f t="shared" si="0"/>
        <v>-517.24137931034602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48</v>
      </c>
      <c r="E11" s="90"/>
      <c r="F11" s="89">
        <f>SUM(F8:F10)</f>
        <v>348</v>
      </c>
      <c r="G11" s="54"/>
      <c r="H11" s="373" t="s">
        <v>28</v>
      </c>
      <c r="I11" s="374">
        <f>+M17</f>
        <v>30517.241379310351</v>
      </c>
      <c r="J11" s="85"/>
      <c r="K11" s="3">
        <v>7</v>
      </c>
      <c r="L11" s="35" t="s">
        <v>27</v>
      </c>
      <c r="M11" s="34">
        <f>+$F$4/$F$11*($D$8)+M10</f>
        <v>18103.448275862069</v>
      </c>
      <c r="N11" s="144"/>
      <c r="O11" s="149">
        <f t="shared" si="0"/>
        <v>-18103.448275862069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26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20172.413793103449</v>
      </c>
      <c r="N12" s="144"/>
      <c r="O12" s="149">
        <f t="shared" si="0"/>
        <v>-20172.413793103449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24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41896.551724137942</v>
      </c>
      <c r="J13" s="85"/>
      <c r="K13" s="3">
        <v>9</v>
      </c>
      <c r="L13" s="35" t="s">
        <v>22</v>
      </c>
      <c r="M13" s="34">
        <f t="shared" si="1"/>
        <v>22241.37931034483</v>
      </c>
      <c r="N13" s="144">
        <v>24000</v>
      </c>
      <c r="O13" s="149">
        <f t="shared" si="0"/>
        <v>1758.6206896551703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21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24310.34482758621</v>
      </c>
      <c r="N14" s="144">
        <v>26600</v>
      </c>
      <c r="O14" s="149">
        <f t="shared" si="0"/>
        <v>2289.6551724137898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19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60000</v>
      </c>
      <c r="K15" s="3">
        <v>11</v>
      </c>
      <c r="L15" s="35" t="s">
        <v>17</v>
      </c>
      <c r="M15" s="34">
        <f t="shared" si="1"/>
        <v>26379.310344827591</v>
      </c>
      <c r="N15" s="144">
        <v>30100</v>
      </c>
      <c r="O15" s="149">
        <f t="shared" si="0"/>
        <v>3720.6896551724094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28448.275862068971</v>
      </c>
      <c r="N16" s="144"/>
      <c r="O16" s="149">
        <f t="shared" si="0"/>
        <v>-28448.275862068971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61</v>
      </c>
      <c r="E17" s="69"/>
      <c r="F17" s="68">
        <f>F16+F11</f>
        <v>452</v>
      </c>
      <c r="G17" s="60"/>
      <c r="H17" s="67"/>
      <c r="I17" s="66"/>
      <c r="K17" s="3">
        <v>13</v>
      </c>
      <c r="L17" s="138" t="s">
        <v>13</v>
      </c>
      <c r="M17" s="34">
        <f t="shared" si="1"/>
        <v>30517.241379310351</v>
      </c>
      <c r="N17" s="144"/>
      <c r="O17" s="149">
        <f t="shared" si="0"/>
        <v>-30517.241379310351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36206.896551724145</v>
      </c>
      <c r="N18" s="144"/>
      <c r="O18" s="149">
        <f t="shared" si="0"/>
        <v>-36206.896551724145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122.95081967213115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41896.551724137942</v>
      </c>
      <c r="N19" s="144"/>
      <c r="O19" s="149">
        <f t="shared" si="0"/>
        <v>-41896.551724137942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45517.241379310355</v>
      </c>
      <c r="N20" s="144"/>
      <c r="O20" s="149">
        <f t="shared" si="0"/>
        <v>-45517.241379310355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49137.931034482768</v>
      </c>
      <c r="N21" s="144"/>
      <c r="O21" s="149">
        <f t="shared" si="0"/>
        <v>-49137.931034482768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57600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52758.620689655181</v>
      </c>
      <c r="N22" s="144"/>
      <c r="O22" s="149">
        <f t="shared" si="0"/>
        <v>-52758.620689655181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56379.310344827594</v>
      </c>
      <c r="N23" s="144"/>
      <c r="O23" s="149">
        <f t="shared" si="0"/>
        <v>-56379.310344827594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-2400</v>
      </c>
      <c r="E24" s="26"/>
      <c r="F24" s="25">
        <f>D24/F22</f>
        <v>-2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60000.000000000007</v>
      </c>
      <c r="N24" s="145"/>
      <c r="O24" s="150">
        <f t="shared" si="0"/>
        <v>-60000.000000000007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95000</v>
      </c>
      <c r="G4" s="54"/>
      <c r="H4" s="119"/>
      <c r="I4" s="116"/>
      <c r="N4" s="141"/>
      <c r="R4" s="118"/>
      <c r="S4" s="12"/>
      <c r="T4" s="30"/>
      <c r="Z4" s="1">
        <v>4032020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3664.6884272997036</v>
      </c>
      <c r="N5" s="143">
        <v>4510</v>
      </c>
      <c r="O5" s="142">
        <f t="shared" ref="O5:O24" si="0">N5-M5</f>
        <v>845.31157270029644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7329.3768545994071</v>
      </c>
      <c r="N6" s="144">
        <v>8300</v>
      </c>
      <c r="O6" s="149">
        <f t="shared" si="0"/>
        <v>970.62314540059288</v>
      </c>
      <c r="P6" s="146" t="s">
        <v>46</v>
      </c>
      <c r="Q6" s="107">
        <f>+M11/7</f>
        <v>3664.688427299704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10994.065281899111</v>
      </c>
      <c r="N7" s="144">
        <v>12500</v>
      </c>
      <c r="O7" s="149">
        <f t="shared" si="0"/>
        <v>1505.9347181008889</v>
      </c>
      <c r="P7" s="147" t="s">
        <v>39</v>
      </c>
      <c r="Q7" s="98">
        <f>+(M17-M11)/6</f>
        <v>4228.4866468842738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13</v>
      </c>
      <c r="E8" s="78">
        <v>7</v>
      </c>
      <c r="F8" s="100">
        <f>E8*D8</f>
        <v>91</v>
      </c>
      <c r="G8" s="54"/>
      <c r="H8" s="377"/>
      <c r="I8" s="378"/>
      <c r="K8" s="3">
        <v>4</v>
      </c>
      <c r="L8" s="35" t="s">
        <v>37</v>
      </c>
      <c r="M8" s="34">
        <f>+$F$4/$F$11*$D$8+M7</f>
        <v>14658.753709198814</v>
      </c>
      <c r="N8" s="144">
        <v>15500</v>
      </c>
      <c r="O8" s="149">
        <f t="shared" si="0"/>
        <v>841.24629080118575</v>
      </c>
      <c r="P8" s="147" t="s">
        <v>36</v>
      </c>
      <c r="Q8" s="98">
        <f>+(M19-M17)/2</f>
        <v>9302.6706231454009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21988.130563798222</v>
      </c>
      <c r="K9" s="3">
        <v>5</v>
      </c>
      <c r="L9" s="35" t="s">
        <v>33</v>
      </c>
      <c r="M9" s="34">
        <f>+$F$4/$F$11*$D$8+M8</f>
        <v>18323.442136498517</v>
      </c>
      <c r="N9" s="144">
        <v>18000</v>
      </c>
      <c r="O9" s="149">
        <f t="shared" si="0"/>
        <v>-323.44213649851736</v>
      </c>
      <c r="P9" s="148" t="s">
        <v>32</v>
      </c>
      <c r="Q9" s="95">
        <f>+(M24-M19)/7</f>
        <v>3624.4171259008103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21988.130563798222</v>
      </c>
      <c r="N10" s="144">
        <v>23500</v>
      </c>
      <c r="O10" s="149">
        <f t="shared" si="0"/>
        <v>1511.8694362017777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46</v>
      </c>
      <c r="E11" s="90"/>
      <c r="F11" s="89">
        <f>SUM(F8:F10)</f>
        <v>337</v>
      </c>
      <c r="G11" s="54"/>
      <c r="H11" s="373" t="s">
        <v>28</v>
      </c>
      <c r="I11" s="374">
        <f>+M17</f>
        <v>51023.73887240357</v>
      </c>
      <c r="J11" s="85"/>
      <c r="K11" s="3">
        <v>7</v>
      </c>
      <c r="L11" s="35" t="s">
        <v>27</v>
      </c>
      <c r="M11" s="34">
        <f>+$F$4/$F$11*($D$8)+M10</f>
        <v>25652.818991097927</v>
      </c>
      <c r="N11" s="144"/>
      <c r="O11" s="149">
        <f t="shared" si="0"/>
        <v>-25652.818991097927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29881.305637982201</v>
      </c>
      <c r="N12" s="144"/>
      <c r="O12" s="149">
        <f t="shared" si="0"/>
        <v>-29881.305637982201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69629.080118694372</v>
      </c>
      <c r="J13" s="85"/>
      <c r="K13" s="3">
        <v>9</v>
      </c>
      <c r="L13" s="35" t="s">
        <v>22</v>
      </c>
      <c r="M13" s="34">
        <f t="shared" si="1"/>
        <v>34109.792284866475</v>
      </c>
      <c r="N13" s="144"/>
      <c r="O13" s="149">
        <f t="shared" si="0"/>
        <v>-34109.792284866475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38338.278931750749</v>
      </c>
      <c r="N14" s="144"/>
      <c r="O14" s="149">
        <f t="shared" si="0"/>
        <v>-38338.278931750749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95000</v>
      </c>
      <c r="K15" s="3">
        <v>11</v>
      </c>
      <c r="L15" s="35" t="s">
        <v>17</v>
      </c>
      <c r="M15" s="34">
        <f t="shared" si="1"/>
        <v>42566.765578635022</v>
      </c>
      <c r="N15" s="144"/>
      <c r="O15" s="149">
        <f t="shared" si="0"/>
        <v>-42566.765578635022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46795.252225519296</v>
      </c>
      <c r="N16" s="144"/>
      <c r="O16" s="149">
        <f t="shared" si="0"/>
        <v>-46795.252225519296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59</v>
      </c>
      <c r="E17" s="69"/>
      <c r="F17" s="68">
        <f>F16+F11</f>
        <v>441</v>
      </c>
      <c r="G17" s="60"/>
      <c r="H17" s="67"/>
      <c r="I17" s="66"/>
      <c r="K17" s="3">
        <v>13</v>
      </c>
      <c r="L17" s="138" t="s">
        <v>13</v>
      </c>
      <c r="M17" s="34">
        <f t="shared" si="1"/>
        <v>51023.73887240357</v>
      </c>
      <c r="N17" s="144"/>
      <c r="O17" s="149">
        <f t="shared" si="0"/>
        <v>-51023.73887240357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60326.409495548971</v>
      </c>
      <c r="N18" s="144">
        <v>53000</v>
      </c>
      <c r="O18" s="149">
        <f t="shared" si="0"/>
        <v>-7326.4094955489709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201.27118644067798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69629.080118694372</v>
      </c>
      <c r="N19" s="144"/>
      <c r="O19" s="149">
        <f t="shared" si="0"/>
        <v>-69629.080118694372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74703.264094955506</v>
      </c>
      <c r="N20" s="144"/>
      <c r="O20" s="149">
        <f t="shared" si="0"/>
        <v>-74703.264094955506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79777.448071216641</v>
      </c>
      <c r="N21" s="144"/>
      <c r="O21" s="149">
        <f t="shared" si="0"/>
        <v>-79777.448071216641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55200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84851.632047477775</v>
      </c>
      <c r="N22" s="144"/>
      <c r="O22" s="149">
        <f t="shared" si="0"/>
        <v>-84851.632047477775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89925.816023738909</v>
      </c>
      <c r="N23" s="144"/>
      <c r="O23" s="149">
        <f t="shared" si="0"/>
        <v>-89925.816023738909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-39800</v>
      </c>
      <c r="E24" s="26"/>
      <c r="F24" s="25">
        <f>D24/F22</f>
        <v>-33.166666666666664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95000.000000000044</v>
      </c>
      <c r="N24" s="145"/>
      <c r="O24" s="150">
        <f t="shared" si="0"/>
        <v>-95000.000000000044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85000</v>
      </c>
      <c r="G4" s="54"/>
      <c r="H4" s="119"/>
      <c r="I4" s="116"/>
      <c r="N4" s="141"/>
      <c r="R4" s="118"/>
      <c r="S4" s="12"/>
      <c r="T4" s="30"/>
      <c r="Z4" s="1">
        <v>5032020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3594.5273631840796</v>
      </c>
      <c r="N5" s="143"/>
      <c r="O5" s="142">
        <f t="shared" ref="O5:O24" si="0">N5-M5</f>
        <v>-3594.5273631840796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7189.0547263681592</v>
      </c>
      <c r="N6" s="144">
        <v>8000</v>
      </c>
      <c r="O6" s="149">
        <f t="shared" si="0"/>
        <v>810.94527363184079</v>
      </c>
      <c r="P6" s="146" t="s">
        <v>46</v>
      </c>
      <c r="Q6" s="107">
        <f>+M11/7</f>
        <v>3594.5273631840796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10783.582089552239</v>
      </c>
      <c r="N7" s="144">
        <v>11000</v>
      </c>
      <c r="O7" s="149">
        <f t="shared" si="0"/>
        <v>216.41791044776073</v>
      </c>
      <c r="P7" s="147" t="s">
        <v>39</v>
      </c>
      <c r="Q7" s="98">
        <f>+(M17-M11)/6</f>
        <v>3594.5273631840814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14378.109452736318</v>
      </c>
      <c r="N8" s="144">
        <v>15400</v>
      </c>
      <c r="O8" s="149">
        <f t="shared" si="0"/>
        <v>1021.8905472636816</v>
      </c>
      <c r="P8" s="147" t="s">
        <v>36</v>
      </c>
      <c r="Q8" s="98">
        <f>+(M19-M17)/2</f>
        <v>8034.8258706467677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21567.164179104479</v>
      </c>
      <c r="K9" s="3">
        <v>5</v>
      </c>
      <c r="L9" s="35" t="s">
        <v>33</v>
      </c>
      <c r="M9" s="34">
        <f>+$F$4/$F$11*$D$8+M8</f>
        <v>17972.636815920399</v>
      </c>
      <c r="N9" s="144">
        <v>20500</v>
      </c>
      <c r="O9" s="149">
        <f t="shared" si="0"/>
        <v>2527.3631840796006</v>
      </c>
      <c r="P9" s="148" t="s">
        <v>32</v>
      </c>
      <c r="Q9" s="95">
        <f>+(M24-M19)/7</f>
        <v>3171.6417910447803</v>
      </c>
      <c r="R9" s="135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21567.164179104479</v>
      </c>
      <c r="N10" s="144">
        <v>24500</v>
      </c>
      <c r="O10" s="149">
        <f t="shared" si="0"/>
        <v>2932.8358208955215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55</v>
      </c>
      <c r="E11" s="90"/>
      <c r="F11" s="89">
        <f>SUM(F8:F10)</f>
        <v>402</v>
      </c>
      <c r="G11" s="54"/>
      <c r="H11" s="373" t="s">
        <v>28</v>
      </c>
      <c r="I11" s="374">
        <f>+M17</f>
        <v>46728.855721393047</v>
      </c>
      <c r="J11" s="85"/>
      <c r="K11" s="3">
        <v>7</v>
      </c>
      <c r="L11" s="35" t="s">
        <v>27</v>
      </c>
      <c r="M11" s="34">
        <f>+$F$4/$F$11*($D$8)+M10</f>
        <v>25161.691542288558</v>
      </c>
      <c r="N11" s="144">
        <v>27000</v>
      </c>
      <c r="O11" s="149">
        <f t="shared" si="0"/>
        <v>1838.3084577114423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28756.218905472637</v>
      </c>
      <c r="N12" s="144">
        <v>29300</v>
      </c>
      <c r="O12" s="149">
        <f t="shared" si="0"/>
        <v>543.78109452736317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62798.507462686583</v>
      </c>
      <c r="J13" s="85"/>
      <c r="K13" s="3">
        <v>9</v>
      </c>
      <c r="L13" s="35" t="s">
        <v>22</v>
      </c>
      <c r="M13" s="34">
        <f t="shared" si="1"/>
        <v>32350.746268656716</v>
      </c>
      <c r="N13" s="144">
        <v>31300</v>
      </c>
      <c r="O13" s="149">
        <f t="shared" si="0"/>
        <v>-1050.746268656716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35945.273631840799</v>
      </c>
      <c r="N14" s="144"/>
      <c r="O14" s="149">
        <f t="shared" si="0"/>
        <v>-35945.273631840799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85000</v>
      </c>
      <c r="K15" s="3">
        <v>11</v>
      </c>
      <c r="L15" s="35" t="s">
        <v>17</v>
      </c>
      <c r="M15" s="34">
        <f t="shared" si="1"/>
        <v>39539.800995024882</v>
      </c>
      <c r="N15" s="144"/>
      <c r="O15" s="149">
        <f t="shared" si="0"/>
        <v>-39539.800995024882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43134.328358208964</v>
      </c>
      <c r="N16" s="144"/>
      <c r="O16" s="149">
        <f t="shared" si="0"/>
        <v>-43134.328358208964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68</v>
      </c>
      <c r="E17" s="69"/>
      <c r="F17" s="68">
        <f>F16+F11</f>
        <v>506</v>
      </c>
      <c r="G17" s="60"/>
      <c r="H17" s="67"/>
      <c r="I17" s="66"/>
      <c r="K17" s="3">
        <v>13</v>
      </c>
      <c r="L17" s="138" t="s">
        <v>13</v>
      </c>
      <c r="M17" s="34">
        <f t="shared" si="1"/>
        <v>46728.855721393047</v>
      </c>
      <c r="N17" s="144">
        <v>47000</v>
      </c>
      <c r="O17" s="149">
        <f t="shared" si="0"/>
        <v>271.14427860695287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54763.681592039815</v>
      </c>
      <c r="N18" s="144"/>
      <c r="O18" s="149">
        <f t="shared" si="0"/>
        <v>-54763.681592039815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156.25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62798.507462686583</v>
      </c>
      <c r="N19" s="144">
        <v>61000</v>
      </c>
      <c r="O19" s="149">
        <f t="shared" si="0"/>
        <v>-1798.5074626865826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67238.805970149275</v>
      </c>
      <c r="N20" s="144"/>
      <c r="O20" s="149">
        <f t="shared" si="0"/>
        <v>-67238.805970149275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71679.104477611967</v>
      </c>
      <c r="N21" s="144"/>
      <c r="O21" s="149">
        <f t="shared" si="0"/>
        <v>-71679.104477611967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66000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76119.402985074659</v>
      </c>
      <c r="N22" s="144"/>
      <c r="O22" s="149">
        <f t="shared" si="0"/>
        <v>-76119.402985074659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80559.701492537351</v>
      </c>
      <c r="N23" s="144"/>
      <c r="O23" s="149">
        <f t="shared" si="0"/>
        <v>-80559.701492537351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-19000</v>
      </c>
      <c r="E24" s="26"/>
      <c r="F24" s="25">
        <f>D24/F22</f>
        <v>-15.833333333333334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85000.000000000044</v>
      </c>
      <c r="N24" s="145"/>
      <c r="O24" s="150">
        <f t="shared" si="0"/>
        <v>-85000.000000000044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74000</v>
      </c>
      <c r="G4" s="54"/>
      <c r="H4" s="119"/>
      <c r="I4" s="116"/>
      <c r="N4" s="141"/>
      <c r="R4" s="118"/>
      <c r="S4" s="12"/>
      <c r="T4" s="30"/>
      <c r="Z4" s="1">
        <v>6032020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3506.2344139650872</v>
      </c>
      <c r="N5" s="143">
        <v>3000</v>
      </c>
      <c r="O5" s="142">
        <f t="shared" ref="O5:O24" si="0">N5-M5</f>
        <v>-506.23441396508724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7012.4688279301745</v>
      </c>
      <c r="N6" s="144">
        <v>8700</v>
      </c>
      <c r="O6" s="149">
        <f t="shared" si="0"/>
        <v>1687.5311720698255</v>
      </c>
      <c r="P6" s="146" t="s">
        <v>46</v>
      </c>
      <c r="Q6" s="107">
        <f>+M11/7</f>
        <v>3506.2344139650877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10518.703241895262</v>
      </c>
      <c r="N7" s="144">
        <v>15000</v>
      </c>
      <c r="O7" s="149">
        <f t="shared" si="0"/>
        <v>4481.2967581047378</v>
      </c>
      <c r="P7" s="147" t="s">
        <v>39</v>
      </c>
      <c r="Q7" s="98">
        <f>+(M17-M11)/6</f>
        <v>2952.6184538653383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19</v>
      </c>
      <c r="E8" s="78">
        <v>7</v>
      </c>
      <c r="F8" s="100">
        <f>E8*D8</f>
        <v>133</v>
      </c>
      <c r="G8" s="54"/>
      <c r="H8" s="377"/>
      <c r="I8" s="378"/>
      <c r="K8" s="3">
        <v>4</v>
      </c>
      <c r="L8" s="35" t="s">
        <v>37</v>
      </c>
      <c r="M8" s="34">
        <f>+$F$4/$F$11*$D$8+M7</f>
        <v>14024.937655860349</v>
      </c>
      <c r="N8" s="144">
        <v>18000</v>
      </c>
      <c r="O8" s="149">
        <f t="shared" si="0"/>
        <v>3975.062344139651</v>
      </c>
      <c r="P8" s="147" t="s">
        <v>36</v>
      </c>
      <c r="Q8" s="98">
        <f>+(M19-M17)/2</f>
        <v>6643.3915211970088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21037.406483790524</v>
      </c>
      <c r="K9" s="3">
        <v>5</v>
      </c>
      <c r="L9" s="35" t="s">
        <v>33</v>
      </c>
      <c r="M9" s="34">
        <f>+$F$4/$F$11*$D$8+M8</f>
        <v>17531.172069825436</v>
      </c>
      <c r="N9" s="144"/>
      <c r="O9" s="149">
        <f t="shared" si="0"/>
        <v>-17531.172069825436</v>
      </c>
      <c r="P9" s="148" t="s">
        <v>32</v>
      </c>
      <c r="Q9" s="95">
        <f>+(M24-M19)/7</f>
        <v>2636.2664766654789</v>
      </c>
      <c r="R9" s="135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21037.406483790524</v>
      </c>
      <c r="N10" s="144">
        <v>24130</v>
      </c>
      <c r="O10" s="149">
        <f t="shared" si="0"/>
        <v>3092.5935162094756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55</v>
      </c>
      <c r="E11" s="90"/>
      <c r="F11" s="89">
        <f>SUM(F8:F10)</f>
        <v>401</v>
      </c>
      <c r="G11" s="54"/>
      <c r="H11" s="373" t="s">
        <v>28</v>
      </c>
      <c r="I11" s="374">
        <f>+M17</f>
        <v>42259.351620947644</v>
      </c>
      <c r="J11" s="85"/>
      <c r="K11" s="3">
        <v>7</v>
      </c>
      <c r="L11" s="35" t="s">
        <v>27</v>
      </c>
      <c r="M11" s="34">
        <f>+$F$4/$F$11*($D$8)+M10</f>
        <v>24543.640897755613</v>
      </c>
      <c r="N11" s="144"/>
      <c r="O11" s="149">
        <f t="shared" si="0"/>
        <v>-24543.640897755613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27496.259351620949</v>
      </c>
      <c r="N12" s="144">
        <v>29200</v>
      </c>
      <c r="O12" s="149">
        <f t="shared" si="0"/>
        <v>1703.740648379051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55546.134663341662</v>
      </c>
      <c r="J13" s="85"/>
      <c r="K13" s="3">
        <v>9</v>
      </c>
      <c r="L13" s="35" t="s">
        <v>22</v>
      </c>
      <c r="M13" s="34">
        <f t="shared" si="1"/>
        <v>30448.877805486285</v>
      </c>
      <c r="N13" s="144"/>
      <c r="O13" s="149">
        <f t="shared" si="0"/>
        <v>-30448.877805486285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33401.496259351625</v>
      </c>
      <c r="N14" s="144">
        <v>32300</v>
      </c>
      <c r="O14" s="149">
        <f t="shared" si="0"/>
        <v>-1101.4962593516248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74000</v>
      </c>
      <c r="K15" s="3">
        <v>11</v>
      </c>
      <c r="L15" s="35" t="s">
        <v>17</v>
      </c>
      <c r="M15" s="34">
        <f t="shared" si="1"/>
        <v>36354.114713216964</v>
      </c>
      <c r="N15" s="144">
        <v>35800</v>
      </c>
      <c r="O15" s="149">
        <f t="shared" si="0"/>
        <v>-554.11471321696445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39306.733167082304</v>
      </c>
      <c r="N16" s="144">
        <v>39100</v>
      </c>
      <c r="O16" s="149">
        <f t="shared" si="0"/>
        <v>-206.73316708230413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68</v>
      </c>
      <c r="E17" s="69"/>
      <c r="F17" s="68">
        <f>F16+F11</f>
        <v>505</v>
      </c>
      <c r="G17" s="60"/>
      <c r="H17" s="67"/>
      <c r="I17" s="66"/>
      <c r="K17" s="3">
        <v>13</v>
      </c>
      <c r="L17" s="138" t="s">
        <v>13</v>
      </c>
      <c r="M17" s="34">
        <f t="shared" si="1"/>
        <v>42259.351620947644</v>
      </c>
      <c r="N17" s="144">
        <v>42200</v>
      </c>
      <c r="O17" s="149">
        <f t="shared" si="0"/>
        <v>-59.351620947643823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48902.743142144653</v>
      </c>
      <c r="N18" s="144"/>
      <c r="O18" s="149">
        <f t="shared" si="0"/>
        <v>-48902.743142144653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136.02941176470588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55546.134663341662</v>
      </c>
      <c r="N19" s="144"/>
      <c r="O19" s="149">
        <f t="shared" si="0"/>
        <v>-55546.134663341662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59236.907730673331</v>
      </c>
      <c r="N20" s="144"/>
      <c r="O20" s="149">
        <f t="shared" si="0"/>
        <v>-59236.907730673331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62927.680798005</v>
      </c>
      <c r="N21" s="144"/>
      <c r="O21" s="149">
        <f t="shared" si="0"/>
        <v>-62927.680798005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66000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66618.453865336676</v>
      </c>
      <c r="N22" s="144"/>
      <c r="O22" s="149">
        <f t="shared" si="0"/>
        <v>-66618.453865336676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74000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70309.226932668345</v>
      </c>
      <c r="N23" s="144"/>
      <c r="O23" s="149">
        <f t="shared" si="0"/>
        <v>-70309.226932668345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-8000</v>
      </c>
      <c r="E24" s="26"/>
      <c r="F24" s="25">
        <f>D24/F22</f>
        <v>-6.666666666666667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74000.000000000015</v>
      </c>
      <c r="N24" s="145"/>
      <c r="O24" s="150">
        <f t="shared" si="0"/>
        <v>-74000.000000000015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86000</v>
      </c>
      <c r="G4" s="54"/>
      <c r="H4" s="119"/>
      <c r="I4" s="116"/>
      <c r="N4" s="141"/>
      <c r="R4" s="118"/>
      <c r="S4" s="12"/>
      <c r="T4" s="30"/>
      <c r="Z4" s="1">
        <v>7032020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3420.4545454545455</v>
      </c>
      <c r="N5" s="143">
        <v>2000</v>
      </c>
      <c r="O5" s="142">
        <f t="shared" ref="O5:O24" si="0">N5-M5</f>
        <v>-1420.4545454545455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6840.909090909091</v>
      </c>
      <c r="N6" s="144">
        <v>6950</v>
      </c>
      <c r="O6" s="149">
        <f t="shared" si="0"/>
        <v>109.09090909090901</v>
      </c>
      <c r="P6" s="146" t="s">
        <v>46</v>
      </c>
      <c r="Q6" s="107">
        <f>+M11/7</f>
        <v>3420.454545454545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10261.363636363636</v>
      </c>
      <c r="N7" s="144">
        <v>10500</v>
      </c>
      <c r="O7" s="149">
        <f t="shared" si="0"/>
        <v>238.63636363636397</v>
      </c>
      <c r="P7" s="147" t="s">
        <v>39</v>
      </c>
      <c r="Q7" s="98">
        <f>+(M17-M11)/6</f>
        <v>3909.0909090909104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13681.818181818182</v>
      </c>
      <c r="N8" s="144">
        <v>17000</v>
      </c>
      <c r="O8" s="149">
        <f t="shared" si="0"/>
        <v>3318.181818181818</v>
      </c>
      <c r="P8" s="147" t="s">
        <v>36</v>
      </c>
      <c r="Q8" s="98">
        <f>+(M19-M17)/2</f>
        <v>8306.8181818181838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20522.727272727272</v>
      </c>
      <c r="K9" s="3">
        <v>5</v>
      </c>
      <c r="L9" s="35" t="s">
        <v>33</v>
      </c>
      <c r="M9" s="34">
        <f>+$F$4/$F$11*$D$8+M8</f>
        <v>17102.272727272728</v>
      </c>
      <c r="N9" s="144">
        <v>21000</v>
      </c>
      <c r="O9" s="149">
        <f t="shared" si="0"/>
        <v>3897.7272727272721</v>
      </c>
      <c r="P9" s="148" t="s">
        <v>32</v>
      </c>
      <c r="Q9" s="95">
        <f>+(M24-M19)/7</f>
        <v>3141.2337662337709</v>
      </c>
      <c r="R9" s="135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20522.727272727272</v>
      </c>
      <c r="N10" s="144">
        <v>25745</v>
      </c>
      <c r="O10" s="149">
        <f t="shared" si="0"/>
        <v>5222.2727272727279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48</v>
      </c>
      <c r="E11" s="90"/>
      <c r="F11" s="89">
        <f>SUM(F8:F10)</f>
        <v>352</v>
      </c>
      <c r="G11" s="54"/>
      <c r="H11" s="373" t="s">
        <v>28</v>
      </c>
      <c r="I11" s="374">
        <f>+M17</f>
        <v>47397.727272727279</v>
      </c>
      <c r="J11" s="85"/>
      <c r="K11" s="3">
        <v>7</v>
      </c>
      <c r="L11" s="35" t="s">
        <v>27</v>
      </c>
      <c r="M11" s="34">
        <f>+$F$4/$F$11*($D$8)+M10</f>
        <v>23943.181818181816</v>
      </c>
      <c r="N11" s="144">
        <v>28831</v>
      </c>
      <c r="O11" s="149">
        <f t="shared" si="0"/>
        <v>4887.8181818181838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27852.272727272724</v>
      </c>
      <c r="N12" s="144">
        <v>31863</v>
      </c>
      <c r="O12" s="149">
        <f t="shared" si="0"/>
        <v>4010.7272727272757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64011.363636363647</v>
      </c>
      <c r="J13" s="85"/>
      <c r="K13" s="3">
        <v>9</v>
      </c>
      <c r="L13" s="35" t="s">
        <v>22</v>
      </c>
      <c r="M13" s="34">
        <f t="shared" si="1"/>
        <v>31761.363636363632</v>
      </c>
      <c r="N13" s="144"/>
      <c r="O13" s="149">
        <f t="shared" si="0"/>
        <v>-31761.363636363632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35670.454545454544</v>
      </c>
      <c r="N14" s="144">
        <v>38400</v>
      </c>
      <c r="O14" s="149">
        <f t="shared" si="0"/>
        <v>2729.5454545454559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86000</v>
      </c>
      <c r="K15" s="3">
        <v>11</v>
      </c>
      <c r="L15" s="35" t="s">
        <v>17</v>
      </c>
      <c r="M15" s="34">
        <f t="shared" si="1"/>
        <v>39579.545454545456</v>
      </c>
      <c r="N15" s="144"/>
      <c r="O15" s="149">
        <f t="shared" si="0"/>
        <v>-39579.545454545456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43488.636363636368</v>
      </c>
      <c r="N16" s="144">
        <v>45500</v>
      </c>
      <c r="O16" s="149">
        <f t="shared" si="0"/>
        <v>2011.3636363636324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61</v>
      </c>
      <c r="E17" s="69"/>
      <c r="F17" s="68">
        <f>F16+F11</f>
        <v>456</v>
      </c>
      <c r="G17" s="60"/>
      <c r="H17" s="67"/>
      <c r="I17" s="66"/>
      <c r="K17" s="3">
        <v>13</v>
      </c>
      <c r="L17" s="138" t="s">
        <v>13</v>
      </c>
      <c r="M17" s="34">
        <f t="shared" si="1"/>
        <v>47397.727272727279</v>
      </c>
      <c r="N17" s="144">
        <v>48500</v>
      </c>
      <c r="O17" s="149">
        <f t="shared" si="0"/>
        <v>1102.2727272727207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55704.545454545463</v>
      </c>
      <c r="N18" s="144">
        <v>52500</v>
      </c>
      <c r="O18" s="149">
        <f t="shared" si="0"/>
        <v>-3204.5454545454631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176.2295081967213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64011.363636363647</v>
      </c>
      <c r="N19" s="144"/>
      <c r="O19" s="149">
        <f t="shared" si="0"/>
        <v>-64011.363636363647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68409.090909090926</v>
      </c>
      <c r="N20" s="144"/>
      <c r="O20" s="149">
        <f t="shared" si="0"/>
        <v>-68409.090909090926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72806.818181818206</v>
      </c>
      <c r="N21" s="144"/>
      <c r="O21" s="149">
        <f t="shared" si="0"/>
        <v>-72806.818181818206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57600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77204.545454545485</v>
      </c>
      <c r="N22" s="144"/>
      <c r="O22" s="149">
        <f t="shared" si="0"/>
        <v>-77204.545454545485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81602.272727272764</v>
      </c>
      <c r="N23" s="144"/>
      <c r="O23" s="149">
        <f t="shared" si="0"/>
        <v>-81602.272727272764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-28400</v>
      </c>
      <c r="E24" s="26"/>
      <c r="F24" s="25">
        <f>D24/F22</f>
        <v>-23.666666666666668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86000.000000000044</v>
      </c>
      <c r="N24" s="145"/>
      <c r="O24" s="150">
        <f t="shared" si="0"/>
        <v>-86000.000000000044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43899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N4" s="141"/>
      <c r="R4" s="118"/>
      <c r="S4" s="12"/>
      <c r="T4" s="30"/>
      <c r="Z4" s="1">
        <v>9032020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1953.5519125683061</v>
      </c>
      <c r="N5" s="143">
        <v>0</v>
      </c>
      <c r="O5" s="142">
        <f t="shared" ref="O5:O24" si="0">N5-M5</f>
        <v>-1953.5519125683061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3907.1038251366122</v>
      </c>
      <c r="N6" s="144">
        <v>3000</v>
      </c>
      <c r="O6" s="149">
        <f t="shared" si="0"/>
        <v>-907.10382513661216</v>
      </c>
      <c r="P6" s="146" t="s">
        <v>46</v>
      </c>
      <c r="Q6" s="107">
        <f>+M11/7</f>
        <v>1953.5519125683061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5860.6557377049185</v>
      </c>
      <c r="N7" s="144">
        <v>5155</v>
      </c>
      <c r="O7" s="149">
        <f t="shared" si="0"/>
        <v>-705.65573770491847</v>
      </c>
      <c r="P7" s="147" t="s">
        <v>39</v>
      </c>
      <c r="Q7" s="98">
        <f>+(M17-M11)/6</f>
        <v>2404.3715846994533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13</v>
      </c>
      <c r="E8" s="78">
        <v>7</v>
      </c>
      <c r="F8" s="100">
        <f>E8*D8</f>
        <v>91</v>
      </c>
      <c r="G8" s="54"/>
      <c r="H8" s="377"/>
      <c r="I8" s="378"/>
      <c r="K8" s="3">
        <v>4</v>
      </c>
      <c r="L8" s="35" t="s">
        <v>37</v>
      </c>
      <c r="M8" s="34">
        <f>+$F$4/$F$11*$D$8+M7</f>
        <v>7814.2076502732243</v>
      </c>
      <c r="N8" s="144">
        <v>7024</v>
      </c>
      <c r="O8" s="149">
        <f t="shared" si="0"/>
        <v>-790.20765027322432</v>
      </c>
      <c r="P8" s="147" t="s">
        <v>36</v>
      </c>
      <c r="Q8" s="98">
        <f>+(M19-M17)/2</f>
        <v>5560.1092896174869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11721.311475409837</v>
      </c>
      <c r="K9" s="3">
        <v>5</v>
      </c>
      <c r="L9" s="35" t="s">
        <v>33</v>
      </c>
      <c r="M9" s="34">
        <f>+$F$4/$F$11*$D$8+M8</f>
        <v>9767.7595628415311</v>
      </c>
      <c r="N9" s="144">
        <v>9500</v>
      </c>
      <c r="O9" s="149">
        <f t="shared" si="0"/>
        <v>-267.75956284153108</v>
      </c>
      <c r="P9" s="148" t="s">
        <v>32</v>
      </c>
      <c r="Q9" s="95">
        <f>+(M24-M19)/7</f>
        <v>2254.0983606557397</v>
      </c>
      <c r="R9" s="135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11721.311475409837</v>
      </c>
      <c r="N10" s="144"/>
      <c r="O10" s="149">
        <f t="shared" si="0"/>
        <v>-11721.311475409837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50</v>
      </c>
      <c r="E11" s="90"/>
      <c r="F11" s="89">
        <f>SUM(F8:F10)</f>
        <v>366</v>
      </c>
      <c r="G11" s="54"/>
      <c r="H11" s="373" t="s">
        <v>28</v>
      </c>
      <c r="I11" s="374">
        <f>+M17</f>
        <v>28101.092896174861</v>
      </c>
      <c r="J11" s="85"/>
      <c r="K11" s="3">
        <v>7</v>
      </c>
      <c r="L11" s="35" t="s">
        <v>27</v>
      </c>
      <c r="M11" s="34">
        <f>+$F$4/$F$11*($D$8)+M10</f>
        <v>13674.863387978143</v>
      </c>
      <c r="N11" s="144">
        <v>14000</v>
      </c>
      <c r="O11" s="149">
        <f t="shared" si="0"/>
        <v>325.13661202185722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16079.234972677597</v>
      </c>
      <c r="N12" s="144"/>
      <c r="O12" s="149">
        <f t="shared" si="0"/>
        <v>-16079.234972677597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39221.311475409835</v>
      </c>
      <c r="J13" s="85"/>
      <c r="K13" s="3">
        <v>9</v>
      </c>
      <c r="L13" s="35" t="s">
        <v>22</v>
      </c>
      <c r="M13" s="34">
        <f t="shared" si="1"/>
        <v>18483.60655737705</v>
      </c>
      <c r="N13" s="144"/>
      <c r="O13" s="149">
        <f t="shared" si="0"/>
        <v>-18483.60655737705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20887.978142076503</v>
      </c>
      <c r="N14" s="144"/>
      <c r="O14" s="149">
        <f t="shared" si="0"/>
        <v>-20887.978142076503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23292.349726775956</v>
      </c>
      <c r="N15" s="144"/>
      <c r="O15" s="149">
        <f t="shared" si="0"/>
        <v>-23292.349726775956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25696.721311475409</v>
      </c>
      <c r="N16" s="144"/>
      <c r="O16" s="149">
        <f t="shared" si="0"/>
        <v>-25696.721311475409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63</v>
      </c>
      <c r="E17" s="69"/>
      <c r="F17" s="68">
        <f>F16+F11</f>
        <v>470</v>
      </c>
      <c r="G17" s="60"/>
      <c r="H17" s="67"/>
      <c r="I17" s="66"/>
      <c r="K17" s="3">
        <v>13</v>
      </c>
      <c r="L17" s="138" t="s">
        <v>13</v>
      </c>
      <c r="M17" s="34">
        <f t="shared" si="1"/>
        <v>28101.092896174861</v>
      </c>
      <c r="N17" s="144"/>
      <c r="O17" s="149">
        <f t="shared" si="0"/>
        <v>-28101.092896174861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33661.202185792346</v>
      </c>
      <c r="N18" s="144"/>
      <c r="O18" s="149">
        <f t="shared" si="0"/>
        <v>-33661.202185792346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109.12698412698413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39221.311475409835</v>
      </c>
      <c r="N19" s="144"/>
      <c r="O19" s="149">
        <f t="shared" si="0"/>
        <v>-39221.311475409835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42377.049180327871</v>
      </c>
      <c r="N20" s="144"/>
      <c r="O20" s="149">
        <f t="shared" si="0"/>
        <v>-42377.049180327871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45532.786885245907</v>
      </c>
      <c r="N21" s="144"/>
      <c r="O21" s="149">
        <f t="shared" si="0"/>
        <v>-45532.786885245907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60000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48688.524590163943</v>
      </c>
      <c r="N22" s="144"/>
      <c r="O22" s="149">
        <f t="shared" si="0"/>
        <v>-48688.524590163943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51844.262295081979</v>
      </c>
      <c r="N23" s="144"/>
      <c r="O23" s="149">
        <f t="shared" si="0"/>
        <v>-51844.262295081979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5000</v>
      </c>
      <c r="E24" s="26"/>
      <c r="F24" s="25">
        <f>D24/F22</f>
        <v>4.166666666666667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55000.000000000015</v>
      </c>
      <c r="N24" s="145"/>
      <c r="O24" s="150">
        <f t="shared" si="0"/>
        <v>-55000.000000000015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58000</v>
      </c>
      <c r="G4" s="54"/>
      <c r="H4" s="119"/>
      <c r="I4" s="116"/>
      <c r="N4" s="141"/>
      <c r="R4" s="118"/>
      <c r="S4" s="12"/>
      <c r="T4" s="30"/>
      <c r="Z4" s="1">
        <v>10032020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2409.4955489614244</v>
      </c>
      <c r="N5" s="143">
        <v>2500</v>
      </c>
      <c r="O5" s="142">
        <f t="shared" ref="O5:O24" si="0">N5-M5</f>
        <v>90.504451038575553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4818.9910979228489</v>
      </c>
      <c r="N6" s="144">
        <v>6786</v>
      </c>
      <c r="O6" s="149">
        <f t="shared" si="0"/>
        <v>1967.0089020771511</v>
      </c>
      <c r="P6" s="146" t="s">
        <v>46</v>
      </c>
      <c r="Q6" s="107">
        <f>+M11/7</f>
        <v>2409.4955489614244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7228.4866468842738</v>
      </c>
      <c r="N7" s="144">
        <v>9500</v>
      </c>
      <c r="O7" s="149">
        <f t="shared" si="0"/>
        <v>2271.5133531157262</v>
      </c>
      <c r="P7" s="147" t="s">
        <v>39</v>
      </c>
      <c r="Q7" s="98">
        <f>+(M17-M11)/6</f>
        <v>2581.6023738872391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9637.9821958456978</v>
      </c>
      <c r="N8" s="144"/>
      <c r="O8" s="149">
        <f t="shared" si="0"/>
        <v>-9637.9821958456978</v>
      </c>
      <c r="P8" s="147" t="s">
        <v>36</v>
      </c>
      <c r="Q8" s="98">
        <f>+(M19-M17)/2</f>
        <v>5507.418397626112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14456.973293768546</v>
      </c>
      <c r="K9" s="3">
        <v>5</v>
      </c>
      <c r="L9" s="35" t="s">
        <v>33</v>
      </c>
      <c r="M9" s="34">
        <f>+$F$4/$F$11*$D$8+M8</f>
        <v>12047.477744807122</v>
      </c>
      <c r="N9" s="144"/>
      <c r="O9" s="149">
        <f t="shared" si="0"/>
        <v>-12047.477744807122</v>
      </c>
      <c r="P9" s="148" t="s">
        <v>32</v>
      </c>
      <c r="Q9" s="95">
        <f>+(M24-M19)/7</f>
        <v>2089.8685883849093</v>
      </c>
      <c r="R9" s="135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14456.973293768546</v>
      </c>
      <c r="N10" s="144"/>
      <c r="O10" s="149">
        <f t="shared" si="0"/>
        <v>-14456.973293768546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46</v>
      </c>
      <c r="E11" s="90"/>
      <c r="F11" s="89">
        <f>SUM(F8:F10)</f>
        <v>337</v>
      </c>
      <c r="G11" s="54"/>
      <c r="H11" s="373" t="s">
        <v>28</v>
      </c>
      <c r="I11" s="374">
        <f>+M17</f>
        <v>32356.083086053404</v>
      </c>
      <c r="J11" s="85"/>
      <c r="K11" s="3">
        <v>7</v>
      </c>
      <c r="L11" s="35" t="s">
        <v>27</v>
      </c>
      <c r="M11" s="34">
        <f>+$F$4/$F$11*($D$8)+M10</f>
        <v>16866.46884272997</v>
      </c>
      <c r="N11" s="144">
        <v>19500</v>
      </c>
      <c r="O11" s="149">
        <f t="shared" si="0"/>
        <v>2633.5311572700302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19448.071216617209</v>
      </c>
      <c r="N12" s="144">
        <v>21792</v>
      </c>
      <c r="O12" s="149">
        <f t="shared" si="0"/>
        <v>2343.9287833827912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43370.919881305628</v>
      </c>
      <c r="J13" s="85"/>
      <c r="K13" s="3">
        <v>9</v>
      </c>
      <c r="L13" s="35" t="s">
        <v>22</v>
      </c>
      <c r="M13" s="34">
        <f t="shared" si="1"/>
        <v>22029.673590504448</v>
      </c>
      <c r="N13" s="144">
        <v>23600</v>
      </c>
      <c r="O13" s="149">
        <f t="shared" si="0"/>
        <v>1570.3264094955521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24611.275964391687</v>
      </c>
      <c r="N14" s="144">
        <v>25400</v>
      </c>
      <c r="O14" s="149">
        <f t="shared" si="0"/>
        <v>788.72403560831299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58000</v>
      </c>
      <c r="K15" s="3">
        <v>11</v>
      </c>
      <c r="L15" s="35" t="s">
        <v>17</v>
      </c>
      <c r="M15" s="34">
        <f t="shared" si="1"/>
        <v>27192.878338278926</v>
      </c>
      <c r="N15" s="144">
        <v>27800</v>
      </c>
      <c r="O15" s="149">
        <f t="shared" si="0"/>
        <v>607.12166172107391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29774.480712166165</v>
      </c>
      <c r="N16" s="144">
        <v>29900</v>
      </c>
      <c r="O16" s="149">
        <f t="shared" si="0"/>
        <v>125.51928783383482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59</v>
      </c>
      <c r="E17" s="69"/>
      <c r="F17" s="68">
        <f>F16+F11</f>
        <v>441</v>
      </c>
      <c r="G17" s="60"/>
      <c r="H17" s="67"/>
      <c r="I17" s="66"/>
      <c r="K17" s="3">
        <v>13</v>
      </c>
      <c r="L17" s="138" t="s">
        <v>13</v>
      </c>
      <c r="M17" s="34">
        <f t="shared" si="1"/>
        <v>32356.083086053404</v>
      </c>
      <c r="N17" s="144"/>
      <c r="O17" s="149">
        <f t="shared" si="0"/>
        <v>-32356.083086053404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37863.501483679516</v>
      </c>
      <c r="N18" s="144">
        <v>34700</v>
      </c>
      <c r="O18" s="149">
        <f t="shared" si="0"/>
        <v>-3163.5014836795162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122.88135593220339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43370.919881305628</v>
      </c>
      <c r="N19" s="144"/>
      <c r="O19" s="149">
        <f t="shared" si="0"/>
        <v>-43370.919881305628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46296.735905044501</v>
      </c>
      <c r="N20" s="144"/>
      <c r="O20" s="149">
        <f t="shared" si="0"/>
        <v>-46296.735905044501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49222.551928783374</v>
      </c>
      <c r="N21" s="144">
        <v>50000</v>
      </c>
      <c r="O21" s="149">
        <f t="shared" si="0"/>
        <v>777.44807121662598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55200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52148.367952522247</v>
      </c>
      <c r="N22" s="144"/>
      <c r="O22" s="149">
        <f t="shared" si="0"/>
        <v>-52148.367952522247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55074.18397626112</v>
      </c>
      <c r="N23" s="144"/>
      <c r="O23" s="149">
        <f t="shared" si="0"/>
        <v>-55074.18397626112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-2800</v>
      </c>
      <c r="E24" s="26"/>
      <c r="F24" s="25">
        <f>D24/F22</f>
        <v>-2.3333333333333335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57999.999999999993</v>
      </c>
      <c r="N24" s="145"/>
      <c r="O24" s="150">
        <f t="shared" si="0"/>
        <v>-57999.999999999993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73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81000</v>
      </c>
      <c r="G4" s="54"/>
      <c r="H4" s="119"/>
      <c r="I4" s="116"/>
      <c r="N4" s="141"/>
      <c r="R4" s="118"/>
      <c r="S4" s="12"/>
      <c r="T4" s="30"/>
      <c r="Z4" s="1">
        <v>11032020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3364.985163204748</v>
      </c>
      <c r="N5" s="143">
        <v>1732</v>
      </c>
      <c r="O5" s="142">
        <f t="shared" ref="O5:O24" si="0">N5-M5</f>
        <v>-1632.985163204748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6729.970326409496</v>
      </c>
      <c r="N6" s="144">
        <v>7600</v>
      </c>
      <c r="O6" s="149">
        <f t="shared" si="0"/>
        <v>870.02967359050399</v>
      </c>
      <c r="P6" s="146" t="s">
        <v>46</v>
      </c>
      <c r="Q6" s="107">
        <f>+M11/7</f>
        <v>3364.9851632047476</v>
      </c>
      <c r="R6" s="97"/>
      <c r="S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10094.955489614244</v>
      </c>
      <c r="N7" s="144">
        <v>11500</v>
      </c>
      <c r="O7" s="149">
        <f t="shared" si="0"/>
        <v>1405.0445103857564</v>
      </c>
      <c r="P7" s="147" t="s">
        <v>39</v>
      </c>
      <c r="Q7" s="98">
        <f>+(M17-M11)/6</f>
        <v>3605.3412462908013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13459.940652818992</v>
      </c>
      <c r="N8" s="144">
        <v>15092</v>
      </c>
      <c r="O8" s="149">
        <f t="shared" si="0"/>
        <v>1632.059347181008</v>
      </c>
      <c r="P8" s="147" t="s">
        <v>36</v>
      </c>
      <c r="Q8" s="98">
        <f>+(M19-M17)/2</f>
        <v>7691.3946587537066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20189.910979228487</v>
      </c>
      <c r="K9" s="3">
        <v>5</v>
      </c>
      <c r="L9" s="35" t="s">
        <v>33</v>
      </c>
      <c r="M9" s="34">
        <f>+$F$4/$F$11*$D$8+M8</f>
        <v>16824.92581602374</v>
      </c>
      <c r="N9" s="144">
        <v>18000</v>
      </c>
      <c r="O9" s="149">
        <f t="shared" si="0"/>
        <v>1175.0741839762595</v>
      </c>
      <c r="P9" s="148" t="s">
        <v>32</v>
      </c>
      <c r="Q9" s="95">
        <f>+(M24-M19)/7</f>
        <v>2918.6095803306475</v>
      </c>
      <c r="R9" s="135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20189.910979228487</v>
      </c>
      <c r="N10" s="144">
        <v>22323</v>
      </c>
      <c r="O10" s="149">
        <f t="shared" si="0"/>
        <v>2133.0890207715129</v>
      </c>
      <c r="P10" s="76"/>
      <c r="Q10" s="52"/>
      <c r="R10" s="92"/>
      <c r="S10" s="12"/>
      <c r="U10" s="63"/>
    </row>
    <row r="11" spans="2:27" ht="18.75" customHeight="1" x14ac:dyDescent="0.25">
      <c r="B11" s="41"/>
      <c r="C11" s="91" t="s">
        <v>29</v>
      </c>
      <c r="D11" s="89">
        <f>SUM(D8:D10)</f>
        <v>46</v>
      </c>
      <c r="E11" s="90"/>
      <c r="F11" s="89">
        <f>SUM(F8:F10)</f>
        <v>337</v>
      </c>
      <c r="G11" s="54"/>
      <c r="H11" s="373" t="s">
        <v>28</v>
      </c>
      <c r="I11" s="374">
        <f>+M17</f>
        <v>45186.943620178041</v>
      </c>
      <c r="J11" s="85"/>
      <c r="K11" s="3">
        <v>7</v>
      </c>
      <c r="L11" s="35" t="s">
        <v>27</v>
      </c>
      <c r="M11" s="34">
        <f>+$F$4/$F$11*($D$8)+M10</f>
        <v>23554.896142433234</v>
      </c>
      <c r="N11" s="144">
        <v>26143</v>
      </c>
      <c r="O11" s="149">
        <f t="shared" si="0"/>
        <v>2588.1038575667662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27160.237388724036</v>
      </c>
      <c r="N12" s="144">
        <v>29600</v>
      </c>
      <c r="O12" s="149">
        <f t="shared" si="0"/>
        <v>2439.7626112759644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60569.732937685454</v>
      </c>
      <c r="J13" s="85"/>
      <c r="K13" s="3">
        <v>9</v>
      </c>
      <c r="L13" s="35" t="s">
        <v>22</v>
      </c>
      <c r="M13" s="34">
        <f t="shared" si="1"/>
        <v>30765.578635014837</v>
      </c>
      <c r="N13" s="144"/>
      <c r="O13" s="149">
        <f t="shared" si="0"/>
        <v>-30765.578635014837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34370.919881305635</v>
      </c>
      <c r="N14" s="144">
        <v>36200</v>
      </c>
      <c r="O14" s="149">
        <f t="shared" si="0"/>
        <v>1829.0801186943645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81000</v>
      </c>
      <c r="K15" s="3">
        <v>11</v>
      </c>
      <c r="L15" s="35" t="s">
        <v>17</v>
      </c>
      <c r="M15" s="34">
        <f t="shared" si="1"/>
        <v>37976.261127596437</v>
      </c>
      <c r="N15" s="144">
        <v>39900</v>
      </c>
      <c r="O15" s="149">
        <f t="shared" si="0"/>
        <v>1923.7388724035627</v>
      </c>
      <c r="P15" s="76"/>
      <c r="Q15" s="52"/>
      <c r="R15" s="30"/>
      <c r="S15" s="12"/>
      <c r="T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41581.602373887239</v>
      </c>
      <c r="N16" s="144">
        <v>42600</v>
      </c>
      <c r="O16" s="149">
        <f t="shared" si="0"/>
        <v>1018.3976261127609</v>
      </c>
      <c r="P16" s="10"/>
      <c r="Q16" s="52"/>
      <c r="R16" s="71"/>
      <c r="S16" s="12"/>
      <c r="T16" s="12"/>
      <c r="U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59</v>
      </c>
      <c r="E17" s="69"/>
      <c r="F17" s="68">
        <f>F16+F11</f>
        <v>441</v>
      </c>
      <c r="G17" s="60"/>
      <c r="H17" s="67"/>
      <c r="I17" s="66"/>
      <c r="K17" s="3">
        <v>13</v>
      </c>
      <c r="L17" s="138" t="s">
        <v>13</v>
      </c>
      <c r="M17" s="34">
        <f t="shared" si="1"/>
        <v>45186.943620178041</v>
      </c>
      <c r="N17" s="144"/>
      <c r="O17" s="149">
        <f t="shared" si="0"/>
        <v>-45186.943620178041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52878.338278931747</v>
      </c>
      <c r="N18" s="144"/>
      <c r="O18" s="149">
        <f t="shared" si="0"/>
        <v>-52878.338278931747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171.61016949152543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60569.732937685454</v>
      </c>
      <c r="N19" s="144">
        <v>55000</v>
      </c>
      <c r="O19" s="149">
        <f t="shared" si="0"/>
        <v>-5569.7329376854541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64655.786350148359</v>
      </c>
      <c r="N20" s="144"/>
      <c r="O20" s="149">
        <f t="shared" si="0"/>
        <v>-64655.786350148359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68741.839762611271</v>
      </c>
      <c r="N21" s="144">
        <v>66000</v>
      </c>
      <c r="O21" s="149">
        <f t="shared" si="0"/>
        <v>-2741.839762611271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55200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72827.893175074176</v>
      </c>
      <c r="N22" s="144"/>
      <c r="O22" s="149">
        <f t="shared" si="0"/>
        <v>-72827.893175074176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81000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76913.946587537081</v>
      </c>
      <c r="N23" s="144"/>
      <c r="O23" s="149">
        <f t="shared" si="0"/>
        <v>-76913.946587537081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-25800</v>
      </c>
      <c r="E24" s="26"/>
      <c r="F24" s="25">
        <f>D24/F22</f>
        <v>-21.5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80999.999999999985</v>
      </c>
      <c r="N24" s="145"/>
      <c r="O24" s="150">
        <f t="shared" si="0"/>
        <v>-80999.999999999985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73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88000</v>
      </c>
      <c r="G4" s="54"/>
      <c r="H4" s="119"/>
      <c r="I4" s="116"/>
      <c r="N4" s="141"/>
      <c r="R4" s="118"/>
      <c r="S4" s="12"/>
      <c r="T4" s="30"/>
      <c r="Z4" s="1">
        <v>12032020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3267.3267326732675</v>
      </c>
      <c r="N5" s="143"/>
      <c r="O5" s="142">
        <f t="shared" ref="O5:O24" si="0">N5-M5</f>
        <v>-3267.3267326732675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6534.6534653465351</v>
      </c>
      <c r="N6" s="144">
        <v>6900</v>
      </c>
      <c r="O6" s="149">
        <f t="shared" si="0"/>
        <v>365.34653465346491</v>
      </c>
      <c r="P6" s="146" t="s">
        <v>46</v>
      </c>
      <c r="Q6" s="107">
        <f>+M11/7</f>
        <v>3267.3267326732675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9801.9801980198026</v>
      </c>
      <c r="N7" s="144">
        <v>10200</v>
      </c>
      <c r="O7" s="149">
        <f t="shared" si="0"/>
        <v>398.01980198019737</v>
      </c>
      <c r="P7" s="147" t="s">
        <v>39</v>
      </c>
      <c r="Q7" s="98">
        <f>+(M17-M11)/6</f>
        <v>4138.6138613861403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13069.30693069307</v>
      </c>
      <c r="N8" s="144">
        <v>14300</v>
      </c>
      <c r="O8" s="149">
        <f t="shared" si="0"/>
        <v>1230.6930693069298</v>
      </c>
      <c r="P8" s="147" t="s">
        <v>36</v>
      </c>
      <c r="Q8" s="98">
        <f>+(M19-M17)/2</f>
        <v>8712.8712871287134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19</v>
      </c>
      <c r="E9" s="78">
        <v>8</v>
      </c>
      <c r="F9" s="83">
        <f>E9*D9</f>
        <v>152</v>
      </c>
      <c r="G9" s="54"/>
      <c r="H9" s="369" t="s">
        <v>62</v>
      </c>
      <c r="I9" s="371">
        <f>M11-Q6</f>
        <v>19603.960396039605</v>
      </c>
      <c r="K9" s="3">
        <v>5</v>
      </c>
      <c r="L9" s="35" t="s">
        <v>33</v>
      </c>
      <c r="M9" s="34">
        <f>+$F$4/$F$11*$D$8+M8</f>
        <v>16336.633663366338</v>
      </c>
      <c r="N9" s="144">
        <v>19000</v>
      </c>
      <c r="O9" s="149">
        <f t="shared" si="0"/>
        <v>2663.3663366336623</v>
      </c>
      <c r="P9" s="148" t="s">
        <v>32</v>
      </c>
      <c r="Q9" s="95">
        <f>+(M24-M19)/7</f>
        <v>3267.3267326732675</v>
      </c>
      <c r="R9" s="135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19603.960396039605</v>
      </c>
      <c r="N10" s="151">
        <v>25000</v>
      </c>
      <c r="O10" s="149">
        <f t="shared" si="0"/>
        <v>5396.0396039603947</v>
      </c>
      <c r="P10" s="76"/>
      <c r="Q10" s="52"/>
      <c r="R10" s="92"/>
      <c r="S10" s="12"/>
      <c r="U10" s="63" t="s">
        <v>74</v>
      </c>
      <c r="V10" s="12">
        <f>+N19-N17</f>
        <v>10000</v>
      </c>
    </row>
    <row r="11" spans="2:27" ht="18.75" customHeight="1" x14ac:dyDescent="0.25">
      <c r="B11" s="41"/>
      <c r="C11" s="91" t="s">
        <v>29</v>
      </c>
      <c r="D11" s="89">
        <f>SUM(D8:D10)</f>
        <v>55</v>
      </c>
      <c r="E11" s="90"/>
      <c r="F11" s="89">
        <f>SUM(F8:F10)</f>
        <v>404</v>
      </c>
      <c r="G11" s="54"/>
      <c r="H11" s="373" t="s">
        <v>28</v>
      </c>
      <c r="I11" s="374">
        <f>+M17</f>
        <v>47702.970297029715</v>
      </c>
      <c r="J11" s="85"/>
      <c r="K11" s="3">
        <v>7</v>
      </c>
      <c r="L11" s="35" t="s">
        <v>27</v>
      </c>
      <c r="M11" s="34">
        <f>+$F$4/$F$11*($D$8)+M10</f>
        <v>22871.287128712873</v>
      </c>
      <c r="N11" s="144">
        <v>31500</v>
      </c>
      <c r="O11" s="149">
        <f t="shared" si="0"/>
        <v>8628.7128712871272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27009.900990099013</v>
      </c>
      <c r="N12" s="144">
        <v>35000</v>
      </c>
      <c r="O12" s="149">
        <f t="shared" si="0"/>
        <v>7990.0990099009869</v>
      </c>
      <c r="P12" s="76"/>
      <c r="Q12" s="52"/>
      <c r="R12" s="47"/>
      <c r="S12" s="12"/>
      <c r="T12" s="12"/>
      <c r="U12" s="63" t="s">
        <v>75</v>
      </c>
      <c r="V12" s="12">
        <f>+N21-N19</f>
        <v>9000</v>
      </c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65128.712871287142</v>
      </c>
      <c r="J13" s="85"/>
      <c r="K13" s="3">
        <v>9</v>
      </c>
      <c r="L13" s="35" t="s">
        <v>22</v>
      </c>
      <c r="M13" s="34">
        <f t="shared" si="1"/>
        <v>31148.514851485153</v>
      </c>
      <c r="N13" s="144">
        <v>39000</v>
      </c>
      <c r="O13" s="149">
        <f t="shared" si="0"/>
        <v>7851.4851485148465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35287.128712871294</v>
      </c>
      <c r="N14" s="144">
        <v>42700</v>
      </c>
      <c r="O14" s="149">
        <f t="shared" si="0"/>
        <v>7412.8712871287062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88000</v>
      </c>
      <c r="K15" s="3">
        <v>11</v>
      </c>
      <c r="L15" s="35" t="s">
        <v>17</v>
      </c>
      <c r="M15" s="34">
        <f t="shared" si="1"/>
        <v>39425.742574257434</v>
      </c>
      <c r="N15" s="144"/>
      <c r="O15" s="149">
        <f t="shared" si="0"/>
        <v>-39425.742574257434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43564.356435643575</v>
      </c>
      <c r="N16" s="144">
        <v>50300</v>
      </c>
      <c r="O16" s="149">
        <f t="shared" si="0"/>
        <v>6735.6435643564255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68</v>
      </c>
      <c r="E17" s="69"/>
      <c r="F17" s="68">
        <f>F16+F11</f>
        <v>508</v>
      </c>
      <c r="G17" s="60"/>
      <c r="H17" s="67"/>
      <c r="I17" s="66"/>
      <c r="K17" s="3">
        <v>13</v>
      </c>
      <c r="L17" s="138" t="s">
        <v>13</v>
      </c>
      <c r="M17" s="34">
        <f t="shared" si="1"/>
        <v>47702.970297029715</v>
      </c>
      <c r="N17" s="151">
        <v>54000</v>
      </c>
      <c r="O17" s="149">
        <f t="shared" si="0"/>
        <v>6297.0297029702851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56415.841584158428</v>
      </c>
      <c r="N18" s="144"/>
      <c r="O18" s="149">
        <f t="shared" si="0"/>
        <v>-56415.841584158428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161.76470588235293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65128.712871287142</v>
      </c>
      <c r="N19" s="144">
        <v>64000</v>
      </c>
      <c r="O19" s="149">
        <f t="shared" si="0"/>
        <v>-1128.7128712871418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69702.970297029722</v>
      </c>
      <c r="N20" s="144"/>
      <c r="O20" s="149">
        <f t="shared" si="0"/>
        <v>-69702.970297029722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74277.227722772295</v>
      </c>
      <c r="N21" s="144">
        <v>73000</v>
      </c>
      <c r="O21" s="149">
        <f t="shared" si="0"/>
        <v>-1277.2277227722952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66000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78851.485148514868</v>
      </c>
      <c r="N22" s="144"/>
      <c r="O22" s="149">
        <f t="shared" si="0"/>
        <v>-78851.485148514868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83425.742574257441</v>
      </c>
      <c r="N23" s="144"/>
      <c r="O23" s="149">
        <f t="shared" si="0"/>
        <v>-83425.742574257441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-22000</v>
      </c>
      <c r="E24" s="26"/>
      <c r="F24" s="25">
        <f>D24/F22</f>
        <v>-18.333333333333332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88000.000000000015</v>
      </c>
      <c r="N24" s="145"/>
      <c r="O24" s="150">
        <f t="shared" si="0"/>
        <v>-88000.000000000015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AA51"/>
  <sheetViews>
    <sheetView workbookViewId="0">
      <selection activeCell="B3" sqref="B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115000</v>
      </c>
      <c r="G4" s="54"/>
      <c r="H4" s="119"/>
      <c r="I4" s="116"/>
      <c r="N4" s="141"/>
      <c r="R4" s="118"/>
      <c r="S4" s="12"/>
      <c r="T4" s="30"/>
      <c r="Z4" s="1">
        <v>13032020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4882.0754716981137</v>
      </c>
      <c r="N5" s="143">
        <v>5600</v>
      </c>
      <c r="O5" s="142">
        <f t="shared" ref="O5:O24" si="0">N5-M5</f>
        <v>717.92452830188631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9764.1509433962274</v>
      </c>
      <c r="N6" s="144">
        <v>11500</v>
      </c>
      <c r="O6" s="149">
        <f t="shared" si="0"/>
        <v>1735.8490566037726</v>
      </c>
      <c r="P6" s="146" t="s">
        <v>46</v>
      </c>
      <c r="Q6" s="107">
        <f>+M11/7</f>
        <v>4882.0754716981128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14646.226415094341</v>
      </c>
      <c r="N7" s="144">
        <v>13500</v>
      </c>
      <c r="O7" s="149">
        <f t="shared" si="0"/>
        <v>-1146.2264150943411</v>
      </c>
      <c r="P7" s="147" t="s">
        <v>39</v>
      </c>
      <c r="Q7" s="98">
        <f>+(M17-M11)/6</f>
        <v>4882.0754716981173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19528.301886792455</v>
      </c>
      <c r="N8" s="144">
        <v>18344</v>
      </c>
      <c r="O8" s="149">
        <f t="shared" si="0"/>
        <v>-1184.3018867924548</v>
      </c>
      <c r="P8" s="147" t="s">
        <v>36</v>
      </c>
      <c r="Q8" s="98">
        <f>+(M19-M17)/2</f>
        <v>10849.056603773584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29292.452830188678</v>
      </c>
      <c r="K9" s="3">
        <v>5</v>
      </c>
      <c r="L9" s="35" t="s">
        <v>33</v>
      </c>
      <c r="M9" s="34">
        <f>+$F$4/$F$11*$D$8+M8</f>
        <v>24410.377358490568</v>
      </c>
      <c r="N9" s="144">
        <v>22359</v>
      </c>
      <c r="O9" s="149">
        <f t="shared" si="0"/>
        <v>-2051.3773584905684</v>
      </c>
      <c r="P9" s="148" t="s">
        <v>32</v>
      </c>
      <c r="Q9" s="95">
        <f>+(M24-M19)/7</f>
        <v>4262.1293800539052</v>
      </c>
      <c r="R9" s="135"/>
    </row>
    <row r="10" spans="2:27" ht="18.75" customHeight="1" x14ac:dyDescent="0.25">
      <c r="B10" s="41"/>
      <c r="C10" s="80" t="s">
        <v>31</v>
      </c>
      <c r="D10" s="86">
        <v>22</v>
      </c>
      <c r="E10" s="78">
        <v>7</v>
      </c>
      <c r="F10" s="83">
        <f>E10*D10</f>
        <v>154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29292.452830188682</v>
      </c>
      <c r="N10" s="151">
        <v>27119</v>
      </c>
      <c r="O10" s="149">
        <f t="shared" si="0"/>
        <v>-2173.4528301886821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58</v>
      </c>
      <c r="E11" s="90"/>
      <c r="F11" s="89">
        <f>SUM(F8:F10)</f>
        <v>424</v>
      </c>
      <c r="G11" s="54"/>
      <c r="H11" s="373" t="s">
        <v>28</v>
      </c>
      <c r="I11" s="374">
        <f>+M17</f>
        <v>63466.981132075496</v>
      </c>
      <c r="J11" s="85"/>
      <c r="K11" s="3">
        <v>7</v>
      </c>
      <c r="L11" s="35" t="s">
        <v>27</v>
      </c>
      <c r="M11" s="34">
        <f>+$F$4/$F$11*($D$8)+M10</f>
        <v>34174.528301886792</v>
      </c>
      <c r="N11" s="144">
        <v>31500</v>
      </c>
      <c r="O11" s="149">
        <f t="shared" si="0"/>
        <v>-2674.5283018867922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39056.60377358491</v>
      </c>
      <c r="N12" s="144">
        <v>34201</v>
      </c>
      <c r="O12" s="149">
        <f t="shared" si="0"/>
        <v>-4855.6037735849095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85165.094339622665</v>
      </c>
      <c r="J13" s="85"/>
      <c r="K13" s="3">
        <v>9</v>
      </c>
      <c r="L13" s="35" t="s">
        <v>22</v>
      </c>
      <c r="M13" s="34">
        <f t="shared" si="1"/>
        <v>43938.679245283027</v>
      </c>
      <c r="N13" s="144"/>
      <c r="O13" s="149">
        <f t="shared" si="0"/>
        <v>-43938.679245283027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48820.754716981144</v>
      </c>
      <c r="N14" s="144">
        <v>39600</v>
      </c>
      <c r="O14" s="149">
        <f t="shared" si="0"/>
        <v>-9220.7547169811442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115000</v>
      </c>
      <c r="K15" s="3">
        <v>11</v>
      </c>
      <c r="L15" s="35" t="s">
        <v>17</v>
      </c>
      <c r="M15" s="34">
        <f t="shared" si="1"/>
        <v>53702.830188679261</v>
      </c>
      <c r="N15" s="144"/>
      <c r="O15" s="149">
        <f t="shared" si="0"/>
        <v>-53702.830188679261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58584.905660377379</v>
      </c>
      <c r="N16" s="144">
        <v>45800</v>
      </c>
      <c r="O16" s="149">
        <f t="shared" si="0"/>
        <v>-12784.905660377379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71</v>
      </c>
      <c r="E17" s="69"/>
      <c r="F17" s="68">
        <f>F16+F11</f>
        <v>528</v>
      </c>
      <c r="G17" s="60"/>
      <c r="H17" s="67"/>
      <c r="I17" s="66"/>
      <c r="K17" s="3">
        <v>13</v>
      </c>
      <c r="L17" s="138" t="s">
        <v>13</v>
      </c>
      <c r="M17" s="34">
        <f t="shared" si="1"/>
        <v>63466.981132075496</v>
      </c>
      <c r="N17" s="151"/>
      <c r="O17" s="149">
        <f t="shared" si="0"/>
        <v>-63466.981132075496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74316.03773584908</v>
      </c>
      <c r="N18" s="144">
        <v>54500</v>
      </c>
      <c r="O18" s="149">
        <f t="shared" si="0"/>
        <v>-19816.03773584908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202.46478873239437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85165.094339622665</v>
      </c>
      <c r="N19" s="144">
        <v>63000</v>
      </c>
      <c r="O19" s="149">
        <f t="shared" si="0"/>
        <v>-22165.094339622665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91132.075471698132</v>
      </c>
      <c r="N20" s="144"/>
      <c r="O20" s="149">
        <f t="shared" si="0"/>
        <v>-91132.075471698132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97099.056603773599</v>
      </c>
      <c r="N21" s="144">
        <v>69278</v>
      </c>
      <c r="O21" s="149">
        <f t="shared" si="0"/>
        <v>-27821.056603773599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69600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103066.03773584907</v>
      </c>
      <c r="N22" s="144">
        <v>75000</v>
      </c>
      <c r="O22" s="149">
        <f t="shared" si="0"/>
        <v>-28066.037735849066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115000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109033.01886792453</v>
      </c>
      <c r="N23" s="144">
        <v>80200</v>
      </c>
      <c r="O23" s="149">
        <f t="shared" si="0"/>
        <v>-28833.018867924533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-45400</v>
      </c>
      <c r="E24" s="26"/>
      <c r="F24" s="25">
        <f>D24/F22</f>
        <v>-37.833333333333336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115000</v>
      </c>
      <c r="N24" s="145">
        <v>90457</v>
      </c>
      <c r="O24" s="150">
        <f t="shared" si="0"/>
        <v>-24543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76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100000</v>
      </c>
      <c r="G4" s="54"/>
      <c r="H4" s="119"/>
      <c r="I4" s="116"/>
      <c r="N4" s="141">
        <v>97000</v>
      </c>
      <c r="R4" s="118"/>
      <c r="S4" s="12"/>
      <c r="T4" s="30"/>
      <c r="Z4" s="1">
        <v>14032020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4000</v>
      </c>
      <c r="N5" s="143"/>
      <c r="O5" s="142">
        <f t="shared" ref="O5:O24" si="0">N5-M5</f>
        <v>-4000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8000</v>
      </c>
      <c r="N6" s="144"/>
      <c r="O6" s="149">
        <f t="shared" si="0"/>
        <v>-8000</v>
      </c>
      <c r="P6" s="146" t="s">
        <v>46</v>
      </c>
      <c r="Q6" s="107">
        <f>+M11/7</f>
        <v>4000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12000</v>
      </c>
      <c r="N7" s="144">
        <v>9000</v>
      </c>
      <c r="O7" s="149">
        <f t="shared" si="0"/>
        <v>-3000</v>
      </c>
      <c r="P7" s="147" t="s">
        <v>39</v>
      </c>
      <c r="Q7" s="98">
        <f>+(M17-M11)/6</f>
        <v>4470.5882352941189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16000</v>
      </c>
      <c r="N8" s="144"/>
      <c r="O8" s="149">
        <f t="shared" si="0"/>
        <v>-16000</v>
      </c>
      <c r="P8" s="147" t="s">
        <v>36</v>
      </c>
      <c r="Q8" s="98">
        <f>+(M19-M17)/2</f>
        <v>9647.0588235294126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19</v>
      </c>
      <c r="E9" s="78">
        <v>8</v>
      </c>
      <c r="F9" s="83">
        <f>E9*D9</f>
        <v>152</v>
      </c>
      <c r="G9" s="54"/>
      <c r="H9" s="369" t="s">
        <v>62</v>
      </c>
      <c r="I9" s="371">
        <f>M11-Q6</f>
        <v>24000</v>
      </c>
      <c r="K9" s="3">
        <v>5</v>
      </c>
      <c r="L9" s="35" t="s">
        <v>33</v>
      </c>
      <c r="M9" s="34">
        <f>+$F$4/$F$11*$D$8+M8</f>
        <v>20000</v>
      </c>
      <c r="N9" s="144"/>
      <c r="O9" s="149">
        <f t="shared" si="0"/>
        <v>-20000</v>
      </c>
      <c r="P9" s="148" t="s">
        <v>32</v>
      </c>
      <c r="Q9" s="95">
        <f>+(M24-M19)/7</f>
        <v>3697.4789915966417</v>
      </c>
      <c r="R9" s="135"/>
    </row>
    <row r="10" spans="2:27" ht="18.75" customHeight="1" x14ac:dyDescent="0.25">
      <c r="B10" s="41"/>
      <c r="C10" s="80" t="s">
        <v>31</v>
      </c>
      <c r="D10" s="86">
        <v>22</v>
      </c>
      <c r="E10" s="78">
        <v>7</v>
      </c>
      <c r="F10" s="83">
        <f>E10*D10</f>
        <v>154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24000</v>
      </c>
      <c r="N10" s="151"/>
      <c r="O10" s="149">
        <f t="shared" si="0"/>
        <v>-24000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58</v>
      </c>
      <c r="E11" s="90"/>
      <c r="F11" s="89">
        <f>SUM(F8:F10)</f>
        <v>425</v>
      </c>
      <c r="G11" s="54"/>
      <c r="H11" s="373" t="s">
        <v>28</v>
      </c>
      <c r="I11" s="374">
        <f>+M17</f>
        <v>54823.529411764714</v>
      </c>
      <c r="J11" s="85"/>
      <c r="K11" s="3">
        <v>7</v>
      </c>
      <c r="L11" s="35" t="s">
        <v>27</v>
      </c>
      <c r="M11" s="34">
        <f>+$F$4/$F$11*($D$8)+M10</f>
        <v>28000</v>
      </c>
      <c r="N11" s="144"/>
      <c r="O11" s="149">
        <f t="shared" si="0"/>
        <v>-28000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32470.588235294119</v>
      </c>
      <c r="N12" s="144"/>
      <c r="O12" s="149">
        <f t="shared" si="0"/>
        <v>-32470.588235294119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74117.647058823539</v>
      </c>
      <c r="J13" s="85"/>
      <c r="K13" s="3">
        <v>9</v>
      </c>
      <c r="L13" s="35" t="s">
        <v>22</v>
      </c>
      <c r="M13" s="34">
        <f t="shared" si="1"/>
        <v>36941.176470588238</v>
      </c>
      <c r="N13" s="144"/>
      <c r="O13" s="149">
        <f t="shared" si="0"/>
        <v>-36941.176470588238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41411.764705882357</v>
      </c>
      <c r="N14" s="144"/>
      <c r="O14" s="149">
        <f t="shared" si="0"/>
        <v>-41411.764705882357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100000</v>
      </c>
      <c r="K15" s="3">
        <v>11</v>
      </c>
      <c r="L15" s="35" t="s">
        <v>17</v>
      </c>
      <c r="M15" s="34">
        <f t="shared" si="1"/>
        <v>45882.352941176476</v>
      </c>
      <c r="N15" s="144"/>
      <c r="O15" s="149">
        <f t="shared" si="0"/>
        <v>-45882.352941176476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50352.941176470595</v>
      </c>
      <c r="N16" s="144"/>
      <c r="O16" s="149">
        <f t="shared" si="0"/>
        <v>-50352.941176470595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71</v>
      </c>
      <c r="E17" s="69"/>
      <c r="F17" s="68">
        <f>F16+F11</f>
        <v>529</v>
      </c>
      <c r="G17" s="60"/>
      <c r="H17" s="67"/>
      <c r="I17" s="66"/>
      <c r="K17" s="3">
        <v>13</v>
      </c>
      <c r="L17" s="138" t="s">
        <v>13</v>
      </c>
      <c r="M17" s="34">
        <f t="shared" si="1"/>
        <v>54823.529411764714</v>
      </c>
      <c r="N17" s="151"/>
      <c r="O17" s="149">
        <f t="shared" si="0"/>
        <v>-54823.529411764714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64470.588235294126</v>
      </c>
      <c r="N18" s="144"/>
      <c r="O18" s="149">
        <f t="shared" si="0"/>
        <v>-64470.588235294126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176.05633802816902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74117.647058823539</v>
      </c>
      <c r="N19" s="144"/>
      <c r="O19" s="149">
        <f t="shared" si="0"/>
        <v>-74117.647058823539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79294.117647058825</v>
      </c>
      <c r="N20" s="144"/>
      <c r="O20" s="149">
        <f t="shared" si="0"/>
        <v>-79294.117647058825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84470.588235294126</v>
      </c>
      <c r="N21" s="144"/>
      <c r="O21" s="149">
        <f t="shared" si="0"/>
        <v>-84470.588235294126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69600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89647.058823529427</v>
      </c>
      <c r="N22" s="144"/>
      <c r="O22" s="149">
        <f t="shared" si="0"/>
        <v>-89647.058823529427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100000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94823.529411764728</v>
      </c>
      <c r="N23" s="144"/>
      <c r="O23" s="149">
        <f t="shared" si="0"/>
        <v>-94823.529411764728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-30400</v>
      </c>
      <c r="E24" s="26"/>
      <c r="F24" s="25">
        <f>D24/F22</f>
        <v>-25.333333333333332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100000.00000000003</v>
      </c>
      <c r="N24" s="145"/>
      <c r="O24" s="150">
        <f t="shared" si="0"/>
        <v>-100000.00000000003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AA51"/>
  <sheetViews>
    <sheetView workbookViewId="0">
      <selection sqref="A1:XFD104857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87000</v>
      </c>
      <c r="G4" s="54"/>
      <c r="H4" s="119"/>
      <c r="I4" s="116"/>
      <c r="N4" s="141"/>
      <c r="R4" s="118"/>
      <c r="S4" s="12"/>
      <c r="T4" s="30"/>
      <c r="Z4" s="1">
        <v>17032020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3372.0930232558139</v>
      </c>
      <c r="N5" s="143"/>
      <c r="O5" s="142">
        <f t="shared" ref="O5:O24" si="0">N5-M5</f>
        <v>-3372.0930232558139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6744.1860465116279</v>
      </c>
      <c r="N6" s="144">
        <v>5300</v>
      </c>
      <c r="O6" s="149">
        <f t="shared" si="0"/>
        <v>-1444.1860465116279</v>
      </c>
      <c r="P6" s="146" t="s">
        <v>46</v>
      </c>
      <c r="Q6" s="107">
        <f>+M11/7</f>
        <v>3372.0930232558135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10116.279069767443</v>
      </c>
      <c r="N7" s="144"/>
      <c r="O7" s="149">
        <f t="shared" si="0"/>
        <v>-10116.279069767443</v>
      </c>
      <c r="P7" s="147" t="s">
        <v>39</v>
      </c>
      <c r="Q7" s="98">
        <f>+(M17-M11)/6</f>
        <v>3596.8992248062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13488.372093023256</v>
      </c>
      <c r="N8" s="144">
        <v>11059</v>
      </c>
      <c r="O8" s="149">
        <f t="shared" si="0"/>
        <v>-2429.3720930232557</v>
      </c>
      <c r="P8" s="147" t="s">
        <v>36</v>
      </c>
      <c r="Q8" s="98">
        <f>+(M19-M17)/2</f>
        <v>8542.6356589147326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20232.558139534882</v>
      </c>
      <c r="K9" s="3">
        <v>5</v>
      </c>
      <c r="L9" s="35" t="s">
        <v>33</v>
      </c>
      <c r="M9" s="34">
        <f>+$F$4/$F$11*$D$8+M8</f>
        <v>16860.465116279069</v>
      </c>
      <c r="N9" s="144"/>
      <c r="O9" s="149">
        <f t="shared" si="0"/>
        <v>-16860.465116279069</v>
      </c>
      <c r="P9" s="148" t="s">
        <v>32</v>
      </c>
      <c r="Q9" s="95">
        <f>+(M24-M19)/7</f>
        <v>3532.6688815060875</v>
      </c>
      <c r="R9" s="135"/>
    </row>
    <row r="10" spans="2:27" ht="18.75" customHeight="1" x14ac:dyDescent="0.25">
      <c r="B10" s="41"/>
      <c r="C10" s="80" t="s">
        <v>31</v>
      </c>
      <c r="D10" s="86">
        <v>22</v>
      </c>
      <c r="E10" s="78">
        <v>7</v>
      </c>
      <c r="F10" s="83">
        <f>E10*D10</f>
        <v>154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20232.558139534882</v>
      </c>
      <c r="N10" s="151">
        <v>16000</v>
      </c>
      <c r="O10" s="149">
        <f t="shared" si="0"/>
        <v>-4232.5581395348818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53</v>
      </c>
      <c r="E11" s="90"/>
      <c r="F11" s="89">
        <f>SUM(F8:F10)</f>
        <v>387</v>
      </c>
      <c r="G11" s="54"/>
      <c r="H11" s="373" t="s">
        <v>28</v>
      </c>
      <c r="I11" s="374">
        <f>+M17</f>
        <v>45186.046511627894</v>
      </c>
      <c r="J11" s="85"/>
      <c r="K11" s="3">
        <v>7</v>
      </c>
      <c r="L11" s="35" t="s">
        <v>27</v>
      </c>
      <c r="M11" s="34">
        <f>+$F$4/$F$11*($D$8)+M10</f>
        <v>23604.651162790695</v>
      </c>
      <c r="N11" s="144"/>
      <c r="O11" s="149">
        <f t="shared" si="0"/>
        <v>-23604.651162790695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27201.550387596897</v>
      </c>
      <c r="N12" s="144">
        <v>23000</v>
      </c>
      <c r="O12" s="149">
        <f t="shared" si="0"/>
        <v>-4201.5503875968971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62271.317829457359</v>
      </c>
      <c r="J13" s="85"/>
      <c r="K13" s="3">
        <v>9</v>
      </c>
      <c r="L13" s="35" t="s">
        <v>22</v>
      </c>
      <c r="M13" s="34">
        <f t="shared" si="1"/>
        <v>30798.449612403099</v>
      </c>
      <c r="N13" s="144"/>
      <c r="O13" s="149">
        <f t="shared" si="0"/>
        <v>-30798.449612403099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34395.348837209298</v>
      </c>
      <c r="N14" s="144">
        <v>28600</v>
      </c>
      <c r="O14" s="149">
        <f t="shared" si="0"/>
        <v>-5795.3488372092979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87000</v>
      </c>
      <c r="K15" s="3">
        <v>11</v>
      </c>
      <c r="L15" s="35" t="s">
        <v>17</v>
      </c>
      <c r="M15" s="34">
        <f t="shared" si="1"/>
        <v>37992.248062015497</v>
      </c>
      <c r="N15" s="144"/>
      <c r="O15" s="149">
        <f t="shared" si="0"/>
        <v>-37992.248062015497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41589.147286821695</v>
      </c>
      <c r="N16" s="144"/>
      <c r="O16" s="149">
        <f t="shared" si="0"/>
        <v>-41589.147286821695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66</v>
      </c>
      <c r="E17" s="69"/>
      <c r="F17" s="68">
        <f>F16+F11</f>
        <v>491</v>
      </c>
      <c r="G17" s="60"/>
      <c r="H17" s="67"/>
      <c r="I17" s="66"/>
      <c r="K17" s="3">
        <v>13</v>
      </c>
      <c r="L17" s="138" t="s">
        <v>13</v>
      </c>
      <c r="M17" s="34">
        <f t="shared" si="1"/>
        <v>45186.046511627894</v>
      </c>
      <c r="N17" s="151"/>
      <c r="O17" s="149">
        <f t="shared" si="0"/>
        <v>-45186.046511627894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53728.682170542626</v>
      </c>
      <c r="N18" s="144"/>
      <c r="O18" s="149">
        <f t="shared" si="0"/>
        <v>-53728.682170542626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164.77272727272728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62271.317829457359</v>
      </c>
      <c r="N19" s="144"/>
      <c r="O19" s="149">
        <f t="shared" si="0"/>
        <v>-62271.317829457359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67217.054263565893</v>
      </c>
      <c r="N20" s="144"/>
      <c r="O20" s="149">
        <f t="shared" si="0"/>
        <v>-67217.054263565893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72162.790697674413</v>
      </c>
      <c r="N21" s="144"/>
      <c r="O21" s="149">
        <f t="shared" si="0"/>
        <v>-72162.790697674413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63600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77108.527131782932</v>
      </c>
      <c r="N22" s="144"/>
      <c r="O22" s="149">
        <f t="shared" si="0"/>
        <v>-77108.527131782932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87000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82054.263565891451</v>
      </c>
      <c r="N23" s="144"/>
      <c r="O23" s="149">
        <f t="shared" si="0"/>
        <v>-82054.263565891451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-23400</v>
      </c>
      <c r="E24" s="26"/>
      <c r="F24" s="25">
        <f>D24/F22</f>
        <v>-19.5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86999.999999999971</v>
      </c>
      <c r="N24" s="145"/>
      <c r="O24" s="150">
        <f t="shared" si="0"/>
        <v>-86999.999999999971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AA51"/>
  <sheetViews>
    <sheetView workbookViewId="0">
      <selection sqref="A1:XFD104857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65000</v>
      </c>
      <c r="G4" s="54"/>
      <c r="H4" s="119"/>
      <c r="I4" s="116"/>
      <c r="N4" s="141"/>
      <c r="R4" s="118"/>
      <c r="S4" s="12"/>
      <c r="T4" s="30"/>
      <c r="Z4" s="1">
        <v>18032020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2853.6585365853657</v>
      </c>
      <c r="N5" s="143">
        <v>8000</v>
      </c>
      <c r="O5" s="142">
        <f t="shared" ref="O5:O24" si="0">N5-M5</f>
        <v>5146.3414634146338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5707.3170731707314</v>
      </c>
      <c r="N6" s="144">
        <v>12200</v>
      </c>
      <c r="O6" s="149">
        <f t="shared" si="0"/>
        <v>6492.6829268292686</v>
      </c>
      <c r="P6" s="146" t="s">
        <v>46</v>
      </c>
      <c r="Q6" s="107">
        <f>+M11/7</f>
        <v>2853.6585365853653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8560.9756097560967</v>
      </c>
      <c r="N7" s="144">
        <v>16000</v>
      </c>
      <c r="O7" s="149">
        <f t="shared" si="0"/>
        <v>7439.0243902439033</v>
      </c>
      <c r="P7" s="147" t="s">
        <v>39</v>
      </c>
      <c r="Q7" s="98">
        <f>+(M17-M11)/6</f>
        <v>2853.6585365853648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11414.634146341463</v>
      </c>
      <c r="N8" s="144">
        <v>19000</v>
      </c>
      <c r="O8" s="149">
        <f t="shared" si="0"/>
        <v>7585.3658536585372</v>
      </c>
      <c r="P8" s="147" t="s">
        <v>36</v>
      </c>
      <c r="Q8" s="98">
        <f>+(M19-M17)/2</f>
        <v>6024.3902439024387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17121.951219512193</v>
      </c>
      <c r="K9" s="3">
        <v>5</v>
      </c>
      <c r="L9" s="35" t="s">
        <v>33</v>
      </c>
      <c r="M9" s="34">
        <f>+$F$4/$F$11*$D$8+M8</f>
        <v>14268.292682926829</v>
      </c>
      <c r="N9" s="144">
        <v>20000</v>
      </c>
      <c r="O9" s="149">
        <f t="shared" si="0"/>
        <v>5731.707317073171</v>
      </c>
      <c r="P9" s="148" t="s">
        <v>32</v>
      </c>
      <c r="Q9" s="95">
        <f>+(M24-M19)/7</f>
        <v>2264.808362369336</v>
      </c>
      <c r="R9" s="135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17121.951219512193</v>
      </c>
      <c r="N10" s="151"/>
      <c r="O10" s="149">
        <f t="shared" si="0"/>
        <v>-17121.951219512193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56</v>
      </c>
      <c r="E11" s="90"/>
      <c r="F11" s="89">
        <f>SUM(F8:F10)</f>
        <v>410</v>
      </c>
      <c r="G11" s="54"/>
      <c r="H11" s="373" t="s">
        <v>28</v>
      </c>
      <c r="I11" s="374">
        <f>+M17</f>
        <v>37097.560975609747</v>
      </c>
      <c r="J11" s="85"/>
      <c r="K11" s="3">
        <v>7</v>
      </c>
      <c r="L11" s="35" t="s">
        <v>27</v>
      </c>
      <c r="M11" s="34">
        <f>+$F$4/$F$11*($D$8)+M10</f>
        <v>19975.609756097558</v>
      </c>
      <c r="N11" s="144">
        <v>24300</v>
      </c>
      <c r="O11" s="149">
        <f t="shared" si="0"/>
        <v>4324.3902439024423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22829.268292682922</v>
      </c>
      <c r="N12" s="144">
        <v>26150</v>
      </c>
      <c r="O12" s="149">
        <f t="shared" si="0"/>
        <v>3320.731707317078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49146.341463414625</v>
      </c>
      <c r="J13" s="85"/>
      <c r="K13" s="3">
        <v>9</v>
      </c>
      <c r="L13" s="35" t="s">
        <v>22</v>
      </c>
      <c r="M13" s="34">
        <f t="shared" si="1"/>
        <v>25682.926829268286</v>
      </c>
      <c r="N13" s="144">
        <v>27500</v>
      </c>
      <c r="O13" s="149">
        <f t="shared" si="0"/>
        <v>1817.0731707317136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28536.585365853651</v>
      </c>
      <c r="N14" s="144">
        <v>29900</v>
      </c>
      <c r="O14" s="149">
        <f t="shared" si="0"/>
        <v>1363.4146341463493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65000</v>
      </c>
      <c r="K15" s="3">
        <v>11</v>
      </c>
      <c r="L15" s="35" t="s">
        <v>17</v>
      </c>
      <c r="M15" s="34">
        <f t="shared" si="1"/>
        <v>31390.243902439015</v>
      </c>
      <c r="N15" s="144">
        <v>32100</v>
      </c>
      <c r="O15" s="149">
        <f t="shared" si="0"/>
        <v>709.75609756098493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34243.902439024379</v>
      </c>
      <c r="N16" s="144">
        <v>34500</v>
      </c>
      <c r="O16" s="149">
        <f t="shared" si="0"/>
        <v>256.09756097562058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69</v>
      </c>
      <c r="E17" s="69"/>
      <c r="F17" s="68">
        <f>F16+F11</f>
        <v>514</v>
      </c>
      <c r="G17" s="60"/>
      <c r="H17" s="67"/>
      <c r="I17" s="66"/>
      <c r="K17" s="3">
        <v>13</v>
      </c>
      <c r="L17" s="138" t="s">
        <v>13</v>
      </c>
      <c r="M17" s="34">
        <f t="shared" si="1"/>
        <v>37097.560975609747</v>
      </c>
      <c r="N17" s="151">
        <v>36200</v>
      </c>
      <c r="O17" s="149">
        <f t="shared" si="0"/>
        <v>-897.5609756097474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43121.951219512186</v>
      </c>
      <c r="N18" s="144"/>
      <c r="O18" s="149">
        <f t="shared" si="0"/>
        <v>-43121.951219512186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117.7536231884058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49146.341463414625</v>
      </c>
      <c r="N19" s="144"/>
      <c r="O19" s="149">
        <f t="shared" si="0"/>
        <v>-49146.341463414625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52317.073170731695</v>
      </c>
      <c r="N20" s="144"/>
      <c r="O20" s="149">
        <f t="shared" si="0"/>
        <v>-52317.073170731695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55487.804878048766</v>
      </c>
      <c r="N21" s="144"/>
      <c r="O21" s="149">
        <f t="shared" si="0"/>
        <v>-55487.804878048766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67200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58658.536585365837</v>
      </c>
      <c r="N22" s="144"/>
      <c r="O22" s="149">
        <f t="shared" si="0"/>
        <v>-58658.536585365837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61829.268292682907</v>
      </c>
      <c r="N23" s="144"/>
      <c r="O23" s="149">
        <f t="shared" si="0"/>
        <v>-61829.268292682907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2200</v>
      </c>
      <c r="E24" s="26"/>
      <c r="F24" s="25">
        <f>D24/F22</f>
        <v>1.8333333333333333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64999.999999999978</v>
      </c>
      <c r="N24" s="145"/>
      <c r="O24" s="150">
        <f t="shared" si="0"/>
        <v>-64999.999999999978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43909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56000</v>
      </c>
      <c r="G4" s="54"/>
      <c r="H4" s="119"/>
      <c r="I4" s="116"/>
      <c r="N4" s="141"/>
      <c r="R4" s="118"/>
      <c r="S4" s="12"/>
      <c r="T4" s="30"/>
      <c r="Z4" s="1">
        <v>19032020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2695.1871657754009</v>
      </c>
      <c r="N5" s="143">
        <v>6500</v>
      </c>
      <c r="O5" s="142">
        <f t="shared" ref="O5:O24" si="0">N5-M5</f>
        <v>3804.8128342245991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5390.3743315508018</v>
      </c>
      <c r="N6" s="144">
        <v>7600</v>
      </c>
      <c r="O6" s="149">
        <f t="shared" si="0"/>
        <v>2209.6256684491982</v>
      </c>
      <c r="P6" s="146" t="s">
        <v>46</v>
      </c>
      <c r="Q6" s="107">
        <f>+M11/7</f>
        <v>2695.1871657754014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8085.5614973262027</v>
      </c>
      <c r="N7" s="144">
        <v>13000</v>
      </c>
      <c r="O7" s="149">
        <f t="shared" si="0"/>
        <v>4914.4385026737973</v>
      </c>
      <c r="P7" s="147" t="s">
        <v>39</v>
      </c>
      <c r="Q7" s="98">
        <f>+(M17-M11)/6</f>
        <v>2545.4545454545446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10780.748663101604</v>
      </c>
      <c r="N8" s="144">
        <v>17000</v>
      </c>
      <c r="O8" s="149">
        <f t="shared" si="0"/>
        <v>6219.2513368983964</v>
      </c>
      <c r="P8" s="147" t="s">
        <v>36</v>
      </c>
      <c r="Q8" s="98">
        <f>+(M19-M17)/2</f>
        <v>4941.1764705882379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16171.122994652407</v>
      </c>
      <c r="K9" s="3">
        <v>5</v>
      </c>
      <c r="L9" s="35" t="s">
        <v>33</v>
      </c>
      <c r="M9" s="34">
        <f>+$F$4/$F$11*$D$8+M8</f>
        <v>13475.935828877005</v>
      </c>
      <c r="N9" s="144">
        <v>18300</v>
      </c>
      <c r="O9" s="149">
        <f t="shared" si="0"/>
        <v>4824.0641711229946</v>
      </c>
      <c r="P9" s="148" t="s">
        <v>32</v>
      </c>
      <c r="Q9" s="95">
        <f>+(M24-M19)/7</f>
        <v>1711.2299465240617</v>
      </c>
      <c r="R9" s="135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16171.122994652407</v>
      </c>
      <c r="N10" s="151"/>
      <c r="O10" s="149">
        <f t="shared" si="0"/>
        <v>-16171.122994652407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51</v>
      </c>
      <c r="E11" s="90"/>
      <c r="F11" s="89">
        <f>SUM(F8:F10)</f>
        <v>374</v>
      </c>
      <c r="G11" s="54"/>
      <c r="H11" s="373" t="s">
        <v>28</v>
      </c>
      <c r="I11" s="374">
        <f>+M17</f>
        <v>34139.037433155077</v>
      </c>
      <c r="J11" s="85"/>
      <c r="K11" s="3">
        <v>7</v>
      </c>
      <c r="L11" s="35" t="s">
        <v>27</v>
      </c>
      <c r="M11" s="34">
        <f>+$F$4/$F$11*($D$8)+M10</f>
        <v>18866.310160427809</v>
      </c>
      <c r="N11" s="144">
        <v>22000</v>
      </c>
      <c r="O11" s="149">
        <f t="shared" si="0"/>
        <v>3133.689839572191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21411.764705882353</v>
      </c>
      <c r="N12" s="144">
        <v>24200</v>
      </c>
      <c r="O12" s="149">
        <f t="shared" si="0"/>
        <v>2788.2352941176468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44021.390374331553</v>
      </c>
      <c r="J13" s="85"/>
      <c r="K13" s="3">
        <v>9</v>
      </c>
      <c r="L13" s="35" t="s">
        <v>22</v>
      </c>
      <c r="M13" s="34">
        <f t="shared" si="1"/>
        <v>23957.219251336897</v>
      </c>
      <c r="N13" s="144">
        <v>25100</v>
      </c>
      <c r="O13" s="149">
        <f t="shared" si="0"/>
        <v>1142.7807486631027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26502.673796791441</v>
      </c>
      <c r="N14" s="144"/>
      <c r="O14" s="149">
        <f t="shared" si="0"/>
        <v>-26502.673796791441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56000</v>
      </c>
      <c r="K15" s="3">
        <v>11</v>
      </c>
      <c r="L15" s="35" t="s">
        <v>17</v>
      </c>
      <c r="M15" s="34">
        <f t="shared" si="1"/>
        <v>29048.128342245986</v>
      </c>
      <c r="N15" s="144"/>
      <c r="O15" s="149">
        <f t="shared" si="0"/>
        <v>-29048.128342245986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31593.58288770053</v>
      </c>
      <c r="N16" s="144">
        <v>33000</v>
      </c>
      <c r="O16" s="149">
        <f t="shared" si="0"/>
        <v>1406.4171122994703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64</v>
      </c>
      <c r="E17" s="69"/>
      <c r="F17" s="68">
        <f>F16+F11</f>
        <v>478</v>
      </c>
      <c r="G17" s="60"/>
      <c r="H17" s="67"/>
      <c r="I17" s="66"/>
      <c r="K17" s="3">
        <v>13</v>
      </c>
      <c r="L17" s="138" t="s">
        <v>13</v>
      </c>
      <c r="M17" s="34">
        <f t="shared" si="1"/>
        <v>34139.037433155077</v>
      </c>
      <c r="N17" s="151"/>
      <c r="O17" s="149">
        <f t="shared" si="0"/>
        <v>-34139.037433155077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39080.213903743315</v>
      </c>
      <c r="N18" s="144"/>
      <c r="O18" s="149">
        <f t="shared" si="0"/>
        <v>-39080.213903743315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109.375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44021.390374331553</v>
      </c>
      <c r="N19" s="144"/>
      <c r="O19" s="149">
        <f t="shared" si="0"/>
        <v>-44021.390374331553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46417.11229946524</v>
      </c>
      <c r="N20" s="144"/>
      <c r="O20" s="149">
        <f t="shared" si="0"/>
        <v>-46417.11229946524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48812.834224598926</v>
      </c>
      <c r="N21" s="144"/>
      <c r="O21" s="149">
        <f t="shared" si="0"/>
        <v>-48812.834224598926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61200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51208.556149732613</v>
      </c>
      <c r="N22" s="144"/>
      <c r="O22" s="149">
        <f t="shared" si="0"/>
        <v>-51208.556149732613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53604.278074866299</v>
      </c>
      <c r="N23" s="144"/>
      <c r="O23" s="149">
        <f t="shared" si="0"/>
        <v>-53604.278074866299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5200</v>
      </c>
      <c r="E24" s="26"/>
      <c r="F24" s="25">
        <f>D24/F22</f>
        <v>4.333333333333333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55999.999999999985</v>
      </c>
      <c r="N24" s="145"/>
      <c r="O24" s="150">
        <f t="shared" si="0"/>
        <v>-55999.999999999985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AA51"/>
  <sheetViews>
    <sheetView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43910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47000</v>
      </c>
      <c r="G4" s="54"/>
      <c r="H4" s="119"/>
      <c r="I4" s="116"/>
      <c r="N4" s="141"/>
      <c r="R4" s="118"/>
      <c r="S4" s="12"/>
      <c r="T4" s="30"/>
      <c r="Z4" s="1">
        <v>20032020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2152.6717557251905</v>
      </c>
      <c r="N5" s="143"/>
      <c r="O5" s="142">
        <f t="shared" ref="O5:O24" si="0">N5-M5</f>
        <v>-2152.6717557251905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4305.3435114503809</v>
      </c>
      <c r="N6" s="144"/>
      <c r="O6" s="149">
        <f t="shared" si="0"/>
        <v>-4305.3435114503809</v>
      </c>
      <c r="P6" s="146" t="s">
        <v>46</v>
      </c>
      <c r="Q6" s="107">
        <f>+M11/7</f>
        <v>2152.6717557251905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6458.0152671755714</v>
      </c>
      <c r="N7" s="144"/>
      <c r="O7" s="149">
        <f t="shared" si="0"/>
        <v>-6458.0152671755714</v>
      </c>
      <c r="P7" s="147" t="s">
        <v>39</v>
      </c>
      <c r="Q7" s="98">
        <f>+(M17-M11)/6</f>
        <v>1793.8931297709933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12</v>
      </c>
      <c r="E8" s="78">
        <v>7</v>
      </c>
      <c r="F8" s="100">
        <f>E8*D8</f>
        <v>84</v>
      </c>
      <c r="G8" s="54"/>
      <c r="H8" s="377"/>
      <c r="I8" s="378"/>
      <c r="K8" s="3">
        <v>4</v>
      </c>
      <c r="L8" s="35" t="s">
        <v>37</v>
      </c>
      <c r="M8" s="34">
        <f>+$F$4/$F$11*$D$8+M7</f>
        <v>8610.6870229007618</v>
      </c>
      <c r="N8" s="144"/>
      <c r="O8" s="149">
        <f t="shared" si="0"/>
        <v>-8610.6870229007618</v>
      </c>
      <c r="P8" s="147" t="s">
        <v>36</v>
      </c>
      <c r="Q8" s="98">
        <f>+(M19-M17)/2</f>
        <v>4305.3435114503809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10</v>
      </c>
      <c r="E9" s="78">
        <v>8</v>
      </c>
      <c r="F9" s="83">
        <f>E9*D9</f>
        <v>80</v>
      </c>
      <c r="G9" s="54"/>
      <c r="H9" s="369" t="s">
        <v>62</v>
      </c>
      <c r="I9" s="371">
        <f>M11-Q6</f>
        <v>12916.030534351143</v>
      </c>
      <c r="K9" s="3">
        <v>5</v>
      </c>
      <c r="L9" s="35" t="s">
        <v>33</v>
      </c>
      <c r="M9" s="34">
        <f>+$F$4/$F$11*$D$8+M8</f>
        <v>10763.358778625952</v>
      </c>
      <c r="N9" s="144"/>
      <c r="O9" s="149">
        <f t="shared" si="0"/>
        <v>-10763.358778625952</v>
      </c>
      <c r="P9" s="148" t="s">
        <v>32</v>
      </c>
      <c r="Q9" s="95">
        <f>+(M24-M19)/7</f>
        <v>1793.8931297709912</v>
      </c>
      <c r="R9" s="135"/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12916.030534351143</v>
      </c>
      <c r="N10" s="151"/>
      <c r="O10" s="149">
        <f t="shared" si="0"/>
        <v>-12916.030534351143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36</v>
      </c>
      <c r="E11" s="90"/>
      <c r="F11" s="89">
        <f>SUM(F8:F10)</f>
        <v>262</v>
      </c>
      <c r="G11" s="54"/>
      <c r="H11" s="373" t="s">
        <v>28</v>
      </c>
      <c r="I11" s="374">
        <f>+M17</f>
        <v>25832.061068702293</v>
      </c>
      <c r="J11" s="85"/>
      <c r="K11" s="3">
        <v>7</v>
      </c>
      <c r="L11" s="35" t="s">
        <v>27</v>
      </c>
      <c r="M11" s="34">
        <f>+$F$4/$F$11*($D$8)+M10</f>
        <v>15068.702290076333</v>
      </c>
      <c r="N11" s="144">
        <v>15400</v>
      </c>
      <c r="O11" s="149">
        <f t="shared" si="0"/>
        <v>331.29770992366684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16862.595419847326</v>
      </c>
      <c r="N12" s="144">
        <v>16600</v>
      </c>
      <c r="O12" s="149">
        <f t="shared" si="0"/>
        <v>-262.59541984732641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34442.748091603054</v>
      </c>
      <c r="J13" s="85"/>
      <c r="K13" s="3">
        <v>9</v>
      </c>
      <c r="L13" s="35" t="s">
        <v>22</v>
      </c>
      <c r="M13" s="34">
        <f t="shared" si="1"/>
        <v>18656.48854961832</v>
      </c>
      <c r="N13" s="144">
        <v>17100</v>
      </c>
      <c r="O13" s="149">
        <f t="shared" si="0"/>
        <v>-1556.4885496183197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20450.381679389313</v>
      </c>
      <c r="N14" s="144">
        <v>18000</v>
      </c>
      <c r="O14" s="149">
        <f t="shared" si="0"/>
        <v>-2450.3816793893129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47000</v>
      </c>
      <c r="K15" s="3">
        <v>11</v>
      </c>
      <c r="L15" s="35" t="s">
        <v>17</v>
      </c>
      <c r="M15" s="34">
        <f t="shared" si="1"/>
        <v>22244.274809160306</v>
      </c>
      <c r="N15" s="144">
        <v>19300</v>
      </c>
      <c r="O15" s="149">
        <f t="shared" si="0"/>
        <v>-2944.2748091603062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24038.167938931299</v>
      </c>
      <c r="N16" s="144"/>
      <c r="O16" s="149">
        <f t="shared" si="0"/>
        <v>-24038.167938931299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49</v>
      </c>
      <c r="E17" s="69"/>
      <c r="F17" s="68">
        <f>F16+F11</f>
        <v>366</v>
      </c>
      <c r="G17" s="60"/>
      <c r="H17" s="67"/>
      <c r="I17" s="66"/>
      <c r="K17" s="3">
        <v>13</v>
      </c>
      <c r="L17" s="138" t="s">
        <v>13</v>
      </c>
      <c r="M17" s="34">
        <f t="shared" si="1"/>
        <v>25832.061068702293</v>
      </c>
      <c r="N17" s="151"/>
      <c r="O17" s="149">
        <f t="shared" si="0"/>
        <v>-25832.061068702293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30137.404580152674</v>
      </c>
      <c r="N18" s="144">
        <v>25500</v>
      </c>
      <c r="O18" s="149">
        <f t="shared" si="0"/>
        <v>-4637.4045801526736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119.89795918367346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34442.748091603054</v>
      </c>
      <c r="N19" s="144"/>
      <c r="O19" s="149">
        <f t="shared" si="0"/>
        <v>-34442.748091603054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36954.198473282442</v>
      </c>
      <c r="N20" s="144"/>
      <c r="O20" s="149">
        <f t="shared" si="0"/>
        <v>-36954.198473282442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39465.64885496183</v>
      </c>
      <c r="N21" s="144">
        <v>34700</v>
      </c>
      <c r="O21" s="149">
        <f t="shared" si="0"/>
        <v>-4765.6488549618298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43200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41977.099236641217</v>
      </c>
      <c r="N22" s="144"/>
      <c r="O22" s="149">
        <f t="shared" si="0"/>
        <v>-41977.099236641217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47000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44488.549618320605</v>
      </c>
      <c r="N23" s="144"/>
      <c r="O23" s="149">
        <f t="shared" si="0"/>
        <v>-44488.549618320605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-3800</v>
      </c>
      <c r="E24" s="26"/>
      <c r="F24" s="25">
        <f>D24/F22</f>
        <v>-3.1666666666666665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46999.999999999993</v>
      </c>
      <c r="N24" s="145"/>
      <c r="O24" s="150">
        <f t="shared" si="0"/>
        <v>-46999.999999999993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AA51"/>
  <sheetViews>
    <sheetView workbookViewId="0">
      <selection activeCell="N18" sqref="N18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43913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55500</v>
      </c>
      <c r="G4" s="54"/>
      <c r="H4" s="119"/>
      <c r="I4" s="116"/>
      <c r="N4" s="141"/>
      <c r="R4" s="118"/>
      <c r="S4" s="12"/>
      <c r="T4" s="30"/>
      <c r="Z4" s="1">
        <v>23032020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2870.6896551724139</v>
      </c>
      <c r="N5" s="143"/>
      <c r="O5" s="142">
        <f t="shared" ref="O5:O24" si="0">N5-M5</f>
        <v>-2870.6896551724139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5741.3793103448279</v>
      </c>
      <c r="N6" s="144"/>
      <c r="O6" s="149">
        <f t="shared" si="0"/>
        <v>-5741.3793103448279</v>
      </c>
      <c r="P6" s="146" t="s">
        <v>46</v>
      </c>
      <c r="Q6" s="107">
        <f>+M11/7</f>
        <v>2870.6896551724135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8612.0689655172428</v>
      </c>
      <c r="N7" s="144"/>
      <c r="O7" s="149">
        <f t="shared" si="0"/>
        <v>-8612.0689655172428</v>
      </c>
      <c r="P7" s="147" t="s">
        <v>39</v>
      </c>
      <c r="Q7" s="98">
        <f>+(M17-M11)/6</f>
        <v>1913.7931034482754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12</v>
      </c>
      <c r="E8" s="78">
        <v>7</v>
      </c>
      <c r="F8" s="100">
        <f>E8*D8</f>
        <v>84</v>
      </c>
      <c r="G8" s="54"/>
      <c r="H8" s="377"/>
      <c r="I8" s="378"/>
      <c r="K8" s="3">
        <v>4</v>
      </c>
      <c r="L8" s="35" t="s">
        <v>37</v>
      </c>
      <c r="M8" s="34">
        <f>+$F$4/$F$11*$D$8+M7</f>
        <v>11482.758620689656</v>
      </c>
      <c r="N8" s="144"/>
      <c r="O8" s="149">
        <f t="shared" si="0"/>
        <v>-11482.758620689656</v>
      </c>
      <c r="P8" s="147" t="s">
        <v>36</v>
      </c>
      <c r="Q8" s="98">
        <f>+(M19-M17)/2</f>
        <v>4784.4827586206902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8</v>
      </c>
      <c r="E9" s="78">
        <v>8</v>
      </c>
      <c r="F9" s="83">
        <f>E9*D9</f>
        <v>64</v>
      </c>
      <c r="G9" s="54"/>
      <c r="H9" s="369" t="s">
        <v>62</v>
      </c>
      <c r="I9" s="371">
        <f>M11-Q6</f>
        <v>17224.137931034482</v>
      </c>
      <c r="K9" s="3">
        <v>5</v>
      </c>
      <c r="L9" s="35" t="s">
        <v>33</v>
      </c>
      <c r="M9" s="34">
        <f>+$F$4/$F$11*$D$8+M8</f>
        <v>14353.448275862069</v>
      </c>
      <c r="N9" s="144"/>
      <c r="O9" s="149">
        <f t="shared" si="0"/>
        <v>-14353.448275862069</v>
      </c>
      <c r="P9" s="148" t="s">
        <v>32</v>
      </c>
      <c r="Q9" s="95">
        <f>+(M24-M19)/7</f>
        <v>2050.492610837438</v>
      </c>
      <c r="R9" s="135"/>
    </row>
    <row r="10" spans="2:27" ht="18.75" customHeight="1" x14ac:dyDescent="0.25">
      <c r="B10" s="41"/>
      <c r="C10" s="80" t="s">
        <v>31</v>
      </c>
      <c r="D10" s="86">
        <v>12</v>
      </c>
      <c r="E10" s="78">
        <v>7</v>
      </c>
      <c r="F10" s="83">
        <f>E10*D10</f>
        <v>84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17224.137931034482</v>
      </c>
      <c r="N10" s="151"/>
      <c r="O10" s="149">
        <f t="shared" si="0"/>
        <v>-17224.137931034482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32</v>
      </c>
      <c r="E11" s="90"/>
      <c r="F11" s="89">
        <f>SUM(F8:F10)</f>
        <v>232</v>
      </c>
      <c r="G11" s="54"/>
      <c r="H11" s="373" t="s">
        <v>28</v>
      </c>
      <c r="I11" s="374">
        <f>+M17</f>
        <v>31577.586206896547</v>
      </c>
      <c r="J11" s="85"/>
      <c r="K11" s="3">
        <v>7</v>
      </c>
      <c r="L11" s="35" t="s">
        <v>27</v>
      </c>
      <c r="M11" s="34">
        <f>+$F$4/$F$11*($D$8)+M10</f>
        <v>20094.827586206895</v>
      </c>
      <c r="N11" s="144">
        <v>25000</v>
      </c>
      <c r="O11" s="149">
        <f t="shared" si="0"/>
        <v>4905.1724137931051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22008.62068965517</v>
      </c>
      <c r="N12" s="144"/>
      <c r="O12" s="149">
        <f t="shared" si="0"/>
        <v>-22008.62068965517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41146.551724137928</v>
      </c>
      <c r="J13" s="85"/>
      <c r="K13" s="3">
        <v>9</v>
      </c>
      <c r="L13" s="35" t="s">
        <v>22</v>
      </c>
      <c r="M13" s="34">
        <f t="shared" si="1"/>
        <v>23922.413793103446</v>
      </c>
      <c r="N13" s="144"/>
      <c r="O13" s="149">
        <f t="shared" si="0"/>
        <v>-23922.413793103446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25836.206896551721</v>
      </c>
      <c r="N14" s="144">
        <v>29900</v>
      </c>
      <c r="O14" s="149">
        <f t="shared" si="0"/>
        <v>4063.793103448279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55500</v>
      </c>
      <c r="K15" s="3">
        <v>11</v>
      </c>
      <c r="L15" s="35" t="s">
        <v>17</v>
      </c>
      <c r="M15" s="34">
        <f t="shared" si="1"/>
        <v>27749.999999999996</v>
      </c>
      <c r="N15" s="144">
        <v>31400</v>
      </c>
      <c r="O15" s="149">
        <f t="shared" si="0"/>
        <v>3650.0000000000036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29663.793103448272</v>
      </c>
      <c r="N16" s="144">
        <v>33600</v>
      </c>
      <c r="O16" s="149">
        <f t="shared" si="0"/>
        <v>3936.2068965517283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45</v>
      </c>
      <c r="E17" s="69"/>
      <c r="F17" s="68">
        <f>F16+F11</f>
        <v>336</v>
      </c>
      <c r="G17" s="60"/>
      <c r="H17" s="67"/>
      <c r="I17" s="66"/>
      <c r="K17" s="3">
        <v>13</v>
      </c>
      <c r="L17" s="138" t="s">
        <v>13</v>
      </c>
      <c r="M17" s="34">
        <f t="shared" si="1"/>
        <v>31577.586206896547</v>
      </c>
      <c r="N17" s="151">
        <v>34301</v>
      </c>
      <c r="O17" s="149">
        <f t="shared" si="0"/>
        <v>2723.4137931034529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36362.068965517239</v>
      </c>
      <c r="N18" s="144"/>
      <c r="O18" s="149">
        <f t="shared" si="0"/>
        <v>-36362.068965517239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154.16666666666666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41146.551724137928</v>
      </c>
      <c r="N19" s="144"/>
      <c r="O19" s="149">
        <f t="shared" si="0"/>
        <v>-41146.551724137928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44017.241379310341</v>
      </c>
      <c r="N20" s="144"/>
      <c r="O20" s="149">
        <f t="shared" si="0"/>
        <v>-44017.241379310341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46887.931034482754</v>
      </c>
      <c r="N21" s="144"/>
      <c r="O21" s="149">
        <f t="shared" si="0"/>
        <v>-46887.931034482754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38400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49758.620689655167</v>
      </c>
      <c r="N22" s="144"/>
      <c r="O22" s="149">
        <f t="shared" si="0"/>
        <v>-49758.620689655167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55500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52629.31034482758</v>
      </c>
      <c r="N23" s="144"/>
      <c r="O23" s="149">
        <f t="shared" si="0"/>
        <v>-52629.31034482758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-17100</v>
      </c>
      <c r="E24" s="26"/>
      <c r="F24" s="25">
        <f>D24/F22</f>
        <v>-14.25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55499.999999999993</v>
      </c>
      <c r="N24" s="145"/>
      <c r="O24" s="150">
        <f t="shared" si="0"/>
        <v>-55499.999999999993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AA51"/>
  <sheetViews>
    <sheetView workbookViewId="0">
      <selection activeCell="U11" sqref="U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43914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38000</v>
      </c>
      <c r="G4" s="54"/>
      <c r="H4" s="119"/>
      <c r="I4" s="116"/>
      <c r="N4" s="141"/>
      <c r="R4" s="118"/>
      <c r="S4" s="12"/>
      <c r="T4" s="30"/>
      <c r="Z4" s="1">
        <v>24032020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1846.1538461538462</v>
      </c>
      <c r="N5" s="143"/>
      <c r="O5" s="142">
        <f t="shared" ref="O5:O24" si="0">N5-M5</f>
        <v>-1846.1538461538462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3692.3076923076924</v>
      </c>
      <c r="N6" s="144"/>
      <c r="O6" s="149">
        <f t="shared" si="0"/>
        <v>-3692.3076923076924</v>
      </c>
      <c r="P6" s="146" t="s">
        <v>46</v>
      </c>
      <c r="Q6" s="107">
        <f>+M11/7</f>
        <v>1846.153846153846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5538.461538461539</v>
      </c>
      <c r="N7" s="144"/>
      <c r="O7" s="149">
        <f t="shared" si="0"/>
        <v>-5538.461538461539</v>
      </c>
      <c r="P7" s="147" t="s">
        <v>39</v>
      </c>
      <c r="Q7" s="98">
        <f>+(M17-M11)/6</f>
        <v>1384.6153846153836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12</v>
      </c>
      <c r="E8" s="78">
        <v>7</v>
      </c>
      <c r="F8" s="100">
        <f>E8*D8</f>
        <v>84</v>
      </c>
      <c r="G8" s="54"/>
      <c r="H8" s="377"/>
      <c r="I8" s="378"/>
      <c r="K8" s="3">
        <v>4</v>
      </c>
      <c r="L8" s="35" t="s">
        <v>37</v>
      </c>
      <c r="M8" s="34">
        <f>+$F$4/$F$11*$D$8+M7</f>
        <v>7384.6153846153848</v>
      </c>
      <c r="N8" s="144"/>
      <c r="O8" s="149">
        <f t="shared" si="0"/>
        <v>-7384.6153846153848</v>
      </c>
      <c r="P8" s="147" t="s">
        <v>36</v>
      </c>
      <c r="Q8" s="98">
        <f>+(M19-M17)/2</f>
        <v>3384.6153846153829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9</v>
      </c>
      <c r="E9" s="78">
        <v>8</v>
      </c>
      <c r="F9" s="83">
        <f>E9*D9</f>
        <v>72</v>
      </c>
      <c r="G9" s="54"/>
      <c r="H9" s="369" t="s">
        <v>62</v>
      </c>
      <c r="I9" s="371">
        <f>M11-Q6</f>
        <v>11076.923076923076</v>
      </c>
      <c r="K9" s="3">
        <v>5</v>
      </c>
      <c r="L9" s="35" t="s">
        <v>33</v>
      </c>
      <c r="M9" s="34">
        <f>+$F$4/$F$11*$D$8+M8</f>
        <v>9230.7692307692305</v>
      </c>
      <c r="N9" s="144"/>
      <c r="O9" s="149">
        <f t="shared" si="0"/>
        <v>-9230.7692307692305</v>
      </c>
      <c r="P9" s="148" t="s">
        <v>32</v>
      </c>
      <c r="Q9" s="95">
        <f>+(M24-M19)/7</f>
        <v>1428.571428571428</v>
      </c>
      <c r="R9" s="135"/>
    </row>
    <row r="10" spans="2:27" ht="18.75" customHeight="1" x14ac:dyDescent="0.25">
      <c r="B10" s="41"/>
      <c r="C10" s="80" t="s">
        <v>31</v>
      </c>
      <c r="D10" s="86">
        <v>13</v>
      </c>
      <c r="E10" s="78">
        <v>7</v>
      </c>
      <c r="F10" s="83">
        <f>E10*D10</f>
        <v>91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11076.923076923076</v>
      </c>
      <c r="N10" s="151"/>
      <c r="O10" s="149">
        <f t="shared" si="0"/>
        <v>-11076.923076923076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34</v>
      </c>
      <c r="E11" s="90"/>
      <c r="F11" s="89">
        <f>SUM(F8:F10)</f>
        <v>247</v>
      </c>
      <c r="G11" s="54"/>
      <c r="H11" s="373" t="s">
        <v>28</v>
      </c>
      <c r="I11" s="374">
        <f>+M17</f>
        <v>21230.769230769223</v>
      </c>
      <c r="J11" s="85"/>
      <c r="K11" s="3">
        <v>7</v>
      </c>
      <c r="L11" s="35" t="s">
        <v>27</v>
      </c>
      <c r="M11" s="34">
        <f>+$F$4/$F$11*($D$8)+M10</f>
        <v>12923.076923076922</v>
      </c>
      <c r="N11" s="144"/>
      <c r="O11" s="149">
        <f t="shared" si="0"/>
        <v>-12923.076923076922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14307.692307692307</v>
      </c>
      <c r="N12" s="144">
        <v>16700</v>
      </c>
      <c r="O12" s="149">
        <f t="shared" si="0"/>
        <v>2392.3076923076933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27999.999999999989</v>
      </c>
      <c r="J13" s="85"/>
      <c r="K13" s="3">
        <v>9</v>
      </c>
      <c r="L13" s="35" t="s">
        <v>22</v>
      </c>
      <c r="M13" s="34">
        <f t="shared" si="1"/>
        <v>15692.307692307691</v>
      </c>
      <c r="N13" s="144">
        <v>18000</v>
      </c>
      <c r="O13" s="149">
        <f t="shared" si="0"/>
        <v>2307.6923076923085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17076.923076923074</v>
      </c>
      <c r="N14" s="144">
        <v>19800</v>
      </c>
      <c r="O14" s="149">
        <f t="shared" si="0"/>
        <v>2723.0769230769256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38000</v>
      </c>
      <c r="K15" s="3">
        <v>11</v>
      </c>
      <c r="L15" s="35" t="s">
        <v>17</v>
      </c>
      <c r="M15" s="34">
        <f t="shared" si="1"/>
        <v>18461.538461538457</v>
      </c>
      <c r="N15" s="144">
        <v>21500</v>
      </c>
      <c r="O15" s="149">
        <f t="shared" si="0"/>
        <v>3038.4615384615427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19846.15384615384</v>
      </c>
      <c r="N16" s="144">
        <v>23200</v>
      </c>
      <c r="O16" s="149">
        <f t="shared" si="0"/>
        <v>3353.8461538461597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351</v>
      </c>
      <c r="G17" s="60"/>
      <c r="H17" s="67"/>
      <c r="I17" s="66"/>
      <c r="K17" s="3">
        <v>13</v>
      </c>
      <c r="L17" s="138" t="s">
        <v>13</v>
      </c>
      <c r="M17" s="34">
        <f t="shared" si="1"/>
        <v>21230.769230769223</v>
      </c>
      <c r="N17" s="151">
        <v>24500</v>
      </c>
      <c r="O17" s="149">
        <f t="shared" si="0"/>
        <v>3269.2307692307768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24615.384615384606</v>
      </c>
      <c r="N18" s="144"/>
      <c r="O18" s="149">
        <f t="shared" si="0"/>
        <v>-24615.384615384606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101.06382978723404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27999.999999999989</v>
      </c>
      <c r="N19" s="144"/>
      <c r="O19" s="149">
        <f t="shared" si="0"/>
        <v>-27999.999999999989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29999.999999999989</v>
      </c>
      <c r="N20" s="144"/>
      <c r="O20" s="149">
        <f t="shared" si="0"/>
        <v>-29999.999999999989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31999.999999999989</v>
      </c>
      <c r="N21" s="144"/>
      <c r="O21" s="149">
        <f t="shared" si="0"/>
        <v>-31999.999999999989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40800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33999.999999999985</v>
      </c>
      <c r="N22" s="144"/>
      <c r="O22" s="149">
        <f t="shared" si="0"/>
        <v>-33999.999999999985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38000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35999.999999999985</v>
      </c>
      <c r="N23" s="144"/>
      <c r="O23" s="149">
        <f t="shared" si="0"/>
        <v>-35999.999999999985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2800</v>
      </c>
      <c r="E24" s="26"/>
      <c r="F24" s="25">
        <f>D24/F22</f>
        <v>2.3333333333333335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37999.999999999985</v>
      </c>
      <c r="N24" s="145"/>
      <c r="O24" s="150">
        <f t="shared" si="0"/>
        <v>-37999.999999999985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AA51"/>
  <sheetViews>
    <sheetView workbookViewId="0">
      <selection activeCell="D10" sqref="D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43915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50000</v>
      </c>
      <c r="G4" s="54"/>
      <c r="H4" s="119"/>
      <c r="I4" s="116"/>
      <c r="N4" s="141"/>
      <c r="R4" s="118"/>
      <c r="S4" s="12"/>
      <c r="T4" s="30"/>
      <c r="Z4" s="1">
        <v>25032020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2429.1497975708503</v>
      </c>
      <c r="N5" s="143">
        <v>4000</v>
      </c>
      <c r="O5" s="142">
        <f t="shared" ref="O5:O24" si="0">N5-M5</f>
        <v>1570.8502024291497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4858.2995951417006</v>
      </c>
      <c r="N6" s="144">
        <v>8300</v>
      </c>
      <c r="O6" s="149">
        <f t="shared" si="0"/>
        <v>3441.7004048582994</v>
      </c>
      <c r="P6" s="146" t="s">
        <v>46</v>
      </c>
      <c r="Q6" s="107">
        <f>+M11/7</f>
        <v>2429.1497975708503</v>
      </c>
      <c r="R6" s="97"/>
      <c r="S6" s="12"/>
      <c r="U6" s="12">
        <f>+D8/D11*48000</f>
        <v>16941.176470588238</v>
      </c>
      <c r="W6" s="1">
        <v>16000</v>
      </c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7287.4493927125513</v>
      </c>
      <c r="N7" s="144"/>
      <c r="O7" s="149">
        <f t="shared" si="0"/>
        <v>-7287.4493927125513</v>
      </c>
      <c r="P7" s="147" t="s">
        <v>39</v>
      </c>
      <c r="Q7" s="98">
        <f>+(M17-M11)/6</f>
        <v>1821.8623481781397</v>
      </c>
      <c r="R7" s="97"/>
      <c r="S7" s="12"/>
      <c r="W7" s="1">
        <v>8</v>
      </c>
    </row>
    <row r="8" spans="2:27" ht="24" customHeight="1" thickBot="1" x14ac:dyDescent="0.3">
      <c r="B8" s="88"/>
      <c r="C8" s="102" t="s">
        <v>59</v>
      </c>
      <c r="D8" s="101">
        <v>12</v>
      </c>
      <c r="E8" s="78">
        <v>7</v>
      </c>
      <c r="F8" s="100">
        <f>E8*D8</f>
        <v>84</v>
      </c>
      <c r="G8" s="54"/>
      <c r="H8" s="377"/>
      <c r="I8" s="378"/>
      <c r="K8" s="3">
        <v>4</v>
      </c>
      <c r="L8" s="35" t="s">
        <v>37</v>
      </c>
      <c r="M8" s="34">
        <f>+$F$4/$F$11*$D$8+M7</f>
        <v>9716.5991902834012</v>
      </c>
      <c r="N8" s="144">
        <v>13000</v>
      </c>
      <c r="O8" s="149">
        <f t="shared" si="0"/>
        <v>3283.4008097165988</v>
      </c>
      <c r="P8" s="147" t="s">
        <v>36</v>
      </c>
      <c r="Q8" s="98">
        <f>+(M19-M17)/2</f>
        <v>4453.4412955465596</v>
      </c>
      <c r="R8" s="97"/>
      <c r="S8" s="12"/>
      <c r="U8" s="12"/>
      <c r="W8" s="1">
        <f>+W6*7</f>
        <v>112000</v>
      </c>
    </row>
    <row r="9" spans="2:27" ht="18.75" customHeight="1" thickBot="1" x14ac:dyDescent="0.3">
      <c r="B9" s="88"/>
      <c r="C9" s="80" t="s">
        <v>60</v>
      </c>
      <c r="D9" s="86">
        <v>9</v>
      </c>
      <c r="E9" s="78">
        <v>8</v>
      </c>
      <c r="F9" s="83">
        <f>E9*D9</f>
        <v>72</v>
      </c>
      <c r="G9" s="54"/>
      <c r="H9" s="369" t="s">
        <v>62</v>
      </c>
      <c r="I9" s="371">
        <f>M11-Q6</f>
        <v>14574.898785425101</v>
      </c>
      <c r="K9" s="3">
        <v>5</v>
      </c>
      <c r="L9" s="35" t="s">
        <v>33</v>
      </c>
      <c r="M9" s="34">
        <f>+$F$4/$F$11*$D$8+M8</f>
        <v>12145.748987854251</v>
      </c>
      <c r="N9" s="144">
        <v>14500</v>
      </c>
      <c r="O9" s="149">
        <f t="shared" si="0"/>
        <v>2354.251012145749</v>
      </c>
      <c r="P9" s="148" t="s">
        <v>32</v>
      </c>
      <c r="Q9" s="95">
        <f>+(M24-M19)/7</f>
        <v>1879.6992481202999</v>
      </c>
      <c r="R9" s="135"/>
    </row>
    <row r="10" spans="2:27" ht="18.75" customHeight="1" x14ac:dyDescent="0.25">
      <c r="B10" s="41"/>
      <c r="C10" s="80" t="s">
        <v>31</v>
      </c>
      <c r="D10" s="86">
        <v>13</v>
      </c>
      <c r="E10" s="78">
        <v>7</v>
      </c>
      <c r="F10" s="83">
        <f>E10*D10</f>
        <v>91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14574.898785425101</v>
      </c>
      <c r="N10" s="151">
        <v>17000</v>
      </c>
      <c r="O10" s="149">
        <f t="shared" si="0"/>
        <v>2425.1012145748991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34</v>
      </c>
      <c r="E11" s="90"/>
      <c r="F11" s="89">
        <f>SUM(F8:F10)</f>
        <v>247</v>
      </c>
      <c r="G11" s="54"/>
      <c r="H11" s="373" t="s">
        <v>28</v>
      </c>
      <c r="I11" s="374">
        <f>+M17</f>
        <v>27935.222672064789</v>
      </c>
      <c r="J11" s="85"/>
      <c r="K11" s="3">
        <v>7</v>
      </c>
      <c r="L11" s="35" t="s">
        <v>27</v>
      </c>
      <c r="M11" s="34">
        <f>+$F$4/$F$11*($D$8)+M10</f>
        <v>17004.048582995951</v>
      </c>
      <c r="N11" s="144"/>
      <c r="O11" s="149">
        <f t="shared" si="0"/>
        <v>-17004.048582995951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18825.91093117409</v>
      </c>
      <c r="N12" s="144">
        <v>22500</v>
      </c>
      <c r="O12" s="149">
        <f t="shared" si="0"/>
        <v>3674.0890688259096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36842.105263157908</v>
      </c>
      <c r="J13" s="85"/>
      <c r="K13" s="3">
        <v>9</v>
      </c>
      <c r="L13" s="35" t="s">
        <v>22</v>
      </c>
      <c r="M13" s="34">
        <f t="shared" si="1"/>
        <v>20647.77327935223</v>
      </c>
      <c r="N13" s="144">
        <v>23700</v>
      </c>
      <c r="O13" s="149">
        <f t="shared" si="0"/>
        <v>3052.22672064777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22469.63562753037</v>
      </c>
      <c r="N14" s="144">
        <v>25400</v>
      </c>
      <c r="O14" s="149">
        <f t="shared" si="0"/>
        <v>2930.3643724696303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50000</v>
      </c>
      <c r="K15" s="3">
        <v>11</v>
      </c>
      <c r="L15" s="35" t="s">
        <v>17</v>
      </c>
      <c r="M15" s="34">
        <f t="shared" si="1"/>
        <v>24291.497975708509</v>
      </c>
      <c r="N15" s="144">
        <v>27100</v>
      </c>
      <c r="O15" s="149">
        <f t="shared" si="0"/>
        <v>2808.5020242914907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26113.360323886649</v>
      </c>
      <c r="N16" s="144">
        <v>28300</v>
      </c>
      <c r="O16" s="149">
        <f t="shared" si="0"/>
        <v>2186.639676113351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351</v>
      </c>
      <c r="G17" s="60"/>
      <c r="H17" s="67"/>
      <c r="I17" s="66"/>
      <c r="K17" s="3">
        <v>13</v>
      </c>
      <c r="L17" s="138" t="s">
        <v>13</v>
      </c>
      <c r="M17" s="34">
        <f t="shared" si="1"/>
        <v>27935.222672064789</v>
      </c>
      <c r="N17" s="151"/>
      <c r="O17" s="149">
        <f t="shared" si="0"/>
        <v>-27935.222672064789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32388.663967611348</v>
      </c>
      <c r="N18" s="144"/>
      <c r="O18" s="149">
        <f t="shared" si="0"/>
        <v>-32388.663967611348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132.97872340425531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36842.105263157908</v>
      </c>
      <c r="N19" s="144">
        <v>34700</v>
      </c>
      <c r="O19" s="149">
        <f t="shared" si="0"/>
        <v>-2142.1052631579078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39473.684210526328</v>
      </c>
      <c r="N20" s="144"/>
      <c r="O20" s="149">
        <f t="shared" si="0"/>
        <v>-39473.684210526328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42105.263157894748</v>
      </c>
      <c r="N21" s="144">
        <v>39300</v>
      </c>
      <c r="O21" s="149">
        <f t="shared" si="0"/>
        <v>-2805.2631578947476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40800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44736.842105263167</v>
      </c>
      <c r="N22" s="144"/>
      <c r="O22" s="149">
        <f t="shared" si="0"/>
        <v>-44736.842105263167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47368.421052631587</v>
      </c>
      <c r="N23" s="144">
        <v>47200</v>
      </c>
      <c r="O23" s="149">
        <f t="shared" si="0"/>
        <v>-168.42105263158737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-9200</v>
      </c>
      <c r="E24" s="26"/>
      <c r="F24" s="25">
        <f>D24/F22</f>
        <v>-7.666666666666667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50000.000000000007</v>
      </c>
      <c r="N24" s="145"/>
      <c r="O24" s="150">
        <f t="shared" si="0"/>
        <v>-50000.000000000007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43916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50000</v>
      </c>
      <c r="G4" s="54"/>
      <c r="H4" s="119"/>
      <c r="I4" s="116"/>
      <c r="N4" s="141"/>
      <c r="R4" s="118"/>
      <c r="S4" s="12"/>
      <c r="T4" s="30"/>
      <c r="Z4" s="1">
        <v>26032020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2298.8505747126437</v>
      </c>
      <c r="N5" s="143">
        <v>4000</v>
      </c>
      <c r="O5" s="142">
        <f t="shared" ref="O5:O24" si="0">N5-M5</f>
        <v>1701.1494252873563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4597.7011494252874</v>
      </c>
      <c r="N6" s="144">
        <v>6800</v>
      </c>
      <c r="O6" s="149">
        <f t="shared" si="0"/>
        <v>2202.2988505747126</v>
      </c>
      <c r="P6" s="146" t="s">
        <v>46</v>
      </c>
      <c r="Q6" s="107">
        <f>+M11/7</f>
        <v>2298.8505747126437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6896.5517241379312</v>
      </c>
      <c r="N7" s="144">
        <v>9800</v>
      </c>
      <c r="O7" s="149">
        <f t="shared" si="0"/>
        <v>2903.4482758620688</v>
      </c>
      <c r="P7" s="147" t="s">
        <v>39</v>
      </c>
      <c r="Q7" s="98">
        <f>+(M17-M11)/6</f>
        <v>1724.1379310344819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12</v>
      </c>
      <c r="E8" s="78">
        <v>7</v>
      </c>
      <c r="F8" s="100">
        <f>E8*D8</f>
        <v>84</v>
      </c>
      <c r="G8" s="54"/>
      <c r="H8" s="377"/>
      <c r="I8" s="378"/>
      <c r="K8" s="3">
        <v>4</v>
      </c>
      <c r="L8" s="35" t="s">
        <v>37</v>
      </c>
      <c r="M8" s="34">
        <f>+$F$4/$F$11*$D$8+M7</f>
        <v>9195.4022988505749</v>
      </c>
      <c r="N8" s="144">
        <v>13000</v>
      </c>
      <c r="O8" s="149">
        <f t="shared" si="0"/>
        <v>3804.5977011494251</v>
      </c>
      <c r="P8" s="147" t="s">
        <v>36</v>
      </c>
      <c r="Q8" s="98">
        <f>+(M19-M17)/2</f>
        <v>4597.7011494252893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9</v>
      </c>
      <c r="E9" s="78">
        <v>8</v>
      </c>
      <c r="F9" s="83">
        <f>E9*D9</f>
        <v>72</v>
      </c>
      <c r="G9" s="54"/>
      <c r="H9" s="369" t="s">
        <v>62</v>
      </c>
      <c r="I9" s="371">
        <f>M11-Q6</f>
        <v>13793.103448275862</v>
      </c>
      <c r="K9" s="3">
        <v>5</v>
      </c>
      <c r="L9" s="35" t="s">
        <v>33</v>
      </c>
      <c r="M9" s="34">
        <f>+$F$4/$F$11*$D$8+M8</f>
        <v>11494.252873563219</v>
      </c>
      <c r="N9" s="144">
        <v>15000</v>
      </c>
      <c r="O9" s="149">
        <f t="shared" si="0"/>
        <v>3505.7471264367814</v>
      </c>
      <c r="P9" s="148" t="s">
        <v>32</v>
      </c>
      <c r="Q9" s="95">
        <f>+(M24-M19)/7</f>
        <v>2052.5451559934299</v>
      </c>
      <c r="R9" s="135"/>
    </row>
    <row r="10" spans="2:27" ht="18.75" customHeight="1" x14ac:dyDescent="0.25">
      <c r="B10" s="41"/>
      <c r="C10" s="80" t="s">
        <v>31</v>
      </c>
      <c r="D10" s="86">
        <v>15</v>
      </c>
      <c r="E10" s="78">
        <v>7</v>
      </c>
      <c r="F10" s="83">
        <f>E10*D10</f>
        <v>105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13793.103448275862</v>
      </c>
      <c r="N10" s="151">
        <v>19000</v>
      </c>
      <c r="O10" s="149">
        <f t="shared" si="0"/>
        <v>5206.8965517241377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36</v>
      </c>
      <c r="E11" s="90"/>
      <c r="F11" s="89">
        <f>SUM(F8:F10)</f>
        <v>261</v>
      </c>
      <c r="G11" s="54"/>
      <c r="H11" s="373" t="s">
        <v>28</v>
      </c>
      <c r="I11" s="374">
        <f>+M17</f>
        <v>26436.781609195397</v>
      </c>
      <c r="J11" s="85"/>
      <c r="K11" s="3">
        <v>7</v>
      </c>
      <c r="L11" s="35" t="s">
        <v>27</v>
      </c>
      <c r="M11" s="34">
        <f>+$F$4/$F$11*($D$8)+M10</f>
        <v>16091.954022988506</v>
      </c>
      <c r="N11" s="144"/>
      <c r="O11" s="149">
        <f t="shared" si="0"/>
        <v>-16091.954022988506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17816.091954022988</v>
      </c>
      <c r="N12" s="144">
        <v>22100</v>
      </c>
      <c r="O12" s="149">
        <f t="shared" si="0"/>
        <v>4283.9080459770121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35632.183908045976</v>
      </c>
      <c r="J13" s="85"/>
      <c r="K13" s="3">
        <v>9</v>
      </c>
      <c r="L13" s="35" t="s">
        <v>22</v>
      </c>
      <c r="M13" s="34">
        <f t="shared" si="1"/>
        <v>19540.22988505747</v>
      </c>
      <c r="N13" s="144">
        <v>24400</v>
      </c>
      <c r="O13" s="149">
        <f t="shared" si="0"/>
        <v>4859.7701149425302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21264.367816091952</v>
      </c>
      <c r="N14" s="144">
        <v>27500</v>
      </c>
      <c r="O14" s="149">
        <f t="shared" si="0"/>
        <v>6235.6321839080483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50000</v>
      </c>
      <c r="K15" s="3">
        <v>11</v>
      </c>
      <c r="L15" s="35" t="s">
        <v>17</v>
      </c>
      <c r="M15" s="34">
        <f t="shared" si="1"/>
        <v>22988.505747126434</v>
      </c>
      <c r="N15" s="144">
        <v>29500</v>
      </c>
      <c r="O15" s="149">
        <f t="shared" si="0"/>
        <v>6511.4942528735664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24712.643678160915</v>
      </c>
      <c r="N16" s="144">
        <v>31000</v>
      </c>
      <c r="O16" s="149">
        <f t="shared" si="0"/>
        <v>6287.3563218390846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49</v>
      </c>
      <c r="E17" s="69"/>
      <c r="F17" s="68">
        <f>F16+F11</f>
        <v>365</v>
      </c>
      <c r="G17" s="60"/>
      <c r="H17" s="67"/>
      <c r="I17" s="66"/>
      <c r="K17" s="3">
        <v>13</v>
      </c>
      <c r="L17" s="138" t="s">
        <v>13</v>
      </c>
      <c r="M17" s="34">
        <f t="shared" si="1"/>
        <v>26436.781609195397</v>
      </c>
      <c r="N17" s="151"/>
      <c r="O17" s="149">
        <f t="shared" si="0"/>
        <v>-26436.781609195397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31034.482758620685</v>
      </c>
      <c r="N18" s="144"/>
      <c r="O18" s="149">
        <f t="shared" si="0"/>
        <v>-31034.482758620685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127.55102040816327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35632.183908045976</v>
      </c>
      <c r="N19" s="144"/>
      <c r="O19" s="149">
        <f t="shared" si="0"/>
        <v>-35632.183908045976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38505.747126436778</v>
      </c>
      <c r="N20" s="144"/>
      <c r="O20" s="149">
        <f t="shared" si="0"/>
        <v>-38505.747126436778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41379.31034482758</v>
      </c>
      <c r="N21" s="144">
        <v>42700</v>
      </c>
      <c r="O21" s="149">
        <f t="shared" si="0"/>
        <v>1320.6896551724203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43200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44252.873563218382</v>
      </c>
      <c r="N22" s="144"/>
      <c r="O22" s="149">
        <f t="shared" si="0"/>
        <v>-44252.873563218382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47126.436781609184</v>
      </c>
      <c r="N23" s="144"/>
      <c r="O23" s="149">
        <f t="shared" si="0"/>
        <v>-47126.436781609184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-6800</v>
      </c>
      <c r="E24" s="26"/>
      <c r="F24" s="25">
        <f>D24/F22</f>
        <v>-5.666666666666667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49999.999999999985</v>
      </c>
      <c r="N24" s="145"/>
      <c r="O24" s="150">
        <f t="shared" si="0"/>
        <v>-49999.999999999985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43917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63000</v>
      </c>
      <c r="G4" s="54"/>
      <c r="H4" s="119"/>
      <c r="I4" s="116"/>
      <c r="N4" s="141"/>
      <c r="R4" s="118"/>
      <c r="S4" s="12"/>
      <c r="T4" s="30"/>
      <c r="Z4" s="1">
        <v>27032020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2614.1078838174276</v>
      </c>
      <c r="N5" s="143">
        <v>8000</v>
      </c>
      <c r="O5" s="142">
        <f t="shared" ref="O5:O24" si="0">N5-M5</f>
        <v>5385.8921161825729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5228.2157676348552</v>
      </c>
      <c r="N6" s="144">
        <v>11500</v>
      </c>
      <c r="O6" s="149">
        <f t="shared" si="0"/>
        <v>6271.7842323651448</v>
      </c>
      <c r="P6" s="146" t="s">
        <v>46</v>
      </c>
      <c r="Q6" s="107">
        <f>+M11/7</f>
        <v>2614.1078838174276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7842.3236514522832</v>
      </c>
      <c r="N7" s="144">
        <v>15000</v>
      </c>
      <c r="O7" s="149">
        <f t="shared" si="0"/>
        <v>7157.6763485477168</v>
      </c>
      <c r="P7" s="147" t="s">
        <v>39</v>
      </c>
      <c r="Q7" s="98">
        <f>+(M17-M11)/6</f>
        <v>2614.1078838174285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10</v>
      </c>
      <c r="E8" s="78">
        <v>7</v>
      </c>
      <c r="F8" s="100">
        <f>E8*D8</f>
        <v>70</v>
      </c>
      <c r="G8" s="54"/>
      <c r="H8" s="377"/>
      <c r="I8" s="378"/>
      <c r="K8" s="3">
        <v>4</v>
      </c>
      <c r="L8" s="35" t="s">
        <v>37</v>
      </c>
      <c r="M8" s="34">
        <f>+$F$4/$F$11*$D$8+M7</f>
        <v>10456.43153526971</v>
      </c>
      <c r="N8" s="144">
        <v>17500</v>
      </c>
      <c r="O8" s="149">
        <f t="shared" si="0"/>
        <v>7043.5684647302896</v>
      </c>
      <c r="P8" s="147" t="s">
        <v>36</v>
      </c>
      <c r="Q8" s="98">
        <f>+(M19-M17)/2</f>
        <v>6012.4481327800822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10</v>
      </c>
      <c r="E9" s="78">
        <v>8</v>
      </c>
      <c r="F9" s="83">
        <f>E9*D9</f>
        <v>80</v>
      </c>
      <c r="G9" s="54"/>
      <c r="H9" s="369" t="s">
        <v>62</v>
      </c>
      <c r="I9" s="371">
        <f>M11-Q6</f>
        <v>15684.647302904565</v>
      </c>
      <c r="K9" s="3">
        <v>5</v>
      </c>
      <c r="L9" s="35" t="s">
        <v>33</v>
      </c>
      <c r="M9" s="34">
        <f>+$F$4/$F$11*$D$8+M8</f>
        <v>13070.539419087138</v>
      </c>
      <c r="N9" s="144">
        <v>19700</v>
      </c>
      <c r="O9" s="149">
        <f t="shared" si="0"/>
        <v>6629.4605809128625</v>
      </c>
      <c r="P9" s="148" t="s">
        <v>32</v>
      </c>
      <c r="Q9" s="95">
        <f>+(M24-M19)/7</f>
        <v>2427.3858921161809</v>
      </c>
      <c r="R9" s="135"/>
    </row>
    <row r="10" spans="2:27" ht="18.75" customHeight="1" x14ac:dyDescent="0.25">
      <c r="B10" s="41"/>
      <c r="C10" s="80" t="s">
        <v>31</v>
      </c>
      <c r="D10" s="86">
        <v>13</v>
      </c>
      <c r="E10" s="78">
        <v>7</v>
      </c>
      <c r="F10" s="83">
        <f>E10*D10</f>
        <v>91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15684.647302904565</v>
      </c>
      <c r="N10" s="151">
        <v>21000</v>
      </c>
      <c r="O10" s="149">
        <f t="shared" si="0"/>
        <v>5315.3526970954354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33</v>
      </c>
      <c r="E11" s="90"/>
      <c r="F11" s="89">
        <f>SUM(F8:F10)</f>
        <v>241</v>
      </c>
      <c r="G11" s="54"/>
      <c r="H11" s="373" t="s">
        <v>28</v>
      </c>
      <c r="I11" s="374">
        <f>+M17</f>
        <v>33983.402489626562</v>
      </c>
      <c r="J11" s="85"/>
      <c r="K11" s="3">
        <v>7</v>
      </c>
      <c r="L11" s="35" t="s">
        <v>27</v>
      </c>
      <c r="M11" s="34">
        <f>+$F$4/$F$11*($D$8)+M10</f>
        <v>18298.755186721992</v>
      </c>
      <c r="N11" s="144">
        <v>24600</v>
      </c>
      <c r="O11" s="149">
        <f t="shared" si="0"/>
        <v>6301.2448132780082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20912.863070539421</v>
      </c>
      <c r="N12" s="144">
        <v>27500</v>
      </c>
      <c r="O12" s="149">
        <f t="shared" si="0"/>
        <v>6587.1369294605793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46008.298755186726</v>
      </c>
      <c r="J13" s="85"/>
      <c r="K13" s="3">
        <v>9</v>
      </c>
      <c r="L13" s="35" t="s">
        <v>22</v>
      </c>
      <c r="M13" s="34">
        <f t="shared" si="1"/>
        <v>23526.97095435685</v>
      </c>
      <c r="N13" s="144">
        <v>29100</v>
      </c>
      <c r="O13" s="149">
        <f t="shared" si="0"/>
        <v>5573.0290456431503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26141.078838174279</v>
      </c>
      <c r="N14" s="144">
        <v>31300</v>
      </c>
      <c r="O14" s="149">
        <f t="shared" si="0"/>
        <v>5158.9211618257214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63000</v>
      </c>
      <c r="K15" s="3">
        <v>11</v>
      </c>
      <c r="L15" s="35" t="s">
        <v>17</v>
      </c>
      <c r="M15" s="34">
        <f t="shared" si="1"/>
        <v>28755.186721991708</v>
      </c>
      <c r="N15" s="144">
        <v>33100</v>
      </c>
      <c r="O15" s="149">
        <f t="shared" si="0"/>
        <v>4344.8132780082924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31369.294605809137</v>
      </c>
      <c r="N16" s="144">
        <v>34400</v>
      </c>
      <c r="O16" s="149">
        <f t="shared" si="0"/>
        <v>3030.7053941908634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46</v>
      </c>
      <c r="E17" s="69"/>
      <c r="F17" s="68">
        <f>F16+F11</f>
        <v>345</v>
      </c>
      <c r="G17" s="60"/>
      <c r="H17" s="67"/>
      <c r="I17" s="66"/>
      <c r="K17" s="3">
        <v>13</v>
      </c>
      <c r="L17" s="138" t="s">
        <v>13</v>
      </c>
      <c r="M17" s="34">
        <f t="shared" si="1"/>
        <v>33983.402489626562</v>
      </c>
      <c r="N17" s="151">
        <v>35800</v>
      </c>
      <c r="O17" s="149">
        <f t="shared" si="0"/>
        <v>1816.5975103734381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39995.850622406644</v>
      </c>
      <c r="N18" s="144"/>
      <c r="O18" s="149">
        <f t="shared" si="0"/>
        <v>-39995.850622406644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171.19565217391303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46008.298755186726</v>
      </c>
      <c r="N19" s="144">
        <v>42300</v>
      </c>
      <c r="O19" s="149">
        <f t="shared" si="0"/>
        <v>-3708.2987551867263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49406.63900414938</v>
      </c>
      <c r="N20" s="144"/>
      <c r="O20" s="149">
        <f t="shared" si="0"/>
        <v>-49406.63900414938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52804.979253112033</v>
      </c>
      <c r="N21" s="144">
        <v>46500</v>
      </c>
      <c r="O21" s="149">
        <f t="shared" si="0"/>
        <v>-6304.9792531120329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39600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56203.319502074686</v>
      </c>
      <c r="N22" s="144">
        <v>49900</v>
      </c>
      <c r="O22" s="149">
        <f t="shared" si="0"/>
        <v>-6303.3195020746862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63000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59601.659751037339</v>
      </c>
      <c r="N23" s="144"/>
      <c r="O23" s="149">
        <f t="shared" si="0"/>
        <v>-59601.659751037339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-23400</v>
      </c>
      <c r="E24" s="26"/>
      <c r="F24" s="25">
        <f>D24/F22</f>
        <v>-19.5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62999.999999999993</v>
      </c>
      <c r="N24" s="145"/>
      <c r="O24" s="150">
        <f t="shared" si="0"/>
        <v>-62999.999999999993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43918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70000</v>
      </c>
      <c r="G4" s="54"/>
      <c r="H4" s="119"/>
      <c r="I4" s="116"/>
      <c r="N4" s="141"/>
      <c r="R4" s="118"/>
      <c r="S4" s="12"/>
      <c r="T4" s="30"/>
      <c r="Z4" s="1">
        <v>28032020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3097.3451327433627</v>
      </c>
      <c r="N5" s="143">
        <v>900</v>
      </c>
      <c r="O5" s="142">
        <f t="shared" ref="O5:O24" si="0">N5-M5</f>
        <v>-2197.3451327433627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6194.6902654867254</v>
      </c>
      <c r="N6" s="144">
        <v>4000</v>
      </c>
      <c r="O6" s="149">
        <f t="shared" si="0"/>
        <v>-2194.6902654867254</v>
      </c>
      <c r="P6" s="146" t="s">
        <v>46</v>
      </c>
      <c r="Q6" s="107">
        <f>+M11/7</f>
        <v>3097.3451327433622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9292.0353982300876</v>
      </c>
      <c r="N7" s="144">
        <v>6000</v>
      </c>
      <c r="O7" s="149">
        <f t="shared" si="0"/>
        <v>-3292.0353982300876</v>
      </c>
      <c r="P7" s="147" t="s">
        <v>39</v>
      </c>
      <c r="Q7" s="98">
        <f>+(M17-M11)/6</f>
        <v>2787.6106194690274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10</v>
      </c>
      <c r="E8" s="78">
        <v>7</v>
      </c>
      <c r="F8" s="100">
        <f>E8*D8</f>
        <v>70</v>
      </c>
      <c r="G8" s="54"/>
      <c r="H8" s="377"/>
      <c r="I8" s="378"/>
      <c r="K8" s="3">
        <v>4</v>
      </c>
      <c r="L8" s="35" t="s">
        <v>37</v>
      </c>
      <c r="M8" s="34">
        <f>+$F$4/$F$11*$D$8+M7</f>
        <v>12389.380530973451</v>
      </c>
      <c r="N8" s="144">
        <v>10000</v>
      </c>
      <c r="O8" s="149">
        <f t="shared" si="0"/>
        <v>-2389.3805309734507</v>
      </c>
      <c r="P8" s="147" t="s">
        <v>36</v>
      </c>
      <c r="Q8" s="98">
        <f>+(M19-M17)/2</f>
        <v>6504.424778761062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9</v>
      </c>
      <c r="E9" s="78">
        <v>8</v>
      </c>
      <c r="F9" s="83">
        <f>E9*D9</f>
        <v>72</v>
      </c>
      <c r="G9" s="54"/>
      <c r="H9" s="369" t="s">
        <v>62</v>
      </c>
      <c r="I9" s="371">
        <f>M11-Q6</f>
        <v>18584.070796460175</v>
      </c>
      <c r="K9" s="3">
        <v>5</v>
      </c>
      <c r="L9" s="35" t="s">
        <v>33</v>
      </c>
      <c r="M9" s="34">
        <f>+$F$4/$F$11*$D$8+M8</f>
        <v>15486.725663716814</v>
      </c>
      <c r="N9" s="144">
        <v>11000</v>
      </c>
      <c r="O9" s="149">
        <f t="shared" si="0"/>
        <v>-4486.7256637168139</v>
      </c>
      <c r="P9" s="148" t="s">
        <v>32</v>
      </c>
      <c r="Q9" s="95">
        <f>+(M24-M19)/7</f>
        <v>2654.8672566371679</v>
      </c>
      <c r="R9" s="135"/>
    </row>
    <row r="10" spans="2:27" ht="18.75" customHeight="1" x14ac:dyDescent="0.25">
      <c r="B10" s="41"/>
      <c r="C10" s="80" t="s">
        <v>31</v>
      </c>
      <c r="D10" s="86">
        <v>12</v>
      </c>
      <c r="E10" s="78">
        <v>7</v>
      </c>
      <c r="F10" s="83">
        <f>E10*D10</f>
        <v>84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18584.070796460175</v>
      </c>
      <c r="N10" s="151">
        <v>13050</v>
      </c>
      <c r="O10" s="149">
        <f t="shared" si="0"/>
        <v>-5534.0707964601752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31</v>
      </c>
      <c r="E11" s="90"/>
      <c r="F11" s="89">
        <f>SUM(F8:F10)</f>
        <v>226</v>
      </c>
      <c r="G11" s="54"/>
      <c r="H11" s="373" t="s">
        <v>28</v>
      </c>
      <c r="I11" s="374">
        <f>+M17</f>
        <v>38407.079646017701</v>
      </c>
      <c r="J11" s="85"/>
      <c r="K11" s="3">
        <v>7</v>
      </c>
      <c r="L11" s="35" t="s">
        <v>27</v>
      </c>
      <c r="M11" s="34">
        <f>+$F$4/$F$11*($D$8)+M10</f>
        <v>21681.415929203537</v>
      </c>
      <c r="N11" s="144"/>
      <c r="O11" s="149">
        <f t="shared" si="0"/>
        <v>-21681.415929203537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24469.026548672562</v>
      </c>
      <c r="N12" s="144"/>
      <c r="O12" s="149">
        <f t="shared" si="0"/>
        <v>-24469.026548672562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51415.929203539825</v>
      </c>
      <c r="J13" s="85"/>
      <c r="K13" s="3">
        <v>9</v>
      </c>
      <c r="L13" s="35" t="s">
        <v>22</v>
      </c>
      <c r="M13" s="34">
        <f t="shared" si="1"/>
        <v>27256.637168141588</v>
      </c>
      <c r="N13" s="144"/>
      <c r="O13" s="149">
        <f t="shared" si="0"/>
        <v>-27256.637168141588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30044.247787610613</v>
      </c>
      <c r="N14" s="144"/>
      <c r="O14" s="149">
        <f t="shared" si="0"/>
        <v>-30044.247787610613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70000</v>
      </c>
      <c r="K15" s="3">
        <v>11</v>
      </c>
      <c r="L15" s="35" t="s">
        <v>17</v>
      </c>
      <c r="M15" s="34">
        <f t="shared" si="1"/>
        <v>32831.858407079642</v>
      </c>
      <c r="N15" s="144"/>
      <c r="O15" s="149">
        <f t="shared" si="0"/>
        <v>-32831.858407079642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35619.469026548672</v>
      </c>
      <c r="N16" s="144"/>
      <c r="O16" s="149">
        <f t="shared" si="0"/>
        <v>-35619.469026548672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44</v>
      </c>
      <c r="E17" s="69"/>
      <c r="F17" s="68">
        <f>F16+F11</f>
        <v>330</v>
      </c>
      <c r="G17" s="60"/>
      <c r="H17" s="67"/>
      <c r="I17" s="66"/>
      <c r="K17" s="3">
        <v>13</v>
      </c>
      <c r="L17" s="138" t="s">
        <v>13</v>
      </c>
      <c r="M17" s="34">
        <f t="shared" si="1"/>
        <v>38407.079646017701</v>
      </c>
      <c r="N17" s="151"/>
      <c r="O17" s="149">
        <f t="shared" si="0"/>
        <v>-38407.079646017701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44911.504424778759</v>
      </c>
      <c r="N18" s="144">
        <v>36600</v>
      </c>
      <c r="O18" s="149">
        <f t="shared" si="0"/>
        <v>-8311.5044247787591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198.86363636363637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51415.929203539825</v>
      </c>
      <c r="N19" s="144">
        <v>38800</v>
      </c>
      <c r="O19" s="149">
        <f t="shared" si="0"/>
        <v>-12615.929203539825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55132.743362831861</v>
      </c>
      <c r="N20" s="144"/>
      <c r="O20" s="149">
        <f t="shared" si="0"/>
        <v>-55132.743362831861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58849.557522123898</v>
      </c>
      <c r="N21" s="144">
        <v>43400</v>
      </c>
      <c r="O21" s="149">
        <f t="shared" si="0"/>
        <v>-15449.557522123898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37200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62566.371681415934</v>
      </c>
      <c r="N22" s="144"/>
      <c r="O22" s="149">
        <f t="shared" si="0"/>
        <v>-62566.371681415934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66283.185840707971</v>
      </c>
      <c r="N23" s="144"/>
      <c r="O23" s="149">
        <f t="shared" si="0"/>
        <v>-66283.185840707971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-32800</v>
      </c>
      <c r="E24" s="26"/>
      <c r="F24" s="25">
        <f>D24/F22</f>
        <v>-27.333333333333332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70000</v>
      </c>
      <c r="N24" s="145"/>
      <c r="O24" s="150">
        <f t="shared" si="0"/>
        <v>-70000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AA51"/>
  <sheetViews>
    <sheetView workbookViewId="0">
      <selection activeCell="N7" sqref="N7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60000</v>
      </c>
      <c r="G4" s="54"/>
      <c r="H4" s="119"/>
      <c r="I4" s="116"/>
      <c r="N4" s="141"/>
      <c r="R4" s="118"/>
      <c r="S4" s="12"/>
      <c r="T4" s="30"/>
      <c r="Z4" s="1">
        <v>30032020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2764.9769585253453</v>
      </c>
      <c r="N5" s="143">
        <v>4000</v>
      </c>
      <c r="O5" s="142">
        <f t="shared" ref="O5:O24" si="0">N5-M5</f>
        <v>1235.0230414746547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5529.9539170506905</v>
      </c>
      <c r="N6" s="144">
        <v>7500</v>
      </c>
      <c r="O6" s="149">
        <f t="shared" si="0"/>
        <v>1970.0460829493095</v>
      </c>
      <c r="P6" s="146" t="s">
        <v>46</v>
      </c>
      <c r="Q6" s="107">
        <f>+M11/7</f>
        <v>2764.9769585253453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8294.9308755760358</v>
      </c>
      <c r="N7" s="144">
        <v>11000</v>
      </c>
      <c r="O7" s="149">
        <f t="shared" si="0"/>
        <v>2705.0691244239642</v>
      </c>
      <c r="P7" s="147" t="s">
        <v>39</v>
      </c>
      <c r="Q7" s="98">
        <f>+(M17-M11)/6</f>
        <v>1935.4838709677424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10</v>
      </c>
      <c r="E8" s="78">
        <v>7</v>
      </c>
      <c r="F8" s="100">
        <f>E8*D8</f>
        <v>70</v>
      </c>
      <c r="G8" s="54"/>
      <c r="H8" s="377"/>
      <c r="I8" s="378"/>
      <c r="K8" s="3">
        <v>4</v>
      </c>
      <c r="L8" s="35" t="s">
        <v>37</v>
      </c>
      <c r="M8" s="34">
        <f>+$F$4/$F$11*$D$8+M7</f>
        <v>11059.907834101381</v>
      </c>
      <c r="N8" s="144">
        <v>14500</v>
      </c>
      <c r="O8" s="149">
        <f t="shared" si="0"/>
        <v>3440.092165898619</v>
      </c>
      <c r="P8" s="147" t="s">
        <v>36</v>
      </c>
      <c r="Q8" s="98">
        <f>+(M19-M17)/2</f>
        <v>5529.9539170506905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7</v>
      </c>
      <c r="E9" s="78">
        <v>8</v>
      </c>
      <c r="F9" s="83">
        <f>E9*D9</f>
        <v>56</v>
      </c>
      <c r="G9" s="54"/>
      <c r="H9" s="369" t="s">
        <v>62</v>
      </c>
      <c r="I9" s="371">
        <f>M11-Q6</f>
        <v>16589.861751152072</v>
      </c>
      <c r="K9" s="3">
        <v>5</v>
      </c>
      <c r="L9" s="35" t="s">
        <v>33</v>
      </c>
      <c r="M9" s="34">
        <f>+$F$4/$F$11*$D$8+M8</f>
        <v>13824.884792626726</v>
      </c>
      <c r="N9" s="144">
        <v>16000</v>
      </c>
      <c r="O9" s="149">
        <f t="shared" si="0"/>
        <v>2175.1152073732737</v>
      </c>
      <c r="P9" s="148" t="s">
        <v>32</v>
      </c>
      <c r="Q9" s="95">
        <f>+(M24-M19)/7</f>
        <v>2567.4786043449631</v>
      </c>
      <c r="R9" s="135"/>
    </row>
    <row r="10" spans="2:27" ht="18.75" customHeight="1" x14ac:dyDescent="0.25">
      <c r="B10" s="41"/>
      <c r="C10" s="80" t="s">
        <v>31</v>
      </c>
      <c r="D10" s="86">
        <v>13</v>
      </c>
      <c r="E10" s="78">
        <v>7</v>
      </c>
      <c r="F10" s="83">
        <f>E10*D10</f>
        <v>91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16589.861751152072</v>
      </c>
      <c r="N10" s="151">
        <v>20000</v>
      </c>
      <c r="O10" s="149">
        <f t="shared" si="0"/>
        <v>3410.1382488479285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30</v>
      </c>
      <c r="E11" s="90"/>
      <c r="F11" s="89">
        <f>SUM(F8:F10)</f>
        <v>217</v>
      </c>
      <c r="G11" s="54"/>
      <c r="H11" s="373" t="s">
        <v>28</v>
      </c>
      <c r="I11" s="374">
        <f>+M17</f>
        <v>30967.741935483871</v>
      </c>
      <c r="J11" s="85"/>
      <c r="K11" s="3">
        <v>7</v>
      </c>
      <c r="L11" s="35" t="s">
        <v>27</v>
      </c>
      <c r="M11" s="34">
        <f>+$F$4/$F$11*($D$8)+M10</f>
        <v>19354.838709677417</v>
      </c>
      <c r="N11" s="144"/>
      <c r="O11" s="149">
        <f t="shared" si="0"/>
        <v>-19354.838709677417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21290.322580645159</v>
      </c>
      <c r="N12" s="144"/>
      <c r="O12" s="149">
        <f t="shared" si="0"/>
        <v>-21290.322580645159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42027.649769585252</v>
      </c>
      <c r="J13" s="85"/>
      <c r="K13" s="3">
        <v>9</v>
      </c>
      <c r="L13" s="35" t="s">
        <v>22</v>
      </c>
      <c r="M13" s="34">
        <f t="shared" si="1"/>
        <v>23225.806451612902</v>
      </c>
      <c r="N13" s="144"/>
      <c r="O13" s="149">
        <f t="shared" si="0"/>
        <v>-23225.806451612902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25161.290322580644</v>
      </c>
      <c r="N14" s="144"/>
      <c r="O14" s="149">
        <f t="shared" si="0"/>
        <v>-25161.290322580644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60000</v>
      </c>
      <c r="K15" s="3">
        <v>11</v>
      </c>
      <c r="L15" s="35" t="s">
        <v>17</v>
      </c>
      <c r="M15" s="34">
        <f t="shared" si="1"/>
        <v>27096.774193548386</v>
      </c>
      <c r="N15" s="144"/>
      <c r="O15" s="149">
        <f t="shared" si="0"/>
        <v>-27096.774193548386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29032.258064516129</v>
      </c>
      <c r="N16" s="144"/>
      <c r="O16" s="149">
        <f t="shared" si="0"/>
        <v>-29032.258064516129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43</v>
      </c>
      <c r="E17" s="69"/>
      <c r="F17" s="68">
        <f>F16+F11</f>
        <v>321</v>
      </c>
      <c r="G17" s="60"/>
      <c r="H17" s="67"/>
      <c r="I17" s="66"/>
      <c r="K17" s="3">
        <v>13</v>
      </c>
      <c r="L17" s="138" t="s">
        <v>13</v>
      </c>
      <c r="M17" s="34">
        <f t="shared" si="1"/>
        <v>30967.741935483871</v>
      </c>
      <c r="N17" s="151">
        <v>30000</v>
      </c>
      <c r="O17" s="149">
        <f t="shared" si="0"/>
        <v>-967.7419354838712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36497.695852534562</v>
      </c>
      <c r="N18" s="144"/>
      <c r="O18" s="149">
        <f t="shared" si="0"/>
        <v>-36497.695852534562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174.41860465116278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42027.649769585252</v>
      </c>
      <c r="N19" s="144">
        <v>34300</v>
      </c>
      <c r="O19" s="149">
        <f t="shared" si="0"/>
        <v>-7727.6497695852522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45622.1198156682</v>
      </c>
      <c r="N20" s="144">
        <v>36300</v>
      </c>
      <c r="O20" s="149">
        <f t="shared" si="0"/>
        <v>-9322.1198156682003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49216.589861751148</v>
      </c>
      <c r="N21" s="144">
        <v>38400</v>
      </c>
      <c r="O21" s="149">
        <f t="shared" si="0"/>
        <v>-10816.589861751148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36000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52811.059907834097</v>
      </c>
      <c r="N22" s="144">
        <v>41000</v>
      </c>
      <c r="O22" s="149">
        <f t="shared" si="0"/>
        <v>-11811.059907834097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56405.529953917045</v>
      </c>
      <c r="N23" s="144"/>
      <c r="O23" s="149">
        <f t="shared" si="0"/>
        <v>-56405.529953917045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-24000</v>
      </c>
      <c r="E24" s="26"/>
      <c r="F24" s="25">
        <f>D24/F22</f>
        <v>-20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59999.999999999993</v>
      </c>
      <c r="N24" s="145"/>
      <c r="O24" s="150">
        <f t="shared" si="0"/>
        <v>-59999.999999999993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32000</v>
      </c>
      <c r="G4" s="54"/>
      <c r="H4" s="119"/>
      <c r="I4" s="116"/>
      <c r="N4" s="141"/>
      <c r="R4" s="118"/>
      <c r="S4" s="12"/>
      <c r="T4" s="30"/>
      <c r="Z4" s="1">
        <v>31032020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1460.5809128630706</v>
      </c>
      <c r="N5" s="143">
        <v>4000</v>
      </c>
      <c r="O5" s="142">
        <f t="shared" ref="O5:O24" si="0">N5-M5</f>
        <v>2539.4190871369292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2921.1618257261412</v>
      </c>
      <c r="N6" s="144"/>
      <c r="O6" s="149">
        <f t="shared" si="0"/>
        <v>-2921.1618257261412</v>
      </c>
      <c r="P6" s="146" t="s">
        <v>46</v>
      </c>
      <c r="Q6" s="107">
        <f>+M11/7</f>
        <v>1460.5809128630704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4381.7427385892115</v>
      </c>
      <c r="N7" s="144"/>
      <c r="O7" s="149">
        <f t="shared" si="0"/>
        <v>-4381.7427385892115</v>
      </c>
      <c r="P7" s="147" t="s">
        <v>39</v>
      </c>
      <c r="Q7" s="98">
        <f>+(M17-M11)/6</f>
        <v>1327.8008298755192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11</v>
      </c>
      <c r="E8" s="78">
        <v>7</v>
      </c>
      <c r="F8" s="100">
        <f>E8*D8</f>
        <v>77</v>
      </c>
      <c r="G8" s="54"/>
      <c r="H8" s="377"/>
      <c r="I8" s="378"/>
      <c r="K8" s="3">
        <v>4</v>
      </c>
      <c r="L8" s="35" t="s">
        <v>37</v>
      </c>
      <c r="M8" s="34">
        <f>+$F$4/$F$11*$D$8+M7</f>
        <v>5842.3236514522823</v>
      </c>
      <c r="N8" s="144"/>
      <c r="O8" s="149">
        <f t="shared" si="0"/>
        <v>-5842.3236514522823</v>
      </c>
      <c r="P8" s="147" t="s">
        <v>36</v>
      </c>
      <c r="Q8" s="98">
        <f>+(M19-M17)/2</f>
        <v>2921.1618257261398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10</v>
      </c>
      <c r="E9" s="78">
        <v>8</v>
      </c>
      <c r="F9" s="83">
        <f>E9*D9</f>
        <v>80</v>
      </c>
      <c r="G9" s="54"/>
      <c r="H9" s="369" t="s">
        <v>62</v>
      </c>
      <c r="I9" s="371">
        <f>M11-Q6</f>
        <v>8763.485477178423</v>
      </c>
      <c r="K9" s="3">
        <v>5</v>
      </c>
      <c r="L9" s="35" t="s">
        <v>33</v>
      </c>
      <c r="M9" s="34">
        <f>+$F$4/$F$11*$D$8+M8</f>
        <v>7302.9045643153531</v>
      </c>
      <c r="N9" s="144">
        <v>7900</v>
      </c>
      <c r="O9" s="149">
        <f t="shared" si="0"/>
        <v>597.09543568464687</v>
      </c>
      <c r="P9" s="148" t="s">
        <v>32</v>
      </c>
      <c r="Q9" s="95">
        <f>+(M24-M19)/7</f>
        <v>1138.11499703616</v>
      </c>
      <c r="R9" s="135"/>
    </row>
    <row r="10" spans="2:27" ht="18.75" customHeight="1" x14ac:dyDescent="0.25">
      <c r="B10" s="41"/>
      <c r="C10" s="80" t="s">
        <v>31</v>
      </c>
      <c r="D10" s="86">
        <v>12</v>
      </c>
      <c r="E10" s="78">
        <v>7</v>
      </c>
      <c r="F10" s="83">
        <f>E10*D10</f>
        <v>84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8763.485477178423</v>
      </c>
      <c r="N10" s="151"/>
      <c r="O10" s="149">
        <f t="shared" si="0"/>
        <v>-8763.485477178423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33</v>
      </c>
      <c r="E11" s="90"/>
      <c r="F11" s="89">
        <f>SUM(F8:F10)</f>
        <v>241</v>
      </c>
      <c r="G11" s="54"/>
      <c r="H11" s="373" t="s">
        <v>28</v>
      </c>
      <c r="I11" s="374">
        <f>+M17</f>
        <v>18190.871369294608</v>
      </c>
      <c r="J11" s="85"/>
      <c r="K11" s="3">
        <v>7</v>
      </c>
      <c r="L11" s="35" t="s">
        <v>27</v>
      </c>
      <c r="M11" s="34">
        <f>+$F$4/$F$11*($D$8)+M10</f>
        <v>10224.066390041493</v>
      </c>
      <c r="N11" s="144">
        <v>9200</v>
      </c>
      <c r="O11" s="149">
        <f t="shared" si="0"/>
        <v>-1024.0663900414929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11551.867219917012</v>
      </c>
      <c r="N12" s="144">
        <v>10400</v>
      </c>
      <c r="O12" s="149">
        <f t="shared" si="0"/>
        <v>-1151.8672199170123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24033.195020746887</v>
      </c>
      <c r="J13" s="85"/>
      <c r="K13" s="3">
        <v>9</v>
      </c>
      <c r="L13" s="35" t="s">
        <v>22</v>
      </c>
      <c r="M13" s="34">
        <f t="shared" si="1"/>
        <v>12879.668049792532</v>
      </c>
      <c r="N13" s="144"/>
      <c r="O13" s="149">
        <f t="shared" si="0"/>
        <v>-12879.668049792532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14207.468879668051</v>
      </c>
      <c r="N14" s="144">
        <v>13253</v>
      </c>
      <c r="O14" s="149">
        <f t="shared" si="0"/>
        <v>-954.46887966805116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32000</v>
      </c>
      <c r="K15" s="3">
        <v>11</v>
      </c>
      <c r="L15" s="35" t="s">
        <v>17</v>
      </c>
      <c r="M15" s="34">
        <f t="shared" si="1"/>
        <v>15535.269709543571</v>
      </c>
      <c r="N15" s="144">
        <v>14900</v>
      </c>
      <c r="O15" s="149">
        <f t="shared" si="0"/>
        <v>-635.26970954357057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16863.070539419088</v>
      </c>
      <c r="N16" s="144">
        <v>16600</v>
      </c>
      <c r="O16" s="149">
        <f t="shared" si="0"/>
        <v>-263.07053941908816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46</v>
      </c>
      <c r="E17" s="69"/>
      <c r="F17" s="68">
        <f>F16+F11</f>
        <v>345</v>
      </c>
      <c r="G17" s="60"/>
      <c r="H17" s="67"/>
      <c r="I17" s="66"/>
      <c r="K17" s="3">
        <v>13</v>
      </c>
      <c r="L17" s="138" t="s">
        <v>13</v>
      </c>
      <c r="M17" s="34">
        <f t="shared" si="1"/>
        <v>18190.871369294608</v>
      </c>
      <c r="N17" s="151">
        <v>18000</v>
      </c>
      <c r="O17" s="149">
        <f t="shared" si="0"/>
        <v>-190.87136929460758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21112.033195020747</v>
      </c>
      <c r="N18" s="144">
        <v>21200</v>
      </c>
      <c r="O18" s="149">
        <f t="shared" si="0"/>
        <v>87.966804979252629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86.956521739130437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24033.195020746887</v>
      </c>
      <c r="N19" s="144"/>
      <c r="O19" s="149">
        <f t="shared" si="0"/>
        <v>-24033.195020746887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25626.556016597511</v>
      </c>
      <c r="N20" s="144"/>
      <c r="O20" s="149">
        <f t="shared" si="0"/>
        <v>-25626.556016597511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27219.917012448135</v>
      </c>
      <c r="N21" s="144">
        <v>25300</v>
      </c>
      <c r="O21" s="149">
        <f t="shared" si="0"/>
        <v>-1919.9170124481352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39600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28813.278008298759</v>
      </c>
      <c r="N22" s="144"/>
      <c r="O22" s="149">
        <f t="shared" si="0"/>
        <v>-28813.278008298759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32000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30406.639004149383</v>
      </c>
      <c r="N23" s="144"/>
      <c r="O23" s="149">
        <f t="shared" si="0"/>
        <v>-30406.639004149383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7600</v>
      </c>
      <c r="E24" s="26"/>
      <c r="F24" s="25">
        <f>D24/F22</f>
        <v>6.333333333333333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32000.000000000007</v>
      </c>
      <c r="N24" s="145"/>
      <c r="O24" s="150">
        <f t="shared" si="0"/>
        <v>-32000.000000000007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AA51"/>
  <sheetViews>
    <sheetView workbookViewId="0">
      <selection activeCell="N17" sqref="N17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41000</v>
      </c>
      <c r="G4" s="54"/>
      <c r="H4" s="119"/>
      <c r="I4" s="116"/>
      <c r="N4" s="141"/>
      <c r="R4" s="118"/>
      <c r="S4" s="12"/>
      <c r="T4" s="30"/>
      <c r="Z4" s="1">
        <v>1042020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1653.2258064516127</v>
      </c>
      <c r="N5" s="143"/>
      <c r="O5" s="142">
        <f t="shared" ref="O5:O24" si="0">N5-M5</f>
        <v>-1653.2258064516127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3306.4516129032254</v>
      </c>
      <c r="N6" s="144">
        <v>4000</v>
      </c>
      <c r="O6" s="149">
        <f t="shared" si="0"/>
        <v>693.5483870967746</v>
      </c>
      <c r="P6" s="146" t="s">
        <v>46</v>
      </c>
      <c r="Q6" s="107">
        <f>+M11/7</f>
        <v>1653.2258064516132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4959.6774193548381</v>
      </c>
      <c r="N7" s="144">
        <v>7500</v>
      </c>
      <c r="O7" s="149">
        <f t="shared" si="0"/>
        <v>2540.3225806451619</v>
      </c>
      <c r="P7" s="147" t="s">
        <v>39</v>
      </c>
      <c r="Q7" s="98">
        <f>+(M17-M11)/6</f>
        <v>1653.2258064516136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10</v>
      </c>
      <c r="E8" s="78">
        <v>7</v>
      </c>
      <c r="F8" s="100">
        <f>E8*D8</f>
        <v>70</v>
      </c>
      <c r="G8" s="54"/>
      <c r="H8" s="377"/>
      <c r="I8" s="378"/>
      <c r="K8" s="3">
        <v>4</v>
      </c>
      <c r="L8" s="35" t="s">
        <v>37</v>
      </c>
      <c r="M8" s="34">
        <f>+$F$4/$F$11*$D$8+M7</f>
        <v>6612.9032258064508</v>
      </c>
      <c r="N8" s="144">
        <v>10000</v>
      </c>
      <c r="O8" s="149">
        <f t="shared" si="0"/>
        <v>3387.0967741935492</v>
      </c>
      <c r="P8" s="147" t="s">
        <v>36</v>
      </c>
      <c r="Q8" s="98">
        <f>+(M19-M17)/2</f>
        <v>3967.7419354838712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10</v>
      </c>
      <c r="E9" s="78">
        <v>8</v>
      </c>
      <c r="F9" s="83">
        <f>E9*D9</f>
        <v>80</v>
      </c>
      <c r="G9" s="54"/>
      <c r="H9" s="369" t="s">
        <v>62</v>
      </c>
      <c r="I9" s="371">
        <f>M11-Q6</f>
        <v>9919.354838709678</v>
      </c>
      <c r="K9" s="3">
        <v>5</v>
      </c>
      <c r="L9" s="35" t="s">
        <v>33</v>
      </c>
      <c r="M9" s="34">
        <f>+$F$4/$F$11*$D$8+M8</f>
        <v>8266.1290322580644</v>
      </c>
      <c r="N9" s="144"/>
      <c r="O9" s="149">
        <f t="shared" si="0"/>
        <v>-8266.1290322580644</v>
      </c>
      <c r="P9" s="148" t="s">
        <v>32</v>
      </c>
      <c r="Q9" s="95">
        <f>+(M24-M19)/7</f>
        <v>1653.2258064516132</v>
      </c>
      <c r="R9" s="135"/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9919.354838709678</v>
      </c>
      <c r="N10" s="151">
        <v>11800</v>
      </c>
      <c r="O10" s="149">
        <f t="shared" si="0"/>
        <v>1880.645161290322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34</v>
      </c>
      <c r="E11" s="90"/>
      <c r="F11" s="89">
        <f>SUM(F8:F10)</f>
        <v>248</v>
      </c>
      <c r="G11" s="54"/>
      <c r="H11" s="373" t="s">
        <v>28</v>
      </c>
      <c r="I11" s="374">
        <f>+M17</f>
        <v>21491.935483870973</v>
      </c>
      <c r="J11" s="85"/>
      <c r="K11" s="3">
        <v>7</v>
      </c>
      <c r="L11" s="35" t="s">
        <v>27</v>
      </c>
      <c r="M11" s="34">
        <f>+$F$4/$F$11*($D$8)+M10</f>
        <v>11572.580645161292</v>
      </c>
      <c r="N11" s="144">
        <v>15200</v>
      </c>
      <c r="O11" s="149">
        <f t="shared" si="0"/>
        <v>3627.4193548387084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13225.806451612905</v>
      </c>
      <c r="N12" s="144"/>
      <c r="O12" s="149">
        <f t="shared" si="0"/>
        <v>-13225.806451612905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29427.419354838716</v>
      </c>
      <c r="J13" s="85"/>
      <c r="K13" s="3">
        <v>9</v>
      </c>
      <c r="L13" s="35" t="s">
        <v>22</v>
      </c>
      <c r="M13" s="34">
        <f t="shared" si="1"/>
        <v>14879.032258064519</v>
      </c>
      <c r="N13" s="144">
        <v>20000</v>
      </c>
      <c r="O13" s="149">
        <f t="shared" si="0"/>
        <v>5120.9677419354812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16532.258064516132</v>
      </c>
      <c r="N14" s="144">
        <v>21900</v>
      </c>
      <c r="O14" s="149">
        <f t="shared" si="0"/>
        <v>5367.7419354838676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41000</v>
      </c>
      <c r="K15" s="3">
        <v>11</v>
      </c>
      <c r="L15" s="35" t="s">
        <v>17</v>
      </c>
      <c r="M15" s="34">
        <f t="shared" si="1"/>
        <v>18185.483870967746</v>
      </c>
      <c r="N15" s="144">
        <v>23300</v>
      </c>
      <c r="O15" s="149">
        <f t="shared" si="0"/>
        <v>5114.516129032254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19838.70967741936</v>
      </c>
      <c r="N16" s="144">
        <v>24600</v>
      </c>
      <c r="O16" s="149">
        <f t="shared" si="0"/>
        <v>4761.2903225806403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352</v>
      </c>
      <c r="G17" s="60"/>
      <c r="H17" s="67"/>
      <c r="I17" s="66"/>
      <c r="K17" s="3">
        <v>13</v>
      </c>
      <c r="L17" s="138" t="s">
        <v>13</v>
      </c>
      <c r="M17" s="34">
        <f t="shared" si="1"/>
        <v>21491.935483870973</v>
      </c>
      <c r="N17" s="151">
        <v>25900</v>
      </c>
      <c r="O17" s="149">
        <f t="shared" si="0"/>
        <v>4408.0645161290267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25459.677419354844</v>
      </c>
      <c r="N18" s="144"/>
      <c r="O18" s="149">
        <f t="shared" si="0"/>
        <v>-25459.677419354844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109.04255319148936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29427.419354838716</v>
      </c>
      <c r="N19" s="144"/>
      <c r="O19" s="149">
        <f t="shared" si="0"/>
        <v>-29427.419354838716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31741.935483870973</v>
      </c>
      <c r="N20" s="144"/>
      <c r="O20" s="149">
        <f t="shared" si="0"/>
        <v>-31741.935483870973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34056.451612903234</v>
      </c>
      <c r="N21" s="144"/>
      <c r="O21" s="149">
        <f t="shared" si="0"/>
        <v>-34056.451612903234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40800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36370.967741935492</v>
      </c>
      <c r="N22" s="144"/>
      <c r="O22" s="149">
        <f t="shared" si="0"/>
        <v>-36370.967741935492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41000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38685.48387096775</v>
      </c>
      <c r="N23" s="144"/>
      <c r="O23" s="149">
        <f t="shared" si="0"/>
        <v>-38685.48387096775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-200</v>
      </c>
      <c r="E24" s="26"/>
      <c r="F24" s="25">
        <f>D24/F22</f>
        <v>-0.16666666666666666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41000.000000000007</v>
      </c>
      <c r="N24" s="145"/>
      <c r="O24" s="150">
        <f t="shared" si="0"/>
        <v>-41000.000000000007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AA51"/>
  <sheetViews>
    <sheetView workbookViewId="0">
      <selection activeCell="N10" sqref="N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78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N4" s="141"/>
      <c r="R4" s="118"/>
      <c r="S4" s="12"/>
      <c r="T4" s="30"/>
      <c r="Z4" s="1">
        <v>2042020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2099.2366412213742</v>
      </c>
      <c r="N5" s="143">
        <v>4500</v>
      </c>
      <c r="O5" s="142">
        <f t="shared" ref="O5:O24" si="0">N5-M5</f>
        <v>2400.7633587786258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4198.4732824427483</v>
      </c>
      <c r="N6" s="144">
        <v>8500</v>
      </c>
      <c r="O6" s="149">
        <f t="shared" si="0"/>
        <v>4301.5267175572517</v>
      </c>
      <c r="P6" s="146" t="s">
        <v>46</v>
      </c>
      <c r="Q6" s="107">
        <f>+M11/7</f>
        <v>2099.2366412213742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6297.7099236641225</v>
      </c>
      <c r="N7" s="144">
        <v>11500</v>
      </c>
      <c r="O7" s="149">
        <f t="shared" si="0"/>
        <v>5202.2900763358775</v>
      </c>
      <c r="P7" s="147" t="s">
        <v>39</v>
      </c>
      <c r="Q7" s="98">
        <f>+(M17-M11)/6</f>
        <v>2099.2366412213742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10</v>
      </c>
      <c r="E8" s="78">
        <v>7</v>
      </c>
      <c r="F8" s="100">
        <f>E8*D8</f>
        <v>70</v>
      </c>
      <c r="G8" s="54"/>
      <c r="H8" s="377"/>
      <c r="I8" s="378"/>
      <c r="K8" s="3">
        <v>4</v>
      </c>
      <c r="L8" s="35" t="s">
        <v>37</v>
      </c>
      <c r="M8" s="34">
        <f>+$F$4/$F$11*$D$8+M7</f>
        <v>8396.9465648854966</v>
      </c>
      <c r="N8" s="144">
        <v>14500</v>
      </c>
      <c r="O8" s="149">
        <f t="shared" si="0"/>
        <v>6103.0534351145034</v>
      </c>
      <c r="P8" s="147" t="s">
        <v>36</v>
      </c>
      <c r="Q8" s="98">
        <f>+(M19-M17)/2</f>
        <v>5458.0152671755714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10</v>
      </c>
      <c r="E9" s="78">
        <v>8</v>
      </c>
      <c r="F9" s="83">
        <f>E9*D9</f>
        <v>80</v>
      </c>
      <c r="G9" s="54"/>
      <c r="H9" s="369" t="s">
        <v>62</v>
      </c>
      <c r="I9" s="371">
        <f>M11-Q6</f>
        <v>12595.419847328245</v>
      </c>
      <c r="K9" s="3">
        <v>5</v>
      </c>
      <c r="L9" s="35" t="s">
        <v>33</v>
      </c>
      <c r="M9" s="34">
        <f>+$F$4/$F$11*$D$8+M8</f>
        <v>10496.183206106871</v>
      </c>
      <c r="N9" s="144">
        <v>18000</v>
      </c>
      <c r="O9" s="149">
        <f t="shared" si="0"/>
        <v>7503.8167938931292</v>
      </c>
      <c r="P9" s="148" t="s">
        <v>32</v>
      </c>
      <c r="Q9" s="95">
        <f>+(M24-M19)/7</f>
        <v>2399.1275899672837</v>
      </c>
      <c r="R9" s="135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12595.419847328245</v>
      </c>
      <c r="N10" s="151">
        <v>21000</v>
      </c>
      <c r="O10" s="149">
        <f t="shared" si="0"/>
        <v>8404.5801526717551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36</v>
      </c>
      <c r="E11" s="90"/>
      <c r="F11" s="89">
        <f>SUM(F8:F10)</f>
        <v>262</v>
      </c>
      <c r="G11" s="54"/>
      <c r="H11" s="373" t="s">
        <v>28</v>
      </c>
      <c r="I11" s="374">
        <f>+M17</f>
        <v>27290.076335877864</v>
      </c>
      <c r="J11" s="85"/>
      <c r="K11" s="3">
        <v>7</v>
      </c>
      <c r="L11" s="35" t="s">
        <v>27</v>
      </c>
      <c r="M11" s="34">
        <f>+$F$4/$F$11*($D$8)+M10</f>
        <v>14694.656488549619</v>
      </c>
      <c r="N11" s="144">
        <v>23800</v>
      </c>
      <c r="O11" s="149">
        <f t="shared" si="0"/>
        <v>9105.3435114503809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16793.893129770993</v>
      </c>
      <c r="N12" s="144">
        <v>25700</v>
      </c>
      <c r="O12" s="149">
        <f t="shared" si="0"/>
        <v>8906.1068702290067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38206.106870229007</v>
      </c>
      <c r="J13" s="85"/>
      <c r="K13" s="3">
        <v>9</v>
      </c>
      <c r="L13" s="35" t="s">
        <v>22</v>
      </c>
      <c r="M13" s="34">
        <f t="shared" si="1"/>
        <v>18893.129770992367</v>
      </c>
      <c r="N13" s="144">
        <v>28000</v>
      </c>
      <c r="O13" s="149">
        <f t="shared" si="0"/>
        <v>9106.8702290076326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20992.366412213742</v>
      </c>
      <c r="N14" s="144">
        <v>29000</v>
      </c>
      <c r="O14" s="149">
        <f t="shared" si="0"/>
        <v>8007.6335877862584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23091.603053435116</v>
      </c>
      <c r="N15" s="144">
        <v>30900</v>
      </c>
      <c r="O15" s="149">
        <f t="shared" si="0"/>
        <v>7808.3969465648843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25190.83969465649</v>
      </c>
      <c r="N16" s="144">
        <v>33200</v>
      </c>
      <c r="O16" s="149">
        <f t="shared" si="0"/>
        <v>8009.1603053435101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49</v>
      </c>
      <c r="E17" s="69"/>
      <c r="F17" s="68">
        <f>F16+F11</f>
        <v>366</v>
      </c>
      <c r="G17" s="60"/>
      <c r="H17" s="67"/>
      <c r="I17" s="66"/>
      <c r="K17" s="3">
        <v>13</v>
      </c>
      <c r="L17" s="138" t="s">
        <v>13</v>
      </c>
      <c r="M17" s="34">
        <f t="shared" si="1"/>
        <v>27290.076335877864</v>
      </c>
      <c r="N17" s="151">
        <v>34333</v>
      </c>
      <c r="O17" s="149">
        <f t="shared" si="0"/>
        <v>7042.923664122136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32748.091603053435</v>
      </c>
      <c r="N18" s="144"/>
      <c r="O18" s="149">
        <f t="shared" si="0"/>
        <v>-32748.091603053435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140.30612244897958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38206.106870229007</v>
      </c>
      <c r="N19" s="144"/>
      <c r="O19" s="149">
        <f t="shared" si="0"/>
        <v>-38206.106870229007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41564.885496183204</v>
      </c>
      <c r="N20" s="144"/>
      <c r="O20" s="149">
        <f t="shared" si="0"/>
        <v>-41564.885496183204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44923.664122137401</v>
      </c>
      <c r="N21" s="144"/>
      <c r="O21" s="149">
        <f t="shared" si="0"/>
        <v>-44923.664122137401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43200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48282.442748091598</v>
      </c>
      <c r="N22" s="144"/>
      <c r="O22" s="149">
        <f t="shared" si="0"/>
        <v>-48282.442748091598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51641.221374045796</v>
      </c>
      <c r="N23" s="144"/>
      <c r="O23" s="149">
        <f t="shared" si="0"/>
        <v>-51641.221374045796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-11800</v>
      </c>
      <c r="E24" s="26"/>
      <c r="F24" s="25">
        <f>D24/F22</f>
        <v>-9.8333333333333339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54999.999999999993</v>
      </c>
      <c r="N24" s="145"/>
      <c r="O24" s="150">
        <f t="shared" si="0"/>
        <v>-54999.999999999993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AA51"/>
  <sheetViews>
    <sheetView workbookViewId="0">
      <selection activeCell="N11" sqref="N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61000</v>
      </c>
      <c r="G4" s="54"/>
      <c r="H4" s="119"/>
      <c r="I4" s="116"/>
      <c r="N4" s="141"/>
      <c r="R4" s="118"/>
      <c r="S4" s="12"/>
      <c r="T4" s="30"/>
      <c r="Z4" s="1">
        <v>3042020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2125.4355400696863</v>
      </c>
      <c r="N5" s="143">
        <v>8500</v>
      </c>
      <c r="O5" s="142">
        <f t="shared" ref="O5:O24" si="0">N5-M5</f>
        <v>6374.5644599303141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4250.8710801393727</v>
      </c>
      <c r="N6" s="144">
        <v>12000</v>
      </c>
      <c r="O6" s="149">
        <f t="shared" si="0"/>
        <v>7749.1289198606273</v>
      </c>
      <c r="P6" s="146" t="s">
        <v>46</v>
      </c>
      <c r="Q6" s="107">
        <f>+M11/7</f>
        <v>2125.4355400696863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6376.3066202090595</v>
      </c>
      <c r="N7" s="144">
        <v>14500</v>
      </c>
      <c r="O7" s="149">
        <f t="shared" si="0"/>
        <v>8123.6933797909405</v>
      </c>
      <c r="P7" s="147" t="s">
        <v>39</v>
      </c>
      <c r="Q7" s="98">
        <f>+(M17-M11)/6</f>
        <v>2975.6097560975613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10</v>
      </c>
      <c r="E8" s="78">
        <v>7</v>
      </c>
      <c r="F8" s="100">
        <f>E8*D8</f>
        <v>70</v>
      </c>
      <c r="G8" s="54"/>
      <c r="H8" s="377"/>
      <c r="I8" s="378"/>
      <c r="K8" s="3">
        <v>4</v>
      </c>
      <c r="L8" s="35" t="s">
        <v>37</v>
      </c>
      <c r="M8" s="34">
        <f>+$F$4/$F$11*$D$8+M7</f>
        <v>8501.7421602787454</v>
      </c>
      <c r="N8" s="144">
        <v>16700</v>
      </c>
      <c r="O8" s="149">
        <f t="shared" si="0"/>
        <v>8198.2578397212546</v>
      </c>
      <c r="P8" s="147" t="s">
        <v>36</v>
      </c>
      <c r="Q8" s="98">
        <f>+(M19-M17)/2</f>
        <v>6163.7630662020911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12752.613240418117</v>
      </c>
      <c r="K9" s="3">
        <v>5</v>
      </c>
      <c r="L9" s="35" t="s">
        <v>33</v>
      </c>
      <c r="M9" s="34">
        <f>+$F$4/$F$11*$D$8+M8</f>
        <v>10627.177700348431</v>
      </c>
      <c r="N9" s="144">
        <v>18000</v>
      </c>
      <c r="O9" s="149">
        <f t="shared" si="0"/>
        <v>7372.8222996515688</v>
      </c>
      <c r="P9" s="148" t="s">
        <v>32</v>
      </c>
      <c r="Q9" s="95">
        <f>+(M24-M19)/7</f>
        <v>2277.2523643603772</v>
      </c>
      <c r="R9" s="135"/>
    </row>
    <row r="10" spans="2:27" ht="18.75" customHeight="1" x14ac:dyDescent="0.25">
      <c r="B10" s="41"/>
      <c r="C10" s="80" t="s">
        <v>31</v>
      </c>
      <c r="D10" s="86">
        <v>15</v>
      </c>
      <c r="E10" s="78">
        <v>7</v>
      </c>
      <c r="F10" s="83">
        <f>E10*D10</f>
        <v>105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12752.613240418117</v>
      </c>
      <c r="N10" s="151">
        <v>18000</v>
      </c>
      <c r="O10" s="149">
        <f t="shared" si="0"/>
        <v>5247.3867595818829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39</v>
      </c>
      <c r="E11" s="90"/>
      <c r="F11" s="89">
        <f>SUM(F8:F10)</f>
        <v>287</v>
      </c>
      <c r="G11" s="54"/>
      <c r="H11" s="373" t="s">
        <v>28</v>
      </c>
      <c r="I11" s="374">
        <f>+M17</f>
        <v>32731.707317073171</v>
      </c>
      <c r="J11" s="85"/>
      <c r="K11" s="3">
        <v>7</v>
      </c>
      <c r="L11" s="35" t="s">
        <v>27</v>
      </c>
      <c r="M11" s="34">
        <f>+$F$4/$F$11*($D$8)+M10</f>
        <v>14878.048780487803</v>
      </c>
      <c r="N11" s="144"/>
      <c r="O11" s="149">
        <f t="shared" si="0"/>
        <v>-14878.048780487803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1</v>
      </c>
      <c r="E12" s="78">
        <v>8</v>
      </c>
      <c r="F12" s="83">
        <f>E12*D12</f>
        <v>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17853.658536585364</v>
      </c>
      <c r="N12" s="144"/>
      <c r="O12" s="149">
        <f t="shared" si="0"/>
        <v>-17853.658536585364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12</v>
      </c>
      <c r="E13" s="78">
        <v>8</v>
      </c>
      <c r="F13" s="83">
        <f>E13*D13</f>
        <v>96</v>
      </c>
      <c r="G13" s="54"/>
      <c r="H13" s="373" t="s">
        <v>23</v>
      </c>
      <c r="I13" s="374">
        <f>+M19</f>
        <v>45059.233449477353</v>
      </c>
      <c r="J13" s="85"/>
      <c r="K13" s="3">
        <v>9</v>
      </c>
      <c r="L13" s="35" t="s">
        <v>22</v>
      </c>
      <c r="M13" s="34">
        <f t="shared" si="1"/>
        <v>20829.268292682926</v>
      </c>
      <c r="N13" s="144">
        <v>25000</v>
      </c>
      <c r="O13" s="149">
        <f t="shared" si="0"/>
        <v>4170.7317073170743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23804.878048780487</v>
      </c>
      <c r="N14" s="144"/>
      <c r="O14" s="149">
        <f t="shared" si="0"/>
        <v>-23804.878048780487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61000</v>
      </c>
      <c r="K15" s="3">
        <v>11</v>
      </c>
      <c r="L15" s="35" t="s">
        <v>17</v>
      </c>
      <c r="M15" s="34">
        <f t="shared" si="1"/>
        <v>26780.487804878048</v>
      </c>
      <c r="N15" s="144"/>
      <c r="O15" s="149">
        <f t="shared" si="0"/>
        <v>-26780.487804878048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13</v>
      </c>
      <c r="E16" s="73"/>
      <c r="F16" s="72">
        <f>SUM(F12:F15)</f>
        <v>104</v>
      </c>
      <c r="G16" s="54"/>
      <c r="H16" s="379"/>
      <c r="I16" s="380"/>
      <c r="K16" s="3">
        <v>12</v>
      </c>
      <c r="L16" s="35" t="s">
        <v>15</v>
      </c>
      <c r="M16" s="34">
        <f t="shared" si="1"/>
        <v>29756.09756097561</v>
      </c>
      <c r="N16" s="144">
        <v>32300</v>
      </c>
      <c r="O16" s="149">
        <f t="shared" si="0"/>
        <v>2543.9024390243903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52</v>
      </c>
      <c r="E17" s="69"/>
      <c r="F17" s="68">
        <f>F16+F11</f>
        <v>391</v>
      </c>
      <c r="G17" s="60"/>
      <c r="H17" s="67"/>
      <c r="I17" s="66"/>
      <c r="K17" s="3">
        <v>13</v>
      </c>
      <c r="L17" s="138" t="s">
        <v>13</v>
      </c>
      <c r="M17" s="34">
        <f t="shared" si="1"/>
        <v>32731.707317073171</v>
      </c>
      <c r="N17" s="151"/>
      <c r="O17" s="149">
        <f t="shared" si="0"/>
        <v>-32731.707317073171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38895.470383275264</v>
      </c>
      <c r="N18" s="144">
        <v>38000</v>
      </c>
      <c r="O18" s="149">
        <f t="shared" si="0"/>
        <v>-895.47038327526388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146.63461538461539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45059.233449477353</v>
      </c>
      <c r="N19" s="144"/>
      <c r="O19" s="149">
        <f t="shared" si="0"/>
        <v>-45059.233449477353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48247.386759581881</v>
      </c>
      <c r="N20" s="144"/>
      <c r="O20" s="149">
        <f t="shared" si="0"/>
        <v>-48247.386759581881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51435.540069686409</v>
      </c>
      <c r="N21" s="144"/>
      <c r="O21" s="149">
        <f t="shared" si="0"/>
        <v>-51435.540069686409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46800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54623.693379790937</v>
      </c>
      <c r="N22" s="144"/>
      <c r="O22" s="149">
        <f t="shared" si="0"/>
        <v>-54623.693379790937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61000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57811.846689895465</v>
      </c>
      <c r="N23" s="144"/>
      <c r="O23" s="149">
        <f t="shared" si="0"/>
        <v>-57811.846689895465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-14200</v>
      </c>
      <c r="E24" s="26"/>
      <c r="F24" s="25">
        <f>D24/F22</f>
        <v>-11.833333333333334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60999.999999999993</v>
      </c>
      <c r="N24" s="145"/>
      <c r="O24" s="150">
        <f t="shared" si="0"/>
        <v>-60999.999999999993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AA51"/>
  <sheetViews>
    <sheetView workbookViewId="0">
      <selection activeCell="N26" sqref="N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76000</v>
      </c>
      <c r="G4" s="54"/>
      <c r="H4" s="119"/>
      <c r="I4" s="116"/>
      <c r="N4" s="141"/>
      <c r="R4" s="118"/>
      <c r="S4" s="12"/>
      <c r="T4" s="30"/>
      <c r="Z4" s="1">
        <v>4042020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3178.7072243346006</v>
      </c>
      <c r="N5" s="143">
        <v>3000</v>
      </c>
      <c r="O5" s="142">
        <f t="shared" ref="O5:O24" si="0">N5-M5</f>
        <v>-178.7072243346006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6357.4144486692012</v>
      </c>
      <c r="N6" s="144">
        <v>7000</v>
      </c>
      <c r="O6" s="149">
        <f t="shared" si="0"/>
        <v>642.58555133079881</v>
      </c>
      <c r="P6" s="146" t="s">
        <v>46</v>
      </c>
      <c r="Q6" s="107">
        <f>+M11/7</f>
        <v>3178.7072243346006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9536.1216730038013</v>
      </c>
      <c r="N7" s="144">
        <v>11000</v>
      </c>
      <c r="O7" s="149">
        <f t="shared" si="0"/>
        <v>1463.8783269961987</v>
      </c>
      <c r="P7" s="147" t="s">
        <v>39</v>
      </c>
      <c r="Q7" s="98">
        <f>+(M17-M11)/6</f>
        <v>3178.7072243345997</v>
      </c>
      <c r="R7" s="97"/>
      <c r="S7" s="12"/>
      <c r="V7" s="1">
        <v>29500</v>
      </c>
    </row>
    <row r="8" spans="2:27" ht="24" customHeight="1" thickBot="1" x14ac:dyDescent="0.3">
      <c r="B8" s="88"/>
      <c r="C8" s="102" t="s">
        <v>59</v>
      </c>
      <c r="D8" s="101">
        <v>11</v>
      </c>
      <c r="E8" s="78">
        <v>7</v>
      </c>
      <c r="F8" s="100">
        <f>E8*D8</f>
        <v>77</v>
      </c>
      <c r="G8" s="54"/>
      <c r="H8" s="377"/>
      <c r="I8" s="378"/>
      <c r="K8" s="3">
        <v>4</v>
      </c>
      <c r="L8" s="35" t="s">
        <v>37</v>
      </c>
      <c r="M8" s="34">
        <f>+$F$4/$F$11*$D$8+M7</f>
        <v>12714.828897338402</v>
      </c>
      <c r="N8" s="144">
        <v>14500</v>
      </c>
      <c r="O8" s="149">
        <f t="shared" si="0"/>
        <v>1785.1711026615976</v>
      </c>
      <c r="P8" s="147" t="s">
        <v>36</v>
      </c>
      <c r="Q8" s="98">
        <f>+(M19-M17)/2</f>
        <v>7224.3346007604559</v>
      </c>
      <c r="R8" s="97"/>
      <c r="S8" s="12"/>
      <c r="U8" s="12"/>
      <c r="V8" s="1">
        <v>23000</v>
      </c>
    </row>
    <row r="9" spans="2:27" ht="18.75" customHeight="1" thickBot="1" x14ac:dyDescent="0.3">
      <c r="B9" s="88"/>
      <c r="C9" s="80" t="s">
        <v>60</v>
      </c>
      <c r="D9" s="86">
        <v>11</v>
      </c>
      <c r="E9" s="78">
        <v>8</v>
      </c>
      <c r="F9" s="83">
        <f>E9*D9</f>
        <v>88</v>
      </c>
      <c r="G9" s="54"/>
      <c r="H9" s="369" t="s">
        <v>62</v>
      </c>
      <c r="I9" s="371">
        <f>M11-Q6</f>
        <v>19072.243346007603</v>
      </c>
      <c r="K9" s="3">
        <v>5</v>
      </c>
      <c r="L9" s="35" t="s">
        <v>33</v>
      </c>
      <c r="M9" s="34">
        <f>+$F$4/$F$11*$D$8+M8</f>
        <v>15893.536121673003</v>
      </c>
      <c r="N9" s="144">
        <v>16300</v>
      </c>
      <c r="O9" s="149">
        <f t="shared" si="0"/>
        <v>406.46387832699656</v>
      </c>
      <c r="P9" s="148" t="s">
        <v>32</v>
      </c>
      <c r="Q9" s="95">
        <f>+(M24-M19)/7</f>
        <v>2889.7338403041817</v>
      </c>
      <c r="R9" s="135"/>
      <c r="V9" s="1">
        <v>23000</v>
      </c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19072.243346007603</v>
      </c>
      <c r="N10" s="151">
        <v>19000</v>
      </c>
      <c r="O10" s="149">
        <f t="shared" si="0"/>
        <v>-72.243346007602668</v>
      </c>
      <c r="P10" s="76"/>
      <c r="Q10" s="52"/>
      <c r="R10" s="92"/>
      <c r="S10" s="12"/>
      <c r="U10" s="63"/>
      <c r="V10" s="12">
        <f>SUM(V7:V9)</f>
        <v>75500</v>
      </c>
    </row>
    <row r="11" spans="2:27" ht="18.75" customHeight="1" x14ac:dyDescent="0.25">
      <c r="B11" s="41"/>
      <c r="C11" s="91" t="s">
        <v>29</v>
      </c>
      <c r="D11" s="89">
        <f>SUM(D8:D10)</f>
        <v>36</v>
      </c>
      <c r="E11" s="90"/>
      <c r="F11" s="89">
        <f>SUM(F8:F10)</f>
        <v>263</v>
      </c>
      <c r="G11" s="54"/>
      <c r="H11" s="373" t="s">
        <v>28</v>
      </c>
      <c r="I11" s="374">
        <f>+M17</f>
        <v>41323.193916349803</v>
      </c>
      <c r="J11" s="85"/>
      <c r="K11" s="3">
        <v>7</v>
      </c>
      <c r="L11" s="35" t="s">
        <v>27</v>
      </c>
      <c r="M11" s="34">
        <f>+$F$4/$F$11*($D$8)+M10</f>
        <v>22250.950570342204</v>
      </c>
      <c r="N11" s="144"/>
      <c r="O11" s="149">
        <f t="shared" si="0"/>
        <v>-22250.950570342204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25429.657794676805</v>
      </c>
      <c r="N12" s="144"/>
      <c r="O12" s="149">
        <f t="shared" si="0"/>
        <v>-25429.657794676805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55771.863117870715</v>
      </c>
      <c r="J13" s="85"/>
      <c r="K13" s="3">
        <v>9</v>
      </c>
      <c r="L13" s="35" t="s">
        <v>22</v>
      </c>
      <c r="M13" s="34">
        <f t="shared" si="1"/>
        <v>28608.365019011406</v>
      </c>
      <c r="N13" s="144">
        <v>25000</v>
      </c>
      <c r="O13" s="149">
        <f t="shared" si="0"/>
        <v>-3608.3650190114058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31787.072243346007</v>
      </c>
      <c r="N14" s="144"/>
      <c r="O14" s="149">
        <f t="shared" si="0"/>
        <v>-31787.072243346007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76000</v>
      </c>
      <c r="K15" s="3">
        <v>11</v>
      </c>
      <c r="L15" s="35" t="s">
        <v>17</v>
      </c>
      <c r="M15" s="34">
        <f t="shared" si="1"/>
        <v>34965.779467680608</v>
      </c>
      <c r="N15" s="144"/>
      <c r="O15" s="149">
        <f t="shared" si="0"/>
        <v>-34965.779467680608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38144.486692015205</v>
      </c>
      <c r="N16" s="144"/>
      <c r="O16" s="149">
        <f t="shared" si="0"/>
        <v>-38144.486692015205</v>
      </c>
      <c r="P16" s="10"/>
      <c r="Q16" s="52"/>
      <c r="R16" s="71"/>
      <c r="S16" s="12"/>
      <c r="T16" s="12"/>
      <c r="U16" s="12"/>
      <c r="V16" s="12">
        <f>+N10-N17</f>
        <v>-17000</v>
      </c>
      <c r="AA16" s="30"/>
    </row>
    <row r="17" spans="2:26" ht="18.75" customHeight="1" thickBot="1" x14ac:dyDescent="0.5">
      <c r="B17" s="41"/>
      <c r="C17" s="70" t="s">
        <v>14</v>
      </c>
      <c r="D17" s="69">
        <f>D16+D11</f>
        <v>36</v>
      </c>
      <c r="E17" s="69"/>
      <c r="F17" s="68">
        <f>F16+F11</f>
        <v>263</v>
      </c>
      <c r="G17" s="60"/>
      <c r="H17" s="67"/>
      <c r="I17" s="66"/>
      <c r="K17" s="3">
        <v>13</v>
      </c>
      <c r="L17" s="138" t="s">
        <v>13</v>
      </c>
      <c r="M17" s="34">
        <f t="shared" si="1"/>
        <v>41323.193916349803</v>
      </c>
      <c r="N17" s="151">
        <v>36000</v>
      </c>
      <c r="O17" s="149">
        <f t="shared" si="0"/>
        <v>-5323.1939163498027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48547.528517110259</v>
      </c>
      <c r="N18" s="144"/>
      <c r="O18" s="149">
        <f t="shared" si="0"/>
        <v>-48547.528517110259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263.88888888888891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55771.863117870715</v>
      </c>
      <c r="N19" s="144"/>
      <c r="O19" s="149">
        <f t="shared" si="0"/>
        <v>-55771.863117870715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59817.490494296573</v>
      </c>
      <c r="N20" s="144"/>
      <c r="O20" s="149">
        <f t="shared" si="0"/>
        <v>-59817.490494296573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63863.117870722432</v>
      </c>
      <c r="N21" s="144"/>
      <c r="O21" s="149">
        <f t="shared" si="0"/>
        <v>-63863.117870722432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43200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67908.745247148283</v>
      </c>
      <c r="N22" s="144"/>
      <c r="O22" s="149">
        <f t="shared" si="0"/>
        <v>-67908.745247148283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71954.372623574134</v>
      </c>
      <c r="N23" s="144"/>
      <c r="O23" s="149">
        <f t="shared" si="0"/>
        <v>-71954.372623574134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-32800</v>
      </c>
      <c r="E24" s="26"/>
      <c r="F24" s="25">
        <f>D24/F22</f>
        <v>-27.333333333333332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75999.999999999985</v>
      </c>
      <c r="N24" s="145"/>
      <c r="O24" s="150">
        <f t="shared" si="0"/>
        <v>-75999.999999999985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AA51"/>
  <sheetViews>
    <sheetView workbookViewId="0">
      <selection activeCell="N13" sqref="N1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77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65000</v>
      </c>
      <c r="G4" s="54"/>
      <c r="H4" s="119"/>
      <c r="I4" s="116"/>
      <c r="N4" s="141"/>
      <c r="R4" s="118"/>
      <c r="S4" s="12"/>
      <c r="T4" s="30"/>
      <c r="Z4" s="1">
        <v>6042020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2462.121212121212</v>
      </c>
      <c r="N5" s="143">
        <v>1300</v>
      </c>
      <c r="O5" s="142">
        <f t="shared" ref="O5:O24" si="0">N5-M5</f>
        <v>-1162.121212121212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4924.242424242424</v>
      </c>
      <c r="N6" s="144">
        <v>5000</v>
      </c>
      <c r="O6" s="149">
        <f t="shared" si="0"/>
        <v>75.757575757575978</v>
      </c>
      <c r="P6" s="146" t="s">
        <v>46</v>
      </c>
      <c r="Q6" s="107">
        <f>+M11/7</f>
        <v>2462.121212121212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7386.363636363636</v>
      </c>
      <c r="N7" s="144">
        <v>8500</v>
      </c>
      <c r="O7" s="149">
        <f t="shared" si="0"/>
        <v>1113.636363636364</v>
      </c>
      <c r="P7" s="147" t="s">
        <v>39</v>
      </c>
      <c r="Q7" s="98">
        <f>+(M17-M11)/6</f>
        <v>2954.5454545454554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10</v>
      </c>
      <c r="E8" s="78">
        <v>7</v>
      </c>
      <c r="F8" s="100">
        <f>E8*D8</f>
        <v>70</v>
      </c>
      <c r="G8" s="54"/>
      <c r="H8" s="377"/>
      <c r="I8" s="378"/>
      <c r="K8" s="3">
        <v>4</v>
      </c>
      <c r="L8" s="35" t="s">
        <v>37</v>
      </c>
      <c r="M8" s="34">
        <f>+$F$4/$F$11*$D$8+M7</f>
        <v>9848.484848484848</v>
      </c>
      <c r="N8" s="144">
        <v>11300</v>
      </c>
      <c r="O8" s="149">
        <f t="shared" si="0"/>
        <v>1451.515151515152</v>
      </c>
      <c r="P8" s="147" t="s">
        <v>36</v>
      </c>
      <c r="Q8" s="98">
        <f>+(M19-M17)/2</f>
        <v>6401.515151515152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12</v>
      </c>
      <c r="E9" s="78">
        <v>8</v>
      </c>
      <c r="F9" s="83">
        <f>E9*D9</f>
        <v>96</v>
      </c>
      <c r="G9" s="54"/>
      <c r="H9" s="369" t="s">
        <v>62</v>
      </c>
      <c r="I9" s="371">
        <f>M11-Q6</f>
        <v>14772.727272727272</v>
      </c>
      <c r="K9" s="3">
        <v>5</v>
      </c>
      <c r="L9" s="35" t="s">
        <v>33</v>
      </c>
      <c r="M9" s="34">
        <f>+$F$4/$F$11*$D$8+M8</f>
        <v>12310.60606060606</v>
      </c>
      <c r="N9" s="144">
        <v>14000</v>
      </c>
      <c r="O9" s="149">
        <f t="shared" si="0"/>
        <v>1689.3939393939399</v>
      </c>
      <c r="P9" s="148" t="s">
        <v>32</v>
      </c>
      <c r="Q9" s="95">
        <f>+(M24-M19)/7</f>
        <v>2462.1212121212116</v>
      </c>
      <c r="R9" s="135"/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14772.727272727272</v>
      </c>
      <c r="N10" s="151">
        <v>17000</v>
      </c>
      <c r="O10" s="149">
        <f t="shared" si="0"/>
        <v>2227.2727272727279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36</v>
      </c>
      <c r="E11" s="90"/>
      <c r="F11" s="89">
        <f>SUM(F8:F10)</f>
        <v>264</v>
      </c>
      <c r="G11" s="54"/>
      <c r="H11" s="373" t="s">
        <v>28</v>
      </c>
      <c r="I11" s="374">
        <f>+M17</f>
        <v>34962.121212121216</v>
      </c>
      <c r="J11" s="85"/>
      <c r="K11" s="3">
        <v>7</v>
      </c>
      <c r="L11" s="35" t="s">
        <v>27</v>
      </c>
      <c r="M11" s="34">
        <f>+$F$4/$F$11*($D$8)+M10</f>
        <v>17234.848484848484</v>
      </c>
      <c r="N11" s="144"/>
      <c r="O11" s="149">
        <f t="shared" si="0"/>
        <v>-17234.848484848484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20189.39393939394</v>
      </c>
      <c r="N12" s="144"/>
      <c r="O12" s="149">
        <f t="shared" si="0"/>
        <v>-20189.39393939394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47765.15151515152</v>
      </c>
      <c r="J13" s="85"/>
      <c r="K13" s="3">
        <v>9</v>
      </c>
      <c r="L13" s="35" t="s">
        <v>22</v>
      </c>
      <c r="M13" s="34">
        <f t="shared" si="1"/>
        <v>23143.939393939396</v>
      </c>
      <c r="N13" s="144"/>
      <c r="O13" s="149">
        <f t="shared" si="0"/>
        <v>-23143.939393939396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26098.484848484852</v>
      </c>
      <c r="N14" s="144"/>
      <c r="O14" s="149">
        <f t="shared" si="0"/>
        <v>-26098.484848484852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65000</v>
      </c>
      <c r="K15" s="3">
        <v>11</v>
      </c>
      <c r="L15" s="35" t="s">
        <v>17</v>
      </c>
      <c r="M15" s="34">
        <f t="shared" si="1"/>
        <v>29053.030303030308</v>
      </c>
      <c r="N15" s="144"/>
      <c r="O15" s="149">
        <f t="shared" si="0"/>
        <v>-29053.030303030308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32007.575757575763</v>
      </c>
      <c r="N16" s="144"/>
      <c r="O16" s="149">
        <f t="shared" si="0"/>
        <v>-32007.575757575763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36</v>
      </c>
      <c r="E17" s="69"/>
      <c r="F17" s="68">
        <f>F16+F11</f>
        <v>264</v>
      </c>
      <c r="G17" s="60"/>
      <c r="H17" s="67"/>
      <c r="I17" s="66"/>
      <c r="K17" s="3">
        <v>13</v>
      </c>
      <c r="L17" s="138" t="s">
        <v>13</v>
      </c>
      <c r="M17" s="34">
        <f t="shared" si="1"/>
        <v>34962.121212121216</v>
      </c>
      <c r="N17" s="151"/>
      <c r="O17" s="149">
        <f t="shared" si="0"/>
        <v>-34962.121212121216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41363.636363636368</v>
      </c>
      <c r="N18" s="144"/>
      <c r="O18" s="149">
        <f t="shared" si="0"/>
        <v>-41363.636363636368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225.69444444444446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47765.15151515152</v>
      </c>
      <c r="N19" s="144"/>
      <c r="O19" s="149">
        <f t="shared" si="0"/>
        <v>-47765.15151515152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51212.121212121216</v>
      </c>
      <c r="N20" s="144"/>
      <c r="O20" s="149">
        <f t="shared" si="0"/>
        <v>-51212.121212121216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54659.090909090912</v>
      </c>
      <c r="N21" s="144"/>
      <c r="O21" s="149">
        <f t="shared" si="0"/>
        <v>-54659.090909090912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43200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58106.060606060608</v>
      </c>
      <c r="N22" s="144"/>
      <c r="O22" s="149">
        <f t="shared" si="0"/>
        <v>-58106.060606060608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61553.030303030304</v>
      </c>
      <c r="N23" s="144"/>
      <c r="O23" s="149">
        <f t="shared" si="0"/>
        <v>-61553.030303030304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-21800</v>
      </c>
      <c r="E24" s="26"/>
      <c r="F24" s="25">
        <f>D24/F22</f>
        <v>-18.166666666666668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65000</v>
      </c>
      <c r="N24" s="145"/>
      <c r="O24" s="150">
        <f t="shared" si="0"/>
        <v>-65000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AA51"/>
  <sheetViews>
    <sheetView workbookViewId="0">
      <selection activeCell="W18" sqref="W18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79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75000</v>
      </c>
      <c r="G4" s="54"/>
      <c r="H4" s="119"/>
      <c r="I4" s="116"/>
      <c r="N4" s="141"/>
      <c r="R4" s="118"/>
      <c r="S4" s="12"/>
      <c r="T4" s="30"/>
      <c r="Z4" s="1">
        <v>7042020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3903.345724907063</v>
      </c>
      <c r="N5" s="143"/>
      <c r="O5" s="142">
        <f t="shared" ref="O5:O24" si="0">N5-M5</f>
        <v>-3903.345724907063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7806.6914498141259</v>
      </c>
      <c r="N6" s="144">
        <v>8200</v>
      </c>
      <c r="O6" s="149">
        <f t="shared" si="0"/>
        <v>393.30855018587408</v>
      </c>
      <c r="P6" s="146" t="s">
        <v>46</v>
      </c>
      <c r="Q6" s="107">
        <f>+M11/7</f>
        <v>3903.345724907063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11710.037174721188</v>
      </c>
      <c r="N7" s="144"/>
      <c r="O7" s="149">
        <f t="shared" si="0"/>
        <v>-11710.037174721188</v>
      </c>
      <c r="P7" s="147" t="s">
        <v>39</v>
      </c>
      <c r="Q7" s="98">
        <f>+(M17-M11)/6</f>
        <v>2788.1040892193273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15613.382899628252</v>
      </c>
      <c r="N8" s="144">
        <v>15100</v>
      </c>
      <c r="O8" s="149">
        <f t="shared" si="0"/>
        <v>-513.38289962825183</v>
      </c>
      <c r="P8" s="147" t="s">
        <v>36</v>
      </c>
      <c r="Q8" s="98">
        <f>+(M19-M17)/2</f>
        <v>6412.6394052044634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10</v>
      </c>
      <c r="E9" s="78">
        <v>8</v>
      </c>
      <c r="F9" s="83">
        <f>E9*D9</f>
        <v>80</v>
      </c>
      <c r="G9" s="54"/>
      <c r="H9" s="369" t="s">
        <v>62</v>
      </c>
      <c r="I9" s="371">
        <f>M11-Q6</f>
        <v>23420.074349442377</v>
      </c>
      <c r="K9" s="3">
        <v>5</v>
      </c>
      <c r="L9" s="35" t="s">
        <v>33</v>
      </c>
      <c r="M9" s="34">
        <f>+$F$4/$F$11*$D$8+M8</f>
        <v>19516.728624535313</v>
      </c>
      <c r="N9" s="144"/>
      <c r="O9" s="149">
        <f t="shared" si="0"/>
        <v>-19516.728624535313</v>
      </c>
      <c r="P9" s="148" t="s">
        <v>32</v>
      </c>
      <c r="Q9" s="95">
        <f>+(M24-M19)/7</f>
        <v>2588.9537971322384</v>
      </c>
      <c r="R9" s="135"/>
    </row>
    <row r="10" spans="2:27" ht="18.75" customHeight="1" x14ac:dyDescent="0.25">
      <c r="B10" s="41"/>
      <c r="C10" s="80" t="s">
        <v>31</v>
      </c>
      <c r="D10" s="86">
        <v>13</v>
      </c>
      <c r="E10" s="78">
        <v>7</v>
      </c>
      <c r="F10" s="83">
        <f>E10*D10</f>
        <v>91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23420.074349442377</v>
      </c>
      <c r="N10" s="151">
        <v>21000</v>
      </c>
      <c r="O10" s="149">
        <f t="shared" si="0"/>
        <v>-2420.0743494423768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37</v>
      </c>
      <c r="E11" s="90"/>
      <c r="F11" s="89">
        <f>SUM(F8:F10)</f>
        <v>269</v>
      </c>
      <c r="G11" s="54"/>
      <c r="H11" s="373" t="s">
        <v>28</v>
      </c>
      <c r="I11" s="374">
        <f>+M17</f>
        <v>44052.044609665405</v>
      </c>
      <c r="J11" s="85"/>
      <c r="K11" s="3">
        <v>7</v>
      </c>
      <c r="L11" s="35" t="s">
        <v>27</v>
      </c>
      <c r="M11" s="34">
        <f>+$F$4/$F$11*($D$8)+M10</f>
        <v>27323.42007434944</v>
      </c>
      <c r="N11" s="144">
        <v>23758</v>
      </c>
      <c r="O11" s="149">
        <f t="shared" si="0"/>
        <v>-3565.4200743494403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30111.524163568771</v>
      </c>
      <c r="N12" s="144">
        <v>26000</v>
      </c>
      <c r="O12" s="149">
        <f t="shared" si="0"/>
        <v>-4111.5241635687707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56877.323420074332</v>
      </c>
      <c r="J13" s="85"/>
      <c r="K13" s="3">
        <v>9</v>
      </c>
      <c r="L13" s="35" t="s">
        <v>22</v>
      </c>
      <c r="M13" s="34">
        <f t="shared" si="1"/>
        <v>32899.628252788098</v>
      </c>
      <c r="N13" s="144">
        <v>27600</v>
      </c>
      <c r="O13" s="149">
        <f t="shared" si="0"/>
        <v>-5299.6282527880976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35687.732342007424</v>
      </c>
      <c r="N14" s="144">
        <v>30000</v>
      </c>
      <c r="O14" s="149">
        <f t="shared" si="0"/>
        <v>-5687.7323420074244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75000</v>
      </c>
      <c r="K15" s="3">
        <v>11</v>
      </c>
      <c r="L15" s="35" t="s">
        <v>17</v>
      </c>
      <c r="M15" s="34">
        <f t="shared" si="1"/>
        <v>38475.836431226751</v>
      </c>
      <c r="N15" s="144">
        <v>31500</v>
      </c>
      <c r="O15" s="149">
        <f t="shared" si="0"/>
        <v>-6975.8364312267513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41263.940520446078</v>
      </c>
      <c r="N16" s="144">
        <v>32800</v>
      </c>
      <c r="O16" s="149">
        <f t="shared" si="0"/>
        <v>-8463.9405204460782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37</v>
      </c>
      <c r="E17" s="69"/>
      <c r="F17" s="68">
        <f>F16+F11</f>
        <v>269</v>
      </c>
      <c r="G17" s="60"/>
      <c r="H17" s="67"/>
      <c r="I17" s="66"/>
      <c r="K17" s="3">
        <v>13</v>
      </c>
      <c r="L17" s="138" t="s">
        <v>13</v>
      </c>
      <c r="M17" s="34">
        <f t="shared" si="1"/>
        <v>44052.044609665405</v>
      </c>
      <c r="N17" s="151">
        <v>35000</v>
      </c>
      <c r="O17" s="149">
        <f t="shared" si="0"/>
        <v>-9052.044609665405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50464.684014869868</v>
      </c>
      <c r="N18" s="144">
        <v>39000</v>
      </c>
      <c r="O18" s="149">
        <f t="shared" si="0"/>
        <v>-11464.684014869868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253.37837837837839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56877.323420074332</v>
      </c>
      <c r="N19" s="144">
        <v>43200</v>
      </c>
      <c r="O19" s="149">
        <f t="shared" si="0"/>
        <v>-13677.323420074332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60501.858736059461</v>
      </c>
      <c r="N20" s="144"/>
      <c r="O20" s="149">
        <f t="shared" si="0"/>
        <v>-60501.858736059461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64126.39405204459</v>
      </c>
      <c r="N21" s="144"/>
      <c r="O21" s="149">
        <f t="shared" si="0"/>
        <v>-64126.39405204459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44400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67750.929368029727</v>
      </c>
      <c r="N22" s="144"/>
      <c r="O22" s="149">
        <f t="shared" si="0"/>
        <v>-67750.929368029727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75000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71375.464684014863</v>
      </c>
      <c r="N23" s="144"/>
      <c r="O23" s="149">
        <f t="shared" si="0"/>
        <v>-71375.464684014863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-30600</v>
      </c>
      <c r="E24" s="26"/>
      <c r="F24" s="25">
        <f>D24/F22</f>
        <v>-25.5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75000</v>
      </c>
      <c r="N24" s="145"/>
      <c r="O24" s="150">
        <f t="shared" si="0"/>
        <v>-75000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AA51"/>
  <sheetViews>
    <sheetView workbookViewId="0">
      <selection activeCell="X14" sqref="X14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43929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79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56000</v>
      </c>
      <c r="G4" s="54"/>
      <c r="H4" s="119"/>
      <c r="I4" s="116"/>
      <c r="N4" s="141"/>
      <c r="R4" s="118"/>
      <c r="S4" s="12"/>
      <c r="T4" s="30"/>
      <c r="Z4" s="1">
        <v>8042020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2778.6259541984732</v>
      </c>
      <c r="N5" s="143">
        <v>2200</v>
      </c>
      <c r="O5" s="142">
        <f t="shared" ref="O5:O24" si="0">N5-M5</f>
        <v>-578.62595419847321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5557.2519083969464</v>
      </c>
      <c r="N6" s="144"/>
      <c r="O6" s="149">
        <f t="shared" si="0"/>
        <v>-5557.2519083969464</v>
      </c>
      <c r="P6" s="146" t="s">
        <v>46</v>
      </c>
      <c r="Q6" s="107">
        <f>+M11/7</f>
        <v>2778.6259541984732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8335.8778625954201</v>
      </c>
      <c r="N7" s="144"/>
      <c r="O7" s="149">
        <f t="shared" si="0"/>
        <v>-8335.8778625954201</v>
      </c>
      <c r="P7" s="147" t="s">
        <v>39</v>
      </c>
      <c r="Q7" s="98">
        <f>+(M17-M11)/6</f>
        <v>2137.4045801526736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13</v>
      </c>
      <c r="E8" s="78">
        <v>7</v>
      </c>
      <c r="F8" s="100">
        <f>E8*D8</f>
        <v>91</v>
      </c>
      <c r="G8" s="54"/>
      <c r="H8" s="377"/>
      <c r="I8" s="378"/>
      <c r="K8" s="3">
        <v>4</v>
      </c>
      <c r="L8" s="35" t="s">
        <v>37</v>
      </c>
      <c r="M8" s="34">
        <f>+$F$4/$F$11*$D$8+M7</f>
        <v>11114.503816793893</v>
      </c>
      <c r="N8" s="144">
        <v>12309</v>
      </c>
      <c r="O8" s="149">
        <f t="shared" si="0"/>
        <v>1194.4961832061072</v>
      </c>
      <c r="P8" s="147" t="s">
        <v>36</v>
      </c>
      <c r="Q8" s="98">
        <f>+(M19-M17)/2</f>
        <v>4916.0305343511427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10</v>
      </c>
      <c r="E9" s="78">
        <v>8</v>
      </c>
      <c r="F9" s="83">
        <f>E9*D9</f>
        <v>80</v>
      </c>
      <c r="G9" s="54"/>
      <c r="H9" s="369" t="s">
        <v>62</v>
      </c>
      <c r="I9" s="371">
        <f>M11-Q6</f>
        <v>16671.75572519084</v>
      </c>
      <c r="K9" s="3">
        <v>5</v>
      </c>
      <c r="L9" s="35" t="s">
        <v>33</v>
      </c>
      <c r="M9" s="34">
        <f>+$F$4/$F$11*$D$8+M8</f>
        <v>13893.129770992366</v>
      </c>
      <c r="N9" s="144">
        <v>14300</v>
      </c>
      <c r="O9" s="149">
        <f t="shared" si="0"/>
        <v>406.87022900763441</v>
      </c>
      <c r="P9" s="148" t="s">
        <v>32</v>
      </c>
      <c r="Q9" s="95">
        <f>+(M24-M19)/7</f>
        <v>1984.7328244274831</v>
      </c>
      <c r="R9" s="135"/>
    </row>
    <row r="10" spans="2:27" ht="18.75" customHeight="1" x14ac:dyDescent="0.25">
      <c r="B10" s="41"/>
      <c r="C10" s="80" t="s">
        <v>31</v>
      </c>
      <c r="D10" s="86">
        <v>13</v>
      </c>
      <c r="E10" s="78">
        <v>7</v>
      </c>
      <c r="F10" s="83">
        <f>E10*D10</f>
        <v>91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16671.75572519084</v>
      </c>
      <c r="N10" s="151">
        <v>16000</v>
      </c>
      <c r="O10" s="149">
        <f t="shared" si="0"/>
        <v>-671.75572519084017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36</v>
      </c>
      <c r="E11" s="90"/>
      <c r="F11" s="89">
        <f>SUM(F8:F10)</f>
        <v>262</v>
      </c>
      <c r="G11" s="54"/>
      <c r="H11" s="373" t="s">
        <v>28</v>
      </c>
      <c r="I11" s="374">
        <f>+M17</f>
        <v>32274.809160305354</v>
      </c>
      <c r="J11" s="85"/>
      <c r="K11" s="3">
        <v>7</v>
      </c>
      <c r="L11" s="35" t="s">
        <v>27</v>
      </c>
      <c r="M11" s="34">
        <f>+$F$4/$F$11*($D$8)+M10</f>
        <v>19450.381679389313</v>
      </c>
      <c r="N11" s="144">
        <v>17500</v>
      </c>
      <c r="O11" s="149">
        <f t="shared" si="0"/>
        <v>-1950.3816793893129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21587.786259541987</v>
      </c>
      <c r="N12" s="144">
        <v>19500</v>
      </c>
      <c r="O12" s="149">
        <f t="shared" si="0"/>
        <v>-2087.7862595419865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42106.87022900764</v>
      </c>
      <c r="J13" s="85"/>
      <c r="K13" s="3">
        <v>9</v>
      </c>
      <c r="L13" s="35" t="s">
        <v>22</v>
      </c>
      <c r="M13" s="34">
        <f t="shared" si="1"/>
        <v>23725.19083969466</v>
      </c>
      <c r="N13" s="144">
        <v>21500</v>
      </c>
      <c r="O13" s="149">
        <f t="shared" si="0"/>
        <v>-2225.1908396946601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25862.595419847334</v>
      </c>
      <c r="N14" s="144">
        <v>23000</v>
      </c>
      <c r="O14" s="149">
        <f t="shared" si="0"/>
        <v>-2862.5954198473337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56000</v>
      </c>
      <c r="K15" s="3">
        <v>11</v>
      </c>
      <c r="L15" s="35" t="s">
        <v>17</v>
      </c>
      <c r="M15" s="34">
        <f t="shared" si="1"/>
        <v>28000.000000000007</v>
      </c>
      <c r="N15" s="144">
        <v>24500</v>
      </c>
      <c r="O15" s="149">
        <f t="shared" si="0"/>
        <v>-3500.0000000000073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30137.404580152681</v>
      </c>
      <c r="N16" s="144">
        <v>25500</v>
      </c>
      <c r="O16" s="149">
        <f t="shared" si="0"/>
        <v>-4637.4045801526809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36</v>
      </c>
      <c r="E17" s="69"/>
      <c r="F17" s="68">
        <f>F16+F11</f>
        <v>262</v>
      </c>
      <c r="G17" s="60"/>
      <c r="H17" s="67"/>
      <c r="I17" s="66"/>
      <c r="K17" s="3">
        <v>13</v>
      </c>
      <c r="L17" s="138" t="s">
        <v>13</v>
      </c>
      <c r="M17" s="34">
        <f t="shared" si="1"/>
        <v>32274.809160305354</v>
      </c>
      <c r="N17" s="151">
        <v>27600</v>
      </c>
      <c r="O17" s="149">
        <f t="shared" si="0"/>
        <v>-4674.8091603053545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37190.839694656497</v>
      </c>
      <c r="N18" s="144"/>
      <c r="O18" s="149">
        <f t="shared" si="0"/>
        <v>-37190.839694656497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194.44444444444446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42106.87022900764</v>
      </c>
      <c r="N19" s="144"/>
      <c r="O19" s="149">
        <f t="shared" si="0"/>
        <v>-42106.87022900764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44885.496183206116</v>
      </c>
      <c r="N20" s="144"/>
      <c r="O20" s="149">
        <f t="shared" si="0"/>
        <v>-44885.496183206116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47664.122137404593</v>
      </c>
      <c r="N21" s="144"/>
      <c r="O21" s="149">
        <f t="shared" si="0"/>
        <v>-47664.122137404593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43200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50442.748091603069</v>
      </c>
      <c r="N22" s="144"/>
      <c r="O22" s="149">
        <f t="shared" si="0"/>
        <v>-50442.748091603069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53221.374045801545</v>
      </c>
      <c r="N23" s="144"/>
      <c r="O23" s="149">
        <f t="shared" si="0"/>
        <v>-53221.374045801545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-12800</v>
      </c>
      <c r="E24" s="26"/>
      <c r="F24" s="25">
        <f>D24/F22</f>
        <v>-10.666666666666666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56000.000000000022</v>
      </c>
      <c r="N24" s="145"/>
      <c r="O24" s="150">
        <f t="shared" si="0"/>
        <v>-56000.000000000022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AA51"/>
  <sheetViews>
    <sheetView workbookViewId="0">
      <selection activeCell="V10" sqref="V10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79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59000</v>
      </c>
      <c r="G4" s="54"/>
      <c r="H4" s="119"/>
      <c r="I4" s="116"/>
      <c r="N4" s="141"/>
      <c r="R4" s="118"/>
      <c r="S4" s="12"/>
      <c r="T4" s="30"/>
      <c r="Z4" s="1">
        <v>9042020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2681.8181818181815</v>
      </c>
      <c r="N5" s="143">
        <v>3100</v>
      </c>
      <c r="O5" s="142">
        <f t="shared" ref="O5:O24" si="0">N5-M5</f>
        <v>418.18181818181847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5363.6363636363631</v>
      </c>
      <c r="N6" s="144"/>
      <c r="O6" s="149">
        <f t="shared" si="0"/>
        <v>-5363.6363636363631</v>
      </c>
      <c r="P6" s="146" t="s">
        <v>46</v>
      </c>
      <c r="Q6" s="107">
        <f>+M11/7</f>
        <v>2681.8181818181815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8045.4545454545441</v>
      </c>
      <c r="N7" s="144"/>
      <c r="O7" s="149">
        <f t="shared" si="0"/>
        <v>-8045.4545454545441</v>
      </c>
      <c r="P7" s="147" t="s">
        <v>39</v>
      </c>
      <c r="Q7" s="98">
        <f>+(M17-M11)/6</f>
        <v>2681.8181818181802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15</v>
      </c>
      <c r="E8" s="78">
        <v>7</v>
      </c>
      <c r="F8" s="10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10727.272727272726</v>
      </c>
      <c r="N8" s="144">
        <v>13600</v>
      </c>
      <c r="O8" s="149">
        <f t="shared" si="0"/>
        <v>2872.7272727272739</v>
      </c>
      <c r="P8" s="147" t="s">
        <v>36</v>
      </c>
      <c r="Q8" s="98">
        <f>+(M19-M17)/2</f>
        <v>5363.6363636363603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16090.90909090909</v>
      </c>
      <c r="K9" s="3">
        <v>5</v>
      </c>
      <c r="L9" s="35" t="s">
        <v>33</v>
      </c>
      <c r="M9" s="34">
        <f>+$F$4/$F$11*$D$8+M8</f>
        <v>13409.090909090908</v>
      </c>
      <c r="N9" s="144"/>
      <c r="O9" s="149">
        <f t="shared" si="0"/>
        <v>-13409.090909090908</v>
      </c>
      <c r="P9" s="148" t="s">
        <v>32</v>
      </c>
      <c r="Q9" s="95">
        <f>+(M24-M19)/7</f>
        <v>1915.584415584417</v>
      </c>
      <c r="R9" s="135"/>
    </row>
    <row r="10" spans="2:27" ht="18.75" customHeight="1" x14ac:dyDescent="0.25">
      <c r="B10" s="41"/>
      <c r="C10" s="80" t="s">
        <v>31</v>
      </c>
      <c r="D10" s="86">
        <v>15</v>
      </c>
      <c r="E10" s="78">
        <v>7</v>
      </c>
      <c r="F10" s="83">
        <f>E10*D10</f>
        <v>105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16090.90909090909</v>
      </c>
      <c r="N10" s="151">
        <v>17000</v>
      </c>
      <c r="O10" s="149">
        <f t="shared" si="0"/>
        <v>909.09090909090992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45</v>
      </c>
      <c r="E11" s="90"/>
      <c r="F11" s="89">
        <f>SUM(F8:F10)</f>
        <v>330</v>
      </c>
      <c r="G11" s="54"/>
      <c r="H11" s="373" t="s">
        <v>28</v>
      </c>
      <c r="I11" s="374">
        <f>+M17</f>
        <v>34863.636363636353</v>
      </c>
      <c r="J11" s="85"/>
      <c r="K11" s="3">
        <v>7</v>
      </c>
      <c r="L11" s="35" t="s">
        <v>27</v>
      </c>
      <c r="M11" s="34">
        <f>+$F$4/$F$11*($D$8)+M10</f>
        <v>18772.727272727272</v>
      </c>
      <c r="N11" s="144">
        <v>20100</v>
      </c>
      <c r="O11" s="149">
        <f t="shared" si="0"/>
        <v>1327.2727272727279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21454.545454545452</v>
      </c>
      <c r="N12" s="144">
        <v>22600</v>
      </c>
      <c r="O12" s="149">
        <f t="shared" si="0"/>
        <v>1145.4545454545478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45590.909090909074</v>
      </c>
      <c r="J13" s="85"/>
      <c r="K13" s="3">
        <v>9</v>
      </c>
      <c r="L13" s="35" t="s">
        <v>22</v>
      </c>
      <c r="M13" s="34">
        <f t="shared" si="1"/>
        <v>24136.363636363632</v>
      </c>
      <c r="N13" s="144">
        <v>25200</v>
      </c>
      <c r="O13" s="149">
        <f t="shared" si="0"/>
        <v>1063.6363636363676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26818.181818181813</v>
      </c>
      <c r="N14" s="144">
        <v>27800</v>
      </c>
      <c r="O14" s="149">
        <f t="shared" si="0"/>
        <v>981.81818181818744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59000</v>
      </c>
      <c r="K15" s="3">
        <v>11</v>
      </c>
      <c r="L15" s="35" t="s">
        <v>17</v>
      </c>
      <c r="M15" s="34">
        <f t="shared" si="1"/>
        <v>29499.999999999993</v>
      </c>
      <c r="N15" s="144">
        <v>31000</v>
      </c>
      <c r="O15" s="149">
        <f t="shared" si="0"/>
        <v>1500.0000000000073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32181.818181818173</v>
      </c>
      <c r="N16" s="144">
        <v>32900</v>
      </c>
      <c r="O16" s="149">
        <f t="shared" si="0"/>
        <v>718.18181818182711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45</v>
      </c>
      <c r="E17" s="69"/>
      <c r="F17" s="68">
        <f>F16+F11</f>
        <v>330</v>
      </c>
      <c r="G17" s="60"/>
      <c r="H17" s="67"/>
      <c r="I17" s="66"/>
      <c r="K17" s="3">
        <v>13</v>
      </c>
      <c r="L17" s="138" t="s">
        <v>13</v>
      </c>
      <c r="M17" s="34">
        <f t="shared" si="1"/>
        <v>34863.636363636353</v>
      </c>
      <c r="N17" s="151">
        <v>35600</v>
      </c>
      <c r="O17" s="149">
        <f t="shared" si="0"/>
        <v>736.36363636364695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40227.272727272713</v>
      </c>
      <c r="N18" s="144"/>
      <c r="O18" s="149">
        <f t="shared" si="0"/>
        <v>-40227.272727272713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163.88888888888889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45590.909090909074</v>
      </c>
      <c r="N19" s="144"/>
      <c r="O19" s="149">
        <f t="shared" si="0"/>
        <v>-45590.909090909074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48272.727272727258</v>
      </c>
      <c r="N20" s="144"/>
      <c r="O20" s="149">
        <f t="shared" si="0"/>
        <v>-48272.727272727258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50954.545454545441</v>
      </c>
      <c r="N21" s="144"/>
      <c r="O21" s="149">
        <f t="shared" si="0"/>
        <v>-50954.545454545441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54000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53636.363636363625</v>
      </c>
      <c r="N22" s="144"/>
      <c r="O22" s="149">
        <f t="shared" si="0"/>
        <v>-53636.363636363625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59000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56318.181818181809</v>
      </c>
      <c r="N23" s="144"/>
      <c r="O23" s="149">
        <f t="shared" si="0"/>
        <v>-56318.181818181809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-5000</v>
      </c>
      <c r="E24" s="26"/>
      <c r="F24" s="25">
        <f>D24/F22</f>
        <v>-4.166666666666667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58999.999999999993</v>
      </c>
      <c r="N24" s="145"/>
      <c r="O24" s="150">
        <f t="shared" si="0"/>
        <v>-58999.999999999993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AA51"/>
  <sheetViews>
    <sheetView workbookViewId="0">
      <selection activeCell="U9" sqref="U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79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84000</v>
      </c>
      <c r="G4" s="54"/>
      <c r="H4" s="119"/>
      <c r="I4" s="116"/>
      <c r="N4" s="141"/>
      <c r="R4" s="118"/>
      <c r="S4" s="12"/>
      <c r="T4" s="30"/>
      <c r="Z4" s="1">
        <v>10042020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4048.192771084337</v>
      </c>
      <c r="N5" s="143">
        <v>8500</v>
      </c>
      <c r="O5" s="142">
        <f t="shared" ref="O5:O24" si="0">N5-M5</f>
        <v>4451.8072289156626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8096.385542168674</v>
      </c>
      <c r="N6" s="144">
        <v>14700</v>
      </c>
      <c r="O6" s="149">
        <f t="shared" si="0"/>
        <v>6603.614457831326</v>
      </c>
      <c r="P6" s="146" t="s">
        <v>46</v>
      </c>
      <c r="Q6" s="107">
        <f>+M11/7</f>
        <v>4048.192771084337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12144.57831325301</v>
      </c>
      <c r="N7" s="144">
        <v>19000</v>
      </c>
      <c r="O7" s="149">
        <f t="shared" si="0"/>
        <v>6855.4216867469895</v>
      </c>
      <c r="P7" s="147" t="s">
        <v>39</v>
      </c>
      <c r="Q7" s="98">
        <f>+(M17-M11)/6</f>
        <v>3238.5542168674724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16192.771084337348</v>
      </c>
      <c r="N8" s="144">
        <v>23714</v>
      </c>
      <c r="O8" s="149">
        <f t="shared" si="0"/>
        <v>7521.2289156626521</v>
      </c>
      <c r="P8" s="147" t="s">
        <v>36</v>
      </c>
      <c r="Q8" s="98">
        <f>+(M19-M17)/2</f>
        <v>7489.1566265060246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24289.156626506021</v>
      </c>
      <c r="K9" s="3">
        <v>5</v>
      </c>
      <c r="L9" s="35" t="s">
        <v>33</v>
      </c>
      <c r="M9" s="34">
        <f>+$F$4/$F$11*$D$8+M8</f>
        <v>20240.963855421684</v>
      </c>
      <c r="N9" s="144">
        <v>27000</v>
      </c>
      <c r="O9" s="149">
        <f t="shared" si="0"/>
        <v>6759.0361445783165</v>
      </c>
      <c r="P9" s="148" t="s">
        <v>32</v>
      </c>
      <c r="Q9" s="95">
        <f>+(M24-M19)/7</f>
        <v>3036.1445783132513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24289.156626506021</v>
      </c>
      <c r="N10" s="151">
        <v>28400</v>
      </c>
      <c r="O10" s="149">
        <f t="shared" si="0"/>
        <v>4110.843373493979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57</v>
      </c>
      <c r="E11" s="90"/>
      <c r="F11" s="89">
        <f>SUM(F8:F10)</f>
        <v>415</v>
      </c>
      <c r="G11" s="54"/>
      <c r="H11" s="373" t="s">
        <v>28</v>
      </c>
      <c r="I11" s="374">
        <f>+M17</f>
        <v>47768.674698795192</v>
      </c>
      <c r="J11" s="85"/>
      <c r="K11" s="3">
        <v>7</v>
      </c>
      <c r="L11" s="35" t="s">
        <v>27</v>
      </c>
      <c r="M11" s="34">
        <f>+$F$4/$F$11*($D$8)+M10</f>
        <v>28337.349397590358</v>
      </c>
      <c r="N11" s="144"/>
      <c r="O11" s="149">
        <f t="shared" si="0"/>
        <v>-28337.349397590358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31575.903614457828</v>
      </c>
      <c r="N12" s="144">
        <v>31700</v>
      </c>
      <c r="O12" s="149">
        <f t="shared" si="0"/>
        <v>124.09638554217236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62746.987951807241</v>
      </c>
      <c r="J13" s="85"/>
      <c r="K13" s="3">
        <v>9</v>
      </c>
      <c r="L13" s="35" t="s">
        <v>22</v>
      </c>
      <c r="M13" s="34">
        <f t="shared" si="1"/>
        <v>34814.457831325301</v>
      </c>
      <c r="N13" s="144"/>
      <c r="O13" s="149">
        <f t="shared" si="0"/>
        <v>-34814.457831325301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38053.012048192773</v>
      </c>
      <c r="N14" s="144">
        <v>36000</v>
      </c>
      <c r="O14" s="149">
        <f t="shared" si="0"/>
        <v>-2053.0120481927734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84000</v>
      </c>
      <c r="K15" s="3">
        <v>11</v>
      </c>
      <c r="L15" s="35" t="s">
        <v>17</v>
      </c>
      <c r="M15" s="34">
        <f t="shared" si="1"/>
        <v>41291.566265060246</v>
      </c>
      <c r="N15" s="144"/>
      <c r="O15" s="149">
        <f t="shared" si="0"/>
        <v>-41291.566265060246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44530.120481927719</v>
      </c>
      <c r="N16" s="144">
        <v>38500</v>
      </c>
      <c r="O16" s="149">
        <f t="shared" si="0"/>
        <v>-6030.1204819277191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57</v>
      </c>
      <c r="E17" s="69"/>
      <c r="F17" s="68">
        <f>F16+F11</f>
        <v>415</v>
      </c>
      <c r="G17" s="60"/>
      <c r="H17" s="67"/>
      <c r="I17" s="66"/>
      <c r="K17" s="3">
        <v>13</v>
      </c>
      <c r="L17" s="138" t="s">
        <v>13</v>
      </c>
      <c r="M17" s="34">
        <f t="shared" si="1"/>
        <v>47768.674698795192</v>
      </c>
      <c r="N17" s="151">
        <v>41000</v>
      </c>
      <c r="O17" s="149">
        <f t="shared" si="0"/>
        <v>-6768.6746987951919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55257.831325301217</v>
      </c>
      <c r="N18" s="144">
        <v>42500</v>
      </c>
      <c r="O18" s="149">
        <f t="shared" si="0"/>
        <v>-12757.831325301217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184.21052631578948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62746.987951807241</v>
      </c>
      <c r="N19" s="144"/>
      <c r="O19" s="149">
        <f t="shared" si="0"/>
        <v>-62746.987951807241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66997.590361445793</v>
      </c>
      <c r="N20" s="144"/>
      <c r="O20" s="149">
        <f t="shared" si="0"/>
        <v>-66997.590361445793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71248.192771084345</v>
      </c>
      <c r="N21" s="144">
        <v>61000</v>
      </c>
      <c r="O21" s="149">
        <f t="shared" si="0"/>
        <v>-10248.192771084345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68400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75498.795180722896</v>
      </c>
      <c r="N22" s="144">
        <v>65500</v>
      </c>
      <c r="O22" s="149">
        <f t="shared" si="0"/>
        <v>-9998.7951807228965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84000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79749.397590361448</v>
      </c>
      <c r="N23" s="144"/>
      <c r="O23" s="149">
        <f t="shared" si="0"/>
        <v>-79749.397590361448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-15600</v>
      </c>
      <c r="E24" s="26"/>
      <c r="F24" s="25">
        <f>D24/F22</f>
        <v>-13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84000</v>
      </c>
      <c r="N24" s="145"/>
      <c r="O24" s="150">
        <f t="shared" si="0"/>
        <v>-84000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AA51"/>
  <sheetViews>
    <sheetView workbookViewId="0">
      <selection activeCell="S16" sqref="S1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79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83000</v>
      </c>
      <c r="G4" s="54"/>
      <c r="H4" s="119"/>
      <c r="I4" s="116"/>
      <c r="N4" s="141"/>
      <c r="R4" s="118"/>
      <c r="S4" s="12"/>
      <c r="T4" s="30"/>
      <c r="Z4" s="1">
        <v>11042020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3855.7457212713934</v>
      </c>
      <c r="N5" s="143">
        <v>8000</v>
      </c>
      <c r="O5" s="142">
        <f t="shared" ref="O5:O24" si="0">N5-M5</f>
        <v>4144.2542787286066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7711.4914425427869</v>
      </c>
      <c r="N6" s="144">
        <v>13800</v>
      </c>
      <c r="O6" s="149">
        <f t="shared" si="0"/>
        <v>6088.5085574572131</v>
      </c>
      <c r="P6" s="146" t="s">
        <v>46</v>
      </c>
      <c r="Q6" s="107">
        <f>+M11/7</f>
        <v>3855.745721271393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11567.237163814181</v>
      </c>
      <c r="N7" s="144"/>
      <c r="O7" s="149">
        <f t="shared" si="0"/>
        <v>-11567.237163814181</v>
      </c>
      <c r="P7" s="147" t="s">
        <v>39</v>
      </c>
      <c r="Q7" s="98">
        <f>+(M17-M11)/6</f>
        <v>3449.877750611246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19</v>
      </c>
      <c r="E8" s="78">
        <v>7</v>
      </c>
      <c r="F8" s="100">
        <f>E8*D8</f>
        <v>133</v>
      </c>
      <c r="G8" s="54"/>
      <c r="H8" s="377"/>
      <c r="I8" s="378"/>
      <c r="K8" s="3">
        <v>4</v>
      </c>
      <c r="L8" s="35" t="s">
        <v>37</v>
      </c>
      <c r="M8" s="34">
        <f>+$F$4/$F$11*$D$8+M7</f>
        <v>15422.982885085574</v>
      </c>
      <c r="N8" s="144">
        <v>25500</v>
      </c>
      <c r="O8" s="149">
        <f t="shared" si="0"/>
        <v>10077.017114914426</v>
      </c>
      <c r="P8" s="147" t="s">
        <v>36</v>
      </c>
      <c r="Q8" s="98">
        <f>+(M19-M17)/2</f>
        <v>7508.5574572127152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23134.474327628359</v>
      </c>
      <c r="K9" s="3">
        <v>5</v>
      </c>
      <c r="L9" s="35" t="s">
        <v>33</v>
      </c>
      <c r="M9" s="34">
        <f>+$F$4/$F$11*$D$8+M8</f>
        <v>19278.728606356966</v>
      </c>
      <c r="N9" s="144">
        <v>30500</v>
      </c>
      <c r="O9" s="149">
        <f t="shared" si="0"/>
        <v>11221.271393643034</v>
      </c>
      <c r="P9" s="148" t="s">
        <v>32</v>
      </c>
      <c r="Q9" s="95">
        <f>+(M24-M19)/7</f>
        <v>2899.0569332867631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23134.474327628359</v>
      </c>
      <c r="N10" s="151">
        <v>33000</v>
      </c>
      <c r="O10" s="149">
        <f t="shared" si="0"/>
        <v>9865.5256723716411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56</v>
      </c>
      <c r="E11" s="90"/>
      <c r="F11" s="89">
        <f>SUM(F8:F10)</f>
        <v>409</v>
      </c>
      <c r="G11" s="54"/>
      <c r="H11" s="373" t="s">
        <v>28</v>
      </c>
      <c r="I11" s="374">
        <f>+M17</f>
        <v>47689.486552567229</v>
      </c>
      <c r="J11" s="85"/>
      <c r="K11" s="3">
        <v>7</v>
      </c>
      <c r="L11" s="35" t="s">
        <v>27</v>
      </c>
      <c r="M11" s="34">
        <f>+$F$4/$F$11*($D$8)+M10</f>
        <v>26990.220048899751</v>
      </c>
      <c r="N11" s="144">
        <v>37500</v>
      </c>
      <c r="O11" s="149">
        <f t="shared" si="0"/>
        <v>10509.779951100249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30440.097799510997</v>
      </c>
      <c r="N12" s="144">
        <v>41500</v>
      </c>
      <c r="O12" s="149">
        <f t="shared" si="0"/>
        <v>11059.902200489003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62706.601466992659</v>
      </c>
      <c r="J13" s="85"/>
      <c r="K13" s="3">
        <v>9</v>
      </c>
      <c r="L13" s="35" t="s">
        <v>22</v>
      </c>
      <c r="M13" s="34">
        <f t="shared" si="1"/>
        <v>33889.975550122246</v>
      </c>
      <c r="N13" s="144"/>
      <c r="O13" s="149">
        <f t="shared" si="0"/>
        <v>-33889.975550122246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37339.853300733492</v>
      </c>
      <c r="N14" s="144">
        <v>47000</v>
      </c>
      <c r="O14" s="149">
        <f t="shared" si="0"/>
        <v>9660.1466992665082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83000</v>
      </c>
      <c r="K15" s="3">
        <v>11</v>
      </c>
      <c r="L15" s="35" t="s">
        <v>17</v>
      </c>
      <c r="M15" s="34">
        <f t="shared" si="1"/>
        <v>40789.731051344737</v>
      </c>
      <c r="N15" s="144">
        <v>50800</v>
      </c>
      <c r="O15" s="149">
        <f t="shared" si="0"/>
        <v>10010.268948655263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44239.608801955983</v>
      </c>
      <c r="N16" s="144">
        <v>54500</v>
      </c>
      <c r="O16" s="149">
        <f t="shared" si="0"/>
        <v>10260.391198044017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56</v>
      </c>
      <c r="E17" s="69"/>
      <c r="F17" s="68">
        <f>F16+F11</f>
        <v>409</v>
      </c>
      <c r="G17" s="60"/>
      <c r="H17" s="67"/>
      <c r="I17" s="66"/>
      <c r="K17" s="3">
        <v>13</v>
      </c>
      <c r="L17" s="138" t="s">
        <v>13</v>
      </c>
      <c r="M17" s="34">
        <f t="shared" si="1"/>
        <v>47689.486552567229</v>
      </c>
      <c r="N17" s="151"/>
      <c r="O17" s="149">
        <f t="shared" si="0"/>
        <v>-47689.486552567229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55198.044009779944</v>
      </c>
      <c r="N18" s="144"/>
      <c r="O18" s="149">
        <f t="shared" si="0"/>
        <v>-55198.044009779944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185.26785714285714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62706.601466992659</v>
      </c>
      <c r="N19" s="144">
        <v>66300</v>
      </c>
      <c r="O19" s="149">
        <f t="shared" si="0"/>
        <v>3593.398533007341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66765.281173594121</v>
      </c>
      <c r="N20" s="144"/>
      <c r="O20" s="149">
        <f t="shared" si="0"/>
        <v>-66765.281173594121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70823.960880195591</v>
      </c>
      <c r="N21" s="144"/>
      <c r="O21" s="149">
        <f t="shared" si="0"/>
        <v>-70823.960880195591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67200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74882.640586797061</v>
      </c>
      <c r="N22" s="144"/>
      <c r="O22" s="149">
        <f t="shared" si="0"/>
        <v>-74882.640586797061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83000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78941.32029339853</v>
      </c>
      <c r="N23" s="144"/>
      <c r="O23" s="149">
        <f t="shared" si="0"/>
        <v>-78941.32029339853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-15800</v>
      </c>
      <c r="E24" s="26"/>
      <c r="F24" s="25">
        <f>D24/F22</f>
        <v>-13.166666666666666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83000</v>
      </c>
      <c r="N24" s="145"/>
      <c r="O24" s="150">
        <f t="shared" si="0"/>
        <v>-83000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AA51"/>
  <sheetViews>
    <sheetView workbookViewId="0">
      <selection activeCell="R21" sqref="R2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59000</v>
      </c>
      <c r="G4" s="54"/>
      <c r="H4" s="119"/>
      <c r="I4" s="116"/>
      <c r="N4" s="141"/>
      <c r="R4" s="118"/>
      <c r="S4" s="12"/>
      <c r="T4" s="30"/>
      <c r="Z4" s="1">
        <v>13042020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2458.3333333333335</v>
      </c>
      <c r="N5" s="143">
        <v>9000</v>
      </c>
      <c r="O5" s="142">
        <f t="shared" ref="O5:O24" si="0">N5-M5</f>
        <v>6541.6666666666661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4916.666666666667</v>
      </c>
      <c r="N6" s="144">
        <v>13000</v>
      </c>
      <c r="O6" s="149">
        <f t="shared" si="0"/>
        <v>8083.333333333333</v>
      </c>
      <c r="P6" s="146" t="s">
        <v>46</v>
      </c>
      <c r="Q6" s="107">
        <f>+M11/7</f>
        <v>2458.3333333333335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7375</v>
      </c>
      <c r="N7" s="144">
        <v>17000</v>
      </c>
      <c r="O7" s="149">
        <f t="shared" si="0"/>
        <v>9625</v>
      </c>
      <c r="P7" s="147" t="s">
        <v>39</v>
      </c>
      <c r="Q7" s="98">
        <f>+(M17-M11)/6</f>
        <v>2458.3333333333321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9833.3333333333339</v>
      </c>
      <c r="N8" s="144"/>
      <c r="O8" s="149">
        <f t="shared" si="0"/>
        <v>-9833.3333333333339</v>
      </c>
      <c r="P8" s="147" t="s">
        <v>36</v>
      </c>
      <c r="Q8" s="98">
        <f>+(M19-M17)/2</f>
        <v>5619.0476190476184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14750.000000000002</v>
      </c>
      <c r="K9" s="3">
        <v>5</v>
      </c>
      <c r="L9" s="35" t="s">
        <v>33</v>
      </c>
      <c r="M9" s="34">
        <f>+$F$4/$F$11*$D$8+M8</f>
        <v>12291.666666666668</v>
      </c>
      <c r="N9" s="144">
        <v>20300</v>
      </c>
      <c r="O9" s="149">
        <f t="shared" si="0"/>
        <v>8008.3333333333321</v>
      </c>
      <c r="P9" s="148" t="s">
        <v>32</v>
      </c>
      <c r="Q9" s="95">
        <f>+(M24-M19)/7</f>
        <v>2257.6530612244874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18</v>
      </c>
      <c r="E10" s="78">
        <v>7</v>
      </c>
      <c r="F10" s="83">
        <f>E10*D10</f>
        <v>126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14750.000000000002</v>
      </c>
      <c r="N10" s="151">
        <v>22500</v>
      </c>
      <c r="O10" s="149">
        <f t="shared" si="0"/>
        <v>7749.9999999999982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46</v>
      </c>
      <c r="E11" s="90"/>
      <c r="F11" s="89">
        <f>SUM(F8:F10)</f>
        <v>336</v>
      </c>
      <c r="G11" s="54"/>
      <c r="H11" s="373" t="s">
        <v>28</v>
      </c>
      <c r="I11" s="374">
        <f>+M17</f>
        <v>31958.333333333328</v>
      </c>
      <c r="J11" s="85"/>
      <c r="K11" s="3">
        <v>7</v>
      </c>
      <c r="L11" s="35" t="s">
        <v>27</v>
      </c>
      <c r="M11" s="34">
        <f>+$F$4/$F$11*($D$8)+M10</f>
        <v>17208.333333333336</v>
      </c>
      <c r="N11" s="144">
        <v>24400</v>
      </c>
      <c r="O11" s="149">
        <f t="shared" si="0"/>
        <v>7191.6666666666642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19666.666666666668</v>
      </c>
      <c r="N12" s="144">
        <v>26500</v>
      </c>
      <c r="O12" s="149">
        <f t="shared" si="0"/>
        <v>6833.3333333333321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43196.428571428565</v>
      </c>
      <c r="J13" s="85"/>
      <c r="K13" s="3">
        <v>9</v>
      </c>
      <c r="L13" s="35" t="s">
        <v>22</v>
      </c>
      <c r="M13" s="34">
        <f t="shared" si="1"/>
        <v>22125</v>
      </c>
      <c r="N13" s="144">
        <v>29400</v>
      </c>
      <c r="O13" s="149">
        <f t="shared" si="0"/>
        <v>7275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24583.333333333332</v>
      </c>
      <c r="N14" s="144"/>
      <c r="O14" s="149">
        <f t="shared" si="0"/>
        <v>-24583.333333333332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59000</v>
      </c>
      <c r="K15" s="3">
        <v>11</v>
      </c>
      <c r="L15" s="35" t="s">
        <v>17</v>
      </c>
      <c r="M15" s="34">
        <f t="shared" si="1"/>
        <v>27041.666666666664</v>
      </c>
      <c r="N15" s="144">
        <v>31444</v>
      </c>
      <c r="O15" s="149">
        <f t="shared" si="0"/>
        <v>4402.3333333333358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29499.999999999996</v>
      </c>
      <c r="N16" s="144"/>
      <c r="O16" s="149">
        <f t="shared" si="0"/>
        <v>-29499.999999999996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46</v>
      </c>
      <c r="E17" s="69"/>
      <c r="F17" s="68">
        <f>F16+F11</f>
        <v>336</v>
      </c>
      <c r="G17" s="60"/>
      <c r="H17" s="67"/>
      <c r="I17" s="66"/>
      <c r="K17" s="3">
        <v>13</v>
      </c>
      <c r="L17" s="138" t="s">
        <v>13</v>
      </c>
      <c r="M17" s="34">
        <f t="shared" si="1"/>
        <v>31958.333333333328</v>
      </c>
      <c r="N17" s="151">
        <v>31500</v>
      </c>
      <c r="O17" s="149">
        <f t="shared" si="0"/>
        <v>-458.33333333332848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37577.380952380947</v>
      </c>
      <c r="N18" s="144"/>
      <c r="O18" s="149">
        <f t="shared" si="0"/>
        <v>-37577.380952380947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160.32608695652175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43196.428571428565</v>
      </c>
      <c r="N19" s="144"/>
      <c r="O19" s="149">
        <f t="shared" si="0"/>
        <v>-43196.428571428565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46357.142857142848</v>
      </c>
      <c r="N20" s="144"/>
      <c r="O20" s="149">
        <f t="shared" si="0"/>
        <v>-46357.142857142848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49517.85714285713</v>
      </c>
      <c r="N21" s="144">
        <v>40500</v>
      </c>
      <c r="O21" s="149">
        <f t="shared" si="0"/>
        <v>-9017.8571428571304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55200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52678.571428571413</v>
      </c>
      <c r="N22" s="144"/>
      <c r="O22" s="149">
        <f t="shared" si="0"/>
        <v>-52678.571428571413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59000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55839.285714285696</v>
      </c>
      <c r="N23" s="144">
        <v>46000</v>
      </c>
      <c r="O23" s="149">
        <f t="shared" si="0"/>
        <v>-9839.2857142856956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-3800</v>
      </c>
      <c r="E24" s="26"/>
      <c r="F24" s="25">
        <f>D24/F22</f>
        <v>-3.1666666666666665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58999.999999999978</v>
      </c>
      <c r="N24" s="145"/>
      <c r="O24" s="150">
        <f t="shared" si="0"/>
        <v>-58999.999999999978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8"/>
  <dimension ref="A1:AA51"/>
  <sheetViews>
    <sheetView workbookViewId="0">
      <selection activeCell="Q25" sqref="Q25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48000</v>
      </c>
      <c r="G4" s="54"/>
      <c r="H4" s="119"/>
      <c r="I4" s="116"/>
      <c r="N4" s="141"/>
      <c r="R4" s="118"/>
      <c r="S4" s="12"/>
      <c r="T4" s="30"/>
      <c r="Z4" s="1">
        <v>14042020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2586.8263473053894</v>
      </c>
      <c r="N5" s="143">
        <v>4000</v>
      </c>
      <c r="O5" s="142">
        <f t="shared" ref="O5:O24" si="0">N5-M5</f>
        <v>1413.1736526946106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5173.6526946107788</v>
      </c>
      <c r="N6" s="144">
        <v>9700</v>
      </c>
      <c r="O6" s="149">
        <f t="shared" si="0"/>
        <v>4526.3473053892212</v>
      </c>
      <c r="P6" s="146" t="s">
        <v>46</v>
      </c>
      <c r="Q6" s="107">
        <f>+M11/7</f>
        <v>2586.8263473053889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7760.4790419161682</v>
      </c>
      <c r="N7" s="144">
        <v>14200</v>
      </c>
      <c r="O7" s="149">
        <f t="shared" si="0"/>
        <v>6439.5209580838318</v>
      </c>
      <c r="P7" s="147" t="s">
        <v>39</v>
      </c>
      <c r="Q7" s="98">
        <f>+(M17-M11)/6</f>
        <v>1724.5508982035935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10347.305389221558</v>
      </c>
      <c r="N8" s="144">
        <v>16561</v>
      </c>
      <c r="O8" s="149">
        <f t="shared" si="0"/>
        <v>6213.6946107784424</v>
      </c>
      <c r="P8" s="147" t="s">
        <v>36</v>
      </c>
      <c r="Q8" s="98">
        <f>+(M19-M17)/2</f>
        <v>4023.9520958083831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12</v>
      </c>
      <c r="E9" s="78">
        <v>8</v>
      </c>
      <c r="F9" s="83">
        <f>E9*D9</f>
        <v>96</v>
      </c>
      <c r="G9" s="54"/>
      <c r="H9" s="369" t="s">
        <v>62</v>
      </c>
      <c r="I9" s="371">
        <f>M11-Q6</f>
        <v>15520.958083832335</v>
      </c>
      <c r="K9" s="3">
        <v>5</v>
      </c>
      <c r="L9" s="35" t="s">
        <v>33</v>
      </c>
      <c r="M9" s="34">
        <f>+$F$4/$F$11*$D$8+M8</f>
        <v>12934.131736526946</v>
      </c>
      <c r="N9" s="144">
        <v>18500</v>
      </c>
      <c r="O9" s="149">
        <f t="shared" si="0"/>
        <v>5565.868263473054</v>
      </c>
      <c r="P9" s="148" t="s">
        <v>32</v>
      </c>
      <c r="Q9" s="95">
        <f>+(M24-M19)/7</f>
        <v>1642.4294268605652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15520.958083832335</v>
      </c>
      <c r="N10" s="151"/>
      <c r="O10" s="149">
        <f t="shared" si="0"/>
        <v>-15520.958083832335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46</v>
      </c>
      <c r="E11" s="90"/>
      <c r="F11" s="89">
        <f>SUM(F8:F10)</f>
        <v>334</v>
      </c>
      <c r="G11" s="54"/>
      <c r="H11" s="373" t="s">
        <v>28</v>
      </c>
      <c r="I11" s="374">
        <f>+M17</f>
        <v>28455.089820359284</v>
      </c>
      <c r="J11" s="85"/>
      <c r="K11" s="3">
        <v>7</v>
      </c>
      <c r="L11" s="35" t="s">
        <v>27</v>
      </c>
      <c r="M11" s="34">
        <f>+$F$4/$F$11*($D$8)+M10</f>
        <v>18107.784431137723</v>
      </c>
      <c r="N11" s="144"/>
      <c r="O11" s="149">
        <f t="shared" si="0"/>
        <v>-18107.784431137723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19832.335329341317</v>
      </c>
      <c r="N12" s="144">
        <v>25000</v>
      </c>
      <c r="O12" s="149">
        <f t="shared" si="0"/>
        <v>5167.6646706586835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36502.99401197605</v>
      </c>
      <c r="J13" s="85"/>
      <c r="K13" s="3">
        <v>9</v>
      </c>
      <c r="L13" s="35" t="s">
        <v>22</v>
      </c>
      <c r="M13" s="34">
        <f t="shared" si="1"/>
        <v>21556.88622754491</v>
      </c>
      <c r="N13" s="144"/>
      <c r="O13" s="149">
        <f t="shared" si="0"/>
        <v>-21556.88622754491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23281.437125748504</v>
      </c>
      <c r="N14" s="144">
        <v>27700</v>
      </c>
      <c r="O14" s="149">
        <f t="shared" si="0"/>
        <v>4418.5628742514964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48000</v>
      </c>
      <c r="K15" s="3">
        <v>11</v>
      </c>
      <c r="L15" s="35" t="s">
        <v>17</v>
      </c>
      <c r="M15" s="34">
        <f t="shared" si="1"/>
        <v>25005.988023952097</v>
      </c>
      <c r="N15" s="144"/>
      <c r="O15" s="149">
        <f t="shared" si="0"/>
        <v>-25005.988023952097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26730.538922155691</v>
      </c>
      <c r="N16" s="144"/>
      <c r="O16" s="149">
        <f t="shared" si="0"/>
        <v>-26730.538922155691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46</v>
      </c>
      <c r="E17" s="69"/>
      <c r="F17" s="68">
        <f>F16+F11</f>
        <v>334</v>
      </c>
      <c r="G17" s="60"/>
      <c r="H17" s="67"/>
      <c r="I17" s="66"/>
      <c r="K17" s="3">
        <v>13</v>
      </c>
      <c r="L17" s="138" t="s">
        <v>13</v>
      </c>
      <c r="M17" s="34">
        <f t="shared" si="1"/>
        <v>28455.089820359284</v>
      </c>
      <c r="N17" s="151">
        <v>30000</v>
      </c>
      <c r="O17" s="149">
        <f t="shared" si="0"/>
        <v>1544.9101796407158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32479.041916167669</v>
      </c>
      <c r="N18" s="144"/>
      <c r="O18" s="149">
        <f t="shared" si="0"/>
        <v>-32479.041916167669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130.43478260869566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36502.99401197605</v>
      </c>
      <c r="N19" s="144"/>
      <c r="O19" s="149">
        <f t="shared" si="0"/>
        <v>-36502.99401197605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38802.395209580842</v>
      </c>
      <c r="N20" s="144"/>
      <c r="O20" s="149">
        <f t="shared" si="0"/>
        <v>-38802.395209580842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41101.796407185633</v>
      </c>
      <c r="N21" s="144"/>
      <c r="O21" s="149">
        <f t="shared" si="0"/>
        <v>-41101.796407185633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55200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43401.197604790425</v>
      </c>
      <c r="N22" s="144"/>
      <c r="O22" s="149">
        <f t="shared" si="0"/>
        <v>-43401.197604790425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48000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45700.598802395216</v>
      </c>
      <c r="N23" s="144"/>
      <c r="O23" s="149">
        <f t="shared" si="0"/>
        <v>-45700.598802395216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7200</v>
      </c>
      <c r="E24" s="26"/>
      <c r="F24" s="25">
        <f>D24/F22</f>
        <v>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48000.000000000007</v>
      </c>
      <c r="N24" s="145"/>
      <c r="O24" s="150">
        <f t="shared" si="0"/>
        <v>-48000.000000000007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9"/>
  <dimension ref="A1:AA51"/>
  <sheetViews>
    <sheetView workbookViewId="0">
      <selection activeCell="V17" sqref="V17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45000</v>
      </c>
      <c r="G4" s="54"/>
      <c r="H4" s="119"/>
      <c r="I4" s="116"/>
      <c r="N4" s="141"/>
      <c r="R4" s="118"/>
      <c r="S4" s="12"/>
      <c r="T4" s="30"/>
      <c r="Z4" s="1">
        <v>15042020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2307.6923076923076</v>
      </c>
      <c r="N5" s="143">
        <v>3000</v>
      </c>
      <c r="O5" s="142">
        <f t="shared" ref="O5:O24" si="0">N5-M5</f>
        <v>692.30769230769238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4615.3846153846152</v>
      </c>
      <c r="N6" s="144">
        <v>6864</v>
      </c>
      <c r="O6" s="149">
        <f t="shared" si="0"/>
        <v>2248.6153846153848</v>
      </c>
      <c r="P6" s="146" t="s">
        <v>46</v>
      </c>
      <c r="Q6" s="107">
        <f>+M11/7</f>
        <v>2307.6923076923081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6923.0769230769229</v>
      </c>
      <c r="N7" s="144">
        <v>9346</v>
      </c>
      <c r="O7" s="149">
        <f t="shared" si="0"/>
        <v>2422.9230769230771</v>
      </c>
      <c r="P7" s="147" t="s">
        <v>39</v>
      </c>
      <c r="Q7" s="98">
        <f>+(M17-M11)/6</f>
        <v>1586.538461538461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9230.7692307692305</v>
      </c>
      <c r="N8" s="144">
        <v>11736</v>
      </c>
      <c r="O8" s="149">
        <f t="shared" si="0"/>
        <v>2505.2307692307695</v>
      </c>
      <c r="P8" s="147" t="s">
        <v>36</v>
      </c>
      <c r="Q8" s="98">
        <f>+(M19-M17)/2</f>
        <v>3894.2307692307695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11</v>
      </c>
      <c r="E9" s="78">
        <v>8</v>
      </c>
      <c r="F9" s="83">
        <f>E9*D9</f>
        <v>88</v>
      </c>
      <c r="G9" s="54"/>
      <c r="H9" s="369" t="s">
        <v>62</v>
      </c>
      <c r="I9" s="371">
        <f>M11-Q6</f>
        <v>13846.153846153848</v>
      </c>
      <c r="K9" s="3">
        <v>5</v>
      </c>
      <c r="L9" s="35" t="s">
        <v>33</v>
      </c>
      <c r="M9" s="34">
        <f>+$F$4/$F$11*$D$8+M8</f>
        <v>11538.461538461539</v>
      </c>
      <c r="N9" s="144">
        <v>13000</v>
      </c>
      <c r="O9" s="149">
        <f t="shared" si="0"/>
        <v>1461.538461538461</v>
      </c>
      <c r="P9" s="148" t="s">
        <v>32</v>
      </c>
      <c r="Q9" s="95">
        <f>+(M24-M19)/7</f>
        <v>1648.3516483516464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13846.153846153848</v>
      </c>
      <c r="N10" s="151"/>
      <c r="O10" s="149">
        <f t="shared" si="0"/>
        <v>-13846.153846153848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43</v>
      </c>
      <c r="E11" s="90"/>
      <c r="F11" s="89">
        <f>SUM(F8:F10)</f>
        <v>312</v>
      </c>
      <c r="G11" s="54"/>
      <c r="H11" s="373" t="s">
        <v>28</v>
      </c>
      <c r="I11" s="374">
        <f>+M17</f>
        <v>25673.076923076922</v>
      </c>
      <c r="J11" s="85"/>
      <c r="K11" s="3">
        <v>7</v>
      </c>
      <c r="L11" s="35" t="s">
        <v>27</v>
      </c>
      <c r="M11" s="34">
        <f>+$F$4/$F$11*($D$8)+M10</f>
        <v>16153.846153846156</v>
      </c>
      <c r="N11" s="144"/>
      <c r="O11" s="149">
        <f t="shared" si="0"/>
        <v>-16153.846153846156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17740.384615384617</v>
      </c>
      <c r="N12" s="144"/>
      <c r="O12" s="149">
        <f t="shared" si="0"/>
        <v>-17740.384615384617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33461.538461538461</v>
      </c>
      <c r="J13" s="85"/>
      <c r="K13" s="3">
        <v>9</v>
      </c>
      <c r="L13" s="35" t="s">
        <v>22</v>
      </c>
      <c r="M13" s="34">
        <f t="shared" si="1"/>
        <v>19326.923076923078</v>
      </c>
      <c r="N13" s="144"/>
      <c r="O13" s="149">
        <f t="shared" si="0"/>
        <v>-19326.923076923078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20913.461538461539</v>
      </c>
      <c r="N14" s="144">
        <v>17500</v>
      </c>
      <c r="O14" s="149">
        <f t="shared" si="0"/>
        <v>-3413.461538461539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45000</v>
      </c>
      <c r="K15" s="3">
        <v>11</v>
      </c>
      <c r="L15" s="35" t="s">
        <v>17</v>
      </c>
      <c r="M15" s="34">
        <f t="shared" si="1"/>
        <v>22500</v>
      </c>
      <c r="N15" s="144"/>
      <c r="O15" s="149">
        <f t="shared" si="0"/>
        <v>-22500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24086.538461538461</v>
      </c>
      <c r="N16" s="144"/>
      <c r="O16" s="149">
        <f t="shared" si="0"/>
        <v>-24086.538461538461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43</v>
      </c>
      <c r="E17" s="69"/>
      <c r="F17" s="68">
        <f>F16+F11</f>
        <v>312</v>
      </c>
      <c r="G17" s="60"/>
      <c r="H17" s="67"/>
      <c r="I17" s="66"/>
      <c r="K17" s="3">
        <v>13</v>
      </c>
      <c r="L17" s="138" t="s">
        <v>13</v>
      </c>
      <c r="M17" s="34">
        <f t="shared" si="1"/>
        <v>25673.076923076922</v>
      </c>
      <c r="N17" s="151"/>
      <c r="O17" s="149">
        <f t="shared" si="0"/>
        <v>-25673.076923076922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29567.307692307691</v>
      </c>
      <c r="N18" s="144"/>
      <c r="O18" s="149">
        <f t="shared" si="0"/>
        <v>-29567.307692307691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130.81395348837211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33461.538461538461</v>
      </c>
      <c r="N19" s="144"/>
      <c r="O19" s="149">
        <f t="shared" si="0"/>
        <v>-33461.538461538461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35769.230769230766</v>
      </c>
      <c r="N20" s="144"/>
      <c r="O20" s="149">
        <f t="shared" si="0"/>
        <v>-35769.230769230766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38076.923076923071</v>
      </c>
      <c r="N21" s="144">
        <v>32100</v>
      </c>
      <c r="O21" s="149">
        <f t="shared" si="0"/>
        <v>-5976.9230769230708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51600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40384.615384615376</v>
      </c>
      <c r="N22" s="144"/>
      <c r="O22" s="149">
        <f t="shared" si="0"/>
        <v>-40384.615384615376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45000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42692.307692307681</v>
      </c>
      <c r="N23" s="144"/>
      <c r="O23" s="149">
        <f t="shared" si="0"/>
        <v>-42692.307692307681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6600</v>
      </c>
      <c r="E24" s="26"/>
      <c r="F24" s="25">
        <f>D24/F22</f>
        <v>5.5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44999.999999999985</v>
      </c>
      <c r="N24" s="145"/>
      <c r="O24" s="150">
        <f t="shared" si="0"/>
        <v>-44999.999999999985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90"/>
  <dimension ref="A1:AA51"/>
  <sheetViews>
    <sheetView topLeftCell="B1" workbookViewId="0">
      <selection activeCell="S15" sqref="S15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58000</v>
      </c>
      <c r="G4" s="54"/>
      <c r="H4" s="119"/>
      <c r="I4" s="116"/>
      <c r="N4" s="141"/>
      <c r="R4" s="118"/>
      <c r="S4" s="12"/>
      <c r="T4" s="30"/>
      <c r="Z4" s="1">
        <v>16042020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2705.539358600583</v>
      </c>
      <c r="N5" s="143">
        <v>3500</v>
      </c>
      <c r="O5" s="142">
        <f t="shared" ref="O5:O24" si="0">N5-M5</f>
        <v>794.460641399417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5411.078717201166</v>
      </c>
      <c r="N6" s="144">
        <v>7450</v>
      </c>
      <c r="O6" s="149">
        <f t="shared" si="0"/>
        <v>2038.921282798834</v>
      </c>
      <c r="P6" s="146" t="s">
        <v>46</v>
      </c>
      <c r="Q6" s="107">
        <f>+M11/7</f>
        <v>2705.5393586005835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8116.618075801749</v>
      </c>
      <c r="N7" s="144">
        <v>10400</v>
      </c>
      <c r="O7" s="149">
        <f t="shared" si="0"/>
        <v>2283.381924198251</v>
      </c>
      <c r="P7" s="147" t="s">
        <v>39</v>
      </c>
      <c r="Q7" s="98">
        <f>+(M17-M11)/6</f>
        <v>2367.3469387755104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10822.157434402332</v>
      </c>
      <c r="N8" s="144">
        <v>14057</v>
      </c>
      <c r="O8" s="149">
        <f t="shared" si="0"/>
        <v>3234.842565597668</v>
      </c>
      <c r="P8" s="147" t="s">
        <v>36</v>
      </c>
      <c r="Q8" s="98">
        <f>+(M19-M17)/2</f>
        <v>5241.9825072886306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16233.2361516035</v>
      </c>
      <c r="K9" s="3">
        <v>5</v>
      </c>
      <c r="L9" s="35" t="s">
        <v>33</v>
      </c>
      <c r="M9" s="34">
        <f>+$F$4/$F$11*$D$8+M8</f>
        <v>13527.696793002915</v>
      </c>
      <c r="N9" s="144">
        <v>16500</v>
      </c>
      <c r="O9" s="149">
        <f t="shared" si="0"/>
        <v>2972.303206997085</v>
      </c>
      <c r="P9" s="148" t="s">
        <v>32</v>
      </c>
      <c r="Q9" s="95">
        <f>+(M24-M19)/7</f>
        <v>2053.3111203665144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16233.236151603498</v>
      </c>
      <c r="N10" s="151"/>
      <c r="O10" s="149">
        <f t="shared" si="0"/>
        <v>-16233.236151603498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343</v>
      </c>
      <c r="G11" s="54"/>
      <c r="H11" s="373" t="s">
        <v>28</v>
      </c>
      <c r="I11" s="374">
        <f>+M17</f>
        <v>33142.857142857145</v>
      </c>
      <c r="J11" s="85"/>
      <c r="K11" s="3">
        <v>7</v>
      </c>
      <c r="L11" s="35" t="s">
        <v>27</v>
      </c>
      <c r="M11" s="34">
        <f>+$F$4/$F$11*($D$8)+M10</f>
        <v>18938.775510204083</v>
      </c>
      <c r="N11" s="144"/>
      <c r="O11" s="149">
        <f t="shared" si="0"/>
        <v>-18938.775510204083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21306.122448979593</v>
      </c>
      <c r="N12" s="144">
        <v>22000</v>
      </c>
      <c r="O12" s="149">
        <f t="shared" si="0"/>
        <v>693.87755102040683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43626.822157434406</v>
      </c>
      <c r="J13" s="85"/>
      <c r="K13" s="3">
        <v>9</v>
      </c>
      <c r="L13" s="35" t="s">
        <v>22</v>
      </c>
      <c r="M13" s="34">
        <f t="shared" si="1"/>
        <v>23673.469387755104</v>
      </c>
      <c r="N13" s="144">
        <v>23800</v>
      </c>
      <c r="O13" s="149">
        <f t="shared" si="0"/>
        <v>126.53061224489647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26040.816326530614</v>
      </c>
      <c r="N14" s="144">
        <v>26500</v>
      </c>
      <c r="O14" s="149">
        <f t="shared" si="0"/>
        <v>459.18367346938612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58000</v>
      </c>
      <c r="K15" s="3">
        <v>11</v>
      </c>
      <c r="L15" s="35" t="s">
        <v>17</v>
      </c>
      <c r="M15" s="34">
        <f t="shared" si="1"/>
        <v>28408.163265306124</v>
      </c>
      <c r="N15" s="144">
        <v>29000</v>
      </c>
      <c r="O15" s="149">
        <f t="shared" si="0"/>
        <v>591.83673469387577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30775.510204081635</v>
      </c>
      <c r="N16" s="144">
        <v>32500</v>
      </c>
      <c r="O16" s="149">
        <f t="shared" si="0"/>
        <v>1724.4897959183654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47</v>
      </c>
      <c r="E17" s="69"/>
      <c r="F17" s="68">
        <f>F16+F11</f>
        <v>343</v>
      </c>
      <c r="G17" s="60"/>
      <c r="H17" s="67"/>
      <c r="I17" s="66"/>
      <c r="K17" s="3">
        <v>13</v>
      </c>
      <c r="L17" s="138" t="s">
        <v>13</v>
      </c>
      <c r="M17" s="34">
        <f t="shared" si="1"/>
        <v>33142.857142857145</v>
      </c>
      <c r="N17" s="151"/>
      <c r="O17" s="149">
        <f t="shared" si="0"/>
        <v>-33142.857142857145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38384.839650145776</v>
      </c>
      <c r="N18" s="144"/>
      <c r="O18" s="149">
        <f t="shared" si="0"/>
        <v>-38384.839650145776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154.25531914893617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43626.822157434406</v>
      </c>
      <c r="N19" s="144"/>
      <c r="O19" s="149">
        <f t="shared" si="0"/>
        <v>-43626.822157434406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46501.457725947526</v>
      </c>
      <c r="N20" s="144"/>
      <c r="O20" s="149">
        <f t="shared" si="0"/>
        <v>-46501.457725947526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49376.093294460647</v>
      </c>
      <c r="N21" s="144"/>
      <c r="O21" s="149">
        <f t="shared" si="0"/>
        <v>-49376.093294460647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56400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52250.728862973767</v>
      </c>
      <c r="N22" s="144"/>
      <c r="O22" s="149">
        <f t="shared" si="0"/>
        <v>-52250.728862973767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55125.364431486887</v>
      </c>
      <c r="N23" s="144"/>
      <c r="O23" s="149">
        <f t="shared" si="0"/>
        <v>-55125.364431486887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-1600</v>
      </c>
      <c r="E24" s="26"/>
      <c r="F24" s="25">
        <f>D24/F22</f>
        <v>-1.3333333333333333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58000.000000000007</v>
      </c>
      <c r="N24" s="145"/>
      <c r="O24" s="150">
        <f t="shared" si="0"/>
        <v>-58000.000000000007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1"/>
  <dimension ref="A1:AA51"/>
  <sheetViews>
    <sheetView topLeftCell="B1" workbookViewId="0">
      <selection activeCell="N17" sqref="N17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56000</v>
      </c>
      <c r="G4" s="54"/>
      <c r="H4" s="119"/>
      <c r="I4" s="116"/>
      <c r="N4" s="141"/>
      <c r="R4" s="118"/>
      <c r="S4" s="12"/>
      <c r="T4" s="30"/>
      <c r="Z4" s="1">
        <v>17042020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2368.5800604229607</v>
      </c>
      <c r="N5" s="143">
        <v>7000</v>
      </c>
      <c r="O5" s="142">
        <f t="shared" ref="O5:O24" si="0">N5-M5</f>
        <v>4631.4199395770393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4737.1601208459215</v>
      </c>
      <c r="N6" s="144">
        <v>9227</v>
      </c>
      <c r="O6" s="149">
        <f t="shared" si="0"/>
        <v>4489.8398791540785</v>
      </c>
      <c r="P6" s="146" t="s">
        <v>46</v>
      </c>
      <c r="Q6" s="107">
        <f>+M11/7</f>
        <v>2368.5800604229612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7105.7401812688822</v>
      </c>
      <c r="N7" s="144">
        <v>12029</v>
      </c>
      <c r="O7" s="149">
        <f t="shared" si="0"/>
        <v>4923.2598187311178</v>
      </c>
      <c r="P7" s="147" t="s">
        <v>39</v>
      </c>
      <c r="Q7" s="98">
        <f>+(M17-M11)/6</f>
        <v>2706.9486404833842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9474.320241691843</v>
      </c>
      <c r="N8" s="144">
        <v>14924</v>
      </c>
      <c r="O8" s="149">
        <f t="shared" si="0"/>
        <v>5449.679758308157</v>
      </c>
      <c r="P8" s="147" t="s">
        <v>36</v>
      </c>
      <c r="Q8" s="98">
        <f>+(M19-M17)/2</f>
        <v>5244.712990936554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14211.480362537766</v>
      </c>
      <c r="K9" s="3">
        <v>5</v>
      </c>
      <c r="L9" s="35" t="s">
        <v>33</v>
      </c>
      <c r="M9" s="34">
        <f>+$F$4/$F$11*$D$8+M8</f>
        <v>11842.900302114804</v>
      </c>
      <c r="N9" s="144">
        <v>15927</v>
      </c>
      <c r="O9" s="149">
        <f t="shared" si="0"/>
        <v>4084.0996978851963</v>
      </c>
      <c r="P9" s="148" t="s">
        <v>32</v>
      </c>
      <c r="Q9" s="95">
        <f>+(M24-M19)/7</f>
        <v>1812.6888217522667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15</v>
      </c>
      <c r="E10" s="78">
        <v>7</v>
      </c>
      <c r="F10" s="83">
        <f>E10*D10</f>
        <v>105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14211.480362537764</v>
      </c>
      <c r="N10" s="151">
        <v>16000</v>
      </c>
      <c r="O10" s="149">
        <f t="shared" si="0"/>
        <v>1788.5196374622356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45</v>
      </c>
      <c r="E11" s="90"/>
      <c r="F11" s="89">
        <f>SUM(F8:F10)</f>
        <v>331</v>
      </c>
      <c r="G11" s="54"/>
      <c r="H11" s="373" t="s">
        <v>28</v>
      </c>
      <c r="I11" s="374">
        <f>+M17</f>
        <v>32821.752265861032</v>
      </c>
      <c r="J11" s="85"/>
      <c r="K11" s="3">
        <v>7</v>
      </c>
      <c r="L11" s="35" t="s">
        <v>27</v>
      </c>
      <c r="M11" s="34">
        <f>+$F$4/$F$11*($D$8)+M10</f>
        <v>16580.060422960727</v>
      </c>
      <c r="N11" s="144">
        <v>19000</v>
      </c>
      <c r="O11" s="149">
        <f t="shared" si="0"/>
        <v>2419.939577039273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19287.009063444111</v>
      </c>
      <c r="N12" s="144">
        <v>20800</v>
      </c>
      <c r="O12" s="149">
        <f t="shared" si="0"/>
        <v>1512.9909365558888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43311.17824773414</v>
      </c>
      <c r="J13" s="85"/>
      <c r="K13" s="3">
        <v>9</v>
      </c>
      <c r="L13" s="35" t="s">
        <v>22</v>
      </c>
      <c r="M13" s="34">
        <f t="shared" si="1"/>
        <v>21993.957703927495</v>
      </c>
      <c r="N13" s="144"/>
      <c r="O13" s="149">
        <f t="shared" si="0"/>
        <v>-21993.957703927495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24700.90634441088</v>
      </c>
      <c r="N14" s="144">
        <v>25000</v>
      </c>
      <c r="O14" s="149">
        <f t="shared" si="0"/>
        <v>299.09365558912032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56000</v>
      </c>
      <c r="K15" s="3">
        <v>11</v>
      </c>
      <c r="L15" s="35" t="s">
        <v>17</v>
      </c>
      <c r="M15" s="34">
        <f t="shared" si="1"/>
        <v>27407.854984894264</v>
      </c>
      <c r="N15" s="144">
        <v>27000</v>
      </c>
      <c r="O15" s="149">
        <f t="shared" si="0"/>
        <v>-407.85498489426391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30114.803625377648</v>
      </c>
      <c r="N16" s="144">
        <v>29600</v>
      </c>
      <c r="O16" s="149">
        <f t="shared" si="0"/>
        <v>-514.80362537764813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45</v>
      </c>
      <c r="E17" s="69"/>
      <c r="F17" s="68">
        <f>F16+F11</f>
        <v>331</v>
      </c>
      <c r="G17" s="60"/>
      <c r="H17" s="67"/>
      <c r="I17" s="66"/>
      <c r="K17" s="3">
        <v>13</v>
      </c>
      <c r="L17" s="138" t="s">
        <v>13</v>
      </c>
      <c r="M17" s="34">
        <f t="shared" si="1"/>
        <v>32821.752265861032</v>
      </c>
      <c r="N17" s="151">
        <v>31100</v>
      </c>
      <c r="O17" s="149">
        <f t="shared" si="0"/>
        <v>-1721.7522658610324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38066.465256797586</v>
      </c>
      <c r="N18" s="144">
        <v>33700</v>
      </c>
      <c r="O18" s="149">
        <f t="shared" si="0"/>
        <v>-4366.4652567975863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155.55555555555554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43311.17824773414</v>
      </c>
      <c r="N19" s="144">
        <v>35600</v>
      </c>
      <c r="O19" s="149">
        <f t="shared" si="0"/>
        <v>-7711.1782477341403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45848.942598187314</v>
      </c>
      <c r="N20" s="144"/>
      <c r="O20" s="149">
        <f t="shared" si="0"/>
        <v>-45848.942598187314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48386.706948640487</v>
      </c>
      <c r="N21" s="144">
        <v>39000</v>
      </c>
      <c r="O21" s="149">
        <f t="shared" si="0"/>
        <v>-9386.7069486404871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54000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50924.47129909366</v>
      </c>
      <c r="N22" s="144"/>
      <c r="O22" s="149">
        <f t="shared" si="0"/>
        <v>-50924.47129909366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53462.235649546834</v>
      </c>
      <c r="N23" s="144"/>
      <c r="O23" s="149">
        <f t="shared" si="0"/>
        <v>-53462.235649546834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-2000</v>
      </c>
      <c r="E24" s="26"/>
      <c r="F24" s="25">
        <f>D24/F22</f>
        <v>-1.6666666666666667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56000.000000000007</v>
      </c>
      <c r="N24" s="145"/>
      <c r="O24" s="150">
        <f t="shared" si="0"/>
        <v>-56000.000000000007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2"/>
  <dimension ref="A1:AA51"/>
  <sheetViews>
    <sheetView topLeftCell="B1" workbookViewId="0">
      <selection activeCell="B2" sqref="B2:J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43939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66500</v>
      </c>
      <c r="G4" s="54"/>
      <c r="H4" s="119"/>
      <c r="I4" s="116"/>
      <c r="N4" s="141"/>
      <c r="R4" s="118"/>
      <c r="S4" s="12"/>
      <c r="T4" s="30"/>
      <c r="Z4" s="1">
        <v>18042020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3022.7272727272725</v>
      </c>
      <c r="N5" s="143">
        <v>5480</v>
      </c>
      <c r="O5" s="142">
        <f t="shared" ref="O5:O24" si="0">N5-M5</f>
        <v>2457.2727272727275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6045.454545454545</v>
      </c>
      <c r="N6" s="144">
        <v>11000</v>
      </c>
      <c r="O6" s="149">
        <f t="shared" si="0"/>
        <v>4954.545454545455</v>
      </c>
      <c r="P6" s="146" t="s">
        <v>46</v>
      </c>
      <c r="Q6" s="107">
        <f>+M11/7</f>
        <v>3022.7272727272725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9068.181818181818</v>
      </c>
      <c r="N7" s="144">
        <v>15000</v>
      </c>
      <c r="O7" s="149">
        <f t="shared" si="0"/>
        <v>5931.818181818182</v>
      </c>
      <c r="P7" s="147" t="s">
        <v>39</v>
      </c>
      <c r="Q7" s="98">
        <f>+(M17-M11)/6</f>
        <v>3022.7272727272725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12090.90909090909</v>
      </c>
      <c r="N8" s="144">
        <v>19000</v>
      </c>
      <c r="O8" s="149">
        <f t="shared" si="0"/>
        <v>6909.0909090909099</v>
      </c>
      <c r="P8" s="147" t="s">
        <v>36</v>
      </c>
      <c r="Q8" s="98">
        <f>+(M19-M17)/2</f>
        <v>6045.4545454545441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18136.363636363636</v>
      </c>
      <c r="K9" s="3">
        <v>5</v>
      </c>
      <c r="L9" s="35" t="s">
        <v>33</v>
      </c>
      <c r="M9" s="34">
        <f>+$F$4/$F$11*$D$8+M8</f>
        <v>15113.636363636362</v>
      </c>
      <c r="N9" s="144">
        <v>21200</v>
      </c>
      <c r="O9" s="149">
        <f t="shared" si="0"/>
        <v>6086.3636363636379</v>
      </c>
      <c r="P9" s="148" t="s">
        <v>32</v>
      </c>
      <c r="Q9" s="95">
        <f>+(M24-M19)/7</f>
        <v>2159.0909090909095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18136.363636363636</v>
      </c>
      <c r="N10" s="151">
        <v>24270</v>
      </c>
      <c r="O10" s="149">
        <f t="shared" si="0"/>
        <v>6133.636363636364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42</v>
      </c>
      <c r="E11" s="90"/>
      <c r="F11" s="89">
        <f>SUM(F8:F10)</f>
        <v>308</v>
      </c>
      <c r="G11" s="54"/>
      <c r="H11" s="373" t="s">
        <v>28</v>
      </c>
      <c r="I11" s="374">
        <f>+M17</f>
        <v>39295.454545454544</v>
      </c>
      <c r="J11" s="85"/>
      <c r="K11" s="3">
        <v>7</v>
      </c>
      <c r="L11" s="35" t="s">
        <v>27</v>
      </c>
      <c r="M11" s="34">
        <f>+$F$4/$F$11*($D$8)+M10</f>
        <v>21159.090909090908</v>
      </c>
      <c r="N11" s="144">
        <v>27100</v>
      </c>
      <c r="O11" s="149">
        <f t="shared" si="0"/>
        <v>5940.9090909090919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24181.81818181818</v>
      </c>
      <c r="N12" s="144">
        <v>30500</v>
      </c>
      <c r="O12" s="149">
        <f t="shared" si="0"/>
        <v>6318.1818181818198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51386.363636363632</v>
      </c>
      <c r="J13" s="85"/>
      <c r="K13" s="3">
        <v>9</v>
      </c>
      <c r="L13" s="35" t="s">
        <v>22</v>
      </c>
      <c r="M13" s="34">
        <f t="shared" si="1"/>
        <v>27204.545454545452</v>
      </c>
      <c r="N13" s="144">
        <v>33000</v>
      </c>
      <c r="O13" s="149">
        <f t="shared" si="0"/>
        <v>5795.4545454545478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30227.272727272724</v>
      </c>
      <c r="N14" s="144">
        <v>35100</v>
      </c>
      <c r="O14" s="149">
        <f t="shared" si="0"/>
        <v>4872.7272727272757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66500</v>
      </c>
      <c r="K15" s="3">
        <v>11</v>
      </c>
      <c r="L15" s="35" t="s">
        <v>17</v>
      </c>
      <c r="M15" s="34">
        <f t="shared" si="1"/>
        <v>33250</v>
      </c>
      <c r="N15" s="144">
        <v>37400</v>
      </c>
      <c r="O15" s="149">
        <f t="shared" si="0"/>
        <v>4150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36272.727272727272</v>
      </c>
      <c r="N16" s="144">
        <v>39600</v>
      </c>
      <c r="O16" s="149">
        <f t="shared" si="0"/>
        <v>3327.2727272727279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42</v>
      </c>
      <c r="E17" s="69"/>
      <c r="F17" s="68">
        <f>F16+F11</f>
        <v>308</v>
      </c>
      <c r="G17" s="60"/>
      <c r="H17" s="67"/>
      <c r="I17" s="66"/>
      <c r="K17" s="3">
        <v>13</v>
      </c>
      <c r="L17" s="138" t="s">
        <v>13</v>
      </c>
      <c r="M17" s="34">
        <f t="shared" si="1"/>
        <v>39295.454545454544</v>
      </c>
      <c r="N17" s="151">
        <v>41200</v>
      </c>
      <c r="O17" s="149">
        <f t="shared" si="0"/>
        <v>1904.5454545454559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45340.909090909088</v>
      </c>
      <c r="N18" s="144"/>
      <c r="O18" s="149">
        <f t="shared" si="0"/>
        <v>-45340.909090909088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197.91666666666666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51386.363636363632</v>
      </c>
      <c r="N19" s="144"/>
      <c r="O19" s="149">
        <f t="shared" si="0"/>
        <v>-51386.363636363632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54409.090909090904</v>
      </c>
      <c r="N20" s="144"/>
      <c r="O20" s="149">
        <f t="shared" si="0"/>
        <v>-54409.090909090904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57431.818181818177</v>
      </c>
      <c r="N21" s="144">
        <v>52000</v>
      </c>
      <c r="O21" s="149">
        <f t="shared" si="0"/>
        <v>-5431.8181818181765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50400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60454.545454545449</v>
      </c>
      <c r="N22" s="144"/>
      <c r="O22" s="149">
        <f t="shared" si="0"/>
        <v>-60454.545454545449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66500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63477.272727272721</v>
      </c>
      <c r="N23" s="144"/>
      <c r="O23" s="149">
        <f t="shared" si="0"/>
        <v>-63477.272727272721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-16100</v>
      </c>
      <c r="E24" s="26"/>
      <c r="F24" s="25">
        <f>D24/F22</f>
        <v>-13.416666666666666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66500</v>
      </c>
      <c r="N24" s="145"/>
      <c r="O24" s="150">
        <f t="shared" si="0"/>
        <v>-66500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3"/>
  <dimension ref="A1:AA51"/>
  <sheetViews>
    <sheetView topLeftCell="B1" workbookViewId="0">
      <selection activeCell="X12" sqref="X1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50000</v>
      </c>
      <c r="G4" s="54"/>
      <c r="H4" s="119"/>
      <c r="I4" s="116"/>
      <c r="N4" s="141"/>
      <c r="R4" s="118"/>
      <c r="S4" s="12"/>
      <c r="T4" s="30"/>
      <c r="Z4" s="1">
        <v>20042020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2272.727272727273</v>
      </c>
      <c r="N5" s="143">
        <v>2500</v>
      </c>
      <c r="O5" s="142">
        <f t="shared" ref="O5:O24" si="0">N5-M5</f>
        <v>227.27272727272702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4545.454545454546</v>
      </c>
      <c r="N6" s="144">
        <v>6400</v>
      </c>
      <c r="O6" s="149">
        <f t="shared" si="0"/>
        <v>1854.545454545454</v>
      </c>
      <c r="P6" s="146" t="s">
        <v>46</v>
      </c>
      <c r="Q6" s="107">
        <f>+M11/7</f>
        <v>2272.7272727272725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6818.1818181818189</v>
      </c>
      <c r="N7" s="144">
        <v>9400</v>
      </c>
      <c r="O7" s="149">
        <f t="shared" si="0"/>
        <v>2581.8181818181811</v>
      </c>
      <c r="P7" s="147" t="s">
        <v>39</v>
      </c>
      <c r="Q7" s="98">
        <f>+(M17-M11)/6</f>
        <v>2272.7272727272721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14</v>
      </c>
      <c r="E8" s="78">
        <v>7</v>
      </c>
      <c r="F8" s="100">
        <f>E8*D8</f>
        <v>98</v>
      </c>
      <c r="G8" s="54"/>
      <c r="H8" s="377"/>
      <c r="I8" s="378"/>
      <c r="K8" s="3">
        <v>4</v>
      </c>
      <c r="L8" s="35" t="s">
        <v>37</v>
      </c>
      <c r="M8" s="34">
        <f>+$F$4/$F$11*$D$8+M7</f>
        <v>9090.9090909090919</v>
      </c>
      <c r="N8" s="144">
        <v>13000</v>
      </c>
      <c r="O8" s="149">
        <f t="shared" si="0"/>
        <v>3909.0909090909081</v>
      </c>
      <c r="P8" s="147" t="s">
        <v>36</v>
      </c>
      <c r="Q8" s="98">
        <f>+(M19-M17)/2</f>
        <v>4545.454545454546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13636.363636363636</v>
      </c>
      <c r="K9" s="3">
        <v>5</v>
      </c>
      <c r="L9" s="35" t="s">
        <v>33</v>
      </c>
      <c r="M9" s="34">
        <f>+$F$4/$F$11*$D$8+M8</f>
        <v>11363.636363636364</v>
      </c>
      <c r="N9" s="144">
        <v>14200</v>
      </c>
      <c r="O9" s="149">
        <f t="shared" si="0"/>
        <v>2836.363636363636</v>
      </c>
      <c r="P9" s="148" t="s">
        <v>32</v>
      </c>
      <c r="Q9" s="95">
        <f>+(M24-M19)/7</f>
        <v>1623.376623376623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13636.363636363636</v>
      </c>
      <c r="N10" s="151">
        <v>18200</v>
      </c>
      <c r="O10" s="149">
        <f t="shared" si="0"/>
        <v>4563.636363636364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42</v>
      </c>
      <c r="E11" s="90"/>
      <c r="F11" s="89">
        <f>SUM(F8:F10)</f>
        <v>308</v>
      </c>
      <c r="G11" s="54"/>
      <c r="H11" s="373" t="s">
        <v>28</v>
      </c>
      <c r="I11" s="374">
        <f>+M17</f>
        <v>29545.45454545454</v>
      </c>
      <c r="J11" s="85"/>
      <c r="K11" s="3">
        <v>7</v>
      </c>
      <c r="L11" s="35" t="s">
        <v>27</v>
      </c>
      <c r="M11" s="34">
        <f>+$F$4/$F$11*($D$8)+M10</f>
        <v>15909.090909090908</v>
      </c>
      <c r="N11" s="144">
        <v>20400</v>
      </c>
      <c r="O11" s="149">
        <f t="shared" si="0"/>
        <v>4490.9090909090919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18181.81818181818</v>
      </c>
      <c r="N12" s="144">
        <v>22000</v>
      </c>
      <c r="O12" s="149">
        <f t="shared" si="0"/>
        <v>3818.1818181818198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38636.363636363632</v>
      </c>
      <c r="J13" s="85"/>
      <c r="K13" s="3">
        <v>9</v>
      </c>
      <c r="L13" s="35" t="s">
        <v>22</v>
      </c>
      <c r="M13" s="34">
        <f t="shared" si="1"/>
        <v>20454.545454545452</v>
      </c>
      <c r="N13" s="144">
        <v>25400</v>
      </c>
      <c r="O13" s="149">
        <f t="shared" si="0"/>
        <v>4945.4545454545478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22727.272727272724</v>
      </c>
      <c r="N14" s="144">
        <v>28000</v>
      </c>
      <c r="O14" s="149">
        <f t="shared" si="0"/>
        <v>5272.7272727272757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50000</v>
      </c>
      <c r="K15" s="3">
        <v>11</v>
      </c>
      <c r="L15" s="35" t="s">
        <v>17</v>
      </c>
      <c r="M15" s="34">
        <f t="shared" si="1"/>
        <v>24999.999999999996</v>
      </c>
      <c r="N15" s="144">
        <v>28897</v>
      </c>
      <c r="O15" s="149">
        <f t="shared" si="0"/>
        <v>3897.0000000000036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27272.727272727268</v>
      </c>
      <c r="N16" s="144"/>
      <c r="O16" s="149">
        <f t="shared" si="0"/>
        <v>-27272.727272727268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42</v>
      </c>
      <c r="E17" s="69"/>
      <c r="F17" s="68">
        <f>F16+F11</f>
        <v>308</v>
      </c>
      <c r="G17" s="60"/>
      <c r="H17" s="67"/>
      <c r="I17" s="66"/>
      <c r="K17" s="3">
        <v>13</v>
      </c>
      <c r="L17" s="138" t="s">
        <v>13</v>
      </c>
      <c r="M17" s="34">
        <f t="shared" si="1"/>
        <v>29545.45454545454</v>
      </c>
      <c r="N17" s="151"/>
      <c r="O17" s="149">
        <f t="shared" si="0"/>
        <v>-29545.45454545454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34090.909090909088</v>
      </c>
      <c r="N18" s="144"/>
      <c r="O18" s="149">
        <f t="shared" si="0"/>
        <v>-34090.909090909088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148.8095238095238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38636.363636363632</v>
      </c>
      <c r="N19" s="144">
        <v>32400</v>
      </c>
      <c r="O19" s="149">
        <f t="shared" si="0"/>
        <v>-6236.3636363636324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40909.090909090904</v>
      </c>
      <c r="N20" s="144"/>
      <c r="O20" s="149">
        <f t="shared" si="0"/>
        <v>-40909.090909090904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43181.818181818177</v>
      </c>
      <c r="N21" s="144"/>
      <c r="O21" s="149">
        <f t="shared" si="0"/>
        <v>-43181.818181818177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50400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45454.545454545449</v>
      </c>
      <c r="N22" s="144"/>
      <c r="O22" s="149">
        <f t="shared" si="0"/>
        <v>-45454.545454545449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47727.272727272721</v>
      </c>
      <c r="N23" s="144"/>
      <c r="O23" s="149">
        <f t="shared" si="0"/>
        <v>-47727.272727272721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400</v>
      </c>
      <c r="E24" s="26"/>
      <c r="F24" s="25">
        <f>D24/F22</f>
        <v>0.33333333333333331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49999.999999999993</v>
      </c>
      <c r="N24" s="145"/>
      <c r="O24" s="150">
        <f t="shared" si="0"/>
        <v>-49999.999999999993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4"/>
  <dimension ref="A1:AA51"/>
  <sheetViews>
    <sheetView topLeftCell="B1" workbookViewId="0">
      <selection activeCell="F4" sqref="F4:F5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N4" s="141"/>
      <c r="R4" s="118"/>
      <c r="S4" s="12"/>
      <c r="T4" s="30"/>
      <c r="Z4" s="1">
        <v>21042020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2108.01393728223</v>
      </c>
      <c r="N5" s="143">
        <v>3500</v>
      </c>
      <c r="O5" s="142">
        <f t="shared" ref="O5:O24" si="0">N5-M5</f>
        <v>1391.98606271777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4216.02787456446</v>
      </c>
      <c r="N6" s="144">
        <v>6100</v>
      </c>
      <c r="O6" s="149">
        <f t="shared" si="0"/>
        <v>1883.97212543554</v>
      </c>
      <c r="P6" s="146" t="s">
        <v>46</v>
      </c>
      <c r="Q6" s="107">
        <f>+M11/7</f>
        <v>2108.01393728223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6324.0418118466896</v>
      </c>
      <c r="N7" s="144">
        <v>9200</v>
      </c>
      <c r="O7" s="149">
        <f t="shared" si="0"/>
        <v>2875.9581881533104</v>
      </c>
      <c r="P7" s="147" t="s">
        <v>39</v>
      </c>
      <c r="Q7" s="98">
        <f>+(M17-M11)/6</f>
        <v>2682.9268292682932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11</v>
      </c>
      <c r="E8" s="78">
        <v>7</v>
      </c>
      <c r="F8" s="100">
        <f>E8*D8</f>
        <v>77</v>
      </c>
      <c r="G8" s="54"/>
      <c r="H8" s="377"/>
      <c r="I8" s="378"/>
      <c r="K8" s="3">
        <v>4</v>
      </c>
      <c r="L8" s="35" t="s">
        <v>37</v>
      </c>
      <c r="M8" s="34">
        <f>+$F$4/$F$11*$D$8+M7</f>
        <v>8432.0557491289201</v>
      </c>
      <c r="N8" s="144">
        <v>12543</v>
      </c>
      <c r="O8" s="149">
        <f t="shared" si="0"/>
        <v>4110.9442508710799</v>
      </c>
      <c r="P8" s="147" t="s">
        <v>36</v>
      </c>
      <c r="Q8" s="98">
        <f>+(M19-M17)/2</f>
        <v>5365.8536585365855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12648.083623693381</v>
      </c>
      <c r="K9" s="3">
        <v>5</v>
      </c>
      <c r="L9" s="35" t="s">
        <v>33</v>
      </c>
      <c r="M9" s="34">
        <f>+$F$4/$F$11*$D$8+M8</f>
        <v>10540.069686411151</v>
      </c>
      <c r="N9" s="144">
        <v>14769</v>
      </c>
      <c r="O9" s="149">
        <f t="shared" si="0"/>
        <v>4228.9303135888495</v>
      </c>
      <c r="P9" s="148" t="s">
        <v>32</v>
      </c>
      <c r="Q9" s="95">
        <f>+(M24-M19)/7</f>
        <v>1916.3763066202071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14</v>
      </c>
      <c r="E10" s="78">
        <v>7</v>
      </c>
      <c r="F10" s="83">
        <f>E10*D10</f>
        <v>98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12648.083623693381</v>
      </c>
      <c r="N10" s="151">
        <v>16800</v>
      </c>
      <c r="O10" s="149">
        <f t="shared" si="0"/>
        <v>4151.916376306619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39</v>
      </c>
      <c r="E11" s="90"/>
      <c r="F11" s="89">
        <f>SUM(F8:F10)</f>
        <v>287</v>
      </c>
      <c r="G11" s="54"/>
      <c r="H11" s="373" t="s">
        <v>28</v>
      </c>
      <c r="I11" s="374">
        <f>+M17</f>
        <v>30853.658536585372</v>
      </c>
      <c r="J11" s="85"/>
      <c r="K11" s="3">
        <v>7</v>
      </c>
      <c r="L11" s="35" t="s">
        <v>27</v>
      </c>
      <c r="M11" s="34">
        <f>+$F$4/$F$11*($D$8)+M10</f>
        <v>14756.097560975611</v>
      </c>
      <c r="N11" s="144"/>
      <c r="O11" s="149">
        <f t="shared" si="0"/>
        <v>-14756.097560975611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17439.024390243903</v>
      </c>
      <c r="N12" s="144">
        <v>22900</v>
      </c>
      <c r="O12" s="149">
        <f t="shared" si="0"/>
        <v>5460.9756097560967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41585.365853658543</v>
      </c>
      <c r="J13" s="85"/>
      <c r="K13" s="3">
        <v>9</v>
      </c>
      <c r="L13" s="35" t="s">
        <v>22</v>
      </c>
      <c r="M13" s="34">
        <f t="shared" si="1"/>
        <v>20121.951219512197</v>
      </c>
      <c r="N13" s="144">
        <v>24400</v>
      </c>
      <c r="O13" s="149">
        <f t="shared" si="0"/>
        <v>4278.048780487803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22804.878048780491</v>
      </c>
      <c r="N14" s="144">
        <v>26600</v>
      </c>
      <c r="O14" s="149">
        <f t="shared" si="0"/>
        <v>3795.1219512195094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17</v>
      </c>
      <c r="M15" s="34">
        <f t="shared" si="1"/>
        <v>25487.804878048784</v>
      </c>
      <c r="N15" s="144">
        <v>28800</v>
      </c>
      <c r="O15" s="149">
        <f t="shared" si="0"/>
        <v>3312.1951219512157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28170.731707317078</v>
      </c>
      <c r="N16" s="144">
        <v>31200</v>
      </c>
      <c r="O16" s="149">
        <f t="shared" si="0"/>
        <v>3029.268292682922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39</v>
      </c>
      <c r="E17" s="69"/>
      <c r="F17" s="68">
        <f>F16+F11</f>
        <v>287</v>
      </c>
      <c r="G17" s="60"/>
      <c r="H17" s="67"/>
      <c r="I17" s="66"/>
      <c r="K17" s="3">
        <v>13</v>
      </c>
      <c r="L17" s="138" t="s">
        <v>13</v>
      </c>
      <c r="M17" s="34">
        <f t="shared" si="1"/>
        <v>30853.658536585372</v>
      </c>
      <c r="N17" s="151">
        <v>32800</v>
      </c>
      <c r="O17" s="149">
        <f t="shared" si="0"/>
        <v>1946.3414634146284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36219.512195121955</v>
      </c>
      <c r="N18" s="144">
        <v>36000</v>
      </c>
      <c r="O18" s="149">
        <f t="shared" si="0"/>
        <v>-219.5121951219553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176.28205128205127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41585.365853658543</v>
      </c>
      <c r="N19" s="144"/>
      <c r="O19" s="149">
        <f t="shared" si="0"/>
        <v>-41585.365853658543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44268.292682926833</v>
      </c>
      <c r="N20" s="144"/>
      <c r="O20" s="149">
        <f t="shared" si="0"/>
        <v>-44268.292682926833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46951.219512195123</v>
      </c>
      <c r="N21" s="144"/>
      <c r="O21" s="149">
        <f t="shared" si="0"/>
        <v>-46951.219512195123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46800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49634.146341463413</v>
      </c>
      <c r="N22" s="144"/>
      <c r="O22" s="149">
        <f t="shared" si="0"/>
        <v>-49634.146341463413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52317.073170731703</v>
      </c>
      <c r="N23" s="144"/>
      <c r="O23" s="149">
        <f t="shared" si="0"/>
        <v>-52317.073170731703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-8200</v>
      </c>
      <c r="E24" s="26"/>
      <c r="F24" s="25">
        <f>D24/F22</f>
        <v>-6.833333333333333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54999.999999999993</v>
      </c>
      <c r="N24" s="145"/>
      <c r="O24" s="150">
        <f t="shared" si="0"/>
        <v>-54999.999999999993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5"/>
  <dimension ref="A1:AA51"/>
  <sheetViews>
    <sheetView topLeftCell="B1" workbookViewId="0">
      <selection activeCell="N18" sqref="N18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65000</v>
      </c>
      <c r="G4" s="54"/>
      <c r="H4" s="119"/>
      <c r="I4" s="116"/>
      <c r="N4" s="141"/>
      <c r="R4" s="118"/>
      <c r="S4" s="12"/>
      <c r="T4" s="30"/>
      <c r="Z4" s="1">
        <v>22042020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2197.1830985915494</v>
      </c>
      <c r="N5" s="143">
        <v>3500</v>
      </c>
      <c r="O5" s="142">
        <f t="shared" ref="O5:O24" si="0">N5-M5</f>
        <v>1302.8169014084506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4394.3661971830988</v>
      </c>
      <c r="N6" s="144">
        <v>10214</v>
      </c>
      <c r="O6" s="149">
        <f t="shared" si="0"/>
        <v>5819.6338028169012</v>
      </c>
      <c r="P6" s="146" t="s">
        <v>46</v>
      </c>
      <c r="Q6" s="107">
        <f>+M11/7</f>
        <v>2197.1830985915494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6591.5492957746483</v>
      </c>
      <c r="N7" s="144">
        <v>12000</v>
      </c>
      <c r="O7" s="149">
        <f t="shared" si="0"/>
        <v>5408.4507042253517</v>
      </c>
      <c r="P7" s="147" t="s">
        <v>39</v>
      </c>
      <c r="Q7" s="98">
        <f>+(M17-M11)/6</f>
        <v>3478.8732394366198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12</v>
      </c>
      <c r="E8" s="78">
        <v>7</v>
      </c>
      <c r="F8" s="100">
        <f>E8*D8</f>
        <v>84</v>
      </c>
      <c r="G8" s="54"/>
      <c r="H8" s="377"/>
      <c r="I8" s="378"/>
      <c r="K8" s="3">
        <v>4</v>
      </c>
      <c r="L8" s="35" t="s">
        <v>37</v>
      </c>
      <c r="M8" s="34">
        <f>+$F$4/$F$11*$D$8+M7</f>
        <v>8788.7323943661977</v>
      </c>
      <c r="N8" s="144">
        <v>14500</v>
      </c>
      <c r="O8" s="149">
        <f t="shared" si="0"/>
        <v>5711.2676056338023</v>
      </c>
      <c r="P8" s="147" t="s">
        <v>36</v>
      </c>
      <c r="Q8" s="98">
        <f>+(M19-M17)/2</f>
        <v>6591.5492957746465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19</v>
      </c>
      <c r="E9" s="78">
        <v>8</v>
      </c>
      <c r="F9" s="83">
        <f>E9*D9</f>
        <v>152</v>
      </c>
      <c r="G9" s="54"/>
      <c r="H9" s="369" t="s">
        <v>62</v>
      </c>
      <c r="I9" s="371">
        <f>M11-Q6</f>
        <v>13183.098591549297</v>
      </c>
      <c r="K9" s="3">
        <v>5</v>
      </c>
      <c r="L9" s="35" t="s">
        <v>33</v>
      </c>
      <c r="M9" s="34">
        <f>+$F$4/$F$11*$D$8+M8</f>
        <v>10985.915492957747</v>
      </c>
      <c r="N9" s="144">
        <v>16736</v>
      </c>
      <c r="O9" s="149">
        <f t="shared" si="0"/>
        <v>5750.0845070422529</v>
      </c>
      <c r="P9" s="148" t="s">
        <v>32</v>
      </c>
      <c r="Q9" s="95">
        <f>+(M24-M19)/7</f>
        <v>2223.3400402414504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13183.098591549297</v>
      </c>
      <c r="N10" s="151">
        <v>19300</v>
      </c>
      <c r="O10" s="149">
        <f t="shared" si="0"/>
        <v>6116.9014084507035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48</v>
      </c>
      <c r="E11" s="90"/>
      <c r="F11" s="89">
        <f>SUM(F8:F10)</f>
        <v>355</v>
      </c>
      <c r="G11" s="54"/>
      <c r="H11" s="373" t="s">
        <v>28</v>
      </c>
      <c r="I11" s="374">
        <f>+M17</f>
        <v>36253.521126760563</v>
      </c>
      <c r="J11" s="85"/>
      <c r="K11" s="3">
        <v>7</v>
      </c>
      <c r="L11" s="35" t="s">
        <v>27</v>
      </c>
      <c r="M11" s="34">
        <f>+$F$4/$F$11*($D$8)+M10</f>
        <v>15380.281690140846</v>
      </c>
      <c r="N11" s="144"/>
      <c r="O11" s="149">
        <f t="shared" si="0"/>
        <v>-15380.281690140846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/>
      <c r="E12" s="78">
        <v>8</v>
      </c>
      <c r="F12" s="83">
        <f>E12*D12</f>
        <v>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18859.154929577468</v>
      </c>
      <c r="N12" s="144"/>
      <c r="O12" s="149">
        <f t="shared" si="0"/>
        <v>-18859.154929577468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/>
      <c r="E13" s="78">
        <v>8</v>
      </c>
      <c r="F13" s="83">
        <f>E13*D13</f>
        <v>0</v>
      </c>
      <c r="G13" s="54"/>
      <c r="H13" s="373" t="s">
        <v>23</v>
      </c>
      <c r="I13" s="374">
        <f>+M19</f>
        <v>49436.619718309856</v>
      </c>
      <c r="J13" s="85"/>
      <c r="K13" s="3">
        <v>9</v>
      </c>
      <c r="L13" s="35" t="s">
        <v>22</v>
      </c>
      <c r="M13" s="34">
        <f t="shared" si="1"/>
        <v>22338.028169014087</v>
      </c>
      <c r="N13" s="144">
        <v>28700</v>
      </c>
      <c r="O13" s="149">
        <f t="shared" si="0"/>
        <v>6361.9718309859127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25816.901408450707</v>
      </c>
      <c r="N14" s="144">
        <v>32000</v>
      </c>
      <c r="O14" s="149">
        <f t="shared" si="0"/>
        <v>6183.0985915492929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65000</v>
      </c>
      <c r="K15" s="3">
        <v>11</v>
      </c>
      <c r="L15" s="35" t="s">
        <v>80</v>
      </c>
      <c r="M15" s="34">
        <f t="shared" si="1"/>
        <v>29295.774647887327</v>
      </c>
      <c r="N15" s="144">
        <v>35000</v>
      </c>
      <c r="O15" s="149">
        <f t="shared" si="0"/>
        <v>5704.2253521126731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0</v>
      </c>
      <c r="E16" s="73"/>
      <c r="F16" s="72">
        <f>SUM(F12:F15)</f>
        <v>0</v>
      </c>
      <c r="G16" s="54"/>
      <c r="H16" s="379"/>
      <c r="I16" s="380"/>
      <c r="K16" s="3">
        <v>12</v>
      </c>
      <c r="L16" s="35" t="s">
        <v>15</v>
      </c>
      <c r="M16" s="34">
        <f t="shared" si="1"/>
        <v>32774.647887323947</v>
      </c>
      <c r="N16" s="144">
        <v>38000</v>
      </c>
      <c r="O16" s="149">
        <f t="shared" si="0"/>
        <v>5225.3521126760534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48</v>
      </c>
      <c r="E17" s="69"/>
      <c r="F17" s="68">
        <f>F16+F11</f>
        <v>355</v>
      </c>
      <c r="G17" s="60"/>
      <c r="H17" s="67"/>
      <c r="I17" s="66"/>
      <c r="K17" s="3">
        <v>13</v>
      </c>
      <c r="L17" s="138" t="s">
        <v>13</v>
      </c>
      <c r="M17" s="34">
        <f t="shared" si="1"/>
        <v>36253.521126760563</v>
      </c>
      <c r="N17" s="151">
        <v>41100</v>
      </c>
      <c r="O17" s="149">
        <f t="shared" si="0"/>
        <v>4846.4788732394372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42845.070422535209</v>
      </c>
      <c r="N18" s="144"/>
      <c r="O18" s="149">
        <f t="shared" si="0"/>
        <v>-42845.070422535209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169.27083333333334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49436.619718309856</v>
      </c>
      <c r="N19" s="144"/>
      <c r="O19" s="149">
        <f t="shared" si="0"/>
        <v>-49436.619718309856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52549.295774647886</v>
      </c>
      <c r="N20" s="144"/>
      <c r="O20" s="149">
        <f t="shared" si="0"/>
        <v>-52549.295774647886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55661.971830985916</v>
      </c>
      <c r="N21" s="144"/>
      <c r="O21" s="149">
        <f t="shared" si="0"/>
        <v>-55661.971830985916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57600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58774.647887323947</v>
      </c>
      <c r="N22" s="144"/>
      <c r="O22" s="149">
        <f t="shared" si="0"/>
        <v>-58774.647887323947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61887.323943661977</v>
      </c>
      <c r="N23" s="144"/>
      <c r="O23" s="149">
        <f t="shared" si="0"/>
        <v>-61887.323943661977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-7400</v>
      </c>
      <c r="E24" s="26"/>
      <c r="F24" s="25">
        <f>D24/F22</f>
        <v>-6.166666666666667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65000.000000000007</v>
      </c>
      <c r="N24" s="145"/>
      <c r="O24" s="150">
        <f t="shared" si="0"/>
        <v>-65000.000000000007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6"/>
  <dimension ref="A1:AA51"/>
  <sheetViews>
    <sheetView topLeftCell="B1" workbookViewId="0">
      <selection activeCell="D11" sqref="D1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43944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86000</v>
      </c>
      <c r="G4" s="54"/>
      <c r="H4" s="119"/>
      <c r="I4" s="116"/>
      <c r="N4" s="141"/>
      <c r="R4" s="118"/>
      <c r="S4" s="12"/>
      <c r="T4" s="30"/>
      <c r="Z4" s="1">
        <v>23042020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3448.1132075471696</v>
      </c>
      <c r="N5" s="143">
        <v>11000</v>
      </c>
      <c r="O5" s="142">
        <f t="shared" ref="O5:O24" si="0">N5-M5</f>
        <v>7551.8867924528304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6896.2264150943392</v>
      </c>
      <c r="N6" s="144">
        <v>19000</v>
      </c>
      <c r="O6" s="149">
        <f t="shared" si="0"/>
        <v>12103.773584905661</v>
      </c>
      <c r="P6" s="146" t="s">
        <v>46</v>
      </c>
      <c r="Q6" s="107">
        <f>+M11/7</f>
        <v>3448.1132075471692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10344.33962264151</v>
      </c>
      <c r="N7" s="144">
        <v>21500</v>
      </c>
      <c r="O7" s="149">
        <f t="shared" si="0"/>
        <v>11155.66037735849</v>
      </c>
      <c r="P7" s="147" t="s">
        <v>39</v>
      </c>
      <c r="Q7" s="98">
        <f>+(M17-M11)/6</f>
        <v>3650.9433962264152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13792.452830188678</v>
      </c>
      <c r="N8" s="144">
        <v>27500</v>
      </c>
      <c r="O8" s="149">
        <f t="shared" si="0"/>
        <v>13707.547169811322</v>
      </c>
      <c r="P8" s="147" t="s">
        <v>36</v>
      </c>
      <c r="Q8" s="98">
        <f>+(M19-M17)/2</f>
        <v>8316.0377358490587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18</v>
      </c>
      <c r="E9" s="78">
        <v>8</v>
      </c>
      <c r="F9" s="83">
        <f>E9*D9</f>
        <v>144</v>
      </c>
      <c r="G9" s="54"/>
      <c r="H9" s="369" t="s">
        <v>62</v>
      </c>
      <c r="I9" s="371">
        <f>M11-Q6</f>
        <v>20688.679245283016</v>
      </c>
      <c r="K9" s="3">
        <v>5</v>
      </c>
      <c r="L9" s="35" t="s">
        <v>33</v>
      </c>
      <c r="M9" s="34">
        <f>+$F$4/$F$11*$D$8+M8</f>
        <v>17240.566037735847</v>
      </c>
      <c r="N9" s="144">
        <v>30000</v>
      </c>
      <c r="O9" s="149">
        <f t="shared" si="0"/>
        <v>12759.433962264153</v>
      </c>
      <c r="P9" s="148" t="s">
        <v>32</v>
      </c>
      <c r="Q9" s="95">
        <f>+(M24-M19)/7</f>
        <v>3332.2102425875969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23</v>
      </c>
      <c r="E10" s="78">
        <v>7</v>
      </c>
      <c r="F10" s="83">
        <f>E10*D10</f>
        <v>161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20688.679245283016</v>
      </c>
      <c r="N10" s="151">
        <v>34747</v>
      </c>
      <c r="O10" s="149">
        <f t="shared" si="0"/>
        <v>14058.320754716984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58</v>
      </c>
      <c r="E11" s="90"/>
      <c r="F11" s="89">
        <f>SUM(F8:F10)</f>
        <v>424</v>
      </c>
      <c r="G11" s="54"/>
      <c r="H11" s="373" t="s">
        <v>28</v>
      </c>
      <c r="I11" s="374">
        <f>+M17</f>
        <v>46042.452830188675</v>
      </c>
      <c r="J11" s="85"/>
      <c r="K11" s="3">
        <v>7</v>
      </c>
      <c r="L11" s="35" t="s">
        <v>27</v>
      </c>
      <c r="M11" s="34">
        <f>+$F$4/$F$11*($D$8)+M10</f>
        <v>24136.792452830185</v>
      </c>
      <c r="N11" s="144">
        <v>38600</v>
      </c>
      <c r="O11" s="149">
        <f t="shared" si="0"/>
        <v>14463.207547169815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8</v>
      </c>
      <c r="E12" s="78">
        <v>8</v>
      </c>
      <c r="F12" s="83">
        <f>E12*D12</f>
        <v>64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27787.7358490566</v>
      </c>
      <c r="N12" s="144">
        <v>40600</v>
      </c>
      <c r="O12" s="149">
        <f t="shared" si="0"/>
        <v>12812.2641509434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9</v>
      </c>
      <c r="E13" s="78">
        <v>8</v>
      </c>
      <c r="F13" s="83">
        <f>E13*D13</f>
        <v>72</v>
      </c>
      <c r="G13" s="54"/>
      <c r="H13" s="373" t="s">
        <v>23</v>
      </c>
      <c r="I13" s="374">
        <f>+M19</f>
        <v>62674.528301886792</v>
      </c>
      <c r="J13" s="85"/>
      <c r="K13" s="3">
        <v>9</v>
      </c>
      <c r="L13" s="35" t="s">
        <v>22</v>
      </c>
      <c r="M13" s="34">
        <f t="shared" si="1"/>
        <v>31438.679245283016</v>
      </c>
      <c r="N13" s="144">
        <v>44000</v>
      </c>
      <c r="O13" s="149">
        <f t="shared" si="0"/>
        <v>12561.320754716984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35089.622641509428</v>
      </c>
      <c r="N14" s="144"/>
      <c r="O14" s="149">
        <f t="shared" si="0"/>
        <v>-35089.622641509428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86000</v>
      </c>
      <c r="K15" s="3">
        <v>11</v>
      </c>
      <c r="L15" s="35" t="s">
        <v>80</v>
      </c>
      <c r="M15" s="34">
        <f t="shared" si="1"/>
        <v>38740.566037735844</v>
      </c>
      <c r="N15" s="144">
        <v>50000</v>
      </c>
      <c r="O15" s="149">
        <f t="shared" si="0"/>
        <v>11259.433962264156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17</v>
      </c>
      <c r="E16" s="73"/>
      <c r="F16" s="72">
        <f>SUM(F12:F15)</f>
        <v>136</v>
      </c>
      <c r="G16" s="54"/>
      <c r="H16" s="379"/>
      <c r="I16" s="380"/>
      <c r="K16" s="3">
        <v>12</v>
      </c>
      <c r="L16" s="35" t="s">
        <v>15</v>
      </c>
      <c r="M16" s="34">
        <f t="shared" si="1"/>
        <v>42391.509433962259</v>
      </c>
      <c r="N16" s="144">
        <v>53500</v>
      </c>
      <c r="O16" s="149">
        <f t="shared" si="0"/>
        <v>11108.490566037741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75</v>
      </c>
      <c r="E17" s="69"/>
      <c r="F17" s="68">
        <f>F16+F11</f>
        <v>560</v>
      </c>
      <c r="G17" s="60"/>
      <c r="H17" s="67"/>
      <c r="I17" s="66"/>
      <c r="K17" s="3">
        <v>13</v>
      </c>
      <c r="L17" s="138" t="s">
        <v>13</v>
      </c>
      <c r="M17" s="34">
        <f t="shared" si="1"/>
        <v>46042.452830188675</v>
      </c>
      <c r="N17" s="151">
        <v>57600</v>
      </c>
      <c r="O17" s="149">
        <f t="shared" si="0"/>
        <v>11557.547169811325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54358.490566037734</v>
      </c>
      <c r="N18" s="144"/>
      <c r="O18" s="149">
        <f t="shared" si="0"/>
        <v>-54358.490566037734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143.33333333333334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62674.528301886792</v>
      </c>
      <c r="N19" s="144"/>
      <c r="O19" s="149">
        <f t="shared" si="0"/>
        <v>-62674.528301886792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67339.622641509428</v>
      </c>
      <c r="N20" s="144"/>
      <c r="O20" s="149">
        <f t="shared" si="0"/>
        <v>-67339.622641509428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72004.716981132064</v>
      </c>
      <c r="N21" s="144"/>
      <c r="O21" s="149">
        <f t="shared" si="0"/>
        <v>-72004.716981132064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69600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76669.811320754699</v>
      </c>
      <c r="N22" s="144"/>
      <c r="O22" s="149">
        <f t="shared" si="0"/>
        <v>-76669.811320754699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86000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81334.905660377335</v>
      </c>
      <c r="N23" s="144"/>
      <c r="O23" s="149">
        <f t="shared" si="0"/>
        <v>-81334.905660377335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-16400</v>
      </c>
      <c r="E24" s="26"/>
      <c r="F24" s="25">
        <f>D24/F22</f>
        <v>-13.666666666666666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85999.999999999971</v>
      </c>
      <c r="N24" s="145"/>
      <c r="O24" s="150">
        <f t="shared" si="0"/>
        <v>-85999.999999999971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7"/>
  <dimension ref="A1:AA51"/>
  <sheetViews>
    <sheetView topLeftCell="B1" workbookViewId="0">
      <selection activeCell="Z9" sqref="Z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91000</v>
      </c>
      <c r="G4" s="54"/>
      <c r="H4" s="119"/>
      <c r="I4" s="116"/>
      <c r="N4" s="141"/>
      <c r="R4" s="118"/>
      <c r="S4" s="12"/>
      <c r="T4" s="30"/>
      <c r="Z4" s="1">
        <v>24042020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3848.2587064676618</v>
      </c>
      <c r="N5" s="143">
        <v>13000</v>
      </c>
      <c r="O5" s="142">
        <f t="shared" ref="O5:O24" si="0">N5-M5</f>
        <v>9151.7412935323373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7696.5174129353236</v>
      </c>
      <c r="N6" s="144">
        <v>21000</v>
      </c>
      <c r="O6" s="149">
        <f t="shared" si="0"/>
        <v>13303.482587064676</v>
      </c>
      <c r="P6" s="146" t="s">
        <v>46</v>
      </c>
      <c r="Q6" s="107">
        <f>+M11/7</f>
        <v>3848.2587064676623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11544.776119402984</v>
      </c>
      <c r="N7" s="144">
        <v>23000</v>
      </c>
      <c r="O7" s="149">
        <f t="shared" si="0"/>
        <v>11455.223880597016</v>
      </c>
      <c r="P7" s="147" t="s">
        <v>39</v>
      </c>
      <c r="Q7" s="98">
        <f>+(M17-M11)/6</f>
        <v>3848.2587064676623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15393.034825870647</v>
      </c>
      <c r="N8" s="144">
        <v>25000</v>
      </c>
      <c r="O8" s="149">
        <f t="shared" si="0"/>
        <v>9606.9651741293528</v>
      </c>
      <c r="P8" s="147" t="s">
        <v>36</v>
      </c>
      <c r="Q8" s="98">
        <f>+(M19-M17)/2</f>
        <v>8601.9900497512463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23089.552238805973</v>
      </c>
      <c r="K9" s="3">
        <v>5</v>
      </c>
      <c r="L9" s="35" t="s">
        <v>33</v>
      </c>
      <c r="M9" s="34">
        <f>+$F$4/$F$11*$D$8+M8</f>
        <v>19241.29353233831</v>
      </c>
      <c r="N9" s="144">
        <v>27500</v>
      </c>
      <c r="O9" s="149">
        <f t="shared" si="0"/>
        <v>8258.7064676616901</v>
      </c>
      <c r="P9" s="148" t="s">
        <v>32</v>
      </c>
      <c r="Q9" s="95">
        <f>+(M24-M19)/7</f>
        <v>3395.5223880597</v>
      </c>
      <c r="R9" s="135"/>
      <c r="S9" s="12"/>
      <c r="Z9" s="12">
        <f>+N18-F4</f>
        <v>-37845</v>
      </c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23089.552238805973</v>
      </c>
      <c r="N10" s="151">
        <v>31000</v>
      </c>
      <c r="O10" s="149">
        <f t="shared" si="0"/>
        <v>7910.4477611940274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55</v>
      </c>
      <c r="E11" s="90"/>
      <c r="F11" s="89">
        <f>SUM(F8:F10)</f>
        <v>402</v>
      </c>
      <c r="G11" s="54"/>
      <c r="H11" s="373" t="s">
        <v>28</v>
      </c>
      <c r="I11" s="374">
        <f>+M17</f>
        <v>50027.363184079608</v>
      </c>
      <c r="J11" s="85"/>
      <c r="K11" s="3">
        <v>7</v>
      </c>
      <c r="L11" s="35" t="s">
        <v>27</v>
      </c>
      <c r="M11" s="34">
        <f>+$F$4/$F$11*($D$8)+M10</f>
        <v>26937.810945273635</v>
      </c>
      <c r="N11" s="144"/>
      <c r="O11" s="149">
        <f t="shared" si="0"/>
        <v>-26937.810945273635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8</v>
      </c>
      <c r="E12" s="78">
        <v>8</v>
      </c>
      <c r="F12" s="83">
        <f>E12*D12</f>
        <v>64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30786.069651741298</v>
      </c>
      <c r="N12" s="144">
        <v>36000</v>
      </c>
      <c r="O12" s="149">
        <f t="shared" si="0"/>
        <v>5213.930348258702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9</v>
      </c>
      <c r="E13" s="78">
        <v>8</v>
      </c>
      <c r="F13" s="83">
        <f>E13*D13</f>
        <v>72</v>
      </c>
      <c r="G13" s="54"/>
      <c r="H13" s="373" t="s">
        <v>23</v>
      </c>
      <c r="I13" s="374">
        <f>+M19</f>
        <v>67231.3432835821</v>
      </c>
      <c r="J13" s="85"/>
      <c r="K13" s="3">
        <v>9</v>
      </c>
      <c r="L13" s="35" t="s">
        <v>22</v>
      </c>
      <c r="M13" s="34">
        <f t="shared" si="1"/>
        <v>34634.328358208957</v>
      </c>
      <c r="N13" s="144"/>
      <c r="O13" s="149">
        <f t="shared" si="0"/>
        <v>-34634.328358208957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38482.58706467662</v>
      </c>
      <c r="N14" s="144">
        <v>40500</v>
      </c>
      <c r="O14" s="149">
        <f t="shared" si="0"/>
        <v>2017.4129353233802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91000</v>
      </c>
      <c r="K15" s="3">
        <v>11</v>
      </c>
      <c r="L15" s="35" t="s">
        <v>80</v>
      </c>
      <c r="M15" s="34">
        <f t="shared" si="1"/>
        <v>42330.845771144282</v>
      </c>
      <c r="N15" s="144"/>
      <c r="O15" s="149">
        <f t="shared" si="0"/>
        <v>-42330.845771144282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17</v>
      </c>
      <c r="E16" s="73"/>
      <c r="F16" s="72">
        <f>SUM(F12:F15)</f>
        <v>136</v>
      </c>
      <c r="G16" s="54"/>
      <c r="H16" s="379"/>
      <c r="I16" s="380"/>
      <c r="K16" s="3">
        <v>12</v>
      </c>
      <c r="L16" s="35" t="s">
        <v>15</v>
      </c>
      <c r="M16" s="34">
        <f t="shared" si="1"/>
        <v>46179.104477611945</v>
      </c>
      <c r="N16" s="144">
        <v>46000</v>
      </c>
      <c r="O16" s="149">
        <f t="shared" si="0"/>
        <v>-179.10447761194519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72</v>
      </c>
      <c r="E17" s="69"/>
      <c r="F17" s="68">
        <f>F16+F11</f>
        <v>538</v>
      </c>
      <c r="G17" s="60"/>
      <c r="H17" s="67"/>
      <c r="I17" s="66"/>
      <c r="K17" s="3">
        <v>13</v>
      </c>
      <c r="L17" s="138" t="s">
        <v>13</v>
      </c>
      <c r="M17" s="34">
        <f t="shared" si="1"/>
        <v>50027.363184079608</v>
      </c>
      <c r="N17" s="151">
        <v>46800</v>
      </c>
      <c r="O17" s="149">
        <f t="shared" si="0"/>
        <v>-3227.3631840796079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58629.353233830851</v>
      </c>
      <c r="N18" s="144">
        <v>53155</v>
      </c>
      <c r="O18" s="149">
        <f t="shared" si="0"/>
        <v>-5474.3532338308505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157.98611111111111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67231.3432835821</v>
      </c>
      <c r="N19" s="144"/>
      <c r="O19" s="149">
        <f t="shared" si="0"/>
        <v>-67231.3432835821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71985.07462686568</v>
      </c>
      <c r="N20" s="144"/>
      <c r="O20" s="149">
        <f t="shared" si="0"/>
        <v>-71985.07462686568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76738.80597014926</v>
      </c>
      <c r="N21" s="144"/>
      <c r="O21" s="149">
        <f t="shared" si="0"/>
        <v>-76738.80597014926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66000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81492.53731343284</v>
      </c>
      <c r="N22" s="144"/>
      <c r="O22" s="149">
        <f t="shared" si="0"/>
        <v>-81492.53731343284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91000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86246.26865671642</v>
      </c>
      <c r="N23" s="144"/>
      <c r="O23" s="149">
        <f t="shared" si="0"/>
        <v>-86246.26865671642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-25000</v>
      </c>
      <c r="E24" s="26"/>
      <c r="F24" s="25">
        <f>D24/F22</f>
        <v>-20.833333333333332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91000</v>
      </c>
      <c r="N24" s="145"/>
      <c r="O24" s="150">
        <f t="shared" si="0"/>
        <v>-91000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8"/>
  <dimension ref="A1:AA51"/>
  <sheetViews>
    <sheetView topLeftCell="B1" workbookViewId="0">
      <selection activeCell="N9" sqref="N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37000</v>
      </c>
      <c r="G4" s="54"/>
      <c r="H4" s="119"/>
      <c r="I4" s="116"/>
      <c r="N4" s="141"/>
      <c r="R4" s="118"/>
      <c r="S4" s="12"/>
      <c r="T4" s="30"/>
      <c r="Z4" s="1">
        <v>25042020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2642.8571428571431</v>
      </c>
      <c r="N5" s="143">
        <v>3000</v>
      </c>
      <c r="O5" s="142">
        <f t="shared" ref="O5:O24" si="0">N5-M5</f>
        <v>357.14285714285688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5285.7142857142862</v>
      </c>
      <c r="N6" s="144">
        <v>8000</v>
      </c>
      <c r="O6" s="149">
        <f t="shared" si="0"/>
        <v>2714.2857142857138</v>
      </c>
      <c r="P6" s="146" t="s">
        <v>46</v>
      </c>
      <c r="Q6" s="107">
        <f>+M11/7</f>
        <v>2642.8571428571427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7928.5714285714294</v>
      </c>
      <c r="N7" s="144"/>
      <c r="O7" s="149">
        <f t="shared" si="0"/>
        <v>-7928.5714285714294</v>
      </c>
      <c r="P7" s="147" t="s">
        <v>39</v>
      </c>
      <c r="Q7" s="98">
        <f>+(M17-M11)/6</f>
        <v>1027.7777777777774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18</v>
      </c>
      <c r="E8" s="78">
        <v>7</v>
      </c>
      <c r="F8" s="100">
        <f>E8*D8</f>
        <v>126</v>
      </c>
      <c r="G8" s="54"/>
      <c r="H8" s="377"/>
      <c r="I8" s="378"/>
      <c r="K8" s="3">
        <v>4</v>
      </c>
      <c r="L8" s="35" t="s">
        <v>37</v>
      </c>
      <c r="M8" s="34">
        <f>+$F$4/$F$11*$D$8+M7</f>
        <v>10571.428571428572</v>
      </c>
      <c r="N8" s="144"/>
      <c r="O8" s="149">
        <f t="shared" si="0"/>
        <v>-10571.428571428572</v>
      </c>
      <c r="P8" s="147" t="s">
        <v>36</v>
      </c>
      <c r="Q8" s="98">
        <f>+(M19-M17)/2</f>
        <v>2496.0317460317456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7</v>
      </c>
      <c r="E9" s="78">
        <v>8</v>
      </c>
      <c r="F9" s="83">
        <f>E9*D9</f>
        <v>56</v>
      </c>
      <c r="G9" s="54"/>
      <c r="H9" s="369" t="s">
        <v>62</v>
      </c>
      <c r="I9" s="371">
        <f>M11-Q6</f>
        <v>15857.142857142857</v>
      </c>
      <c r="K9" s="3">
        <v>5</v>
      </c>
      <c r="L9" s="35" t="s">
        <v>33</v>
      </c>
      <c r="M9" s="34">
        <f>+$F$4/$F$11*$D$8+M8</f>
        <v>13214.285714285716</v>
      </c>
      <c r="N9" s="144"/>
      <c r="O9" s="149">
        <f t="shared" si="0"/>
        <v>-13214.285714285716</v>
      </c>
      <c r="P9" s="148" t="s">
        <v>32</v>
      </c>
      <c r="Q9" s="95">
        <f>+(M24-M19)/7</f>
        <v>1048.7528344671216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10</v>
      </c>
      <c r="E10" s="78">
        <v>7</v>
      </c>
      <c r="F10" s="83">
        <f>E10*D10</f>
        <v>70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15857.142857142859</v>
      </c>
      <c r="N10" s="151"/>
      <c r="O10" s="149">
        <f t="shared" si="0"/>
        <v>-15857.142857142859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35</v>
      </c>
      <c r="E11" s="90"/>
      <c r="F11" s="89">
        <f>SUM(F8:F10)</f>
        <v>252</v>
      </c>
      <c r="G11" s="54"/>
      <c r="H11" s="373" t="s">
        <v>28</v>
      </c>
      <c r="I11" s="374">
        <f>+M17</f>
        <v>24666.666666666664</v>
      </c>
      <c r="J11" s="85"/>
      <c r="K11" s="3">
        <v>7</v>
      </c>
      <c r="L11" s="35" t="s">
        <v>27</v>
      </c>
      <c r="M11" s="34">
        <f>+$F$4/$F$11*($D$8)+M10</f>
        <v>18500</v>
      </c>
      <c r="N11" s="144">
        <v>14400</v>
      </c>
      <c r="O11" s="149">
        <f t="shared" si="0"/>
        <v>-4100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8</v>
      </c>
      <c r="E12" s="78">
        <v>8</v>
      </c>
      <c r="F12" s="83">
        <f>E12*D12</f>
        <v>64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19527.777777777777</v>
      </c>
      <c r="N12" s="144">
        <v>16200</v>
      </c>
      <c r="O12" s="149">
        <f t="shared" si="0"/>
        <v>-3327.7777777777774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9</v>
      </c>
      <c r="E13" s="78">
        <v>8</v>
      </c>
      <c r="F13" s="83">
        <f>E13*D13</f>
        <v>72</v>
      </c>
      <c r="G13" s="54"/>
      <c r="H13" s="373" t="s">
        <v>23</v>
      </c>
      <c r="I13" s="374">
        <f>+M19</f>
        <v>29658.730158730155</v>
      </c>
      <c r="J13" s="85"/>
      <c r="K13" s="3">
        <v>9</v>
      </c>
      <c r="L13" s="35" t="s">
        <v>22</v>
      </c>
      <c r="M13" s="34">
        <f t="shared" si="1"/>
        <v>20555.555555555555</v>
      </c>
      <c r="N13" s="144">
        <v>17200</v>
      </c>
      <c r="O13" s="149">
        <f t="shared" si="0"/>
        <v>-3355.5555555555547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21583.333333333332</v>
      </c>
      <c r="N14" s="144">
        <v>18000</v>
      </c>
      <c r="O14" s="149">
        <f t="shared" si="0"/>
        <v>-3583.3333333333321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37000</v>
      </c>
      <c r="K15" s="3">
        <v>11</v>
      </c>
      <c r="L15" s="35" t="s">
        <v>80</v>
      </c>
      <c r="M15" s="34">
        <f t="shared" si="1"/>
        <v>22611.111111111109</v>
      </c>
      <c r="N15" s="144">
        <v>19100</v>
      </c>
      <c r="O15" s="149">
        <f t="shared" si="0"/>
        <v>-3511.1111111111095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17</v>
      </c>
      <c r="E16" s="73"/>
      <c r="F16" s="72">
        <f>SUM(F12:F15)</f>
        <v>136</v>
      </c>
      <c r="G16" s="54"/>
      <c r="H16" s="379"/>
      <c r="I16" s="380"/>
      <c r="K16" s="3">
        <v>12</v>
      </c>
      <c r="L16" s="35" t="s">
        <v>15</v>
      </c>
      <c r="M16" s="34">
        <f t="shared" si="1"/>
        <v>23638.888888888887</v>
      </c>
      <c r="N16" s="144">
        <v>20000</v>
      </c>
      <c r="O16" s="149">
        <f t="shared" si="0"/>
        <v>-3638.8888888888869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52</v>
      </c>
      <c r="E17" s="69"/>
      <c r="F17" s="68">
        <f>F16+F11</f>
        <v>388</v>
      </c>
      <c r="G17" s="60"/>
      <c r="H17" s="67"/>
      <c r="I17" s="66"/>
      <c r="K17" s="3">
        <v>13</v>
      </c>
      <c r="L17" s="138" t="s">
        <v>13</v>
      </c>
      <c r="M17" s="34">
        <f t="shared" si="1"/>
        <v>24666.666666666664</v>
      </c>
      <c r="N17" s="151">
        <v>20600</v>
      </c>
      <c r="O17" s="149">
        <f t="shared" si="0"/>
        <v>-4066.6666666666642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27162.69841269841</v>
      </c>
      <c r="N18" s="144"/>
      <c r="O18" s="149">
        <f t="shared" si="0"/>
        <v>-27162.69841269841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88.942307692307693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29658.730158730155</v>
      </c>
      <c r="N19" s="144"/>
      <c r="O19" s="149">
        <f t="shared" si="0"/>
        <v>-29658.730158730155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31126.984126984124</v>
      </c>
      <c r="N20" s="144">
        <v>25000</v>
      </c>
      <c r="O20" s="149">
        <f t="shared" si="0"/>
        <v>-6126.9841269841236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32595.238095238092</v>
      </c>
      <c r="N21" s="144"/>
      <c r="O21" s="149">
        <f t="shared" si="0"/>
        <v>-32595.238095238092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42000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34063.492063492064</v>
      </c>
      <c r="N22" s="144"/>
      <c r="O22" s="149">
        <f t="shared" si="0"/>
        <v>-34063.492063492064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37000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35531.746031746035</v>
      </c>
      <c r="N23" s="144"/>
      <c r="O23" s="149">
        <f t="shared" si="0"/>
        <v>-35531.746031746035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5000</v>
      </c>
      <c r="E24" s="26"/>
      <c r="F24" s="25">
        <f>D24/F22</f>
        <v>4.166666666666667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37000.000000000007</v>
      </c>
      <c r="N24" s="145"/>
      <c r="O24" s="150">
        <f t="shared" si="0"/>
        <v>-37000.000000000007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H13:H14"/>
    <mergeCell ref="I13:I14"/>
    <mergeCell ref="H15:H16"/>
    <mergeCell ref="I15:I16"/>
    <mergeCell ref="C19:C20"/>
    <mergeCell ref="D19:F20"/>
    <mergeCell ref="H19:J24"/>
    <mergeCell ref="H9:H10"/>
    <mergeCell ref="I9:I10"/>
    <mergeCell ref="H11:H12"/>
    <mergeCell ref="I11:I12"/>
    <mergeCell ref="H7:I8"/>
    <mergeCell ref="B2:J2"/>
    <mergeCell ref="D4:D5"/>
    <mergeCell ref="E4:E5"/>
    <mergeCell ref="F4:F5"/>
    <mergeCell ref="P5:Q5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9"/>
  <dimension ref="A1:AA51"/>
  <sheetViews>
    <sheetView topLeftCell="B1" workbookViewId="0">
      <selection activeCell="N13" sqref="N13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43948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64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55000</v>
      </c>
      <c r="G4" s="54"/>
      <c r="H4" s="119"/>
      <c r="I4" s="116"/>
      <c r="N4" s="141"/>
      <c r="R4" s="118"/>
      <c r="S4" s="12"/>
      <c r="T4" s="30"/>
      <c r="Z4" s="1">
        <v>27042020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1758.7209302325582</v>
      </c>
      <c r="N5" s="143"/>
      <c r="O5" s="142">
        <f t="shared" ref="O5:O24" si="0">N5-M5</f>
        <v>-1758.7209302325582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3517.4418604651164</v>
      </c>
      <c r="N6" s="144"/>
      <c r="O6" s="149">
        <f t="shared" si="0"/>
        <v>-3517.4418604651164</v>
      </c>
      <c r="P6" s="146" t="s">
        <v>46</v>
      </c>
      <c r="Q6" s="107">
        <f>+M11/7</f>
        <v>1758.7209302325577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5276.1627906976746</v>
      </c>
      <c r="N7" s="144">
        <v>2000</v>
      </c>
      <c r="O7" s="149">
        <f t="shared" si="0"/>
        <v>-3276.1627906976746</v>
      </c>
      <c r="P7" s="147" t="s">
        <v>39</v>
      </c>
      <c r="Q7" s="98">
        <f>+(M17-M11)/6</f>
        <v>2398.2558139534885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11</v>
      </c>
      <c r="E8" s="78">
        <v>7</v>
      </c>
      <c r="F8" s="100">
        <f>E8*D8</f>
        <v>77</v>
      </c>
      <c r="G8" s="54"/>
      <c r="H8" s="377"/>
      <c r="I8" s="378"/>
      <c r="K8" s="3">
        <v>4</v>
      </c>
      <c r="L8" s="35" t="s">
        <v>37</v>
      </c>
      <c r="M8" s="34">
        <f>+$F$4/$F$11*$D$8+M7</f>
        <v>7034.8837209302328</v>
      </c>
      <c r="N8" s="144"/>
      <c r="O8" s="149">
        <f t="shared" si="0"/>
        <v>-7034.8837209302328</v>
      </c>
      <c r="P8" s="147" t="s">
        <v>36</v>
      </c>
      <c r="Q8" s="98">
        <f>+(M19-M17)/2</f>
        <v>5755.8139534883721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10552.325581395347</v>
      </c>
      <c r="K9" s="3">
        <v>5</v>
      </c>
      <c r="L9" s="35" t="s">
        <v>33</v>
      </c>
      <c r="M9" s="34">
        <f>+$F$4/$F$11*$D$8+M8</f>
        <v>8793.6046511627901</v>
      </c>
      <c r="N9" s="144">
        <v>9000</v>
      </c>
      <c r="O9" s="149">
        <f t="shared" si="0"/>
        <v>206.39534883720989</v>
      </c>
      <c r="P9" s="148" t="s">
        <v>32</v>
      </c>
      <c r="Q9" s="95">
        <f>+(M24-M19)/7</f>
        <v>2398.2558139534895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10552.325581395347</v>
      </c>
      <c r="N10" s="151">
        <v>13000</v>
      </c>
      <c r="O10" s="149">
        <f t="shared" si="0"/>
        <v>2447.6744186046526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344</v>
      </c>
      <c r="G11" s="54"/>
      <c r="H11" s="373" t="s">
        <v>28</v>
      </c>
      <c r="I11" s="374">
        <f>+M17</f>
        <v>26700.581395348836</v>
      </c>
      <c r="J11" s="85"/>
      <c r="K11" s="3">
        <v>7</v>
      </c>
      <c r="L11" s="35" t="s">
        <v>27</v>
      </c>
      <c r="M11" s="34">
        <f>+$F$4/$F$11*($D$8)+M10</f>
        <v>12311.046511627905</v>
      </c>
      <c r="N11" s="144"/>
      <c r="O11" s="149">
        <f t="shared" si="0"/>
        <v>-12311.046511627905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8</v>
      </c>
      <c r="E12" s="78">
        <v>8</v>
      </c>
      <c r="F12" s="83">
        <f>E12*D12</f>
        <v>64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14709.302325581393</v>
      </c>
      <c r="N12" s="144">
        <v>18700</v>
      </c>
      <c r="O12" s="149">
        <f t="shared" si="0"/>
        <v>3990.6976744186068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9</v>
      </c>
      <c r="E13" s="78">
        <v>8</v>
      </c>
      <c r="F13" s="83">
        <f>E13*D13</f>
        <v>72</v>
      </c>
      <c r="G13" s="54"/>
      <c r="H13" s="373" t="s">
        <v>23</v>
      </c>
      <c r="I13" s="374">
        <f>+M19</f>
        <v>38212.20930232558</v>
      </c>
      <c r="J13" s="85"/>
      <c r="K13" s="3">
        <v>9</v>
      </c>
      <c r="L13" s="35" t="s">
        <v>22</v>
      </c>
      <c r="M13" s="34">
        <f t="shared" si="1"/>
        <v>17107.558139534882</v>
      </c>
      <c r="N13" s="144">
        <v>21500</v>
      </c>
      <c r="O13" s="149">
        <f t="shared" si="0"/>
        <v>4392.4418604651182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19505.81395348837</v>
      </c>
      <c r="N14" s="144">
        <v>25500</v>
      </c>
      <c r="O14" s="149">
        <f t="shared" si="0"/>
        <v>5994.1860465116297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55000</v>
      </c>
      <c r="K15" s="3">
        <v>11</v>
      </c>
      <c r="L15" s="35" t="s">
        <v>80</v>
      </c>
      <c r="M15" s="34">
        <f t="shared" si="1"/>
        <v>21904.069767441859</v>
      </c>
      <c r="N15" s="144">
        <v>28400</v>
      </c>
      <c r="O15" s="149">
        <f t="shared" si="0"/>
        <v>6495.9302325581411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17</v>
      </c>
      <c r="E16" s="73"/>
      <c r="F16" s="72">
        <f>SUM(F12:F15)</f>
        <v>136</v>
      </c>
      <c r="G16" s="54"/>
      <c r="H16" s="379"/>
      <c r="I16" s="380"/>
      <c r="K16" s="3">
        <v>12</v>
      </c>
      <c r="L16" s="35" t="s">
        <v>15</v>
      </c>
      <c r="M16" s="34">
        <f t="shared" si="1"/>
        <v>24302.325581395347</v>
      </c>
      <c r="N16" s="144"/>
      <c r="O16" s="149">
        <f t="shared" si="0"/>
        <v>-24302.325581395347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64</v>
      </c>
      <c r="E17" s="69"/>
      <c r="F17" s="68">
        <f>F16+F11</f>
        <v>480</v>
      </c>
      <c r="G17" s="60"/>
      <c r="H17" s="67"/>
      <c r="I17" s="66"/>
      <c r="K17" s="3">
        <v>13</v>
      </c>
      <c r="L17" s="138" t="s">
        <v>13</v>
      </c>
      <c r="M17" s="34">
        <f t="shared" si="1"/>
        <v>26700.581395348836</v>
      </c>
      <c r="N17" s="151"/>
      <c r="O17" s="149">
        <f t="shared" si="0"/>
        <v>-26700.581395348836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32456.395348837206</v>
      </c>
      <c r="N18" s="144"/>
      <c r="O18" s="149">
        <f t="shared" si="0"/>
        <v>-32456.395348837206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107.421875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38212.20930232558</v>
      </c>
      <c r="N19" s="144"/>
      <c r="O19" s="149">
        <f t="shared" si="0"/>
        <v>-38212.20930232558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41569.767441860466</v>
      </c>
      <c r="N20" s="144"/>
      <c r="O20" s="149">
        <f t="shared" si="0"/>
        <v>-41569.767441860466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44927.325581395351</v>
      </c>
      <c r="N21" s="144"/>
      <c r="O21" s="149">
        <f t="shared" si="0"/>
        <v>-44927.325581395351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56400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48284.883720930236</v>
      </c>
      <c r="N22" s="144"/>
      <c r="O22" s="149">
        <f t="shared" si="0"/>
        <v>-48284.883720930236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55000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51642.441860465122</v>
      </c>
      <c r="N23" s="144"/>
      <c r="O23" s="149">
        <f t="shared" si="0"/>
        <v>-51642.441860465122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1400</v>
      </c>
      <c r="E24" s="26"/>
      <c r="F24" s="25">
        <f>D24/F22</f>
        <v>1.1666666666666667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55000.000000000007</v>
      </c>
      <c r="N24" s="145"/>
      <c r="O24" s="150">
        <f t="shared" si="0"/>
        <v>-55000.000000000007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100"/>
  <dimension ref="A1:AA51"/>
  <sheetViews>
    <sheetView topLeftCell="B1" workbookViewId="0">
      <selection activeCell="U16" sqref="U1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43949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64000</v>
      </c>
      <c r="G4" s="54"/>
      <c r="H4" s="119"/>
      <c r="I4" s="116"/>
      <c r="N4" s="141"/>
      <c r="R4" s="118"/>
      <c r="S4" s="12"/>
      <c r="T4" s="30"/>
      <c r="Z4" s="1">
        <v>28042020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2863.1578947368425</v>
      </c>
      <c r="N5" s="143">
        <v>4700</v>
      </c>
      <c r="O5" s="142">
        <f t="shared" ref="O5:O24" si="0">N5-M5</f>
        <v>1836.8421052631575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5726.3157894736851</v>
      </c>
      <c r="N6" s="144">
        <v>6700</v>
      </c>
      <c r="O6" s="149">
        <f t="shared" si="0"/>
        <v>973.68421052631493</v>
      </c>
      <c r="P6" s="146" t="s">
        <v>46</v>
      </c>
      <c r="Q6" s="107">
        <f>+M11/7</f>
        <v>2863.157894736843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8589.4736842105267</v>
      </c>
      <c r="N7" s="144">
        <v>12500</v>
      </c>
      <c r="O7" s="149">
        <f t="shared" si="0"/>
        <v>3910.5263157894733</v>
      </c>
      <c r="P7" s="147" t="s">
        <v>39</v>
      </c>
      <c r="Q7" s="98">
        <f>+(M17-M11)/6</f>
        <v>2694.7368421052633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11452.63157894737</v>
      </c>
      <c r="N8" s="144">
        <v>15800</v>
      </c>
      <c r="O8" s="149">
        <f t="shared" si="0"/>
        <v>4347.3684210526299</v>
      </c>
      <c r="P8" s="147" t="s">
        <v>36</v>
      </c>
      <c r="Q8" s="98">
        <f>+(M19-M17)/2</f>
        <v>5894.736842105267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16</v>
      </c>
      <c r="E9" s="78">
        <v>8</v>
      </c>
      <c r="F9" s="83">
        <f>E9*D9</f>
        <v>128</v>
      </c>
      <c r="G9" s="54"/>
      <c r="H9" s="369" t="s">
        <v>62</v>
      </c>
      <c r="I9" s="371">
        <f>M11-Q6</f>
        <v>17178.947368421057</v>
      </c>
      <c r="K9" s="3">
        <v>5</v>
      </c>
      <c r="L9" s="35" t="s">
        <v>33</v>
      </c>
      <c r="M9" s="34">
        <f>+$F$4/$F$11*$D$8+M8</f>
        <v>14315.789473684214</v>
      </c>
      <c r="N9" s="144">
        <v>17000</v>
      </c>
      <c r="O9" s="149">
        <f t="shared" si="0"/>
        <v>2684.2105263157864</v>
      </c>
      <c r="P9" s="148" t="s">
        <v>32</v>
      </c>
      <c r="Q9" s="95">
        <f>+(M24-M19)/7</f>
        <v>2285.7142857142858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17178.947368421057</v>
      </c>
      <c r="N10" s="151"/>
      <c r="O10" s="149">
        <f t="shared" si="0"/>
        <v>-17178.947368421057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52</v>
      </c>
      <c r="E11" s="90"/>
      <c r="F11" s="89">
        <f>SUM(F8:F10)</f>
        <v>380</v>
      </c>
      <c r="G11" s="54"/>
      <c r="H11" s="373" t="s">
        <v>28</v>
      </c>
      <c r="I11" s="374">
        <f>+M17</f>
        <v>36210.526315789481</v>
      </c>
      <c r="J11" s="85"/>
      <c r="K11" s="3">
        <v>7</v>
      </c>
      <c r="L11" s="35" t="s">
        <v>27</v>
      </c>
      <c r="M11" s="34">
        <f>+$F$4/$F$11*($D$8)+M10</f>
        <v>20042.1052631579</v>
      </c>
      <c r="N11" s="144">
        <v>20000</v>
      </c>
      <c r="O11" s="149">
        <f t="shared" si="0"/>
        <v>-42.105263157900481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8</v>
      </c>
      <c r="E12" s="78">
        <v>8</v>
      </c>
      <c r="F12" s="83">
        <f>E12*D12</f>
        <v>64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22736.842105263164</v>
      </c>
      <c r="N12" s="144">
        <v>24500</v>
      </c>
      <c r="O12" s="149">
        <f t="shared" si="0"/>
        <v>1763.1578947368362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9</v>
      </c>
      <c r="E13" s="78">
        <v>8</v>
      </c>
      <c r="F13" s="83">
        <f>E13*D13</f>
        <v>72</v>
      </c>
      <c r="G13" s="54"/>
      <c r="H13" s="373" t="s">
        <v>23</v>
      </c>
      <c r="I13" s="374">
        <f>+M19</f>
        <v>48000.000000000015</v>
      </c>
      <c r="J13" s="85"/>
      <c r="K13" s="3">
        <v>9</v>
      </c>
      <c r="L13" s="35" t="s">
        <v>22</v>
      </c>
      <c r="M13" s="34">
        <f t="shared" si="1"/>
        <v>25431.578947368427</v>
      </c>
      <c r="N13" s="144">
        <v>28400</v>
      </c>
      <c r="O13" s="149">
        <f t="shared" si="0"/>
        <v>2968.4210526315728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28126.315789473691</v>
      </c>
      <c r="N14" s="144">
        <v>31800</v>
      </c>
      <c r="O14" s="149">
        <f t="shared" si="0"/>
        <v>3673.6842105263095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64000</v>
      </c>
      <c r="K15" s="3">
        <v>11</v>
      </c>
      <c r="L15" s="35" t="s">
        <v>80</v>
      </c>
      <c r="M15" s="34">
        <f t="shared" si="1"/>
        <v>30821.052631578954</v>
      </c>
      <c r="N15" s="144">
        <v>34600</v>
      </c>
      <c r="O15" s="149">
        <f t="shared" si="0"/>
        <v>3778.9473684210461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17</v>
      </c>
      <c r="E16" s="73"/>
      <c r="F16" s="72">
        <f>SUM(F12:F15)</f>
        <v>136</v>
      </c>
      <c r="G16" s="54"/>
      <c r="H16" s="379"/>
      <c r="I16" s="380"/>
      <c r="K16" s="3">
        <v>12</v>
      </c>
      <c r="L16" s="35" t="s">
        <v>15</v>
      </c>
      <c r="M16" s="34">
        <f t="shared" si="1"/>
        <v>33515.789473684214</v>
      </c>
      <c r="N16" s="144">
        <v>36600</v>
      </c>
      <c r="O16" s="149">
        <f t="shared" si="0"/>
        <v>3084.2105263157864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69</v>
      </c>
      <c r="E17" s="69"/>
      <c r="F17" s="68">
        <f>F16+F11</f>
        <v>516</v>
      </c>
      <c r="G17" s="60"/>
      <c r="H17" s="67"/>
      <c r="I17" s="66"/>
      <c r="K17" s="3">
        <v>13</v>
      </c>
      <c r="L17" s="138" t="s">
        <v>13</v>
      </c>
      <c r="M17" s="34">
        <f t="shared" si="1"/>
        <v>36210.526315789481</v>
      </c>
      <c r="N17" s="151">
        <v>38000</v>
      </c>
      <c r="O17" s="149">
        <f t="shared" si="0"/>
        <v>1789.4736842105194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42105.263157894748</v>
      </c>
      <c r="N18" s="144"/>
      <c r="O18" s="149">
        <f t="shared" si="0"/>
        <v>-42105.263157894748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115.94202898550725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48000.000000000015</v>
      </c>
      <c r="N19" s="144"/>
      <c r="O19" s="149">
        <f t="shared" si="0"/>
        <v>-48000.000000000015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51200.000000000015</v>
      </c>
      <c r="N20" s="144"/>
      <c r="O20" s="149">
        <f t="shared" si="0"/>
        <v>-51200.000000000015</v>
      </c>
      <c r="P20" s="53"/>
      <c r="Q20" s="52"/>
      <c r="R20" s="51"/>
      <c r="S20" s="12"/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54400.000000000015</v>
      </c>
      <c r="N21" s="144">
        <v>49500</v>
      </c>
      <c r="O21" s="149">
        <f t="shared" si="0"/>
        <v>-4900.0000000000146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62400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57600.000000000015</v>
      </c>
      <c r="N22" s="144"/>
      <c r="O22" s="149">
        <f t="shared" si="0"/>
        <v>-57600.000000000015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64000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60800.000000000015</v>
      </c>
      <c r="N23" s="144"/>
      <c r="O23" s="149">
        <f t="shared" si="0"/>
        <v>-60800.000000000015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-1600</v>
      </c>
      <c r="E24" s="26"/>
      <c r="F24" s="25">
        <f>D24/F22</f>
        <v>-1.3333333333333333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64000.000000000015</v>
      </c>
      <c r="N24" s="145"/>
      <c r="O24" s="150">
        <f t="shared" si="0"/>
        <v>-64000.000000000015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1"/>
  <dimension ref="A1:AA51"/>
  <sheetViews>
    <sheetView topLeftCell="B1" workbookViewId="0">
      <selection activeCell="F29" sqref="F2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43950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80000</v>
      </c>
      <c r="G4" s="54"/>
      <c r="H4" s="119"/>
      <c r="I4" s="116"/>
      <c r="N4" s="141"/>
      <c r="R4" s="118"/>
      <c r="S4" s="12"/>
      <c r="T4" s="30"/>
      <c r="Z4" s="1">
        <v>29042020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3054.8926014319809</v>
      </c>
      <c r="N5" s="143">
        <v>4700</v>
      </c>
      <c r="O5" s="142">
        <f t="shared" ref="O5:O24" si="0">N5-M5</f>
        <v>1645.1073985680191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6109.7852028639618</v>
      </c>
      <c r="N6" s="144">
        <v>8264</v>
      </c>
      <c r="O6" s="149">
        <f t="shared" si="0"/>
        <v>2154.2147971360382</v>
      </c>
      <c r="P6" s="146" t="s">
        <v>46</v>
      </c>
      <c r="Q6" s="107">
        <f>+M11/7</f>
        <v>3054.8926014319809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9164.6778042959431</v>
      </c>
      <c r="N7" s="144">
        <v>10500</v>
      </c>
      <c r="O7" s="149">
        <f t="shared" si="0"/>
        <v>1335.3221957040569</v>
      </c>
      <c r="P7" s="147" t="s">
        <v>39</v>
      </c>
      <c r="Q7" s="98">
        <f>+(M17-M11)/6</f>
        <v>3818.6157517899769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12219.570405727924</v>
      </c>
      <c r="N8" s="144">
        <v>13110</v>
      </c>
      <c r="O8" s="149">
        <f t="shared" si="0"/>
        <v>890.42959427207643</v>
      </c>
      <c r="P8" s="147" t="s">
        <v>36</v>
      </c>
      <c r="Q8" s="98">
        <f>+(M19-M17)/2</f>
        <v>7828.1622911694503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20</v>
      </c>
      <c r="E9" s="78">
        <v>8</v>
      </c>
      <c r="F9" s="83">
        <f>E9*D9</f>
        <v>160</v>
      </c>
      <c r="G9" s="54"/>
      <c r="H9" s="369" t="s">
        <v>62</v>
      </c>
      <c r="I9" s="371">
        <f>M11-Q6</f>
        <v>18329.355608591886</v>
      </c>
      <c r="K9" s="3">
        <v>5</v>
      </c>
      <c r="L9" s="35" t="s">
        <v>33</v>
      </c>
      <c r="M9" s="34">
        <f>+$F$4/$F$11*$D$8+M8</f>
        <v>15274.463007159904</v>
      </c>
      <c r="N9" s="144">
        <v>16000</v>
      </c>
      <c r="O9" s="149">
        <f t="shared" si="0"/>
        <v>725.53699284009599</v>
      </c>
      <c r="P9" s="148" t="s">
        <v>32</v>
      </c>
      <c r="Q9" s="95">
        <f>+(M24-M19)/7</f>
        <v>2863.9618138424817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18329.355608591886</v>
      </c>
      <c r="N10" s="151">
        <v>20044</v>
      </c>
      <c r="O10" s="149">
        <f t="shared" si="0"/>
        <v>1714.6443914081137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57</v>
      </c>
      <c r="E11" s="90"/>
      <c r="F11" s="89">
        <f>SUM(F8:F10)</f>
        <v>419</v>
      </c>
      <c r="G11" s="54"/>
      <c r="H11" s="373" t="s">
        <v>28</v>
      </c>
      <c r="I11" s="374">
        <f>+M17</f>
        <v>44295.942720763727</v>
      </c>
      <c r="J11" s="85"/>
      <c r="K11" s="3">
        <v>7</v>
      </c>
      <c r="L11" s="35" t="s">
        <v>27</v>
      </c>
      <c r="M11" s="34">
        <f>+$F$4/$F$11*($D$8)+M10</f>
        <v>21384.248210023867</v>
      </c>
      <c r="N11" s="144"/>
      <c r="O11" s="149">
        <f t="shared" si="0"/>
        <v>-21384.248210023867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8</v>
      </c>
      <c r="E12" s="78">
        <v>8</v>
      </c>
      <c r="F12" s="83">
        <f>E12*D12</f>
        <v>64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25202.863961813844</v>
      </c>
      <c r="N12" s="144">
        <v>27500</v>
      </c>
      <c r="O12" s="149">
        <f t="shared" si="0"/>
        <v>2297.1360381861559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9</v>
      </c>
      <c r="E13" s="78">
        <v>8</v>
      </c>
      <c r="F13" s="83">
        <f>E13*D13</f>
        <v>72</v>
      </c>
      <c r="G13" s="54"/>
      <c r="H13" s="373" t="s">
        <v>23</v>
      </c>
      <c r="I13" s="374">
        <f>+M19</f>
        <v>59952.267303102628</v>
      </c>
      <c r="J13" s="85"/>
      <c r="K13" s="3">
        <v>9</v>
      </c>
      <c r="L13" s="35" t="s">
        <v>22</v>
      </c>
      <c r="M13" s="34">
        <f t="shared" si="1"/>
        <v>29021.479713603821</v>
      </c>
      <c r="N13" s="144">
        <v>30700</v>
      </c>
      <c r="O13" s="149">
        <f t="shared" si="0"/>
        <v>1678.5202863961786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32840.095465393795</v>
      </c>
      <c r="N14" s="144">
        <v>34800</v>
      </c>
      <c r="O14" s="149">
        <f t="shared" si="0"/>
        <v>1959.9045346062048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80000</v>
      </c>
      <c r="K15" s="3">
        <v>11</v>
      </c>
      <c r="L15" s="35" t="s">
        <v>80</v>
      </c>
      <c r="M15" s="34">
        <f t="shared" si="1"/>
        <v>36658.711217183773</v>
      </c>
      <c r="N15" s="144"/>
      <c r="O15" s="149">
        <f t="shared" si="0"/>
        <v>-36658.711217183773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17</v>
      </c>
      <c r="E16" s="73"/>
      <c r="F16" s="72">
        <f>SUM(F12:F15)</f>
        <v>136</v>
      </c>
      <c r="G16" s="54"/>
      <c r="H16" s="379"/>
      <c r="I16" s="380"/>
      <c r="K16" s="3">
        <v>12</v>
      </c>
      <c r="L16" s="35" t="s">
        <v>15</v>
      </c>
      <c r="M16" s="34">
        <f t="shared" si="1"/>
        <v>40477.32696897375</v>
      </c>
      <c r="N16" s="144">
        <v>42000</v>
      </c>
      <c r="O16" s="149">
        <f t="shared" si="0"/>
        <v>1522.6730310262501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74</v>
      </c>
      <c r="E17" s="69"/>
      <c r="F17" s="68">
        <f>F16+F11</f>
        <v>555</v>
      </c>
      <c r="G17" s="60"/>
      <c r="H17" s="67"/>
      <c r="I17" s="66"/>
      <c r="K17" s="3">
        <v>13</v>
      </c>
      <c r="L17" s="138" t="s">
        <v>13</v>
      </c>
      <c r="M17" s="34">
        <f t="shared" si="1"/>
        <v>44295.942720763727</v>
      </c>
      <c r="N17" s="151"/>
      <c r="O17" s="149">
        <f t="shared" si="0"/>
        <v>-44295.942720763727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52124.105011933178</v>
      </c>
      <c r="N18" s="144"/>
      <c r="O18" s="149">
        <f t="shared" si="0"/>
        <v>-52124.105011933178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135.13513513513513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59952.267303102628</v>
      </c>
      <c r="N19" s="144"/>
      <c r="O19" s="149">
        <f t="shared" si="0"/>
        <v>-59952.267303102628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63961.813842482101</v>
      </c>
      <c r="N20" s="144"/>
      <c r="O20" s="149">
        <f t="shared" si="0"/>
        <v>-63961.813842482101</v>
      </c>
      <c r="P20" s="53"/>
      <c r="Q20" s="52"/>
      <c r="R20" s="51"/>
      <c r="S20" s="12"/>
      <c r="U20" s="1" t="s">
        <v>81</v>
      </c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67971.360381861581</v>
      </c>
      <c r="N21" s="144"/>
      <c r="O21" s="149">
        <f t="shared" si="0"/>
        <v>-67971.360381861581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68400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71980.906921241054</v>
      </c>
      <c r="N22" s="144"/>
      <c r="O22" s="149">
        <f t="shared" si="0"/>
        <v>-71980.906921241054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80000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75990.453460620527</v>
      </c>
      <c r="N23" s="144"/>
      <c r="O23" s="149">
        <f t="shared" si="0"/>
        <v>-75990.453460620527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-11600</v>
      </c>
      <c r="E24" s="26"/>
      <c r="F24" s="25">
        <f>D24/F22</f>
        <v>-9.6666666666666661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80000</v>
      </c>
      <c r="N24" s="145"/>
      <c r="O24" s="150">
        <f t="shared" si="0"/>
        <v>-80000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2"/>
  <dimension ref="A1:AA51"/>
  <sheetViews>
    <sheetView topLeftCell="B1" workbookViewId="0">
      <selection activeCell="F22" sqref="F22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1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43951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361" t="s">
        <v>4</v>
      </c>
      <c r="E4" s="363"/>
      <c r="F4" s="365">
        <v>88000</v>
      </c>
      <c r="G4" s="54"/>
      <c r="H4" s="119"/>
      <c r="I4" s="116"/>
      <c r="N4" s="141"/>
      <c r="R4" s="118"/>
      <c r="S4" s="12"/>
      <c r="T4" s="30"/>
      <c r="Z4" s="1">
        <v>30042020</v>
      </c>
    </row>
    <row r="5" spans="2:27" ht="18.75" customHeight="1" thickBot="1" x14ac:dyDescent="0.3">
      <c r="B5" s="88"/>
      <c r="C5" s="1"/>
      <c r="D5" s="362"/>
      <c r="E5" s="364"/>
      <c r="F5" s="366"/>
      <c r="G5" s="54"/>
      <c r="H5" s="117"/>
      <c r="I5" s="116"/>
      <c r="K5" s="3">
        <v>1</v>
      </c>
      <c r="L5" s="115" t="s">
        <v>49</v>
      </c>
      <c r="M5" s="114">
        <f>+$F$4/$F$11*$D$8+M1</f>
        <v>4009.1116173120731</v>
      </c>
      <c r="N5" s="143"/>
      <c r="O5" s="142">
        <f t="shared" ref="O5:O24" si="0">N5-M5</f>
        <v>-4009.1116173120731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 t="s">
        <v>68</v>
      </c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8018.2232346241462</v>
      </c>
      <c r="N6" s="144">
        <v>9200</v>
      </c>
      <c r="O6" s="149">
        <f t="shared" si="0"/>
        <v>1181.7767653758538</v>
      </c>
      <c r="P6" s="146" t="s">
        <v>46</v>
      </c>
      <c r="Q6" s="107">
        <f>+M11/7</f>
        <v>4009.1116173120727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12027.334851936219</v>
      </c>
      <c r="N7" s="144">
        <v>16500</v>
      </c>
      <c r="O7" s="149">
        <f t="shared" si="0"/>
        <v>4472.6651480637811</v>
      </c>
      <c r="P7" s="147" t="s">
        <v>39</v>
      </c>
      <c r="Q7" s="98">
        <f>+(M17-M11)/6</f>
        <v>3808.6560364464681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20</v>
      </c>
      <c r="E8" s="78">
        <v>7</v>
      </c>
      <c r="F8" s="100">
        <f>E8*D8</f>
        <v>140</v>
      </c>
      <c r="G8" s="54"/>
      <c r="H8" s="377"/>
      <c r="I8" s="378"/>
      <c r="K8" s="3">
        <v>4</v>
      </c>
      <c r="L8" s="35" t="s">
        <v>37</v>
      </c>
      <c r="M8" s="34">
        <f>+$F$4/$F$11*$D$8+M7</f>
        <v>16036.446469248292</v>
      </c>
      <c r="N8" s="144">
        <v>21314</v>
      </c>
      <c r="O8" s="149">
        <f t="shared" si="0"/>
        <v>5277.5535307517075</v>
      </c>
      <c r="P8" s="147" t="s">
        <v>36</v>
      </c>
      <c r="Q8" s="98">
        <f>+(M19-M17)/2</f>
        <v>8018.2232346241472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19</v>
      </c>
      <c r="E9" s="78">
        <v>8</v>
      </c>
      <c r="F9" s="83">
        <f>E9*D9</f>
        <v>152</v>
      </c>
      <c r="G9" s="54"/>
      <c r="H9" s="369" t="s">
        <v>62</v>
      </c>
      <c r="I9" s="371">
        <f>M11-Q6</f>
        <v>24054.669703872438</v>
      </c>
      <c r="K9" s="3">
        <v>5</v>
      </c>
      <c r="L9" s="35" t="s">
        <v>33</v>
      </c>
      <c r="M9" s="34">
        <f>+$F$4/$F$11*$D$8+M8</f>
        <v>20045.558086560366</v>
      </c>
      <c r="N9" s="144">
        <v>23600</v>
      </c>
      <c r="O9" s="149">
        <f t="shared" si="0"/>
        <v>3554.4419134396339</v>
      </c>
      <c r="P9" s="148" t="s">
        <v>32</v>
      </c>
      <c r="Q9" s="95">
        <f>+(M24-M19)/7</f>
        <v>3006.8337129840593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21</v>
      </c>
      <c r="E10" s="78">
        <v>7</v>
      </c>
      <c r="F10" s="83">
        <f>E10*D10</f>
        <v>147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24054.669703872438</v>
      </c>
      <c r="N10" s="151">
        <v>28007</v>
      </c>
      <c r="O10" s="149">
        <f t="shared" si="0"/>
        <v>3952.3302961275622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60</v>
      </c>
      <c r="E11" s="90"/>
      <c r="F11" s="89">
        <f>SUM(F8:F10)</f>
        <v>439</v>
      </c>
      <c r="G11" s="54"/>
      <c r="H11" s="373" t="s">
        <v>28</v>
      </c>
      <c r="I11" s="374">
        <f>+M17</f>
        <v>50915.717539863319</v>
      </c>
      <c r="J11" s="85"/>
      <c r="K11" s="3" t="s">
        <v>83</v>
      </c>
      <c r="L11" s="152" t="s">
        <v>84</v>
      </c>
      <c r="M11" s="153">
        <f>+$F$4/$F$11*($D$8)+M10</f>
        <v>28063.78132118451</v>
      </c>
      <c r="N11" s="154" t="s">
        <v>82</v>
      </c>
      <c r="O11" s="155" t="s">
        <v>57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72</v>
      </c>
      <c r="D12" s="86">
        <v>8</v>
      </c>
      <c r="E12" s="78">
        <v>8</v>
      </c>
      <c r="F12" s="83">
        <f>E12*D12</f>
        <v>64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31872.437357630981</v>
      </c>
      <c r="N12" s="144">
        <v>35000</v>
      </c>
      <c r="O12" s="149">
        <f t="shared" si="0"/>
        <v>3127.5626423690192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69</v>
      </c>
      <c r="D13" s="86">
        <v>9</v>
      </c>
      <c r="E13" s="78">
        <v>8</v>
      </c>
      <c r="F13" s="83">
        <f>E13*D13</f>
        <v>72</v>
      </c>
      <c r="G13" s="54"/>
      <c r="H13" s="373" t="s">
        <v>23</v>
      </c>
      <c r="I13" s="374">
        <f>+M19</f>
        <v>66952.164009111613</v>
      </c>
      <c r="J13" s="85"/>
      <c r="K13" s="3">
        <v>9</v>
      </c>
      <c r="L13" s="35" t="s">
        <v>22</v>
      </c>
      <c r="M13" s="34">
        <f t="shared" si="1"/>
        <v>35681.093394077448</v>
      </c>
      <c r="N13" s="144">
        <v>37000</v>
      </c>
      <c r="O13" s="149">
        <f t="shared" si="0"/>
        <v>1318.9066059225515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71</v>
      </c>
      <c r="D14" s="84"/>
      <c r="E14" s="78">
        <v>8</v>
      </c>
      <c r="F14" s="83">
        <f>E14*D14</f>
        <v>0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39489.749430523916</v>
      </c>
      <c r="N14" s="144">
        <v>40000</v>
      </c>
      <c r="O14" s="149">
        <f t="shared" si="0"/>
        <v>510.25056947608391</v>
      </c>
      <c r="P14" s="76"/>
      <c r="Q14" s="52"/>
      <c r="R14" s="47"/>
      <c r="S14" s="12"/>
    </row>
    <row r="15" spans="2:27" ht="18.75" customHeight="1" thickBot="1" x14ac:dyDescent="0.3">
      <c r="B15" s="41"/>
      <c r="C15" s="80" t="s">
        <v>70</v>
      </c>
      <c r="D15" s="79"/>
      <c r="E15" s="78">
        <v>8</v>
      </c>
      <c r="F15" s="77">
        <f>E15*D15</f>
        <v>0</v>
      </c>
      <c r="G15" s="54"/>
      <c r="H15" s="373" t="s">
        <v>18</v>
      </c>
      <c r="I15" s="374">
        <f>+F4</f>
        <v>88000</v>
      </c>
      <c r="K15" s="3">
        <v>11</v>
      </c>
      <c r="L15" s="35" t="s">
        <v>80</v>
      </c>
      <c r="M15" s="34">
        <f t="shared" si="1"/>
        <v>43298.405466970384</v>
      </c>
      <c r="N15" s="144">
        <v>42900</v>
      </c>
      <c r="O15" s="149">
        <f t="shared" si="0"/>
        <v>-398.40546697038371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75" t="s">
        <v>16</v>
      </c>
      <c r="D16" s="74">
        <f>SUM(D12:D15)</f>
        <v>17</v>
      </c>
      <c r="E16" s="73"/>
      <c r="F16" s="72">
        <f>SUM(F12:F15)</f>
        <v>136</v>
      </c>
      <c r="G16" s="54"/>
      <c r="H16" s="379"/>
      <c r="I16" s="380"/>
      <c r="K16" s="3">
        <v>12</v>
      </c>
      <c r="L16" s="35" t="s">
        <v>15</v>
      </c>
      <c r="M16" s="34">
        <f t="shared" si="1"/>
        <v>47107.061503416851</v>
      </c>
      <c r="N16" s="144">
        <v>47000</v>
      </c>
      <c r="O16" s="149">
        <f t="shared" si="0"/>
        <v>-107.06150341685134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C17" s="70" t="s">
        <v>14</v>
      </c>
      <c r="D17" s="69">
        <f>D16+D11</f>
        <v>77</v>
      </c>
      <c r="E17" s="69"/>
      <c r="F17" s="68">
        <f>F16+F11</f>
        <v>575</v>
      </c>
      <c r="G17" s="60"/>
      <c r="H17" s="67"/>
      <c r="I17" s="66"/>
      <c r="K17" s="3">
        <v>13</v>
      </c>
      <c r="L17" s="138" t="s">
        <v>13</v>
      </c>
      <c r="M17" s="34">
        <f t="shared" si="1"/>
        <v>50915.717539863319</v>
      </c>
      <c r="N17" s="151"/>
      <c r="O17" s="149">
        <f t="shared" si="0"/>
        <v>-50915.717539863319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62"/>
      <c r="D18" s="61"/>
      <c r="E18" s="61"/>
      <c r="F18" s="61"/>
      <c r="G18" s="60"/>
      <c r="H18" s="59"/>
      <c r="I18" s="38"/>
      <c r="K18" s="3">
        <v>14</v>
      </c>
      <c r="L18" s="58" t="s">
        <v>12</v>
      </c>
      <c r="M18" s="57">
        <f>+$F$4/$F$11*($D$9+$D$10)+M17</f>
        <v>58933.940774487462</v>
      </c>
      <c r="N18" s="144"/>
      <c r="O18" s="149">
        <f t="shared" si="0"/>
        <v>-58933.940774487462</v>
      </c>
      <c r="P18" s="2"/>
      <c r="Q18" s="52"/>
      <c r="R18" s="51"/>
      <c r="S18" s="12"/>
      <c r="U18" s="4"/>
      <c r="Z18" s="30"/>
    </row>
    <row r="19" spans="2:26" ht="18.75" customHeight="1" x14ac:dyDescent="0.25">
      <c r="B19" s="41"/>
      <c r="C19" s="381" t="s">
        <v>11</v>
      </c>
      <c r="D19" s="383">
        <f>F4/(D17*8)</f>
        <v>142.85714285714286</v>
      </c>
      <c r="E19" s="383"/>
      <c r="F19" s="384"/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66952.164009111613</v>
      </c>
      <c r="N19" s="144"/>
      <c r="O19" s="149">
        <f t="shared" si="0"/>
        <v>-66952.164009111613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C20" s="382"/>
      <c r="D20" s="385"/>
      <c r="E20" s="385"/>
      <c r="F20" s="386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71161.731207289296</v>
      </c>
      <c r="N20" s="144"/>
      <c r="O20" s="149">
        <f t="shared" si="0"/>
        <v>-71161.731207289296</v>
      </c>
      <c r="P20" s="53"/>
      <c r="Q20" s="52"/>
      <c r="R20" s="51"/>
      <c r="S20" s="12"/>
      <c r="U20" s="1" t="s">
        <v>81</v>
      </c>
      <c r="V20" s="30"/>
    </row>
    <row r="21" spans="2:26" ht="22.5" customHeight="1" thickBot="1" x14ac:dyDescent="0.4">
      <c r="B21" s="41"/>
      <c r="C21" s="50"/>
      <c r="D21" s="49"/>
      <c r="E21" s="38"/>
      <c r="F21" s="38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75371.29840546698</v>
      </c>
      <c r="N21" s="144"/>
      <c r="O21" s="149">
        <f t="shared" si="0"/>
        <v>-75371.29840546698</v>
      </c>
      <c r="P21" s="48"/>
      <c r="Q21" s="31"/>
      <c r="R21" s="47"/>
      <c r="S21" s="12"/>
    </row>
    <row r="22" spans="2:26" ht="18.75" customHeight="1" thickBot="1" x14ac:dyDescent="0.4">
      <c r="B22" s="41"/>
      <c r="C22" s="46" t="s">
        <v>6</v>
      </c>
      <c r="D22" s="45">
        <f>F22*D11</f>
        <v>72000</v>
      </c>
      <c r="E22" s="38"/>
      <c r="F22" s="44">
        <v>1200</v>
      </c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79580.865603644663</v>
      </c>
      <c r="N22" s="144"/>
      <c r="O22" s="149">
        <f t="shared" si="0"/>
        <v>-79580.865603644663</v>
      </c>
      <c r="P22" s="43"/>
      <c r="Q22" s="31"/>
      <c r="R22" s="42"/>
      <c r="S22" s="12"/>
      <c r="W22" s="30"/>
    </row>
    <row r="23" spans="2:26" ht="18.75" customHeight="1" x14ac:dyDescent="0.35">
      <c r="B23" s="41"/>
      <c r="C23" s="40" t="s">
        <v>4</v>
      </c>
      <c r="D23" s="39">
        <f>F4</f>
        <v>88000</v>
      </c>
      <c r="E23" s="38"/>
      <c r="F23" s="37" t="s">
        <v>3</v>
      </c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83790.432801822346</v>
      </c>
      <c r="N23" s="144"/>
      <c r="O23" s="149">
        <f t="shared" si="0"/>
        <v>-83790.432801822346</v>
      </c>
      <c r="P23" s="32"/>
      <c r="Q23" s="31"/>
      <c r="R23" s="30"/>
      <c r="S23" s="12"/>
    </row>
    <row r="24" spans="2:26" ht="18.75" customHeight="1" thickBot="1" x14ac:dyDescent="0.4">
      <c r="B24" s="29"/>
      <c r="C24" s="28" t="s">
        <v>1</v>
      </c>
      <c r="D24" s="27">
        <f>D22-D23</f>
        <v>-16000</v>
      </c>
      <c r="E24" s="26"/>
      <c r="F24" s="25">
        <f>D24/F22</f>
        <v>-13.333333333333334</v>
      </c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88000.000000000029</v>
      </c>
      <c r="N24" s="145"/>
      <c r="O24" s="150">
        <f t="shared" si="0"/>
        <v>-88000.000000000029</v>
      </c>
      <c r="P24" s="19"/>
      <c r="Q24" s="18"/>
      <c r="S24" s="12"/>
    </row>
    <row r="25" spans="2:26" ht="31.5" customHeight="1" x14ac:dyDescent="0.2">
      <c r="B25" s="1"/>
      <c r="C25" s="1"/>
      <c r="D25" s="1"/>
      <c r="E25" s="1"/>
      <c r="F25" s="1"/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2">
      <c r="B26" s="1"/>
      <c r="C26" s="1"/>
      <c r="D26" s="1"/>
      <c r="E26" s="1"/>
      <c r="F26" s="17"/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x14ac:dyDescent="0.3">
      <c r="B27" s="1"/>
      <c r="C27" s="16"/>
      <c r="D27" s="13"/>
      <c r="E27" s="13"/>
      <c r="F27" s="13"/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13"/>
      <c r="D35" s="1"/>
      <c r="E35" s="1"/>
      <c r="F35" s="1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13"/>
      <c r="D36" s="1"/>
      <c r="E36" s="1"/>
      <c r="F36" s="1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8"/>
      <c r="D42" s="8"/>
      <c r="E42" s="8"/>
      <c r="F42" s="8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8"/>
      <c r="D43" s="8"/>
      <c r="E43" s="8"/>
      <c r="F43" s="8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C50" s="6"/>
      <c r="D50" s="6"/>
      <c r="E50" s="6"/>
      <c r="F50" s="6"/>
      <c r="G50" s="6"/>
      <c r="H50" s="7"/>
      <c r="I50" s="6"/>
    </row>
    <row r="51" spans="2:9" x14ac:dyDescent="0.2">
      <c r="B51" s="6"/>
      <c r="C51" s="6"/>
      <c r="D51" s="6"/>
      <c r="E51" s="6"/>
      <c r="F51" s="6"/>
      <c r="G51" s="6"/>
      <c r="H51" s="7"/>
      <c r="I51" s="6"/>
    </row>
  </sheetData>
  <mergeCells count="17">
    <mergeCell ref="B2:J2"/>
    <mergeCell ref="D4:D5"/>
    <mergeCell ref="E4:E5"/>
    <mergeCell ref="F4:F5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C19:C20"/>
    <mergeCell ref="D19:F20"/>
    <mergeCell ref="H19:J24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3"/>
  <dimension ref="A1:AA51"/>
  <sheetViews>
    <sheetView topLeftCell="B1" workbookViewId="0">
      <selection activeCell="F4" sqref="F4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9.140625" style="4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43952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9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179" t="s">
        <v>94</v>
      </c>
      <c r="E4" s="180"/>
      <c r="F4" s="182">
        <v>69917</v>
      </c>
      <c r="G4" s="54"/>
      <c r="H4" s="119"/>
      <c r="I4" s="116"/>
      <c r="N4" s="141"/>
      <c r="R4" s="118"/>
      <c r="S4" s="12"/>
      <c r="T4" s="30"/>
      <c r="Z4" s="1">
        <v>1052020</v>
      </c>
      <c r="AA4" s="12"/>
    </row>
    <row r="5" spans="2:27" ht="24.75" customHeight="1" thickBot="1" x14ac:dyDescent="0.3">
      <c r="B5" s="88"/>
      <c r="C5" s="117"/>
      <c r="D5" s="179" t="s">
        <v>95</v>
      </c>
      <c r="E5" s="180"/>
      <c r="F5" s="185">
        <f ca="1">IFERROR(INDIRECT(AA4&amp;"!F5")+F4,F4)</f>
        <v>69917</v>
      </c>
      <c r="G5" s="54"/>
      <c r="H5" s="117"/>
      <c r="I5" s="116"/>
      <c r="K5" s="3">
        <v>1</v>
      </c>
      <c r="L5" s="115" t="s">
        <v>49</v>
      </c>
      <c r="M5" s="114">
        <f>+$F$4/$F$11*$D$8+M1</f>
        <v>3125.7011764705881</v>
      </c>
      <c r="N5" s="143">
        <v>5600</v>
      </c>
      <c r="O5" s="142">
        <f t="shared" ref="O5:O24" si="0">N5-M5</f>
        <v>2474.2988235294119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6251.4023529411761</v>
      </c>
      <c r="N6" s="144">
        <v>9800</v>
      </c>
      <c r="O6" s="149">
        <f t="shared" si="0"/>
        <v>3548.5976470588239</v>
      </c>
      <c r="P6" s="146" t="s">
        <v>46</v>
      </c>
      <c r="Q6" s="107">
        <f>+M11/7</f>
        <v>3125.7011764705885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9377.1035294117646</v>
      </c>
      <c r="N7" s="144">
        <v>13500</v>
      </c>
      <c r="O7" s="149">
        <f t="shared" si="0"/>
        <v>4122.8964705882354</v>
      </c>
      <c r="P7" s="147" t="s">
        <v>39</v>
      </c>
      <c r="Q7" s="98">
        <f>+(M17-M11)/6</f>
        <v>3125.7011764705894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19</v>
      </c>
      <c r="E8" s="78">
        <v>7</v>
      </c>
      <c r="F8" s="100">
        <f>E8*D8</f>
        <v>133</v>
      </c>
      <c r="G8" s="54"/>
      <c r="H8" s="377"/>
      <c r="I8" s="378"/>
      <c r="K8" s="3">
        <v>4</v>
      </c>
      <c r="L8" s="35" t="s">
        <v>37</v>
      </c>
      <c r="M8" s="34">
        <f>+$F$4/$F$11*$D$8+M7</f>
        <v>12502.804705882352</v>
      </c>
      <c r="N8" s="144">
        <v>20490</v>
      </c>
      <c r="O8" s="149">
        <f t="shared" si="0"/>
        <v>7987.1952941176478</v>
      </c>
      <c r="P8" s="147" t="s">
        <v>36</v>
      </c>
      <c r="Q8" s="98">
        <f>+(M19-M17)/2</f>
        <v>6415.9129411764734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19</v>
      </c>
      <c r="E9" s="78">
        <v>8</v>
      </c>
      <c r="F9" s="83">
        <f>E9*D9</f>
        <v>152</v>
      </c>
      <c r="G9" s="54"/>
      <c r="H9" s="369" t="s">
        <v>62</v>
      </c>
      <c r="I9" s="371">
        <f>M11-Q6</f>
        <v>18754.207058823529</v>
      </c>
      <c r="K9" s="3">
        <v>5</v>
      </c>
      <c r="L9" s="35" t="s">
        <v>33</v>
      </c>
      <c r="M9" s="34">
        <f>+$F$4/$F$11*$D$8+M8</f>
        <v>15628.50588235294</v>
      </c>
      <c r="N9" s="144">
        <v>21517</v>
      </c>
      <c r="O9" s="149">
        <f t="shared" si="0"/>
        <v>5888.4941176470602</v>
      </c>
      <c r="P9" s="148" t="s">
        <v>32</v>
      </c>
      <c r="Q9" s="95">
        <f>+(M24-M19)/7</f>
        <v>2350.1512605042017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18754.207058823529</v>
      </c>
      <c r="N10" s="151">
        <v>22500</v>
      </c>
      <c r="O10" s="149">
        <f t="shared" si="0"/>
        <v>3745.7929411764708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58</v>
      </c>
      <c r="E11" s="90"/>
      <c r="F11" s="89">
        <f>SUM(F8:F10)</f>
        <v>425</v>
      </c>
      <c r="G11" s="54"/>
      <c r="H11" s="373" t="s">
        <v>28</v>
      </c>
      <c r="I11" s="374">
        <f>+M17</f>
        <v>40634.115294117655</v>
      </c>
      <c r="J11" s="85"/>
      <c r="K11" s="3">
        <v>7</v>
      </c>
      <c r="L11" s="35" t="s">
        <v>27</v>
      </c>
      <c r="M11" s="34">
        <f>+$F$4/$F$11*($D$8)+M10</f>
        <v>21879.908235294119</v>
      </c>
      <c r="N11" s="144">
        <v>26500</v>
      </c>
      <c r="O11" s="149">
        <f t="shared" si="0"/>
        <v>4620.0917647058814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85</v>
      </c>
      <c r="D12" s="86">
        <v>26</v>
      </c>
      <c r="E12" s="78">
        <v>8</v>
      </c>
      <c r="F12" s="83">
        <f>E12*D12</f>
        <v>208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25005.609411764708</v>
      </c>
      <c r="N12" s="144">
        <v>30800</v>
      </c>
      <c r="O12" s="149">
        <f t="shared" si="0"/>
        <v>5794.3905882352919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86</v>
      </c>
      <c r="D13" s="86">
        <v>22</v>
      </c>
      <c r="E13" s="78">
        <v>8</v>
      </c>
      <c r="F13" s="83">
        <f>E13*D13</f>
        <v>176</v>
      </c>
      <c r="G13" s="54"/>
      <c r="H13" s="373" t="s">
        <v>23</v>
      </c>
      <c r="I13" s="374">
        <f>+M19</f>
        <v>53465.941176470602</v>
      </c>
      <c r="J13" s="85"/>
      <c r="K13" s="3">
        <v>9</v>
      </c>
      <c r="L13" s="35" t="s">
        <v>22</v>
      </c>
      <c r="M13" s="34">
        <f t="shared" si="1"/>
        <v>28131.310588235297</v>
      </c>
      <c r="N13" s="144">
        <v>33700</v>
      </c>
      <c r="O13" s="149">
        <f t="shared" si="0"/>
        <v>5568.6894117647025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93</v>
      </c>
      <c r="D14" s="86">
        <v>33</v>
      </c>
      <c r="E14" s="78">
        <v>8</v>
      </c>
      <c r="F14" s="83">
        <f>E14*D14</f>
        <v>264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31257.011764705887</v>
      </c>
      <c r="N14" s="144">
        <v>36600</v>
      </c>
      <c r="O14" s="149">
        <f t="shared" si="0"/>
        <v>5342.9882352941131</v>
      </c>
      <c r="P14" s="76"/>
      <c r="Q14" s="52"/>
      <c r="R14" s="47"/>
      <c r="S14" s="12"/>
    </row>
    <row r="15" spans="2:27" ht="18.75" customHeight="1" x14ac:dyDescent="0.25">
      <c r="B15" s="41"/>
      <c r="C15" s="80" t="s">
        <v>88</v>
      </c>
      <c r="D15" s="86"/>
      <c r="E15" s="78"/>
      <c r="F15" s="83">
        <v>-9</v>
      </c>
      <c r="G15" s="54"/>
      <c r="H15" s="373" t="s">
        <v>18</v>
      </c>
      <c r="I15" s="374">
        <f>+F4</f>
        <v>69917</v>
      </c>
      <c r="K15" s="3">
        <v>11</v>
      </c>
      <c r="L15" s="35" t="s">
        <v>80</v>
      </c>
      <c r="M15" s="34">
        <f t="shared" si="1"/>
        <v>34382.712941176476</v>
      </c>
      <c r="N15" s="144">
        <v>39000</v>
      </c>
      <c r="O15" s="149">
        <f t="shared" si="0"/>
        <v>4617.2870588235237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156" t="s">
        <v>92</v>
      </c>
      <c r="D16" s="79"/>
      <c r="E16" s="157"/>
      <c r="F16" s="77">
        <v>2</v>
      </c>
      <c r="G16" s="54"/>
      <c r="H16" s="379"/>
      <c r="I16" s="380"/>
      <c r="K16" s="3">
        <v>12</v>
      </c>
      <c r="L16" s="35" t="s">
        <v>15</v>
      </c>
      <c r="M16" s="34">
        <f t="shared" si="1"/>
        <v>37508.414117647066</v>
      </c>
      <c r="N16" s="144">
        <v>41000</v>
      </c>
      <c r="O16" s="149">
        <f t="shared" si="0"/>
        <v>3491.5858823529343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x14ac:dyDescent="0.45">
      <c r="B17" s="41"/>
      <c r="G17" s="60"/>
      <c r="H17" s="67"/>
      <c r="I17" s="66"/>
      <c r="K17" s="3">
        <v>13</v>
      </c>
      <c r="L17" s="138" t="s">
        <v>13</v>
      </c>
      <c r="M17" s="34">
        <f t="shared" si="1"/>
        <v>40634.115294117655</v>
      </c>
      <c r="N17" s="151">
        <v>45200</v>
      </c>
      <c r="O17" s="149">
        <f t="shared" si="0"/>
        <v>4565.8847058823449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166" t="s">
        <v>87</v>
      </c>
      <c r="D18" s="73">
        <f>SUM(D12:D14)</f>
        <v>81</v>
      </c>
      <c r="E18" s="73"/>
      <c r="F18" s="73">
        <f>SUM(F12:F16)</f>
        <v>641</v>
      </c>
      <c r="G18" s="60"/>
      <c r="H18" s="59"/>
      <c r="I18" s="38"/>
      <c r="K18" s="3">
        <v>14</v>
      </c>
      <c r="L18" s="58" t="s">
        <v>12</v>
      </c>
      <c r="M18" s="57">
        <f>+$F$4/$F$11*($D$9+$D$10)+M17</f>
        <v>47050.028235294129</v>
      </c>
      <c r="N18" s="144"/>
      <c r="O18" s="149">
        <f t="shared" si="0"/>
        <v>-47050.028235294129</v>
      </c>
      <c r="P18" s="2"/>
      <c r="Q18" s="52"/>
      <c r="R18" s="51"/>
      <c r="S18" s="12"/>
      <c r="U18" s="4"/>
      <c r="Z18" s="30"/>
    </row>
    <row r="19" spans="2:26" ht="18.75" customHeight="1" thickBot="1" x14ac:dyDescent="0.3">
      <c r="B19" s="41"/>
      <c r="C19" s="397" t="s">
        <v>96</v>
      </c>
      <c r="D19" s="398"/>
      <c r="E19" s="73"/>
      <c r="F19" s="279">
        <f ca="1">IFERROR(INDIRECT(AA4&amp;"!F19")+F18,F18)</f>
        <v>641</v>
      </c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53465.941176470602</v>
      </c>
      <c r="N19" s="144"/>
      <c r="O19" s="149">
        <f t="shared" si="0"/>
        <v>-53465.941176470602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56756.152941176486</v>
      </c>
      <c r="N20" s="144"/>
      <c r="O20" s="149">
        <f t="shared" si="0"/>
        <v>-56756.152941176486</v>
      </c>
      <c r="P20" s="53"/>
      <c r="Q20" s="52"/>
      <c r="R20" s="51"/>
      <c r="S20" s="12"/>
      <c r="U20" s="1" t="s">
        <v>81</v>
      </c>
      <c r="V20" s="30"/>
    </row>
    <row r="21" spans="2:26" ht="22.5" customHeight="1" x14ac:dyDescent="0.35">
      <c r="B21" s="41"/>
      <c r="C21" s="169" t="s">
        <v>89</v>
      </c>
      <c r="D21" s="172">
        <f>F4/(F18)</f>
        <v>109.07488299531981</v>
      </c>
      <c r="E21" s="167"/>
      <c r="F21" s="1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60046.36470588237</v>
      </c>
      <c r="N21" s="144"/>
      <c r="O21" s="149">
        <f t="shared" si="0"/>
        <v>-60046.36470588237</v>
      </c>
      <c r="P21" s="48"/>
      <c r="Q21" s="31"/>
      <c r="R21" s="47"/>
      <c r="S21" s="12"/>
    </row>
    <row r="22" spans="2:26" ht="18.75" customHeight="1" thickBot="1" x14ac:dyDescent="0.4">
      <c r="B22" s="41"/>
      <c r="C22" s="170" t="s">
        <v>90</v>
      </c>
      <c r="D22" s="174">
        <f>+D21</f>
        <v>109.07488299531981</v>
      </c>
      <c r="E22" s="168"/>
      <c r="F22" s="1"/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63336.576470588254</v>
      </c>
      <c r="N22" s="144"/>
      <c r="O22" s="149">
        <f t="shared" si="0"/>
        <v>-63336.576470588254</v>
      </c>
      <c r="P22" s="43"/>
      <c r="Q22" s="31"/>
      <c r="R22" s="42"/>
      <c r="S22" s="12"/>
      <c r="W22" s="30"/>
    </row>
    <row r="23" spans="2:26" ht="18.75" customHeight="1" thickBot="1" x14ac:dyDescent="0.4">
      <c r="B23" s="41"/>
      <c r="C23" s="171" t="s">
        <v>91</v>
      </c>
      <c r="D23" s="173">
        <v>120</v>
      </c>
      <c r="E23" s="168"/>
      <c r="F23" s="1"/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66626.788235294138</v>
      </c>
      <c r="N23" s="144"/>
      <c r="O23" s="149">
        <f t="shared" si="0"/>
        <v>-66626.788235294138</v>
      </c>
      <c r="P23" s="32"/>
      <c r="Q23" s="31"/>
      <c r="R23" s="30"/>
      <c r="S23" s="12"/>
    </row>
    <row r="24" spans="2:26" ht="18.75" customHeight="1" thickBot="1" x14ac:dyDescent="0.4">
      <c r="B24" s="41"/>
      <c r="C24" s="50"/>
      <c r="D24" s="49"/>
      <c r="E24" s="38"/>
      <c r="F24" s="38"/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69917.000000000015</v>
      </c>
      <c r="N24" s="145"/>
      <c r="O24" s="150">
        <f t="shared" si="0"/>
        <v>-69917.000000000015</v>
      </c>
      <c r="P24" s="19"/>
      <c r="Q24" s="18"/>
      <c r="S24" s="12"/>
    </row>
    <row r="25" spans="2:26" ht="25.5" customHeight="1" thickBot="1" x14ac:dyDescent="0.4">
      <c r="B25" s="41"/>
      <c r="C25" s="46" t="s">
        <v>6</v>
      </c>
      <c r="D25" s="45">
        <f>F25*D11</f>
        <v>81200</v>
      </c>
      <c r="E25" s="38"/>
      <c r="F25" s="44">
        <v>1400</v>
      </c>
      <c r="G25" s="1"/>
      <c r="H25" s="1"/>
      <c r="I25" s="1"/>
      <c r="K25" s="1"/>
      <c r="L25" s="1"/>
      <c r="N25" s="12"/>
      <c r="O25" s="1"/>
      <c r="P25" s="1"/>
      <c r="Q25" s="1"/>
    </row>
    <row r="26" spans="2:26" ht="27" customHeight="1" x14ac:dyDescent="0.35">
      <c r="B26" s="41"/>
      <c r="C26" s="40" t="s">
        <v>4</v>
      </c>
      <c r="D26" s="39">
        <f>F4</f>
        <v>69917</v>
      </c>
      <c r="E26" s="38"/>
      <c r="F26" s="37" t="s">
        <v>3</v>
      </c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thickBot="1" x14ac:dyDescent="0.4">
      <c r="B27" s="1"/>
      <c r="C27" s="28" t="s">
        <v>1</v>
      </c>
      <c r="D27" s="27">
        <f>D25-D26</f>
        <v>11283</v>
      </c>
      <c r="E27" s="26"/>
      <c r="F27" s="25">
        <f>D27/F25</f>
        <v>8.0592857142857142</v>
      </c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8"/>
      <c r="D35" s="8"/>
      <c r="E35" s="8"/>
      <c r="F35" s="8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8"/>
      <c r="D36" s="8"/>
      <c r="E36" s="8"/>
      <c r="F36" s="8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6"/>
      <c r="D42" s="6"/>
      <c r="E42" s="6"/>
      <c r="F42" s="6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6"/>
      <c r="D43" s="6"/>
      <c r="E43" s="6"/>
      <c r="F43" s="6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C19:D19"/>
    <mergeCell ref="B2:J2"/>
    <mergeCell ref="P5:Q5"/>
    <mergeCell ref="H9:H10"/>
    <mergeCell ref="I9:I10"/>
    <mergeCell ref="H11:H12"/>
    <mergeCell ref="I11:I12"/>
    <mergeCell ref="H7:I8"/>
    <mergeCell ref="H13:H14"/>
    <mergeCell ref="I13:I14"/>
    <mergeCell ref="H15:H16"/>
    <mergeCell ref="I15:I16"/>
    <mergeCell ref="H19:J24"/>
  </mergeCells>
  <conditionalFormatting sqref="D22">
    <cfRule type="cellIs" dxfId="209" priority="1" operator="lessThan">
      <formula>$D$23</formula>
    </cfRule>
    <cfRule type="cellIs" dxfId="208" priority="2" operator="greaterThan">
      <formula>126</formula>
    </cfRule>
    <cfRule type="cellIs" dxfId="207" priority="3" operator="greaterThan">
      <formula>$D$23</formula>
    </cfRule>
  </conditionalFormatting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4"/>
  <dimension ref="A1:AA51"/>
  <sheetViews>
    <sheetView zoomScale="95" zoomScaleNormal="95" workbookViewId="0">
      <selection activeCell="F4" sqref="F4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9.5703125" style="4" customWidth="1"/>
    <col min="5" max="5" width="7.85546875" style="4" hidden="1" customWidth="1"/>
    <col min="6" max="6" width="21.140625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43953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6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175" t="s">
        <v>94</v>
      </c>
      <c r="E4" s="177"/>
      <c r="F4" s="181">
        <v>79658</v>
      </c>
      <c r="G4" s="54"/>
      <c r="H4" s="119"/>
      <c r="I4" s="116"/>
      <c r="N4" s="141"/>
      <c r="R4" s="118"/>
      <c r="S4" s="12"/>
      <c r="T4" s="30"/>
      <c r="Z4" s="1">
        <v>2052020</v>
      </c>
      <c r="AA4" s="1">
        <v>1052020</v>
      </c>
    </row>
    <row r="5" spans="2:27" ht="26.25" customHeight="1" thickBot="1" x14ac:dyDescent="0.3">
      <c r="B5" s="88"/>
      <c r="C5" s="1"/>
      <c r="D5" s="179" t="s">
        <v>95</v>
      </c>
      <c r="E5" s="180"/>
      <c r="F5" s="185">
        <f ca="1">IFERROR(INDIRECT(AA4&amp;"!F5")+F4,F4)</f>
        <v>149575</v>
      </c>
      <c r="G5" s="54"/>
      <c r="H5" s="117"/>
      <c r="I5" s="116"/>
      <c r="K5" s="3">
        <v>1</v>
      </c>
      <c r="L5" s="115" t="s">
        <v>49</v>
      </c>
      <c r="M5" s="114">
        <f>+$F$4/$F$11*$D$8+M1</f>
        <v>3428.3189873417723</v>
      </c>
      <c r="N5" s="143">
        <v>9000</v>
      </c>
      <c r="O5" s="142">
        <f t="shared" ref="O5:O24" si="0">N5-M5</f>
        <v>5571.6810126582277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6856.6379746835446</v>
      </c>
      <c r="N6" s="144">
        <v>14000</v>
      </c>
      <c r="O6" s="149">
        <f t="shared" si="0"/>
        <v>7143.3620253164554</v>
      </c>
      <c r="P6" s="146" t="s">
        <v>46</v>
      </c>
      <c r="Q6" s="107">
        <f>+M11/7</f>
        <v>3428.3189873417723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10284.956962025317</v>
      </c>
      <c r="N7" s="144">
        <v>18500</v>
      </c>
      <c r="O7" s="149">
        <f t="shared" si="0"/>
        <v>8215.0430379746831</v>
      </c>
      <c r="P7" s="147" t="s">
        <v>39</v>
      </c>
      <c r="Q7" s="98">
        <f>+(M17-M11)/6</f>
        <v>3428.3189873417723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13713.275949367089</v>
      </c>
      <c r="N8" s="144">
        <v>22500</v>
      </c>
      <c r="O8" s="149">
        <f t="shared" si="0"/>
        <v>8786.7240506329108</v>
      </c>
      <c r="P8" s="147" t="s">
        <v>36</v>
      </c>
      <c r="Q8" s="98">
        <f>+(M19-M17)/2</f>
        <v>7461.6354430379724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20569.913924050634</v>
      </c>
      <c r="K9" s="3">
        <v>5</v>
      </c>
      <c r="L9" s="35" t="s">
        <v>33</v>
      </c>
      <c r="M9" s="34">
        <f>+$F$4/$F$11*$D$8+M8</f>
        <v>17141.594936708861</v>
      </c>
      <c r="N9" s="144">
        <v>26642</v>
      </c>
      <c r="O9" s="149">
        <f t="shared" si="0"/>
        <v>9500.4050632911385</v>
      </c>
      <c r="P9" s="148" t="s">
        <v>32</v>
      </c>
      <c r="Q9" s="95">
        <f>+(M24-M19)/7</f>
        <v>2880.9403254972858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20</v>
      </c>
      <c r="E10" s="78">
        <v>7</v>
      </c>
      <c r="F10" s="83">
        <f>E10*D10</f>
        <v>140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20569.913924050634</v>
      </c>
      <c r="N10" s="151">
        <v>29263</v>
      </c>
      <c r="O10" s="149">
        <f t="shared" si="0"/>
        <v>8693.0860759493662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54</v>
      </c>
      <c r="E11" s="90"/>
      <c r="F11" s="89">
        <f>SUM(F8:F10)</f>
        <v>395</v>
      </c>
      <c r="G11" s="54"/>
      <c r="H11" s="373" t="s">
        <v>28</v>
      </c>
      <c r="I11" s="374">
        <f>+M17</f>
        <v>44568.14683544304</v>
      </c>
      <c r="J11" s="85"/>
      <c r="K11" s="3">
        <v>7</v>
      </c>
      <c r="L11" s="35" t="s">
        <v>27</v>
      </c>
      <c r="M11" s="34">
        <f>+$F$4/$F$11*($D$8)+M10</f>
        <v>23998.232911392406</v>
      </c>
      <c r="N11" s="144">
        <v>32000</v>
      </c>
      <c r="O11" s="149">
        <f t="shared" si="0"/>
        <v>8001.7670886075939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85</v>
      </c>
      <c r="D12" s="86">
        <v>21</v>
      </c>
      <c r="E12" s="78">
        <v>8</v>
      </c>
      <c r="F12" s="83">
        <f>E12*D12</f>
        <v>168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27426.551898734178</v>
      </c>
      <c r="N12" s="144">
        <v>34300</v>
      </c>
      <c r="O12" s="149">
        <f t="shared" si="0"/>
        <v>6873.4481012658216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86</v>
      </c>
      <c r="D13" s="86">
        <v>25</v>
      </c>
      <c r="E13" s="78">
        <v>8</v>
      </c>
      <c r="F13" s="83">
        <f>E13*D13</f>
        <v>200</v>
      </c>
      <c r="G13" s="54"/>
      <c r="H13" s="373" t="s">
        <v>23</v>
      </c>
      <c r="I13" s="374">
        <f>+M19</f>
        <v>59491.417721518985</v>
      </c>
      <c r="J13" s="85"/>
      <c r="K13" s="3">
        <v>9</v>
      </c>
      <c r="L13" s="35" t="s">
        <v>22</v>
      </c>
      <c r="M13" s="34">
        <f t="shared" si="1"/>
        <v>30854.870886075951</v>
      </c>
      <c r="N13" s="144">
        <v>42300</v>
      </c>
      <c r="O13" s="149">
        <f t="shared" si="0"/>
        <v>11445.129113924049</v>
      </c>
      <c r="P13" s="76"/>
      <c r="Q13" s="52"/>
      <c r="R13" s="47"/>
      <c r="S13" s="12"/>
      <c r="T13" s="12"/>
      <c r="U13" s="63"/>
      <c r="X13" s="12"/>
    </row>
    <row r="14" spans="2:27" ht="21" customHeight="1" x14ac:dyDescent="0.25">
      <c r="B14" s="41"/>
      <c r="C14" s="80" t="s">
        <v>93</v>
      </c>
      <c r="D14" s="86">
        <v>22</v>
      </c>
      <c r="E14" s="78">
        <v>8</v>
      </c>
      <c r="F14" s="83">
        <f>E14*D14</f>
        <v>176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34283.189873417723</v>
      </c>
      <c r="N14" s="144"/>
      <c r="O14" s="149">
        <f t="shared" si="0"/>
        <v>-34283.189873417723</v>
      </c>
      <c r="P14" s="76"/>
      <c r="Q14" s="52"/>
      <c r="R14" s="47"/>
      <c r="S14" s="12"/>
    </row>
    <row r="15" spans="2:27" ht="18.75" customHeight="1" x14ac:dyDescent="0.25">
      <c r="B15" s="41"/>
      <c r="C15" s="80" t="s">
        <v>88</v>
      </c>
      <c r="D15" s="86"/>
      <c r="E15" s="78"/>
      <c r="F15" s="83">
        <v>-18</v>
      </c>
      <c r="G15" s="54"/>
      <c r="H15" s="373" t="s">
        <v>18</v>
      </c>
      <c r="I15" s="374">
        <f>+F4</f>
        <v>79658</v>
      </c>
      <c r="K15" s="3">
        <v>11</v>
      </c>
      <c r="L15" s="35" t="s">
        <v>80</v>
      </c>
      <c r="M15" s="34">
        <f t="shared" si="1"/>
        <v>37711.508860759495</v>
      </c>
      <c r="N15" s="144"/>
      <c r="O15" s="149">
        <f t="shared" si="0"/>
        <v>-37711.508860759495</v>
      </c>
      <c r="P15" s="76"/>
      <c r="Q15" s="52"/>
      <c r="R15" s="30"/>
      <c r="S15" s="12"/>
      <c r="T15" s="12"/>
      <c r="U15" s="12"/>
    </row>
    <row r="16" spans="2:27" ht="23.25" customHeight="1" thickBot="1" x14ac:dyDescent="0.3">
      <c r="B16" s="41"/>
      <c r="C16" s="156" t="s">
        <v>92</v>
      </c>
      <c r="D16" s="79"/>
      <c r="E16" s="157"/>
      <c r="F16" s="77">
        <v>8</v>
      </c>
      <c r="G16" s="54"/>
      <c r="H16" s="379"/>
      <c r="I16" s="380"/>
      <c r="K16" s="3">
        <v>12</v>
      </c>
      <c r="L16" s="35" t="s">
        <v>15</v>
      </c>
      <c r="M16" s="34">
        <f t="shared" si="1"/>
        <v>41139.827848101268</v>
      </c>
      <c r="N16" s="144">
        <v>48400</v>
      </c>
      <c r="O16" s="149">
        <f t="shared" si="0"/>
        <v>7260.1721518987324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G17" s="60"/>
      <c r="H17" s="67"/>
      <c r="I17" s="66"/>
      <c r="K17" s="3">
        <v>13</v>
      </c>
      <c r="L17" s="138" t="s">
        <v>13</v>
      </c>
      <c r="M17" s="34">
        <f t="shared" si="1"/>
        <v>44568.14683544304</v>
      </c>
      <c r="N17" s="151">
        <v>52300</v>
      </c>
      <c r="O17" s="149">
        <f t="shared" si="0"/>
        <v>7731.8531645569601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186" t="s">
        <v>87</v>
      </c>
      <c r="D18" s="187">
        <f>SUM(D12:D14)</f>
        <v>68</v>
      </c>
      <c r="E18" s="187"/>
      <c r="F18" s="188">
        <f>SUM(F12:F16)</f>
        <v>534</v>
      </c>
      <c r="G18" s="60"/>
      <c r="H18" s="59"/>
      <c r="I18" s="38"/>
      <c r="K18" s="3">
        <v>14</v>
      </c>
      <c r="L18" s="58" t="s">
        <v>12</v>
      </c>
      <c r="M18" s="57">
        <f>+$F$4/$F$11*($D$9+$D$10)+M17</f>
        <v>52029.782278481012</v>
      </c>
      <c r="N18" s="144">
        <v>55600</v>
      </c>
      <c r="O18" s="149">
        <f t="shared" si="0"/>
        <v>3570.2177215189877</v>
      </c>
      <c r="P18" s="2"/>
      <c r="Q18" s="52"/>
      <c r="R18" s="51"/>
      <c r="S18" s="12"/>
      <c r="U18" s="4"/>
      <c r="Z18" s="30"/>
    </row>
    <row r="19" spans="2:26" ht="18.75" customHeight="1" thickBot="1" x14ac:dyDescent="0.3">
      <c r="B19" s="41"/>
      <c r="C19" s="399" t="s">
        <v>96</v>
      </c>
      <c r="D19" s="398"/>
      <c r="E19" s="189"/>
      <c r="F19" s="279">
        <f ca="1">IFERROR(INDIRECT(AA4&amp;"!F19")+F18,F18)</f>
        <v>1175</v>
      </c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59491.417721518985</v>
      </c>
      <c r="N19" s="144"/>
      <c r="O19" s="149">
        <f t="shared" si="0"/>
        <v>-59491.417721518985</v>
      </c>
      <c r="P19" s="56"/>
      <c r="Q19" s="55"/>
      <c r="R19" s="47"/>
      <c r="S19" s="51"/>
      <c r="V19" s="12"/>
    </row>
    <row r="20" spans="2:26" ht="21" customHeight="1" thickBot="1" x14ac:dyDescent="0.3">
      <c r="B20" s="41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63524.734177215185</v>
      </c>
      <c r="N20" s="144"/>
      <c r="O20" s="149">
        <f t="shared" si="0"/>
        <v>-63524.734177215185</v>
      </c>
      <c r="P20" s="53"/>
      <c r="Q20" s="52"/>
      <c r="R20" s="51"/>
      <c r="S20" s="12"/>
      <c r="V20" s="30"/>
    </row>
    <row r="21" spans="2:26" ht="22.5" customHeight="1" x14ac:dyDescent="0.35">
      <c r="B21" s="41"/>
      <c r="C21" s="169" t="s">
        <v>89</v>
      </c>
      <c r="D21" s="172">
        <f>+F4/F18</f>
        <v>149.17228464419475</v>
      </c>
      <c r="E21" s="167"/>
      <c r="F21" s="12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67558.050632911385</v>
      </c>
      <c r="N21" s="144"/>
      <c r="O21" s="149">
        <f t="shared" si="0"/>
        <v>-67558.050632911385</v>
      </c>
      <c r="P21" s="48"/>
      <c r="Q21" s="31"/>
      <c r="R21" s="47"/>
      <c r="S21" s="12"/>
    </row>
    <row r="22" spans="2:26" ht="18.75" customHeight="1" thickBot="1" x14ac:dyDescent="0.4">
      <c r="B22" s="41"/>
      <c r="C22" s="170" t="s">
        <v>90</v>
      </c>
      <c r="D22" s="174">
        <f ca="1">+F5/F19</f>
        <v>127.29787234042553</v>
      </c>
      <c r="E22" s="168"/>
      <c r="F22" s="1"/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71591.367088607585</v>
      </c>
      <c r="N22" s="144"/>
      <c r="O22" s="149">
        <f t="shared" si="0"/>
        <v>-71591.367088607585</v>
      </c>
      <c r="P22" s="43"/>
      <c r="Q22" s="31"/>
      <c r="R22" s="42"/>
      <c r="S22" s="12"/>
      <c r="W22" s="30"/>
    </row>
    <row r="23" spans="2:26" ht="18.75" customHeight="1" thickBot="1" x14ac:dyDescent="0.4">
      <c r="B23" s="41"/>
      <c r="C23" s="171" t="s">
        <v>91</v>
      </c>
      <c r="D23" s="173">
        <v>120</v>
      </c>
      <c r="E23" s="168"/>
      <c r="F23" s="1"/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75624.683544303785</v>
      </c>
      <c r="N23" s="144"/>
      <c r="O23" s="149">
        <f t="shared" si="0"/>
        <v>-75624.683544303785</v>
      </c>
      <c r="P23" s="32"/>
      <c r="Q23" s="31"/>
      <c r="R23" s="30"/>
      <c r="S23" s="12"/>
    </row>
    <row r="24" spans="2:26" ht="18.75" customHeight="1" thickBot="1" x14ac:dyDescent="0.4">
      <c r="B24" s="29"/>
      <c r="C24" s="50"/>
      <c r="D24" s="49"/>
      <c r="E24" s="38"/>
      <c r="F24" s="38"/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79657.999999999985</v>
      </c>
      <c r="N24" s="145"/>
      <c r="O24" s="150">
        <f t="shared" si="0"/>
        <v>-79657.999999999985</v>
      </c>
      <c r="P24" s="19"/>
      <c r="Q24" s="18"/>
      <c r="S24" s="12"/>
    </row>
    <row r="25" spans="2:26" ht="31.5" customHeight="1" thickBot="1" x14ac:dyDescent="0.4">
      <c r="B25" s="1"/>
      <c r="C25" s="46" t="s">
        <v>6</v>
      </c>
      <c r="D25" s="45">
        <f>F25*D11</f>
        <v>75600</v>
      </c>
      <c r="E25" s="38"/>
      <c r="F25" s="44">
        <v>1400</v>
      </c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35">
      <c r="B26" s="1"/>
      <c r="C26" s="40" t="s">
        <v>4</v>
      </c>
      <c r="D26" s="39">
        <f>F4</f>
        <v>79658</v>
      </c>
      <c r="E26" s="38"/>
      <c r="F26" s="37" t="s">
        <v>3</v>
      </c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thickBot="1" x14ac:dyDescent="0.4">
      <c r="B27" s="1"/>
      <c r="C27" s="28" t="s">
        <v>1</v>
      </c>
      <c r="D27" s="27">
        <f>D25-D26</f>
        <v>-4058</v>
      </c>
      <c r="E27" s="26"/>
      <c r="F27" s="25">
        <f>D27/F25</f>
        <v>-2.8985714285714286</v>
      </c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8"/>
      <c r="D35" s="8"/>
      <c r="E35" s="8"/>
      <c r="F35" s="8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8"/>
      <c r="D36" s="8"/>
      <c r="E36" s="8"/>
      <c r="F36" s="8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6"/>
      <c r="D42" s="6"/>
      <c r="E42" s="6"/>
      <c r="F42" s="6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6"/>
      <c r="D43" s="6"/>
      <c r="E43" s="6"/>
      <c r="F43" s="6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C19:D19"/>
    <mergeCell ref="H13:H14"/>
    <mergeCell ref="I13:I14"/>
    <mergeCell ref="H15:H16"/>
    <mergeCell ref="I15:I16"/>
    <mergeCell ref="H19:J24"/>
    <mergeCell ref="B2:J2"/>
    <mergeCell ref="P5:Q5"/>
    <mergeCell ref="H9:H10"/>
    <mergeCell ref="I9:I10"/>
    <mergeCell ref="H11:H12"/>
    <mergeCell ref="I11:I12"/>
    <mergeCell ref="H7:I8"/>
  </mergeCells>
  <conditionalFormatting sqref="D22">
    <cfRule type="cellIs" dxfId="206" priority="1" operator="lessThan">
      <formula>$D$23</formula>
    </cfRule>
    <cfRule type="cellIs" dxfId="205" priority="2" operator="greaterThan">
      <formula>126</formula>
    </cfRule>
    <cfRule type="cellIs" dxfId="204" priority="3" operator="greaterThan">
      <formula>$D$23</formula>
    </cfRule>
  </conditionalFormatting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5"/>
  <dimension ref="A1:AA51"/>
  <sheetViews>
    <sheetView workbookViewId="0">
      <selection activeCell="F4" sqref="F4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8.425781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43955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7" customHeight="1" thickBot="1" x14ac:dyDescent="0.25">
      <c r="B4" s="41"/>
      <c r="C4" s="1"/>
      <c r="D4" s="179" t="s">
        <v>94</v>
      </c>
      <c r="E4" s="180"/>
      <c r="F4" s="183">
        <v>51808</v>
      </c>
      <c r="G4" s="54"/>
      <c r="H4" s="119"/>
      <c r="I4" s="116"/>
      <c r="N4" s="141"/>
      <c r="R4" s="118"/>
      <c r="S4" s="12"/>
      <c r="T4" s="30"/>
      <c r="Z4" s="1">
        <v>4052020</v>
      </c>
      <c r="AA4" s="1">
        <v>2052020</v>
      </c>
    </row>
    <row r="5" spans="2:27" ht="26.25" customHeight="1" thickBot="1" x14ac:dyDescent="0.3">
      <c r="B5" s="88"/>
      <c r="C5" s="116"/>
      <c r="D5" s="179" t="s">
        <v>95</v>
      </c>
      <c r="E5" s="180"/>
      <c r="F5" s="185">
        <f ca="1">IFERROR(INDIRECT(AA4&amp;"!F5")+F4,F4)</f>
        <v>201383</v>
      </c>
      <c r="G5" s="116"/>
      <c r="H5" s="116"/>
      <c r="I5" s="116"/>
      <c r="K5" s="3">
        <v>1</v>
      </c>
      <c r="L5" s="115" t="s">
        <v>49</v>
      </c>
      <c r="M5" s="114">
        <f>+$F$4/$F$11*$D$8+M1</f>
        <v>2516.3885714285711</v>
      </c>
      <c r="N5" s="143">
        <v>3500</v>
      </c>
      <c r="O5" s="142">
        <f t="shared" ref="O5:O24" si="0">N5-M5</f>
        <v>983.61142857142886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5032.7771428571423</v>
      </c>
      <c r="N6" s="144">
        <v>8531</v>
      </c>
      <c r="O6" s="149">
        <f t="shared" si="0"/>
        <v>3498.2228571428577</v>
      </c>
      <c r="P6" s="146" t="s">
        <v>46</v>
      </c>
      <c r="Q6" s="107">
        <f>+M11/7</f>
        <v>2516.3885714285711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7549.165714285713</v>
      </c>
      <c r="N7" s="144">
        <v>12259</v>
      </c>
      <c r="O7" s="149">
        <f t="shared" si="0"/>
        <v>4709.834285714287</v>
      </c>
      <c r="P7" s="147" t="s">
        <v>39</v>
      </c>
      <c r="Q7" s="98">
        <f>+(M17-M11)/6</f>
        <v>2072.3199999999997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17</v>
      </c>
      <c r="E8" s="78">
        <v>7</v>
      </c>
      <c r="F8" s="100">
        <f>E8*D8</f>
        <v>119</v>
      </c>
      <c r="G8" s="54"/>
      <c r="H8" s="377"/>
      <c r="I8" s="378"/>
      <c r="K8" s="3">
        <v>4</v>
      </c>
      <c r="L8" s="35" t="s">
        <v>37</v>
      </c>
      <c r="M8" s="34">
        <f>+$F$4/$F$11*$D$8+M7</f>
        <v>10065.554285714285</v>
      </c>
      <c r="N8" s="144">
        <v>15411</v>
      </c>
      <c r="O8" s="149">
        <f t="shared" si="0"/>
        <v>5345.4457142857154</v>
      </c>
      <c r="P8" s="147" t="s">
        <v>36</v>
      </c>
      <c r="Q8" s="98">
        <f>+(M19-M17)/2</f>
        <v>4588.7085714285695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14</v>
      </c>
      <c r="E9" s="78">
        <v>8</v>
      </c>
      <c r="F9" s="83">
        <f>E9*D9</f>
        <v>112</v>
      </c>
      <c r="G9" s="54"/>
      <c r="H9" s="369" t="s">
        <v>62</v>
      </c>
      <c r="I9" s="371">
        <f>M11-Q6</f>
        <v>15098.331428571426</v>
      </c>
      <c r="K9" s="3">
        <v>5</v>
      </c>
      <c r="L9" s="35" t="s">
        <v>33</v>
      </c>
      <c r="M9" s="34">
        <f>+$F$4/$F$11*$D$8+M8</f>
        <v>12581.942857142856</v>
      </c>
      <c r="N9" s="144">
        <v>17500</v>
      </c>
      <c r="O9" s="149">
        <f t="shared" si="0"/>
        <v>4918.0571428571438</v>
      </c>
      <c r="P9" s="148" t="s">
        <v>32</v>
      </c>
      <c r="Q9" s="95">
        <f>+(M24-M19)/7</f>
        <v>1797.4204081632654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17</v>
      </c>
      <c r="E10" s="78">
        <v>7</v>
      </c>
      <c r="F10" s="83">
        <f>E10*D10</f>
        <v>119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15098.331428571428</v>
      </c>
      <c r="N10" s="151">
        <v>20600</v>
      </c>
      <c r="O10" s="149">
        <f t="shared" si="0"/>
        <v>5501.6685714285722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48</v>
      </c>
      <c r="E11" s="90"/>
      <c r="F11" s="89">
        <f>SUM(F8:F10)</f>
        <v>350</v>
      </c>
      <c r="G11" s="54"/>
      <c r="H11" s="373" t="s">
        <v>28</v>
      </c>
      <c r="I11" s="374">
        <f>+M17</f>
        <v>30048.639999999996</v>
      </c>
      <c r="J11" s="85"/>
      <c r="K11" s="3">
        <v>7</v>
      </c>
      <c r="L11" s="35" t="s">
        <v>27</v>
      </c>
      <c r="M11" s="34">
        <f>+$F$4/$F$11*($D$8)+M10</f>
        <v>17614.719999999998</v>
      </c>
      <c r="N11" s="144">
        <v>23400</v>
      </c>
      <c r="O11" s="149">
        <f t="shared" si="0"/>
        <v>5785.2800000000025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85</v>
      </c>
      <c r="D12" s="86">
        <v>20</v>
      </c>
      <c r="E12" s="78">
        <v>8</v>
      </c>
      <c r="F12" s="83">
        <f>E12*D12</f>
        <v>160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19687.039999999997</v>
      </c>
      <c r="N12" s="144">
        <v>25500</v>
      </c>
      <c r="O12" s="149">
        <f t="shared" si="0"/>
        <v>5812.9600000000028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86</v>
      </c>
      <c r="D13" s="86">
        <v>21</v>
      </c>
      <c r="E13" s="78">
        <v>8</v>
      </c>
      <c r="F13" s="83">
        <f>E13*D13</f>
        <v>168</v>
      </c>
      <c r="G13" s="54"/>
      <c r="H13" s="373" t="s">
        <v>23</v>
      </c>
      <c r="I13" s="374">
        <f>+M19</f>
        <v>39226.057142857135</v>
      </c>
      <c r="J13" s="85"/>
      <c r="K13" s="3">
        <v>9</v>
      </c>
      <c r="L13" s="35" t="s">
        <v>22</v>
      </c>
      <c r="M13" s="34">
        <f t="shared" si="1"/>
        <v>21759.359999999997</v>
      </c>
      <c r="N13" s="144">
        <v>27000</v>
      </c>
      <c r="O13" s="149">
        <f t="shared" si="0"/>
        <v>5240.6400000000031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93</v>
      </c>
      <c r="D14" s="86">
        <v>19</v>
      </c>
      <c r="E14" s="78">
        <v>8</v>
      </c>
      <c r="F14" s="83">
        <f>E14*D14</f>
        <v>152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23831.679999999997</v>
      </c>
      <c r="N14" s="144"/>
      <c r="O14" s="149">
        <f t="shared" si="0"/>
        <v>-23831.679999999997</v>
      </c>
      <c r="P14" s="76"/>
      <c r="Q14" s="52"/>
      <c r="R14" s="47"/>
      <c r="S14" s="12"/>
    </row>
    <row r="15" spans="2:27" ht="18.75" customHeight="1" x14ac:dyDescent="0.25">
      <c r="B15" s="41"/>
      <c r="C15" s="80" t="s">
        <v>88</v>
      </c>
      <c r="D15" s="86"/>
      <c r="E15" s="78"/>
      <c r="F15" s="83">
        <v>-66</v>
      </c>
      <c r="G15" s="54"/>
      <c r="H15" s="373" t="s">
        <v>18</v>
      </c>
      <c r="I15" s="374">
        <f>+F4</f>
        <v>51808</v>
      </c>
      <c r="K15" s="3">
        <v>11</v>
      </c>
      <c r="L15" s="35" t="s">
        <v>80</v>
      </c>
      <c r="M15" s="34">
        <f t="shared" si="1"/>
        <v>25903.999999999996</v>
      </c>
      <c r="N15" s="144"/>
      <c r="O15" s="149">
        <f t="shared" si="0"/>
        <v>-25903.999999999996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156" t="s">
        <v>92</v>
      </c>
      <c r="D16" s="79"/>
      <c r="E16" s="157"/>
      <c r="F16" s="77"/>
      <c r="G16" s="54"/>
      <c r="H16" s="379"/>
      <c r="I16" s="380"/>
      <c r="K16" s="3">
        <v>12</v>
      </c>
      <c r="L16" s="35" t="s">
        <v>15</v>
      </c>
      <c r="M16" s="34">
        <f t="shared" si="1"/>
        <v>27976.319999999996</v>
      </c>
      <c r="N16" s="144"/>
      <c r="O16" s="149">
        <f t="shared" si="0"/>
        <v>-27976.319999999996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G17" s="60"/>
      <c r="H17" s="67"/>
      <c r="I17" s="66"/>
      <c r="K17" s="3">
        <v>13</v>
      </c>
      <c r="L17" s="138" t="s">
        <v>13</v>
      </c>
      <c r="M17" s="34">
        <f t="shared" si="1"/>
        <v>30048.639999999996</v>
      </c>
      <c r="N17" s="151"/>
      <c r="O17" s="149">
        <f t="shared" si="0"/>
        <v>-30048.639999999996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186" t="s">
        <v>87</v>
      </c>
      <c r="D18" s="187">
        <f>SUM(D12:D14)</f>
        <v>60</v>
      </c>
      <c r="E18" s="187"/>
      <c r="F18" s="188">
        <f>SUM(F12:F16)</f>
        <v>414</v>
      </c>
      <c r="G18" s="60"/>
      <c r="H18" s="59"/>
      <c r="I18" s="38"/>
      <c r="K18" s="3">
        <v>14</v>
      </c>
      <c r="L18" s="58" t="s">
        <v>12</v>
      </c>
      <c r="M18" s="57">
        <f>+$F$4/$F$11*($D$9+$D$10)+M17</f>
        <v>34637.348571428563</v>
      </c>
      <c r="N18" s="144"/>
      <c r="O18" s="149">
        <f t="shared" si="0"/>
        <v>-34637.348571428563</v>
      </c>
      <c r="P18" s="2"/>
      <c r="Q18" s="52"/>
      <c r="R18" s="51"/>
      <c r="S18" s="12"/>
      <c r="U18" s="4"/>
      <c r="Z18" s="30"/>
    </row>
    <row r="19" spans="2:26" ht="18.75" customHeight="1" thickBot="1" x14ac:dyDescent="0.3">
      <c r="B19" s="41"/>
      <c r="C19" s="399" t="s">
        <v>96</v>
      </c>
      <c r="D19" s="398"/>
      <c r="E19" s="189"/>
      <c r="F19" s="279">
        <f ca="1">IFERROR(INDIRECT(AA4&amp;"!F19")+F18,F18)</f>
        <v>1589</v>
      </c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39226.057142857135</v>
      </c>
      <c r="N19" s="144"/>
      <c r="O19" s="149">
        <f t="shared" si="0"/>
        <v>-39226.057142857135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41742.445714285706</v>
      </c>
      <c r="N20" s="144"/>
      <c r="O20" s="149">
        <f t="shared" si="0"/>
        <v>-41742.445714285706</v>
      </c>
      <c r="P20" s="53"/>
      <c r="Q20" s="52"/>
      <c r="R20" s="51"/>
      <c r="S20" s="12"/>
      <c r="V20" s="30"/>
    </row>
    <row r="21" spans="2:26" ht="22.5" customHeight="1" x14ac:dyDescent="0.35">
      <c r="B21" s="41"/>
      <c r="C21" s="169" t="s">
        <v>89</v>
      </c>
      <c r="D21" s="172">
        <f>F4/(F18)</f>
        <v>125.14009661835749</v>
      </c>
      <c r="E21" s="167"/>
      <c r="F21" s="1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44258.834285714278</v>
      </c>
      <c r="N21" s="144"/>
      <c r="O21" s="149">
        <f t="shared" si="0"/>
        <v>-44258.834285714278</v>
      </c>
      <c r="P21" s="48"/>
      <c r="Q21" s="31"/>
      <c r="R21" s="47"/>
      <c r="S21" s="12"/>
    </row>
    <row r="22" spans="2:26" ht="18.75" customHeight="1" thickBot="1" x14ac:dyDescent="0.4">
      <c r="B22" s="41"/>
      <c r="C22" s="170" t="s">
        <v>90</v>
      </c>
      <c r="D22" s="174">
        <f ca="1">+F5/F19</f>
        <v>126.73568281938326</v>
      </c>
      <c r="E22" s="168"/>
      <c r="F22" s="1"/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46775.22285714285</v>
      </c>
      <c r="N22" s="144"/>
      <c r="O22" s="149">
        <f t="shared" si="0"/>
        <v>-46775.22285714285</v>
      </c>
      <c r="P22" s="43"/>
      <c r="Q22" s="31"/>
      <c r="R22" s="42"/>
      <c r="S22" s="12"/>
      <c r="W22" s="30"/>
    </row>
    <row r="23" spans="2:26" ht="18.75" customHeight="1" thickBot="1" x14ac:dyDescent="0.4">
      <c r="B23" s="41"/>
      <c r="C23" s="171" t="s">
        <v>91</v>
      </c>
      <c r="D23" s="173">
        <v>120</v>
      </c>
      <c r="E23" s="168"/>
      <c r="F23" s="1"/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49291.611428571421</v>
      </c>
      <c r="N23" s="144"/>
      <c r="O23" s="149">
        <f t="shared" si="0"/>
        <v>-49291.611428571421</v>
      </c>
      <c r="P23" s="32"/>
      <c r="Q23" s="31"/>
      <c r="R23" s="30"/>
      <c r="S23" s="12"/>
    </row>
    <row r="24" spans="2:26" ht="18.75" customHeight="1" thickBot="1" x14ac:dyDescent="0.4">
      <c r="B24" s="29"/>
      <c r="C24" s="50"/>
      <c r="D24" s="49"/>
      <c r="E24" s="38"/>
      <c r="F24" s="38"/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51807.999999999993</v>
      </c>
      <c r="N24" s="145"/>
      <c r="O24" s="150">
        <f t="shared" si="0"/>
        <v>-51807.999999999993</v>
      </c>
      <c r="P24" s="19"/>
      <c r="Q24" s="18"/>
      <c r="S24" s="12"/>
    </row>
    <row r="25" spans="2:26" ht="31.5" customHeight="1" thickBot="1" x14ac:dyDescent="0.4">
      <c r="B25" s="1"/>
      <c r="C25" s="46" t="s">
        <v>6</v>
      </c>
      <c r="D25" s="45">
        <f>F25*D11</f>
        <v>67200</v>
      </c>
      <c r="E25" s="38"/>
      <c r="F25" s="44">
        <v>1400</v>
      </c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35">
      <c r="B26" s="1"/>
      <c r="C26" s="40" t="s">
        <v>4</v>
      </c>
      <c r="D26" s="39">
        <f>F4</f>
        <v>51808</v>
      </c>
      <c r="E26" s="38"/>
      <c r="F26" s="37" t="s">
        <v>3</v>
      </c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thickBot="1" x14ac:dyDescent="0.4">
      <c r="B27" s="1"/>
      <c r="C27" s="28" t="s">
        <v>1</v>
      </c>
      <c r="D27" s="27">
        <f>D25-D26</f>
        <v>15392</v>
      </c>
      <c r="E27" s="26"/>
      <c r="F27" s="25">
        <f>D27/F25</f>
        <v>10.994285714285715</v>
      </c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8"/>
      <c r="D35" s="8"/>
      <c r="E35" s="8"/>
      <c r="F35" s="8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8"/>
      <c r="D36" s="8"/>
      <c r="E36" s="8"/>
      <c r="F36" s="8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6"/>
      <c r="D42" s="6"/>
      <c r="E42" s="6"/>
      <c r="F42" s="6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6"/>
      <c r="D43" s="6"/>
      <c r="E43" s="6"/>
      <c r="F43" s="6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C19:D19"/>
    <mergeCell ref="H13:H14"/>
    <mergeCell ref="I13:I14"/>
    <mergeCell ref="H15:H16"/>
    <mergeCell ref="I15:I16"/>
    <mergeCell ref="H19:J24"/>
    <mergeCell ref="B2:J2"/>
    <mergeCell ref="P5:Q5"/>
    <mergeCell ref="H9:H10"/>
    <mergeCell ref="I9:I10"/>
    <mergeCell ref="H11:H12"/>
    <mergeCell ref="I11:I12"/>
    <mergeCell ref="H7:I8"/>
  </mergeCells>
  <conditionalFormatting sqref="D22">
    <cfRule type="cellIs" dxfId="203" priority="1" operator="lessThan">
      <formula>$D$23</formula>
    </cfRule>
    <cfRule type="cellIs" dxfId="202" priority="2" operator="greaterThan">
      <formula>126</formula>
    </cfRule>
    <cfRule type="cellIs" dxfId="201" priority="3" operator="greaterThan">
      <formula>$D$23</formula>
    </cfRule>
  </conditionalFormatting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6"/>
  <dimension ref="A1:AA51"/>
  <sheetViews>
    <sheetView topLeftCell="B1" workbookViewId="0">
      <selection activeCell="D5" sqref="D5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26.85546875" style="4" customWidth="1"/>
    <col min="4" max="4" width="18.425781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43956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24.75" customHeight="1" thickBot="1" x14ac:dyDescent="0.25">
      <c r="B4" s="41"/>
      <c r="C4" s="1"/>
      <c r="D4" s="179" t="s">
        <v>94</v>
      </c>
      <c r="E4" s="180"/>
      <c r="F4" s="183">
        <v>41714</v>
      </c>
      <c r="G4" s="54"/>
      <c r="H4" s="119"/>
      <c r="I4" s="116"/>
      <c r="N4" s="141"/>
      <c r="R4" s="118"/>
      <c r="S4" s="12"/>
      <c r="T4" s="30"/>
      <c r="Z4" s="1">
        <v>5052020</v>
      </c>
      <c r="AA4" s="1">
        <v>4052020</v>
      </c>
    </row>
    <row r="5" spans="2:27" ht="24.75" customHeight="1" thickBot="1" x14ac:dyDescent="0.3">
      <c r="B5" s="88"/>
      <c r="C5" s="1"/>
      <c r="D5" s="179" t="s">
        <v>95</v>
      </c>
      <c r="E5" s="180"/>
      <c r="F5" s="185">
        <f ca="1">IFERROR(INDIRECT(AA4&amp;"!F5")+F4,F4)</f>
        <v>243097</v>
      </c>
      <c r="G5" s="54"/>
      <c r="H5" s="117"/>
      <c r="I5" s="116"/>
      <c r="K5" s="3">
        <v>1</v>
      </c>
      <c r="L5" s="115" t="s">
        <v>49</v>
      </c>
      <c r="M5" s="114">
        <f>+$F$4/$F$11*$D$8+M1</f>
        <v>1940.1860465116279</v>
      </c>
      <c r="N5" s="143"/>
      <c r="O5" s="142">
        <f t="shared" ref="O5:O24" si="0">N5-M5</f>
        <v>-1940.1860465116279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3880.3720930232557</v>
      </c>
      <c r="N6" s="144">
        <v>4200</v>
      </c>
      <c r="O6" s="149">
        <f t="shared" si="0"/>
        <v>319.62790697674427</v>
      </c>
      <c r="P6" s="146" t="s">
        <v>46</v>
      </c>
      <c r="Q6" s="107">
        <f>+M11/7</f>
        <v>1940.1860465116279</v>
      </c>
      <c r="R6" s="97"/>
      <c r="S6" s="12"/>
      <c r="U6" s="12"/>
    </row>
    <row r="7" spans="2:27" ht="18.75" customHeight="1" thickBot="1" x14ac:dyDescent="0.3">
      <c r="B7" s="88"/>
      <c r="C7" s="106" t="s">
        <v>45</v>
      </c>
      <c r="D7" s="105" t="s">
        <v>44</v>
      </c>
      <c r="E7" s="104" t="s">
        <v>43</v>
      </c>
      <c r="F7" s="10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5820.5581395348836</v>
      </c>
      <c r="N7" s="144"/>
      <c r="O7" s="149">
        <f t="shared" si="0"/>
        <v>-5820.5581395348836</v>
      </c>
      <c r="P7" s="147" t="s">
        <v>39</v>
      </c>
      <c r="Q7" s="98">
        <f>+(M17-M11)/6</f>
        <v>1818.9244186046524</v>
      </c>
      <c r="R7" s="97"/>
      <c r="S7" s="12"/>
    </row>
    <row r="8" spans="2:27" ht="24" customHeight="1" thickBot="1" x14ac:dyDescent="0.3">
      <c r="B8" s="88"/>
      <c r="C8" s="102" t="s">
        <v>59</v>
      </c>
      <c r="D8" s="101">
        <v>16</v>
      </c>
      <c r="E8" s="78">
        <v>7</v>
      </c>
      <c r="F8" s="100">
        <f>E8*D8</f>
        <v>112</v>
      </c>
      <c r="G8" s="54"/>
      <c r="H8" s="377"/>
      <c r="I8" s="378"/>
      <c r="K8" s="3">
        <v>4</v>
      </c>
      <c r="L8" s="35" t="s">
        <v>37</v>
      </c>
      <c r="M8" s="34">
        <f>+$F$4/$F$11*$D$8+M7</f>
        <v>7760.7441860465115</v>
      </c>
      <c r="N8" s="144">
        <v>9800</v>
      </c>
      <c r="O8" s="149">
        <f t="shared" si="0"/>
        <v>2039.2558139534885</v>
      </c>
      <c r="P8" s="147" t="s">
        <v>36</v>
      </c>
      <c r="Q8" s="98">
        <f>+(M19-M17)/2</f>
        <v>3759.1104651162786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15</v>
      </c>
      <c r="E9" s="78">
        <v>8</v>
      </c>
      <c r="F9" s="83">
        <f>E9*D9</f>
        <v>120</v>
      </c>
      <c r="G9" s="54"/>
      <c r="H9" s="369" t="s">
        <v>62</v>
      </c>
      <c r="I9" s="371">
        <f>M11-Q6</f>
        <v>11641.116279069767</v>
      </c>
      <c r="K9" s="3">
        <v>5</v>
      </c>
      <c r="L9" s="35" t="s">
        <v>33</v>
      </c>
      <c r="M9" s="34">
        <f>+$F$4/$F$11*$D$8+M8</f>
        <v>9700.9302325581393</v>
      </c>
      <c r="N9" s="144"/>
      <c r="O9" s="149">
        <f t="shared" si="0"/>
        <v>-9700.9302325581393</v>
      </c>
      <c r="P9" s="148" t="s">
        <v>32</v>
      </c>
      <c r="Q9" s="95">
        <f>+(M24-M19)/7</f>
        <v>1385.8471760797333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16</v>
      </c>
      <c r="E10" s="78">
        <v>7</v>
      </c>
      <c r="F10" s="83">
        <f>E10*D10</f>
        <v>112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11641.116279069767</v>
      </c>
      <c r="N10" s="151">
        <v>12000</v>
      </c>
      <c r="O10" s="149">
        <f t="shared" si="0"/>
        <v>358.88372093023281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47</v>
      </c>
      <c r="E11" s="90"/>
      <c r="F11" s="89">
        <f>SUM(F8:F10)</f>
        <v>344</v>
      </c>
      <c r="G11" s="54"/>
      <c r="H11" s="373" t="s">
        <v>28</v>
      </c>
      <c r="I11" s="374">
        <f>+M17</f>
        <v>24494.848837209309</v>
      </c>
      <c r="J11" s="85"/>
      <c r="K11" s="3">
        <v>7</v>
      </c>
      <c r="L11" s="35" t="s">
        <v>27</v>
      </c>
      <c r="M11" s="34">
        <f>+$F$4/$F$11*($D$8)+M10</f>
        <v>13581.302325581395</v>
      </c>
      <c r="N11" s="144"/>
      <c r="O11" s="149">
        <f t="shared" si="0"/>
        <v>-13581.302325581395</v>
      </c>
      <c r="P11" s="76"/>
      <c r="Q11" s="52"/>
      <c r="R11" s="47"/>
      <c r="S11" s="12"/>
      <c r="T11" s="63"/>
      <c r="U11" s="71"/>
      <c r="V11" s="12"/>
    </row>
    <row r="12" spans="2:27" ht="18.75" customHeight="1" x14ac:dyDescent="0.25">
      <c r="B12" s="88"/>
      <c r="C12" s="80" t="s">
        <v>85</v>
      </c>
      <c r="D12" s="86">
        <v>22</v>
      </c>
      <c r="E12" s="78">
        <v>8</v>
      </c>
      <c r="F12" s="83">
        <f>E12*D12</f>
        <v>176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15400.226744186046</v>
      </c>
      <c r="N12" s="144">
        <v>17500</v>
      </c>
      <c r="O12" s="149">
        <f t="shared" si="0"/>
        <v>2099.7732558139542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86</v>
      </c>
      <c r="D13" s="86">
        <v>20</v>
      </c>
      <c r="E13" s="78">
        <v>8</v>
      </c>
      <c r="F13" s="83">
        <f>E13*D13</f>
        <v>160</v>
      </c>
      <c r="G13" s="54"/>
      <c r="H13" s="373" t="s">
        <v>23</v>
      </c>
      <c r="I13" s="374">
        <f>+M19</f>
        <v>32013.069767441866</v>
      </c>
      <c r="J13" s="85"/>
      <c r="K13" s="3">
        <v>9</v>
      </c>
      <c r="L13" s="35" t="s">
        <v>22</v>
      </c>
      <c r="M13" s="34">
        <f t="shared" si="1"/>
        <v>17219.151162790698</v>
      </c>
      <c r="N13" s="144">
        <v>18600</v>
      </c>
      <c r="O13" s="149">
        <f t="shared" si="0"/>
        <v>1380.8488372093016</v>
      </c>
      <c r="P13" s="76"/>
      <c r="Q13" s="52"/>
      <c r="R13" s="47"/>
      <c r="S13" s="12"/>
      <c r="T13" s="12"/>
      <c r="U13" s="63"/>
      <c r="X13" s="12"/>
    </row>
    <row r="14" spans="2:27" ht="24" customHeight="1" x14ac:dyDescent="0.25">
      <c r="B14" s="41"/>
      <c r="C14" s="80" t="s">
        <v>93</v>
      </c>
      <c r="D14" s="86">
        <v>24</v>
      </c>
      <c r="E14" s="78">
        <v>8</v>
      </c>
      <c r="F14" s="83">
        <f>E14*D14</f>
        <v>192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19038.075581395351</v>
      </c>
      <c r="N14" s="144">
        <v>20300</v>
      </c>
      <c r="O14" s="149">
        <f t="shared" si="0"/>
        <v>1261.924418604649</v>
      </c>
      <c r="P14" s="76"/>
      <c r="Q14" s="52"/>
      <c r="R14" s="47"/>
      <c r="S14" s="12"/>
    </row>
    <row r="15" spans="2:27" ht="18.75" customHeight="1" x14ac:dyDescent="0.25">
      <c r="B15" s="41"/>
      <c r="C15" s="80" t="s">
        <v>88</v>
      </c>
      <c r="D15" s="86"/>
      <c r="E15" s="78"/>
      <c r="F15" s="83">
        <v>-55</v>
      </c>
      <c r="G15" s="54"/>
      <c r="H15" s="373" t="s">
        <v>18</v>
      </c>
      <c r="I15" s="374">
        <f>+F4</f>
        <v>41714</v>
      </c>
      <c r="K15" s="3">
        <v>11</v>
      </c>
      <c r="L15" s="35" t="s">
        <v>80</v>
      </c>
      <c r="M15" s="34">
        <f t="shared" si="1"/>
        <v>20857.000000000004</v>
      </c>
      <c r="N15" s="144">
        <v>21800</v>
      </c>
      <c r="O15" s="149">
        <f t="shared" si="0"/>
        <v>942.99999999999636</v>
      </c>
      <c r="P15" s="76"/>
      <c r="Q15" s="52"/>
      <c r="R15" s="30"/>
      <c r="S15" s="12"/>
      <c r="T15" s="12"/>
      <c r="U15" s="12"/>
    </row>
    <row r="16" spans="2:27" ht="18.75" customHeight="1" thickBot="1" x14ac:dyDescent="0.3">
      <c r="B16" s="41"/>
      <c r="C16" s="156" t="s">
        <v>92</v>
      </c>
      <c r="D16" s="79"/>
      <c r="E16" s="157"/>
      <c r="F16" s="77"/>
      <c r="G16" s="54"/>
      <c r="H16" s="379"/>
      <c r="I16" s="380"/>
      <c r="K16" s="3">
        <v>12</v>
      </c>
      <c r="L16" s="35" t="s">
        <v>15</v>
      </c>
      <c r="M16" s="34">
        <f t="shared" si="1"/>
        <v>22675.924418604656</v>
      </c>
      <c r="N16" s="144">
        <v>24300</v>
      </c>
      <c r="O16" s="149">
        <f t="shared" si="0"/>
        <v>1624.0755813953438</v>
      </c>
      <c r="P16" s="10"/>
      <c r="Q16" s="52"/>
      <c r="R16" s="71"/>
      <c r="S16" s="12"/>
      <c r="T16" s="12"/>
      <c r="U16" s="12"/>
      <c r="V16" s="12"/>
      <c r="AA16" s="30"/>
    </row>
    <row r="17" spans="2:26" ht="18.75" customHeight="1" thickBot="1" x14ac:dyDescent="0.5">
      <c r="B17" s="41"/>
      <c r="G17" s="60"/>
      <c r="H17" s="67"/>
      <c r="I17" s="66"/>
      <c r="K17" s="3">
        <v>13</v>
      </c>
      <c r="L17" s="138" t="s">
        <v>13</v>
      </c>
      <c r="M17" s="34">
        <f t="shared" si="1"/>
        <v>24494.848837209309</v>
      </c>
      <c r="N17" s="151"/>
      <c r="O17" s="149">
        <f t="shared" si="0"/>
        <v>-24494.848837209309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18.75" customHeight="1" thickBot="1" x14ac:dyDescent="0.4">
      <c r="B18" s="41"/>
      <c r="C18" s="186" t="s">
        <v>87</v>
      </c>
      <c r="D18" s="187">
        <f>SUM(D12:D14)</f>
        <v>66</v>
      </c>
      <c r="E18" s="187"/>
      <c r="F18" s="188">
        <f>SUM(F12:F16)</f>
        <v>473</v>
      </c>
      <c r="G18" s="60"/>
      <c r="H18" s="59"/>
      <c r="I18" s="38"/>
      <c r="K18" s="3">
        <v>14</v>
      </c>
      <c r="L18" s="58" t="s">
        <v>12</v>
      </c>
      <c r="M18" s="57">
        <f>+$F$4/$F$11*($D$9+$D$10)+M17</f>
        <v>28253.959302325587</v>
      </c>
      <c r="N18" s="144"/>
      <c r="O18" s="149">
        <f t="shared" si="0"/>
        <v>-28253.959302325587</v>
      </c>
      <c r="P18" s="2"/>
      <c r="Q18" s="52"/>
      <c r="R18" s="51"/>
      <c r="S18" s="12"/>
      <c r="U18" s="4"/>
      <c r="Z18" s="30"/>
    </row>
    <row r="19" spans="2:26" ht="18.75" customHeight="1" thickBot="1" x14ac:dyDescent="0.3">
      <c r="B19" s="41"/>
      <c r="C19" s="399" t="s">
        <v>96</v>
      </c>
      <c r="D19" s="398"/>
      <c r="E19" s="189"/>
      <c r="F19" s="279">
        <f ca="1">IFERROR(INDIRECT(AA4&amp;"!F19")+F18,F18)</f>
        <v>2062</v>
      </c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32013.069767441866</v>
      </c>
      <c r="N19" s="144"/>
      <c r="O19" s="149">
        <f t="shared" si="0"/>
        <v>-32013.069767441866</v>
      </c>
      <c r="P19" s="56"/>
      <c r="Q19" s="55"/>
      <c r="R19" s="47"/>
      <c r="S19" s="51"/>
      <c r="V19" s="12"/>
    </row>
    <row r="20" spans="2:26" ht="18.75" customHeight="1" thickBot="1" x14ac:dyDescent="0.3">
      <c r="B20" s="41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33953.255813953496</v>
      </c>
      <c r="N20" s="144"/>
      <c r="O20" s="149">
        <f t="shared" si="0"/>
        <v>-33953.255813953496</v>
      </c>
      <c r="P20" s="53"/>
      <c r="Q20" s="52"/>
      <c r="R20" s="51"/>
      <c r="S20" s="12"/>
      <c r="V20" s="30"/>
    </row>
    <row r="21" spans="2:26" ht="22.5" customHeight="1" x14ac:dyDescent="0.35">
      <c r="B21" s="41"/>
      <c r="C21" s="169" t="s">
        <v>89</v>
      </c>
      <c r="D21" s="172">
        <f>+F4/F18</f>
        <v>88.190274841437628</v>
      </c>
      <c r="E21" s="167"/>
      <c r="F21" s="1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35893.441860465122</v>
      </c>
      <c r="N21" s="144"/>
      <c r="O21" s="149">
        <f t="shared" si="0"/>
        <v>-35893.441860465122</v>
      </c>
      <c r="P21" s="48"/>
      <c r="Q21" s="31"/>
      <c r="R21" s="47"/>
      <c r="S21" s="12"/>
    </row>
    <row r="22" spans="2:26" ht="18.75" customHeight="1" thickBot="1" x14ac:dyDescent="0.4">
      <c r="B22" s="41"/>
      <c r="C22" s="170" t="s">
        <v>90</v>
      </c>
      <c r="D22" s="174">
        <f ca="1">+F5/F19</f>
        <v>117.89379243452959</v>
      </c>
      <c r="E22" s="168"/>
      <c r="F22" s="1"/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37833.627906976748</v>
      </c>
      <c r="N22" s="144"/>
      <c r="O22" s="149">
        <f t="shared" si="0"/>
        <v>-37833.627906976748</v>
      </c>
      <c r="P22" s="43"/>
      <c r="Q22" s="31"/>
      <c r="R22" s="42"/>
      <c r="S22" s="12"/>
      <c r="W22" s="30"/>
    </row>
    <row r="23" spans="2:26" ht="18.75" customHeight="1" thickBot="1" x14ac:dyDescent="0.4">
      <c r="B23" s="41"/>
      <c r="C23" s="171" t="s">
        <v>91</v>
      </c>
      <c r="D23" s="173">
        <v>120</v>
      </c>
      <c r="E23" s="168"/>
      <c r="F23" s="1"/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39773.813953488374</v>
      </c>
      <c r="N23" s="144"/>
      <c r="O23" s="149">
        <f t="shared" si="0"/>
        <v>-39773.813953488374</v>
      </c>
      <c r="P23" s="32"/>
      <c r="Q23" s="31"/>
      <c r="R23" s="30"/>
      <c r="S23" s="12"/>
    </row>
    <row r="24" spans="2:26" ht="18.75" customHeight="1" thickBot="1" x14ac:dyDescent="0.4">
      <c r="B24" s="29"/>
      <c r="C24" s="50"/>
      <c r="D24" s="49"/>
      <c r="E24" s="38"/>
      <c r="F24" s="38"/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41714</v>
      </c>
      <c r="N24" s="145"/>
      <c r="O24" s="150">
        <f t="shared" si="0"/>
        <v>-41714</v>
      </c>
      <c r="P24" s="19"/>
      <c r="Q24" s="18"/>
      <c r="S24" s="12"/>
    </row>
    <row r="25" spans="2:26" ht="31.5" customHeight="1" thickBot="1" x14ac:dyDescent="0.4">
      <c r="B25" s="1"/>
      <c r="C25" s="46" t="s">
        <v>6</v>
      </c>
      <c r="D25" s="45">
        <f>F25*D11</f>
        <v>65800</v>
      </c>
      <c r="E25" s="38"/>
      <c r="F25" s="44">
        <v>1400</v>
      </c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35">
      <c r="B26" s="1"/>
      <c r="C26" s="40" t="s">
        <v>4</v>
      </c>
      <c r="D26" s="39">
        <f>F4</f>
        <v>41714</v>
      </c>
      <c r="E26" s="38"/>
      <c r="F26" s="37" t="s">
        <v>3</v>
      </c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thickBot="1" x14ac:dyDescent="0.4">
      <c r="B27" s="1"/>
      <c r="C27" s="28" t="s">
        <v>1</v>
      </c>
      <c r="D27" s="27">
        <f>D25-D26</f>
        <v>24086</v>
      </c>
      <c r="E27" s="26"/>
      <c r="F27" s="25">
        <f>D27/F25</f>
        <v>17.204285714285714</v>
      </c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13"/>
      <c r="D33" s="1"/>
      <c r="E33" s="1"/>
      <c r="F33" s="1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13"/>
      <c r="D34" s="1"/>
      <c r="E34" s="1"/>
      <c r="F34" s="1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8"/>
      <c r="D35" s="8"/>
      <c r="E35" s="8"/>
      <c r="F35" s="8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8"/>
      <c r="D36" s="8"/>
      <c r="E36" s="8"/>
      <c r="F36" s="8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8"/>
      <c r="D40" s="8"/>
      <c r="E40" s="8"/>
      <c r="F40" s="8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8"/>
      <c r="D41" s="8"/>
      <c r="E41" s="8"/>
      <c r="F41" s="8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6"/>
      <c r="D42" s="6"/>
      <c r="E42" s="6"/>
      <c r="F42" s="6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6"/>
      <c r="D43" s="6"/>
      <c r="E43" s="6"/>
      <c r="F43" s="6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C48" s="6"/>
      <c r="D48" s="6"/>
      <c r="E48" s="6"/>
      <c r="F48" s="6"/>
      <c r="G48" s="6"/>
      <c r="H48" s="7"/>
      <c r="I48" s="6"/>
    </row>
    <row r="49" spans="2:9" x14ac:dyDescent="0.2">
      <c r="B49" s="6"/>
      <c r="C49" s="6"/>
      <c r="D49" s="6"/>
      <c r="E49" s="6"/>
      <c r="F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H7:I8"/>
    <mergeCell ref="C19:D19"/>
    <mergeCell ref="B2:J2"/>
    <mergeCell ref="P5:Q5"/>
    <mergeCell ref="H9:H10"/>
    <mergeCell ref="I9:I10"/>
    <mergeCell ref="H11:H12"/>
    <mergeCell ref="I11:I12"/>
    <mergeCell ref="H13:H14"/>
    <mergeCell ref="I13:I14"/>
    <mergeCell ref="H15:H16"/>
    <mergeCell ref="I15:I16"/>
    <mergeCell ref="H19:J24"/>
  </mergeCells>
  <conditionalFormatting sqref="D22">
    <cfRule type="cellIs" dxfId="200" priority="1" operator="lessThan">
      <formula>$D$23</formula>
    </cfRule>
    <cfRule type="cellIs" dxfId="199" priority="2" operator="greaterThan">
      <formula>126</formula>
    </cfRule>
    <cfRule type="cellIs" dxfId="198" priority="3" operator="greaterThan">
      <formula>$D$23</formula>
    </cfRule>
  </conditionalFormatting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7"/>
  <dimension ref="A1:AA51"/>
  <sheetViews>
    <sheetView topLeftCell="C10" workbookViewId="0">
      <selection activeCell="F18" sqref="F18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28515625" style="4" bestFit="1" customWidth="1"/>
    <col min="5" max="5" width="7.85546875" style="4" hidden="1" customWidth="1"/>
    <col min="6" max="6" width="17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customWidth="1"/>
    <col min="27" max="16384" width="9.140625" style="1"/>
  </cols>
  <sheetData>
    <row r="1" spans="2:27" ht="8.25" customHeight="1" thickBot="1" x14ac:dyDescent="0.25">
      <c r="K1" s="94"/>
      <c r="L1" s="118"/>
      <c r="M1" s="118"/>
      <c r="N1" s="94"/>
      <c r="O1" s="94"/>
    </row>
    <row r="2" spans="2:27" ht="32.25" thickBot="1" x14ac:dyDescent="0.55000000000000004">
      <c r="B2" s="358">
        <v>43957</v>
      </c>
      <c r="C2" s="359"/>
      <c r="D2" s="359"/>
      <c r="E2" s="359"/>
      <c r="F2" s="359"/>
      <c r="G2" s="359"/>
      <c r="H2" s="359"/>
      <c r="I2" s="359"/>
      <c r="J2" s="360"/>
      <c r="K2" s="132"/>
      <c r="L2" s="131" t="s">
        <v>54</v>
      </c>
      <c r="M2" s="130" t="s">
        <v>53</v>
      </c>
      <c r="N2" s="129" t="s">
        <v>52</v>
      </c>
      <c r="O2" s="129" t="s">
        <v>51</v>
      </c>
      <c r="P2" s="128" t="s">
        <v>50</v>
      </c>
      <c r="Q2" s="127" t="s">
        <v>0</v>
      </c>
      <c r="R2" s="126"/>
    </row>
    <row r="3" spans="2:27" ht="18.75" customHeight="1" thickBot="1" x14ac:dyDescent="0.3">
      <c r="B3" s="41"/>
      <c r="C3" s="54"/>
      <c r="D3" s="54"/>
      <c r="E3" s="54"/>
      <c r="F3" s="54"/>
      <c r="G3" s="54"/>
      <c r="H3" s="110"/>
      <c r="I3" s="54"/>
      <c r="J3" s="12"/>
      <c r="K3" s="125"/>
      <c r="L3" s="124"/>
      <c r="M3" s="123"/>
      <c r="N3" s="122"/>
      <c r="O3" s="122"/>
      <c r="P3" s="121"/>
      <c r="Q3" s="120"/>
      <c r="R3" s="30"/>
      <c r="S3" s="30"/>
      <c r="T3" s="30"/>
    </row>
    <row r="4" spans="2:27" ht="31.5" customHeight="1" thickBot="1" x14ac:dyDescent="0.25">
      <c r="B4" s="41"/>
      <c r="C4" s="1"/>
      <c r="D4" s="175" t="s">
        <v>94</v>
      </c>
      <c r="E4" s="177"/>
      <c r="F4" s="184">
        <v>60314</v>
      </c>
      <c r="G4" s="54"/>
      <c r="H4" s="119"/>
      <c r="I4" s="116"/>
      <c r="N4" s="141"/>
      <c r="R4" s="118"/>
      <c r="S4" s="12"/>
      <c r="T4" s="30"/>
      <c r="Z4" s="1">
        <v>6052020</v>
      </c>
      <c r="AA4" s="1">
        <v>5052020</v>
      </c>
    </row>
    <row r="5" spans="2:27" ht="29.25" customHeight="1" thickBot="1" x14ac:dyDescent="0.3">
      <c r="B5" s="88"/>
      <c r="C5" s="1"/>
      <c r="D5" s="176" t="s">
        <v>95</v>
      </c>
      <c r="E5" s="178"/>
      <c r="F5" s="185">
        <f ca="1">IFERROR(INDIRECT(AA4&amp;"!F5")+F4,F4)</f>
        <v>303411</v>
      </c>
      <c r="G5" s="54"/>
      <c r="H5" s="117"/>
      <c r="I5" s="116"/>
      <c r="K5" s="3">
        <v>1</v>
      </c>
      <c r="L5" s="115" t="s">
        <v>49</v>
      </c>
      <c r="M5" s="114">
        <f>+$F$4/$F$11*$D$8+M1</f>
        <v>2419.0106951871658</v>
      </c>
      <c r="N5" s="143">
        <v>5340</v>
      </c>
      <c r="O5" s="142">
        <f t="shared" ref="O5:O24" si="0">N5-M5</f>
        <v>2920.9893048128342</v>
      </c>
      <c r="P5" s="396" t="s">
        <v>48</v>
      </c>
      <c r="Q5" s="368"/>
      <c r="R5" s="111"/>
      <c r="S5" s="12"/>
      <c r="T5" s="30"/>
    </row>
    <row r="6" spans="2:27" ht="18.75" customHeight="1" thickBot="1" x14ac:dyDescent="0.3">
      <c r="B6" s="88"/>
      <c r="C6" s="1"/>
      <c r="D6" s="1"/>
      <c r="E6" s="1"/>
      <c r="F6" s="1"/>
      <c r="G6" s="54"/>
      <c r="H6" s="110"/>
      <c r="I6" s="60"/>
      <c r="J6" s="140"/>
      <c r="K6" s="3">
        <v>2</v>
      </c>
      <c r="L6" s="35" t="s">
        <v>47</v>
      </c>
      <c r="M6" s="34">
        <f>+$F$4/$F$11*$D$8+M5</f>
        <v>4838.0213903743315</v>
      </c>
      <c r="N6" s="144">
        <v>8894</v>
      </c>
      <c r="O6" s="149">
        <f t="shared" si="0"/>
        <v>4055.9786096256685</v>
      </c>
      <c r="P6" s="146" t="s">
        <v>46</v>
      </c>
      <c r="Q6" s="107">
        <f>+M11/7</f>
        <v>2419.0106951871662</v>
      </c>
      <c r="R6" s="97"/>
      <c r="S6" s="12"/>
      <c r="U6" s="12"/>
    </row>
    <row r="7" spans="2:27" ht="25.5" customHeight="1" thickBot="1" x14ac:dyDescent="0.3">
      <c r="B7" s="88"/>
      <c r="C7" s="165" t="s">
        <v>45</v>
      </c>
      <c r="D7" s="161" t="s">
        <v>44</v>
      </c>
      <c r="E7" s="162" t="s">
        <v>43</v>
      </c>
      <c r="F7" s="163" t="s">
        <v>42</v>
      </c>
      <c r="G7" s="54"/>
      <c r="H7" s="375" t="s">
        <v>41</v>
      </c>
      <c r="I7" s="376"/>
      <c r="K7" s="3">
        <v>3</v>
      </c>
      <c r="L7" s="35" t="s">
        <v>61</v>
      </c>
      <c r="M7" s="34">
        <f>+$F$4/$F$11*$D$8+M6</f>
        <v>7257.0320855614973</v>
      </c>
      <c r="N7" s="144">
        <v>12875</v>
      </c>
      <c r="O7" s="149">
        <f t="shared" si="0"/>
        <v>5617.9679144385027</v>
      </c>
      <c r="P7" s="147" t="s">
        <v>39</v>
      </c>
      <c r="Q7" s="98">
        <f>+(M17-M11)/6</f>
        <v>2741.5454545454559</v>
      </c>
      <c r="R7" s="97"/>
      <c r="S7" s="12"/>
    </row>
    <row r="8" spans="2:27" ht="24" customHeight="1" thickBot="1" x14ac:dyDescent="0.3">
      <c r="B8" s="88"/>
      <c r="C8" s="164" t="s">
        <v>59</v>
      </c>
      <c r="D8" s="158">
        <v>15</v>
      </c>
      <c r="E8" s="159">
        <v>7</v>
      </c>
      <c r="F8" s="160">
        <f>E8*D8</f>
        <v>105</v>
      </c>
      <c r="G8" s="54"/>
      <c r="H8" s="377"/>
      <c r="I8" s="378"/>
      <c r="K8" s="3">
        <v>4</v>
      </c>
      <c r="L8" s="35" t="s">
        <v>37</v>
      </c>
      <c r="M8" s="34">
        <f>+$F$4/$F$11*$D$8+M7</f>
        <v>9676.0427807486631</v>
      </c>
      <c r="N8" s="144">
        <v>16239</v>
      </c>
      <c r="O8" s="149">
        <f t="shared" si="0"/>
        <v>6562.9572192513369</v>
      </c>
      <c r="P8" s="147" t="s">
        <v>36</v>
      </c>
      <c r="Q8" s="98">
        <f>+(M19-M17)/2</f>
        <v>5805.6256684491964</v>
      </c>
      <c r="R8" s="97"/>
      <c r="S8" s="12"/>
      <c r="U8" s="12"/>
    </row>
    <row r="9" spans="2:27" ht="18.75" customHeight="1" thickBot="1" x14ac:dyDescent="0.3">
      <c r="B9" s="88"/>
      <c r="C9" s="80" t="s">
        <v>60</v>
      </c>
      <c r="D9" s="86">
        <v>17</v>
      </c>
      <c r="E9" s="78">
        <v>8</v>
      </c>
      <c r="F9" s="83">
        <f>E9*D9</f>
        <v>136</v>
      </c>
      <c r="G9" s="54"/>
      <c r="H9" s="369" t="s">
        <v>62</v>
      </c>
      <c r="I9" s="371">
        <f>M11-Q6</f>
        <v>14514.064171122996</v>
      </c>
      <c r="K9" s="3">
        <v>5</v>
      </c>
      <c r="L9" s="35" t="s">
        <v>33</v>
      </c>
      <c r="M9" s="34">
        <f>+$F$4/$F$11*$D$8+M8</f>
        <v>12095.053475935829</v>
      </c>
      <c r="N9" s="144">
        <v>18040</v>
      </c>
      <c r="O9" s="149">
        <f t="shared" si="0"/>
        <v>5944.9465240641712</v>
      </c>
      <c r="P9" s="148" t="s">
        <v>32</v>
      </c>
      <c r="Q9" s="95">
        <f>+(M24-M19)/7</f>
        <v>2188.6287242169574</v>
      </c>
      <c r="R9" s="135"/>
      <c r="S9" s="12"/>
    </row>
    <row r="10" spans="2:27" ht="18.75" customHeight="1" x14ac:dyDescent="0.25">
      <c r="B10" s="41"/>
      <c r="C10" s="80" t="s">
        <v>31</v>
      </c>
      <c r="D10" s="86">
        <v>19</v>
      </c>
      <c r="E10" s="78">
        <v>7</v>
      </c>
      <c r="F10" s="83">
        <f>E10*D10</f>
        <v>133</v>
      </c>
      <c r="G10" s="54"/>
      <c r="H10" s="370"/>
      <c r="I10" s="372"/>
      <c r="J10" s="85"/>
      <c r="K10" s="3">
        <v>6</v>
      </c>
      <c r="L10" s="58" t="s">
        <v>30</v>
      </c>
      <c r="M10" s="137">
        <f>+$F$4/$F$11*$D$8+M9</f>
        <v>14514.064171122995</v>
      </c>
      <c r="N10" s="151">
        <v>20000</v>
      </c>
      <c r="O10" s="149">
        <f t="shared" si="0"/>
        <v>5485.9358288770054</v>
      </c>
      <c r="P10" s="76"/>
      <c r="Q10" s="52"/>
      <c r="R10" s="92"/>
      <c r="S10" s="12"/>
      <c r="U10" s="63"/>
      <c r="V10" s="12"/>
    </row>
    <row r="11" spans="2:27" ht="18.75" customHeight="1" x14ac:dyDescent="0.25">
      <c r="B11" s="41"/>
      <c r="C11" s="91" t="s">
        <v>29</v>
      </c>
      <c r="D11" s="89">
        <f>SUM(D8:D10)</f>
        <v>51</v>
      </c>
      <c r="E11" s="90"/>
      <c r="F11" s="89">
        <f>SUM(F8:F10)</f>
        <v>374</v>
      </c>
      <c r="G11" s="54"/>
      <c r="H11" s="373" t="s">
        <v>28</v>
      </c>
      <c r="I11" s="374">
        <f>+M17</f>
        <v>33382.347593582897</v>
      </c>
      <c r="J11" s="85"/>
      <c r="K11" s="3">
        <v>7</v>
      </c>
      <c r="L11" s="35" t="s">
        <v>27</v>
      </c>
      <c r="M11" s="34">
        <f>+$F$4/$F$11*($D$8)+M10</f>
        <v>16933.074866310162</v>
      </c>
      <c r="N11" s="144"/>
      <c r="O11" s="149">
        <f t="shared" si="0"/>
        <v>-16933.074866310162</v>
      </c>
      <c r="P11" s="76"/>
      <c r="Q11" s="52"/>
      <c r="R11" s="47"/>
      <c r="S11" s="12"/>
      <c r="T11" s="63"/>
      <c r="U11" s="71"/>
      <c r="V11" s="12"/>
    </row>
    <row r="12" spans="2:27" ht="21.75" customHeight="1" x14ac:dyDescent="0.25">
      <c r="B12" s="88"/>
      <c r="C12" s="80" t="s">
        <v>85</v>
      </c>
      <c r="D12" s="86">
        <v>27</v>
      </c>
      <c r="E12" s="78">
        <v>8</v>
      </c>
      <c r="F12" s="83">
        <f>E12*D12</f>
        <v>216</v>
      </c>
      <c r="G12" s="54"/>
      <c r="H12" s="373"/>
      <c r="I12" s="374"/>
      <c r="J12" s="85"/>
      <c r="K12" s="3">
        <v>8</v>
      </c>
      <c r="L12" s="35" t="s">
        <v>25</v>
      </c>
      <c r="M12" s="34">
        <f t="shared" ref="M12:M17" si="1">+$F$4/$F$11*($D$9)+M11</f>
        <v>19674.620320855618</v>
      </c>
      <c r="N12" s="144">
        <v>26000</v>
      </c>
      <c r="O12" s="149">
        <f t="shared" si="0"/>
        <v>6325.379679144382</v>
      </c>
      <c r="P12" s="76"/>
      <c r="Q12" s="52"/>
      <c r="R12" s="47"/>
      <c r="S12" s="12"/>
      <c r="T12" s="12"/>
      <c r="U12" s="63"/>
      <c r="V12" s="12"/>
      <c r="W12" s="12"/>
    </row>
    <row r="13" spans="2:27" ht="21.75" customHeight="1" x14ac:dyDescent="0.25">
      <c r="B13" s="87"/>
      <c r="C13" s="80" t="s">
        <v>86</v>
      </c>
      <c r="D13" s="86">
        <v>23</v>
      </c>
      <c r="E13" s="78">
        <v>8</v>
      </c>
      <c r="F13" s="83">
        <f>E13*D13</f>
        <v>184</v>
      </c>
      <c r="G13" s="54"/>
      <c r="H13" s="373" t="s">
        <v>23</v>
      </c>
      <c r="I13" s="374">
        <f>+M19</f>
        <v>44993.59893048129</v>
      </c>
      <c r="J13" s="85"/>
      <c r="K13" s="3">
        <v>9</v>
      </c>
      <c r="L13" s="35" t="s">
        <v>22</v>
      </c>
      <c r="M13" s="34">
        <f t="shared" si="1"/>
        <v>22416.165775401074</v>
      </c>
      <c r="N13" s="144">
        <v>28400</v>
      </c>
      <c r="O13" s="149">
        <f t="shared" si="0"/>
        <v>5983.8342245989261</v>
      </c>
      <c r="P13" s="76"/>
      <c r="Q13" s="52"/>
      <c r="R13" s="47"/>
      <c r="S13" s="12"/>
      <c r="T13" s="12"/>
      <c r="U13" s="63"/>
      <c r="X13" s="12"/>
    </row>
    <row r="14" spans="2:27" ht="21.75" customHeight="1" x14ac:dyDescent="0.25">
      <c r="B14" s="41"/>
      <c r="C14" s="80" t="s">
        <v>93</v>
      </c>
      <c r="D14" s="86">
        <v>29</v>
      </c>
      <c r="E14" s="78">
        <v>8</v>
      </c>
      <c r="F14" s="83">
        <f>E14*D14</f>
        <v>232</v>
      </c>
      <c r="G14" s="54"/>
      <c r="H14" s="373"/>
      <c r="I14" s="374"/>
      <c r="J14" s="82"/>
      <c r="K14" s="81">
        <v>10</v>
      </c>
      <c r="L14" s="35" t="s">
        <v>20</v>
      </c>
      <c r="M14" s="34">
        <f t="shared" si="1"/>
        <v>25157.71122994653</v>
      </c>
      <c r="N14" s="144">
        <v>31100</v>
      </c>
      <c r="O14" s="149">
        <f t="shared" si="0"/>
        <v>5942.2887700534702</v>
      </c>
      <c r="P14" s="76"/>
      <c r="Q14" s="52"/>
      <c r="R14" s="47"/>
      <c r="S14" s="12"/>
    </row>
    <row r="15" spans="2:27" ht="21.75" customHeight="1" x14ac:dyDescent="0.25">
      <c r="B15" s="41"/>
      <c r="C15" s="80" t="s">
        <v>88</v>
      </c>
      <c r="D15" s="86"/>
      <c r="E15" s="78"/>
      <c r="F15" s="83">
        <v>-35</v>
      </c>
      <c r="G15" s="54"/>
      <c r="H15" s="373" t="s">
        <v>18</v>
      </c>
      <c r="I15" s="374">
        <f>+F4</f>
        <v>60314</v>
      </c>
      <c r="K15" s="3">
        <v>11</v>
      </c>
      <c r="L15" s="35" t="s">
        <v>80</v>
      </c>
      <c r="M15" s="34">
        <f t="shared" si="1"/>
        <v>27899.256684491986</v>
      </c>
      <c r="N15" s="144"/>
      <c r="O15" s="149">
        <f t="shared" si="0"/>
        <v>-27899.256684491986</v>
      </c>
      <c r="P15" s="76"/>
      <c r="Q15" s="52"/>
      <c r="R15" s="30"/>
      <c r="S15" s="12"/>
      <c r="T15" s="12"/>
      <c r="U15" s="12"/>
    </row>
    <row r="16" spans="2:27" ht="21.75" customHeight="1" thickBot="1" x14ac:dyDescent="0.3">
      <c r="B16" s="41"/>
      <c r="C16" s="156" t="s">
        <v>92</v>
      </c>
      <c r="D16" s="79"/>
      <c r="E16" s="157"/>
      <c r="F16" s="77"/>
      <c r="G16" s="54"/>
      <c r="H16" s="379"/>
      <c r="I16" s="380"/>
      <c r="K16" s="3">
        <v>12</v>
      </c>
      <c r="L16" s="35" t="s">
        <v>15</v>
      </c>
      <c r="M16" s="34">
        <f t="shared" si="1"/>
        <v>30640.802139037442</v>
      </c>
      <c r="N16" s="144">
        <v>35300</v>
      </c>
      <c r="O16" s="149">
        <f t="shared" si="0"/>
        <v>4659.1978609625585</v>
      </c>
      <c r="P16" s="10"/>
      <c r="Q16" s="52"/>
      <c r="R16" s="71"/>
      <c r="S16" s="12"/>
      <c r="T16" s="12"/>
      <c r="U16" s="12"/>
      <c r="V16" s="12"/>
      <c r="AA16" s="30"/>
    </row>
    <row r="17" spans="2:26" ht="20.25" customHeight="1" thickBot="1" x14ac:dyDescent="0.5">
      <c r="B17" s="41"/>
      <c r="G17" s="60"/>
      <c r="H17" s="67"/>
      <c r="I17" s="66"/>
      <c r="K17" s="3">
        <v>13</v>
      </c>
      <c r="L17" s="138" t="s">
        <v>13</v>
      </c>
      <c r="M17" s="34">
        <f t="shared" si="1"/>
        <v>33382.347593582897</v>
      </c>
      <c r="N17" s="151">
        <v>37000</v>
      </c>
      <c r="O17" s="149">
        <f t="shared" si="0"/>
        <v>3617.6524064171026</v>
      </c>
      <c r="P17" s="10"/>
      <c r="Q17" s="52"/>
      <c r="R17" s="47"/>
      <c r="S17" s="12"/>
      <c r="T17" s="63"/>
      <c r="U17" s="12"/>
      <c r="V17" s="63"/>
      <c r="X17" s="64"/>
      <c r="Y17" s="63"/>
    </row>
    <row r="18" spans="2:26" ht="23.25" customHeight="1" thickBot="1" x14ac:dyDescent="0.4">
      <c r="B18" s="41"/>
      <c r="C18" s="186" t="s">
        <v>87</v>
      </c>
      <c r="D18" s="187">
        <f>SUM(D12:D15)</f>
        <v>79</v>
      </c>
      <c r="E18" s="187"/>
      <c r="F18" s="188">
        <f>SUM(F12:F16)</f>
        <v>597</v>
      </c>
      <c r="G18" s="60"/>
      <c r="H18" s="59"/>
      <c r="I18" s="38"/>
      <c r="K18" s="3">
        <v>14</v>
      </c>
      <c r="L18" s="58" t="s">
        <v>12</v>
      </c>
      <c r="M18" s="57">
        <f>+$F$4/$F$11*($D$9+$D$10)+M17</f>
        <v>39187.973262032094</v>
      </c>
      <c r="N18" s="144"/>
      <c r="O18" s="149">
        <f t="shared" si="0"/>
        <v>-39187.973262032094</v>
      </c>
      <c r="P18" s="2"/>
      <c r="Q18" s="52"/>
      <c r="R18" s="51"/>
      <c r="S18" s="12"/>
      <c r="U18" s="4"/>
      <c r="Z18" s="30"/>
    </row>
    <row r="19" spans="2:26" ht="18.75" customHeight="1" thickBot="1" x14ac:dyDescent="0.3">
      <c r="B19" s="41"/>
      <c r="C19" s="399" t="s">
        <v>96</v>
      </c>
      <c r="D19" s="398"/>
      <c r="E19" s="189"/>
      <c r="F19" s="279">
        <f ca="1">IFERROR(INDIRECT(AA4&amp;"!F19")+F18,F18)</f>
        <v>2659</v>
      </c>
      <c r="G19" s="54"/>
      <c r="H19" s="387" t="s">
        <v>67</v>
      </c>
      <c r="I19" s="388"/>
      <c r="J19" s="389"/>
      <c r="K19" s="3">
        <v>15</v>
      </c>
      <c r="L19" s="35" t="s">
        <v>9</v>
      </c>
      <c r="M19" s="34">
        <f>+$F$4/$F$11*($D$9+$D$10)+M18</f>
        <v>44993.59893048129</v>
      </c>
      <c r="N19" s="144"/>
      <c r="O19" s="149">
        <f t="shared" si="0"/>
        <v>-44993.59893048129</v>
      </c>
      <c r="P19" s="56"/>
      <c r="Q19" s="55"/>
      <c r="R19" s="47"/>
      <c r="S19" s="51"/>
      <c r="V19" s="12"/>
    </row>
    <row r="20" spans="2:26" ht="20.25" customHeight="1" thickBot="1" x14ac:dyDescent="0.3">
      <c r="B20" s="41"/>
      <c r="G20" s="54"/>
      <c r="H20" s="390"/>
      <c r="I20" s="391"/>
      <c r="J20" s="392"/>
      <c r="K20" s="3">
        <v>16</v>
      </c>
      <c r="L20" s="35" t="s">
        <v>8</v>
      </c>
      <c r="M20" s="34">
        <f>+$F$4/$F$11*($D$10)+M19</f>
        <v>48057.679144385031</v>
      </c>
      <c r="N20" s="144">
        <v>47500</v>
      </c>
      <c r="O20" s="149">
        <f t="shared" si="0"/>
        <v>-557.67914438503067</v>
      </c>
      <c r="P20" s="53"/>
      <c r="Q20" s="52"/>
      <c r="R20" s="51"/>
      <c r="S20" s="12"/>
      <c r="V20" s="30"/>
    </row>
    <row r="21" spans="2:26" ht="20.25" customHeight="1" x14ac:dyDescent="0.35">
      <c r="B21" s="41"/>
      <c r="C21" s="169" t="s">
        <v>89</v>
      </c>
      <c r="D21" s="172">
        <f>+F4/F18</f>
        <v>101.0284757118928</v>
      </c>
      <c r="E21" s="167"/>
      <c r="F21" s="1"/>
      <c r="G21" s="36"/>
      <c r="H21" s="390"/>
      <c r="I21" s="391"/>
      <c r="J21" s="392"/>
      <c r="K21" s="3">
        <v>17</v>
      </c>
      <c r="L21" s="35" t="s">
        <v>7</v>
      </c>
      <c r="M21" s="34">
        <f>+$F$4/$F$11*($D$10)+M20</f>
        <v>51121.759358288771</v>
      </c>
      <c r="N21" s="144"/>
      <c r="O21" s="149">
        <f t="shared" si="0"/>
        <v>-51121.759358288771</v>
      </c>
      <c r="P21" s="48"/>
      <c r="Q21" s="31"/>
      <c r="R21" s="47"/>
      <c r="S21" s="12"/>
    </row>
    <row r="22" spans="2:26" ht="20.25" customHeight="1" thickBot="1" x14ac:dyDescent="0.4">
      <c r="B22" s="41"/>
      <c r="C22" s="170" t="s">
        <v>90</v>
      </c>
      <c r="D22" s="174">
        <f ca="1">+F5/F19</f>
        <v>114.10718315156073</v>
      </c>
      <c r="E22" s="168"/>
      <c r="F22" s="1"/>
      <c r="G22" s="36"/>
      <c r="H22" s="390"/>
      <c r="I22" s="391"/>
      <c r="J22" s="392"/>
      <c r="K22" s="3">
        <v>18</v>
      </c>
      <c r="L22" s="35" t="s">
        <v>5</v>
      </c>
      <c r="M22" s="34">
        <f>+$F$4/$F$11*($D$10)+M21</f>
        <v>54185.839572192512</v>
      </c>
      <c r="N22" s="144"/>
      <c r="O22" s="149">
        <f t="shared" si="0"/>
        <v>-54185.839572192512</v>
      </c>
      <c r="P22" s="43"/>
      <c r="Q22" s="31"/>
      <c r="R22" s="42"/>
      <c r="S22" s="12"/>
      <c r="W22" s="30"/>
    </row>
    <row r="23" spans="2:26" ht="18.75" customHeight="1" thickBot="1" x14ac:dyDescent="0.4">
      <c r="B23" s="41"/>
      <c r="C23" s="171" t="s">
        <v>91</v>
      </c>
      <c r="D23" s="173">
        <v>120</v>
      </c>
      <c r="E23" s="168"/>
      <c r="F23" s="1"/>
      <c r="G23" s="36"/>
      <c r="H23" s="390"/>
      <c r="I23" s="391"/>
      <c r="J23" s="392"/>
      <c r="K23" s="3">
        <v>19</v>
      </c>
      <c r="L23" s="35" t="s">
        <v>2</v>
      </c>
      <c r="M23" s="34">
        <f>+$F$4/$F$11*($D$10)+M22</f>
        <v>57249.919786096252</v>
      </c>
      <c r="N23" s="144"/>
      <c r="O23" s="149">
        <f t="shared" si="0"/>
        <v>-57249.919786096252</v>
      </c>
      <c r="P23" s="32"/>
      <c r="Q23" s="31"/>
      <c r="R23" s="30"/>
      <c r="S23" s="12"/>
    </row>
    <row r="24" spans="2:26" ht="18.75" customHeight="1" thickBot="1" x14ac:dyDescent="0.4">
      <c r="B24" s="41"/>
      <c r="F24" s="1"/>
      <c r="G24" s="24"/>
      <c r="H24" s="393"/>
      <c r="I24" s="394"/>
      <c r="J24" s="395"/>
      <c r="K24" s="3">
        <v>20</v>
      </c>
      <c r="L24" s="23" t="s">
        <v>0</v>
      </c>
      <c r="M24" s="139">
        <f>+$F$4/$F$11*($D$10)+M23</f>
        <v>60313.999999999993</v>
      </c>
      <c r="N24" s="145"/>
      <c r="O24" s="150">
        <f t="shared" si="0"/>
        <v>-60313.999999999993</v>
      </c>
      <c r="P24" s="19"/>
      <c r="Q24" s="18"/>
      <c r="S24" s="12"/>
    </row>
    <row r="25" spans="2:26" ht="21.75" thickBot="1" x14ac:dyDescent="0.4">
      <c r="B25" s="41"/>
      <c r="C25" s="46" t="s">
        <v>6</v>
      </c>
      <c r="D25" s="45">
        <f>F25*D11</f>
        <v>76500</v>
      </c>
      <c r="E25" s="38"/>
      <c r="F25" s="44">
        <v>1500</v>
      </c>
      <c r="G25" s="1"/>
      <c r="H25" s="1"/>
      <c r="I25" s="1"/>
      <c r="K25" s="1"/>
      <c r="L25" s="1"/>
      <c r="N25" s="12"/>
      <c r="O25" s="1"/>
      <c r="P25" s="1"/>
      <c r="Q25" s="1"/>
    </row>
    <row r="26" spans="2:26" ht="18.75" customHeight="1" x14ac:dyDescent="0.35">
      <c r="B26" s="41"/>
      <c r="C26" s="40" t="s">
        <v>4</v>
      </c>
      <c r="D26" s="39">
        <f>F4</f>
        <v>60314</v>
      </c>
      <c r="E26" s="38"/>
      <c r="F26" s="37" t="s">
        <v>3</v>
      </c>
      <c r="G26" s="1"/>
      <c r="H26" s="1"/>
      <c r="I26" s="17"/>
      <c r="K26" s="1"/>
      <c r="L26" s="1"/>
      <c r="M26" s="1"/>
      <c r="N26" s="1"/>
      <c r="O26" s="1"/>
      <c r="P26" s="1"/>
      <c r="Q26" s="1"/>
    </row>
    <row r="27" spans="2:26" ht="18.75" customHeight="1" thickBot="1" x14ac:dyDescent="0.4">
      <c r="B27" s="41"/>
      <c r="C27" s="28" t="s">
        <v>1</v>
      </c>
      <c r="D27" s="27">
        <f>D25-D26</f>
        <v>16186</v>
      </c>
      <c r="E27" s="26"/>
      <c r="F27" s="25">
        <f>D27/F25</f>
        <v>10.790666666666667</v>
      </c>
      <c r="G27" s="1"/>
      <c r="H27" s="1"/>
      <c r="I27" s="1"/>
      <c r="J27" s="8"/>
      <c r="K27" s="1"/>
      <c r="L27" s="1"/>
      <c r="M27" s="1"/>
      <c r="N27" s="1"/>
      <c r="O27" s="1"/>
      <c r="P27" s="1"/>
      <c r="R27" s="13"/>
      <c r="S27" s="13"/>
    </row>
    <row r="28" spans="2:26" ht="18.75" customHeight="1" x14ac:dyDescent="0.2">
      <c r="B28" s="13"/>
      <c r="C28" s="13"/>
      <c r="D28" s="1"/>
      <c r="E28" s="1"/>
      <c r="F28" s="1"/>
      <c r="G28" s="1"/>
      <c r="H28" s="1"/>
      <c r="I28" s="1"/>
      <c r="J28" s="8"/>
      <c r="K28" s="15"/>
      <c r="L28" s="14"/>
      <c r="M28" s="14"/>
      <c r="N28" s="15"/>
      <c r="O28" s="15"/>
      <c r="P28" s="15"/>
      <c r="Q28" s="14"/>
      <c r="R28" s="13"/>
      <c r="S28" s="13"/>
    </row>
    <row r="29" spans="2:26" x14ac:dyDescent="0.2">
      <c r="B29" s="13"/>
      <c r="C29" s="13"/>
      <c r="D29" s="1"/>
      <c r="E29" s="1"/>
      <c r="F29" s="1"/>
      <c r="G29" s="1"/>
      <c r="H29" s="1"/>
      <c r="I29" s="1"/>
      <c r="J29" s="8"/>
      <c r="K29" s="15"/>
      <c r="L29" s="14"/>
      <c r="M29" s="14"/>
      <c r="N29" s="15"/>
      <c r="O29" s="15"/>
      <c r="P29" s="15"/>
      <c r="Q29" s="14"/>
      <c r="R29" s="13"/>
      <c r="S29" s="13"/>
    </row>
    <row r="30" spans="2:26" x14ac:dyDescent="0.2">
      <c r="B30" s="13"/>
      <c r="C30" s="13"/>
      <c r="D30" s="1"/>
      <c r="E30" s="1"/>
      <c r="F30" s="1"/>
      <c r="G30" s="1"/>
      <c r="H30" s="1"/>
      <c r="I30" s="1"/>
      <c r="J30" s="8"/>
      <c r="K30" s="15"/>
      <c r="L30" s="14"/>
      <c r="M30" s="14"/>
      <c r="N30" s="15"/>
      <c r="O30" s="15"/>
      <c r="P30" s="15"/>
      <c r="Q30" s="14"/>
      <c r="R30" s="13"/>
      <c r="S30" s="13"/>
    </row>
    <row r="31" spans="2:26" x14ac:dyDescent="0.2">
      <c r="B31" s="13"/>
      <c r="C31" s="13"/>
      <c r="D31" s="1"/>
      <c r="E31" s="1"/>
      <c r="F31" s="1"/>
      <c r="G31" s="1"/>
      <c r="H31" s="1"/>
      <c r="I31" s="1"/>
      <c r="J31" s="8"/>
      <c r="K31" s="15"/>
      <c r="L31" s="14"/>
      <c r="M31" s="14"/>
      <c r="N31" s="15"/>
      <c r="O31" s="15"/>
      <c r="P31" s="15"/>
      <c r="Q31" s="14"/>
      <c r="R31" s="13"/>
      <c r="S31" s="13"/>
    </row>
    <row r="32" spans="2:26" x14ac:dyDescent="0.2">
      <c r="B32" s="13"/>
      <c r="C32" s="13"/>
      <c r="D32" s="1"/>
      <c r="E32" s="1"/>
      <c r="F32" s="1"/>
      <c r="G32" s="1"/>
      <c r="H32" s="1"/>
      <c r="I32" s="1"/>
      <c r="J32" s="8"/>
      <c r="K32" s="15"/>
      <c r="L32" s="14"/>
      <c r="M32" s="14"/>
      <c r="N32" s="15"/>
      <c r="O32" s="15"/>
      <c r="P32" s="15"/>
      <c r="Q32" s="14"/>
      <c r="R32" s="13"/>
      <c r="S32" s="13"/>
    </row>
    <row r="33" spans="2:19" x14ac:dyDescent="0.2">
      <c r="B33" s="13"/>
      <c r="C33" s="8"/>
      <c r="D33" s="8"/>
      <c r="E33" s="8"/>
      <c r="F33" s="8"/>
      <c r="G33" s="1"/>
      <c r="H33" s="1"/>
      <c r="I33" s="1"/>
      <c r="J33" s="8"/>
      <c r="K33" s="15"/>
      <c r="L33" s="14"/>
      <c r="M33" s="14"/>
      <c r="N33" s="15"/>
      <c r="O33" s="15"/>
      <c r="P33" s="15"/>
      <c r="Q33" s="14"/>
      <c r="R33" s="13"/>
      <c r="S33" s="13"/>
    </row>
    <row r="34" spans="2:19" x14ac:dyDescent="0.2">
      <c r="B34" s="13"/>
      <c r="C34" s="8"/>
      <c r="D34" s="8"/>
      <c r="E34" s="8"/>
      <c r="F34" s="8"/>
      <c r="G34" s="1"/>
      <c r="H34" s="1"/>
      <c r="I34" s="1"/>
      <c r="J34" s="12"/>
      <c r="K34" s="15"/>
      <c r="L34" s="14"/>
      <c r="M34" s="14"/>
      <c r="N34" s="15"/>
      <c r="O34" s="15"/>
      <c r="P34" s="15"/>
      <c r="Q34" s="14"/>
    </row>
    <row r="35" spans="2:19" x14ac:dyDescent="0.2">
      <c r="B35" s="13"/>
      <c r="C35" s="8"/>
      <c r="D35" s="8"/>
      <c r="E35" s="8"/>
      <c r="F35" s="8"/>
      <c r="G35" s="1"/>
      <c r="H35" s="1"/>
      <c r="I35" s="1"/>
      <c r="J35" s="12"/>
      <c r="K35" s="11"/>
      <c r="L35" s="10"/>
      <c r="M35" s="10"/>
      <c r="N35" s="11"/>
      <c r="O35" s="11"/>
      <c r="P35" s="11"/>
      <c r="Q35" s="10"/>
    </row>
    <row r="36" spans="2:19" x14ac:dyDescent="0.2">
      <c r="B36" s="13"/>
      <c r="C36" s="8"/>
      <c r="D36" s="8"/>
      <c r="E36" s="8"/>
      <c r="F36" s="8"/>
      <c r="G36" s="1"/>
      <c r="H36" s="1"/>
      <c r="I36" s="1"/>
      <c r="J36" s="12"/>
      <c r="K36" s="11"/>
      <c r="L36" s="10"/>
      <c r="M36" s="10"/>
      <c r="N36" s="11"/>
      <c r="O36" s="11"/>
      <c r="P36" s="11"/>
      <c r="Q36" s="10"/>
    </row>
    <row r="37" spans="2:19" x14ac:dyDescent="0.2">
      <c r="B37" s="6"/>
      <c r="C37" s="8"/>
      <c r="D37" s="8"/>
      <c r="E37" s="8"/>
      <c r="F37" s="8"/>
      <c r="G37" s="8"/>
      <c r="H37" s="9"/>
      <c r="I37" s="8"/>
      <c r="J37" s="12"/>
      <c r="K37" s="11"/>
      <c r="L37" s="10"/>
      <c r="M37" s="10"/>
      <c r="N37" s="11"/>
      <c r="O37" s="11"/>
      <c r="P37" s="11"/>
      <c r="Q37" s="10"/>
    </row>
    <row r="38" spans="2:19" x14ac:dyDescent="0.2">
      <c r="B38" s="6"/>
      <c r="C38" s="8"/>
      <c r="D38" s="8"/>
      <c r="E38" s="8"/>
      <c r="F38" s="8"/>
      <c r="G38" s="8"/>
      <c r="H38" s="9"/>
      <c r="I38" s="8"/>
      <c r="J38" s="12"/>
      <c r="K38" s="11"/>
      <c r="L38" s="10"/>
      <c r="M38" s="10"/>
      <c r="N38" s="11"/>
      <c r="O38" s="11"/>
      <c r="P38" s="11"/>
      <c r="Q38" s="10"/>
    </row>
    <row r="39" spans="2:19" x14ac:dyDescent="0.2">
      <c r="B39" s="6"/>
      <c r="C39" s="8"/>
      <c r="D39" s="8"/>
      <c r="E39" s="8"/>
      <c r="F39" s="8"/>
      <c r="G39" s="8"/>
      <c r="H39" s="9"/>
      <c r="I39" s="8"/>
      <c r="J39" s="12"/>
      <c r="K39" s="11"/>
      <c r="L39" s="10"/>
      <c r="M39" s="10"/>
      <c r="N39" s="11"/>
      <c r="O39" s="11"/>
      <c r="P39" s="11"/>
      <c r="Q39" s="10"/>
    </row>
    <row r="40" spans="2:19" x14ac:dyDescent="0.2">
      <c r="B40" s="6"/>
      <c r="C40" s="6"/>
      <c r="D40" s="6"/>
      <c r="E40" s="6"/>
      <c r="F40" s="6"/>
      <c r="G40" s="8"/>
      <c r="H40" s="9"/>
      <c r="I40" s="8"/>
      <c r="J40" s="12"/>
      <c r="K40" s="11"/>
      <c r="L40" s="10"/>
      <c r="M40" s="10"/>
      <c r="N40" s="11"/>
      <c r="O40" s="11"/>
      <c r="P40" s="11"/>
      <c r="Q40" s="10"/>
    </row>
    <row r="41" spans="2:19" x14ac:dyDescent="0.2">
      <c r="B41" s="6"/>
      <c r="C41" s="6"/>
      <c r="D41" s="6"/>
      <c r="E41" s="6"/>
      <c r="F41" s="6"/>
      <c r="G41" s="8"/>
      <c r="H41" s="9"/>
      <c r="I41" s="8"/>
      <c r="J41" s="12"/>
      <c r="K41" s="11"/>
      <c r="L41" s="10"/>
      <c r="M41" s="10"/>
      <c r="N41" s="11"/>
      <c r="O41" s="11"/>
      <c r="P41" s="11"/>
      <c r="Q41" s="10"/>
    </row>
    <row r="42" spans="2:19" x14ac:dyDescent="0.2">
      <c r="B42" s="6"/>
      <c r="C42" s="6"/>
      <c r="D42" s="6"/>
      <c r="E42" s="6"/>
      <c r="F42" s="6"/>
      <c r="G42" s="8"/>
      <c r="H42" s="9"/>
      <c r="I42" s="8"/>
      <c r="K42" s="11"/>
      <c r="L42" s="10"/>
      <c r="M42" s="10"/>
      <c r="N42" s="11"/>
      <c r="O42" s="11"/>
      <c r="P42" s="11"/>
      <c r="Q42" s="10"/>
    </row>
    <row r="43" spans="2:19" x14ac:dyDescent="0.2">
      <c r="B43" s="6"/>
      <c r="C43" s="6"/>
      <c r="D43" s="6"/>
      <c r="E43" s="6"/>
      <c r="F43" s="6"/>
      <c r="G43" s="8"/>
      <c r="H43" s="9"/>
      <c r="I43" s="8"/>
    </row>
    <row r="44" spans="2:19" x14ac:dyDescent="0.2">
      <c r="B44" s="6"/>
      <c r="C44" s="6"/>
      <c r="D44" s="6"/>
      <c r="E44" s="6"/>
      <c r="F44" s="6"/>
      <c r="G44" s="6"/>
      <c r="H44" s="7"/>
      <c r="I44" s="6"/>
    </row>
    <row r="45" spans="2:19" x14ac:dyDescent="0.2">
      <c r="B45" s="6"/>
      <c r="C45" s="6"/>
      <c r="D45" s="6"/>
      <c r="E45" s="6"/>
      <c r="F45" s="6"/>
      <c r="G45" s="6"/>
      <c r="H45" s="7"/>
      <c r="I45" s="6"/>
    </row>
    <row r="46" spans="2:19" x14ac:dyDescent="0.2">
      <c r="B46" s="6"/>
      <c r="C46" s="6"/>
      <c r="D46" s="6"/>
      <c r="E46" s="6"/>
      <c r="F46" s="6"/>
      <c r="G46" s="6"/>
      <c r="H46" s="7"/>
      <c r="I46" s="6"/>
    </row>
    <row r="47" spans="2:19" x14ac:dyDescent="0.2">
      <c r="B47" s="6"/>
      <c r="C47" s="6"/>
      <c r="D47" s="6"/>
      <c r="E47" s="6"/>
      <c r="F47" s="6"/>
      <c r="G47" s="6"/>
      <c r="H47" s="7"/>
      <c r="I47" s="6"/>
    </row>
    <row r="48" spans="2:19" x14ac:dyDescent="0.2">
      <c r="B48" s="6"/>
      <c r="G48" s="6"/>
      <c r="H48" s="7"/>
      <c r="I48" s="6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H7:I8"/>
    <mergeCell ref="C19:D19"/>
    <mergeCell ref="B2:J2"/>
    <mergeCell ref="P5:Q5"/>
    <mergeCell ref="H9:H10"/>
    <mergeCell ref="I9:I10"/>
    <mergeCell ref="H11:H12"/>
    <mergeCell ref="I11:I12"/>
    <mergeCell ref="H13:H14"/>
    <mergeCell ref="I13:I14"/>
    <mergeCell ref="H15:H16"/>
    <mergeCell ref="I15:I16"/>
    <mergeCell ref="H19:J24"/>
  </mergeCells>
  <conditionalFormatting sqref="D22">
    <cfRule type="cellIs" dxfId="197" priority="1" operator="lessThan">
      <formula>$D$23</formula>
    </cfRule>
    <cfRule type="cellIs" dxfId="196" priority="2" operator="greaterThan">
      <formula>126</formula>
    </cfRule>
    <cfRule type="cellIs" dxfId="195" priority="3" operator="greaterThan">
      <formula>$D$23</formula>
    </cfRule>
  </conditionalFormatting>
  <pageMargins left="0.7" right="0.7" top="0.75" bottom="0.75" header="0.3" footer="0.3"/>
  <pageSetup paperSize="9" orientation="portrait"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8"/>
  <dimension ref="A1:AH110"/>
  <sheetViews>
    <sheetView topLeftCell="A4" zoomScale="95" zoomScaleNormal="95" workbookViewId="0">
      <selection activeCell="J14" sqref="J14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28515625" style="4" bestFit="1" customWidth="1"/>
    <col min="5" max="5" width="7.85546875" style="4" hidden="1" customWidth="1"/>
    <col min="6" max="6" width="19.85546875" style="4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0.710937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9.7109375" style="1" customWidth="1"/>
    <col min="19" max="25" width="9.140625" style="1"/>
    <col min="26" max="26" width="8.85546875" style="1" hidden="1" customWidth="1"/>
    <col min="27" max="27" width="0" style="12" hidden="1" customWidth="1"/>
    <col min="28" max="16384" width="9.140625" style="1"/>
  </cols>
  <sheetData>
    <row r="1" spans="1:3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34" ht="29.25" customHeight="1" thickBot="1" x14ac:dyDescent="0.55000000000000004">
      <c r="A2" s="192"/>
      <c r="B2" s="358">
        <v>43958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0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3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/>
      <c r="AA3" s="208"/>
      <c r="AB3" s="194"/>
      <c r="AC3" s="194"/>
      <c r="AD3" s="194"/>
      <c r="AE3" s="194"/>
      <c r="AF3" s="194"/>
      <c r="AG3" s="194"/>
      <c r="AH3" s="194"/>
    </row>
    <row r="4" spans="1:34" ht="31.5" customHeight="1" thickBot="1" x14ac:dyDescent="0.25">
      <c r="A4" s="192"/>
      <c r="B4" s="205"/>
      <c r="C4" s="194"/>
      <c r="D4" s="211" t="s">
        <v>94</v>
      </c>
      <c r="E4" s="212"/>
      <c r="F4" s="184">
        <v>68314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210"/>
      <c r="U4" s="194"/>
      <c r="V4" s="194"/>
      <c r="W4" s="194"/>
      <c r="X4" s="194"/>
      <c r="Y4" s="194"/>
      <c r="Z4" s="328">
        <v>7052020</v>
      </c>
      <c r="AA4" s="328">
        <v>6052020</v>
      </c>
      <c r="AB4" s="194"/>
      <c r="AC4" s="194"/>
      <c r="AD4" s="194"/>
      <c r="AE4" s="194"/>
      <c r="AF4" s="194"/>
      <c r="AG4" s="194"/>
      <c r="AH4" s="194"/>
    </row>
    <row r="5" spans="1:34" ht="29.25" customHeight="1" thickBot="1" x14ac:dyDescent="0.3">
      <c r="A5" s="192"/>
      <c r="B5" s="215"/>
      <c r="C5" s="194"/>
      <c r="D5" s="216" t="s">
        <v>95</v>
      </c>
      <c r="E5" s="217"/>
      <c r="F5" s="218">
        <f ca="1">IFERROR(INDIRECT(AA4&amp;"!F5")+F4,F4)</f>
        <v>371725</v>
      </c>
      <c r="G5" s="206"/>
      <c r="H5" s="219"/>
      <c r="I5" s="220" t="str">
        <f>+TEXT(B2,"")</f>
        <v/>
      </c>
      <c r="J5" s="194"/>
      <c r="K5" s="197">
        <v>1</v>
      </c>
      <c r="L5" s="221" t="s">
        <v>49</v>
      </c>
      <c r="M5" s="222">
        <f>+$F$4/$F$11*$D$8+M1</f>
        <v>2726.1455399061033</v>
      </c>
      <c r="N5" s="323">
        <v>7500</v>
      </c>
      <c r="O5" s="223">
        <f t="shared" ref="O5:O24" si="0">N5-M5</f>
        <v>4773.8544600938967</v>
      </c>
      <c r="P5" s="415" t="s">
        <v>48</v>
      </c>
      <c r="Q5" s="416"/>
      <c r="R5" s="224"/>
      <c r="S5" s="194"/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3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226"/>
      <c r="K6" s="197">
        <v>2</v>
      </c>
      <c r="L6" s="227" t="s">
        <v>47</v>
      </c>
      <c r="M6" s="228">
        <f>+$F$4/$F$11*$D$8+M5</f>
        <v>5452.2910798122066</v>
      </c>
      <c r="N6" s="324">
        <v>12500</v>
      </c>
      <c r="O6" s="229">
        <f t="shared" si="0"/>
        <v>7047.7089201877934</v>
      </c>
      <c r="P6" s="230" t="s">
        <v>46</v>
      </c>
      <c r="Q6" s="231">
        <f>+M11/7</f>
        <v>2726.1455399061037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34" ht="25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194"/>
      <c r="K7" s="197">
        <v>3</v>
      </c>
      <c r="L7" s="227" t="s">
        <v>61</v>
      </c>
      <c r="M7" s="228">
        <f>+$F$4/$F$11*$D$8+M6</f>
        <v>8178.4366197183099</v>
      </c>
      <c r="N7" s="324"/>
      <c r="O7" s="229">
        <f t="shared" si="0"/>
        <v>-8178.4366197183099</v>
      </c>
      <c r="P7" s="237" t="s">
        <v>39</v>
      </c>
      <c r="Q7" s="238">
        <f>+(M17-M11)/6</f>
        <v>3207.2300469483575</v>
      </c>
      <c r="R7" s="232"/>
      <c r="S7" s="208"/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3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194"/>
      <c r="K8" s="197">
        <v>4</v>
      </c>
      <c r="L8" s="227" t="s">
        <v>37</v>
      </c>
      <c r="M8" s="228">
        <f>+$F$4/$F$11*$D$8+M7</f>
        <v>10904.582159624413</v>
      </c>
      <c r="N8" s="324">
        <v>18000</v>
      </c>
      <c r="O8" s="229">
        <f t="shared" si="0"/>
        <v>7095.4178403755868</v>
      </c>
      <c r="P8" s="237" t="s">
        <v>36</v>
      </c>
      <c r="Q8" s="238">
        <f>+(M19-M17)/2</f>
        <v>6574.8215962441318</v>
      </c>
      <c r="R8" s="232"/>
      <c r="S8" s="208" t="s">
        <v>98</v>
      </c>
      <c r="T8" s="194"/>
      <c r="U8" s="208"/>
      <c r="V8" s="194"/>
      <c r="W8" s="194"/>
      <c r="X8" s="194"/>
      <c r="Y8" s="194"/>
      <c r="Z8" s="194"/>
      <c r="AA8" s="208"/>
      <c r="AB8" s="194"/>
      <c r="AC8" s="194"/>
      <c r="AD8" s="194"/>
      <c r="AE8" s="194"/>
      <c r="AF8" s="194"/>
      <c r="AG8" s="194"/>
      <c r="AH8" s="194"/>
    </row>
    <row r="9" spans="1:34" ht="18.75" customHeight="1" thickBot="1" x14ac:dyDescent="0.3">
      <c r="A9" s="192"/>
      <c r="B9" s="215"/>
      <c r="C9" s="242" t="s">
        <v>60</v>
      </c>
      <c r="D9" s="86">
        <v>20</v>
      </c>
      <c r="E9" s="243">
        <v>8</v>
      </c>
      <c r="F9" s="244">
        <f>E9*D9</f>
        <v>160</v>
      </c>
      <c r="G9" s="206"/>
      <c r="H9" s="421" t="s">
        <v>62</v>
      </c>
      <c r="I9" s="423">
        <f>M11-Q6</f>
        <v>16356.873239436622</v>
      </c>
      <c r="J9" s="194"/>
      <c r="K9" s="197">
        <v>5</v>
      </c>
      <c r="L9" s="227" t="s">
        <v>33</v>
      </c>
      <c r="M9" s="228">
        <f>+$F$4/$F$11*$D$8+M8</f>
        <v>13630.727699530516</v>
      </c>
      <c r="N9" s="324">
        <v>21500</v>
      </c>
      <c r="O9" s="229">
        <f t="shared" si="0"/>
        <v>7869.2723004694835</v>
      </c>
      <c r="P9" s="245" t="s">
        <v>32</v>
      </c>
      <c r="Q9" s="246">
        <f>+(M24-M19)/7</f>
        <v>2405.4225352112667</v>
      </c>
      <c r="R9" s="247"/>
      <c r="S9" s="208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194"/>
      <c r="AE9" s="194"/>
      <c r="AF9" s="194"/>
      <c r="AG9" s="194"/>
      <c r="AH9" s="194"/>
    </row>
    <row r="10" spans="1:34" ht="18.75" customHeight="1" x14ac:dyDescent="0.25">
      <c r="A10" s="192"/>
      <c r="B10" s="205"/>
      <c r="C10" s="242" t="s">
        <v>31</v>
      </c>
      <c r="D10" s="86">
        <v>21</v>
      </c>
      <c r="E10" s="243">
        <v>7</v>
      </c>
      <c r="F10" s="244">
        <f>E10*D10</f>
        <v>147</v>
      </c>
      <c r="G10" s="206"/>
      <c r="H10" s="422"/>
      <c r="I10" s="424"/>
      <c r="J10" s="248"/>
      <c r="K10" s="197">
        <v>6</v>
      </c>
      <c r="L10" s="249" t="s">
        <v>30</v>
      </c>
      <c r="M10" s="250">
        <f>+$F$4/$F$11*$D$8+M9</f>
        <v>16356.87323943662</v>
      </c>
      <c r="N10" s="325">
        <v>25000</v>
      </c>
      <c r="O10" s="229">
        <f t="shared" si="0"/>
        <v>8643.1267605633802</v>
      </c>
      <c r="P10" s="251"/>
      <c r="Q10" s="252"/>
      <c r="R10" s="253"/>
      <c r="S10" s="208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34" ht="18.75" customHeight="1" x14ac:dyDescent="0.25">
      <c r="A11" s="192"/>
      <c r="B11" s="205"/>
      <c r="C11" s="255" t="s">
        <v>29</v>
      </c>
      <c r="D11" s="256">
        <f>SUM(D8:D10)</f>
        <v>58</v>
      </c>
      <c r="E11" s="257"/>
      <c r="F11" s="256">
        <f>SUM(F8:F10)</f>
        <v>426</v>
      </c>
      <c r="G11" s="206"/>
      <c r="H11" s="400" t="s">
        <v>28</v>
      </c>
      <c r="I11" s="401">
        <f>+M17</f>
        <v>38326.399061032869</v>
      </c>
      <c r="J11" s="248"/>
      <c r="K11" s="197">
        <v>7</v>
      </c>
      <c r="L11" s="227" t="s">
        <v>27</v>
      </c>
      <c r="M11" s="228">
        <f>+$F$4/$F$11*($D$8)+M10</f>
        <v>19083.018779342725</v>
      </c>
      <c r="N11" s="324">
        <v>28980</v>
      </c>
      <c r="O11" s="229">
        <f t="shared" si="0"/>
        <v>9896.9812206572751</v>
      </c>
      <c r="P11" s="251"/>
      <c r="Q11" s="252"/>
      <c r="R11" s="258"/>
      <c r="S11" s="194" t="s">
        <v>99</v>
      </c>
      <c r="T11" s="254"/>
      <c r="U11" s="259"/>
      <c r="V11" s="208"/>
      <c r="W11" s="194"/>
      <c r="X11" s="194"/>
      <c r="Y11" s="194"/>
      <c r="Z11" s="194"/>
      <c r="AA11" s="208"/>
      <c r="AB11" s="194"/>
      <c r="AC11" s="194"/>
      <c r="AD11" s="194"/>
      <c r="AE11" s="194"/>
      <c r="AF11" s="194"/>
      <c r="AG11" s="194"/>
      <c r="AH11" s="194"/>
    </row>
    <row r="12" spans="1:34" ht="21.75" customHeight="1" x14ac:dyDescent="0.25">
      <c r="A12" s="192"/>
      <c r="B12" s="215"/>
      <c r="C12" s="242" t="s">
        <v>85</v>
      </c>
      <c r="D12" s="86">
        <v>26</v>
      </c>
      <c r="E12" s="243">
        <v>8</v>
      </c>
      <c r="F12" s="244">
        <f>E12*D12</f>
        <v>208</v>
      </c>
      <c r="G12" s="206"/>
      <c r="H12" s="400"/>
      <c r="I12" s="401"/>
      <c r="J12" s="248"/>
      <c r="K12" s="197">
        <v>8</v>
      </c>
      <c r="L12" s="227" t="s">
        <v>25</v>
      </c>
      <c r="M12" s="228">
        <f t="shared" ref="M12:M17" si="1">+$F$4/$F$11*($D$9)+M11</f>
        <v>22290.248826291081</v>
      </c>
      <c r="N12" s="324">
        <v>32032</v>
      </c>
      <c r="O12" s="229">
        <f t="shared" si="0"/>
        <v>9741.7511737089189</v>
      </c>
      <c r="P12" s="251"/>
      <c r="Q12" s="252"/>
      <c r="R12" s="258"/>
      <c r="S12" s="194" t="s">
        <v>100</v>
      </c>
      <c r="T12" s="208"/>
      <c r="U12" s="254"/>
      <c r="V12" s="208"/>
      <c r="W12" s="208"/>
      <c r="X12" s="194"/>
      <c r="Y12" s="194"/>
      <c r="Z12" s="194"/>
      <c r="AA12" s="208"/>
      <c r="AB12" s="194"/>
      <c r="AC12" s="194"/>
      <c r="AD12" s="194"/>
      <c r="AE12" s="194"/>
      <c r="AF12" s="194"/>
      <c r="AG12" s="194"/>
      <c r="AH12" s="194"/>
    </row>
    <row r="13" spans="1:34" ht="21.75" customHeight="1" x14ac:dyDescent="0.25">
      <c r="A13" s="192"/>
      <c r="B13" s="260"/>
      <c r="C13" s="242" t="s">
        <v>86</v>
      </c>
      <c r="D13" s="86">
        <v>20</v>
      </c>
      <c r="E13" s="243">
        <v>8</v>
      </c>
      <c r="F13" s="244">
        <f>E13*D13</f>
        <v>160</v>
      </c>
      <c r="G13" s="206"/>
      <c r="H13" s="400" t="s">
        <v>23</v>
      </c>
      <c r="I13" s="401">
        <f>+M19</f>
        <v>51476.042253521133</v>
      </c>
      <c r="J13" s="248"/>
      <c r="K13" s="197">
        <v>9</v>
      </c>
      <c r="L13" s="227" t="s">
        <v>22</v>
      </c>
      <c r="M13" s="228">
        <f t="shared" si="1"/>
        <v>25497.478873239437</v>
      </c>
      <c r="N13" s="324">
        <v>34000</v>
      </c>
      <c r="O13" s="229">
        <f t="shared" si="0"/>
        <v>8502.5211267605628</v>
      </c>
      <c r="P13" s="251"/>
      <c r="Q13" s="252"/>
      <c r="R13" s="258"/>
      <c r="S13" s="208"/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</row>
    <row r="14" spans="1:34" ht="21.75" customHeight="1" x14ac:dyDescent="0.25">
      <c r="A14" s="192"/>
      <c r="B14" s="205"/>
      <c r="C14" s="242" t="s">
        <v>93</v>
      </c>
      <c r="D14" s="86">
        <v>27</v>
      </c>
      <c r="E14" s="243">
        <v>8</v>
      </c>
      <c r="F14" s="244">
        <f>E14*D14</f>
        <v>216</v>
      </c>
      <c r="G14" s="206"/>
      <c r="H14" s="400"/>
      <c r="I14" s="401"/>
      <c r="J14" s="261"/>
      <c r="K14" s="262">
        <v>10</v>
      </c>
      <c r="L14" s="227" t="s">
        <v>20</v>
      </c>
      <c r="M14" s="228">
        <f t="shared" si="1"/>
        <v>28704.708920187793</v>
      </c>
      <c r="N14" s="324">
        <v>38200</v>
      </c>
      <c r="O14" s="229">
        <f t="shared" si="0"/>
        <v>9495.2910798122066</v>
      </c>
      <c r="P14" s="251"/>
      <c r="Q14" s="252"/>
      <c r="R14" s="258"/>
      <c r="S14" s="208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34" ht="21.75" customHeight="1" x14ac:dyDescent="0.25">
      <c r="A15" s="192"/>
      <c r="B15" s="205"/>
      <c r="C15" s="242" t="s">
        <v>88</v>
      </c>
      <c r="D15" s="86"/>
      <c r="E15" s="243"/>
      <c r="F15" s="244"/>
      <c r="G15" s="206"/>
      <c r="H15" s="400" t="s">
        <v>18</v>
      </c>
      <c r="I15" s="401">
        <f>+F4</f>
        <v>68314</v>
      </c>
      <c r="J15" s="194"/>
      <c r="K15" s="197">
        <v>11</v>
      </c>
      <c r="L15" s="227" t="s">
        <v>80</v>
      </c>
      <c r="M15" s="228">
        <f t="shared" si="1"/>
        <v>31911.93896713615</v>
      </c>
      <c r="N15" s="324">
        <v>40000</v>
      </c>
      <c r="O15" s="229">
        <f t="shared" si="0"/>
        <v>8088.0610328638504</v>
      </c>
      <c r="P15" s="251"/>
      <c r="Q15" s="252"/>
      <c r="R15" s="210"/>
      <c r="S15" s="208"/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34" ht="21.75" customHeight="1" thickBot="1" x14ac:dyDescent="0.3">
      <c r="A16" s="192"/>
      <c r="B16" s="205"/>
      <c r="C16" s="263" t="s">
        <v>92</v>
      </c>
      <c r="D16" s="79"/>
      <c r="E16" s="264"/>
      <c r="F16" s="265"/>
      <c r="G16" s="206"/>
      <c r="H16" s="402"/>
      <c r="I16" s="403"/>
      <c r="J16" s="194"/>
      <c r="K16" s="197">
        <v>12</v>
      </c>
      <c r="L16" s="227" t="s">
        <v>15</v>
      </c>
      <c r="M16" s="228">
        <f t="shared" si="1"/>
        <v>35119.169014084509</v>
      </c>
      <c r="N16" s="324">
        <v>42000</v>
      </c>
      <c r="O16" s="229">
        <f t="shared" si="0"/>
        <v>6880.8309859154906</v>
      </c>
      <c r="P16" s="266"/>
      <c r="Q16" s="252"/>
      <c r="R16" s="259"/>
      <c r="S16" s="194" t="s">
        <v>97</v>
      </c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228">
        <f t="shared" si="1"/>
        <v>38326.399061032869</v>
      </c>
      <c r="N17" s="325">
        <v>43700</v>
      </c>
      <c r="O17" s="229">
        <f t="shared" si="0"/>
        <v>5373.6009389671308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>
        <f>SUM(D12:D15)</f>
        <v>73</v>
      </c>
      <c r="E18" s="272"/>
      <c r="F18" s="273">
        <f>SUM(F12:F16)</f>
        <v>584</v>
      </c>
      <c r="G18" s="225"/>
      <c r="H18" s="274"/>
      <c r="I18" s="275"/>
      <c r="J18" s="194"/>
      <c r="K18" s="197">
        <v>14</v>
      </c>
      <c r="L18" s="249" t="s">
        <v>12</v>
      </c>
      <c r="M18" s="276">
        <f>+$F$4/$F$11*($D$9+$D$10)+M17</f>
        <v>44901.220657277001</v>
      </c>
      <c r="N18" s="324">
        <v>50500</v>
      </c>
      <c r="O18" s="229">
        <f t="shared" si="0"/>
        <v>5598.779342722999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194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3243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228">
        <f>+$F$4/$F$11*($D$9+$D$10)+M18</f>
        <v>51476.042253521133</v>
      </c>
      <c r="N19" s="324"/>
      <c r="O19" s="229">
        <f t="shared" si="0"/>
        <v>-51476.042253521133</v>
      </c>
      <c r="P19" s="280"/>
      <c r="Q19" s="281"/>
      <c r="R19" s="258"/>
      <c r="S19" s="277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228">
        <f>+$F$4/$F$11*($D$10)+M19</f>
        <v>54843.633802816905</v>
      </c>
      <c r="N20" s="324"/>
      <c r="O20" s="229">
        <f t="shared" si="0"/>
        <v>-54843.633802816905</v>
      </c>
      <c r="P20" s="282"/>
      <c r="Q20" s="252"/>
      <c r="R20" s="277"/>
      <c r="S20" s="208"/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194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284">
        <f>+F4/F18</f>
        <v>116.97602739726027</v>
      </c>
      <c r="E21" s="285"/>
      <c r="F21" s="194"/>
      <c r="G21" s="286"/>
      <c r="H21" s="409"/>
      <c r="I21" s="410"/>
      <c r="J21" s="411"/>
      <c r="K21" s="197">
        <v>17</v>
      </c>
      <c r="L21" s="227" t="s">
        <v>7</v>
      </c>
      <c r="M21" s="228">
        <f>+$F$4/$F$11*($D$10)+M20</f>
        <v>58211.225352112677</v>
      </c>
      <c r="N21" s="324"/>
      <c r="O21" s="229">
        <f t="shared" si="0"/>
        <v>-58211.225352112677</v>
      </c>
      <c r="P21" s="287"/>
      <c r="Q21" s="288"/>
      <c r="R21" s="258"/>
      <c r="S21" s="20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290">
        <f ca="1">+F5/F19</f>
        <v>114.62380511871724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228">
        <f>+$F$4/$F$11*($D$10)+M21</f>
        <v>61578.816901408449</v>
      </c>
      <c r="N22" s="324"/>
      <c r="O22" s="229">
        <f t="shared" si="0"/>
        <v>-61578.816901408449</v>
      </c>
      <c r="P22" s="292"/>
      <c r="Q22" s="288"/>
      <c r="R22" s="293"/>
      <c r="S22" s="208"/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295">
        <v>120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228">
        <f>+$F$4/$F$11*($D$10)+M22</f>
        <v>64946.408450704221</v>
      </c>
      <c r="N23" s="324"/>
      <c r="O23" s="229">
        <f t="shared" si="0"/>
        <v>-64946.408450704221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299">
        <f>+$F$4/$F$11*($D$10)+M23</f>
        <v>68314</v>
      </c>
      <c r="N24" s="326"/>
      <c r="O24" s="300">
        <f t="shared" si="0"/>
        <v>-68314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87000</v>
      </c>
      <c r="E25" s="305"/>
      <c r="F25" s="322">
        <v>1500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68314</v>
      </c>
      <c r="E26" s="305"/>
      <c r="F26" s="308" t="s">
        <v>3</v>
      </c>
      <c r="G26" s="194"/>
      <c r="H26" s="194"/>
      <c r="I26" s="309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18686</v>
      </c>
      <c r="E27" s="312"/>
      <c r="F27" s="313">
        <f>D27/F25</f>
        <v>12.457333333333333</v>
      </c>
      <c r="G27" s="194"/>
      <c r="H27" s="194"/>
      <c r="I27" s="194"/>
      <c r="J27" s="314"/>
      <c r="K27" s="194"/>
      <c r="L27" s="194"/>
      <c r="M27" s="194"/>
      <c r="N27" s="194"/>
      <c r="O27" s="194"/>
      <c r="P27" s="194"/>
      <c r="Q27" s="198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194"/>
      <c r="I28" s="194"/>
      <c r="J28" s="314"/>
      <c r="K28" s="316"/>
      <c r="L28" s="317"/>
      <c r="M28" s="317"/>
      <c r="N28" s="316"/>
      <c r="O28" s="316"/>
      <c r="P28" s="316"/>
      <c r="Q28" s="317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194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sheetProtection sheet="1" objects="1" scenarios="1"/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D22">
    <cfRule type="cellIs" dxfId="194" priority="1" operator="lessThan">
      <formula>$D$23</formula>
    </cfRule>
    <cfRule type="cellIs" dxfId="193" priority="2" operator="greaterThan">
      <formula>126</formula>
    </cfRule>
    <cfRule type="cellIs" dxfId="192" priority="3" operator="greaterThan">
      <formula>$D$23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atualizar">
          <controlPr defaultSize="0" autoLine="0" r:id="rId5">
            <anchor moveWithCells="1">
              <from>
                <xdr:col>20</xdr:col>
                <xdr:colOff>0</xdr:colOff>
                <xdr:row>12</xdr:row>
                <xdr:rowOff>114300</xdr:rowOff>
              </from>
              <to>
                <xdr:col>23</xdr:col>
                <xdr:colOff>190500</xdr:colOff>
                <xdr:row>15</xdr:row>
                <xdr:rowOff>28575</xdr:rowOff>
              </to>
            </anchor>
          </controlPr>
        </control>
      </mc:Choice>
      <mc:Fallback>
        <control shapeId="1028" r:id="rId4" name="atualizar"/>
      </mc:Fallback>
    </mc:AlternateContent>
    <mc:AlternateContent xmlns:mc="http://schemas.openxmlformats.org/markup-compatibility/2006">
      <mc:Choice Requires="x14">
        <control shapeId="1026" r:id="rId6" name="novafolha">
          <controlPr defaultSize="0" autoLine="0" r:id="rId7">
            <anchor moveWithCells="1">
              <from>
                <xdr:col>20</xdr:col>
                <xdr:colOff>0</xdr:colOff>
                <xdr:row>4</xdr:row>
                <xdr:rowOff>228600</xdr:rowOff>
              </from>
              <to>
                <xdr:col>23</xdr:col>
                <xdr:colOff>190500</xdr:colOff>
                <xdr:row>7</xdr:row>
                <xdr:rowOff>47625</xdr:rowOff>
              </to>
            </anchor>
          </controlPr>
        </control>
      </mc:Choice>
      <mc:Fallback>
        <control shapeId="1026" r:id="rId6" name="novafolha"/>
      </mc:Fallback>
    </mc:AlternateContent>
  </controls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07BC3-F695-418D-AF71-3C7C58293F1B}">
  <sheetPr codeName="Sheet615"/>
  <dimension ref="A1:CF110"/>
  <sheetViews>
    <sheetView zoomScale="85" zoomScaleNormal="85" workbookViewId="0">
      <selection activeCell="N26" sqref="N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44554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42000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24122021</v>
      </c>
      <c r="AA4" s="354">
        <v>23122021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2210.5263157894738</v>
      </c>
      <c r="N5" s="352"/>
      <c r="O5" s="345">
        <f>N5-M5</f>
        <v>-2210.5263157894738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4421.0526315789475</v>
      </c>
      <c r="N6" s="343">
        <v>11000</v>
      </c>
      <c r="O6" s="345">
        <f>N6-M6</f>
        <v>6578.9473684210525</v>
      </c>
      <c r="P6" s="230" t="s">
        <v>46</v>
      </c>
      <c r="Q6" s="231">
        <f>+M11/7</f>
        <v>2210.5263157894738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6631.5789473684217</v>
      </c>
      <c r="N7" s="343">
        <v>12400</v>
      </c>
      <c r="O7" s="345">
        <f t="shared" ref="O7:O24" si="0">N7-M7</f>
        <v>5768.4210526315783</v>
      </c>
      <c r="P7" s="237" t="s">
        <v>113</v>
      </c>
      <c r="Q7" s="238">
        <f>+(M17-M11)/6</f>
        <v>2306.6361556064071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23</v>
      </c>
      <c r="E8" s="240">
        <v>7</v>
      </c>
      <c r="F8" s="241">
        <f>E8*D8</f>
        <v>161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8842.105263157895</v>
      </c>
      <c r="N8" s="343"/>
      <c r="O8" s="345">
        <f t="shared" si="0"/>
        <v>-8842.105263157895</v>
      </c>
      <c r="P8" s="237" t="s">
        <v>36</v>
      </c>
      <c r="Q8" s="238">
        <f>+(M19-M17)/2</f>
        <v>3459.9542334096113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24</v>
      </c>
      <c r="E9" s="243">
        <v>8</v>
      </c>
      <c r="F9" s="244">
        <f>E9*D9</f>
        <v>192</v>
      </c>
      <c r="G9" s="206"/>
      <c r="H9" s="421" t="s">
        <v>62</v>
      </c>
      <c r="I9" s="423">
        <f>M11-Q6</f>
        <v>13263.157894736842</v>
      </c>
      <c r="J9" s="208"/>
      <c r="K9" s="197">
        <v>5</v>
      </c>
      <c r="L9" s="227" t="s">
        <v>33</v>
      </c>
      <c r="M9" s="344">
        <f>+$F$4/$F$11*$D$8+M8</f>
        <v>11052.631578947368</v>
      </c>
      <c r="N9" s="343"/>
      <c r="O9" s="345">
        <f t="shared" si="0"/>
        <v>-11052.631578947368</v>
      </c>
      <c r="P9" s="245" t="s">
        <v>32</v>
      </c>
      <c r="Q9" s="246">
        <f>+(M24-M19)/7</f>
        <v>823.79862700228841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12</v>
      </c>
      <c r="E10" s="243">
        <v>7</v>
      </c>
      <c r="F10" s="244">
        <f>E10*D10</f>
        <v>84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13263.157894736842</v>
      </c>
      <c r="N10" s="343"/>
      <c r="O10" s="345">
        <f>N10-M10</f>
        <v>-13263.157894736842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59</v>
      </c>
      <c r="E11" s="257"/>
      <c r="F11" s="256">
        <f>SUM(F8:F10)</f>
        <v>437</v>
      </c>
      <c r="G11" s="206"/>
      <c r="H11" s="400" t="s">
        <v>28</v>
      </c>
      <c r="I11" s="401">
        <f>+M17</f>
        <v>29313.501144164758</v>
      </c>
      <c r="J11" s="208"/>
      <c r="K11" s="197">
        <v>7</v>
      </c>
      <c r="L11" s="227" t="s">
        <v>27</v>
      </c>
      <c r="M11" s="344">
        <f>+$F$4/$F$11*($D$8)+M10</f>
        <v>15473.684210526315</v>
      </c>
      <c r="N11" s="343"/>
      <c r="O11" s="345">
        <f>N11-M11</f>
        <v>-15473.684210526315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28</v>
      </c>
      <c r="E12" s="243">
        <v>8</v>
      </c>
      <c r="F12" s="244">
        <f>E12*D12</f>
        <v>224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17780.320366132721</v>
      </c>
      <c r="N12" s="343"/>
      <c r="O12" s="345">
        <f>N12-M12</f>
        <v>-17780.320366132721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29</v>
      </c>
      <c r="E13" s="243">
        <v>8</v>
      </c>
      <c r="F13" s="244">
        <f>E13*D13</f>
        <v>232</v>
      </c>
      <c r="G13" s="206"/>
      <c r="H13" s="400" t="s">
        <v>23</v>
      </c>
      <c r="I13" s="401">
        <f>+M19</f>
        <v>36233.409610983981</v>
      </c>
      <c r="J13" s="208"/>
      <c r="K13" s="197">
        <v>9</v>
      </c>
      <c r="L13" s="227" t="s">
        <v>22</v>
      </c>
      <c r="M13" s="344">
        <f t="shared" si="1"/>
        <v>20086.956521739128</v>
      </c>
      <c r="N13" s="343"/>
      <c r="O13" s="345">
        <f t="shared" si="0"/>
        <v>-20086.956521739128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15</v>
      </c>
      <c r="E14" s="243">
        <v>8</v>
      </c>
      <c r="F14" s="244">
        <f>E14*D14</f>
        <v>120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22393.592677345536</v>
      </c>
      <c r="N14" s="343"/>
      <c r="O14" s="345">
        <f>N14-M14</f>
        <v>-22393.592677345536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42000</v>
      </c>
      <c r="J15" s="208"/>
      <c r="K15" s="197">
        <v>11</v>
      </c>
      <c r="L15" s="227" t="s">
        <v>80</v>
      </c>
      <c r="M15" s="344">
        <f t="shared" si="1"/>
        <v>24700.228832951943</v>
      </c>
      <c r="N15" s="343"/>
      <c r="O15" s="345">
        <f>N15-M15</f>
        <v>-24700.228832951943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27006.864988558351</v>
      </c>
      <c r="N16" s="343"/>
      <c r="O16" s="345">
        <f t="shared" si="0"/>
        <v>-27006.864988558351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29313.501144164758</v>
      </c>
      <c r="N17" s="343"/>
      <c r="O17" s="345">
        <f t="shared" si="0"/>
        <v>-29313.501144164758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576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32773.45537757437</v>
      </c>
      <c r="N18" s="343"/>
      <c r="O18" s="345">
        <f t="shared" si="0"/>
        <v>-32773.45537757437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576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36233.409610983981</v>
      </c>
      <c r="N19" s="343"/>
      <c r="O19" s="345">
        <f t="shared" si="0"/>
        <v>-36233.409610983981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37386.727688787185</v>
      </c>
      <c r="N20" s="343"/>
      <c r="O20" s="345">
        <f t="shared" si="0"/>
        <v>-37386.727688787185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72.916666666666671</v>
      </c>
      <c r="E21" s="285"/>
      <c r="F21" s="357">
        <f>F4/F11</f>
        <v>96.109839816933643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38540.045766590389</v>
      </c>
      <c r="N21" s="343"/>
      <c r="O21" s="345">
        <f t="shared" si="0"/>
        <v>-38540.045766590389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39693.363844393592</v>
      </c>
      <c r="N22" s="343"/>
      <c r="O22" s="345">
        <f t="shared" si="0"/>
        <v>-39693.363844393592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40846.681922196796</v>
      </c>
      <c r="N23" s="343"/>
      <c r="O23" s="345">
        <f>N23-M23</f>
        <v>-40846.681922196796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42000</v>
      </c>
      <c r="N24" s="351"/>
      <c r="O24" s="350">
        <f t="shared" si="0"/>
        <v>-42000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76700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42000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42000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34700</v>
      </c>
      <c r="E27" s="312"/>
      <c r="F27" s="332">
        <f>D27/F25</f>
        <v>26.692307692307693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91" priority="3" operator="lessThan">
      <formula>0</formula>
    </cfRule>
    <cfRule type="cellIs" dxfId="190" priority="4" operator="greaterThan">
      <formula>0</formula>
    </cfRule>
  </conditionalFormatting>
  <conditionalFormatting sqref="D22">
    <cfRule type="cellIs" dxfId="189" priority="1" operator="lessThan">
      <formula>$D$23</formula>
    </cfRule>
    <cfRule type="cellIs" dxfId="18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027075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027075" r:id="rId4" name="CommandButton1"/>
      </mc:Fallback>
    </mc:AlternateContent>
    <mc:AlternateContent xmlns:mc="http://schemas.openxmlformats.org/markup-compatibility/2006">
      <mc:Choice Requires="x14">
        <control shapeId="1702707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027074" r:id="rId6" name="atualizar"/>
      </mc:Fallback>
    </mc:AlternateContent>
    <mc:AlternateContent xmlns:mc="http://schemas.openxmlformats.org/markup-compatibility/2006">
      <mc:Choice Requires="x14">
        <control shapeId="17027073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027073" r:id="rId8" name="novafolha"/>
      </mc:Fallback>
    </mc:AlternateContent>
  </controls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A84BB-000C-4301-A0F4-934BF8E02C90}">
  <sheetPr codeName="Sheet616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44573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12012022</v>
      </c>
      <c r="AA4" s="354"/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3744.6808510638298</v>
      </c>
      <c r="N5" s="352">
        <v>4700</v>
      </c>
      <c r="O5" s="345">
        <f>N5-M5</f>
        <v>955.31914893617022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7489.3617021276596</v>
      </c>
      <c r="N6" s="343">
        <v>10700</v>
      </c>
      <c r="O6" s="345">
        <f>N6-M6</f>
        <v>3210.6382978723404</v>
      </c>
      <c r="P6" s="230" t="s">
        <v>46</v>
      </c>
      <c r="Q6" s="231">
        <f>+M11/7</f>
        <v>3744.6808510638298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11234.04255319149</v>
      </c>
      <c r="N7" s="343">
        <v>16000</v>
      </c>
      <c r="O7" s="345">
        <f t="shared" ref="O7:O24" si="0">N7-M7</f>
        <v>4765.9574468085102</v>
      </c>
      <c r="P7" s="237" t="s">
        <v>113</v>
      </c>
      <c r="Q7" s="238">
        <f>+(M17-M11)/6</f>
        <v>4446.8085106382996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14978.723404255319</v>
      </c>
      <c r="N8" s="343">
        <v>19500</v>
      </c>
      <c r="O8" s="345">
        <f t="shared" si="0"/>
        <v>4521.2765957446809</v>
      </c>
      <c r="P8" s="237" t="s">
        <v>36</v>
      </c>
      <c r="Q8" s="238">
        <f>+(M19-M17)/2</f>
        <v>8191.4893617021262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19</v>
      </c>
      <c r="E9" s="243">
        <v>8</v>
      </c>
      <c r="F9" s="244">
        <f>E9*D9</f>
        <v>152</v>
      </c>
      <c r="G9" s="206"/>
      <c r="H9" s="421" t="s">
        <v>62</v>
      </c>
      <c r="I9" s="423">
        <f>M11-Q6</f>
        <v>22468.08510638298</v>
      </c>
      <c r="J9" s="208"/>
      <c r="K9" s="197">
        <v>5</v>
      </c>
      <c r="L9" s="227" t="s">
        <v>33</v>
      </c>
      <c r="M9" s="344">
        <f>+$F$4/$F$11*$D$8+M8</f>
        <v>18723.40425531915</v>
      </c>
      <c r="N9" s="343"/>
      <c r="O9" s="345">
        <f t="shared" si="0"/>
        <v>-18723.40425531915</v>
      </c>
      <c r="P9" s="245" t="s">
        <v>32</v>
      </c>
      <c r="Q9" s="246">
        <f>+(M24-M19)/7</f>
        <v>2674.772036474169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22468.08510638298</v>
      </c>
      <c r="N10" s="343">
        <v>27900</v>
      </c>
      <c r="O10" s="345">
        <f>N10-M10</f>
        <v>5431.9148936170204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51</v>
      </c>
      <c r="E11" s="257"/>
      <c r="F11" s="256">
        <f>SUM(F8:F10)</f>
        <v>376</v>
      </c>
      <c r="G11" s="206"/>
      <c r="H11" s="400" t="s">
        <v>28</v>
      </c>
      <c r="I11" s="401">
        <f>+M17</f>
        <v>52893.617021276608</v>
      </c>
      <c r="J11" s="208"/>
      <c r="K11" s="197">
        <v>7</v>
      </c>
      <c r="L11" s="227" t="s">
        <v>27</v>
      </c>
      <c r="M11" s="344">
        <f>+$F$4/$F$11*($D$8)+M10</f>
        <v>26212.765957446809</v>
      </c>
      <c r="N11" s="343">
        <v>31400</v>
      </c>
      <c r="O11" s="345">
        <f>N11-M11</f>
        <v>5187.2340425531911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20</v>
      </c>
      <c r="E12" s="243">
        <v>8</v>
      </c>
      <c r="F12" s="244">
        <f>E12*D12</f>
        <v>160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30659.574468085106</v>
      </c>
      <c r="N12" s="343"/>
      <c r="O12" s="345">
        <f>N12-M12</f>
        <v>-30659.574468085106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21</v>
      </c>
      <c r="E13" s="243">
        <v>8</v>
      </c>
      <c r="F13" s="244">
        <f>E13*D13</f>
        <v>168</v>
      </c>
      <c r="G13" s="206"/>
      <c r="H13" s="400" t="s">
        <v>23</v>
      </c>
      <c r="I13" s="401">
        <f>+M19</f>
        <v>69276.595744680861</v>
      </c>
      <c r="J13" s="208"/>
      <c r="K13" s="197">
        <v>9</v>
      </c>
      <c r="L13" s="227" t="s">
        <v>22</v>
      </c>
      <c r="M13" s="344">
        <f t="shared" si="1"/>
        <v>35106.382978723406</v>
      </c>
      <c r="N13" s="343">
        <v>38400</v>
      </c>
      <c r="O13" s="345">
        <f t="shared" si="0"/>
        <v>3293.6170212765937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18</v>
      </c>
      <c r="E14" s="243">
        <v>8</v>
      </c>
      <c r="F14" s="244">
        <f>E14*D14</f>
        <v>144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39553.191489361707</v>
      </c>
      <c r="N14" s="343"/>
      <c r="O14" s="345">
        <f>N14-M14</f>
        <v>-39553.191489361707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88000</v>
      </c>
      <c r="J15" s="208"/>
      <c r="K15" s="197">
        <v>11</v>
      </c>
      <c r="L15" s="227" t="s">
        <v>80</v>
      </c>
      <c r="M15" s="344">
        <f t="shared" si="1"/>
        <v>44000.000000000007</v>
      </c>
      <c r="N15" s="343">
        <v>46500</v>
      </c>
      <c r="O15" s="345">
        <f>N15-M15</f>
        <v>2499.9999999999927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48446.808510638308</v>
      </c>
      <c r="N16" s="343"/>
      <c r="O16" s="345">
        <f t="shared" si="0"/>
        <v>-48446.808510638308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52893.617021276608</v>
      </c>
      <c r="N17" s="343">
        <v>54000</v>
      </c>
      <c r="O17" s="345">
        <f t="shared" si="0"/>
        <v>1106.3829787233917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472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61085.106382978738</v>
      </c>
      <c r="N18" s="343"/>
      <c r="O18" s="345">
        <f t="shared" si="0"/>
        <v>-61085.106382978738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472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69276.595744680861</v>
      </c>
      <c r="N19" s="343">
        <v>62000</v>
      </c>
      <c r="O19" s="345">
        <f t="shared" si="0"/>
        <v>-7276.5957446808607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73021.276595744697</v>
      </c>
      <c r="N20" s="343"/>
      <c r="O20" s="345">
        <f t="shared" si="0"/>
        <v>-73021.276595744697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186.4406779661017</v>
      </c>
      <c r="E21" s="285"/>
      <c r="F21" s="357">
        <f>F4/F11</f>
        <v>234.04255319148936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76765.957446808534</v>
      </c>
      <c r="N21" s="343">
        <v>68000</v>
      </c>
      <c r="O21" s="345">
        <f t="shared" si="0"/>
        <v>-8765.9574468085339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80510.63829787237</v>
      </c>
      <c r="N22" s="343"/>
      <c r="O22" s="345">
        <f t="shared" si="0"/>
        <v>-80510.63829787237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84255.319148936207</v>
      </c>
      <c r="N23" s="343"/>
      <c r="O23" s="345">
        <f>N23-M23</f>
        <v>-84255.319148936207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88000.000000000044</v>
      </c>
      <c r="N24" s="351"/>
      <c r="O24" s="350">
        <f t="shared" si="0"/>
        <v>-88000.000000000044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66300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88000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-21700</v>
      </c>
      <c r="E27" s="312"/>
      <c r="F27" s="332">
        <f>D27/F25</f>
        <v>-16.692307692307693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187" priority="3" operator="lessThan">
      <formula>0</formula>
    </cfRule>
    <cfRule type="cellIs" dxfId="186" priority="4" operator="greaterThan">
      <formula>0</formula>
    </cfRule>
  </conditionalFormatting>
  <conditionalFormatting sqref="D22">
    <cfRule type="cellIs" dxfId="185" priority="1" operator="lessThan">
      <formula>$D$23</formula>
    </cfRule>
    <cfRule type="cellIs" dxfId="18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043457" r:id="rId4" name="novafolha">
          <controlPr defaultSize="0" autoLine="0" autoPict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043457" r:id="rId4" name="novafolha"/>
      </mc:Fallback>
    </mc:AlternateContent>
    <mc:AlternateContent xmlns:mc="http://schemas.openxmlformats.org/markup-compatibility/2006">
      <mc:Choice Requires="x14">
        <control shapeId="17043458" r:id="rId6" name="atualizar">
          <controlPr defaultSize="0" autoLine="0" autoPict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043458" r:id="rId6" name="atualizar"/>
      </mc:Fallback>
    </mc:AlternateContent>
    <mc:AlternateContent xmlns:mc="http://schemas.openxmlformats.org/markup-compatibility/2006">
      <mc:Choice Requires="x14">
        <control shapeId="17043459" r:id="rId8" name="CommandButton1">
          <controlPr defaultSize="0" autoLine="0" autoPict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043459" r:id="rId8" name="CommandButton1"/>
      </mc:Fallback>
    </mc:AlternateContent>
  </controls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91263-E2B5-4B64-B35A-1680127C1A1A}">
  <sheetPr codeName="Sheet617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44574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13012022</v>
      </c>
      <c r="AA4" s="354">
        <v>1012022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3527.6381909547736</v>
      </c>
      <c r="N5" s="352">
        <v>6600</v>
      </c>
      <c r="O5" s="345">
        <f>N5-M5</f>
        <v>3072.3618090452264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7055.2763819095471</v>
      </c>
      <c r="N6" s="343">
        <v>12000</v>
      </c>
      <c r="O6" s="345">
        <f>N6-M6</f>
        <v>4944.7236180904529</v>
      </c>
      <c r="P6" s="230" t="s">
        <v>46</v>
      </c>
      <c r="Q6" s="231">
        <f>+M11/7</f>
        <v>3527.638190954774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10582.91457286432</v>
      </c>
      <c r="N7" s="343">
        <v>17000</v>
      </c>
      <c r="O7" s="345">
        <f t="shared" ref="O7:O24" si="0">N7-M7</f>
        <v>6417.0854271356802</v>
      </c>
      <c r="P7" s="237" t="s">
        <v>113</v>
      </c>
      <c r="Q7" s="238">
        <f>+(M17-M11)/6</f>
        <v>3919.597989949747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18</v>
      </c>
      <c r="E8" s="240">
        <v>7</v>
      </c>
      <c r="F8" s="241">
        <f>E8*D8</f>
        <v>126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14110.552763819094</v>
      </c>
      <c r="N8" s="343">
        <v>18100</v>
      </c>
      <c r="O8" s="345">
        <f t="shared" si="0"/>
        <v>3989.4472361809057</v>
      </c>
      <c r="P8" s="237" t="s">
        <v>36</v>
      </c>
      <c r="Q8" s="238">
        <f>+(M19-M17)/2</f>
        <v>7055.2763819095489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20</v>
      </c>
      <c r="E9" s="243">
        <v>8</v>
      </c>
      <c r="F9" s="244">
        <f>E9*D9</f>
        <v>160</v>
      </c>
      <c r="G9" s="206"/>
      <c r="H9" s="421" t="s">
        <v>62</v>
      </c>
      <c r="I9" s="423">
        <f>M11-Q6</f>
        <v>21165.829145728643</v>
      </c>
      <c r="J9" s="208"/>
      <c r="K9" s="197">
        <v>5</v>
      </c>
      <c r="L9" s="227" t="s">
        <v>33</v>
      </c>
      <c r="M9" s="344">
        <f>+$F$4/$F$11*$D$8+M8</f>
        <v>17638.190954773869</v>
      </c>
      <c r="N9" s="343">
        <v>19600</v>
      </c>
      <c r="O9" s="345">
        <f t="shared" si="0"/>
        <v>1961.8090452261313</v>
      </c>
      <c r="P9" s="245" t="s">
        <v>32</v>
      </c>
      <c r="Q9" s="246">
        <f>+(M24-M19)/7</f>
        <v>2239.7702799712838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21165.829145728643</v>
      </c>
      <c r="N10" s="343">
        <v>24800</v>
      </c>
      <c r="O10" s="345">
        <f>N10-M10</f>
        <v>3634.1708542713568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54</v>
      </c>
      <c r="E11" s="257"/>
      <c r="F11" s="256">
        <f>SUM(F8:F10)</f>
        <v>398</v>
      </c>
      <c r="G11" s="206"/>
      <c r="H11" s="400" t="s">
        <v>28</v>
      </c>
      <c r="I11" s="401">
        <f>+M17</f>
        <v>48211.0552763819</v>
      </c>
      <c r="J11" s="208"/>
      <c r="K11" s="197">
        <v>7</v>
      </c>
      <c r="L11" s="227" t="s">
        <v>27</v>
      </c>
      <c r="M11" s="344">
        <f>+$F$4/$F$11*($D$8)+M10</f>
        <v>24693.467336683418</v>
      </c>
      <c r="N11" s="343">
        <v>29400</v>
      </c>
      <c r="O11" s="345">
        <f>N11-M11</f>
        <v>4706.5326633165823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22</v>
      </c>
      <c r="E12" s="243">
        <v>8</v>
      </c>
      <c r="F12" s="244">
        <f>E12*D12</f>
        <v>176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28613.065326633165</v>
      </c>
      <c r="N12" s="343"/>
      <c r="O12" s="345">
        <f>N12-M12</f>
        <v>-28613.065326633165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23</v>
      </c>
      <c r="E13" s="243">
        <v>8</v>
      </c>
      <c r="F13" s="244">
        <f>E13*D13</f>
        <v>184</v>
      </c>
      <c r="G13" s="206"/>
      <c r="H13" s="400" t="s">
        <v>23</v>
      </c>
      <c r="I13" s="401">
        <f>+M19</f>
        <v>62321.608040200997</v>
      </c>
      <c r="J13" s="208"/>
      <c r="K13" s="197">
        <v>9</v>
      </c>
      <c r="L13" s="227" t="s">
        <v>22</v>
      </c>
      <c r="M13" s="344">
        <f t="shared" si="1"/>
        <v>32532.663316582912</v>
      </c>
      <c r="N13" s="343">
        <v>32700</v>
      </c>
      <c r="O13" s="345">
        <f t="shared" si="0"/>
        <v>167.33668341708835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18</v>
      </c>
      <c r="E14" s="243">
        <v>8</v>
      </c>
      <c r="F14" s="244">
        <f>E14*D14</f>
        <v>144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36452.261306532659</v>
      </c>
      <c r="N14" s="343"/>
      <c r="O14" s="345">
        <f>N14-M14</f>
        <v>-36452.261306532659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78000</v>
      </c>
      <c r="J15" s="208"/>
      <c r="K15" s="197">
        <v>11</v>
      </c>
      <c r="L15" s="227" t="s">
        <v>80</v>
      </c>
      <c r="M15" s="344">
        <f t="shared" si="1"/>
        <v>40371.859296482406</v>
      </c>
      <c r="N15" s="343"/>
      <c r="O15" s="345">
        <f>N15-M15</f>
        <v>-40371.859296482406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44291.457286432153</v>
      </c>
      <c r="N16" s="343">
        <v>41800</v>
      </c>
      <c r="O16" s="345">
        <f t="shared" si="0"/>
        <v>-2491.4572864321526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48211.0552763819</v>
      </c>
      <c r="N17" s="343"/>
      <c r="O17" s="345">
        <f t="shared" si="0"/>
        <v>-48211.0552763819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504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55266.331658291449</v>
      </c>
      <c r="N18" s="343">
        <v>50000</v>
      </c>
      <c r="O18" s="345">
        <f t="shared" si="0"/>
        <v>-5266.3316582914485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504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62321.608040200997</v>
      </c>
      <c r="N19" s="343">
        <v>53000</v>
      </c>
      <c r="O19" s="345">
        <f t="shared" si="0"/>
        <v>-9321.6080402009975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65457.286432160799</v>
      </c>
      <c r="N20" s="343"/>
      <c r="O20" s="345">
        <f t="shared" si="0"/>
        <v>-65457.286432160799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154.76190476190476</v>
      </c>
      <c r="E21" s="285"/>
      <c r="F21" s="357">
        <f>F4/F11</f>
        <v>195.97989949748742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68592.964824120601</v>
      </c>
      <c r="N21" s="343"/>
      <c r="O21" s="345">
        <f t="shared" si="0"/>
        <v>-68592.964824120601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71728.643216080396</v>
      </c>
      <c r="N22" s="343"/>
      <c r="O22" s="345">
        <f t="shared" si="0"/>
        <v>-71728.643216080396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74864.321608040191</v>
      </c>
      <c r="N23" s="343"/>
      <c r="O23" s="345">
        <f>N23-M23</f>
        <v>-74864.321608040191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77999.999999999985</v>
      </c>
      <c r="N24" s="351"/>
      <c r="O24" s="350">
        <f t="shared" si="0"/>
        <v>-77999.999999999985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70200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36200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-7800</v>
      </c>
      <c r="E27" s="312"/>
      <c r="F27" s="332">
        <f>D27/F25</f>
        <v>-6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83" priority="3" operator="lessThan">
      <formula>0</formula>
    </cfRule>
    <cfRule type="cellIs" dxfId="182" priority="4" operator="greaterThan">
      <formula>0</formula>
    </cfRule>
  </conditionalFormatting>
  <conditionalFormatting sqref="D22">
    <cfRule type="cellIs" dxfId="181" priority="1" operator="lessThan">
      <formula>$D$23</formula>
    </cfRule>
    <cfRule type="cellIs" dxfId="18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153027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153027" r:id="rId4" name="CommandButton1"/>
      </mc:Fallback>
    </mc:AlternateContent>
    <mc:AlternateContent xmlns:mc="http://schemas.openxmlformats.org/markup-compatibility/2006">
      <mc:Choice Requires="x14">
        <control shapeId="1715302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153026" r:id="rId6" name="atualizar"/>
      </mc:Fallback>
    </mc:AlternateContent>
    <mc:AlternateContent xmlns:mc="http://schemas.openxmlformats.org/markup-compatibility/2006">
      <mc:Choice Requires="x14">
        <control shapeId="17153025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153025" r:id="rId8" name="novafolha"/>
      </mc:Fallback>
    </mc:AlternateContent>
  </controls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831DE-2280-409B-B94D-8A07E0310C54}">
  <sheetPr codeName="Sheet618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44575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83000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14012022</v>
      </c>
      <c r="AA4" s="354">
        <v>13012022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3972.292191435768</v>
      </c>
      <c r="N5" s="352">
        <v>4700</v>
      </c>
      <c r="O5" s="345">
        <f>N5-M5</f>
        <v>727.70780856423198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7944.584382871536</v>
      </c>
      <c r="N6" s="343">
        <v>11900</v>
      </c>
      <c r="O6" s="345">
        <f>N6-M6</f>
        <v>3955.415617128464</v>
      </c>
      <c r="P6" s="230" t="s">
        <v>46</v>
      </c>
      <c r="Q6" s="231">
        <f>+M11/7</f>
        <v>3972.292191435768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11916.876574307304</v>
      </c>
      <c r="N7" s="343">
        <v>16200</v>
      </c>
      <c r="O7" s="345">
        <f t="shared" ref="O7:O24" si="0">N7-M7</f>
        <v>4283.1234256926964</v>
      </c>
      <c r="P7" s="237" t="s">
        <v>113</v>
      </c>
      <c r="Q7" s="238">
        <f>+(M17-M11)/6</f>
        <v>3972.2921914357662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19</v>
      </c>
      <c r="E8" s="240">
        <v>7</v>
      </c>
      <c r="F8" s="241">
        <f>E8*D8</f>
        <v>133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15889.168765743072</v>
      </c>
      <c r="N8" s="343">
        <v>22000</v>
      </c>
      <c r="O8" s="345">
        <f t="shared" si="0"/>
        <v>6110.8312342569279</v>
      </c>
      <c r="P8" s="237" t="s">
        <v>36</v>
      </c>
      <c r="Q8" s="238">
        <f>+(M19-M17)/2</f>
        <v>7317.3803526448355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19</v>
      </c>
      <c r="E9" s="243">
        <v>8</v>
      </c>
      <c r="F9" s="244">
        <f>E9*D9</f>
        <v>152</v>
      </c>
      <c r="G9" s="206"/>
      <c r="H9" s="421" t="s">
        <v>62</v>
      </c>
      <c r="I9" s="423">
        <f>M11-Q6</f>
        <v>23833.753148614607</v>
      </c>
      <c r="J9" s="208"/>
      <c r="K9" s="197">
        <v>5</v>
      </c>
      <c r="L9" s="227" t="s">
        <v>33</v>
      </c>
      <c r="M9" s="344">
        <f>+$F$4/$F$11*$D$8+M8</f>
        <v>19861.460957178839</v>
      </c>
      <c r="N9" s="343">
        <v>24200</v>
      </c>
      <c r="O9" s="345">
        <f t="shared" si="0"/>
        <v>4338.5390428211613</v>
      </c>
      <c r="P9" s="245" t="s">
        <v>32</v>
      </c>
      <c r="Q9" s="246">
        <f>+(M24-M19)/7</f>
        <v>2389.34868657791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23833.753148614607</v>
      </c>
      <c r="N10" s="343">
        <v>26700</v>
      </c>
      <c r="O10" s="345">
        <f>N10-M10</f>
        <v>2866.2468513853928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54</v>
      </c>
      <c r="E11" s="257"/>
      <c r="F11" s="256">
        <f>SUM(F8:F10)</f>
        <v>397</v>
      </c>
      <c r="G11" s="206"/>
      <c r="H11" s="400" t="s">
        <v>28</v>
      </c>
      <c r="I11" s="401">
        <f>+M17</f>
        <v>51639.798488664972</v>
      </c>
      <c r="J11" s="208"/>
      <c r="K11" s="197">
        <v>7</v>
      </c>
      <c r="L11" s="227" t="s">
        <v>27</v>
      </c>
      <c r="M11" s="344">
        <f>+$F$4/$F$11*($D$8)+M10</f>
        <v>27806.045340050376</v>
      </c>
      <c r="N11" s="343">
        <v>30700</v>
      </c>
      <c r="O11" s="345">
        <f>N11-M11</f>
        <v>2893.9546599496243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24</v>
      </c>
      <c r="E12" s="243">
        <v>8</v>
      </c>
      <c r="F12" s="244">
        <f>E12*D12</f>
        <v>192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31778.337531486144</v>
      </c>
      <c r="N12" s="343">
        <v>35600</v>
      </c>
      <c r="O12" s="345">
        <f>N12-M12</f>
        <v>3821.6624685138559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20</v>
      </c>
      <c r="E13" s="243">
        <v>8</v>
      </c>
      <c r="F13" s="244">
        <f>E13*D13</f>
        <v>160</v>
      </c>
      <c r="G13" s="206"/>
      <c r="H13" s="400" t="s">
        <v>23</v>
      </c>
      <c r="I13" s="401">
        <f>+M19</f>
        <v>66274.559193954643</v>
      </c>
      <c r="J13" s="208"/>
      <c r="K13" s="197">
        <v>9</v>
      </c>
      <c r="L13" s="227" t="s">
        <v>22</v>
      </c>
      <c r="M13" s="344">
        <f t="shared" si="1"/>
        <v>35750.629722921913</v>
      </c>
      <c r="N13" s="343">
        <v>39000</v>
      </c>
      <c r="O13" s="345">
        <f t="shared" si="0"/>
        <v>3249.3702770780874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18</v>
      </c>
      <c r="E14" s="243">
        <v>8</v>
      </c>
      <c r="F14" s="244">
        <f>E14*D14</f>
        <v>144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39722.921914357677</v>
      </c>
      <c r="N14" s="343">
        <v>43000</v>
      </c>
      <c r="O14" s="345">
        <f>N14-M14</f>
        <v>3277.0780856423225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83000</v>
      </c>
      <c r="J15" s="208"/>
      <c r="K15" s="197">
        <v>11</v>
      </c>
      <c r="L15" s="227" t="s">
        <v>80</v>
      </c>
      <c r="M15" s="344">
        <f t="shared" si="1"/>
        <v>43695.214105793442</v>
      </c>
      <c r="N15" s="343">
        <v>47000</v>
      </c>
      <c r="O15" s="345">
        <f>N15-M15</f>
        <v>3304.7858942065577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47667.506297229207</v>
      </c>
      <c r="N16" s="343">
        <v>51000</v>
      </c>
      <c r="O16" s="345">
        <f t="shared" si="0"/>
        <v>3332.4937027707929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51639.798488664972</v>
      </c>
      <c r="N17" s="343">
        <v>53000</v>
      </c>
      <c r="O17" s="345">
        <f t="shared" si="0"/>
        <v>1360.201511335028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496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58957.178841309811</v>
      </c>
      <c r="N18" s="343"/>
      <c r="O18" s="345">
        <f t="shared" si="0"/>
        <v>-58957.178841309811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1000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66274.559193954643</v>
      </c>
      <c r="N19" s="343"/>
      <c r="O19" s="345">
        <f t="shared" si="0"/>
        <v>-66274.559193954643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69619.647355163717</v>
      </c>
      <c r="N20" s="343"/>
      <c r="O20" s="345">
        <f t="shared" si="0"/>
        <v>-69619.647355163717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167.33870967741936</v>
      </c>
      <c r="E21" s="285"/>
      <c r="F21" s="357">
        <f>F4/F11</f>
        <v>209.06801007556675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72964.735516372792</v>
      </c>
      <c r="N21" s="343">
        <v>65700</v>
      </c>
      <c r="O21" s="345">
        <f t="shared" si="0"/>
        <v>-7264.7355163727916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76309.823677581866</v>
      </c>
      <c r="N22" s="343"/>
      <c r="O22" s="345">
        <f t="shared" si="0"/>
        <v>-76309.823677581866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79654.91183879094</v>
      </c>
      <c r="N23" s="343"/>
      <c r="O23" s="345">
        <f>N23-M23</f>
        <v>-79654.91183879094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83000.000000000015</v>
      </c>
      <c r="N24" s="351"/>
      <c r="O24" s="350">
        <f t="shared" si="0"/>
        <v>-83000.000000000015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70200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83000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32000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-12800</v>
      </c>
      <c r="E27" s="312"/>
      <c r="F27" s="332">
        <f>D27/F25</f>
        <v>-9.8461538461538467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79" priority="3" operator="lessThan">
      <formula>0</formula>
    </cfRule>
    <cfRule type="cellIs" dxfId="178" priority="4" operator="greaterThan">
      <formula>0</formula>
    </cfRule>
  </conditionalFormatting>
  <conditionalFormatting sqref="D22">
    <cfRule type="cellIs" dxfId="177" priority="1" operator="lessThan">
      <formula>$D$23</formula>
    </cfRule>
    <cfRule type="cellIs" dxfId="17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154051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154051" r:id="rId4" name="CommandButton1"/>
      </mc:Fallback>
    </mc:AlternateContent>
    <mc:AlternateContent xmlns:mc="http://schemas.openxmlformats.org/markup-compatibility/2006">
      <mc:Choice Requires="x14">
        <control shapeId="1715405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154050" r:id="rId6" name="atualizar"/>
      </mc:Fallback>
    </mc:AlternateContent>
    <mc:AlternateContent xmlns:mc="http://schemas.openxmlformats.org/markup-compatibility/2006">
      <mc:Choice Requires="x14">
        <control shapeId="17154049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154049" r:id="rId8" name="novafolha"/>
      </mc:Fallback>
    </mc:AlternateContent>
  </controls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B4351-B837-4528-93FA-053A5A029549}">
  <sheetPr codeName="Sheet619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44576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55000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15012022</v>
      </c>
      <c r="AA4" s="354">
        <v>14012022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2323.9436619718308</v>
      </c>
      <c r="N5" s="352">
        <v>6000</v>
      </c>
      <c r="O5" s="345">
        <f>N5-M5</f>
        <v>3676.0563380281692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4647.8873239436616</v>
      </c>
      <c r="N6" s="343">
        <v>10500</v>
      </c>
      <c r="O6" s="345">
        <f>N6-M6</f>
        <v>5852.1126760563384</v>
      </c>
      <c r="P6" s="230" t="s">
        <v>46</v>
      </c>
      <c r="Q6" s="231">
        <f>+M11/7</f>
        <v>2323.9436619718308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6971.8309859154924</v>
      </c>
      <c r="N7" s="343">
        <v>12200</v>
      </c>
      <c r="O7" s="345">
        <f t="shared" ref="O7:O24" si="0">N7-M7</f>
        <v>5228.1690140845076</v>
      </c>
      <c r="P7" s="237" t="s">
        <v>113</v>
      </c>
      <c r="Q7" s="238">
        <f>+(M17-M11)/6</f>
        <v>2943.6619718309862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15</v>
      </c>
      <c r="E8" s="240">
        <v>7</v>
      </c>
      <c r="F8" s="241">
        <f>E8*D8</f>
        <v>105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9295.7746478873232</v>
      </c>
      <c r="N8" s="343">
        <v>13900</v>
      </c>
      <c r="O8" s="345">
        <f t="shared" si="0"/>
        <v>4604.2253521126768</v>
      </c>
      <c r="P8" s="237" t="s">
        <v>36</v>
      </c>
      <c r="Q8" s="238">
        <f>+(M19-M17)/2</f>
        <v>5112.6760563380303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19</v>
      </c>
      <c r="E9" s="243">
        <v>8</v>
      </c>
      <c r="F9" s="244">
        <f>E9*D9</f>
        <v>152</v>
      </c>
      <c r="G9" s="206"/>
      <c r="H9" s="421" t="s">
        <v>62</v>
      </c>
      <c r="I9" s="423">
        <f>M11-Q6</f>
        <v>13943.661971830985</v>
      </c>
      <c r="J9" s="208"/>
      <c r="K9" s="197">
        <v>5</v>
      </c>
      <c r="L9" s="227" t="s">
        <v>33</v>
      </c>
      <c r="M9" s="344">
        <f>+$F$4/$F$11*$D$8+M8</f>
        <v>11619.718309859154</v>
      </c>
      <c r="N9" s="343"/>
      <c r="O9" s="345">
        <f t="shared" si="0"/>
        <v>-11619.718309859154</v>
      </c>
      <c r="P9" s="245" t="s">
        <v>32</v>
      </c>
      <c r="Q9" s="246">
        <f>+(M24-M19)/7</f>
        <v>1549.2957746478871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14</v>
      </c>
      <c r="E10" s="243">
        <v>7</v>
      </c>
      <c r="F10" s="244">
        <f>E10*D10</f>
        <v>98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13943.661971830985</v>
      </c>
      <c r="N10" s="343"/>
      <c r="O10" s="345">
        <f>N10-M10</f>
        <v>-13943.661971830985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48</v>
      </c>
      <c r="E11" s="257"/>
      <c r="F11" s="256">
        <f>SUM(F8:F10)</f>
        <v>355</v>
      </c>
      <c r="G11" s="206"/>
      <c r="H11" s="400" t="s">
        <v>28</v>
      </c>
      <c r="I11" s="401">
        <f>+M17</f>
        <v>33929.57746478873</v>
      </c>
      <c r="J11" s="208"/>
      <c r="K11" s="197">
        <v>7</v>
      </c>
      <c r="L11" s="227" t="s">
        <v>27</v>
      </c>
      <c r="M11" s="344">
        <f>+$F$4/$F$11*($D$8)+M10</f>
        <v>16267.605633802816</v>
      </c>
      <c r="N11" s="343"/>
      <c r="O11" s="345">
        <f>N11-M11</f>
        <v>-16267.605633802816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17</v>
      </c>
      <c r="E12" s="243">
        <v>8</v>
      </c>
      <c r="F12" s="244">
        <f>E12*D12</f>
        <v>136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19211.267605633802</v>
      </c>
      <c r="N12" s="343">
        <v>23500</v>
      </c>
      <c r="O12" s="345">
        <f>N12-M12</f>
        <v>4288.7323943661977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20</v>
      </c>
      <c r="E13" s="243">
        <v>8</v>
      </c>
      <c r="F13" s="244">
        <f>E13*D13</f>
        <v>160</v>
      </c>
      <c r="G13" s="206"/>
      <c r="H13" s="400" t="s">
        <v>23</v>
      </c>
      <c r="I13" s="401">
        <f>+M19</f>
        <v>44154.929577464791</v>
      </c>
      <c r="J13" s="208"/>
      <c r="K13" s="197">
        <v>9</v>
      </c>
      <c r="L13" s="227" t="s">
        <v>22</v>
      </c>
      <c r="M13" s="344">
        <f t="shared" si="1"/>
        <v>22154.929577464787</v>
      </c>
      <c r="N13" s="343"/>
      <c r="O13" s="345">
        <f t="shared" si="0"/>
        <v>-22154.929577464787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16</v>
      </c>
      <c r="E14" s="243">
        <v>8</v>
      </c>
      <c r="F14" s="244">
        <f>E14*D14</f>
        <v>128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25098.591549295772</v>
      </c>
      <c r="N14" s="343">
        <v>29300</v>
      </c>
      <c r="O14" s="345">
        <f>N14-M14</f>
        <v>4201.408450704228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55000</v>
      </c>
      <c r="J15" s="208"/>
      <c r="K15" s="197">
        <v>11</v>
      </c>
      <c r="L15" s="227" t="s">
        <v>80</v>
      </c>
      <c r="M15" s="344">
        <f t="shared" si="1"/>
        <v>28042.253521126757</v>
      </c>
      <c r="N15" s="343"/>
      <c r="O15" s="345">
        <f>N15-M15</f>
        <v>-28042.253521126757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30985.915492957742</v>
      </c>
      <c r="N16" s="343"/>
      <c r="O16" s="345">
        <f t="shared" si="0"/>
        <v>-30985.915492957742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33929.57746478873</v>
      </c>
      <c r="N17" s="343"/>
      <c r="O17" s="345">
        <f t="shared" si="0"/>
        <v>-33929.57746478873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424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39042.25352112676</v>
      </c>
      <c r="N18" s="343">
        <v>31300</v>
      </c>
      <c r="O18" s="345">
        <f t="shared" si="0"/>
        <v>-7742.2535211267605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1424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44154.929577464791</v>
      </c>
      <c r="N19" s="343">
        <v>33800</v>
      </c>
      <c r="O19" s="345">
        <f t="shared" si="0"/>
        <v>-10354.929577464791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46323.943661971833</v>
      </c>
      <c r="N20" s="343">
        <v>35600</v>
      </c>
      <c r="O20" s="345">
        <f t="shared" si="0"/>
        <v>-10723.943661971833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129.71698113207546</v>
      </c>
      <c r="E21" s="285"/>
      <c r="F21" s="357">
        <f>F4/F11</f>
        <v>154.92957746478874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48492.957746478874</v>
      </c>
      <c r="N21" s="343">
        <v>37900</v>
      </c>
      <c r="O21" s="345">
        <f t="shared" si="0"/>
        <v>-10592.957746478874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50661.971830985916</v>
      </c>
      <c r="N22" s="343"/>
      <c r="O22" s="345">
        <f t="shared" si="0"/>
        <v>-50661.971830985916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52830.985915492958</v>
      </c>
      <c r="N23" s="343"/>
      <c r="O23" s="345">
        <f>N23-M23</f>
        <v>-52830.985915492958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55000</v>
      </c>
      <c r="N24" s="351"/>
      <c r="O24" s="350">
        <f t="shared" si="0"/>
        <v>-55000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62400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55000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+F4-N14</f>
        <v>25700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7400</v>
      </c>
      <c r="E27" s="312"/>
      <c r="F27" s="332">
        <f>D27/F25</f>
        <v>5.6923076923076925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75" priority="3" operator="lessThan">
      <formula>0</formula>
    </cfRule>
    <cfRule type="cellIs" dxfId="174" priority="4" operator="greaterThan">
      <formula>0</formula>
    </cfRule>
  </conditionalFormatting>
  <conditionalFormatting sqref="D22">
    <cfRule type="cellIs" dxfId="173" priority="1" operator="lessThan">
      <formula>$D$23</formula>
    </cfRule>
    <cfRule type="cellIs" dxfId="17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155075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155075" r:id="rId4" name="CommandButton1"/>
      </mc:Fallback>
    </mc:AlternateContent>
    <mc:AlternateContent xmlns:mc="http://schemas.openxmlformats.org/markup-compatibility/2006">
      <mc:Choice Requires="x14">
        <control shapeId="1715507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155074" r:id="rId6" name="atualizar"/>
      </mc:Fallback>
    </mc:AlternateContent>
    <mc:AlternateContent xmlns:mc="http://schemas.openxmlformats.org/markup-compatibility/2006">
      <mc:Choice Requires="x14">
        <control shapeId="17155073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155073" r:id="rId8" name="novafolha"/>
      </mc:Fallback>
    </mc:AlternateContent>
  </controls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D90F9-9ECB-4119-B706-5057BD52C99E}">
  <sheetPr codeName="Sheet620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44578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116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17012022</v>
      </c>
      <c r="AA4" s="354">
        <v>15012022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2491.725768321513</v>
      </c>
      <c r="N5" s="352">
        <v>2500</v>
      </c>
      <c r="O5" s="345">
        <f>N5-M5</f>
        <v>8.2742316784870127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4983.451536643026</v>
      </c>
      <c r="N6" s="343">
        <v>7700</v>
      </c>
      <c r="O6" s="345">
        <f>N6-M6</f>
        <v>2716.548463356974</v>
      </c>
      <c r="P6" s="230" t="s">
        <v>46</v>
      </c>
      <c r="Q6" s="231">
        <f>+M11/7</f>
        <v>2491.7257683215134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7475.177304964539</v>
      </c>
      <c r="N7" s="343">
        <v>11900</v>
      </c>
      <c r="O7" s="345">
        <f t="shared" ref="O7:O24" si="0">N7-M7</f>
        <v>4424.822695035461</v>
      </c>
      <c r="P7" s="237" t="s">
        <v>113</v>
      </c>
      <c r="Q7" s="238">
        <f>+(M17-M11)/6</f>
        <v>3517.7304964539003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9966.9030732860519</v>
      </c>
      <c r="N8" s="343">
        <v>15000</v>
      </c>
      <c r="O8" s="345">
        <f t="shared" si="0"/>
        <v>5033.0969267139481</v>
      </c>
      <c r="P8" s="237" t="s">
        <v>36</v>
      </c>
      <c r="Q8" s="238">
        <f>+(M19-M17)/2</f>
        <v>5862.8841607565046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24</v>
      </c>
      <c r="E9" s="243">
        <v>8</v>
      </c>
      <c r="F9" s="244">
        <f>E9*D9</f>
        <v>192</v>
      </c>
      <c r="G9" s="206"/>
      <c r="H9" s="421" t="s">
        <v>62</v>
      </c>
      <c r="I9" s="423">
        <f>M11-Q6</f>
        <v>14950.35460992908</v>
      </c>
      <c r="J9" s="208"/>
      <c r="K9" s="197">
        <v>5</v>
      </c>
      <c r="L9" s="227" t="s">
        <v>33</v>
      </c>
      <c r="M9" s="344">
        <f>+$F$4/$F$11*$D$8+M8</f>
        <v>12458.628841607566</v>
      </c>
      <c r="N9" s="343"/>
      <c r="O9" s="345">
        <f t="shared" si="0"/>
        <v>-12458.628841607566</v>
      </c>
      <c r="P9" s="245" t="s">
        <v>32</v>
      </c>
      <c r="Q9" s="246">
        <f>+(M24-M19)/7</f>
        <v>1675.109760216141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14950.35460992908</v>
      </c>
      <c r="N10" s="343">
        <v>17600</v>
      </c>
      <c r="O10" s="345">
        <f>N10-M10</f>
        <v>2649.6453900709203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57</v>
      </c>
      <c r="E11" s="257"/>
      <c r="F11" s="256">
        <f>SUM(F8:F10)</f>
        <v>423</v>
      </c>
      <c r="G11" s="206"/>
      <c r="H11" s="400" t="s">
        <v>28</v>
      </c>
      <c r="I11" s="401">
        <f>+M17</f>
        <v>38548.463356973996</v>
      </c>
      <c r="J11" s="208"/>
      <c r="K11" s="197">
        <v>7</v>
      </c>
      <c r="L11" s="227" t="s">
        <v>27</v>
      </c>
      <c r="M11" s="344">
        <f>+$F$4/$F$11*($D$8)+M10</f>
        <v>17442.080378250594</v>
      </c>
      <c r="N11" s="343">
        <v>22200</v>
      </c>
      <c r="O11" s="345">
        <f>N11-M11</f>
        <v>4757.9196217494064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20</v>
      </c>
      <c r="E12" s="243">
        <v>8</v>
      </c>
      <c r="F12" s="244">
        <f>E12*D12</f>
        <v>160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20959.810874704493</v>
      </c>
      <c r="N12" s="343">
        <v>23300</v>
      </c>
      <c r="O12" s="345">
        <f>N12-M12</f>
        <v>2340.1891252955065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29</v>
      </c>
      <c r="E13" s="243">
        <v>8</v>
      </c>
      <c r="F13" s="244">
        <f>E13*D13</f>
        <v>232</v>
      </c>
      <c r="G13" s="206"/>
      <c r="H13" s="400" t="s">
        <v>23</v>
      </c>
      <c r="I13" s="401">
        <f>+M19</f>
        <v>50274.231678487005</v>
      </c>
      <c r="J13" s="208"/>
      <c r="K13" s="197">
        <v>9</v>
      </c>
      <c r="L13" s="227" t="s">
        <v>22</v>
      </c>
      <c r="M13" s="344">
        <f t="shared" si="1"/>
        <v>24477.541371158393</v>
      </c>
      <c r="N13" s="343">
        <v>26900</v>
      </c>
      <c r="O13" s="345">
        <f t="shared" si="0"/>
        <v>2422.4586288416067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17</v>
      </c>
      <c r="E14" s="243">
        <v>8</v>
      </c>
      <c r="F14" s="244">
        <f>E14*D14</f>
        <v>136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27995.271867612293</v>
      </c>
      <c r="N14" s="343">
        <v>29400</v>
      </c>
      <c r="O14" s="345">
        <f>N14-M14</f>
        <v>1404.7281323877069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62000</v>
      </c>
      <c r="J15" s="208"/>
      <c r="K15" s="197">
        <v>11</v>
      </c>
      <c r="L15" s="227" t="s">
        <v>80</v>
      </c>
      <c r="M15" s="344">
        <f t="shared" si="1"/>
        <v>31513.002364066193</v>
      </c>
      <c r="N15" s="343">
        <v>33600</v>
      </c>
      <c r="O15" s="345">
        <f>N15-M15</f>
        <v>2086.997635933807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35030.732860520096</v>
      </c>
      <c r="N16" s="343">
        <v>36000</v>
      </c>
      <c r="O16" s="345">
        <f t="shared" si="0"/>
        <v>969.26713947990356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38548.463356973996</v>
      </c>
      <c r="N17" s="343"/>
      <c r="O17" s="345">
        <f t="shared" si="0"/>
        <v>-38548.463356973996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528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44411.347517730501</v>
      </c>
      <c r="N18" s="343"/>
      <c r="O18" s="345">
        <f t="shared" si="0"/>
        <v>-44411.347517730501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1952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50274.231678487005</v>
      </c>
      <c r="N19" s="343"/>
      <c r="O19" s="345">
        <f t="shared" si="0"/>
        <v>-50274.231678487005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52619.385342789603</v>
      </c>
      <c r="N20" s="343"/>
      <c r="O20" s="345">
        <f t="shared" si="0"/>
        <v>-52619.385342789603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117.42424242424242</v>
      </c>
      <c r="E21" s="285"/>
      <c r="F21" s="357">
        <f>F4/F11</f>
        <v>146.57210401891254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54964.5390070922</v>
      </c>
      <c r="N21" s="343"/>
      <c r="O21" s="345">
        <f t="shared" si="0"/>
        <v>-54964.5390070922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57309.692671394798</v>
      </c>
      <c r="N22" s="343"/>
      <c r="O22" s="345">
        <f t="shared" si="0"/>
        <v>-57309.692671394798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59654.846335697395</v>
      </c>
      <c r="N23" s="343"/>
      <c r="O23" s="345">
        <f>N23-M23</f>
        <v>-59654.846335697395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61999.999999999993</v>
      </c>
      <c r="N24" s="351"/>
      <c r="O24" s="350">
        <f t="shared" si="0"/>
        <v>-61999.999999999993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74100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26000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12100</v>
      </c>
      <c r="E27" s="312"/>
      <c r="F27" s="332">
        <f>D27/F25</f>
        <v>9.3076923076923084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71" priority="3" operator="lessThan">
      <formula>0</formula>
    </cfRule>
    <cfRule type="cellIs" dxfId="170" priority="4" operator="greaterThan">
      <formula>0</formula>
    </cfRule>
  </conditionalFormatting>
  <conditionalFormatting sqref="D22">
    <cfRule type="cellIs" dxfId="169" priority="1" operator="lessThan">
      <formula>$D$23</formula>
    </cfRule>
    <cfRule type="cellIs" dxfId="16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156099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156099" r:id="rId4" name="CommandButton1"/>
      </mc:Fallback>
    </mc:AlternateContent>
    <mc:AlternateContent xmlns:mc="http://schemas.openxmlformats.org/markup-compatibility/2006">
      <mc:Choice Requires="x14">
        <control shapeId="1715609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156098" r:id="rId6" name="atualizar"/>
      </mc:Fallback>
    </mc:AlternateContent>
    <mc:AlternateContent xmlns:mc="http://schemas.openxmlformats.org/markup-compatibility/2006">
      <mc:Choice Requires="x14">
        <control shapeId="17156097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156097" r:id="rId8" name="novafolha"/>
      </mc:Fallback>
    </mc:AlternateContent>
  </controls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2BC7B-B62A-41F0-8D27-7056F9893623}">
  <sheetPr codeName="Sheet621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44579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76300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18012022</v>
      </c>
      <c r="AA4" s="354">
        <v>17012022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3066.4302600472815</v>
      </c>
      <c r="N5" s="352"/>
      <c r="O5" s="345">
        <f>N5-M5</f>
        <v>-3066.4302600472815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6132.8605200945631</v>
      </c>
      <c r="N6" s="343">
        <v>7400</v>
      </c>
      <c r="O6" s="345">
        <f>N6-M6</f>
        <v>1267.1394799054369</v>
      </c>
      <c r="P6" s="230" t="s">
        <v>46</v>
      </c>
      <c r="Q6" s="231">
        <f>+M11/7</f>
        <v>3066.4302600472811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9199.2907801418442</v>
      </c>
      <c r="N7" s="343">
        <v>12000</v>
      </c>
      <c r="O7" s="345">
        <f t="shared" ref="O7:O24" si="0">N7-M7</f>
        <v>2800.7092198581558</v>
      </c>
      <c r="P7" s="237" t="s">
        <v>113</v>
      </c>
      <c r="Q7" s="238">
        <f>+(M17-M11)/6</f>
        <v>4329.0780141843979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12265.721040189126</v>
      </c>
      <c r="N8" s="343">
        <v>16900</v>
      </c>
      <c r="O8" s="345">
        <f t="shared" si="0"/>
        <v>4634.2789598108739</v>
      </c>
      <c r="P8" s="237" t="s">
        <v>36</v>
      </c>
      <c r="Q8" s="238">
        <f>+(M19-M17)/2</f>
        <v>7215.1300236406605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24</v>
      </c>
      <c r="E9" s="243">
        <v>8</v>
      </c>
      <c r="F9" s="244">
        <f>E9*D9</f>
        <v>192</v>
      </c>
      <c r="G9" s="206"/>
      <c r="H9" s="421" t="s">
        <v>62</v>
      </c>
      <c r="I9" s="423">
        <f>M11-Q6</f>
        <v>18398.581560283688</v>
      </c>
      <c r="J9" s="208"/>
      <c r="K9" s="197">
        <v>5</v>
      </c>
      <c r="L9" s="227" t="s">
        <v>33</v>
      </c>
      <c r="M9" s="344">
        <f>+$F$4/$F$11*$D$8+M8</f>
        <v>15332.151300236408</v>
      </c>
      <c r="N9" s="343">
        <v>18000</v>
      </c>
      <c r="O9" s="345">
        <f t="shared" si="0"/>
        <v>2667.8486997635919</v>
      </c>
      <c r="P9" s="245" t="s">
        <v>32</v>
      </c>
      <c r="Q9" s="246">
        <f>+(M24-M19)/7</f>
        <v>2061.4657210401906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18398.581560283688</v>
      </c>
      <c r="N10" s="343">
        <v>20500</v>
      </c>
      <c r="O10" s="345">
        <f>N10-M10</f>
        <v>2101.4184397163117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57</v>
      </c>
      <c r="E11" s="257"/>
      <c r="F11" s="256">
        <f>SUM(F8:F10)</f>
        <v>423</v>
      </c>
      <c r="G11" s="206"/>
      <c r="H11" s="400" t="s">
        <v>28</v>
      </c>
      <c r="I11" s="401">
        <f>+M17</f>
        <v>47439.479905437358</v>
      </c>
      <c r="J11" s="208"/>
      <c r="K11" s="197">
        <v>7</v>
      </c>
      <c r="L11" s="227" t="s">
        <v>27</v>
      </c>
      <c r="M11" s="344">
        <f>+$F$4/$F$11*($D$8)+M10</f>
        <v>21465.011820330968</v>
      </c>
      <c r="N11" s="343">
        <v>26600</v>
      </c>
      <c r="O11" s="345">
        <f>N11-M11</f>
        <v>5134.9881796690315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20</v>
      </c>
      <c r="E12" s="243">
        <v>8</v>
      </c>
      <c r="F12" s="244">
        <f>E12*D12</f>
        <v>160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25794.089834515366</v>
      </c>
      <c r="N12" s="343"/>
      <c r="O12" s="345">
        <f>N12-M12</f>
        <v>-25794.089834515366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27</v>
      </c>
      <c r="E13" s="243">
        <v>8</v>
      </c>
      <c r="F13" s="244">
        <f>E13*D13</f>
        <v>216</v>
      </c>
      <c r="G13" s="206"/>
      <c r="H13" s="400" t="s">
        <v>23</v>
      </c>
      <c r="I13" s="401">
        <f>+M19</f>
        <v>61869.739952718679</v>
      </c>
      <c r="J13" s="208"/>
      <c r="K13" s="197">
        <v>9</v>
      </c>
      <c r="L13" s="227" t="s">
        <v>22</v>
      </c>
      <c r="M13" s="344">
        <f t="shared" si="1"/>
        <v>30123.167848699763</v>
      </c>
      <c r="N13" s="343">
        <v>33000</v>
      </c>
      <c r="O13" s="345">
        <f t="shared" si="0"/>
        <v>2876.8321513002375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18</v>
      </c>
      <c r="E14" s="243">
        <v>8</v>
      </c>
      <c r="F14" s="244">
        <f>E14*D14</f>
        <v>144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34452.245862884156</v>
      </c>
      <c r="N14" s="343">
        <v>36700</v>
      </c>
      <c r="O14" s="345">
        <f>N14-M14</f>
        <v>2247.7541371158441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76300</v>
      </c>
      <c r="J15" s="208"/>
      <c r="K15" s="197">
        <v>11</v>
      </c>
      <c r="L15" s="227" t="s">
        <v>80</v>
      </c>
      <c r="M15" s="344">
        <f t="shared" si="1"/>
        <v>38781.323877068557</v>
      </c>
      <c r="N15" s="343">
        <v>40000</v>
      </c>
      <c r="O15" s="345">
        <f>N15-M15</f>
        <v>1218.6761229314434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43110.401891252957</v>
      </c>
      <c r="N16" s="343"/>
      <c r="O16" s="345">
        <f t="shared" si="0"/>
        <v>-43110.401891252957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47439.479905437358</v>
      </c>
      <c r="N17" s="343">
        <v>47000</v>
      </c>
      <c r="O17" s="345">
        <f t="shared" si="0"/>
        <v>-439.47990543735796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520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54654.609929078018</v>
      </c>
      <c r="N18" s="343">
        <v>50500</v>
      </c>
      <c r="O18" s="345">
        <f t="shared" si="0"/>
        <v>-4154.6099290780185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2472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61869.739952718679</v>
      </c>
      <c r="N19" s="343">
        <v>53600</v>
      </c>
      <c r="O19" s="345">
        <f t="shared" si="0"/>
        <v>-8269.739952718679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64755.791962174946</v>
      </c>
      <c r="N20" s="343"/>
      <c r="O20" s="345">
        <f t="shared" si="0"/>
        <v>-64755.791962174946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146.73076923076923</v>
      </c>
      <c r="E21" s="285"/>
      <c r="F21" s="357">
        <f>F4/F11</f>
        <v>180.37825059101655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67641.843971631213</v>
      </c>
      <c r="N21" s="343"/>
      <c r="O21" s="345">
        <f t="shared" si="0"/>
        <v>-67641.843971631213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70527.89598108748</v>
      </c>
      <c r="N22" s="343"/>
      <c r="O22" s="345">
        <f t="shared" si="0"/>
        <v>-70527.89598108748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73413.947990543747</v>
      </c>
      <c r="N23" s="343"/>
      <c r="O23" s="345">
        <f>N23-M23</f>
        <v>-73413.947990543747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76300.000000000015</v>
      </c>
      <c r="N24" s="351"/>
      <c r="O24" s="350">
        <f t="shared" si="0"/>
        <v>-76300.000000000015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74100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76300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+F4-N18</f>
        <v>25800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-2200</v>
      </c>
      <c r="E27" s="312"/>
      <c r="F27" s="332">
        <f>D27/F25</f>
        <v>-1.6923076923076923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67" priority="3" operator="lessThan">
      <formula>0</formula>
    </cfRule>
    <cfRule type="cellIs" dxfId="166" priority="4" operator="greaterThan">
      <formula>0</formula>
    </cfRule>
  </conditionalFormatting>
  <conditionalFormatting sqref="D22">
    <cfRule type="cellIs" dxfId="165" priority="1" operator="lessThan">
      <formula>$D$23</formula>
    </cfRule>
    <cfRule type="cellIs" dxfId="16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157123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157123" r:id="rId4" name="CommandButton1"/>
      </mc:Fallback>
    </mc:AlternateContent>
    <mc:AlternateContent xmlns:mc="http://schemas.openxmlformats.org/markup-compatibility/2006">
      <mc:Choice Requires="x14">
        <control shapeId="1715712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157122" r:id="rId6" name="atualizar"/>
      </mc:Fallback>
    </mc:AlternateContent>
    <mc:AlternateContent xmlns:mc="http://schemas.openxmlformats.org/markup-compatibility/2006">
      <mc:Choice Requires="x14">
        <control shapeId="17157121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157121" r:id="rId8" name="novafolha"/>
      </mc:Fallback>
    </mc:AlternateContent>
  </controls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419D2-E92C-42DC-98E3-4EA0372CE633}">
  <sheetPr codeName="Sheet622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44580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77000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19012022</v>
      </c>
      <c r="AA4" s="354">
        <v>18012022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2724.0566037735848</v>
      </c>
      <c r="N5" s="352">
        <v>2000</v>
      </c>
      <c r="O5" s="345">
        <f>N5-M5</f>
        <v>-724.05660377358481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5448.1132075471696</v>
      </c>
      <c r="N6" s="343">
        <v>6000</v>
      </c>
      <c r="O6" s="345">
        <f>N6-M6</f>
        <v>551.88679245283038</v>
      </c>
      <c r="P6" s="230" t="s">
        <v>46</v>
      </c>
      <c r="Q6" s="231">
        <f>+M11/7</f>
        <v>2724.0566037735848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8172.1698113207549</v>
      </c>
      <c r="N7" s="343">
        <v>10700</v>
      </c>
      <c r="O7" s="345">
        <f t="shared" ref="O7:O24" si="0">N7-M7</f>
        <v>2527.8301886792451</v>
      </c>
      <c r="P7" s="237" t="s">
        <v>113</v>
      </c>
      <c r="Q7" s="238">
        <f>+(M17-M11)/6</f>
        <v>4540.0943396226421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15</v>
      </c>
      <c r="E8" s="240">
        <v>7</v>
      </c>
      <c r="F8" s="241">
        <f>E8*D8</f>
        <v>105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10896.226415094339</v>
      </c>
      <c r="N8" s="343">
        <v>15300</v>
      </c>
      <c r="O8" s="345">
        <f t="shared" si="0"/>
        <v>4403.7735849056608</v>
      </c>
      <c r="P8" s="237" t="s">
        <v>36</v>
      </c>
      <c r="Q8" s="238">
        <f>+(M19-M17)/2</f>
        <v>7627.3584905660391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25</v>
      </c>
      <c r="E9" s="243">
        <v>8</v>
      </c>
      <c r="F9" s="244">
        <f>E9*D9</f>
        <v>200</v>
      </c>
      <c r="G9" s="206"/>
      <c r="H9" s="421" t="s">
        <v>62</v>
      </c>
      <c r="I9" s="423">
        <f>M11-Q6</f>
        <v>16344.33962264151</v>
      </c>
      <c r="J9" s="208"/>
      <c r="K9" s="197">
        <v>5</v>
      </c>
      <c r="L9" s="227" t="s">
        <v>33</v>
      </c>
      <c r="M9" s="344">
        <f>+$F$4/$F$11*$D$8+M8</f>
        <v>13620.283018867924</v>
      </c>
      <c r="N9" s="343">
        <v>18500</v>
      </c>
      <c r="O9" s="345">
        <f t="shared" si="0"/>
        <v>4879.7169811320764</v>
      </c>
      <c r="P9" s="245" t="s">
        <v>32</v>
      </c>
      <c r="Q9" s="246">
        <f>+(M24-M19)/7</f>
        <v>2205.188679245286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16344.339622641508</v>
      </c>
      <c r="N10" s="343">
        <v>20600</v>
      </c>
      <c r="O10" s="345">
        <f>N10-M10</f>
        <v>4255.660377358492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57</v>
      </c>
      <c r="E11" s="257"/>
      <c r="F11" s="256">
        <f>SUM(F8:F10)</f>
        <v>424</v>
      </c>
      <c r="G11" s="206"/>
      <c r="H11" s="400" t="s">
        <v>28</v>
      </c>
      <c r="I11" s="401">
        <f>+M17</f>
        <v>46308.962264150949</v>
      </c>
      <c r="J11" s="208"/>
      <c r="K11" s="197">
        <v>7</v>
      </c>
      <c r="L11" s="227" t="s">
        <v>27</v>
      </c>
      <c r="M11" s="344">
        <f>+$F$4/$F$11*($D$8)+M10</f>
        <v>19068.396226415094</v>
      </c>
      <c r="N11" s="343"/>
      <c r="O11" s="345">
        <f>N11-M11</f>
        <v>-19068.396226415094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21</v>
      </c>
      <c r="E12" s="243">
        <v>8</v>
      </c>
      <c r="F12" s="244">
        <f>E12*D12</f>
        <v>168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23608.490566037737</v>
      </c>
      <c r="N12" s="343"/>
      <c r="O12" s="345">
        <f>N12-M12</f>
        <v>-23608.490566037737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27</v>
      </c>
      <c r="E13" s="243">
        <v>8</v>
      </c>
      <c r="F13" s="244">
        <f>E13*D13</f>
        <v>216</v>
      </c>
      <c r="G13" s="206"/>
      <c r="H13" s="400" t="s">
        <v>23</v>
      </c>
      <c r="I13" s="401">
        <f>+M19</f>
        <v>61563.679245283027</v>
      </c>
      <c r="J13" s="208"/>
      <c r="K13" s="197">
        <v>9</v>
      </c>
      <c r="L13" s="227" t="s">
        <v>22</v>
      </c>
      <c r="M13" s="344">
        <f t="shared" si="1"/>
        <v>28148.58490566038</v>
      </c>
      <c r="N13" s="343"/>
      <c r="O13" s="345">
        <f t="shared" si="0"/>
        <v>-28148.58490566038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20</v>
      </c>
      <c r="E14" s="243">
        <v>8</v>
      </c>
      <c r="F14" s="244">
        <f>E14*D14</f>
        <v>160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32688.679245283023</v>
      </c>
      <c r="N14" s="343"/>
      <c r="O14" s="345">
        <f>N14-M14</f>
        <v>-32688.679245283023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77000</v>
      </c>
      <c r="J15" s="208"/>
      <c r="K15" s="197">
        <v>11</v>
      </c>
      <c r="L15" s="227" t="s">
        <v>80</v>
      </c>
      <c r="M15" s="344">
        <f t="shared" si="1"/>
        <v>37228.773584905663</v>
      </c>
      <c r="N15" s="343"/>
      <c r="O15" s="345">
        <f>N15-M15</f>
        <v>-37228.773584905663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41768.867924528306</v>
      </c>
      <c r="N16" s="343"/>
      <c r="O16" s="345">
        <f t="shared" si="0"/>
        <v>-41768.867924528306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46308.962264150949</v>
      </c>
      <c r="N17" s="343"/>
      <c r="O17" s="345">
        <f t="shared" si="0"/>
        <v>-46308.962264150949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544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53936.320754716988</v>
      </c>
      <c r="N18" s="343"/>
      <c r="O18" s="345">
        <f t="shared" si="0"/>
        <v>-53936.320754716988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3016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61563.679245283027</v>
      </c>
      <c r="N19" s="343"/>
      <c r="O19" s="345">
        <f t="shared" si="0"/>
        <v>-61563.679245283027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64650.943396226423</v>
      </c>
      <c r="N20" s="343"/>
      <c r="O20" s="345">
        <f t="shared" si="0"/>
        <v>-64650.943396226423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141.54411764705881</v>
      </c>
      <c r="E21" s="285"/>
      <c r="F21" s="357">
        <f>F4/F11</f>
        <v>181.60377358490567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67738.207547169819</v>
      </c>
      <c r="N21" s="343"/>
      <c r="O21" s="345">
        <f t="shared" si="0"/>
        <v>-67738.207547169819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70825.471698113222</v>
      </c>
      <c r="N22" s="343"/>
      <c r="O22" s="345">
        <f t="shared" si="0"/>
        <v>-70825.471698113222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73912.735849056626</v>
      </c>
      <c r="N23" s="343"/>
      <c r="O23" s="345">
        <f>N23-M23</f>
        <v>-73912.735849056626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77000.000000000029</v>
      </c>
      <c r="N24" s="351"/>
      <c r="O24" s="350">
        <f t="shared" si="0"/>
        <v>-77000.000000000029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74100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77000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77000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-2900</v>
      </c>
      <c r="E27" s="312"/>
      <c r="F27" s="332">
        <f>D27/F25</f>
        <v>-2.2307692307692308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163" priority="3" operator="lessThan">
      <formula>0</formula>
    </cfRule>
    <cfRule type="cellIs" dxfId="162" priority="4" operator="greaterThan">
      <formula>0</formula>
    </cfRule>
  </conditionalFormatting>
  <conditionalFormatting sqref="D22">
    <cfRule type="cellIs" dxfId="161" priority="1" operator="lessThan">
      <formula>$D$23</formula>
    </cfRule>
    <cfRule type="cellIs" dxfId="16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265665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265665" r:id="rId4" name="novafolha"/>
      </mc:Fallback>
    </mc:AlternateContent>
    <mc:AlternateContent xmlns:mc="http://schemas.openxmlformats.org/markup-compatibility/2006">
      <mc:Choice Requires="x14">
        <control shapeId="1726566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265666" r:id="rId6" name="atualizar"/>
      </mc:Fallback>
    </mc:AlternateContent>
    <mc:AlternateContent xmlns:mc="http://schemas.openxmlformats.org/markup-compatibility/2006">
      <mc:Choice Requires="x14">
        <control shapeId="17265667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265667" r:id="rId8" name="CommandButton1"/>
      </mc:Fallback>
    </mc:AlternateContent>
  </controls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34084-7412-4A74-9DD3-E4490F4A2B54}">
  <sheetPr codeName="Sheet623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44581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20012022</v>
      </c>
      <c r="AA4" s="354">
        <v>19012022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2802.919708029197</v>
      </c>
      <c r="N5" s="352">
        <v>4500</v>
      </c>
      <c r="O5" s="345">
        <f>N5-M5</f>
        <v>1697.080291970803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5605.8394160583939</v>
      </c>
      <c r="N6" s="343">
        <v>8500</v>
      </c>
      <c r="O6" s="345">
        <f>N6-M6</f>
        <v>2894.1605839416061</v>
      </c>
      <c r="P6" s="230" t="s">
        <v>46</v>
      </c>
      <c r="Q6" s="231">
        <f>+M11/7</f>
        <v>2802.9197080291965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8408.7591240875918</v>
      </c>
      <c r="N7" s="343">
        <v>11800</v>
      </c>
      <c r="O7" s="345">
        <f t="shared" ref="O7:O24" si="0">N7-M7</f>
        <v>3391.2408759124082</v>
      </c>
      <c r="P7" s="237" t="s">
        <v>113</v>
      </c>
      <c r="Q7" s="238">
        <f>+(M17-M11)/6</f>
        <v>4554.7445255474449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11211.678832116788</v>
      </c>
      <c r="N8" s="343">
        <v>15700</v>
      </c>
      <c r="O8" s="345">
        <f t="shared" si="0"/>
        <v>4488.3211678832122</v>
      </c>
      <c r="P8" s="237" t="s">
        <v>36</v>
      </c>
      <c r="Q8" s="238">
        <f>+(M19-M17)/2</f>
        <v>6832.1167883211674</v>
      </c>
      <c r="R8" s="232"/>
      <c r="T8" s="194"/>
      <c r="U8" s="208"/>
      <c r="V8" s="194"/>
      <c r="W8" s="194"/>
      <c r="X8" s="194"/>
      <c r="Y8" s="194"/>
      <c r="Z8" s="194"/>
      <c r="AA8" s="208">
        <f>D9/D11*F4</f>
        <v>34036.363636363632</v>
      </c>
      <c r="AB8" s="194"/>
      <c r="AC8" s="208">
        <v>1300</v>
      </c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26</v>
      </c>
      <c r="E9" s="243">
        <v>8</v>
      </c>
      <c r="F9" s="244">
        <f>E9*D9</f>
        <v>208</v>
      </c>
      <c r="G9" s="206"/>
      <c r="H9" s="421" t="s">
        <v>62</v>
      </c>
      <c r="I9" s="423">
        <f>M11-Q6</f>
        <v>16817.51824817518</v>
      </c>
      <c r="J9" s="208"/>
      <c r="K9" s="197">
        <v>5</v>
      </c>
      <c r="L9" s="227" t="s">
        <v>33</v>
      </c>
      <c r="M9" s="344">
        <f>+$F$4/$F$11*$D$8+M8</f>
        <v>14014.598540145984</v>
      </c>
      <c r="N9" s="343">
        <v>18100</v>
      </c>
      <c r="O9" s="345">
        <f t="shared" si="0"/>
        <v>4085.4014598540161</v>
      </c>
      <c r="P9" s="245" t="s">
        <v>32</v>
      </c>
      <c r="Q9" s="246">
        <f>+(M24-M19)/7</f>
        <v>1626.6944734097985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>
        <v>8</v>
      </c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13</v>
      </c>
      <c r="E10" s="243">
        <v>7</v>
      </c>
      <c r="F10" s="244">
        <f>E10*D10</f>
        <v>91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16817.51824817518</v>
      </c>
      <c r="N10" s="343">
        <v>19600</v>
      </c>
      <c r="O10" s="345">
        <f>N10-M10</f>
        <v>2782.4817518248201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>
        <f>AC8/AC9</f>
        <v>162.5</v>
      </c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55</v>
      </c>
      <c r="E11" s="257"/>
      <c r="F11" s="256">
        <f>SUM(F8:F10)</f>
        <v>411</v>
      </c>
      <c r="G11" s="206"/>
      <c r="H11" s="400" t="s">
        <v>28</v>
      </c>
      <c r="I11" s="401">
        <f>+M17</f>
        <v>46948.905109489046</v>
      </c>
      <c r="J11" s="208"/>
      <c r="K11" s="197">
        <v>7</v>
      </c>
      <c r="L11" s="227" t="s">
        <v>27</v>
      </c>
      <c r="M11" s="344">
        <f>+$F$4/$F$11*($D$8)+M10</f>
        <v>19620.437956204376</v>
      </c>
      <c r="N11" s="343"/>
      <c r="O11" s="345">
        <f>N11-M11</f>
        <v>-19620.437956204376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20</v>
      </c>
      <c r="E12" s="243">
        <v>8</v>
      </c>
      <c r="F12" s="244">
        <f>E12*D12</f>
        <v>160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24175.182481751821</v>
      </c>
      <c r="N12" s="343"/>
      <c r="O12" s="345">
        <f>N12-M12</f>
        <v>-24175.182481751821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29</v>
      </c>
      <c r="E13" s="243">
        <v>8</v>
      </c>
      <c r="F13" s="244">
        <f>E13*D13</f>
        <v>232</v>
      </c>
      <c r="G13" s="206"/>
      <c r="H13" s="400" t="s">
        <v>23</v>
      </c>
      <c r="I13" s="401">
        <f>+M19</f>
        <v>60613.13868613138</v>
      </c>
      <c r="J13" s="208"/>
      <c r="K13" s="197">
        <v>9</v>
      </c>
      <c r="L13" s="227" t="s">
        <v>22</v>
      </c>
      <c r="M13" s="344">
        <f t="shared" si="1"/>
        <v>28729.927007299266</v>
      </c>
      <c r="N13" s="343"/>
      <c r="O13" s="345">
        <f t="shared" si="0"/>
        <v>-28729.927007299266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17</v>
      </c>
      <c r="E14" s="243">
        <v>8</v>
      </c>
      <c r="F14" s="244">
        <f>E14*D14</f>
        <v>136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33284.671532846711</v>
      </c>
      <c r="N14" s="343"/>
      <c r="O14" s="345">
        <f>N14-M14</f>
        <v>-33284.671532846711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>
        <v>17</v>
      </c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72000</v>
      </c>
      <c r="J15" s="208"/>
      <c r="K15" s="197">
        <v>11</v>
      </c>
      <c r="L15" s="227" t="s">
        <v>80</v>
      </c>
      <c r="M15" s="344">
        <f t="shared" si="1"/>
        <v>37839.416058394156</v>
      </c>
      <c r="N15" s="343"/>
      <c r="O15" s="345">
        <f>N15-M15</f>
        <v>-37839.416058394156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42394.160583941601</v>
      </c>
      <c r="N16" s="343"/>
      <c r="O16" s="345">
        <f t="shared" si="0"/>
        <v>-42394.160583941601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46948.905109489046</v>
      </c>
      <c r="N17" s="343">
        <v>46500</v>
      </c>
      <c r="O17" s="345">
        <f t="shared" si="0"/>
        <v>-448.90510948904557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>
        <f>AC8*AC14</f>
        <v>22100</v>
      </c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528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53781.021897810213</v>
      </c>
      <c r="N18" s="343"/>
      <c r="O18" s="345">
        <f t="shared" si="0"/>
        <v>-53781.021897810213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3544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60613.13868613138</v>
      </c>
      <c r="N19" s="343"/>
      <c r="O19" s="345">
        <f t="shared" si="0"/>
        <v>-60613.13868613138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62890.510948905103</v>
      </c>
      <c r="N20" s="343"/>
      <c r="O20" s="345">
        <f t="shared" si="0"/>
        <v>-62890.510948905103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136.36363636363637</v>
      </c>
      <c r="E21" s="285"/>
      <c r="F21" s="357">
        <f>F4/F11</f>
        <v>175.18248175182481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65167.883211678825</v>
      </c>
      <c r="N21" s="343"/>
      <c r="O21" s="345">
        <f t="shared" si="0"/>
        <v>-65167.883211678825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67445.255474452541</v>
      </c>
      <c r="N22" s="343"/>
      <c r="O22" s="345">
        <f t="shared" si="0"/>
        <v>-67445.255474452541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69722.627737226256</v>
      </c>
      <c r="N23" s="343"/>
      <c r="O23" s="345">
        <f>N23-M23</f>
        <v>-69722.627737226256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71999.999999999971</v>
      </c>
      <c r="N24" s="351"/>
      <c r="O24" s="350">
        <f t="shared" si="0"/>
        <v>-71999.999999999971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71500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+F4-N10</f>
        <v>52400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-500</v>
      </c>
      <c r="E27" s="312"/>
      <c r="F27" s="332">
        <f>D27/F25</f>
        <v>-0.38461538461538464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59" priority="3" operator="lessThan">
      <formula>0</formula>
    </cfRule>
    <cfRule type="cellIs" dxfId="158" priority="4" operator="greaterThan">
      <formula>0</formula>
    </cfRule>
  </conditionalFormatting>
  <conditionalFormatting sqref="D22">
    <cfRule type="cellIs" dxfId="157" priority="1" operator="lessThan">
      <formula>$D$23</formula>
    </cfRule>
    <cfRule type="cellIs" dxfId="15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74211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74211" r:id="rId4" name="CommandButton1"/>
      </mc:Fallback>
    </mc:AlternateContent>
    <mc:AlternateContent xmlns:mc="http://schemas.openxmlformats.org/markup-compatibility/2006">
      <mc:Choice Requires="x14">
        <control shapeId="1737421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74210" r:id="rId6" name="atualizar"/>
      </mc:Fallback>
    </mc:AlternateContent>
    <mc:AlternateContent xmlns:mc="http://schemas.openxmlformats.org/markup-compatibility/2006">
      <mc:Choice Requires="x14">
        <control shapeId="17374209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74209" r:id="rId8" name="novafolha"/>
      </mc:Fallback>
    </mc:AlternateContent>
  </controls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2CA5B-B0DC-4BF5-87A0-28093BF28BD9}">
  <sheetPr codeName="Sheet624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44582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21012022</v>
      </c>
      <c r="AA4" s="354">
        <v>20012022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3127.3584905660373</v>
      </c>
      <c r="N5" s="352"/>
      <c r="O5" s="345">
        <f>N5-M5</f>
        <v>-3127.3584905660373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6254.7169811320746</v>
      </c>
      <c r="N6" s="343">
        <v>3400</v>
      </c>
      <c r="O6" s="345">
        <f>N6-M6</f>
        <v>-2854.7169811320746</v>
      </c>
      <c r="P6" s="230" t="s">
        <v>46</v>
      </c>
      <c r="Q6" s="231">
        <f>+M11/7</f>
        <v>3127.3584905660368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9382.0754716981119</v>
      </c>
      <c r="N7" s="343">
        <v>7800</v>
      </c>
      <c r="O7" s="345">
        <f t="shared" ref="O7:O24" si="0">N7-M7</f>
        <v>-1582.0754716981119</v>
      </c>
      <c r="P7" s="237" t="s">
        <v>113</v>
      </c>
      <c r="Q7" s="238">
        <f>+(M17-M11)/6</f>
        <v>4599.0566037735844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12509.433962264149</v>
      </c>
      <c r="N8" s="343">
        <v>12000</v>
      </c>
      <c r="O8" s="345">
        <f t="shared" si="0"/>
        <v>-509.43396226414916</v>
      </c>
      <c r="P8" s="237" t="s">
        <v>36</v>
      </c>
      <c r="Q8" s="238">
        <f>+(M19-M17)/2</f>
        <v>7358.4905660377335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25</v>
      </c>
      <c r="E9" s="243">
        <v>8</v>
      </c>
      <c r="F9" s="244">
        <f>E9*D9</f>
        <v>200</v>
      </c>
      <c r="G9" s="206"/>
      <c r="H9" s="421" t="s">
        <v>62</v>
      </c>
      <c r="I9" s="423">
        <f>M11-Q6</f>
        <v>18764.150943396224</v>
      </c>
      <c r="J9" s="208"/>
      <c r="K9" s="197">
        <v>5</v>
      </c>
      <c r="L9" s="227" t="s">
        <v>33</v>
      </c>
      <c r="M9" s="344">
        <f>+$F$4/$F$11*$D$8+M8</f>
        <v>15636.792452830186</v>
      </c>
      <c r="N9" s="343">
        <v>15000</v>
      </c>
      <c r="O9" s="345">
        <f t="shared" si="0"/>
        <v>-636.79245283018645</v>
      </c>
      <c r="P9" s="245" t="s">
        <v>32</v>
      </c>
      <c r="Q9" s="246">
        <f>+(M24-M19)/7</f>
        <v>1971.0242587601117</v>
      </c>
      <c r="R9" s="247"/>
      <c r="T9" s="194"/>
      <c r="U9" s="194"/>
      <c r="V9" s="194"/>
      <c r="W9" s="194"/>
      <c r="X9" s="194"/>
      <c r="Y9" s="194"/>
      <c r="Z9" s="194"/>
      <c r="AA9" s="208"/>
      <c r="AB9" s="208">
        <f>N17-N10</f>
        <v>30300</v>
      </c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18764.150943396224</v>
      </c>
      <c r="N10" s="343">
        <v>17500</v>
      </c>
      <c r="O10" s="345">
        <f>N10-M10</f>
        <v>-1264.1509433962237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57</v>
      </c>
      <c r="E11" s="257"/>
      <c r="F11" s="256">
        <f>SUM(F8:F10)</f>
        <v>424</v>
      </c>
      <c r="G11" s="206"/>
      <c r="H11" s="400" t="s">
        <v>28</v>
      </c>
      <c r="I11" s="401">
        <f>+M17</f>
        <v>49485.849056603765</v>
      </c>
      <c r="J11" s="208"/>
      <c r="K11" s="197">
        <v>7</v>
      </c>
      <c r="L11" s="227" t="s">
        <v>27</v>
      </c>
      <c r="M11" s="344">
        <f>+$F$4/$F$11*($D$8)+M10</f>
        <v>21891.509433962259</v>
      </c>
      <c r="N11" s="343"/>
      <c r="O11" s="345">
        <f>N11-M11</f>
        <v>-21891.509433962259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26490.566037735844</v>
      </c>
      <c r="N12" s="343"/>
      <c r="O12" s="345">
        <f>N12-M12</f>
        <v>-26490.566037735844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64202.830188679232</v>
      </c>
      <c r="J13" s="208"/>
      <c r="K13" s="197">
        <v>9</v>
      </c>
      <c r="L13" s="227" t="s">
        <v>22</v>
      </c>
      <c r="M13" s="344">
        <f t="shared" si="1"/>
        <v>31089.622641509428</v>
      </c>
      <c r="N13" s="343"/>
      <c r="O13" s="345">
        <f t="shared" si="0"/>
        <v>-31089.622641509428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35688.679245283012</v>
      </c>
      <c r="N14" s="343">
        <v>33850</v>
      </c>
      <c r="O14" s="345">
        <f>N14-M14</f>
        <v>-1838.6792452830123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78000</v>
      </c>
      <c r="J15" s="208"/>
      <c r="K15" s="197">
        <v>11</v>
      </c>
      <c r="L15" s="227" t="s">
        <v>80</v>
      </c>
      <c r="M15" s="344">
        <f t="shared" si="1"/>
        <v>40287.735849056597</v>
      </c>
      <c r="N15" s="343"/>
      <c r="O15" s="345">
        <f>N15-M15</f>
        <v>-40287.735849056597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44886.792452830181</v>
      </c>
      <c r="N16" s="343"/>
      <c r="O16" s="345">
        <f t="shared" si="0"/>
        <v>-44886.792452830181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49485.849056603765</v>
      </c>
      <c r="N17" s="343">
        <v>47800</v>
      </c>
      <c r="O17" s="345">
        <f t="shared" si="0"/>
        <v>-1685.8490566037653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56844.339622641499</v>
      </c>
      <c r="N18" s="343"/>
      <c r="O18" s="345">
        <f t="shared" si="0"/>
        <v>-56844.339622641499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3544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64202.830188679232</v>
      </c>
      <c r="N19" s="343"/>
      <c r="O19" s="345">
        <f t="shared" si="0"/>
        <v>-64202.830188679232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66962.264150943389</v>
      </c>
      <c r="N20" s="343"/>
      <c r="O20" s="345">
        <f t="shared" si="0"/>
        <v>-66962.264150943389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183.96226415094338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69721.698113207545</v>
      </c>
      <c r="N21" s="343"/>
      <c r="O21" s="345">
        <f t="shared" si="0"/>
        <v>-69721.698113207545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72481.132075471702</v>
      </c>
      <c r="N22" s="343"/>
      <c r="O22" s="345">
        <f t="shared" si="0"/>
        <v>-72481.132075471702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75240.566037735858</v>
      </c>
      <c r="N23" s="343"/>
      <c r="O23" s="345">
        <f>N23-M23</f>
        <v>-75240.566037735858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78000.000000000015</v>
      </c>
      <c r="N24" s="351"/>
      <c r="O24" s="350">
        <f t="shared" si="0"/>
        <v>-78000.000000000015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74100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30200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-3900</v>
      </c>
      <c r="E27" s="312"/>
      <c r="F27" s="332">
        <f>D27/F25</f>
        <v>-3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55" priority="3" operator="lessThan">
      <formula>0</formula>
    </cfRule>
    <cfRule type="cellIs" dxfId="154" priority="4" operator="greaterThan">
      <formula>0</formula>
    </cfRule>
  </conditionalFormatting>
  <conditionalFormatting sqref="D22">
    <cfRule type="cellIs" dxfId="153" priority="1" operator="lessThan">
      <formula>$D$23</formula>
    </cfRule>
    <cfRule type="cellIs" dxfId="15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76259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76259" r:id="rId4" name="CommandButton1"/>
      </mc:Fallback>
    </mc:AlternateContent>
    <mc:AlternateContent xmlns:mc="http://schemas.openxmlformats.org/markup-compatibility/2006">
      <mc:Choice Requires="x14">
        <control shapeId="1737625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76258" r:id="rId6" name="atualizar"/>
      </mc:Fallback>
    </mc:AlternateContent>
    <mc:AlternateContent xmlns:mc="http://schemas.openxmlformats.org/markup-compatibility/2006">
      <mc:Choice Requires="x14">
        <control shapeId="17376257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76257" r:id="rId8" name="novafolha"/>
      </mc:Fallback>
    </mc:AlternateContent>
  </controls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51BF-0B15-464A-BE0B-2D09E88052D4}">
  <sheetPr codeName="Sheet625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44583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56000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22012022</v>
      </c>
      <c r="AA4" s="354">
        <v>21012022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2440.6779661016949</v>
      </c>
      <c r="N5" s="352">
        <v>3700</v>
      </c>
      <c r="O5" s="345">
        <f>N5-M5</f>
        <v>1259.3220338983051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4881.3559322033898</v>
      </c>
      <c r="N6" s="343">
        <v>8300</v>
      </c>
      <c r="O6" s="345">
        <f>N6-M6</f>
        <v>3418.6440677966102</v>
      </c>
      <c r="P6" s="230" t="s">
        <v>46</v>
      </c>
      <c r="Q6" s="231">
        <f>+M11/7</f>
        <v>2440.6779661016949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7322.0338983050842</v>
      </c>
      <c r="N7" s="343">
        <v>11200</v>
      </c>
      <c r="O7" s="345">
        <f t="shared" ref="O7:O24" si="0">N7-M7</f>
        <v>3877.9661016949158</v>
      </c>
      <c r="P7" s="237" t="s">
        <v>113</v>
      </c>
      <c r="Q7" s="238">
        <f>+(M17-M11)/6</f>
        <v>2847.4576271186452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18</v>
      </c>
      <c r="E8" s="240">
        <v>7</v>
      </c>
      <c r="F8" s="241">
        <f>E8*D8</f>
        <v>126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9762.7118644067796</v>
      </c>
      <c r="N8" s="343">
        <v>12800</v>
      </c>
      <c r="O8" s="345">
        <f t="shared" si="0"/>
        <v>3037.2881355932204</v>
      </c>
      <c r="P8" s="237" t="s">
        <v>36</v>
      </c>
      <c r="Q8" s="238">
        <f>+(M19-M17)/2</f>
        <v>5152.5423728813548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21</v>
      </c>
      <c r="E9" s="243">
        <v>8</v>
      </c>
      <c r="F9" s="244">
        <f>E9*D9</f>
        <v>168</v>
      </c>
      <c r="G9" s="206"/>
      <c r="H9" s="421" t="s">
        <v>62</v>
      </c>
      <c r="I9" s="423">
        <f>M11-Q6</f>
        <v>14644.067796610168</v>
      </c>
      <c r="J9" s="208"/>
      <c r="K9" s="197">
        <v>5</v>
      </c>
      <c r="L9" s="227" t="s">
        <v>33</v>
      </c>
      <c r="M9" s="344">
        <f>+$F$4/$F$11*$D$8+M8</f>
        <v>12203.389830508475</v>
      </c>
      <c r="N9" s="343"/>
      <c r="O9" s="345">
        <f t="shared" si="0"/>
        <v>-12203.389830508475</v>
      </c>
      <c r="P9" s="245" t="s">
        <v>32</v>
      </c>
      <c r="Q9" s="246">
        <f>+(M24-M19)/7</f>
        <v>1646.4891041162211</v>
      </c>
      <c r="R9" s="247"/>
      <c r="T9" s="194"/>
      <c r="U9" s="194"/>
      <c r="V9" s="194"/>
      <c r="W9" s="194"/>
      <c r="X9" s="194"/>
      <c r="Y9" s="194"/>
      <c r="Z9" s="194"/>
      <c r="AA9" s="208"/>
      <c r="AB9" s="208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14644.06779661017</v>
      </c>
      <c r="N10" s="343"/>
      <c r="O10" s="345">
        <f>N10-M10</f>
        <v>-14644.06779661017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56</v>
      </c>
      <c r="E11" s="257"/>
      <c r="F11" s="256">
        <f>SUM(F8:F10)</f>
        <v>413</v>
      </c>
      <c r="G11" s="206"/>
      <c r="H11" s="400" t="s">
        <v>28</v>
      </c>
      <c r="I11" s="401">
        <f>+M17</f>
        <v>34169.491525423735</v>
      </c>
      <c r="J11" s="208"/>
      <c r="K11" s="197">
        <v>7</v>
      </c>
      <c r="L11" s="227" t="s">
        <v>27</v>
      </c>
      <c r="M11" s="344">
        <f>+$F$4/$F$11*($D$8)+M10</f>
        <v>17084.745762711864</v>
      </c>
      <c r="N11" s="343">
        <v>20500</v>
      </c>
      <c r="O11" s="345">
        <f>N11-M11</f>
        <v>3415.2542372881362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19932.203389830509</v>
      </c>
      <c r="N12" s="343"/>
      <c r="O12" s="345">
        <f>N12-M12</f>
        <v>-19932.203389830509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44474.576271186445</v>
      </c>
      <c r="J13" s="208"/>
      <c r="K13" s="197">
        <v>9</v>
      </c>
      <c r="L13" s="227" t="s">
        <v>22</v>
      </c>
      <c r="M13" s="344">
        <f t="shared" si="1"/>
        <v>22779.661016949154</v>
      </c>
      <c r="N13" s="343"/>
      <c r="O13" s="345">
        <f t="shared" si="0"/>
        <v>-22779.661016949154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25627.118644067799</v>
      </c>
      <c r="N14" s="343"/>
      <c r="O14" s="345">
        <f>N14-M14</f>
        <v>-25627.118644067799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56000</v>
      </c>
      <c r="J15" s="208"/>
      <c r="K15" s="197">
        <v>11</v>
      </c>
      <c r="L15" s="227" t="s">
        <v>80</v>
      </c>
      <c r="M15" s="344">
        <f t="shared" si="1"/>
        <v>28474.576271186445</v>
      </c>
      <c r="N15" s="343">
        <v>30825</v>
      </c>
      <c r="O15" s="345">
        <f>N15-M15</f>
        <v>2350.4237288135555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31322.03389830509</v>
      </c>
      <c r="N16" s="343"/>
      <c r="O16" s="345">
        <f t="shared" si="0"/>
        <v>-31322.03389830509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34169.491525423735</v>
      </c>
      <c r="N17" s="343">
        <v>31000</v>
      </c>
      <c r="O17" s="345">
        <f t="shared" si="0"/>
        <v>-3169.4915254237349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39322.03389830509</v>
      </c>
      <c r="N18" s="343"/>
      <c r="O18" s="345">
        <f t="shared" si="0"/>
        <v>-39322.03389830509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3544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44474.576271186445</v>
      </c>
      <c r="N19" s="343"/>
      <c r="O19" s="345">
        <f t="shared" si="0"/>
        <v>-44474.576271186445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46779.661016949154</v>
      </c>
      <c r="N20" s="343">
        <v>39000</v>
      </c>
      <c r="O20" s="345">
        <f t="shared" si="0"/>
        <v>-7779.6610169491541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135.59322033898306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49084.745762711864</v>
      </c>
      <c r="N21" s="343"/>
      <c r="O21" s="345">
        <f t="shared" si="0"/>
        <v>-49084.745762711864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51389.830508474573</v>
      </c>
      <c r="N22" s="343">
        <v>48500</v>
      </c>
      <c r="O22" s="345">
        <f t="shared" si="0"/>
        <v>-2889.8305084745734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53694.915254237283</v>
      </c>
      <c r="N23" s="343"/>
      <c r="O23" s="345">
        <f>N23-M23</f>
        <v>-53694.915254237283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55999.999999999993</v>
      </c>
      <c r="N24" s="351"/>
      <c r="O24" s="350">
        <f t="shared" si="0"/>
        <v>-55999.999999999993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72800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56000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25000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16800</v>
      </c>
      <c r="E27" s="312"/>
      <c r="F27" s="332">
        <f>D27/F25</f>
        <v>12.923076923076923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51" priority="3" operator="lessThan">
      <formula>0</formula>
    </cfRule>
    <cfRule type="cellIs" dxfId="150" priority="4" operator="greaterThan">
      <formula>0</formula>
    </cfRule>
  </conditionalFormatting>
  <conditionalFormatting sqref="D22">
    <cfRule type="cellIs" dxfId="149" priority="1" operator="lessThan">
      <formula>$D$23</formula>
    </cfRule>
    <cfRule type="cellIs" dxfId="14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77283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77283" r:id="rId4" name="CommandButton1"/>
      </mc:Fallback>
    </mc:AlternateContent>
    <mc:AlternateContent xmlns:mc="http://schemas.openxmlformats.org/markup-compatibility/2006">
      <mc:Choice Requires="x14">
        <control shapeId="1737728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77282" r:id="rId6" name="atualizar"/>
      </mc:Fallback>
    </mc:AlternateContent>
    <mc:AlternateContent xmlns:mc="http://schemas.openxmlformats.org/markup-compatibility/2006">
      <mc:Choice Requires="x14">
        <control shapeId="17377281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77281" r:id="rId8" name="novafolha"/>
      </mc:Fallback>
    </mc:AlternateContent>
  </controls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38AC7-18E8-4B31-AE5D-DD6BA86C766E}">
  <sheetPr codeName="Sheet626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44585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24012022</v>
      </c>
      <c r="AA4" s="354">
        <v>24012022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2945.3681710213777</v>
      </c>
      <c r="N5" s="352">
        <v>2800</v>
      </c>
      <c r="O5" s="345">
        <f>N5-M5</f>
        <v>-145.36817102137775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5890.7363420427555</v>
      </c>
      <c r="N6" s="343">
        <v>7300</v>
      </c>
      <c r="O6" s="345">
        <f>N6-M6</f>
        <v>1409.2636579572445</v>
      </c>
      <c r="P6" s="230" t="s">
        <v>46</v>
      </c>
      <c r="Q6" s="231">
        <f>+M11/7</f>
        <v>2945.3681710213782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8836.1045130641323</v>
      </c>
      <c r="N7" s="343">
        <v>10900</v>
      </c>
      <c r="O7" s="345">
        <f t="shared" ref="O7:O24" si="0">N7-M7</f>
        <v>2063.8954869358677</v>
      </c>
      <c r="P7" s="237" t="s">
        <v>113</v>
      </c>
      <c r="Q7" s="238">
        <f>+(M17-M11)/6</f>
        <v>3239.9049881235169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20</v>
      </c>
      <c r="E8" s="240">
        <v>7</v>
      </c>
      <c r="F8" s="241">
        <f>E8*D8</f>
        <v>140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11781.472684085511</v>
      </c>
      <c r="N8" s="343">
        <v>13700</v>
      </c>
      <c r="O8" s="345">
        <f t="shared" si="0"/>
        <v>1918.527315914489</v>
      </c>
      <c r="P8" s="237" t="s">
        <v>36</v>
      </c>
      <c r="Q8" s="238">
        <f>+(M19-M17)/2</f>
        <v>5448.9311163895472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22</v>
      </c>
      <c r="E9" s="243">
        <v>8</v>
      </c>
      <c r="F9" s="244">
        <f>E9*D9</f>
        <v>176</v>
      </c>
      <c r="G9" s="206"/>
      <c r="H9" s="421" t="s">
        <v>62</v>
      </c>
      <c r="I9" s="423">
        <f>M11-Q6</f>
        <v>17672.209026128268</v>
      </c>
      <c r="J9" s="208"/>
      <c r="K9" s="197">
        <v>5</v>
      </c>
      <c r="L9" s="227" t="s">
        <v>33</v>
      </c>
      <c r="M9" s="344">
        <f>+$F$4/$F$11*$D$8+M8</f>
        <v>14726.84085510689</v>
      </c>
      <c r="N9" s="343">
        <v>16200</v>
      </c>
      <c r="O9" s="345">
        <f t="shared" si="0"/>
        <v>1473.1591448931104</v>
      </c>
      <c r="P9" s="245" t="s">
        <v>32</v>
      </c>
      <c r="Q9" s="246">
        <f>+(M24-M19)/7</f>
        <v>1577.8758059043114</v>
      </c>
      <c r="R9" s="247"/>
      <c r="T9" s="194"/>
      <c r="U9" s="194"/>
      <c r="V9" s="194"/>
      <c r="W9" s="194"/>
      <c r="X9" s="194"/>
      <c r="Y9" s="194"/>
      <c r="Z9" s="194"/>
      <c r="AA9" s="208"/>
      <c r="AB9" s="208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17672.209026128268</v>
      </c>
      <c r="N10" s="343"/>
      <c r="O10" s="345">
        <f>N10-M10</f>
        <v>-17672.209026128268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57</v>
      </c>
      <c r="E11" s="257"/>
      <c r="F11" s="256">
        <f>SUM(F8:F10)</f>
        <v>421</v>
      </c>
      <c r="G11" s="206"/>
      <c r="H11" s="400" t="s">
        <v>28</v>
      </c>
      <c r="I11" s="401">
        <f>+M17</f>
        <v>40057.007125890748</v>
      </c>
      <c r="J11" s="208"/>
      <c r="K11" s="197">
        <v>7</v>
      </c>
      <c r="L11" s="227" t="s">
        <v>27</v>
      </c>
      <c r="M11" s="344">
        <f>+$F$4/$F$11*($D$8)+M10</f>
        <v>20617.577197149647</v>
      </c>
      <c r="N11" s="343"/>
      <c r="O11" s="345">
        <f>N11-M11</f>
        <v>-20617.577197149647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22</v>
      </c>
      <c r="E12" s="243">
        <v>8</v>
      </c>
      <c r="F12" s="244">
        <f>E12*D12</f>
        <v>176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23857.482185273162</v>
      </c>
      <c r="N12" s="343">
        <v>21400</v>
      </c>
      <c r="O12" s="345">
        <f>N12-M12</f>
        <v>-2457.482185273162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24</v>
      </c>
      <c r="E13" s="243">
        <v>8</v>
      </c>
      <c r="F13" s="244">
        <f>E13*D13</f>
        <v>192</v>
      </c>
      <c r="G13" s="206"/>
      <c r="H13" s="400" t="s">
        <v>23</v>
      </c>
      <c r="I13" s="401">
        <f>+M19</f>
        <v>50954.869358669843</v>
      </c>
      <c r="J13" s="208"/>
      <c r="K13" s="197">
        <v>9</v>
      </c>
      <c r="L13" s="227" t="s">
        <v>22</v>
      </c>
      <c r="M13" s="344">
        <f t="shared" si="1"/>
        <v>27097.387173396677</v>
      </c>
      <c r="N13" s="343">
        <v>24000</v>
      </c>
      <c r="O13" s="345">
        <f t="shared" si="0"/>
        <v>-3097.3871733966771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19</v>
      </c>
      <c r="E14" s="243">
        <v>8</v>
      </c>
      <c r="F14" s="244">
        <f>E14*D14</f>
        <v>152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30337.292161520192</v>
      </c>
      <c r="N14" s="343">
        <v>27200</v>
      </c>
      <c r="O14" s="345">
        <f>N14-M14</f>
        <v>-3137.2921615201922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62000</v>
      </c>
      <c r="J15" s="208"/>
      <c r="K15" s="197">
        <v>11</v>
      </c>
      <c r="L15" s="227" t="s">
        <v>80</v>
      </c>
      <c r="M15" s="344">
        <f t="shared" si="1"/>
        <v>33577.197149643711</v>
      </c>
      <c r="N15" s="343"/>
      <c r="O15" s="345">
        <f>N15-M15</f>
        <v>-33577.197149643711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36817.10213776723</v>
      </c>
      <c r="N16" s="343"/>
      <c r="O16" s="345">
        <f t="shared" si="0"/>
        <v>-36817.10213776723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40057.007125890748</v>
      </c>
      <c r="N17" s="343"/>
      <c r="O17" s="345">
        <f t="shared" si="0"/>
        <v>-40057.007125890748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520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45505.938242280296</v>
      </c>
      <c r="N18" s="343"/>
      <c r="O18" s="345">
        <f t="shared" si="0"/>
        <v>-45505.938242280296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50954.869358669843</v>
      </c>
      <c r="N19" s="343"/>
      <c r="O19" s="345">
        <f t="shared" si="0"/>
        <v>-50954.869358669843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53163.895486935879</v>
      </c>
      <c r="N20" s="343"/>
      <c r="O20" s="345">
        <f t="shared" si="0"/>
        <v>-53163.895486935879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119.23076923076923</v>
      </c>
      <c r="E21" s="285"/>
      <c r="F21" s="357">
        <f>F4/F11</f>
        <v>147.26840855106889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55372.921615201914</v>
      </c>
      <c r="N21" s="343"/>
      <c r="O21" s="345">
        <f t="shared" si="0"/>
        <v>-55372.921615201914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57581.94774346795</v>
      </c>
      <c r="N22" s="343"/>
      <c r="O22" s="345">
        <f t="shared" si="0"/>
        <v>-57581.94774346795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59790.973871733986</v>
      </c>
      <c r="N23" s="343"/>
      <c r="O23" s="345">
        <f>N23-M23</f>
        <v>-59790.973871733986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62000.000000000022</v>
      </c>
      <c r="N24" s="351"/>
      <c r="O24" s="350">
        <f t="shared" si="0"/>
        <v>-62000.000000000022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74100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62000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12100</v>
      </c>
      <c r="E27" s="312"/>
      <c r="F27" s="332">
        <f>D27/F25</f>
        <v>9.3076923076923084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47" priority="3" operator="lessThan">
      <formula>0</formula>
    </cfRule>
    <cfRule type="cellIs" dxfId="146" priority="4" operator="greaterThan">
      <formula>0</formula>
    </cfRule>
  </conditionalFormatting>
  <conditionalFormatting sqref="D22">
    <cfRule type="cellIs" dxfId="145" priority="1" operator="lessThan">
      <formula>$D$23</formula>
    </cfRule>
    <cfRule type="cellIs" dxfId="14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79331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79331" r:id="rId4" name="CommandButton1"/>
      </mc:Fallback>
    </mc:AlternateContent>
    <mc:AlternateContent xmlns:mc="http://schemas.openxmlformats.org/markup-compatibility/2006">
      <mc:Choice Requires="x14">
        <control shapeId="1737933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79330" r:id="rId6" name="atualizar"/>
      </mc:Fallback>
    </mc:AlternateContent>
    <mc:AlternateContent xmlns:mc="http://schemas.openxmlformats.org/markup-compatibility/2006">
      <mc:Choice Requires="x14">
        <control shapeId="17379329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79329" r:id="rId8" name="novafolha"/>
      </mc:Fallback>
    </mc:AlternateContent>
  </controls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0EC7A-70F3-49F1-9D47-FC198BB40949}">
  <sheetPr codeName="Sheet627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44586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25012022</v>
      </c>
      <c r="AA4" s="354">
        <v>24012022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3295.5082742316786</v>
      </c>
      <c r="N5" s="352">
        <v>6500</v>
      </c>
      <c r="O5" s="345">
        <f>N5-M5</f>
        <v>3204.4917257683214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6591.0165484633571</v>
      </c>
      <c r="N6" s="343">
        <v>10800</v>
      </c>
      <c r="O6" s="345">
        <f>N6-M6</f>
        <v>4208.9834515366429</v>
      </c>
      <c r="P6" s="230" t="s">
        <v>46</v>
      </c>
      <c r="Q6" s="231">
        <f>+M11/7</f>
        <v>3295.5082742316781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9886.5248226950353</v>
      </c>
      <c r="N7" s="343">
        <v>16500</v>
      </c>
      <c r="O7" s="345">
        <f t="shared" ref="O7:O24" si="0">N7-M7</f>
        <v>6613.4751773049647</v>
      </c>
      <c r="P7" s="237" t="s">
        <v>113</v>
      </c>
      <c r="Q7" s="238">
        <f>+(M17-M11)/6</f>
        <v>4652.4822695035464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13182.033096926714</v>
      </c>
      <c r="N8" s="343">
        <v>20000</v>
      </c>
      <c r="O8" s="345">
        <f t="shared" si="0"/>
        <v>6817.9669030732857</v>
      </c>
      <c r="P8" s="237" t="s">
        <v>36</v>
      </c>
      <c r="Q8" s="238">
        <f>+(M19-M17)/2</f>
        <v>7754.1371158392431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24</v>
      </c>
      <c r="E9" s="243">
        <v>8</v>
      </c>
      <c r="F9" s="244">
        <f>E9*D9</f>
        <v>192</v>
      </c>
      <c r="G9" s="206"/>
      <c r="H9" s="421" t="s">
        <v>62</v>
      </c>
      <c r="I9" s="423">
        <f>M11-Q6</f>
        <v>19773.049645390071</v>
      </c>
      <c r="J9" s="208"/>
      <c r="K9" s="197">
        <v>5</v>
      </c>
      <c r="L9" s="227" t="s">
        <v>33</v>
      </c>
      <c r="M9" s="344">
        <f>+$F$4/$F$11*$D$8+M8</f>
        <v>16477.541371158393</v>
      </c>
      <c r="N9" s="343">
        <v>23500</v>
      </c>
      <c r="O9" s="345">
        <f t="shared" si="0"/>
        <v>7022.4586288416067</v>
      </c>
      <c r="P9" s="245" t="s">
        <v>32</v>
      </c>
      <c r="Q9" s="246">
        <f>+(M24-M19)/7</f>
        <v>2215.467747382645</v>
      </c>
      <c r="R9" s="247"/>
      <c r="T9" s="194"/>
      <c r="U9" s="194"/>
      <c r="V9" s="194"/>
      <c r="W9" s="194"/>
      <c r="X9" s="194"/>
      <c r="Y9" s="194"/>
      <c r="Z9" s="194"/>
      <c r="AA9" s="208"/>
      <c r="AB9" s="208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19773.049645390071</v>
      </c>
      <c r="N10" s="343">
        <v>27400</v>
      </c>
      <c r="O10" s="345">
        <f>N10-M10</f>
        <v>7626.9503546099295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57</v>
      </c>
      <c r="E11" s="257"/>
      <c r="F11" s="256">
        <f>SUM(F8:F10)</f>
        <v>423</v>
      </c>
      <c r="G11" s="206"/>
      <c r="H11" s="400" t="s">
        <v>28</v>
      </c>
      <c r="I11" s="401">
        <f>+M17</f>
        <v>50983.451536643028</v>
      </c>
      <c r="J11" s="208"/>
      <c r="K11" s="197">
        <v>7</v>
      </c>
      <c r="L11" s="227" t="s">
        <v>27</v>
      </c>
      <c r="M11" s="344">
        <f>+$F$4/$F$11*($D$8)+M10</f>
        <v>23068.557919621748</v>
      </c>
      <c r="N11" s="343">
        <v>31400</v>
      </c>
      <c r="O11" s="345">
        <f>N11-M11</f>
        <v>8331.4420803782523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27721.040189125295</v>
      </c>
      <c r="N12" s="343">
        <v>35200</v>
      </c>
      <c r="O12" s="345">
        <f>N12-M12</f>
        <v>7478.959810874705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66491.725768321514</v>
      </c>
      <c r="J13" s="208"/>
      <c r="K13" s="197">
        <v>9</v>
      </c>
      <c r="L13" s="227" t="s">
        <v>22</v>
      </c>
      <c r="M13" s="344">
        <f t="shared" si="1"/>
        <v>32373.522458628842</v>
      </c>
      <c r="N13" s="343">
        <v>38100</v>
      </c>
      <c r="O13" s="345">
        <f t="shared" si="0"/>
        <v>5726.4775413711577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37026.004728132386</v>
      </c>
      <c r="N14" s="343">
        <v>41300</v>
      </c>
      <c r="O14" s="345">
        <f>N14-M14</f>
        <v>4273.9952718676141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82000</v>
      </c>
      <c r="J15" s="208"/>
      <c r="K15" s="197">
        <v>11</v>
      </c>
      <c r="L15" s="227" t="s">
        <v>80</v>
      </c>
      <c r="M15" s="344">
        <f t="shared" si="1"/>
        <v>41678.486997635933</v>
      </c>
      <c r="N15" s="343">
        <v>43800</v>
      </c>
      <c r="O15" s="345">
        <f>N15-M15</f>
        <v>2121.5130023640668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46330.969267139481</v>
      </c>
      <c r="N16" s="343">
        <v>47100</v>
      </c>
      <c r="O16" s="345">
        <f t="shared" si="0"/>
        <v>769.03073286051949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50983.451536643028</v>
      </c>
      <c r="N17" s="343">
        <v>50000</v>
      </c>
      <c r="O17" s="345">
        <f t="shared" si="0"/>
        <v>-983.45153664302779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58737.588652482271</v>
      </c>
      <c r="N18" s="343">
        <v>55000</v>
      </c>
      <c r="O18" s="345">
        <f t="shared" si="0"/>
        <v>-3737.5886524822708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66491.725768321514</v>
      </c>
      <c r="N19" s="343"/>
      <c r="O19" s="345">
        <f t="shared" si="0"/>
        <v>-66491.725768321514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69593.380614657217</v>
      </c>
      <c r="N20" s="343"/>
      <c r="O20" s="345">
        <f t="shared" si="0"/>
        <v>-69593.380614657217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193.8534278959811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72695.03546099292</v>
      </c>
      <c r="N21" s="343">
        <v>68000</v>
      </c>
      <c r="O21" s="345">
        <f t="shared" si="0"/>
        <v>-4695.03546099292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75796.690307328623</v>
      </c>
      <c r="N22" s="343">
        <v>71500</v>
      </c>
      <c r="O22" s="345">
        <f t="shared" si="0"/>
        <v>-4296.690307328623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78898.345153664326</v>
      </c>
      <c r="N23" s="343"/>
      <c r="O23" s="345">
        <f>N23-M23</f>
        <v>-78898.345153664326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82000.000000000029</v>
      </c>
      <c r="N24" s="351"/>
      <c r="O24" s="350">
        <f t="shared" si="0"/>
        <v>-82000.000000000029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74100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32000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-7900</v>
      </c>
      <c r="E27" s="312"/>
      <c r="F27" s="332">
        <f>D27/F25</f>
        <v>-6.0769230769230766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43" priority="3" operator="lessThan">
      <formula>0</formula>
    </cfRule>
    <cfRule type="cellIs" dxfId="142" priority="4" operator="greaterThan">
      <formula>0</formula>
    </cfRule>
  </conditionalFormatting>
  <conditionalFormatting sqref="D22">
    <cfRule type="cellIs" dxfId="141" priority="1" operator="lessThan">
      <formula>$D$23</formula>
    </cfRule>
    <cfRule type="cellIs" dxfId="14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81379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81379" r:id="rId4" name="CommandButton1"/>
      </mc:Fallback>
    </mc:AlternateContent>
    <mc:AlternateContent xmlns:mc="http://schemas.openxmlformats.org/markup-compatibility/2006">
      <mc:Choice Requires="x14">
        <control shapeId="1738137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81378" r:id="rId6" name="atualizar"/>
      </mc:Fallback>
    </mc:AlternateContent>
    <mc:AlternateContent xmlns:mc="http://schemas.openxmlformats.org/markup-compatibility/2006">
      <mc:Choice Requires="x14">
        <control shapeId="17381377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81377" r:id="rId8" name="novafolha"/>
      </mc:Fallback>
    </mc:AlternateContent>
  </controls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EA701-BBD7-4FF7-83A7-0A8372A725BF}">
  <sheetPr codeName="Sheet628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44587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79000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26012022</v>
      </c>
      <c r="AA4" s="354">
        <v>25012022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3241.0256410256411</v>
      </c>
      <c r="N5" s="352">
        <v>3000</v>
      </c>
      <c r="O5" s="345">
        <f>N5-M5</f>
        <v>-241.02564102564111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6482.0512820512822</v>
      </c>
      <c r="N6" s="343">
        <v>6800</v>
      </c>
      <c r="O6" s="345">
        <f>N6-M6</f>
        <v>317.94871794871779</v>
      </c>
      <c r="P6" s="230" t="s">
        <v>46</v>
      </c>
      <c r="Q6" s="231">
        <f>+M11/7</f>
        <v>3241.0256410256411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9723.0769230769238</v>
      </c>
      <c r="N7" s="343">
        <v>9500</v>
      </c>
      <c r="O7" s="345">
        <f t="shared" ref="O7:O24" si="0">N7-M7</f>
        <v>-223.07692307692378</v>
      </c>
      <c r="P7" s="237" t="s">
        <v>113</v>
      </c>
      <c r="Q7" s="238">
        <f>+(M17-M11)/6</f>
        <v>3848.7179487179474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12964.102564102564</v>
      </c>
      <c r="N8" s="343">
        <v>12000</v>
      </c>
      <c r="O8" s="345">
        <f t="shared" si="0"/>
        <v>-964.10256410256443</v>
      </c>
      <c r="P8" s="237" t="s">
        <v>36</v>
      </c>
      <c r="Q8" s="238">
        <f>+(M19-M17)/2</f>
        <v>7494.8717948717967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19</v>
      </c>
      <c r="E9" s="243">
        <v>8</v>
      </c>
      <c r="F9" s="244">
        <f>E9*D9</f>
        <v>152</v>
      </c>
      <c r="G9" s="206"/>
      <c r="H9" s="421" t="s">
        <v>62</v>
      </c>
      <c r="I9" s="423">
        <f>M11-Q6</f>
        <v>19446.153846153848</v>
      </c>
      <c r="J9" s="208"/>
      <c r="K9" s="197">
        <v>5</v>
      </c>
      <c r="L9" s="227" t="s">
        <v>33</v>
      </c>
      <c r="M9" s="344">
        <f>+$F$4/$F$11*$D$8+M8</f>
        <v>16205.128205128205</v>
      </c>
      <c r="N9" s="343">
        <v>14100</v>
      </c>
      <c r="O9" s="345">
        <f t="shared" si="0"/>
        <v>-2105.1282051282051</v>
      </c>
      <c r="P9" s="245" t="s">
        <v>32</v>
      </c>
      <c r="Q9" s="246">
        <f>+(M24-M19)/7</f>
        <v>2604.3956043956027</v>
      </c>
      <c r="R9" s="247"/>
      <c r="T9" s="194"/>
      <c r="U9" s="194"/>
      <c r="V9" s="194"/>
      <c r="W9" s="194"/>
      <c r="X9" s="194"/>
      <c r="Y9" s="194"/>
      <c r="Z9" s="194"/>
      <c r="AA9" s="208"/>
      <c r="AB9" s="208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18</v>
      </c>
      <c r="E10" s="243">
        <v>7</v>
      </c>
      <c r="F10" s="244">
        <f>E10*D10</f>
        <v>126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19446.153846153848</v>
      </c>
      <c r="N10" s="343">
        <v>16500</v>
      </c>
      <c r="O10" s="345">
        <f>N10-M10</f>
        <v>-2946.1538461538476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53</v>
      </c>
      <c r="E11" s="257"/>
      <c r="F11" s="256">
        <f>SUM(F8:F10)</f>
        <v>390</v>
      </c>
      <c r="G11" s="206"/>
      <c r="H11" s="400" t="s">
        <v>28</v>
      </c>
      <c r="I11" s="401">
        <f>+M17</f>
        <v>45779.487179487172</v>
      </c>
      <c r="J11" s="208"/>
      <c r="K11" s="197">
        <v>7</v>
      </c>
      <c r="L11" s="227" t="s">
        <v>27</v>
      </c>
      <c r="M11" s="344">
        <f>+$F$4/$F$11*($D$8)+M10</f>
        <v>22687.179487179488</v>
      </c>
      <c r="N11" s="343"/>
      <c r="O11" s="345">
        <f>N11-M11</f>
        <v>-22687.179487179488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26535.897435897437</v>
      </c>
      <c r="N12" s="343">
        <v>23000</v>
      </c>
      <c r="O12" s="345">
        <f>N12-M12</f>
        <v>-3535.8974358974374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60769.230769230766</v>
      </c>
      <c r="J13" s="208"/>
      <c r="K13" s="197">
        <v>9</v>
      </c>
      <c r="L13" s="227" t="s">
        <v>22</v>
      </c>
      <c r="M13" s="344">
        <f t="shared" si="1"/>
        <v>30384.615384615387</v>
      </c>
      <c r="N13" s="343"/>
      <c r="O13" s="345">
        <f t="shared" si="0"/>
        <v>-30384.615384615387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34233.333333333336</v>
      </c>
      <c r="N14" s="343">
        <v>30400</v>
      </c>
      <c r="O14" s="345">
        <f>N14-M14</f>
        <v>-3833.3333333333358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79000</v>
      </c>
      <c r="J15" s="208"/>
      <c r="K15" s="197">
        <v>11</v>
      </c>
      <c r="L15" s="227" t="s">
        <v>80</v>
      </c>
      <c r="M15" s="344">
        <f t="shared" si="1"/>
        <v>38082.051282051281</v>
      </c>
      <c r="N15" s="343"/>
      <c r="O15" s="345">
        <f>N15-M15</f>
        <v>-38082.051282051281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41930.769230769227</v>
      </c>
      <c r="N16" s="343">
        <v>38600</v>
      </c>
      <c r="O16" s="345">
        <f t="shared" si="0"/>
        <v>-3330.7692307692269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45779.487179487172</v>
      </c>
      <c r="N17" s="343"/>
      <c r="O17" s="345">
        <f t="shared" si="0"/>
        <v>-45779.487179487172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53274.358974358969</v>
      </c>
      <c r="N18" s="343"/>
      <c r="O18" s="345">
        <f t="shared" si="0"/>
        <v>-53274.358974358969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60769.230769230766</v>
      </c>
      <c r="N19" s="343"/>
      <c r="O19" s="345">
        <f t="shared" si="0"/>
        <v>-60769.230769230766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64415.38461538461</v>
      </c>
      <c r="N20" s="343"/>
      <c r="O20" s="345">
        <f t="shared" si="0"/>
        <v>-64415.38461538461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202.56410256410257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68061.538461538454</v>
      </c>
      <c r="N21" s="343"/>
      <c r="O21" s="345">
        <f t="shared" si="0"/>
        <v>-68061.538461538454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71707.692307692298</v>
      </c>
      <c r="N22" s="343"/>
      <c r="O22" s="345">
        <f t="shared" si="0"/>
        <v>-71707.692307692298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75353.846153846142</v>
      </c>
      <c r="N23" s="343"/>
      <c r="O23" s="345">
        <f>N23-M23</f>
        <v>-75353.846153846142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78999.999999999985</v>
      </c>
      <c r="N24" s="351"/>
      <c r="O24" s="350">
        <f t="shared" si="0"/>
        <v>-78999.999999999985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68900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79000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79000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-10100</v>
      </c>
      <c r="E27" s="312"/>
      <c r="F27" s="332">
        <f>D27/F25</f>
        <v>-7.7692307692307692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39" priority="3" operator="lessThan">
      <formula>0</formula>
    </cfRule>
    <cfRule type="cellIs" dxfId="138" priority="4" operator="greaterThan">
      <formula>0</formula>
    </cfRule>
  </conditionalFormatting>
  <conditionalFormatting sqref="D22">
    <cfRule type="cellIs" dxfId="137" priority="1" operator="lessThan">
      <formula>$D$23</formula>
    </cfRule>
    <cfRule type="cellIs" dxfId="13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82403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82403" r:id="rId4" name="CommandButton1"/>
      </mc:Fallback>
    </mc:AlternateContent>
    <mc:AlternateContent xmlns:mc="http://schemas.openxmlformats.org/markup-compatibility/2006">
      <mc:Choice Requires="x14">
        <control shapeId="1738240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82402" r:id="rId6" name="atualizar"/>
      </mc:Fallback>
    </mc:AlternateContent>
    <mc:AlternateContent xmlns:mc="http://schemas.openxmlformats.org/markup-compatibility/2006">
      <mc:Choice Requires="x14">
        <control shapeId="17382401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82401" r:id="rId8" name="novafolha"/>
      </mc:Fallback>
    </mc:AlternateContent>
  </controls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45B88-0228-4787-8D3D-CE1C9645304C}">
  <sheetPr codeName="Sheet629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44588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27012022</v>
      </c>
      <c r="AA4" s="354">
        <v>13012022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2778.6259541984732</v>
      </c>
      <c r="N5" s="352">
        <v>1300</v>
      </c>
      <c r="O5" s="345">
        <f>N5-M5</f>
        <v>-1478.6259541984732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5557.2519083969464</v>
      </c>
      <c r="N6" s="343">
        <v>4900</v>
      </c>
      <c r="O6" s="345">
        <f>N6-M6</f>
        <v>-657.25190839694642</v>
      </c>
      <c r="P6" s="230" t="s">
        <v>46</v>
      </c>
      <c r="Q6" s="231">
        <f>+M11/7</f>
        <v>2778.6259541984732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8335.8778625954201</v>
      </c>
      <c r="N7" s="343">
        <v>8300</v>
      </c>
      <c r="O7" s="345">
        <f t="shared" ref="O7:O24" si="0">N7-M7</f>
        <v>-35.877862595420083</v>
      </c>
      <c r="P7" s="237" t="s">
        <v>113</v>
      </c>
      <c r="Q7" s="238">
        <f>+(M17-M11)/6</f>
        <v>4366.4122137404556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14</v>
      </c>
      <c r="E8" s="240">
        <v>7</v>
      </c>
      <c r="F8" s="241">
        <f>E8*D8</f>
        <v>98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11114.503816793893</v>
      </c>
      <c r="N8" s="343">
        <v>11900</v>
      </c>
      <c r="O8" s="345">
        <f t="shared" si="0"/>
        <v>785.49618320610716</v>
      </c>
      <c r="P8" s="237" t="s">
        <v>36</v>
      </c>
      <c r="Q8" s="238">
        <f>+(M19-M17)/2</f>
        <v>7740.458015267177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22</v>
      </c>
      <c r="E9" s="243">
        <v>8</v>
      </c>
      <c r="F9" s="244">
        <f>E9*D9</f>
        <v>176</v>
      </c>
      <c r="G9" s="206"/>
      <c r="H9" s="421" t="s">
        <v>62</v>
      </c>
      <c r="I9" s="423">
        <f>M11-Q6</f>
        <v>16671.75572519084</v>
      </c>
      <c r="J9" s="208"/>
      <c r="K9" s="197">
        <v>5</v>
      </c>
      <c r="L9" s="227" t="s">
        <v>33</v>
      </c>
      <c r="M9" s="344">
        <f>+$F$4/$F$11*$D$8+M8</f>
        <v>13893.129770992366</v>
      </c>
      <c r="N9" s="343"/>
      <c r="O9" s="345">
        <f t="shared" si="0"/>
        <v>-13893.129770992366</v>
      </c>
      <c r="P9" s="245" t="s">
        <v>32</v>
      </c>
      <c r="Q9" s="246">
        <f>+(M24-M19)/7</f>
        <v>2410.0327153762287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16671.75572519084</v>
      </c>
      <c r="N10" s="343">
        <v>14400</v>
      </c>
      <c r="O10" s="345">
        <f>N10-M10</f>
        <v>-2271.7557251908402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53</v>
      </c>
      <c r="E11" s="257"/>
      <c r="F11" s="256">
        <f>SUM(F8:F10)</f>
        <v>393</v>
      </c>
      <c r="G11" s="206"/>
      <c r="H11" s="400" t="s">
        <v>28</v>
      </c>
      <c r="I11" s="401">
        <f>+M17</f>
        <v>45648.854961832047</v>
      </c>
      <c r="J11" s="208"/>
      <c r="K11" s="197">
        <v>7</v>
      </c>
      <c r="L11" s="227" t="s">
        <v>27</v>
      </c>
      <c r="M11" s="344">
        <f>+$F$4/$F$11*($D$8)+M10</f>
        <v>19450.381679389313</v>
      </c>
      <c r="N11" s="343"/>
      <c r="O11" s="345">
        <f>N11-M11</f>
        <v>-19450.381679389313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23816.793893129769</v>
      </c>
      <c r="N12" s="343">
        <v>23000</v>
      </c>
      <c r="O12" s="345">
        <f>N12-M12</f>
        <v>-816.79389312976855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61129.770992366401</v>
      </c>
      <c r="J13" s="208"/>
      <c r="K13" s="197">
        <v>9</v>
      </c>
      <c r="L13" s="227" t="s">
        <v>22</v>
      </c>
      <c r="M13" s="344">
        <f t="shared" si="1"/>
        <v>28183.206106870224</v>
      </c>
      <c r="N13" s="343">
        <v>26000</v>
      </c>
      <c r="O13" s="345">
        <f t="shared" si="0"/>
        <v>-2183.2061068702242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32549.61832061068</v>
      </c>
      <c r="N14" s="343">
        <v>29400</v>
      </c>
      <c r="O14" s="345">
        <f>N14-M14</f>
        <v>-3149.6183206106798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78000</v>
      </c>
      <c r="J15" s="208"/>
      <c r="K15" s="197">
        <v>11</v>
      </c>
      <c r="L15" s="227" t="s">
        <v>80</v>
      </c>
      <c r="M15" s="344">
        <f t="shared" si="1"/>
        <v>36916.030534351135</v>
      </c>
      <c r="N15" s="343"/>
      <c r="O15" s="345">
        <f>N15-M15</f>
        <v>-36916.030534351135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41282.442748091591</v>
      </c>
      <c r="N16" s="343">
        <v>36500</v>
      </c>
      <c r="O16" s="345">
        <f t="shared" si="0"/>
        <v>-4782.4427480915911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45648.854961832047</v>
      </c>
      <c r="N17" s="343"/>
      <c r="O17" s="345">
        <f t="shared" si="0"/>
        <v>-45648.854961832047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53389.312977099224</v>
      </c>
      <c r="N18" s="343"/>
      <c r="O18" s="345">
        <f t="shared" si="0"/>
        <v>-53389.312977099224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504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61129.770992366401</v>
      </c>
      <c r="N19" s="343"/>
      <c r="O19" s="345">
        <f t="shared" si="0"/>
        <v>-61129.770992366401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64503.816793893115</v>
      </c>
      <c r="N20" s="343"/>
      <c r="O20" s="345">
        <f t="shared" si="0"/>
        <v>-64503.816793893115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198.47328244274809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67877.862595419836</v>
      </c>
      <c r="N21" s="343"/>
      <c r="O21" s="345">
        <f t="shared" si="0"/>
        <v>-67877.862595419836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71251.908396946557</v>
      </c>
      <c r="N22" s="343"/>
      <c r="O22" s="345">
        <f t="shared" si="0"/>
        <v>-71251.908396946557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74625.954198473279</v>
      </c>
      <c r="N23" s="343"/>
      <c r="O23" s="345">
        <f>N23-M23</f>
        <v>-74625.954198473279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78000</v>
      </c>
      <c r="N24" s="351"/>
      <c r="O24" s="350">
        <f t="shared" si="0"/>
        <v>-78000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68900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41500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-9100</v>
      </c>
      <c r="E27" s="312"/>
      <c r="F27" s="332">
        <f>D27/F25</f>
        <v>-7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35" priority="3" operator="lessThan">
      <formula>0</formula>
    </cfRule>
    <cfRule type="cellIs" dxfId="134" priority="4" operator="greaterThan">
      <formula>0</formula>
    </cfRule>
  </conditionalFormatting>
  <conditionalFormatting sqref="D22">
    <cfRule type="cellIs" dxfId="133" priority="1" operator="lessThan">
      <formula>$D$23</formula>
    </cfRule>
    <cfRule type="cellIs" dxfId="13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84451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84451" r:id="rId4" name="CommandButton1"/>
      </mc:Fallback>
    </mc:AlternateContent>
    <mc:AlternateContent xmlns:mc="http://schemas.openxmlformats.org/markup-compatibility/2006">
      <mc:Choice Requires="x14">
        <control shapeId="1738445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84450" r:id="rId6" name="atualizar"/>
      </mc:Fallback>
    </mc:AlternateContent>
    <mc:AlternateContent xmlns:mc="http://schemas.openxmlformats.org/markup-compatibility/2006">
      <mc:Choice Requires="x14">
        <control shapeId="17384449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84449" r:id="rId8" name="novafolha"/>
      </mc:Fallback>
    </mc:AlternateContent>
  </controls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2349-ECE4-4F0A-A671-0EC5065447B0}">
  <sheetPr codeName="Sheet630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44589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83000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28012022</v>
      </c>
      <c r="AA4" s="354">
        <v>27012022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3217.0542635658917</v>
      </c>
      <c r="N5" s="352"/>
      <c r="O5" s="345">
        <f>N5-M5</f>
        <v>-3217.0542635658917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6434.1085271317834</v>
      </c>
      <c r="N6" s="343">
        <v>5000</v>
      </c>
      <c r="O6" s="345">
        <f>N6-M6</f>
        <v>-1434.1085271317834</v>
      </c>
      <c r="P6" s="230" t="s">
        <v>46</v>
      </c>
      <c r="Q6" s="231">
        <f>+M11/7</f>
        <v>3217.0542635658921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9651.1627906976755</v>
      </c>
      <c r="N7" s="343">
        <v>8800</v>
      </c>
      <c r="O7" s="345">
        <f t="shared" ref="O7:O24" si="0">N7-M7</f>
        <v>-851.16279069767552</v>
      </c>
      <c r="P7" s="237" t="s">
        <v>113</v>
      </c>
      <c r="Q7" s="238">
        <f>+(M17-M11)/6</f>
        <v>4932.8165374676983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15</v>
      </c>
      <c r="E8" s="240">
        <v>7</v>
      </c>
      <c r="F8" s="241">
        <f>E8*D8</f>
        <v>105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12868.217054263567</v>
      </c>
      <c r="N8" s="343">
        <v>12400</v>
      </c>
      <c r="O8" s="345">
        <f t="shared" si="0"/>
        <v>-468.21705426356675</v>
      </c>
      <c r="P8" s="237" t="s">
        <v>36</v>
      </c>
      <c r="Q8" s="238">
        <f>+(M19-M17)/2</f>
        <v>7935.4005167958676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23</v>
      </c>
      <c r="E9" s="243">
        <v>8</v>
      </c>
      <c r="F9" s="244">
        <f>E9*D9</f>
        <v>184</v>
      </c>
      <c r="G9" s="206"/>
      <c r="H9" s="421" t="s">
        <v>62</v>
      </c>
      <c r="I9" s="423">
        <f>M11-Q6</f>
        <v>19302.325581395351</v>
      </c>
      <c r="J9" s="208"/>
      <c r="K9" s="197">
        <v>5</v>
      </c>
      <c r="L9" s="227" t="s">
        <v>33</v>
      </c>
      <c r="M9" s="344">
        <f>+$F$4/$F$11*$D$8+M8</f>
        <v>16085.271317829458</v>
      </c>
      <c r="N9" s="343">
        <v>14300</v>
      </c>
      <c r="O9" s="345">
        <f t="shared" si="0"/>
        <v>-1785.271317829458</v>
      </c>
      <c r="P9" s="245" t="s">
        <v>32</v>
      </c>
      <c r="Q9" s="246">
        <f>+(M24-M19)/7</f>
        <v>2144.7028423772595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14</v>
      </c>
      <c r="E10" s="243">
        <v>7</v>
      </c>
      <c r="F10" s="244">
        <f>E10*D10</f>
        <v>98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19302.325581395351</v>
      </c>
      <c r="N10" s="343">
        <v>17400</v>
      </c>
      <c r="O10" s="345">
        <f>N10-M10</f>
        <v>-1902.325581395351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52</v>
      </c>
      <c r="E11" s="257"/>
      <c r="F11" s="256">
        <f>SUM(F8:F10)</f>
        <v>387</v>
      </c>
      <c r="G11" s="206"/>
      <c r="H11" s="400" t="s">
        <v>28</v>
      </c>
      <c r="I11" s="401">
        <f>+M17</f>
        <v>52116.279069767435</v>
      </c>
      <c r="J11" s="208"/>
      <c r="K11" s="197">
        <v>7</v>
      </c>
      <c r="L11" s="227" t="s">
        <v>27</v>
      </c>
      <c r="M11" s="344">
        <f>+$F$4/$F$11*($D$8)+M10</f>
        <v>22519.379844961244</v>
      </c>
      <c r="N11" s="343"/>
      <c r="O11" s="345">
        <f>N11-M11</f>
        <v>-22519.379844961244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27452.196382428945</v>
      </c>
      <c r="N12" s="343">
        <v>27500</v>
      </c>
      <c r="O12" s="345">
        <f>N12-M12</f>
        <v>47.803617571054929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67987.080103359171</v>
      </c>
      <c r="J13" s="208"/>
      <c r="K13" s="197">
        <v>9</v>
      </c>
      <c r="L13" s="227" t="s">
        <v>22</v>
      </c>
      <c r="M13" s="344">
        <f t="shared" si="1"/>
        <v>32385.012919896646</v>
      </c>
      <c r="N13" s="343">
        <v>31500</v>
      </c>
      <c r="O13" s="345">
        <f t="shared" si="0"/>
        <v>-885.01291989664605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37317.829457364343</v>
      </c>
      <c r="N14" s="343">
        <v>36500</v>
      </c>
      <c r="O14" s="345">
        <f>N14-M14</f>
        <v>-817.8294573643434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83000</v>
      </c>
      <c r="J15" s="208"/>
      <c r="K15" s="197">
        <v>11</v>
      </c>
      <c r="L15" s="227" t="s">
        <v>80</v>
      </c>
      <c r="M15" s="344">
        <f t="shared" si="1"/>
        <v>42250.645994832041</v>
      </c>
      <c r="N15" s="343">
        <v>41500</v>
      </c>
      <c r="O15" s="345">
        <f>N15-M15</f>
        <v>-750.64599483204074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47183.462532299738</v>
      </c>
      <c r="N16" s="343">
        <v>45000</v>
      </c>
      <c r="O16" s="345">
        <f t="shared" si="0"/>
        <v>-2183.4625322997381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52116.279069767435</v>
      </c>
      <c r="N17" s="343">
        <v>47250</v>
      </c>
      <c r="O17" s="345">
        <f t="shared" si="0"/>
        <v>-4866.2790697674354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60051.679586563303</v>
      </c>
      <c r="N18" s="343"/>
      <c r="O18" s="345">
        <f t="shared" si="0"/>
        <v>-60051.679586563303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504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67987.080103359171</v>
      </c>
      <c r="N19" s="343"/>
      <c r="O19" s="345">
        <f t="shared" si="0"/>
        <v>-67987.080103359171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70989.664082687334</v>
      </c>
      <c r="N20" s="343"/>
      <c r="O20" s="345">
        <f t="shared" si="0"/>
        <v>-70989.664082687334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214.4702842377261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73992.248062015497</v>
      </c>
      <c r="N21" s="343"/>
      <c r="O21" s="345">
        <f t="shared" si="0"/>
        <v>-73992.248062015497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76994.83204134366</v>
      </c>
      <c r="N22" s="343"/>
      <c r="O22" s="345">
        <f t="shared" si="0"/>
        <v>-76994.83204134366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79997.416020671822</v>
      </c>
      <c r="N23" s="343"/>
      <c r="O23" s="345">
        <f>N23-M23</f>
        <v>-79997.416020671822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82999.999999999985</v>
      </c>
      <c r="N24" s="351"/>
      <c r="O24" s="350">
        <f t="shared" si="0"/>
        <v>-82999.999999999985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67600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83000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38000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-15400</v>
      </c>
      <c r="E27" s="312"/>
      <c r="F27" s="332">
        <f>D27/F25</f>
        <v>-11.846153846153847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31" priority="3" operator="lessThan">
      <formula>0</formula>
    </cfRule>
    <cfRule type="cellIs" dxfId="130" priority="4" operator="greaterThan">
      <formula>0</formula>
    </cfRule>
  </conditionalFormatting>
  <conditionalFormatting sqref="D22">
    <cfRule type="cellIs" dxfId="129" priority="1" operator="lessThan">
      <formula>$D$23</formula>
    </cfRule>
    <cfRule type="cellIs" dxfId="12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87523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87523" r:id="rId4" name="CommandButton1"/>
      </mc:Fallback>
    </mc:AlternateContent>
    <mc:AlternateContent xmlns:mc="http://schemas.openxmlformats.org/markup-compatibility/2006">
      <mc:Choice Requires="x14">
        <control shapeId="1738752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87522" r:id="rId6" name="atualizar"/>
      </mc:Fallback>
    </mc:AlternateContent>
    <mc:AlternateContent xmlns:mc="http://schemas.openxmlformats.org/markup-compatibility/2006">
      <mc:Choice Requires="x14">
        <control shapeId="17387521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87521" r:id="rId8" name="novafolha"/>
      </mc:Fallback>
    </mc:AlternateContent>
  </controls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EC5C8-8C4E-4847-BC54-F7E3EC34727B}">
  <sheetPr codeName="Sheet631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44590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66500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29012022</v>
      </c>
      <c r="AA4" s="354">
        <v>28012022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2682.9971181556193</v>
      </c>
      <c r="N5" s="352">
        <v>1700</v>
      </c>
      <c r="O5" s="345">
        <f>N5-M5</f>
        <v>-982.99711815561932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5365.9942363112386</v>
      </c>
      <c r="N6" s="343">
        <v>5200</v>
      </c>
      <c r="O6" s="345">
        <f>N6-M6</f>
        <v>-165.99423631123864</v>
      </c>
      <c r="P6" s="230" t="s">
        <v>46</v>
      </c>
      <c r="Q6" s="231">
        <f>+M11/7</f>
        <v>2682.9971181556198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8048.991354466858</v>
      </c>
      <c r="N7" s="343">
        <v>9200</v>
      </c>
      <c r="O7" s="345">
        <f t="shared" ref="O7:O24" si="0">N7-M7</f>
        <v>1151.008645533142</v>
      </c>
      <c r="P7" s="237" t="s">
        <v>113</v>
      </c>
      <c r="Q7" s="238">
        <f>+(M17-M11)/6</f>
        <v>3449.5677233429378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14</v>
      </c>
      <c r="E8" s="240">
        <v>7</v>
      </c>
      <c r="F8" s="241">
        <f>E8*D8</f>
        <v>98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10731.988472622477</v>
      </c>
      <c r="N8" s="343">
        <v>9800</v>
      </c>
      <c r="O8" s="345">
        <f t="shared" si="0"/>
        <v>-931.98847262247727</v>
      </c>
      <c r="P8" s="237" t="s">
        <v>36</v>
      </c>
      <c r="Q8" s="238">
        <f>+(M19-M17)/2</f>
        <v>6324.2074927953872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18</v>
      </c>
      <c r="E9" s="243">
        <v>8</v>
      </c>
      <c r="F9" s="244">
        <f>E9*D9</f>
        <v>144</v>
      </c>
      <c r="G9" s="206"/>
      <c r="H9" s="421" t="s">
        <v>62</v>
      </c>
      <c r="I9" s="423">
        <f>M11-Q6</f>
        <v>16097.982708933718</v>
      </c>
      <c r="J9" s="208"/>
      <c r="K9" s="197">
        <v>5</v>
      </c>
      <c r="L9" s="227" t="s">
        <v>33</v>
      </c>
      <c r="M9" s="344">
        <f>+$F$4/$F$11*$D$8+M8</f>
        <v>13414.985590778097</v>
      </c>
      <c r="N9" s="343">
        <v>11600</v>
      </c>
      <c r="O9" s="345">
        <f t="shared" si="0"/>
        <v>-1814.9855907780966</v>
      </c>
      <c r="P9" s="245" t="s">
        <v>32</v>
      </c>
      <c r="Q9" s="246">
        <f>+(M24-M19)/7</f>
        <v>2053.3141210374638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16097.982708933716</v>
      </c>
      <c r="N10" s="343"/>
      <c r="O10" s="345">
        <f>N10-M10</f>
        <v>-16097.982708933716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47</v>
      </c>
      <c r="E11" s="257"/>
      <c r="F11" s="256">
        <f>SUM(F8:F10)</f>
        <v>347</v>
      </c>
      <c r="G11" s="206"/>
      <c r="H11" s="400" t="s">
        <v>28</v>
      </c>
      <c r="I11" s="401">
        <f>+M17</f>
        <v>39478.386167146964</v>
      </c>
      <c r="J11" s="208"/>
      <c r="K11" s="197">
        <v>7</v>
      </c>
      <c r="L11" s="227" t="s">
        <v>27</v>
      </c>
      <c r="M11" s="344">
        <f>+$F$4/$F$11*($D$8)+M10</f>
        <v>18780.979827089337</v>
      </c>
      <c r="N11" s="343"/>
      <c r="O11" s="345">
        <f>N11-M11</f>
        <v>-18780.979827089337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22230.547550432275</v>
      </c>
      <c r="N12" s="343">
        <v>22200</v>
      </c>
      <c r="O12" s="345">
        <f>N12-M12</f>
        <v>-30.547550432274875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52126.801152737738</v>
      </c>
      <c r="J13" s="208"/>
      <c r="K13" s="197">
        <v>9</v>
      </c>
      <c r="L13" s="227" t="s">
        <v>22</v>
      </c>
      <c r="M13" s="344">
        <f t="shared" si="1"/>
        <v>25680.115273775213</v>
      </c>
      <c r="N13" s="343">
        <v>25000</v>
      </c>
      <c r="O13" s="345">
        <f t="shared" si="0"/>
        <v>-680.1152737752127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29129.682997118151</v>
      </c>
      <c r="N14" s="343"/>
      <c r="O14" s="345">
        <f>N14-M14</f>
        <v>-29129.682997118151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66500</v>
      </c>
      <c r="J15" s="208"/>
      <c r="K15" s="197">
        <v>11</v>
      </c>
      <c r="L15" s="227" t="s">
        <v>80</v>
      </c>
      <c r="M15" s="344">
        <f t="shared" si="1"/>
        <v>32579.250720461088</v>
      </c>
      <c r="N15" s="343"/>
      <c r="O15" s="345">
        <f>N15-M15</f>
        <v>-32579.250720461088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36028.818443804026</v>
      </c>
      <c r="N16" s="343"/>
      <c r="O16" s="345">
        <f t="shared" si="0"/>
        <v>-36028.818443804026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39478.386167146964</v>
      </c>
      <c r="N17" s="343"/>
      <c r="O17" s="345">
        <f t="shared" si="0"/>
        <v>-39478.386167146964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45802.593659942351</v>
      </c>
      <c r="N18" s="343"/>
      <c r="O18" s="345">
        <f t="shared" si="0"/>
        <v>-45802.593659942351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504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52126.801152737738</v>
      </c>
      <c r="N19" s="343"/>
      <c r="O19" s="345">
        <f t="shared" si="0"/>
        <v>-52126.801152737738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55001.440922190188</v>
      </c>
      <c r="N20" s="343"/>
      <c r="O20" s="345">
        <f t="shared" si="0"/>
        <v>-55001.440922190188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191.64265129682997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57876.080691642637</v>
      </c>
      <c r="N21" s="343"/>
      <c r="O21" s="345">
        <f t="shared" si="0"/>
        <v>-57876.080691642637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60750.720461095087</v>
      </c>
      <c r="N22" s="343"/>
      <c r="O22" s="345">
        <f t="shared" si="0"/>
        <v>-60750.720461095087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63625.360230547536</v>
      </c>
      <c r="N23" s="343"/>
      <c r="O23" s="345">
        <f>N23-M23</f>
        <v>-63625.360230547536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66499.999999999985</v>
      </c>
      <c r="N24" s="351"/>
      <c r="O24" s="350">
        <f t="shared" si="0"/>
        <v>-66499.999999999985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61100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66500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+F4-N16</f>
        <v>66500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-5400</v>
      </c>
      <c r="E27" s="312"/>
      <c r="F27" s="332">
        <f>D27/F25</f>
        <v>-4.1538461538461542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27" priority="3" operator="lessThan">
      <formula>0</formula>
    </cfRule>
    <cfRule type="cellIs" dxfId="126" priority="4" operator="greaterThan">
      <formula>0</formula>
    </cfRule>
  </conditionalFormatting>
  <conditionalFormatting sqref="D22">
    <cfRule type="cellIs" dxfId="125" priority="1" operator="lessThan">
      <formula>$D$23</formula>
    </cfRule>
    <cfRule type="cellIs" dxfId="12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89571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89571" r:id="rId4" name="CommandButton1"/>
      </mc:Fallback>
    </mc:AlternateContent>
    <mc:AlternateContent xmlns:mc="http://schemas.openxmlformats.org/markup-compatibility/2006">
      <mc:Choice Requires="x14">
        <control shapeId="1738957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89570" r:id="rId6" name="atualizar"/>
      </mc:Fallback>
    </mc:AlternateContent>
    <mc:AlternateContent xmlns:mc="http://schemas.openxmlformats.org/markup-compatibility/2006">
      <mc:Choice Requires="x14">
        <control shapeId="17389569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89569" r:id="rId8" name="novafolha"/>
      </mc:Fallback>
    </mc:AlternateContent>
  </controls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87444-B001-41F7-B572-9253888545A3}">
  <sheetPr codeName="Sheet632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44592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74000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31012022</v>
      </c>
      <c r="AA4" s="354">
        <v>29012022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3083.3333333333335</v>
      </c>
      <c r="N5" s="352"/>
      <c r="O5" s="345">
        <f>N5-M5</f>
        <v>-3083.3333333333335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6166.666666666667</v>
      </c>
      <c r="N6" s="343">
        <v>6100</v>
      </c>
      <c r="O6" s="345">
        <f>N6-M6</f>
        <v>-66.66666666666697</v>
      </c>
      <c r="P6" s="230" t="s">
        <v>46</v>
      </c>
      <c r="Q6" s="231">
        <f>+M11/7</f>
        <v>3083.333333333333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9250</v>
      </c>
      <c r="N7" s="343">
        <v>9900</v>
      </c>
      <c r="O7" s="345">
        <f t="shared" ref="O7:O24" si="0">N7-M7</f>
        <v>650</v>
      </c>
      <c r="P7" s="237" t="s">
        <v>113</v>
      </c>
      <c r="Q7" s="238">
        <f>+(M17-M11)/6</f>
        <v>3854.1666666666661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12333.333333333334</v>
      </c>
      <c r="N8" s="343">
        <v>14100</v>
      </c>
      <c r="O8" s="345">
        <f t="shared" si="0"/>
        <v>1766.6666666666661</v>
      </c>
      <c r="P8" s="237" t="s">
        <v>36</v>
      </c>
      <c r="Q8" s="238">
        <f>+(M19-M17)/2</f>
        <v>6937.5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20</v>
      </c>
      <c r="E9" s="243">
        <v>8</v>
      </c>
      <c r="F9" s="244">
        <f>E9*D9</f>
        <v>160</v>
      </c>
      <c r="G9" s="206"/>
      <c r="H9" s="421" t="s">
        <v>62</v>
      </c>
      <c r="I9" s="423">
        <f>M11-Q6</f>
        <v>18500</v>
      </c>
      <c r="J9" s="208"/>
      <c r="K9" s="197">
        <v>5</v>
      </c>
      <c r="L9" s="227" t="s">
        <v>33</v>
      </c>
      <c r="M9" s="344">
        <f>+$F$4/$F$11*$D$8+M8</f>
        <v>15416.666666666668</v>
      </c>
      <c r="N9" s="343">
        <v>18200</v>
      </c>
      <c r="O9" s="345">
        <f t="shared" si="0"/>
        <v>2783.3333333333321</v>
      </c>
      <c r="P9" s="245" t="s">
        <v>32</v>
      </c>
      <c r="Q9" s="246">
        <f>+(M24-M19)/7</f>
        <v>2202.3809523809509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18500</v>
      </c>
      <c r="N10" s="343">
        <v>21200</v>
      </c>
      <c r="O10" s="345">
        <f>N10-M10</f>
        <v>2700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52</v>
      </c>
      <c r="E11" s="257"/>
      <c r="F11" s="256">
        <f>SUM(F8:F10)</f>
        <v>384</v>
      </c>
      <c r="G11" s="206"/>
      <c r="H11" s="400" t="s">
        <v>28</v>
      </c>
      <c r="I11" s="401">
        <f>+M17</f>
        <v>44708.333333333328</v>
      </c>
      <c r="J11" s="208"/>
      <c r="K11" s="197">
        <v>7</v>
      </c>
      <c r="L11" s="227" t="s">
        <v>27</v>
      </c>
      <c r="M11" s="344">
        <f>+$F$4/$F$11*($D$8)+M10</f>
        <v>21583.333333333332</v>
      </c>
      <c r="N11" s="343">
        <v>24000</v>
      </c>
      <c r="O11" s="345">
        <f>N11-M11</f>
        <v>2416.6666666666679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25437.5</v>
      </c>
      <c r="N12" s="343">
        <v>28000</v>
      </c>
      <c r="O12" s="345">
        <f>N12-M12</f>
        <v>2562.5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58583.333333333328</v>
      </c>
      <c r="J13" s="208"/>
      <c r="K13" s="197">
        <v>9</v>
      </c>
      <c r="L13" s="227" t="s">
        <v>22</v>
      </c>
      <c r="M13" s="344">
        <f t="shared" si="1"/>
        <v>29291.666666666668</v>
      </c>
      <c r="N13" s="343">
        <v>31400</v>
      </c>
      <c r="O13" s="345">
        <f t="shared" si="0"/>
        <v>2108.3333333333321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33145.833333333336</v>
      </c>
      <c r="N14" s="343">
        <v>35600</v>
      </c>
      <c r="O14" s="345">
        <f>N14-M14</f>
        <v>2454.1666666666642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74000</v>
      </c>
      <c r="J15" s="208"/>
      <c r="K15" s="197">
        <v>11</v>
      </c>
      <c r="L15" s="227" t="s">
        <v>80</v>
      </c>
      <c r="M15" s="344">
        <f t="shared" si="1"/>
        <v>37000</v>
      </c>
      <c r="N15" s="343">
        <v>40093</v>
      </c>
      <c r="O15" s="345">
        <f>N15-M15</f>
        <v>3093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40854.166666666664</v>
      </c>
      <c r="N16" s="343">
        <v>42800</v>
      </c>
      <c r="O16" s="345">
        <f t="shared" si="0"/>
        <v>1945.8333333333358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44708.333333333328</v>
      </c>
      <c r="N17" s="343">
        <v>45200</v>
      </c>
      <c r="O17" s="345">
        <f t="shared" si="0"/>
        <v>491.66666666667152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51645.833333333328</v>
      </c>
      <c r="N18" s="343"/>
      <c r="O18" s="345">
        <f t="shared" si="0"/>
        <v>-51645.833333333328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504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58583.333333333328</v>
      </c>
      <c r="N19" s="343"/>
      <c r="O19" s="345">
        <f t="shared" si="0"/>
        <v>-58583.333333333328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61666.666666666664</v>
      </c>
      <c r="N20" s="343"/>
      <c r="O20" s="345">
        <f t="shared" si="0"/>
        <v>-61666.666666666664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192.70833333333334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64750</v>
      </c>
      <c r="N21" s="343"/>
      <c r="O21" s="345">
        <f t="shared" si="0"/>
        <v>-64750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67833.333333333328</v>
      </c>
      <c r="N22" s="343"/>
      <c r="O22" s="345">
        <f t="shared" si="0"/>
        <v>-67833.333333333328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70916.666666666657</v>
      </c>
      <c r="N23" s="343"/>
      <c r="O23" s="345">
        <f>N23-M23</f>
        <v>-70916.666666666657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73999.999999999985</v>
      </c>
      <c r="N24" s="351"/>
      <c r="O24" s="350">
        <f t="shared" si="0"/>
        <v>-73999.999999999985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67600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74000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28800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-6400</v>
      </c>
      <c r="E27" s="312"/>
      <c r="F27" s="332">
        <f>D27/F25</f>
        <v>-4.9230769230769234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23" priority="3" operator="lessThan">
      <formula>0</formula>
    </cfRule>
    <cfRule type="cellIs" dxfId="122" priority="4" operator="greaterThan">
      <formula>0</formula>
    </cfRule>
  </conditionalFormatting>
  <conditionalFormatting sqref="D22">
    <cfRule type="cellIs" dxfId="121" priority="1" operator="lessThan">
      <formula>$D$23</formula>
    </cfRule>
    <cfRule type="cellIs" dxfId="12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90595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90595" r:id="rId4" name="CommandButton1"/>
      </mc:Fallback>
    </mc:AlternateContent>
    <mc:AlternateContent xmlns:mc="http://schemas.openxmlformats.org/markup-compatibility/2006">
      <mc:Choice Requires="x14">
        <control shapeId="1739059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90594" r:id="rId6" name="atualizar"/>
      </mc:Fallback>
    </mc:AlternateContent>
    <mc:AlternateContent xmlns:mc="http://schemas.openxmlformats.org/markup-compatibility/2006">
      <mc:Choice Requires="x14">
        <control shapeId="17390593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90593" r:id="rId8" name="novafolha"/>
      </mc:Fallback>
    </mc:AlternateContent>
  </controls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F959-0E5B-4C7C-B631-3C6009193109}">
  <sheetPr codeName="Sheet633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44593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73000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1022022</v>
      </c>
      <c r="AA4" s="354"/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3407.8624078624075</v>
      </c>
      <c r="N5" s="352">
        <v>8000</v>
      </c>
      <c r="O5" s="345">
        <f>N5-M5</f>
        <v>4592.1375921375929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6815.724815724815</v>
      </c>
      <c r="N6" s="343">
        <v>13000</v>
      </c>
      <c r="O6" s="345">
        <f>N6-M6</f>
        <v>6184.275184275185</v>
      </c>
      <c r="P6" s="230" t="s">
        <v>46</v>
      </c>
      <c r="Q6" s="231">
        <f>+M11/7</f>
        <v>3407.862407862408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10223.587223587223</v>
      </c>
      <c r="N7" s="343">
        <v>16800</v>
      </c>
      <c r="O7" s="345">
        <f t="shared" ref="O7:O24" si="0">N7-M7</f>
        <v>6576.412776412777</v>
      </c>
      <c r="P7" s="237" t="s">
        <v>113</v>
      </c>
      <c r="Q7" s="238">
        <f>+(M17-M11)/6</f>
        <v>3945.9459459459463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19</v>
      </c>
      <c r="E8" s="240">
        <v>7</v>
      </c>
      <c r="F8" s="241">
        <f>E8*D8</f>
        <v>133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13631.44963144963</v>
      </c>
      <c r="N8" s="343">
        <v>20500</v>
      </c>
      <c r="O8" s="345">
        <f t="shared" si="0"/>
        <v>6868.55036855037</v>
      </c>
      <c r="P8" s="237" t="s">
        <v>36</v>
      </c>
      <c r="Q8" s="238">
        <f>+(M19-M17)/2</f>
        <v>6457.0024570024543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22</v>
      </c>
      <c r="E9" s="243">
        <v>8</v>
      </c>
      <c r="F9" s="244">
        <f>E9*D9</f>
        <v>176</v>
      </c>
      <c r="G9" s="206"/>
      <c r="H9" s="421" t="s">
        <v>62</v>
      </c>
      <c r="I9" s="423">
        <f>M11-Q6</f>
        <v>20447.174447174446</v>
      </c>
      <c r="J9" s="208"/>
      <c r="K9" s="197">
        <v>5</v>
      </c>
      <c r="L9" s="227" t="s">
        <v>33</v>
      </c>
      <c r="M9" s="344">
        <f>+$F$4/$F$11*$D$8+M8</f>
        <v>17039.312039312037</v>
      </c>
      <c r="N9" s="343">
        <v>23000</v>
      </c>
      <c r="O9" s="345">
        <f t="shared" si="0"/>
        <v>5960.6879606879629</v>
      </c>
      <c r="P9" s="245" t="s">
        <v>32</v>
      </c>
      <c r="Q9" s="246">
        <f>+(M24-M19)/7</f>
        <v>1793.6117936117921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14</v>
      </c>
      <c r="E10" s="243">
        <v>7</v>
      </c>
      <c r="F10" s="244">
        <f>E10*D10</f>
        <v>98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20447.174447174446</v>
      </c>
      <c r="N10" s="343">
        <v>25000</v>
      </c>
      <c r="O10" s="345">
        <f>N10-M10</f>
        <v>4552.825552825554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55</v>
      </c>
      <c r="E11" s="257"/>
      <c r="F11" s="256">
        <f>SUM(F8:F10)</f>
        <v>407</v>
      </c>
      <c r="G11" s="206"/>
      <c r="H11" s="400" t="s">
        <v>28</v>
      </c>
      <c r="I11" s="401">
        <f>+M17</f>
        <v>47530.712530712532</v>
      </c>
      <c r="J11" s="208"/>
      <c r="K11" s="197">
        <v>7</v>
      </c>
      <c r="L11" s="227" t="s">
        <v>27</v>
      </c>
      <c r="M11" s="344">
        <f>+$F$4/$F$11*($D$8)+M10</f>
        <v>23855.036855036855</v>
      </c>
      <c r="N11" s="343"/>
      <c r="O11" s="345">
        <f>N11-M11</f>
        <v>-23855.036855036855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20</v>
      </c>
      <c r="E12" s="243">
        <v>8</v>
      </c>
      <c r="F12" s="244">
        <f>E12*D12</f>
        <v>160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27800.982800982802</v>
      </c>
      <c r="N12" s="343">
        <v>31535</v>
      </c>
      <c r="O12" s="345">
        <f>N12-M12</f>
        <v>3734.0171990171984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25</v>
      </c>
      <c r="E13" s="243">
        <v>8</v>
      </c>
      <c r="F13" s="244">
        <f>E13*D13</f>
        <v>200</v>
      </c>
      <c r="G13" s="206"/>
      <c r="H13" s="400" t="s">
        <v>23</v>
      </c>
      <c r="I13" s="401">
        <f>+M19</f>
        <v>60444.71744471744</v>
      </c>
      <c r="J13" s="208"/>
      <c r="K13" s="197">
        <v>9</v>
      </c>
      <c r="L13" s="227" t="s">
        <v>22</v>
      </c>
      <c r="M13" s="344">
        <f t="shared" si="1"/>
        <v>31746.928746928748</v>
      </c>
      <c r="N13" s="343">
        <v>34500</v>
      </c>
      <c r="O13" s="345">
        <f t="shared" si="0"/>
        <v>2753.0712530712517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21</v>
      </c>
      <c r="E14" s="243">
        <v>8</v>
      </c>
      <c r="F14" s="244">
        <f>E14*D14</f>
        <v>168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35692.874692874691</v>
      </c>
      <c r="N14" s="343">
        <v>36800</v>
      </c>
      <c r="O14" s="345">
        <f>N14-M14</f>
        <v>1107.1253071253086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73000</v>
      </c>
      <c r="J15" s="208"/>
      <c r="K15" s="197">
        <v>11</v>
      </c>
      <c r="L15" s="227" t="s">
        <v>80</v>
      </c>
      <c r="M15" s="344">
        <f t="shared" si="1"/>
        <v>39638.820638820638</v>
      </c>
      <c r="N15" s="343">
        <v>39500</v>
      </c>
      <c r="O15" s="345">
        <f>N15-M15</f>
        <v>-138.82063882063812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43584.766584766585</v>
      </c>
      <c r="N16" s="343"/>
      <c r="O16" s="345">
        <f t="shared" si="0"/>
        <v>-43584.766584766585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47530.712530712532</v>
      </c>
      <c r="N17" s="343">
        <v>45800</v>
      </c>
      <c r="O17" s="345">
        <f t="shared" si="0"/>
        <v>-1730.7125307125316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528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53987.714987714986</v>
      </c>
      <c r="N18" s="343"/>
      <c r="O18" s="345">
        <f t="shared" si="0"/>
        <v>-53987.714987714986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528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60444.71744471744</v>
      </c>
      <c r="N19" s="343">
        <v>52000</v>
      </c>
      <c r="O19" s="345">
        <f t="shared" si="0"/>
        <v>-8444.7174447174402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62955.773955773948</v>
      </c>
      <c r="N20" s="343"/>
      <c r="O20" s="345">
        <f t="shared" si="0"/>
        <v>-62955.773955773948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138.25757575757575</v>
      </c>
      <c r="E21" s="285"/>
      <c r="F21" s="357">
        <f>F4/F11</f>
        <v>179.36117936117935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65466.830466830455</v>
      </c>
      <c r="N21" s="343"/>
      <c r="O21" s="345">
        <f t="shared" si="0"/>
        <v>-65466.830466830455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67977.88697788697</v>
      </c>
      <c r="N22" s="343"/>
      <c r="O22" s="345">
        <f t="shared" si="0"/>
        <v>-67977.88697788697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70488.943488943478</v>
      </c>
      <c r="N23" s="343"/>
      <c r="O23" s="345">
        <f>N23-M23</f>
        <v>-70488.943488943478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72999.999999999985</v>
      </c>
      <c r="N24" s="351"/>
      <c r="O24" s="350">
        <f t="shared" si="0"/>
        <v>-72999.999999999985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71500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73000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27200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-1500</v>
      </c>
      <c r="E27" s="312"/>
      <c r="F27" s="332">
        <f>D27/F25</f>
        <v>-1.1538461538461537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19" priority="3" operator="lessThan">
      <formula>0</formula>
    </cfRule>
    <cfRule type="cellIs" dxfId="118" priority="4" operator="greaterThan">
      <formula>0</formula>
    </cfRule>
  </conditionalFormatting>
  <conditionalFormatting sqref="D22">
    <cfRule type="cellIs" dxfId="117" priority="1" operator="lessThan">
      <formula>$D$23</formula>
    </cfRule>
    <cfRule type="cellIs" dxfId="11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93667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93667" r:id="rId4" name="CommandButton1"/>
      </mc:Fallback>
    </mc:AlternateContent>
    <mc:AlternateContent xmlns:mc="http://schemas.openxmlformats.org/markup-compatibility/2006">
      <mc:Choice Requires="x14">
        <control shapeId="1739366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93666" r:id="rId6" name="atualizar"/>
      </mc:Fallback>
    </mc:AlternateContent>
    <mc:AlternateContent xmlns:mc="http://schemas.openxmlformats.org/markup-compatibility/2006">
      <mc:Choice Requires="x14">
        <control shapeId="17393665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93665" r:id="rId8" name="novafolha"/>
      </mc:Fallback>
    </mc:AlternateContent>
  </controls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6518E-5805-41C4-8699-DD59FFA3CA7D}">
  <sheetPr codeName="Sheet634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44594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86000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2022022</v>
      </c>
      <c r="AA4" s="354">
        <v>1022022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4126.2626262626263</v>
      </c>
      <c r="N5" s="352">
        <v>7000</v>
      </c>
      <c r="O5" s="345">
        <f>N5-M5</f>
        <v>2873.7373737373737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8252.5252525252527</v>
      </c>
      <c r="N6" s="343">
        <v>11800</v>
      </c>
      <c r="O6" s="345">
        <f>N6-M6</f>
        <v>3547.4747474747473</v>
      </c>
      <c r="P6" s="230" t="s">
        <v>46</v>
      </c>
      <c r="Q6" s="231">
        <f>+M11/7</f>
        <v>4126.2626262626263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12378.78787878788</v>
      </c>
      <c r="N7" s="343">
        <v>16000</v>
      </c>
      <c r="O7" s="345">
        <f t="shared" ref="O7:O24" si="0">N7-M7</f>
        <v>3621.2121212121201</v>
      </c>
      <c r="P7" s="237" t="s">
        <v>113</v>
      </c>
      <c r="Q7" s="238">
        <f>+(M17-M11)/6</f>
        <v>3909.0909090909117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19</v>
      </c>
      <c r="E8" s="240">
        <v>7</v>
      </c>
      <c r="F8" s="241">
        <f>E8*D8</f>
        <v>133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16505.050505050505</v>
      </c>
      <c r="N8" s="343">
        <v>21000</v>
      </c>
      <c r="O8" s="345">
        <f t="shared" si="0"/>
        <v>4494.9494949494947</v>
      </c>
      <c r="P8" s="237" t="s">
        <v>36</v>
      </c>
      <c r="Q8" s="238">
        <f>+(M19-M17)/2</f>
        <v>7601.0101010101025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18</v>
      </c>
      <c r="E9" s="243">
        <v>8</v>
      </c>
      <c r="F9" s="244">
        <f>E9*D9</f>
        <v>144</v>
      </c>
      <c r="G9" s="206"/>
      <c r="H9" s="421" t="s">
        <v>62</v>
      </c>
      <c r="I9" s="423">
        <f>M11-Q6</f>
        <v>24757.575757575756</v>
      </c>
      <c r="J9" s="208"/>
      <c r="K9" s="197">
        <v>5</v>
      </c>
      <c r="L9" s="227" t="s">
        <v>33</v>
      </c>
      <c r="M9" s="344">
        <f>+$F$4/$F$11*$D$8+M8</f>
        <v>20631.313131313131</v>
      </c>
      <c r="N9" s="343">
        <v>23500</v>
      </c>
      <c r="O9" s="345">
        <f t="shared" si="0"/>
        <v>2868.6868686868693</v>
      </c>
      <c r="P9" s="245" t="s">
        <v>32</v>
      </c>
      <c r="Q9" s="246">
        <f>+(M24-M19)/7</f>
        <v>2637.0851370851387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24757.575757575756</v>
      </c>
      <c r="N10" s="343">
        <v>26300</v>
      </c>
      <c r="O10" s="345" t="s">
        <v>119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54</v>
      </c>
      <c r="E11" s="257"/>
      <c r="F11" s="256">
        <f>SUM(F8:F10)</f>
        <v>396</v>
      </c>
      <c r="G11" s="206"/>
      <c r="H11" s="400" t="s">
        <v>28</v>
      </c>
      <c r="I11" s="401">
        <f>+M17</f>
        <v>52338.383838383852</v>
      </c>
      <c r="J11" s="208"/>
      <c r="K11" s="197">
        <v>7</v>
      </c>
      <c r="L11" s="227" t="s">
        <v>27</v>
      </c>
      <c r="M11" s="344">
        <f>+$F$4/$F$11*($D$8)+M10</f>
        <v>28883.838383838382</v>
      </c>
      <c r="N11" s="343"/>
      <c r="O11" s="345">
        <f>N11-M11</f>
        <v>-28883.838383838382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32792.929292929293</v>
      </c>
      <c r="N12" s="343">
        <v>34500</v>
      </c>
      <c r="O12" s="345">
        <f>N12-M12</f>
        <v>1707.0707070707067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67540.404040404057</v>
      </c>
      <c r="J13" s="208"/>
      <c r="K13" s="197">
        <v>9</v>
      </c>
      <c r="L13" s="227" t="s">
        <v>22</v>
      </c>
      <c r="M13" s="344">
        <f t="shared" si="1"/>
        <v>36702.020202020205</v>
      </c>
      <c r="N13" s="343"/>
      <c r="O13" s="345">
        <f t="shared" si="0"/>
        <v>-36702.020202020205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40611.111111111117</v>
      </c>
      <c r="N14" s="343">
        <v>42000</v>
      </c>
      <c r="O14" s="345">
        <f>N14-M14</f>
        <v>1388.8888888888832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86000</v>
      </c>
      <c r="J15" s="208"/>
      <c r="K15" s="197">
        <v>11</v>
      </c>
      <c r="L15" s="227" t="s">
        <v>80</v>
      </c>
      <c r="M15" s="344">
        <f t="shared" si="1"/>
        <v>44520.202020202029</v>
      </c>
      <c r="N15" s="343">
        <v>44600</v>
      </c>
      <c r="O15" s="345">
        <f>N15-M15</f>
        <v>79.797979797971493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48429.29292929294</v>
      </c>
      <c r="N16" s="343">
        <v>47500</v>
      </c>
      <c r="O16" s="345">
        <f t="shared" si="0"/>
        <v>-929.29292929294024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52338.383838383852</v>
      </c>
      <c r="N17" s="343">
        <v>51000</v>
      </c>
      <c r="O17" s="345">
        <f t="shared" si="0"/>
        <v>-1338.383838383852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59939.393939393951</v>
      </c>
      <c r="N18" s="343">
        <v>56200</v>
      </c>
      <c r="O18" s="345">
        <f t="shared" si="0"/>
        <v>-3739.3939393939509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528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67540.404040404057</v>
      </c>
      <c r="N19" s="343"/>
      <c r="O19" s="345">
        <f t="shared" si="0"/>
        <v>-67540.404040404057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71232.323232323251</v>
      </c>
      <c r="N20" s="343"/>
      <c r="O20" s="345">
        <f t="shared" si="0"/>
        <v>-71232.323232323251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217.17171717171718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74924.242424242446</v>
      </c>
      <c r="N21" s="343">
        <v>68500</v>
      </c>
      <c r="O21" s="345">
        <f t="shared" si="0"/>
        <v>-6424.2424242424458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78616.16161616164</v>
      </c>
      <c r="N22" s="343"/>
      <c r="O22" s="345">
        <f t="shared" si="0"/>
        <v>-78616.16161616164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82308.080808080835</v>
      </c>
      <c r="N23" s="343"/>
      <c r="O23" s="345">
        <f>N23-M23</f>
        <v>-82308.080808080835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86000.000000000029</v>
      </c>
      <c r="N24" s="351"/>
      <c r="O24" s="350">
        <f t="shared" si="0"/>
        <v>-86000.000000000029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70200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86000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35000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-15800</v>
      </c>
      <c r="E27" s="312"/>
      <c r="F27" s="332">
        <f>D27/F25</f>
        <v>-12.153846153846153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15" priority="3" operator="lessThan">
      <formula>0</formula>
    </cfRule>
    <cfRule type="cellIs" dxfId="114" priority="4" operator="greaterThan">
      <formula>0</formula>
    </cfRule>
  </conditionalFormatting>
  <conditionalFormatting sqref="D22">
    <cfRule type="cellIs" dxfId="113" priority="1" operator="lessThan">
      <formula>$D$23</formula>
    </cfRule>
    <cfRule type="cellIs" dxfId="11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95715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95715" r:id="rId4" name="CommandButton1"/>
      </mc:Fallback>
    </mc:AlternateContent>
    <mc:AlternateContent xmlns:mc="http://schemas.openxmlformats.org/markup-compatibility/2006">
      <mc:Choice Requires="x14">
        <control shapeId="1739571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95714" r:id="rId6" name="atualizar"/>
      </mc:Fallback>
    </mc:AlternateContent>
    <mc:AlternateContent xmlns:mc="http://schemas.openxmlformats.org/markup-compatibility/2006">
      <mc:Choice Requires="x14">
        <control shapeId="17395713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95713" r:id="rId8" name="novafolha"/>
      </mc:Fallback>
    </mc:AlternateContent>
  </controls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D534-8CCD-4E11-B1EB-35412731EE54}">
  <sheetPr codeName="Sheet635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44595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85000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3022022</v>
      </c>
      <c r="AA4" s="354">
        <v>2022022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3853.333333333333</v>
      </c>
      <c r="N5" s="352">
        <v>3800</v>
      </c>
      <c r="O5" s="345">
        <f>N5-M5</f>
        <v>-53.33333333333303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7706.6666666666661</v>
      </c>
      <c r="N6" s="343">
        <v>9000</v>
      </c>
      <c r="O6" s="345">
        <f>N6-M6</f>
        <v>1293.3333333333339</v>
      </c>
      <c r="P6" s="230" t="s">
        <v>46</v>
      </c>
      <c r="Q6" s="231">
        <f>+M11/7</f>
        <v>3853.3333333333326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11560</v>
      </c>
      <c r="N7" s="343">
        <v>13800</v>
      </c>
      <c r="O7" s="345">
        <f t="shared" ref="O7:O24" si="0">N7-M7</f>
        <v>2240</v>
      </c>
      <c r="P7" s="237" t="s">
        <v>113</v>
      </c>
      <c r="Q7" s="238">
        <f>+(M17-M11)/6</f>
        <v>4080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15413.333333333332</v>
      </c>
      <c r="N8" s="343">
        <v>17900</v>
      </c>
      <c r="O8" s="345">
        <f t="shared" si="0"/>
        <v>2486.6666666666679</v>
      </c>
      <c r="P8" s="237" t="s">
        <v>36</v>
      </c>
      <c r="Q8" s="238">
        <f>+(M19-M17)/2</f>
        <v>7706.6666666666642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18</v>
      </c>
      <c r="E9" s="243">
        <v>8</v>
      </c>
      <c r="F9" s="244">
        <f>E9*D9</f>
        <v>144</v>
      </c>
      <c r="G9" s="206"/>
      <c r="H9" s="421" t="s">
        <v>62</v>
      </c>
      <c r="I9" s="423">
        <f>M11-Q6</f>
        <v>23119.999999999996</v>
      </c>
      <c r="J9" s="208"/>
      <c r="K9" s="197">
        <v>5</v>
      </c>
      <c r="L9" s="227" t="s">
        <v>33</v>
      </c>
      <c r="M9" s="344">
        <f>+$F$4/$F$11*$D$8+M8</f>
        <v>19266.666666666664</v>
      </c>
      <c r="N9" s="343">
        <v>19500</v>
      </c>
      <c r="O9" s="345">
        <f t="shared" si="0"/>
        <v>233.33333333333576</v>
      </c>
      <c r="P9" s="245" t="s">
        <v>32</v>
      </c>
      <c r="Q9" s="246">
        <f>+(M24-M19)/7</f>
        <v>2590.476190476194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23119.999999999996</v>
      </c>
      <c r="N10" s="343">
        <v>23600</v>
      </c>
      <c r="O10" s="345">
        <f t="shared" si="0"/>
        <v>480.00000000000364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51</v>
      </c>
      <c r="E11" s="257"/>
      <c r="F11" s="256">
        <f>SUM(F8:F10)</f>
        <v>375</v>
      </c>
      <c r="G11" s="206"/>
      <c r="H11" s="400" t="s">
        <v>28</v>
      </c>
      <c r="I11" s="401">
        <f>+M17</f>
        <v>51453.333333333328</v>
      </c>
      <c r="J11" s="208"/>
      <c r="K11" s="197">
        <v>7</v>
      </c>
      <c r="L11" s="227" t="s">
        <v>27</v>
      </c>
      <c r="M11" s="344">
        <f>+$F$4/$F$11*($D$8)+M10</f>
        <v>26973.333333333328</v>
      </c>
      <c r="N11" s="343"/>
      <c r="O11" s="345">
        <f>N11-M11</f>
        <v>-26973.333333333328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19</v>
      </c>
      <c r="E12" s="243">
        <v>8</v>
      </c>
      <c r="F12" s="244">
        <f>E12*D12</f>
        <v>152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31053.333333333328</v>
      </c>
      <c r="N12" s="343">
        <v>30300</v>
      </c>
      <c r="O12" s="345">
        <f>N12-M12</f>
        <v>-753.33333333332848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20</v>
      </c>
      <c r="E13" s="243">
        <v>8</v>
      </c>
      <c r="F13" s="244">
        <f>E13*D13</f>
        <v>160</v>
      </c>
      <c r="G13" s="206"/>
      <c r="H13" s="400" t="s">
        <v>23</v>
      </c>
      <c r="I13" s="401">
        <f>+M19</f>
        <v>66866.666666666657</v>
      </c>
      <c r="J13" s="208"/>
      <c r="K13" s="197">
        <v>9</v>
      </c>
      <c r="L13" s="227" t="s">
        <v>22</v>
      </c>
      <c r="M13" s="344">
        <f t="shared" si="1"/>
        <v>35133.333333333328</v>
      </c>
      <c r="N13" s="343"/>
      <c r="O13" s="345">
        <f t="shared" si="0"/>
        <v>-35133.333333333328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20</v>
      </c>
      <c r="E14" s="243">
        <v>8</v>
      </c>
      <c r="F14" s="244">
        <f>E14*D14</f>
        <v>160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39213.333333333328</v>
      </c>
      <c r="N14" s="343">
        <v>35800</v>
      </c>
      <c r="O14" s="345">
        <f>N14-M14</f>
        <v>-3413.3333333333285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85000</v>
      </c>
      <c r="J15" s="208"/>
      <c r="K15" s="197">
        <v>11</v>
      </c>
      <c r="L15" s="227" t="s">
        <v>80</v>
      </c>
      <c r="M15" s="344">
        <f t="shared" si="1"/>
        <v>43293.333333333328</v>
      </c>
      <c r="N15" s="343"/>
      <c r="O15" s="345">
        <f>N15-M15</f>
        <v>-43293.333333333328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47373.333333333328</v>
      </c>
      <c r="N16" s="343">
        <v>42000</v>
      </c>
      <c r="O16" s="345">
        <f t="shared" si="0"/>
        <v>-5373.3333333333285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51453.333333333328</v>
      </c>
      <c r="N17" s="343">
        <v>44500</v>
      </c>
      <c r="O17" s="345">
        <f t="shared" si="0"/>
        <v>-6953.3333333333285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472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59159.999999999993</v>
      </c>
      <c r="N18" s="343"/>
      <c r="O18" s="345">
        <f t="shared" si="0"/>
        <v>-59159.999999999993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1000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66866.666666666657</v>
      </c>
      <c r="N19" s="343">
        <v>55000</v>
      </c>
      <c r="O19" s="345">
        <f t="shared" si="0"/>
        <v>-11866.666666666657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70493.333333333328</v>
      </c>
      <c r="N20" s="343"/>
      <c r="O20" s="345">
        <f t="shared" si="0"/>
        <v>-70493.333333333328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180.08474576271186</v>
      </c>
      <c r="E21" s="285"/>
      <c r="F21" s="357">
        <f>F4/F11</f>
        <v>226.66666666666666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74120</v>
      </c>
      <c r="N21" s="343"/>
      <c r="O21" s="345">
        <f t="shared" si="0"/>
        <v>-74120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77746.666666666672</v>
      </c>
      <c r="N22" s="343"/>
      <c r="O22" s="345">
        <f t="shared" si="0"/>
        <v>-77746.666666666672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81373.333333333343</v>
      </c>
      <c r="N23" s="343"/>
      <c r="O23" s="345">
        <f>N23-M23</f>
        <v>-81373.333333333343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85000.000000000015</v>
      </c>
      <c r="N24" s="351"/>
      <c r="O24" s="350">
        <f t="shared" si="0"/>
        <v>-85000.000000000015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66300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85000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40500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-18700</v>
      </c>
      <c r="E27" s="312"/>
      <c r="F27" s="332">
        <f>D27/F25</f>
        <v>-14.384615384615385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11" priority="3" operator="lessThan">
      <formula>0</formula>
    </cfRule>
    <cfRule type="cellIs" dxfId="110" priority="4" operator="greaterThan">
      <formula>0</formula>
    </cfRule>
  </conditionalFormatting>
  <conditionalFormatting sqref="D22">
    <cfRule type="cellIs" dxfId="109" priority="1" operator="lessThan">
      <formula>$D$23</formula>
    </cfRule>
    <cfRule type="cellIs" dxfId="10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97763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97763" r:id="rId4" name="CommandButton1"/>
      </mc:Fallback>
    </mc:AlternateContent>
    <mc:AlternateContent xmlns:mc="http://schemas.openxmlformats.org/markup-compatibility/2006">
      <mc:Choice Requires="x14">
        <control shapeId="1739776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97762" r:id="rId6" name="atualizar"/>
      </mc:Fallback>
    </mc:AlternateContent>
    <mc:AlternateContent xmlns:mc="http://schemas.openxmlformats.org/markup-compatibility/2006">
      <mc:Choice Requires="x14">
        <control shapeId="17397761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97761" r:id="rId8" name="novafolha"/>
      </mc:Fallback>
    </mc:AlternateContent>
  </controls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617AF-7C52-40CE-8761-8CA3D90B9B95}">
  <sheetPr codeName="Sheet636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44596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49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86500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4022022</v>
      </c>
      <c r="AA4" s="354">
        <v>3022022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4258.4615384615381</v>
      </c>
      <c r="N5" s="352"/>
      <c r="O5" s="345">
        <f>N5-M5</f>
        <v>-4258.4615384615381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8516.9230769230762</v>
      </c>
      <c r="N6" s="343">
        <v>4700</v>
      </c>
      <c r="O6" s="345">
        <f>N6-M6</f>
        <v>-3816.9230769230762</v>
      </c>
      <c r="P6" s="230" t="s">
        <v>46</v>
      </c>
      <c r="Q6" s="231">
        <f>+M11/7</f>
        <v>4258.4615384615381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12775.384615384613</v>
      </c>
      <c r="N7" s="343">
        <v>10600</v>
      </c>
      <c r="O7" s="345">
        <f t="shared" ref="O7:O24" si="0">N7-M7</f>
        <v>-2175.3846153846134</v>
      </c>
      <c r="P7" s="237" t="s">
        <v>113</v>
      </c>
      <c r="Q7" s="238">
        <f>+(M17-M11)/6</f>
        <v>4524.6153846153838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17033.846153846152</v>
      </c>
      <c r="N8" s="343">
        <v>16900</v>
      </c>
      <c r="O8" s="345">
        <f t="shared" si="0"/>
        <v>-133.84615384615245</v>
      </c>
      <c r="P8" s="237" t="s">
        <v>36</v>
      </c>
      <c r="Q8" s="238">
        <f>+(M19-M17)/2</f>
        <v>7452.3076923076915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17</v>
      </c>
      <c r="E9" s="243">
        <v>8</v>
      </c>
      <c r="F9" s="244">
        <f>E9*D9</f>
        <v>136</v>
      </c>
      <c r="G9" s="206"/>
      <c r="H9" s="421" t="s">
        <v>62</v>
      </c>
      <c r="I9" s="423">
        <f>M11-Q6</f>
        <v>25550.76923076923</v>
      </c>
      <c r="J9" s="208"/>
      <c r="K9" s="197">
        <v>5</v>
      </c>
      <c r="L9" s="227" t="s">
        <v>33</v>
      </c>
      <c r="M9" s="344">
        <f>+$F$4/$F$11*$D$8+M8</f>
        <v>21292.307692307691</v>
      </c>
      <c r="N9" s="343">
        <v>21300</v>
      </c>
      <c r="O9" s="345">
        <f t="shared" si="0"/>
        <v>7.6923076923085318</v>
      </c>
      <c r="P9" s="245" t="s">
        <v>32</v>
      </c>
      <c r="Q9" s="246">
        <f>+(M24-M19)/7</f>
        <v>2091.2087912087945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11</v>
      </c>
      <c r="E10" s="243">
        <v>7</v>
      </c>
      <c r="F10" s="244">
        <f>E10*D10</f>
        <v>77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25550.76923076923</v>
      </c>
      <c r="N10" s="343">
        <v>25300</v>
      </c>
      <c r="O10" s="345">
        <f t="shared" si="0"/>
        <v>-250.76923076923049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44</v>
      </c>
      <c r="E11" s="257"/>
      <c r="F11" s="256">
        <f>SUM(F8:F10)</f>
        <v>325</v>
      </c>
      <c r="G11" s="206"/>
      <c r="H11" s="400" t="s">
        <v>28</v>
      </c>
      <c r="I11" s="401">
        <f>+M17</f>
        <v>56956.923076923071</v>
      </c>
      <c r="J11" s="208"/>
      <c r="K11" s="197">
        <v>7</v>
      </c>
      <c r="L11" s="227" t="s">
        <v>27</v>
      </c>
      <c r="M11" s="344">
        <f>+$F$4/$F$11*($D$8)+M10</f>
        <v>29809.23076923077</v>
      </c>
      <c r="N11" s="343">
        <v>28000</v>
      </c>
      <c r="O11" s="345">
        <f>N11-M11</f>
        <v>-1809.2307692307695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19</v>
      </c>
      <c r="E12" s="243">
        <v>8</v>
      </c>
      <c r="F12" s="244">
        <f>E12*D12</f>
        <v>152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34333.846153846156</v>
      </c>
      <c r="N12" s="343"/>
      <c r="O12" s="345">
        <f>N12-M12</f>
        <v>-34333.846153846156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18</v>
      </c>
      <c r="E13" s="243">
        <v>8</v>
      </c>
      <c r="F13" s="244">
        <f>E13*D13</f>
        <v>144</v>
      </c>
      <c r="G13" s="206"/>
      <c r="H13" s="400" t="s">
        <v>23</v>
      </c>
      <c r="I13" s="401">
        <f>+M19</f>
        <v>71861.538461538454</v>
      </c>
      <c r="J13" s="208"/>
      <c r="K13" s="197">
        <v>9</v>
      </c>
      <c r="L13" s="227" t="s">
        <v>22</v>
      </c>
      <c r="M13" s="344">
        <f t="shared" si="1"/>
        <v>38858.461538461539</v>
      </c>
      <c r="N13" s="343"/>
      <c r="O13" s="345">
        <f t="shared" si="0"/>
        <v>-38858.461538461539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17</v>
      </c>
      <c r="E14" s="243">
        <v>8</v>
      </c>
      <c r="F14" s="244">
        <f>E14*D14</f>
        <v>136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43383.076923076922</v>
      </c>
      <c r="N14" s="343">
        <v>40000</v>
      </c>
      <c r="O14" s="345">
        <f>N14-M14</f>
        <v>-3383.076923076922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86500</v>
      </c>
      <c r="J15" s="208"/>
      <c r="K15" s="197">
        <v>11</v>
      </c>
      <c r="L15" s="227" t="s">
        <v>80</v>
      </c>
      <c r="M15" s="344">
        <f t="shared" si="1"/>
        <v>47907.692307692305</v>
      </c>
      <c r="N15" s="343"/>
      <c r="O15" s="345">
        <f>N15-M15</f>
        <v>-47907.692307692305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52432.307692307688</v>
      </c>
      <c r="N16" s="343"/>
      <c r="O16" s="345">
        <f t="shared" si="0"/>
        <v>-52432.307692307688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56956.923076923071</v>
      </c>
      <c r="N17" s="343">
        <v>45550</v>
      </c>
      <c r="O17" s="345">
        <f t="shared" si="0"/>
        <v>-11406.923076923071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432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64409.230769230766</v>
      </c>
      <c r="N18" s="343"/>
      <c r="O18" s="345">
        <f t="shared" si="0"/>
        <v>-64409.230769230766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1432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71861.538461538454</v>
      </c>
      <c r="N19" s="343"/>
      <c r="O19" s="345">
        <f t="shared" si="0"/>
        <v>-71861.538461538454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74789.230769230766</v>
      </c>
      <c r="N20" s="343"/>
      <c r="O20" s="345">
        <f t="shared" si="0"/>
        <v>-74789.230769230766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200.2314814814815</v>
      </c>
      <c r="E21" s="285"/>
      <c r="F21" s="357">
        <f>F4/F11</f>
        <v>266.15384615384613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77716.923076923078</v>
      </c>
      <c r="N21" s="343"/>
      <c r="O21" s="345">
        <f t="shared" si="0"/>
        <v>-77716.923076923078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80644.61538461539</v>
      </c>
      <c r="N22" s="343"/>
      <c r="O22" s="345">
        <f t="shared" si="0"/>
        <v>-80644.61538461539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83572.307692307702</v>
      </c>
      <c r="N23" s="343"/>
      <c r="O23" s="345">
        <f>N23-M23</f>
        <v>-83572.307692307702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86500.000000000015</v>
      </c>
      <c r="N24" s="351"/>
      <c r="O24" s="350">
        <f t="shared" si="0"/>
        <v>-86500.000000000015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57200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86500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40950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-29300</v>
      </c>
      <c r="E27" s="312"/>
      <c r="F27" s="332">
        <f>D27/F25</f>
        <v>-22.53846153846154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07" priority="3" operator="lessThan">
      <formula>0</formula>
    </cfRule>
    <cfRule type="cellIs" dxfId="106" priority="4" operator="greaterThan">
      <formula>0</formula>
    </cfRule>
  </conditionalFormatting>
  <conditionalFormatting sqref="D22">
    <cfRule type="cellIs" dxfId="105" priority="1" operator="lessThan">
      <formula>$D$23</formula>
    </cfRule>
    <cfRule type="cellIs" dxfId="10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399811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399811" r:id="rId4" name="CommandButton1"/>
      </mc:Fallback>
    </mc:AlternateContent>
    <mc:AlternateContent xmlns:mc="http://schemas.openxmlformats.org/markup-compatibility/2006">
      <mc:Choice Requires="x14">
        <control shapeId="1739981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399810" r:id="rId6" name="atualizar"/>
      </mc:Fallback>
    </mc:AlternateContent>
    <mc:AlternateContent xmlns:mc="http://schemas.openxmlformats.org/markup-compatibility/2006">
      <mc:Choice Requires="x14">
        <control shapeId="17399809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399809" r:id="rId8" name="novafolha"/>
      </mc:Fallback>
    </mc:AlternateContent>
  </controls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5000C-E980-4F47-B48C-1611ED6CE5E9}">
  <sheetPr codeName="Sheet637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44597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61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5022022</v>
      </c>
      <c r="AA4" s="354">
        <v>4022022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1921.1267605633802</v>
      </c>
      <c r="N5" s="352"/>
      <c r="O5" s="345">
        <f>N5-M5</f>
        <v>-1921.1267605633802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3842.2535211267605</v>
      </c>
      <c r="N6" s="343"/>
      <c r="O6" s="345">
        <f>N6-M6</f>
        <v>-3842.2535211267605</v>
      </c>
      <c r="P6" s="230" t="s">
        <v>46</v>
      </c>
      <c r="Q6" s="231">
        <f>+M11/7</f>
        <v>1921.1267605633802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5763.3802816901407</v>
      </c>
      <c r="N7" s="343"/>
      <c r="O7" s="345">
        <f t="shared" ref="O7:O24" si="0">N7-M7</f>
        <v>-5763.3802816901407</v>
      </c>
      <c r="P7" s="237" t="s">
        <v>113</v>
      </c>
      <c r="Q7" s="238">
        <f>+(M17-M11)/6</f>
        <v>3318.3098591549283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11</v>
      </c>
      <c r="E8" s="240">
        <v>7</v>
      </c>
      <c r="F8" s="241">
        <f>E8*D8</f>
        <v>77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7684.5070422535209</v>
      </c>
      <c r="N8" s="343">
        <v>4300</v>
      </c>
      <c r="O8" s="345">
        <f t="shared" si="0"/>
        <v>-3384.5070422535209</v>
      </c>
      <c r="P8" s="237" t="s">
        <v>36</v>
      </c>
      <c r="Q8" s="238">
        <f>+(M19-M17)/2</f>
        <v>6461.9718309859163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19</v>
      </c>
      <c r="E9" s="243">
        <v>8</v>
      </c>
      <c r="F9" s="244">
        <f>E9*D9</f>
        <v>152</v>
      </c>
      <c r="G9" s="206"/>
      <c r="H9" s="421" t="s">
        <v>62</v>
      </c>
      <c r="I9" s="423">
        <f>M11-Q6</f>
        <v>11526.760563380281</v>
      </c>
      <c r="J9" s="208"/>
      <c r="K9" s="197">
        <v>5</v>
      </c>
      <c r="L9" s="227" t="s">
        <v>33</v>
      </c>
      <c r="M9" s="344">
        <f>+$F$4/$F$11*$D$8+M8</f>
        <v>9605.6338028169012</v>
      </c>
      <c r="N9" s="343">
        <v>8800</v>
      </c>
      <c r="O9" s="345">
        <f t="shared" si="0"/>
        <v>-805.63380281690115</v>
      </c>
      <c r="P9" s="245" t="s">
        <v>32</v>
      </c>
      <c r="Q9" s="246">
        <f>+(M24-M19)/7</f>
        <v>2245.4728370221346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18</v>
      </c>
      <c r="E10" s="243">
        <v>7</v>
      </c>
      <c r="F10" s="244">
        <f>E10*D10</f>
        <v>126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11526.760563380281</v>
      </c>
      <c r="N10" s="343">
        <v>14800</v>
      </c>
      <c r="O10" s="345">
        <f t="shared" si="0"/>
        <v>3273.2394366197186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48</v>
      </c>
      <c r="E11" s="257"/>
      <c r="F11" s="256">
        <f>SUM(F8:F10)</f>
        <v>355</v>
      </c>
      <c r="G11" s="206"/>
      <c r="H11" s="400" t="s">
        <v>28</v>
      </c>
      <c r="I11" s="401">
        <f>+M17</f>
        <v>33357.746478873232</v>
      </c>
      <c r="J11" s="208"/>
      <c r="K11" s="197">
        <v>7</v>
      </c>
      <c r="L11" s="227" t="s">
        <v>27</v>
      </c>
      <c r="M11" s="344">
        <f>+$F$4/$F$11*($D$8)+M10</f>
        <v>13447.887323943662</v>
      </c>
      <c r="N11" s="343">
        <v>17500</v>
      </c>
      <c r="O11" s="345">
        <f>N11-M11</f>
        <v>4052.1126760563384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13</v>
      </c>
      <c r="E12" s="243">
        <v>8</v>
      </c>
      <c r="F12" s="244">
        <f>E12*D12</f>
        <v>104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16766.197183098589</v>
      </c>
      <c r="N12" s="343">
        <v>20500</v>
      </c>
      <c r="O12" s="345">
        <f>N12-M12</f>
        <v>3733.8028169014106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20</v>
      </c>
      <c r="E13" s="243">
        <v>8</v>
      </c>
      <c r="F13" s="244">
        <f>E13*D13</f>
        <v>160</v>
      </c>
      <c r="G13" s="206"/>
      <c r="H13" s="400" t="s">
        <v>23</v>
      </c>
      <c r="I13" s="401">
        <f>+M19</f>
        <v>46281.690140845065</v>
      </c>
      <c r="J13" s="208"/>
      <c r="K13" s="197">
        <v>9</v>
      </c>
      <c r="L13" s="227" t="s">
        <v>22</v>
      </c>
      <c r="M13" s="344">
        <f t="shared" si="1"/>
        <v>20084.507042253517</v>
      </c>
      <c r="N13" s="343">
        <v>24900</v>
      </c>
      <c r="O13" s="345">
        <f t="shared" si="0"/>
        <v>4815.4929577464827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20</v>
      </c>
      <c r="E14" s="243">
        <v>8</v>
      </c>
      <c r="F14" s="244">
        <f>E14*D14</f>
        <v>160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23402.816901408445</v>
      </c>
      <c r="N14" s="343">
        <v>28400</v>
      </c>
      <c r="O14" s="345">
        <f>N14-M14</f>
        <v>4997.1830985915549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62000</v>
      </c>
      <c r="J15" s="208"/>
      <c r="K15" s="197">
        <v>11</v>
      </c>
      <c r="L15" s="227" t="s">
        <v>80</v>
      </c>
      <c r="M15" s="344">
        <f t="shared" si="1"/>
        <v>26721.126760563373</v>
      </c>
      <c r="N15" s="343">
        <v>32300</v>
      </c>
      <c r="O15" s="345">
        <f>N15-M15</f>
        <v>5578.873239436627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30039.436619718301</v>
      </c>
      <c r="N16" s="343"/>
      <c r="O16" s="345">
        <f t="shared" si="0"/>
        <v>-30039.436619718301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33357.746478873232</v>
      </c>
      <c r="N17" s="343">
        <v>35400</v>
      </c>
      <c r="O17" s="345">
        <f t="shared" si="0"/>
        <v>2042.2535211267677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424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39819.718309859149</v>
      </c>
      <c r="N18" s="343"/>
      <c r="O18" s="345">
        <f t="shared" si="0"/>
        <v>-39819.718309859149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1856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46281.690140845065</v>
      </c>
      <c r="N19" s="343"/>
      <c r="O19" s="345">
        <f t="shared" si="0"/>
        <v>-46281.690140845065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49425.352112676053</v>
      </c>
      <c r="N20" s="343"/>
      <c r="O20" s="345">
        <f t="shared" si="0"/>
        <v>-49425.352112676053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146.22641509433961</v>
      </c>
      <c r="E21" s="285"/>
      <c r="F21" s="357">
        <f>F4/F11</f>
        <v>174.64788732394365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52569.014084507042</v>
      </c>
      <c r="N21" s="343"/>
      <c r="O21" s="345">
        <f t="shared" si="0"/>
        <v>-52569.014084507042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55712.67605633803</v>
      </c>
      <c r="N22" s="343"/>
      <c r="O22" s="345">
        <f t="shared" si="0"/>
        <v>-55712.67605633803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58856.338028169019</v>
      </c>
      <c r="N23" s="343"/>
      <c r="O23" s="345">
        <f>N23-M23</f>
        <v>-58856.338028169019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62000.000000000007</v>
      </c>
      <c r="N24" s="351"/>
      <c r="O24" s="350">
        <f t="shared" si="0"/>
        <v>-62000.000000000007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62400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26600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400</v>
      </c>
      <c r="E27" s="312"/>
      <c r="F27" s="332">
        <f>D27/F25</f>
        <v>0.30769230769230771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103" priority="3" operator="lessThan">
      <formula>0</formula>
    </cfRule>
    <cfRule type="cellIs" dxfId="102" priority="4" operator="greaterThan">
      <formula>0</formula>
    </cfRule>
  </conditionalFormatting>
  <conditionalFormatting sqref="D22">
    <cfRule type="cellIs" dxfId="101" priority="1" operator="lessThan">
      <formula>$D$23</formula>
    </cfRule>
    <cfRule type="cellIs" dxfId="10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401859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401859" r:id="rId4" name="CommandButton1"/>
      </mc:Fallback>
    </mc:AlternateContent>
    <mc:AlternateContent xmlns:mc="http://schemas.openxmlformats.org/markup-compatibility/2006">
      <mc:Choice Requires="x14">
        <control shapeId="1740185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401858" r:id="rId6" name="atualizar"/>
      </mc:Fallback>
    </mc:AlternateContent>
    <mc:AlternateContent xmlns:mc="http://schemas.openxmlformats.org/markup-compatibility/2006">
      <mc:Choice Requires="x14">
        <control shapeId="17401857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401857" r:id="rId8" name="novafolha"/>
      </mc:Fallback>
    </mc:AlternateContent>
  </controls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BE8B-9732-4FEF-8C8B-8C268767EE00}">
  <sheetPr codeName="Sheet638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44599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61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7022022</v>
      </c>
      <c r="AA4" s="354">
        <v>5022022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3042.1052631578946</v>
      </c>
      <c r="N5" s="352">
        <v>3600</v>
      </c>
      <c r="O5" s="345">
        <f>N5-M5</f>
        <v>557.89473684210543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6084.2105263157891</v>
      </c>
      <c r="N6" s="343">
        <v>6000</v>
      </c>
      <c r="O6" s="345">
        <f>N6-M6</f>
        <v>-84.210526315789139</v>
      </c>
      <c r="P6" s="230" t="s">
        <v>46</v>
      </c>
      <c r="Q6" s="231">
        <f>+M11/7</f>
        <v>3042.1052631578941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9126.3157894736833</v>
      </c>
      <c r="N7" s="343">
        <v>12200</v>
      </c>
      <c r="O7" s="345">
        <f t="shared" ref="O7:O24" si="0">N7-M7</f>
        <v>3073.6842105263167</v>
      </c>
      <c r="P7" s="237" t="s">
        <v>113</v>
      </c>
      <c r="Q7" s="238">
        <f>+(M17-M11)/6</f>
        <v>2863.1578947368421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12168.421052631578</v>
      </c>
      <c r="N8" s="343">
        <v>16000</v>
      </c>
      <c r="O8" s="345">
        <f t="shared" si="0"/>
        <v>3831.5789473684217</v>
      </c>
      <c r="P8" s="237" t="s">
        <v>36</v>
      </c>
      <c r="Q8" s="238">
        <f>+(M19-M17)/2</f>
        <v>6263.1578947368398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16</v>
      </c>
      <c r="E9" s="243">
        <v>8</v>
      </c>
      <c r="F9" s="244">
        <f>E9*D9</f>
        <v>128</v>
      </c>
      <c r="G9" s="206"/>
      <c r="H9" s="421" t="s">
        <v>62</v>
      </c>
      <c r="I9" s="423">
        <f>M11-Q6</f>
        <v>18252.631578947367</v>
      </c>
      <c r="J9" s="208"/>
      <c r="K9" s="197">
        <v>5</v>
      </c>
      <c r="L9" s="227" t="s">
        <v>33</v>
      </c>
      <c r="M9" s="344">
        <f>+$F$4/$F$11*$D$8+M8</f>
        <v>15210.526315789473</v>
      </c>
      <c r="N9" s="343">
        <v>18300</v>
      </c>
      <c r="O9" s="345">
        <f t="shared" si="0"/>
        <v>3089.4736842105267</v>
      </c>
      <c r="P9" s="245" t="s">
        <v>32</v>
      </c>
      <c r="Q9" s="246">
        <f>+(M24-M19)/7</f>
        <v>2428.5714285714298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19</v>
      </c>
      <c r="E10" s="243">
        <v>7</v>
      </c>
      <c r="F10" s="244">
        <f>E10*D10</f>
        <v>133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18252.631578947367</v>
      </c>
      <c r="N10" s="343">
        <v>19900</v>
      </c>
      <c r="O10" s="345">
        <f t="shared" si="0"/>
        <v>1647.3684210526335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52</v>
      </c>
      <c r="E11" s="257"/>
      <c r="F11" s="256">
        <f>SUM(F8:F10)</f>
        <v>380</v>
      </c>
      <c r="G11" s="206"/>
      <c r="H11" s="400" t="s">
        <v>28</v>
      </c>
      <c r="I11" s="401">
        <f>+M17</f>
        <v>38473.684210526313</v>
      </c>
      <c r="J11" s="208"/>
      <c r="K11" s="197">
        <v>7</v>
      </c>
      <c r="L11" s="227" t="s">
        <v>27</v>
      </c>
      <c r="M11" s="344">
        <f>+$F$4/$F$11*($D$8)+M10</f>
        <v>21294.73684210526</v>
      </c>
      <c r="N11" s="343"/>
      <c r="O11" s="345">
        <f>N11-M11</f>
        <v>-21294.73684210526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24157.894736842103</v>
      </c>
      <c r="N12" s="343">
        <v>26000</v>
      </c>
      <c r="O12" s="345">
        <f>N12-M12</f>
        <v>1842.1052631578968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50999.999999999993</v>
      </c>
      <c r="J13" s="208"/>
      <c r="K13" s="197">
        <v>9</v>
      </c>
      <c r="L13" s="227" t="s">
        <v>22</v>
      </c>
      <c r="M13" s="344">
        <f t="shared" si="1"/>
        <v>27021.052631578947</v>
      </c>
      <c r="N13" s="343"/>
      <c r="O13" s="345">
        <f t="shared" si="0"/>
        <v>-27021.052631578947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29884.21052631579</v>
      </c>
      <c r="N14" s="343">
        <v>31000</v>
      </c>
      <c r="O14" s="345">
        <f>N14-M14</f>
        <v>1115.78947368421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68000</v>
      </c>
      <c r="J15" s="208"/>
      <c r="K15" s="197">
        <v>11</v>
      </c>
      <c r="L15" s="227" t="s">
        <v>80</v>
      </c>
      <c r="M15" s="344">
        <f t="shared" si="1"/>
        <v>32747.368421052633</v>
      </c>
      <c r="N15" s="343">
        <v>34000</v>
      </c>
      <c r="O15" s="345">
        <f>N15-M15</f>
        <v>1252.6315789473665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35610.526315789473</v>
      </c>
      <c r="N16" s="343"/>
      <c r="O16" s="345">
        <f t="shared" si="0"/>
        <v>-35610.526315789473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38473.684210526313</v>
      </c>
      <c r="N17" s="343"/>
      <c r="O17" s="345">
        <f t="shared" si="0"/>
        <v>-38473.684210526313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44736.842105263153</v>
      </c>
      <c r="N18" s="343"/>
      <c r="O18" s="345">
        <f t="shared" si="0"/>
        <v>-44736.842105263153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1856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50999.999999999993</v>
      </c>
      <c r="N19" s="343"/>
      <c r="O19" s="345">
        <f t="shared" si="0"/>
        <v>-50999.999999999993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54399.999999999993</v>
      </c>
      <c r="N20" s="343"/>
      <c r="O20" s="345">
        <f t="shared" si="0"/>
        <v>-54399.999999999993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178.94736842105263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57799.999999999993</v>
      </c>
      <c r="N21" s="343"/>
      <c r="O21" s="345">
        <f t="shared" si="0"/>
        <v>-57799.999999999993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61199.999999999993</v>
      </c>
      <c r="N22" s="343"/>
      <c r="O22" s="345">
        <f t="shared" si="0"/>
        <v>-61199.999999999993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64599.999999999993</v>
      </c>
      <c r="N23" s="343"/>
      <c r="O23" s="345">
        <f>N23-M23</f>
        <v>-64599.999999999993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68000</v>
      </c>
      <c r="N24" s="351"/>
      <c r="O24" s="350">
        <f t="shared" si="0"/>
        <v>-68000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67600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68000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-400</v>
      </c>
      <c r="E27" s="312"/>
      <c r="F27" s="332">
        <f>D27/F25</f>
        <v>-0.30769230769230771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99" priority="3" operator="lessThan">
      <formula>0</formula>
    </cfRule>
    <cfRule type="cellIs" dxfId="98" priority="4" operator="greaterThan">
      <formula>0</formula>
    </cfRule>
  </conditionalFormatting>
  <conditionalFormatting sqref="D22">
    <cfRule type="cellIs" dxfId="97" priority="1" operator="lessThan">
      <formula>$D$23</formula>
    </cfRule>
    <cfRule type="cellIs" dxfId="9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416193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416193" r:id="rId4" name="novafolha"/>
      </mc:Fallback>
    </mc:AlternateContent>
    <mc:AlternateContent xmlns:mc="http://schemas.openxmlformats.org/markup-compatibility/2006">
      <mc:Choice Requires="x14">
        <control shapeId="1741619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416194" r:id="rId6" name="atualizar"/>
      </mc:Fallback>
    </mc:AlternateContent>
    <mc:AlternateContent xmlns:mc="http://schemas.openxmlformats.org/markup-compatibility/2006">
      <mc:Choice Requires="x14">
        <control shapeId="17416195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416195" r:id="rId8" name="CommandButton1"/>
      </mc:Fallback>
    </mc:AlternateContent>
  </controls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53C2-F04C-4ACB-83D0-D1ADD01C387E}">
  <sheetPr codeName="Sheet639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44600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70000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8022022</v>
      </c>
      <c r="AA4" s="354">
        <v>7022022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2570.6214689265535</v>
      </c>
      <c r="N5" s="352">
        <v>3800</v>
      </c>
      <c r="O5" s="345">
        <f>N5-M5</f>
        <v>1229.3785310734465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5141.2429378531069</v>
      </c>
      <c r="N6" s="343">
        <v>8200</v>
      </c>
      <c r="O6" s="345">
        <f>N6-M6</f>
        <v>3058.7570621468931</v>
      </c>
      <c r="P6" s="230" t="s">
        <v>46</v>
      </c>
      <c r="Q6" s="231">
        <f>+M11/7</f>
        <v>2570.6214689265539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7711.8644067796604</v>
      </c>
      <c r="N7" s="343">
        <v>12000</v>
      </c>
      <c r="O7" s="345">
        <f t="shared" ref="O7:O24" si="0">N7-M7</f>
        <v>4288.1355932203396</v>
      </c>
      <c r="P7" s="237" t="s">
        <v>113</v>
      </c>
      <c r="Q7" s="238">
        <f>+(M17-M11)/6</f>
        <v>3559.3220338983051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13</v>
      </c>
      <c r="E8" s="240">
        <v>7</v>
      </c>
      <c r="F8" s="241">
        <f>E8*D8</f>
        <v>91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10282.485875706214</v>
      </c>
      <c r="N8" s="343">
        <v>15000</v>
      </c>
      <c r="O8" s="345">
        <f t="shared" si="0"/>
        <v>4717.5141242937862</v>
      </c>
      <c r="P8" s="237" t="s">
        <v>36</v>
      </c>
      <c r="Q8" s="238">
        <f>+(M19-M17)/2</f>
        <v>6920.9039548022629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18</v>
      </c>
      <c r="E9" s="243">
        <v>8</v>
      </c>
      <c r="F9" s="244">
        <f>E9*D9</f>
        <v>144</v>
      </c>
      <c r="G9" s="206"/>
      <c r="H9" s="421" t="s">
        <v>62</v>
      </c>
      <c r="I9" s="423">
        <f>M11-Q6</f>
        <v>15423.728813559323</v>
      </c>
      <c r="J9" s="208"/>
      <c r="K9" s="197">
        <v>5</v>
      </c>
      <c r="L9" s="227" t="s">
        <v>33</v>
      </c>
      <c r="M9" s="344">
        <f>+$F$4/$F$11*$D$8+M8</f>
        <v>12853.107344632768</v>
      </c>
      <c r="N9" s="343">
        <v>16300</v>
      </c>
      <c r="O9" s="345">
        <f t="shared" si="0"/>
        <v>3446.8926553672318</v>
      </c>
      <c r="P9" s="245" t="s">
        <v>32</v>
      </c>
      <c r="Q9" s="246">
        <f>+(M24-M19)/7</f>
        <v>2401.1299435028236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15423.728813559323</v>
      </c>
      <c r="N10" s="343">
        <v>17000</v>
      </c>
      <c r="O10" s="345">
        <f t="shared" si="0"/>
        <v>1576.2711864406774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48</v>
      </c>
      <c r="E11" s="257"/>
      <c r="F11" s="256">
        <f>SUM(F8:F10)</f>
        <v>354</v>
      </c>
      <c r="G11" s="206"/>
      <c r="H11" s="400" t="s">
        <v>28</v>
      </c>
      <c r="I11" s="401">
        <f>+M17</f>
        <v>39350.282485875709</v>
      </c>
      <c r="J11" s="208"/>
      <c r="K11" s="197">
        <v>7</v>
      </c>
      <c r="L11" s="227" t="s">
        <v>27</v>
      </c>
      <c r="M11" s="344">
        <f>+$F$4/$F$11*($D$8)+M10</f>
        <v>17994.350282485877</v>
      </c>
      <c r="N11" s="343"/>
      <c r="O11" s="345">
        <f>N11-M11</f>
        <v>-17994.350282485877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16</v>
      </c>
      <c r="E12" s="243">
        <v>8</v>
      </c>
      <c r="F12" s="244">
        <f>E12*D12</f>
        <v>128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21553.672316384182</v>
      </c>
      <c r="N12" s="343">
        <v>21100</v>
      </c>
      <c r="O12" s="345">
        <f>N12-M12</f>
        <v>-453.67231638418161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22</v>
      </c>
      <c r="E13" s="243">
        <v>8</v>
      </c>
      <c r="F13" s="244">
        <f>E13*D13</f>
        <v>176</v>
      </c>
      <c r="G13" s="206"/>
      <c r="H13" s="400" t="s">
        <v>23</v>
      </c>
      <c r="I13" s="401">
        <f>+M19</f>
        <v>53192.090395480234</v>
      </c>
      <c r="J13" s="208"/>
      <c r="K13" s="197">
        <v>9</v>
      </c>
      <c r="L13" s="227" t="s">
        <v>22</v>
      </c>
      <c r="M13" s="344">
        <f t="shared" si="1"/>
        <v>25112.994350282486</v>
      </c>
      <c r="N13" s="343">
        <v>23000</v>
      </c>
      <c r="O13" s="345">
        <f t="shared" si="0"/>
        <v>-2112.9943502824863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22</v>
      </c>
      <c r="E14" s="243">
        <v>8</v>
      </c>
      <c r="F14" s="244">
        <f>E14*D14</f>
        <v>176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28672.316384180791</v>
      </c>
      <c r="N14" s="343">
        <v>26</v>
      </c>
      <c r="O14" s="345">
        <f>N14-M14</f>
        <v>-28646.316384180791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70000</v>
      </c>
      <c r="J15" s="208"/>
      <c r="K15" s="197">
        <v>11</v>
      </c>
      <c r="L15" s="227" t="s">
        <v>80</v>
      </c>
      <c r="M15" s="344">
        <f t="shared" si="1"/>
        <v>32231.638418079096</v>
      </c>
      <c r="N15" s="343"/>
      <c r="O15" s="345">
        <f>N15-M15</f>
        <v>-32231.638418079096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35790.9604519774</v>
      </c>
      <c r="N16" s="343"/>
      <c r="O16" s="345">
        <f t="shared" si="0"/>
        <v>-35790.9604519774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39350.282485875709</v>
      </c>
      <c r="N17" s="343">
        <v>34600</v>
      </c>
      <c r="O17" s="345">
        <f t="shared" si="0"/>
        <v>-4750.2824858757085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480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46271.186440677971</v>
      </c>
      <c r="N18" s="343"/>
      <c r="O18" s="345">
        <f t="shared" si="0"/>
        <v>-46271.186440677971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2336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53192.090395480234</v>
      </c>
      <c r="N19" s="343">
        <v>45000</v>
      </c>
      <c r="O19" s="345">
        <f t="shared" si="0"/>
        <v>-8192.0903954802343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56553.672316384189</v>
      </c>
      <c r="N20" s="343"/>
      <c r="O20" s="345">
        <f t="shared" si="0"/>
        <v>-56553.672316384189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145.83333333333334</v>
      </c>
      <c r="E21" s="285"/>
      <c r="F21" s="357">
        <f>F4/F11</f>
        <v>197.74011299435028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59915.254237288143</v>
      </c>
      <c r="N21" s="343"/>
      <c r="O21" s="345">
        <f t="shared" si="0"/>
        <v>-59915.254237288143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63276.836158192098</v>
      </c>
      <c r="N22" s="343"/>
      <c r="O22" s="345">
        <f t="shared" si="0"/>
        <v>-63276.836158192098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66638.418079096053</v>
      </c>
      <c r="N23" s="343"/>
      <c r="O23" s="345">
        <f>N23-M23</f>
        <v>-66638.418079096053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70000</v>
      </c>
      <c r="N24" s="351"/>
      <c r="O24" s="350">
        <f t="shared" si="0"/>
        <v>-70000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62400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70000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35400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-7600</v>
      </c>
      <c r="E27" s="312"/>
      <c r="F27" s="332">
        <f>D27/F25</f>
        <v>-5.8461538461538458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95" priority="3" operator="lessThan">
      <formula>0</formula>
    </cfRule>
    <cfRule type="cellIs" dxfId="94" priority="4" operator="greaterThan">
      <formula>0</formula>
    </cfRule>
  </conditionalFormatting>
  <conditionalFormatting sqref="D22">
    <cfRule type="cellIs" dxfId="93" priority="1" operator="lessThan">
      <formula>$D$23</formula>
    </cfRule>
    <cfRule type="cellIs" dxfId="9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524739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524739" r:id="rId4" name="CommandButton1"/>
      </mc:Fallback>
    </mc:AlternateContent>
    <mc:AlternateContent xmlns:mc="http://schemas.openxmlformats.org/markup-compatibility/2006">
      <mc:Choice Requires="x14">
        <control shapeId="1752473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524738" r:id="rId6" name="atualizar"/>
      </mc:Fallback>
    </mc:AlternateContent>
    <mc:AlternateContent xmlns:mc="http://schemas.openxmlformats.org/markup-compatibility/2006">
      <mc:Choice Requires="x14">
        <control shapeId="17524737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524737" r:id="rId8" name="novafolha"/>
      </mc:Fallback>
    </mc:AlternateContent>
  </controls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37BC2-C43A-4972-BF8A-937692AE9760}">
  <sheetPr codeName="Sheet640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44601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83000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9022022</v>
      </c>
      <c r="AA4" s="354">
        <v>8022022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3483.9506172839506</v>
      </c>
      <c r="N5" s="352">
        <v>2000</v>
      </c>
      <c r="O5" s="345">
        <f>N5-M5</f>
        <v>-1483.9506172839506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6967.9012345679012</v>
      </c>
      <c r="N6" s="343">
        <v>6900</v>
      </c>
      <c r="O6" s="345">
        <f>N6-M6</f>
        <v>-67.901234567901156</v>
      </c>
      <c r="P6" s="230" t="s">
        <v>46</v>
      </c>
      <c r="Q6" s="231">
        <f>+M11/7</f>
        <v>3483.9506172839506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10451.851851851852</v>
      </c>
      <c r="N7" s="343">
        <v>15000</v>
      </c>
      <c r="O7" s="345">
        <f t="shared" ref="O7:O24" si="0">N7-M7</f>
        <v>4548.1481481481478</v>
      </c>
      <c r="P7" s="237" t="s">
        <v>113</v>
      </c>
      <c r="Q7" s="238">
        <f>+(M17-M11)/6</f>
        <v>4098.765432098764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13935.802469135802</v>
      </c>
      <c r="N8" s="343">
        <v>19700</v>
      </c>
      <c r="O8" s="345">
        <f t="shared" si="0"/>
        <v>5764.1975308641977</v>
      </c>
      <c r="P8" s="237" t="s">
        <v>36</v>
      </c>
      <c r="Q8" s="238">
        <f>+(M19-M17)/2</f>
        <v>7787.6543209876545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20</v>
      </c>
      <c r="E9" s="243">
        <v>8</v>
      </c>
      <c r="F9" s="244">
        <f>E9*D9</f>
        <v>160</v>
      </c>
      <c r="G9" s="206"/>
      <c r="H9" s="421" t="s">
        <v>62</v>
      </c>
      <c r="I9" s="423">
        <f>M11-Q6</f>
        <v>20903.703703703704</v>
      </c>
      <c r="J9" s="208"/>
      <c r="K9" s="197">
        <v>5</v>
      </c>
      <c r="L9" s="227" t="s">
        <v>33</v>
      </c>
      <c r="M9" s="344">
        <f>+$F$4/$F$11*$D$8+M8</f>
        <v>17419.753086419754</v>
      </c>
      <c r="N9" s="343">
        <v>22200</v>
      </c>
      <c r="O9" s="345">
        <f t="shared" si="0"/>
        <v>4780.2469135802457</v>
      </c>
      <c r="P9" s="245" t="s">
        <v>32</v>
      </c>
      <c r="Q9" s="246">
        <f>+(M24-M19)/7</f>
        <v>2634.9206349206361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18</v>
      </c>
      <c r="E10" s="243">
        <v>7</v>
      </c>
      <c r="F10" s="244">
        <f>E10*D10</f>
        <v>126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20903.703703703704</v>
      </c>
      <c r="N10" s="343">
        <v>25700</v>
      </c>
      <c r="O10" s="345">
        <f t="shared" si="0"/>
        <v>4796.2962962962956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55</v>
      </c>
      <c r="E11" s="257"/>
      <c r="F11" s="256">
        <f>SUM(F8:F10)</f>
        <v>405</v>
      </c>
      <c r="G11" s="206"/>
      <c r="H11" s="400" t="s">
        <v>28</v>
      </c>
      <c r="I11" s="401">
        <f>+M17</f>
        <v>48980.246913580238</v>
      </c>
      <c r="J11" s="208"/>
      <c r="K11" s="197">
        <v>7</v>
      </c>
      <c r="L11" s="227" t="s">
        <v>27</v>
      </c>
      <c r="M11" s="344">
        <f>+$F$4/$F$11*($D$8)+M10</f>
        <v>24387.654320987655</v>
      </c>
      <c r="N11" s="343">
        <v>30000</v>
      </c>
      <c r="O11" s="345">
        <f>N11-M11</f>
        <v>5612.3456790123455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23</v>
      </c>
      <c r="E12" s="243">
        <v>8</v>
      </c>
      <c r="F12" s="244">
        <f>E12*D12</f>
        <v>184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28486.419753086418</v>
      </c>
      <c r="N12" s="343">
        <v>33630</v>
      </c>
      <c r="O12" s="345">
        <f>N12-M12</f>
        <v>5143.5802469135815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22</v>
      </c>
      <c r="E13" s="243">
        <v>8</v>
      </c>
      <c r="F13" s="244">
        <f>E13*D13</f>
        <v>176</v>
      </c>
      <c r="G13" s="206"/>
      <c r="H13" s="400" t="s">
        <v>23</v>
      </c>
      <c r="I13" s="401">
        <f>+M19</f>
        <v>64555.555555555547</v>
      </c>
      <c r="J13" s="208"/>
      <c r="K13" s="197">
        <v>9</v>
      </c>
      <c r="L13" s="227" t="s">
        <v>22</v>
      </c>
      <c r="M13" s="344">
        <f t="shared" si="1"/>
        <v>32585.185185185182</v>
      </c>
      <c r="N13" s="343">
        <v>36700</v>
      </c>
      <c r="O13" s="345">
        <f t="shared" si="0"/>
        <v>4114.8148148148175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21</v>
      </c>
      <c r="E14" s="243">
        <v>8</v>
      </c>
      <c r="F14" s="244">
        <f>E14*D14</f>
        <v>168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36683.950617283946</v>
      </c>
      <c r="N14" s="343">
        <v>39300</v>
      </c>
      <c r="O14" s="345">
        <f>N14-M14</f>
        <v>2616.0493827160535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83000</v>
      </c>
      <c r="J15" s="208"/>
      <c r="K15" s="197">
        <v>11</v>
      </c>
      <c r="L15" s="227" t="s">
        <v>80</v>
      </c>
      <c r="M15" s="344">
        <f t="shared" si="1"/>
        <v>40782.71604938271</v>
      </c>
      <c r="N15" s="343">
        <v>43000</v>
      </c>
      <c r="O15" s="345">
        <f>N15-M15</f>
        <v>2217.2839506172895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44881.481481481474</v>
      </c>
      <c r="N16" s="343">
        <v>46500</v>
      </c>
      <c r="O16" s="345">
        <f t="shared" si="0"/>
        <v>1618.5185185185255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48980.246913580238</v>
      </c>
      <c r="N17" s="343">
        <v>49500</v>
      </c>
      <c r="O17" s="345">
        <f t="shared" si="0"/>
        <v>519.75308641976153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528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56767.901234567893</v>
      </c>
      <c r="N18" s="343">
        <v>57100</v>
      </c>
      <c r="O18" s="345">
        <f t="shared" si="0"/>
        <v>332.09876543210703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2864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64555.555555555547</v>
      </c>
      <c r="N19" s="343"/>
      <c r="O19" s="345">
        <f t="shared" si="0"/>
        <v>-64555.555555555547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68244.444444444438</v>
      </c>
      <c r="N20" s="343"/>
      <c r="O20" s="345">
        <f t="shared" si="0"/>
        <v>-68244.444444444438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157.19696969696969</v>
      </c>
      <c r="E21" s="285"/>
      <c r="F21" s="357">
        <f>F4/F11</f>
        <v>204.93827160493828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71933.333333333328</v>
      </c>
      <c r="N21" s="343"/>
      <c r="O21" s="345">
        <f t="shared" si="0"/>
        <v>-71933.333333333328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75622.222222222219</v>
      </c>
      <c r="N22" s="343"/>
      <c r="O22" s="345">
        <f t="shared" si="0"/>
        <v>-75622.222222222219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79311.111111111109</v>
      </c>
      <c r="N23" s="343"/>
      <c r="O23" s="345">
        <f>N23-M23</f>
        <v>-79311.111111111109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83000</v>
      </c>
      <c r="N24" s="351"/>
      <c r="O24" s="350">
        <f t="shared" si="0"/>
        <v>-83000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71500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83000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+F4-N17</f>
        <v>33500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-11500</v>
      </c>
      <c r="E27" s="312"/>
      <c r="F27" s="332">
        <f>D27/F25</f>
        <v>-8.8461538461538467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91" priority="3" operator="lessThan">
      <formula>0</formula>
    </cfRule>
    <cfRule type="cellIs" dxfId="90" priority="4" operator="greaterThan">
      <formula>0</formula>
    </cfRule>
  </conditionalFormatting>
  <conditionalFormatting sqref="D22">
    <cfRule type="cellIs" dxfId="89" priority="1" operator="lessThan">
      <formula>$D$23</formula>
    </cfRule>
    <cfRule type="cellIs" dxfId="8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647617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647617" r:id="rId4" name="novafolha"/>
      </mc:Fallback>
    </mc:AlternateContent>
    <mc:AlternateContent xmlns:mc="http://schemas.openxmlformats.org/markup-compatibility/2006">
      <mc:Choice Requires="x14">
        <control shapeId="1764761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647618" r:id="rId6" name="atualizar"/>
      </mc:Fallback>
    </mc:AlternateContent>
    <mc:AlternateContent xmlns:mc="http://schemas.openxmlformats.org/markup-compatibility/2006">
      <mc:Choice Requires="x14">
        <control shapeId="17647619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647619" r:id="rId8" name="CommandButton1"/>
      </mc:Fallback>
    </mc:AlternateContent>
  </controls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5FA37-2BD9-4696-8502-23C1E96815E7}">
  <sheetPr codeName="Sheet641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44602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79000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10022022</v>
      </c>
      <c r="AA4" s="354">
        <v>9022022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3243.9613526570047</v>
      </c>
      <c r="N5" s="352">
        <v>3200</v>
      </c>
      <c r="O5" s="345">
        <f>N5-M5</f>
        <v>-43.961352657004682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6487.9227053140094</v>
      </c>
      <c r="N6" s="343">
        <v>8000</v>
      </c>
      <c r="O6" s="345">
        <f>N6-M6</f>
        <v>1512.0772946859906</v>
      </c>
      <c r="P6" s="230" t="s">
        <v>46</v>
      </c>
      <c r="Q6" s="231">
        <f>+M11/7</f>
        <v>3243.9613526570051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9731.884057971014</v>
      </c>
      <c r="N7" s="343">
        <v>12000</v>
      </c>
      <c r="O7" s="345">
        <f t="shared" ref="O7:O24" si="0">N7-M7</f>
        <v>2268.115942028986</v>
      </c>
      <c r="P7" s="237" t="s">
        <v>113</v>
      </c>
      <c r="Q7" s="238">
        <f>+(M17-M11)/6</f>
        <v>4198.0676328502423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12975.845410628019</v>
      </c>
      <c r="N8" s="343">
        <v>16300</v>
      </c>
      <c r="O8" s="345">
        <f t="shared" si="0"/>
        <v>3324.1545893719813</v>
      </c>
      <c r="P8" s="237" t="s">
        <v>36</v>
      </c>
      <c r="Q8" s="238">
        <f>+(M19-M17)/2</f>
        <v>7442.0289855072479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22</v>
      </c>
      <c r="E9" s="243">
        <v>8</v>
      </c>
      <c r="F9" s="244">
        <f>E9*D9</f>
        <v>176</v>
      </c>
      <c r="G9" s="206"/>
      <c r="H9" s="421" t="s">
        <v>62</v>
      </c>
      <c r="I9" s="423">
        <f>M11-Q6</f>
        <v>19463.768115942028</v>
      </c>
      <c r="J9" s="208"/>
      <c r="K9" s="197">
        <v>5</v>
      </c>
      <c r="L9" s="227" t="s">
        <v>33</v>
      </c>
      <c r="M9" s="344">
        <f>+$F$4/$F$11*$D$8+M8</f>
        <v>16219.806763285023</v>
      </c>
      <c r="N9" s="343">
        <v>19000</v>
      </c>
      <c r="O9" s="345">
        <f t="shared" si="0"/>
        <v>2780.1932367149766</v>
      </c>
      <c r="P9" s="245" t="s">
        <v>32</v>
      </c>
      <c r="Q9" s="246">
        <f>+(M24-M19)/7</f>
        <v>2317.1152518978593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19463.768115942028</v>
      </c>
      <c r="N10" s="343">
        <v>20700</v>
      </c>
      <c r="O10" s="345">
        <f t="shared" si="0"/>
        <v>1236.2318840579719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56</v>
      </c>
      <c r="E11" s="257"/>
      <c r="F11" s="256">
        <f>SUM(F8:F10)</f>
        <v>414</v>
      </c>
      <c r="G11" s="206"/>
      <c r="H11" s="400" t="s">
        <v>28</v>
      </c>
      <c r="I11" s="401">
        <f>+M17</f>
        <v>47896.13526570049</v>
      </c>
      <c r="J11" s="208"/>
      <c r="K11" s="197">
        <v>7</v>
      </c>
      <c r="L11" s="227" t="s">
        <v>27</v>
      </c>
      <c r="M11" s="344">
        <f>+$F$4/$F$11*($D$8)+M10</f>
        <v>22707.729468599035</v>
      </c>
      <c r="N11" s="343"/>
      <c r="O11" s="345">
        <f>N11-M11</f>
        <v>-22707.729468599035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18</v>
      </c>
      <c r="E12" s="243">
        <v>8</v>
      </c>
      <c r="F12" s="244">
        <f>E12*D12</f>
        <v>144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26905.797101449276</v>
      </c>
      <c r="N12" s="343"/>
      <c r="O12" s="345">
        <f>N12-M12</f>
        <v>-26905.797101449276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25</v>
      </c>
      <c r="E13" s="243">
        <v>8</v>
      </c>
      <c r="F13" s="244">
        <f>E13*D13</f>
        <v>200</v>
      </c>
      <c r="G13" s="206"/>
      <c r="H13" s="400" t="s">
        <v>23</v>
      </c>
      <c r="I13" s="401">
        <f>+M19</f>
        <v>62780.193236714986</v>
      </c>
      <c r="J13" s="208"/>
      <c r="K13" s="197">
        <v>9</v>
      </c>
      <c r="L13" s="227" t="s">
        <v>22</v>
      </c>
      <c r="M13" s="344">
        <f t="shared" si="1"/>
        <v>31103.864734299517</v>
      </c>
      <c r="N13" s="343"/>
      <c r="O13" s="345">
        <f t="shared" si="0"/>
        <v>-31103.864734299517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20</v>
      </c>
      <c r="E14" s="243">
        <v>8</v>
      </c>
      <c r="F14" s="244">
        <f>E14*D14</f>
        <v>160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35301.932367149755</v>
      </c>
      <c r="N14" s="343">
        <v>31600</v>
      </c>
      <c r="O14" s="345">
        <f>N14-M14</f>
        <v>-3701.932367149755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79000</v>
      </c>
      <c r="J15" s="208"/>
      <c r="K15" s="197">
        <v>11</v>
      </c>
      <c r="L15" s="227" t="s">
        <v>80</v>
      </c>
      <c r="M15" s="344">
        <f t="shared" si="1"/>
        <v>39500</v>
      </c>
      <c r="N15" s="343">
        <v>34900</v>
      </c>
      <c r="O15" s="345">
        <f>N15-M15</f>
        <v>-4600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43698.067632850245</v>
      </c>
      <c r="N16" s="343">
        <v>37900</v>
      </c>
      <c r="O16" s="345">
        <f t="shared" si="0"/>
        <v>-5798.067632850245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47896.13526570049</v>
      </c>
      <c r="N17" s="343">
        <v>40000</v>
      </c>
      <c r="O17" s="345">
        <f t="shared" si="0"/>
        <v>-7896.13526570049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504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55338.164251207738</v>
      </c>
      <c r="N18" s="343">
        <v>46000</v>
      </c>
      <c r="O18" s="345">
        <f t="shared" si="0"/>
        <v>-9338.1642512077378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3368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62780.193236714986</v>
      </c>
      <c r="N19" s="343">
        <v>52000</v>
      </c>
      <c r="O19" s="345">
        <f t="shared" si="0"/>
        <v>-10780.193236714986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66024.154589371989</v>
      </c>
      <c r="N20" s="343">
        <v>55000</v>
      </c>
      <c r="O20" s="345">
        <f t="shared" si="0"/>
        <v>-11024.154589371989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156.74603174603175</v>
      </c>
      <c r="E21" s="285"/>
      <c r="F21" s="357">
        <f>F4/F11</f>
        <v>190.82125603864733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69268.115942028991</v>
      </c>
      <c r="N21" s="343"/>
      <c r="O21" s="345">
        <f t="shared" si="0"/>
        <v>-69268.115942028991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72512.077294685994</v>
      </c>
      <c r="N22" s="343">
        <v>63000</v>
      </c>
      <c r="O22" s="345">
        <f t="shared" si="0"/>
        <v>-9512.0772946859943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75756.038647342997</v>
      </c>
      <c r="N23" s="343"/>
      <c r="O23" s="345">
        <f>N23-M23</f>
        <v>-75756.038647342997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79000</v>
      </c>
      <c r="N24" s="351"/>
      <c r="O24" s="350">
        <f t="shared" si="0"/>
        <v>-79000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72800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79000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/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-6200</v>
      </c>
      <c r="E27" s="312"/>
      <c r="F27" s="332">
        <f>D27/F25</f>
        <v>-4.7692307692307692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87" priority="3" operator="lessThan">
      <formula>0</formula>
    </cfRule>
    <cfRule type="cellIs" dxfId="86" priority="4" operator="greaterThan">
      <formula>0</formula>
    </cfRule>
  </conditionalFormatting>
  <conditionalFormatting sqref="D22">
    <cfRule type="cellIs" dxfId="85" priority="1" operator="lessThan">
      <formula>$D$23</formula>
    </cfRule>
    <cfRule type="cellIs" dxfId="8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648643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648643" r:id="rId4" name="CommandButton1"/>
      </mc:Fallback>
    </mc:AlternateContent>
    <mc:AlternateContent xmlns:mc="http://schemas.openxmlformats.org/markup-compatibility/2006">
      <mc:Choice Requires="x14">
        <control shapeId="1764864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648642" r:id="rId6" name="atualizar"/>
      </mc:Fallback>
    </mc:AlternateContent>
    <mc:AlternateContent xmlns:mc="http://schemas.openxmlformats.org/markup-compatibility/2006">
      <mc:Choice Requires="x14">
        <control shapeId="17648641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648641" r:id="rId8" name="novafolha"/>
      </mc:Fallback>
    </mc:AlternateContent>
  </controls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E54B7-8B96-4202-A681-0E09A92AA2D4}">
  <sheetPr codeName="Sheet642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44603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11022022</v>
      </c>
      <c r="AA4" s="354">
        <v>10022022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3657.1428571428573</v>
      </c>
      <c r="N5" s="352">
        <v>3200</v>
      </c>
      <c r="O5" s="345">
        <f>N5-M5</f>
        <v>-457.14285714285734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7314.2857142857147</v>
      </c>
      <c r="N6" s="343">
        <v>7400</v>
      </c>
      <c r="O6" s="345">
        <f>N6-M6</f>
        <v>85.714285714285325</v>
      </c>
      <c r="P6" s="230" t="s">
        <v>46</v>
      </c>
      <c r="Q6" s="231">
        <f>+M11/7</f>
        <v>3657.1428571428578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10971.428571428572</v>
      </c>
      <c r="N7" s="343">
        <v>11500</v>
      </c>
      <c r="O7" s="345">
        <f t="shared" ref="O7:O24" si="0">N7-M7</f>
        <v>528.57142857142753</v>
      </c>
      <c r="P7" s="237" t="s">
        <v>113</v>
      </c>
      <c r="Q7" s="238">
        <f>+(M17-M11)/6</f>
        <v>4799.9999999999991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14628.571428571429</v>
      </c>
      <c r="N8" s="343">
        <v>15700</v>
      </c>
      <c r="O8" s="345">
        <f t="shared" si="0"/>
        <v>1071.4285714285706</v>
      </c>
      <c r="P8" s="237" t="s">
        <v>36</v>
      </c>
      <c r="Q8" s="238">
        <f>+(M19-M17)/2</f>
        <v>8228.5714285714275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21</v>
      </c>
      <c r="E9" s="243">
        <v>8</v>
      </c>
      <c r="F9" s="244">
        <f>E9*D9</f>
        <v>168</v>
      </c>
      <c r="G9" s="206"/>
      <c r="H9" s="421" t="s">
        <v>62</v>
      </c>
      <c r="I9" s="423">
        <f>M11-Q6</f>
        <v>21942.857142857145</v>
      </c>
      <c r="J9" s="208"/>
      <c r="K9" s="197">
        <v>5</v>
      </c>
      <c r="L9" s="227" t="s">
        <v>33</v>
      </c>
      <c r="M9" s="344">
        <f>+$F$4/$F$11*$D$8+M8</f>
        <v>18285.714285714286</v>
      </c>
      <c r="N9" s="343">
        <v>18000</v>
      </c>
      <c r="O9" s="345">
        <f t="shared" si="0"/>
        <v>-285.71428571428623</v>
      </c>
      <c r="P9" s="245" t="s">
        <v>32</v>
      </c>
      <c r="Q9" s="246">
        <f>+(M24-M19)/7</f>
        <v>2448.979591836739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21942.857142857145</v>
      </c>
      <c r="N10" s="343">
        <v>21000</v>
      </c>
      <c r="O10" s="345">
        <f t="shared" si="0"/>
        <v>-942.85714285714494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52</v>
      </c>
      <c r="E11" s="257"/>
      <c r="F11" s="256">
        <f>SUM(F8:F10)</f>
        <v>385</v>
      </c>
      <c r="G11" s="206"/>
      <c r="H11" s="400" t="s">
        <v>28</v>
      </c>
      <c r="I11" s="401">
        <f>+M17</f>
        <v>54400</v>
      </c>
      <c r="J11" s="208"/>
      <c r="K11" s="197">
        <v>7</v>
      </c>
      <c r="L11" s="227" t="s">
        <v>27</v>
      </c>
      <c r="M11" s="344">
        <f>+$F$4/$F$11*($D$8)+M10</f>
        <v>25600.000000000004</v>
      </c>
      <c r="N11" s="343">
        <v>24700</v>
      </c>
      <c r="O11" s="345">
        <f>N11-M11</f>
        <v>-900.00000000000364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30400.000000000004</v>
      </c>
      <c r="N12" s="343"/>
      <c r="O12" s="345">
        <f>N12-M12</f>
        <v>-30400.000000000004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70857.142857142855</v>
      </c>
      <c r="J13" s="208"/>
      <c r="K13" s="197">
        <v>9</v>
      </c>
      <c r="L13" s="227" t="s">
        <v>22</v>
      </c>
      <c r="M13" s="344">
        <f t="shared" si="1"/>
        <v>35200</v>
      </c>
      <c r="N13" s="343"/>
      <c r="O13" s="345">
        <f t="shared" si="0"/>
        <v>-35200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40000</v>
      </c>
      <c r="N14" s="343">
        <v>35471</v>
      </c>
      <c r="O14" s="345">
        <f>N14-M14</f>
        <v>-4529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88000</v>
      </c>
      <c r="J15" s="208"/>
      <c r="K15" s="197">
        <v>11</v>
      </c>
      <c r="L15" s="227" t="s">
        <v>80</v>
      </c>
      <c r="M15" s="344">
        <f t="shared" si="1"/>
        <v>44800</v>
      </c>
      <c r="N15" s="343">
        <v>40061</v>
      </c>
      <c r="O15" s="345">
        <f>N15-M15</f>
        <v>-4739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49600</v>
      </c>
      <c r="N16" s="343">
        <v>42500</v>
      </c>
      <c r="O16" s="345">
        <f t="shared" si="0"/>
        <v>-7100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54400</v>
      </c>
      <c r="N17" s="343">
        <v>48000</v>
      </c>
      <c r="O17" s="345">
        <f t="shared" si="0"/>
        <v>-6400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62628.571428571428</v>
      </c>
      <c r="N18" s="343">
        <v>52900</v>
      </c>
      <c r="O18" s="345">
        <f t="shared" si="0"/>
        <v>-9728.5714285714275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3368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70857.142857142855</v>
      </c>
      <c r="N19" s="343">
        <v>56500</v>
      </c>
      <c r="O19" s="345">
        <f t="shared" si="0"/>
        <v>-14357.142857142855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74285.71428571429</v>
      </c>
      <c r="N20" s="343"/>
      <c r="O20" s="345">
        <f t="shared" si="0"/>
        <v>-74285.71428571429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228.57142857142858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77714.285714285725</v>
      </c>
      <c r="N21" s="343"/>
      <c r="O21" s="345">
        <f t="shared" si="0"/>
        <v>-77714.285714285725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81142.857142857159</v>
      </c>
      <c r="N22" s="343"/>
      <c r="O22" s="345">
        <f t="shared" si="0"/>
        <v>-81142.857142857159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84571.428571428594</v>
      </c>
      <c r="N23" s="343"/>
      <c r="O23" s="345">
        <f>N23-M23</f>
        <v>-84571.428571428594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88000.000000000029</v>
      </c>
      <c r="N24" s="351"/>
      <c r="O24" s="350">
        <f t="shared" si="0"/>
        <v>-88000.000000000029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67600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45500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-20400</v>
      </c>
      <c r="E27" s="312"/>
      <c r="F27" s="332">
        <f>D27/F25</f>
        <v>-15.692307692307692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D22">
    <cfRule type="cellIs" dxfId="81" priority="1" operator="lessThan">
      <formula>$D$23</formula>
    </cfRule>
    <cfRule type="cellIs" dxfId="8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758211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758211" r:id="rId4" name="CommandButton1"/>
      </mc:Fallback>
    </mc:AlternateContent>
    <mc:AlternateContent xmlns:mc="http://schemas.openxmlformats.org/markup-compatibility/2006">
      <mc:Choice Requires="x14">
        <control shapeId="1775821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758210" r:id="rId6" name="atualizar"/>
      </mc:Fallback>
    </mc:AlternateContent>
    <mc:AlternateContent xmlns:mc="http://schemas.openxmlformats.org/markup-compatibility/2006">
      <mc:Choice Requires="x14">
        <control shapeId="17758209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758209" r:id="rId8" name="novafolha"/>
      </mc:Fallback>
    </mc:AlternateContent>
  </controls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992E5-8FD9-4798-B018-78DA2EBA0680}">
  <sheetPr codeName="Sheet643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44604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63000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12022022</v>
      </c>
      <c r="AA4" s="354">
        <v>11022022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2367.0520231213873</v>
      </c>
      <c r="N5" s="352"/>
      <c r="O5" s="345">
        <f>N5-M5</f>
        <v>-2367.0520231213873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4734.1040462427745</v>
      </c>
      <c r="N6" s="343">
        <v>3400</v>
      </c>
      <c r="O6" s="345">
        <f>N6-M6</f>
        <v>-1334.1040462427745</v>
      </c>
      <c r="P6" s="230" t="s">
        <v>46</v>
      </c>
      <c r="Q6" s="231">
        <f>+M11/7</f>
        <v>2367.0520231213873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7101.1560693641622</v>
      </c>
      <c r="N7" s="343">
        <v>6000</v>
      </c>
      <c r="O7" s="345">
        <f t="shared" ref="O7:O24" si="0">N7-M7</f>
        <v>-1101.1560693641622</v>
      </c>
      <c r="P7" s="237" t="s">
        <v>113</v>
      </c>
      <c r="Q7" s="238">
        <f>+(M17-M11)/6</f>
        <v>3095.3757225433515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13</v>
      </c>
      <c r="E8" s="240">
        <v>7</v>
      </c>
      <c r="F8" s="241">
        <f>E8*D8</f>
        <v>91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9468.2080924855491</v>
      </c>
      <c r="N8" s="343">
        <v>10500</v>
      </c>
      <c r="O8" s="345">
        <f t="shared" si="0"/>
        <v>1031.7919075144509</v>
      </c>
      <c r="P8" s="237" t="s">
        <v>36</v>
      </c>
      <c r="Q8" s="238">
        <f>+(M19-M17)/2</f>
        <v>6190.7514450867056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17</v>
      </c>
      <c r="E9" s="243">
        <v>8</v>
      </c>
      <c r="F9" s="244">
        <f>E9*D9</f>
        <v>136</v>
      </c>
      <c r="G9" s="206"/>
      <c r="H9" s="421" t="s">
        <v>62</v>
      </c>
      <c r="I9" s="423">
        <f>M11-Q6</f>
        <v>14202.312138728323</v>
      </c>
      <c r="J9" s="208"/>
      <c r="K9" s="197">
        <v>5</v>
      </c>
      <c r="L9" s="227" t="s">
        <v>33</v>
      </c>
      <c r="M9" s="344">
        <f>+$F$4/$F$11*$D$8+M8</f>
        <v>11835.260115606936</v>
      </c>
      <c r="N9" s="343">
        <v>13400</v>
      </c>
      <c r="O9" s="345">
        <f t="shared" si="0"/>
        <v>1564.7398843930641</v>
      </c>
      <c r="P9" s="245" t="s">
        <v>32</v>
      </c>
      <c r="Q9" s="246">
        <f>+(M24-M19)/7</f>
        <v>2210.9826589595364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14202.312138728323</v>
      </c>
      <c r="N10" s="343">
        <v>16000</v>
      </c>
      <c r="O10" s="345">
        <f t="shared" si="0"/>
        <v>1797.6878612716773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47</v>
      </c>
      <c r="E11" s="257"/>
      <c r="F11" s="256">
        <f>SUM(F8:F10)</f>
        <v>346</v>
      </c>
      <c r="G11" s="206"/>
      <c r="H11" s="400" t="s">
        <v>28</v>
      </c>
      <c r="I11" s="401">
        <f>+M17</f>
        <v>35141.618497109819</v>
      </c>
      <c r="J11" s="208"/>
      <c r="K11" s="197">
        <v>7</v>
      </c>
      <c r="L11" s="227" t="s">
        <v>27</v>
      </c>
      <c r="M11" s="344">
        <f>+$F$4/$F$11*($D$8)+M10</f>
        <v>16569.364161849709</v>
      </c>
      <c r="N11" s="343">
        <v>19260</v>
      </c>
      <c r="O11" s="345">
        <f>N11-M11</f>
        <v>2690.6358381502905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19664.739884393064</v>
      </c>
      <c r="N12" s="343"/>
      <c r="O12" s="345">
        <f>N12-M12</f>
        <v>-19664.739884393064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47523.12138728323</v>
      </c>
      <c r="J13" s="208"/>
      <c r="K13" s="197">
        <v>9</v>
      </c>
      <c r="L13" s="227" t="s">
        <v>22</v>
      </c>
      <c r="M13" s="344">
        <f t="shared" si="1"/>
        <v>22760.115606936415</v>
      </c>
      <c r="N13" s="343"/>
      <c r="O13" s="345">
        <f t="shared" si="0"/>
        <v>-22760.115606936415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25855.491329479766</v>
      </c>
      <c r="N14" s="343"/>
      <c r="O14" s="345">
        <f>N14-M14</f>
        <v>-25855.491329479766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63000</v>
      </c>
      <c r="J15" s="208"/>
      <c r="K15" s="197">
        <v>11</v>
      </c>
      <c r="L15" s="227" t="s">
        <v>80</v>
      </c>
      <c r="M15" s="344">
        <f t="shared" si="1"/>
        <v>28950.867052023117</v>
      </c>
      <c r="N15" s="343"/>
      <c r="O15" s="345">
        <f>N15-M15</f>
        <v>-28950.867052023117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32046.242774566468</v>
      </c>
      <c r="N16" s="343"/>
      <c r="O16" s="345">
        <f t="shared" si="0"/>
        <v>-32046.242774566468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35141.618497109819</v>
      </c>
      <c r="N17" s="343">
        <v>34264</v>
      </c>
      <c r="O17" s="345">
        <f t="shared" si="0"/>
        <v>-877.61849710981915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41332.369942196528</v>
      </c>
      <c r="N18" s="343"/>
      <c r="O18" s="345">
        <f t="shared" si="0"/>
        <v>-41332.369942196528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3368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47523.12138728323</v>
      </c>
      <c r="N19" s="343"/>
      <c r="O19" s="345">
        <f t="shared" si="0"/>
        <v>-47523.12138728323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50618.497109826581</v>
      </c>
      <c r="N20" s="343"/>
      <c r="O20" s="345">
        <f t="shared" si="0"/>
        <v>-50618.497109826581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182.08092485549133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53713.872832369932</v>
      </c>
      <c r="N21" s="343"/>
      <c r="O21" s="345">
        <f t="shared" si="0"/>
        <v>-53713.872832369932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56809.248554913283</v>
      </c>
      <c r="N22" s="343"/>
      <c r="O22" s="345">
        <f t="shared" si="0"/>
        <v>-56809.248554913283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59904.624277456634</v>
      </c>
      <c r="N23" s="343"/>
      <c r="O23" s="345">
        <f>N23-M23</f>
        <v>-59904.624277456634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62999.999999999985</v>
      </c>
      <c r="N24" s="351"/>
      <c r="O24" s="350">
        <f t="shared" si="0"/>
        <v>-62999.999999999985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61100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63000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45500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-1900</v>
      </c>
      <c r="E27" s="312"/>
      <c r="F27" s="332">
        <f>D27/F25</f>
        <v>-1.4615384615384615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79" priority="3" operator="lessThan">
      <formula>0</formula>
    </cfRule>
    <cfRule type="cellIs" dxfId="78" priority="4" operator="greaterThan">
      <formula>0</formula>
    </cfRule>
  </conditionalFormatting>
  <conditionalFormatting sqref="D22">
    <cfRule type="cellIs" dxfId="77" priority="1" operator="lessThan">
      <formula>$D$23</formula>
    </cfRule>
    <cfRule type="cellIs" dxfId="7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760259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760259" r:id="rId4" name="CommandButton1"/>
      </mc:Fallback>
    </mc:AlternateContent>
    <mc:AlternateContent xmlns:mc="http://schemas.openxmlformats.org/markup-compatibility/2006">
      <mc:Choice Requires="x14">
        <control shapeId="1776025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760258" r:id="rId6" name="atualizar"/>
      </mc:Fallback>
    </mc:AlternateContent>
    <mc:AlternateContent xmlns:mc="http://schemas.openxmlformats.org/markup-compatibility/2006">
      <mc:Choice Requires="x14">
        <control shapeId="17760257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760257" r:id="rId8" name="novafolha"/>
      </mc:Fallback>
    </mc:AlternateContent>
  </controls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E794B-63F8-491B-926F-252AD2760513}">
  <sheetPr codeName="Sheet644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44606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120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71000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14022022</v>
      </c>
      <c r="AA4" s="354">
        <v>12022022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3246.9512195121952</v>
      </c>
      <c r="N5" s="352">
        <v>3300</v>
      </c>
      <c r="O5" s="345">
        <f>N5-M5</f>
        <v>53.048780487804834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6493.9024390243903</v>
      </c>
      <c r="N6" s="343">
        <v>6300</v>
      </c>
      <c r="O6" s="345">
        <f>N6-M6</f>
        <v>-193.90243902439033</v>
      </c>
      <c r="P6" s="230" t="s">
        <v>46</v>
      </c>
      <c r="Q6" s="231">
        <f>+M11/7</f>
        <v>3246.9512195121956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9740.8536585365855</v>
      </c>
      <c r="N7" s="343">
        <v>10600</v>
      </c>
      <c r="O7" s="345">
        <f t="shared" ref="O7:O24" si="0">N7-M7</f>
        <v>859.1463414634145</v>
      </c>
      <c r="P7" s="237" t="s">
        <v>113</v>
      </c>
      <c r="Q7" s="238">
        <f>+(M17-M11)/6</f>
        <v>2814.0243902439033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15</v>
      </c>
      <c r="E8" s="240">
        <v>7</v>
      </c>
      <c r="F8" s="241">
        <f>E8*D8</f>
        <v>105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12987.804878048781</v>
      </c>
      <c r="N8" s="343">
        <v>14000</v>
      </c>
      <c r="O8" s="345">
        <f t="shared" si="0"/>
        <v>1012.1951219512193</v>
      </c>
      <c r="P8" s="237" t="s">
        <v>36</v>
      </c>
      <c r="Q8" s="238">
        <f>+(M19-M17)/2</f>
        <v>6493.9024390243867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13</v>
      </c>
      <c r="E9" s="243">
        <v>8</v>
      </c>
      <c r="F9" s="244">
        <f>E9*D9</f>
        <v>104</v>
      </c>
      <c r="G9" s="206"/>
      <c r="H9" s="421" t="s">
        <v>62</v>
      </c>
      <c r="I9" s="423">
        <f>M11-Q6</f>
        <v>19481.707317073171</v>
      </c>
      <c r="J9" s="208"/>
      <c r="K9" s="197">
        <v>5</v>
      </c>
      <c r="L9" s="227" t="s">
        <v>33</v>
      </c>
      <c r="M9" s="344">
        <f>+$F$4/$F$11*$D$8+M8</f>
        <v>16234.756097560976</v>
      </c>
      <c r="N9" s="343">
        <v>17000</v>
      </c>
      <c r="O9" s="345">
        <f t="shared" si="0"/>
        <v>765.24390243902417</v>
      </c>
      <c r="P9" s="245" t="s">
        <v>32</v>
      </c>
      <c r="Q9" s="246">
        <f>+(M24-M19)/7</f>
        <v>2628.4843205574934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19481.707317073171</v>
      </c>
      <c r="N10" s="343">
        <v>20100</v>
      </c>
      <c r="O10" s="345">
        <f t="shared" si="0"/>
        <v>618.292682926829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45</v>
      </c>
      <c r="E11" s="257"/>
      <c r="F11" s="256">
        <f>SUM(F8:F10)</f>
        <v>328</v>
      </c>
      <c r="G11" s="206"/>
      <c r="H11" s="400" t="s">
        <v>28</v>
      </c>
      <c r="I11" s="401">
        <f>+M17</f>
        <v>39612.804878048788</v>
      </c>
      <c r="J11" s="208"/>
      <c r="K11" s="197">
        <v>7</v>
      </c>
      <c r="L11" s="227" t="s">
        <v>27</v>
      </c>
      <c r="M11" s="344">
        <f>+$F$4/$F$11*($D$8)+M10</f>
        <v>22728.658536585368</v>
      </c>
      <c r="N11" s="343">
        <v>23400</v>
      </c>
      <c r="O11" s="345">
        <f>N11-M11</f>
        <v>671.34146341463202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18</v>
      </c>
      <c r="E12" s="243">
        <v>8</v>
      </c>
      <c r="F12" s="244">
        <f>E12*D12</f>
        <v>144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25542.682926829271</v>
      </c>
      <c r="N12" s="343">
        <v>26767</v>
      </c>
      <c r="O12" s="345">
        <f>N12-M12</f>
        <v>1224.3170731707287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14</v>
      </c>
      <c r="E13" s="243">
        <v>8</v>
      </c>
      <c r="F13" s="244">
        <f>E13*D13</f>
        <v>112</v>
      </c>
      <c r="G13" s="206"/>
      <c r="H13" s="400" t="s">
        <v>23</v>
      </c>
      <c r="I13" s="401">
        <f>+M19</f>
        <v>52600.609756097561</v>
      </c>
      <c r="J13" s="208"/>
      <c r="K13" s="197">
        <v>9</v>
      </c>
      <c r="L13" s="227" t="s">
        <v>22</v>
      </c>
      <c r="M13" s="344">
        <f t="shared" si="1"/>
        <v>28356.707317073175</v>
      </c>
      <c r="N13" s="343"/>
      <c r="O13" s="345">
        <f t="shared" si="0"/>
        <v>-28356.707317073175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21</v>
      </c>
      <c r="E14" s="243">
        <v>8</v>
      </c>
      <c r="F14" s="244">
        <f>E14*D14</f>
        <v>168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31170.731707317078</v>
      </c>
      <c r="N14" s="343">
        <v>30760</v>
      </c>
      <c r="O14" s="345">
        <f>N14-M14</f>
        <v>-410.73170731707796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71000</v>
      </c>
      <c r="J15" s="208"/>
      <c r="K15" s="197">
        <v>11</v>
      </c>
      <c r="L15" s="227" t="s">
        <v>80</v>
      </c>
      <c r="M15" s="344">
        <f t="shared" si="1"/>
        <v>33984.756097560981</v>
      </c>
      <c r="N15" s="343">
        <v>33269</v>
      </c>
      <c r="O15" s="345">
        <f>N15-M15</f>
        <v>-715.75609756098129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36798.780487804885</v>
      </c>
      <c r="N16" s="343">
        <v>35743</v>
      </c>
      <c r="O16" s="345">
        <f t="shared" si="0"/>
        <v>-1055.7804878048846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39612.804878048788</v>
      </c>
      <c r="N17" s="343">
        <v>37400</v>
      </c>
      <c r="O17" s="345">
        <f t="shared" si="0"/>
        <v>-2212.8048780487879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424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46106.707317073175</v>
      </c>
      <c r="N18" s="343">
        <v>42500</v>
      </c>
      <c r="O18" s="345">
        <f t="shared" si="0"/>
        <v>-3606.7073170731746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3792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52600.609756097561</v>
      </c>
      <c r="N19" s="343">
        <v>46200</v>
      </c>
      <c r="O19" s="345">
        <f t="shared" si="0"/>
        <v>-6400.6097560975613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56280.487804878052</v>
      </c>
      <c r="N20" s="343"/>
      <c r="O20" s="345">
        <f t="shared" si="0"/>
        <v>-56280.487804878052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167.45283018867926</v>
      </c>
      <c r="E21" s="285"/>
      <c r="F21" s="357">
        <f>F4/F11</f>
        <v>216.46341463414635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59960.365853658543</v>
      </c>
      <c r="N21" s="343"/>
      <c r="O21" s="345">
        <f t="shared" si="0"/>
        <v>-59960.365853658543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63640.243902439033</v>
      </c>
      <c r="N22" s="343"/>
      <c r="O22" s="345">
        <f t="shared" si="0"/>
        <v>-63640.243902439033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67320.121951219524</v>
      </c>
      <c r="N23" s="343"/>
      <c r="O23" s="345">
        <f>N23-M23</f>
        <v>-67320.121951219524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71000.000000000015</v>
      </c>
      <c r="N24" s="351"/>
      <c r="O24" s="350">
        <f t="shared" si="0"/>
        <v>-71000.000000000015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58500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71000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45500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-12500</v>
      </c>
      <c r="E27" s="312"/>
      <c r="F27" s="332">
        <f>D27/F25</f>
        <v>-9.615384615384615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75" priority="3" operator="lessThan">
      <formula>0</formula>
    </cfRule>
    <cfRule type="cellIs" dxfId="74" priority="4" operator="greaterThan">
      <formula>0</formula>
    </cfRule>
  </conditionalFormatting>
  <conditionalFormatting sqref="D22">
    <cfRule type="cellIs" dxfId="73" priority="1" operator="lessThan">
      <formula>$D$23</formula>
    </cfRule>
    <cfRule type="cellIs" dxfId="7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762307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762307" r:id="rId4" name="CommandButton1"/>
      </mc:Fallback>
    </mc:AlternateContent>
    <mc:AlternateContent xmlns:mc="http://schemas.openxmlformats.org/markup-compatibility/2006">
      <mc:Choice Requires="x14">
        <control shapeId="1776230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762306" r:id="rId6" name="atualizar"/>
      </mc:Fallback>
    </mc:AlternateContent>
    <mc:AlternateContent xmlns:mc="http://schemas.openxmlformats.org/markup-compatibility/2006">
      <mc:Choice Requires="x14">
        <control shapeId="17762305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762305" r:id="rId8" name="novafolha"/>
      </mc:Fallback>
    </mc:AlternateContent>
  </controls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ECC76-47C9-4394-A44A-44E1F60FCABC}">
  <sheetPr codeName="Sheet645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44607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120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70000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15022022</v>
      </c>
      <c r="AA4" s="354">
        <v>14022022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3323.4421364985164</v>
      </c>
      <c r="N5" s="352">
        <v>4300</v>
      </c>
      <c r="O5" s="345">
        <f>N5-M5</f>
        <v>976.55786350148355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6646.8842729970329</v>
      </c>
      <c r="N6" s="343">
        <v>8500</v>
      </c>
      <c r="O6" s="345">
        <f>N6-M6</f>
        <v>1853.1157270029671</v>
      </c>
      <c r="P6" s="230" t="s">
        <v>46</v>
      </c>
      <c r="Q6" s="231">
        <f>+M11/7</f>
        <v>3323.4421364985169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9970.3264094955484</v>
      </c>
      <c r="N7" s="343">
        <v>11700</v>
      </c>
      <c r="O7" s="345">
        <f t="shared" ref="O7:O24" si="0">N7-M7</f>
        <v>1729.6735905044516</v>
      </c>
      <c r="P7" s="237" t="s">
        <v>113</v>
      </c>
      <c r="Q7" s="238">
        <f>+(M17-M11)/6</f>
        <v>3115.7270029673596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13293.768545994066</v>
      </c>
      <c r="N8" s="343">
        <v>15700</v>
      </c>
      <c r="O8" s="345">
        <f t="shared" si="0"/>
        <v>2406.2314540059342</v>
      </c>
      <c r="P8" s="237" t="s">
        <v>36</v>
      </c>
      <c r="Q8" s="238">
        <f>+(M19-M17)/2</f>
        <v>6231.45400593472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15</v>
      </c>
      <c r="E9" s="243">
        <v>8</v>
      </c>
      <c r="F9" s="244">
        <f>E9*D9</f>
        <v>120</v>
      </c>
      <c r="G9" s="206"/>
      <c r="H9" s="421" t="s">
        <v>62</v>
      </c>
      <c r="I9" s="423">
        <f>M11-Q6</f>
        <v>19940.652818991101</v>
      </c>
      <c r="J9" s="208"/>
      <c r="K9" s="197">
        <v>5</v>
      </c>
      <c r="L9" s="227" t="s">
        <v>33</v>
      </c>
      <c r="M9" s="344">
        <f>+$F$4/$F$11*$D$8+M8</f>
        <v>16617.210682492583</v>
      </c>
      <c r="N9" s="343">
        <v>17500</v>
      </c>
      <c r="O9" s="345">
        <f t="shared" si="0"/>
        <v>882.78931750741685</v>
      </c>
      <c r="P9" s="245" t="s">
        <v>32</v>
      </c>
      <c r="Q9" s="246">
        <f>+(M24-M19)/7</f>
        <v>2225.5192878338266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19940.652818991101</v>
      </c>
      <c r="N10" s="343">
        <v>19300</v>
      </c>
      <c r="O10" s="345">
        <f t="shared" si="0"/>
        <v>-640.6528189911005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46</v>
      </c>
      <c r="E11" s="257"/>
      <c r="F11" s="256">
        <f>SUM(F8:F10)</f>
        <v>337</v>
      </c>
      <c r="G11" s="206"/>
      <c r="H11" s="400" t="s">
        <v>28</v>
      </c>
      <c r="I11" s="401">
        <f>+M17</f>
        <v>41958.456973293774</v>
      </c>
      <c r="J11" s="208"/>
      <c r="K11" s="197">
        <v>7</v>
      </c>
      <c r="L11" s="227" t="s">
        <v>27</v>
      </c>
      <c r="M11" s="344">
        <f>+$F$4/$F$11*($D$8)+M10</f>
        <v>23264.094955489618</v>
      </c>
      <c r="N11" s="343">
        <v>21430</v>
      </c>
      <c r="O11" s="345">
        <f>N11-M11</f>
        <v>-1834.0949554896179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20</v>
      </c>
      <c r="E12" s="243">
        <v>8</v>
      </c>
      <c r="F12" s="244">
        <f>E12*D12</f>
        <v>160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26379.821958456978</v>
      </c>
      <c r="N12" s="343">
        <v>23000</v>
      </c>
      <c r="O12" s="345">
        <f>N12-M12</f>
        <v>-3379.8219584569779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17</v>
      </c>
      <c r="E13" s="243">
        <v>8</v>
      </c>
      <c r="F13" s="244">
        <f>E13*D13</f>
        <v>136</v>
      </c>
      <c r="G13" s="206"/>
      <c r="H13" s="400" t="s">
        <v>23</v>
      </c>
      <c r="I13" s="401">
        <f>+M19</f>
        <v>54421.364985163214</v>
      </c>
      <c r="J13" s="208"/>
      <c r="K13" s="197">
        <v>9</v>
      </c>
      <c r="L13" s="227" t="s">
        <v>22</v>
      </c>
      <c r="M13" s="344">
        <f t="shared" si="1"/>
        <v>29495.548961424338</v>
      </c>
      <c r="N13" s="343"/>
      <c r="O13" s="345">
        <f t="shared" si="0"/>
        <v>-29495.548961424338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20</v>
      </c>
      <c r="E14" s="243">
        <v>8</v>
      </c>
      <c r="F14" s="244">
        <f>E14*D14</f>
        <v>160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32611.275964391698</v>
      </c>
      <c r="N14" s="343">
        <v>26878</v>
      </c>
      <c r="O14" s="345">
        <f>N14-M14</f>
        <v>-5733.2759643916979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70000</v>
      </c>
      <c r="J15" s="208"/>
      <c r="K15" s="197">
        <v>11</v>
      </c>
      <c r="L15" s="227" t="s">
        <v>80</v>
      </c>
      <c r="M15" s="344">
        <f t="shared" si="1"/>
        <v>35727.002967359054</v>
      </c>
      <c r="N15" s="343">
        <v>29500</v>
      </c>
      <c r="O15" s="345">
        <f>N15-M15</f>
        <v>-6227.0029673590543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38842.729970326414</v>
      </c>
      <c r="N16" s="343">
        <v>32000</v>
      </c>
      <c r="O16" s="345">
        <f t="shared" si="0"/>
        <v>-6842.7299703264143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41958.456973293774</v>
      </c>
      <c r="N17" s="343">
        <v>34000</v>
      </c>
      <c r="O17" s="345">
        <f t="shared" si="0"/>
        <v>-7958.4569732937744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456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48189.910979228494</v>
      </c>
      <c r="N18" s="343">
        <v>40500</v>
      </c>
      <c r="O18" s="345">
        <f t="shared" si="0"/>
        <v>-7689.9109792284944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4248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54421.364985163214</v>
      </c>
      <c r="N19" s="343"/>
      <c r="O19" s="345">
        <f t="shared" si="0"/>
        <v>-54421.364985163214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57537.091988130574</v>
      </c>
      <c r="N20" s="343"/>
      <c r="O20" s="345">
        <f t="shared" si="0"/>
        <v>-57537.091988130574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153.50877192982455</v>
      </c>
      <c r="E21" s="285"/>
      <c r="F21" s="357">
        <f>F4/F11</f>
        <v>207.71513353115728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60652.818991097934</v>
      </c>
      <c r="N21" s="343">
        <v>53000</v>
      </c>
      <c r="O21" s="345">
        <f t="shared" si="0"/>
        <v>-7652.8189910979345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63768.545994065295</v>
      </c>
      <c r="N22" s="343"/>
      <c r="O22" s="345">
        <f t="shared" si="0"/>
        <v>-63768.545994065295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66884.272997032647</v>
      </c>
      <c r="N23" s="343"/>
      <c r="O23" s="345">
        <f>N23-M23</f>
        <v>-66884.272997032647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70000</v>
      </c>
      <c r="N24" s="351"/>
      <c r="O24" s="350">
        <f t="shared" si="0"/>
        <v>-70000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59800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70000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45500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-10200</v>
      </c>
      <c r="E27" s="312"/>
      <c r="F27" s="332">
        <f>D27/F25</f>
        <v>-7.8461538461538458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71" priority="3" operator="lessThan">
      <formula>0</formula>
    </cfRule>
    <cfRule type="cellIs" dxfId="70" priority="4" operator="greaterThan">
      <formula>0</formula>
    </cfRule>
  </conditionalFormatting>
  <conditionalFormatting sqref="D22">
    <cfRule type="cellIs" dxfId="69" priority="1" operator="lessThan">
      <formula>$D$23</formula>
    </cfRule>
    <cfRule type="cellIs" dxfId="6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764355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764355" r:id="rId4" name="CommandButton1"/>
      </mc:Fallback>
    </mc:AlternateContent>
    <mc:AlternateContent xmlns:mc="http://schemas.openxmlformats.org/markup-compatibility/2006">
      <mc:Choice Requires="x14">
        <control shapeId="1776435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764354" r:id="rId6" name="atualizar"/>
      </mc:Fallback>
    </mc:AlternateContent>
    <mc:AlternateContent xmlns:mc="http://schemas.openxmlformats.org/markup-compatibility/2006">
      <mc:Choice Requires="x14">
        <control shapeId="17764353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764353" r:id="rId8" name="novafolha"/>
      </mc:Fallback>
    </mc:AlternateContent>
  </controls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693B7-59F5-4016-A921-47B67799A1F6}">
  <sheetPr codeName="Sheet646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44608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120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84000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16022022</v>
      </c>
      <c r="AA4" s="354">
        <v>15022022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3838.7096774193551</v>
      </c>
      <c r="N5" s="352">
        <v>3200</v>
      </c>
      <c r="O5" s="345">
        <f>N5-M5</f>
        <v>-638.7096774193551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7677.4193548387102</v>
      </c>
      <c r="N6" s="343">
        <v>7000</v>
      </c>
      <c r="O6" s="345">
        <f>N6-M6</f>
        <v>-677.41935483871021</v>
      </c>
      <c r="P6" s="230" t="s">
        <v>46</v>
      </c>
      <c r="Q6" s="231">
        <f>+M11/7</f>
        <v>3838.7096774193556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11516.129032258064</v>
      </c>
      <c r="N7" s="343">
        <v>13000</v>
      </c>
      <c r="O7" s="345">
        <f t="shared" ref="O7:O24" si="0">N7-M7</f>
        <v>1483.8709677419356</v>
      </c>
      <c r="P7" s="237" t="s">
        <v>113</v>
      </c>
      <c r="Q7" s="238">
        <f>+(M17-M11)/6</f>
        <v>3387.096774193546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15354.83870967742</v>
      </c>
      <c r="N8" s="343">
        <v>18200</v>
      </c>
      <c r="O8" s="345">
        <f t="shared" si="0"/>
        <v>2845.1612903225796</v>
      </c>
      <c r="P8" s="237" t="s">
        <v>36</v>
      </c>
      <c r="Q8" s="238">
        <f>+(M19-M17)/2</f>
        <v>7677.419354838712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15</v>
      </c>
      <c r="E9" s="243">
        <v>8</v>
      </c>
      <c r="F9" s="244">
        <f>E9*D9</f>
        <v>120</v>
      </c>
      <c r="G9" s="206"/>
      <c r="H9" s="421" t="s">
        <v>62</v>
      </c>
      <c r="I9" s="423">
        <f>M11-Q6</f>
        <v>23032.258064516132</v>
      </c>
      <c r="J9" s="208"/>
      <c r="K9" s="197">
        <v>5</v>
      </c>
      <c r="L9" s="227" t="s">
        <v>33</v>
      </c>
      <c r="M9" s="344">
        <f>+$F$4/$F$11*$D$8+M8</f>
        <v>19193.548387096776</v>
      </c>
      <c r="N9" s="343"/>
      <c r="O9" s="345">
        <f t="shared" si="0"/>
        <v>-19193.548387096776</v>
      </c>
      <c r="P9" s="245" t="s">
        <v>32</v>
      </c>
      <c r="Q9" s="246">
        <f>+(M24-M19)/7</f>
        <v>3064.5161290322608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19</v>
      </c>
      <c r="E10" s="243">
        <v>7</v>
      </c>
      <c r="F10" s="244">
        <f>E10*D10</f>
        <v>133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23032.258064516132</v>
      </c>
      <c r="N10" s="343">
        <v>25100</v>
      </c>
      <c r="O10" s="345">
        <f t="shared" si="0"/>
        <v>2067.7419354838676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51</v>
      </c>
      <c r="E11" s="257"/>
      <c r="F11" s="256">
        <f>SUM(F8:F10)</f>
        <v>372</v>
      </c>
      <c r="G11" s="206"/>
      <c r="H11" s="400" t="s">
        <v>28</v>
      </c>
      <c r="I11" s="401">
        <f>+M17</f>
        <v>47193.548387096766</v>
      </c>
      <c r="J11" s="208"/>
      <c r="K11" s="197">
        <v>7</v>
      </c>
      <c r="L11" s="227" t="s">
        <v>27</v>
      </c>
      <c r="M11" s="344">
        <f>+$F$4/$F$11*($D$8)+M10</f>
        <v>26870.967741935488</v>
      </c>
      <c r="N11" s="343"/>
      <c r="O11" s="345">
        <f>N11-M11</f>
        <v>-26870.967741935488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21</v>
      </c>
      <c r="E12" s="243">
        <v>8</v>
      </c>
      <c r="F12" s="244">
        <f>E12*D12</f>
        <v>168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30258.064516129038</v>
      </c>
      <c r="N12" s="343">
        <v>32500</v>
      </c>
      <c r="O12" s="345">
        <f>N12-M12</f>
        <v>2241.9354838709623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16</v>
      </c>
      <c r="E13" s="243">
        <v>8</v>
      </c>
      <c r="F13" s="244">
        <f>E13*D13</f>
        <v>128</v>
      </c>
      <c r="G13" s="206"/>
      <c r="H13" s="400" t="s">
        <v>23</v>
      </c>
      <c r="I13" s="401">
        <f>+M19</f>
        <v>62548.38709677419</v>
      </c>
      <c r="J13" s="208"/>
      <c r="K13" s="197">
        <v>9</v>
      </c>
      <c r="L13" s="227" t="s">
        <v>22</v>
      </c>
      <c r="M13" s="344">
        <f t="shared" si="1"/>
        <v>33645.161290322583</v>
      </c>
      <c r="N13" s="343">
        <v>34400</v>
      </c>
      <c r="O13" s="345">
        <f t="shared" si="0"/>
        <v>754.83870967741677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22</v>
      </c>
      <c r="E14" s="243">
        <v>8</v>
      </c>
      <c r="F14" s="244">
        <f>E14*D14</f>
        <v>176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37032.258064516129</v>
      </c>
      <c r="N14" s="343">
        <v>36845</v>
      </c>
      <c r="O14" s="345">
        <f>N14-M14</f>
        <v>-187.2580645161288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84000</v>
      </c>
      <c r="J15" s="208"/>
      <c r="K15" s="197">
        <v>11</v>
      </c>
      <c r="L15" s="227" t="s">
        <v>80</v>
      </c>
      <c r="M15" s="344">
        <f t="shared" si="1"/>
        <v>40419.354838709674</v>
      </c>
      <c r="N15" s="343">
        <v>40000</v>
      </c>
      <c r="O15" s="345">
        <f>N15-M15</f>
        <v>-419.35483870967437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43806.45161290322</v>
      </c>
      <c r="N16" s="343">
        <v>42500</v>
      </c>
      <c r="O16" s="345">
        <f t="shared" si="0"/>
        <v>-1306.4516129032199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47193.548387096766</v>
      </c>
      <c r="N17" s="343">
        <v>44500</v>
      </c>
      <c r="O17" s="345">
        <f t="shared" si="0"/>
        <v>-2693.5483870967655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472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54870.967741935478</v>
      </c>
      <c r="N18" s="343">
        <v>51200</v>
      </c>
      <c r="O18" s="345">
        <f t="shared" si="0"/>
        <v>-3670.9677419354775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4720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62548.38709677419</v>
      </c>
      <c r="N19" s="343">
        <v>55000</v>
      </c>
      <c r="O19" s="345">
        <f t="shared" si="0"/>
        <v>-7548.3870967741896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66838.709677419349</v>
      </c>
      <c r="N20" s="343"/>
      <c r="O20" s="345">
        <f t="shared" si="0"/>
        <v>-66838.709677419349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177.96610169491527</v>
      </c>
      <c r="E21" s="285"/>
      <c r="F21" s="357">
        <f>F4/F11</f>
        <v>225.80645161290323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71129.032258064515</v>
      </c>
      <c r="N21" s="343">
        <v>63900</v>
      </c>
      <c r="O21" s="345">
        <f t="shared" si="0"/>
        <v>-7229.0322580645152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75419.354838709682</v>
      </c>
      <c r="N22" s="343"/>
      <c r="O22" s="345">
        <f t="shared" si="0"/>
        <v>-75419.354838709682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79709.677419354848</v>
      </c>
      <c r="N23" s="343"/>
      <c r="O23" s="345">
        <f>N23-M23</f>
        <v>-79709.677419354848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84000.000000000015</v>
      </c>
      <c r="N24" s="351"/>
      <c r="O24" s="350">
        <f t="shared" si="0"/>
        <v>-84000.000000000015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66300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84000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39500</v>
      </c>
      <c r="O26" s="254" t="s">
        <v>121</v>
      </c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-17700</v>
      </c>
      <c r="E27" s="312"/>
      <c r="F27" s="332">
        <f>D27/F25</f>
        <v>-13.615384615384615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3:H14"/>
    <mergeCell ref="I13:I14"/>
    <mergeCell ref="H15:H16"/>
    <mergeCell ref="I15:I16"/>
    <mergeCell ref="C19:D19"/>
    <mergeCell ref="H19:J24"/>
    <mergeCell ref="H11:H12"/>
    <mergeCell ref="I11:I12"/>
    <mergeCell ref="B2:J2"/>
    <mergeCell ref="P5:Q5"/>
    <mergeCell ref="H7:I8"/>
    <mergeCell ref="H9:H10"/>
    <mergeCell ref="I9:I10"/>
  </mergeCells>
  <conditionalFormatting sqref="F27">
    <cfRule type="cellIs" dxfId="67" priority="3" operator="lessThan">
      <formula>0</formula>
    </cfRule>
    <cfRule type="cellIs" dxfId="66" priority="4" operator="greaterThan">
      <formula>0</formula>
    </cfRule>
  </conditionalFormatting>
  <conditionalFormatting sqref="D22">
    <cfRule type="cellIs" dxfId="65" priority="1" operator="lessThan">
      <formula>$D$23</formula>
    </cfRule>
    <cfRule type="cellIs" dxfId="6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766403" r:id="rId4" name="CommandButton1">
          <controlPr defaultSize="0" autoLine="0" r:id="rId5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766403" r:id="rId4" name="CommandButton1"/>
      </mc:Fallback>
    </mc:AlternateContent>
    <mc:AlternateContent xmlns:mc="http://schemas.openxmlformats.org/markup-compatibility/2006">
      <mc:Choice Requires="x14">
        <control shapeId="1776640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766402" r:id="rId6" name="atualizar"/>
      </mc:Fallback>
    </mc:AlternateContent>
    <mc:AlternateContent xmlns:mc="http://schemas.openxmlformats.org/markup-compatibility/2006">
      <mc:Choice Requires="x14">
        <control shapeId="17766401" r:id="rId8" name="novafolha">
          <controlPr defaultSize="0" autoLine="0" r:id="rId9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766401" r:id="rId8" name="novafolha"/>
      </mc:Fallback>
    </mc:AlternateContent>
  </controls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CE306-719E-4C8C-BE5D-6EEB16C0642C}">
  <sheetPr codeName="Sheet647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44609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71000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17022022</v>
      </c>
      <c r="AA4" s="354">
        <v>16022022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2958.3333333333335</v>
      </c>
      <c r="N5" s="352">
        <v>1500</v>
      </c>
      <c r="O5" s="345">
        <f>N5-M5</f>
        <v>-1458.3333333333335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5916.666666666667</v>
      </c>
      <c r="N6" s="343">
        <v>5000</v>
      </c>
      <c r="O6" s="345">
        <f>N6-M6</f>
        <v>-916.66666666666697</v>
      </c>
      <c r="P6" s="230" t="s">
        <v>46</v>
      </c>
      <c r="Q6" s="231">
        <f>+M11/7</f>
        <v>2958.333333333333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8875</v>
      </c>
      <c r="N7" s="343">
        <v>10200</v>
      </c>
      <c r="O7" s="345">
        <f t="shared" ref="O7:O24" si="0">N7-M7</f>
        <v>1325</v>
      </c>
      <c r="P7" s="237" t="s">
        <v>113</v>
      </c>
      <c r="Q7" s="238">
        <f>+(M17-M11)/6</f>
        <v>3352.7777777777792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15</v>
      </c>
      <c r="E8" s="240">
        <v>7</v>
      </c>
      <c r="F8" s="241">
        <f>E8*D8</f>
        <v>105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11833.333333333334</v>
      </c>
      <c r="N8" s="343">
        <v>12600</v>
      </c>
      <c r="O8" s="345">
        <f t="shared" si="0"/>
        <v>766.66666666666606</v>
      </c>
      <c r="P8" s="237" t="s">
        <v>36</v>
      </c>
      <c r="Q8" s="238">
        <f>+(M19-M17)/2</f>
        <v>6705.5555555555547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17</v>
      </c>
      <c r="E9" s="243">
        <v>8</v>
      </c>
      <c r="F9" s="244">
        <f>E9*D9</f>
        <v>136</v>
      </c>
      <c r="G9" s="206"/>
      <c r="H9" s="421" t="s">
        <v>62</v>
      </c>
      <c r="I9" s="423">
        <f>M11-Q6</f>
        <v>17750</v>
      </c>
      <c r="J9" s="208"/>
      <c r="K9" s="197">
        <v>5</v>
      </c>
      <c r="L9" s="227" t="s">
        <v>33</v>
      </c>
      <c r="M9" s="344">
        <f>+$F$4/$F$11*$D$8+M8</f>
        <v>14791.666666666668</v>
      </c>
      <c r="N9" s="343">
        <v>14000</v>
      </c>
      <c r="O9" s="345">
        <f t="shared" si="0"/>
        <v>-791.66666666666788</v>
      </c>
      <c r="P9" s="245" t="s">
        <v>32</v>
      </c>
      <c r="Q9" s="246">
        <f>+(M24-M19)/7</f>
        <v>2394.8412698412712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17750</v>
      </c>
      <c r="N10" s="343">
        <v>16000</v>
      </c>
      <c r="O10" s="345">
        <f t="shared" si="0"/>
        <v>-1750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49</v>
      </c>
      <c r="E11" s="257"/>
      <c r="F11" s="256">
        <f>SUM(F8:F10)</f>
        <v>360</v>
      </c>
      <c r="G11" s="206"/>
      <c r="H11" s="400" t="s">
        <v>28</v>
      </c>
      <c r="I11" s="401">
        <f>+M17</f>
        <v>40825.000000000007</v>
      </c>
      <c r="J11" s="208"/>
      <c r="K11" s="197">
        <v>7</v>
      </c>
      <c r="L11" s="227" t="s">
        <v>27</v>
      </c>
      <c r="M11" s="344">
        <f>+$F$4/$F$11*($D$8)+M10</f>
        <v>20708.333333333332</v>
      </c>
      <c r="N11" s="343">
        <v>17679</v>
      </c>
      <c r="O11" s="345">
        <f>N11-M11</f>
        <v>-3029.3333333333321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19</v>
      </c>
      <c r="E12" s="243">
        <v>8</v>
      </c>
      <c r="F12" s="244">
        <f>E12*D12</f>
        <v>152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24061.111111111109</v>
      </c>
      <c r="N12" s="343"/>
      <c r="O12" s="345">
        <f>N12-M12</f>
        <v>-24061.111111111109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19</v>
      </c>
      <c r="E13" s="243">
        <v>8</v>
      </c>
      <c r="F13" s="244">
        <f>E13*D13</f>
        <v>152</v>
      </c>
      <c r="G13" s="206"/>
      <c r="H13" s="400" t="s">
        <v>23</v>
      </c>
      <c r="I13" s="401">
        <f>+M19</f>
        <v>54236.111111111117</v>
      </c>
      <c r="J13" s="208"/>
      <c r="K13" s="197">
        <v>9</v>
      </c>
      <c r="L13" s="227" t="s">
        <v>22</v>
      </c>
      <c r="M13" s="344">
        <f t="shared" si="1"/>
        <v>27413.888888888887</v>
      </c>
      <c r="N13" s="343">
        <v>22700</v>
      </c>
      <c r="O13" s="345">
        <f t="shared" si="0"/>
        <v>-4713.8888888888869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21</v>
      </c>
      <c r="E14" s="243">
        <v>8</v>
      </c>
      <c r="F14" s="244">
        <f>E14*D14</f>
        <v>168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30766.666666666664</v>
      </c>
      <c r="N14" s="343">
        <v>25400</v>
      </c>
      <c r="O14" s="345">
        <f>N14-M14</f>
        <v>-5366.6666666666642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71000</v>
      </c>
      <c r="J15" s="208"/>
      <c r="K15" s="197">
        <v>11</v>
      </c>
      <c r="L15" s="227" t="s">
        <v>80</v>
      </c>
      <c r="M15" s="344">
        <f t="shared" si="1"/>
        <v>34119.444444444445</v>
      </c>
      <c r="N15" s="343"/>
      <c r="O15" s="345">
        <f>N15-M15</f>
        <v>-34119.444444444445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37472.222222222226</v>
      </c>
      <c r="N16" s="343">
        <v>30400</v>
      </c>
      <c r="O16" s="345">
        <f t="shared" si="0"/>
        <v>-7072.2222222222263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40825.000000000007</v>
      </c>
      <c r="N17" s="343">
        <v>32200</v>
      </c>
      <c r="O17" s="345">
        <f t="shared" si="0"/>
        <v>-8625.0000000000073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472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47530.555555555562</v>
      </c>
      <c r="N18" s="343">
        <v>38000</v>
      </c>
      <c r="O18" s="345">
        <f t="shared" si="0"/>
        <v>-9530.555555555562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5192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54236.111111111117</v>
      </c>
      <c r="N19" s="343">
        <v>42700</v>
      </c>
      <c r="O19" s="345">
        <f t="shared" si="0"/>
        <v>-11536.111111111117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57588.888888888898</v>
      </c>
      <c r="N20" s="343"/>
      <c r="O20" s="345">
        <f t="shared" si="0"/>
        <v>-57588.888888888898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150.42372881355934</v>
      </c>
      <c r="E21" s="285"/>
      <c r="F21" s="357">
        <f>F4/F11</f>
        <v>197.22222222222223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60941.666666666679</v>
      </c>
      <c r="N21" s="343">
        <v>52100</v>
      </c>
      <c r="O21" s="345">
        <f t="shared" si="0"/>
        <v>-8841.6666666666788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64294.44444444446</v>
      </c>
      <c r="N22" s="343">
        <v>57100</v>
      </c>
      <c r="O22" s="345">
        <f t="shared" si="0"/>
        <v>-7194.4444444444598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67647.222222222234</v>
      </c>
      <c r="N23" s="343"/>
      <c r="O23" s="345">
        <f>N23-M23</f>
        <v>-67647.222222222234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71000.000000000015</v>
      </c>
      <c r="N24" s="351"/>
      <c r="O24" s="350">
        <f t="shared" si="0"/>
        <v>-71000.000000000015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63700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71000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39000</v>
      </c>
      <c r="O26" s="254" t="s">
        <v>121</v>
      </c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-7300</v>
      </c>
      <c r="E27" s="312"/>
      <c r="F27" s="332">
        <f>D27/F25</f>
        <v>-5.615384615384615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63" priority="3" operator="lessThan">
      <formula>0</formula>
    </cfRule>
    <cfRule type="cellIs" dxfId="62" priority="4" operator="greaterThan">
      <formula>0</formula>
    </cfRule>
  </conditionalFormatting>
  <conditionalFormatting sqref="D22">
    <cfRule type="cellIs" dxfId="61" priority="1" operator="lessThan">
      <formula>$D$23</formula>
    </cfRule>
    <cfRule type="cellIs" dxfId="6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894401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894401" r:id="rId4" name="novafolha"/>
      </mc:Fallback>
    </mc:AlternateContent>
    <mc:AlternateContent xmlns:mc="http://schemas.openxmlformats.org/markup-compatibility/2006">
      <mc:Choice Requires="x14">
        <control shapeId="1789440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894402" r:id="rId6" name="atualizar"/>
      </mc:Fallback>
    </mc:AlternateContent>
    <mc:AlternateContent xmlns:mc="http://schemas.openxmlformats.org/markup-compatibility/2006">
      <mc:Choice Requires="x14">
        <control shapeId="17894403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894403" r:id="rId8" name="CommandButton1"/>
      </mc:Fallback>
    </mc:AlternateContent>
  </controls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C0815-44B3-4D47-993B-288637807CFD}">
  <sheetPr codeName="Sheet648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44610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70000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18022022</v>
      </c>
      <c r="AA4" s="354">
        <v>17022022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2822.5806451612907</v>
      </c>
      <c r="N5" s="352"/>
      <c r="O5" s="345">
        <f>N5-M5</f>
        <v>-2822.5806451612907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5645.1612903225814</v>
      </c>
      <c r="N6" s="343">
        <v>3000</v>
      </c>
      <c r="O6" s="345">
        <f>N6-M6</f>
        <v>-2645.1612903225814</v>
      </c>
      <c r="P6" s="230" t="s">
        <v>46</v>
      </c>
      <c r="Q6" s="231">
        <f>+M11/7</f>
        <v>2822.5806451612912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8467.7419354838712</v>
      </c>
      <c r="N7" s="343">
        <v>8200</v>
      </c>
      <c r="O7" s="345">
        <f t="shared" ref="O7:O24" si="0">N7-M7</f>
        <v>-267.7419354838712</v>
      </c>
      <c r="P7" s="237" t="s">
        <v>113</v>
      </c>
      <c r="Q7" s="238">
        <f>+(M17-M11)/6</f>
        <v>2822.5806451612902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15</v>
      </c>
      <c r="E8" s="240">
        <v>7</v>
      </c>
      <c r="F8" s="241">
        <f>E8*D8</f>
        <v>105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11290.322580645163</v>
      </c>
      <c r="N8" s="343">
        <v>12000</v>
      </c>
      <c r="O8" s="345">
        <f t="shared" si="0"/>
        <v>709.67741935483718</v>
      </c>
      <c r="P8" s="237" t="s">
        <v>36</v>
      </c>
      <c r="Q8" s="238">
        <f>+(M19-M17)/2</f>
        <v>6774.1935483870984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15</v>
      </c>
      <c r="E9" s="243">
        <v>8</v>
      </c>
      <c r="F9" s="244">
        <f>E9*D9</f>
        <v>120</v>
      </c>
      <c r="G9" s="206"/>
      <c r="H9" s="421" t="s">
        <v>62</v>
      </c>
      <c r="I9" s="423">
        <f>M11-Q6</f>
        <v>16935.483870967746</v>
      </c>
      <c r="J9" s="208"/>
      <c r="K9" s="197">
        <v>5</v>
      </c>
      <c r="L9" s="227" t="s">
        <v>33</v>
      </c>
      <c r="M9" s="344">
        <f>+$F$4/$F$11*$D$8+M8</f>
        <v>14112.903225806454</v>
      </c>
      <c r="N9" s="343">
        <v>14300</v>
      </c>
      <c r="O9" s="345">
        <f t="shared" si="0"/>
        <v>187.09677419354557</v>
      </c>
      <c r="P9" s="245" t="s">
        <v>32</v>
      </c>
      <c r="Q9" s="246">
        <f>+(M24-M19)/7</f>
        <v>2822.5806451612889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21</v>
      </c>
      <c r="E10" s="243">
        <v>7</v>
      </c>
      <c r="F10" s="244">
        <f>E10*D10</f>
        <v>147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16935.483870967746</v>
      </c>
      <c r="N10" s="343">
        <v>16600</v>
      </c>
      <c r="O10" s="345">
        <f t="shared" si="0"/>
        <v>-335.48387096774604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51</v>
      </c>
      <c r="E11" s="257"/>
      <c r="F11" s="256">
        <f>SUM(F8:F10)</f>
        <v>372</v>
      </c>
      <c r="G11" s="206"/>
      <c r="H11" s="400" t="s">
        <v>28</v>
      </c>
      <c r="I11" s="401">
        <f>+M17</f>
        <v>36693.54838709678</v>
      </c>
      <c r="J11" s="208"/>
      <c r="K11" s="197">
        <v>7</v>
      </c>
      <c r="L11" s="227" t="s">
        <v>27</v>
      </c>
      <c r="M11" s="344">
        <f>+$F$4/$F$11*($D$8)+M10</f>
        <v>19758.064516129038</v>
      </c>
      <c r="N11" s="343"/>
      <c r="O11" s="345">
        <f>N11-M11</f>
        <v>-19758.064516129038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22580.645161290329</v>
      </c>
      <c r="N12" s="343">
        <v>21100</v>
      </c>
      <c r="O12" s="345">
        <f>N12-M12</f>
        <v>-1480.6451612903293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50241.935483870977</v>
      </c>
      <c r="J13" s="208"/>
      <c r="K13" s="197">
        <v>9</v>
      </c>
      <c r="L13" s="227" t="s">
        <v>22</v>
      </c>
      <c r="M13" s="344">
        <f t="shared" si="1"/>
        <v>25403.225806451621</v>
      </c>
      <c r="N13" s="343"/>
      <c r="O13" s="345">
        <f t="shared" si="0"/>
        <v>-25403.225806451621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28225.806451612912</v>
      </c>
      <c r="N14" s="343">
        <v>28500</v>
      </c>
      <c r="O14" s="345">
        <f>N14-M14</f>
        <v>274.1935483870875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70000</v>
      </c>
      <c r="J15" s="208"/>
      <c r="K15" s="197">
        <v>11</v>
      </c>
      <c r="L15" s="227" t="s">
        <v>80</v>
      </c>
      <c r="M15" s="344">
        <f t="shared" si="1"/>
        <v>31048.387096774204</v>
      </c>
      <c r="N15" s="343">
        <v>32800</v>
      </c>
      <c r="O15" s="345">
        <f>N15-M15</f>
        <v>1751.6129032257959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33870.967741935492</v>
      </c>
      <c r="N16" s="343">
        <v>35900</v>
      </c>
      <c r="O16" s="345">
        <f t="shared" si="0"/>
        <v>2029.0322580645079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36693.54838709678</v>
      </c>
      <c r="N17" s="343">
        <v>38000</v>
      </c>
      <c r="O17" s="345">
        <f t="shared" si="0"/>
        <v>1306.4516129032199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43467.741935483878</v>
      </c>
      <c r="N18" s="343"/>
      <c r="O18" s="345">
        <f t="shared" si="0"/>
        <v>-43467.741935483878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5192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50241.935483870977</v>
      </c>
      <c r="N19" s="343">
        <v>48500</v>
      </c>
      <c r="O19" s="345">
        <f t="shared" si="0"/>
        <v>-1741.9354838709769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54193.548387096787</v>
      </c>
      <c r="N20" s="343"/>
      <c r="O20" s="345">
        <f t="shared" si="0"/>
        <v>-54193.548387096787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188.1720430107527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58145.161290322591</v>
      </c>
      <c r="N21" s="343">
        <v>57000</v>
      </c>
      <c r="O21" s="345">
        <f t="shared" si="0"/>
        <v>-1145.1612903225905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62096.774193548394</v>
      </c>
      <c r="N22" s="343"/>
      <c r="O22" s="345">
        <f t="shared" si="0"/>
        <v>-62096.774193548394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66048.387096774197</v>
      </c>
      <c r="N23" s="343"/>
      <c r="O23" s="345">
        <f>N23-M23</f>
        <v>-66048.387096774197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70000</v>
      </c>
      <c r="N24" s="351"/>
      <c r="O24" s="350">
        <f t="shared" si="0"/>
        <v>-70000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66300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70000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32500</v>
      </c>
      <c r="O26" s="254" t="s">
        <v>121</v>
      </c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-3700</v>
      </c>
      <c r="E27" s="312"/>
      <c r="F27" s="332">
        <f>D27/F25</f>
        <v>-2.8461538461538463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59" priority="3" operator="lessThan">
      <formula>0</formula>
    </cfRule>
    <cfRule type="cellIs" dxfId="58" priority="4" operator="greaterThan">
      <formula>0</formula>
    </cfRule>
  </conditionalFormatting>
  <conditionalFormatting sqref="D22">
    <cfRule type="cellIs" dxfId="57" priority="1" operator="lessThan">
      <formula>$D$23</formula>
    </cfRule>
    <cfRule type="cellIs" dxfId="5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896449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896449" r:id="rId4" name="novafolha"/>
      </mc:Fallback>
    </mc:AlternateContent>
    <mc:AlternateContent xmlns:mc="http://schemas.openxmlformats.org/markup-compatibility/2006">
      <mc:Choice Requires="x14">
        <control shapeId="1789645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896450" r:id="rId6" name="atualizar"/>
      </mc:Fallback>
    </mc:AlternateContent>
    <mc:AlternateContent xmlns:mc="http://schemas.openxmlformats.org/markup-compatibility/2006">
      <mc:Choice Requires="x14">
        <control shapeId="17896451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896451" r:id="rId8" name="CommandButton1"/>
      </mc:Fallback>
    </mc:AlternateContent>
  </controls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880D0-E858-455F-A43D-AECE81C3E285}">
  <sheetPr codeName="Sheet649"/>
  <dimension ref="A1:CF110"/>
  <sheetViews>
    <sheetView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44611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47000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19022022</v>
      </c>
      <c r="AA4" s="354">
        <v>18022022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2104.4776119402982</v>
      </c>
      <c r="N5" s="352"/>
      <c r="O5" s="345">
        <f>N5-M5</f>
        <v>-2104.4776119402982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4208.9552238805963</v>
      </c>
      <c r="N6" s="343"/>
      <c r="O6" s="345">
        <f>N6-M6</f>
        <v>-4208.9552238805963</v>
      </c>
      <c r="P6" s="230" t="s">
        <v>46</v>
      </c>
      <c r="Q6" s="231">
        <f>+M11/7</f>
        <v>2104.4776119402982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6313.432835820895</v>
      </c>
      <c r="N7" s="343">
        <v>3500</v>
      </c>
      <c r="O7" s="345">
        <f t="shared" ref="O7:O24" si="0">N7-M7</f>
        <v>-2813.432835820895</v>
      </c>
      <c r="P7" s="237" t="s">
        <v>113</v>
      </c>
      <c r="Q7" s="238">
        <f>+(M17-M11)/6</f>
        <v>1823.880597014926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15</v>
      </c>
      <c r="E8" s="240">
        <v>7</v>
      </c>
      <c r="F8" s="241">
        <f>E8*D8</f>
        <v>105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8417.9104477611927</v>
      </c>
      <c r="N8" s="343">
        <v>6300</v>
      </c>
      <c r="O8" s="345">
        <f t="shared" si="0"/>
        <v>-2117.9104477611927</v>
      </c>
      <c r="P8" s="237" t="s">
        <v>36</v>
      </c>
      <c r="Q8" s="238">
        <f>+(M19-M17)/2</f>
        <v>4349.253731343284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13</v>
      </c>
      <c r="E9" s="243">
        <v>8</v>
      </c>
      <c r="F9" s="244">
        <f>E9*D9</f>
        <v>104</v>
      </c>
      <c r="G9" s="206"/>
      <c r="H9" s="421" t="s">
        <v>62</v>
      </c>
      <c r="I9" s="423">
        <f>M11-Q6</f>
        <v>12626.865671641788</v>
      </c>
      <c r="J9" s="208"/>
      <c r="K9" s="197">
        <v>5</v>
      </c>
      <c r="L9" s="227" t="s">
        <v>33</v>
      </c>
      <c r="M9" s="344">
        <f>+$F$4/$F$11*$D$8+M8</f>
        <v>10522.38805970149</v>
      </c>
      <c r="N9" s="343">
        <v>9200</v>
      </c>
      <c r="O9" s="345">
        <f t="shared" si="0"/>
        <v>-1322.3880597014904</v>
      </c>
      <c r="P9" s="245" t="s">
        <v>32</v>
      </c>
      <c r="Q9" s="246">
        <f>+(M24-M19)/7</f>
        <v>1803.8379530916843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18</v>
      </c>
      <c r="E10" s="243">
        <v>7</v>
      </c>
      <c r="F10" s="244">
        <f>E10*D10</f>
        <v>126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12626.865671641788</v>
      </c>
      <c r="N10" s="343">
        <v>13000</v>
      </c>
      <c r="O10" s="345">
        <f t="shared" si="0"/>
        <v>373.13432835821186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46</v>
      </c>
      <c r="E11" s="257"/>
      <c r="F11" s="256">
        <f>SUM(F8:F10)</f>
        <v>335</v>
      </c>
      <c r="G11" s="206"/>
      <c r="H11" s="400" t="s">
        <v>28</v>
      </c>
      <c r="I11" s="401">
        <f>+M17</f>
        <v>25674.626865671642</v>
      </c>
      <c r="J11" s="208"/>
      <c r="K11" s="197">
        <v>7</v>
      </c>
      <c r="L11" s="227" t="s">
        <v>27</v>
      </c>
      <c r="M11" s="344">
        <f>+$F$4/$F$11*($D$8)+M10</f>
        <v>14731.343283582086</v>
      </c>
      <c r="N11" s="343"/>
      <c r="O11" s="345">
        <f>N11-M11</f>
        <v>-14731.343283582086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16555.223880597012</v>
      </c>
      <c r="N12" s="343"/>
      <c r="O12" s="345">
        <f>N12-M12</f>
        <v>-16555.223880597012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34373.13432835821</v>
      </c>
      <c r="J13" s="208"/>
      <c r="K13" s="197">
        <v>9</v>
      </c>
      <c r="L13" s="227" t="s">
        <v>22</v>
      </c>
      <c r="M13" s="344">
        <f t="shared" si="1"/>
        <v>18379.104477611938</v>
      </c>
      <c r="N13" s="343"/>
      <c r="O13" s="345">
        <f t="shared" si="0"/>
        <v>-18379.104477611938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20202.985074626864</v>
      </c>
      <c r="N14" s="343"/>
      <c r="O14" s="345">
        <f>N14-M14</f>
        <v>-20202.985074626864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47000</v>
      </c>
      <c r="J15" s="208"/>
      <c r="K15" s="197">
        <v>11</v>
      </c>
      <c r="L15" s="227" t="s">
        <v>80</v>
      </c>
      <c r="M15" s="344">
        <f t="shared" si="1"/>
        <v>22026.86567164179</v>
      </c>
      <c r="N15" s="343"/>
      <c r="O15" s="345">
        <f>N15-M15</f>
        <v>-22026.86567164179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23850.746268656716</v>
      </c>
      <c r="N16" s="343"/>
      <c r="O16" s="345">
        <f t="shared" si="0"/>
        <v>-23850.746268656716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25674.626865671642</v>
      </c>
      <c r="N17" s="343"/>
      <c r="O17" s="345">
        <f t="shared" si="0"/>
        <v>-25674.626865671642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30023.880597014926</v>
      </c>
      <c r="N18" s="343"/>
      <c r="O18" s="345">
        <f t="shared" si="0"/>
        <v>-30023.880597014926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5192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34373.13432835821</v>
      </c>
      <c r="N19" s="343"/>
      <c r="O19" s="345">
        <f t="shared" si="0"/>
        <v>-34373.13432835821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36898.507462686568</v>
      </c>
      <c r="N20" s="343"/>
      <c r="O20" s="345">
        <f t="shared" si="0"/>
        <v>-36898.507462686568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140.29850746268656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39423.880597014926</v>
      </c>
      <c r="N21" s="343"/>
      <c r="O21" s="345">
        <f t="shared" si="0"/>
        <v>-39423.880597014926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41949.253731343284</v>
      </c>
      <c r="N22" s="343"/>
      <c r="O22" s="345">
        <f t="shared" si="0"/>
        <v>-41949.253731343284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44474.626865671642</v>
      </c>
      <c r="N23" s="343"/>
      <c r="O23" s="345">
        <f>N23-M23</f>
        <v>-44474.626865671642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47000</v>
      </c>
      <c r="N24" s="351"/>
      <c r="O24" s="350">
        <f t="shared" si="0"/>
        <v>-47000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59800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47000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v>32500</v>
      </c>
      <c r="O26" s="254" t="s">
        <v>121</v>
      </c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12800</v>
      </c>
      <c r="E27" s="312"/>
      <c r="F27" s="332">
        <f>D27/F25</f>
        <v>9.8461538461538467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55" priority="3" operator="lessThan">
      <formula>0</formula>
    </cfRule>
    <cfRule type="cellIs" dxfId="54" priority="4" operator="greaterThan">
      <formula>0</formula>
    </cfRule>
  </conditionalFormatting>
  <conditionalFormatting sqref="D22">
    <cfRule type="cellIs" dxfId="53" priority="1" operator="lessThan">
      <formula>$D$23</formula>
    </cfRule>
    <cfRule type="cellIs" dxfId="5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898497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898497" r:id="rId4" name="novafolha"/>
      </mc:Fallback>
    </mc:AlternateContent>
    <mc:AlternateContent xmlns:mc="http://schemas.openxmlformats.org/markup-compatibility/2006">
      <mc:Choice Requires="x14">
        <control shapeId="1789849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898498" r:id="rId6" name="atualizar"/>
      </mc:Fallback>
    </mc:AlternateContent>
    <mc:AlternateContent xmlns:mc="http://schemas.openxmlformats.org/markup-compatibility/2006">
      <mc:Choice Requires="x14">
        <control shapeId="17898499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898499" r:id="rId8" name="CommandButton1"/>
      </mc:Fallback>
    </mc:AlternateContent>
  </controls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ACFA-6766-414E-A9F7-DF62BB3655F3}">
  <sheetPr codeName="Sheet650"/>
  <dimension ref="A1:CF110"/>
  <sheetViews>
    <sheetView tabSelected="1" topLeftCell="C1"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44613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58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82500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21022022</v>
      </c>
      <c r="AA4" s="354">
        <v>19022022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3821.525885558583</v>
      </c>
      <c r="N5" s="352">
        <v>4800</v>
      </c>
      <c r="O5" s="345">
        <f>N5-M5</f>
        <v>978.47411444141699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7643.051771117166</v>
      </c>
      <c r="N6" s="343">
        <v>9600</v>
      </c>
      <c r="O6" s="345">
        <f>N6-M6</f>
        <v>1956.948228882834</v>
      </c>
      <c r="P6" s="230" t="s">
        <v>46</v>
      </c>
      <c r="Q6" s="231">
        <f>+M11/7</f>
        <v>3821.5258855585826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11464.577656675749</v>
      </c>
      <c r="N7" s="343">
        <v>15500</v>
      </c>
      <c r="O7" s="345">
        <f t="shared" ref="O7:O24" si="0">N7-M7</f>
        <v>4035.4223433242514</v>
      </c>
      <c r="P7" s="237" t="s">
        <v>113</v>
      </c>
      <c r="Q7" s="238">
        <f>+(M17-M11)/6</f>
        <v>3821.5258855585848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15286.103542234332</v>
      </c>
      <c r="N8" s="343">
        <v>18700</v>
      </c>
      <c r="O8" s="345">
        <f t="shared" si="0"/>
        <v>3413.8964577656679</v>
      </c>
      <c r="P8" s="237" t="s">
        <v>36</v>
      </c>
      <c r="Q8" s="238">
        <f>+(M19-M17)/2</f>
        <v>7418.2561307901924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17</v>
      </c>
      <c r="E9" s="243">
        <v>8</v>
      </c>
      <c r="F9" s="244">
        <f>E9*D9</f>
        <v>136</v>
      </c>
      <c r="G9" s="206"/>
      <c r="H9" s="421" t="s">
        <v>62</v>
      </c>
      <c r="I9" s="423">
        <f>M11-Q6</f>
        <v>22929.155313351497</v>
      </c>
      <c r="J9" s="208"/>
      <c r="K9" s="197">
        <v>5</v>
      </c>
      <c r="L9" s="227" t="s">
        <v>33</v>
      </c>
      <c r="M9" s="344">
        <f>+$F$4/$F$11*$D$8+M8</f>
        <v>19107.629427792916</v>
      </c>
      <c r="N9" s="343">
        <v>21100</v>
      </c>
      <c r="O9" s="345">
        <f t="shared" si="0"/>
        <v>1992.3705722070845</v>
      </c>
      <c r="P9" s="245" t="s">
        <v>32</v>
      </c>
      <c r="Q9" s="246">
        <f>+(M24-M19)/7</f>
        <v>2569.0930323082916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22929.155313351497</v>
      </c>
      <c r="N10" s="343">
        <v>24300</v>
      </c>
      <c r="O10" s="345">
        <f t="shared" si="0"/>
        <v>1370.8446866485028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50</v>
      </c>
      <c r="E11" s="257"/>
      <c r="F11" s="256">
        <f>SUM(F8:F10)</f>
        <v>367</v>
      </c>
      <c r="G11" s="206"/>
      <c r="H11" s="400" t="s">
        <v>28</v>
      </c>
      <c r="I11" s="401">
        <f>+M17</f>
        <v>49679.836512261587</v>
      </c>
      <c r="J11" s="208"/>
      <c r="K11" s="197">
        <v>7</v>
      </c>
      <c r="L11" s="227" t="s">
        <v>27</v>
      </c>
      <c r="M11" s="344">
        <f>+$F$4/$F$11*($D$8)+M10</f>
        <v>26750.681198910079</v>
      </c>
      <c r="N11" s="343">
        <v>29254</v>
      </c>
      <c r="O11" s="345">
        <f>N11-M11</f>
        <v>2503.3188010899212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30572.20708446866</v>
      </c>
      <c r="N12" s="343">
        <v>33471</v>
      </c>
      <c r="O12" s="345">
        <f>N12-M12</f>
        <v>2898.7929155313395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64516.348773841972</v>
      </c>
      <c r="J13" s="208"/>
      <c r="K13" s="197">
        <v>9</v>
      </c>
      <c r="L13" s="227" t="s">
        <v>22</v>
      </c>
      <c r="M13" s="344">
        <f t="shared" si="1"/>
        <v>34393.732970027246</v>
      </c>
      <c r="N13" s="343">
        <v>36401</v>
      </c>
      <c r="O13" s="345">
        <f t="shared" si="0"/>
        <v>2007.2670299727542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38215.258855585831</v>
      </c>
      <c r="N14" s="343">
        <v>40191</v>
      </c>
      <c r="O14" s="345">
        <f>N14-M14</f>
        <v>1975.741144414169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82500</v>
      </c>
      <c r="J15" s="208"/>
      <c r="K15" s="197">
        <v>11</v>
      </c>
      <c r="L15" s="227" t="s">
        <v>80</v>
      </c>
      <c r="M15" s="344">
        <f t="shared" si="1"/>
        <v>42036.784741144416</v>
      </c>
      <c r="N15" s="343">
        <v>43799</v>
      </c>
      <c r="O15" s="345">
        <f>N15-M15</f>
        <v>1762.2152588555837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45858.310626703002</v>
      </c>
      <c r="N16" s="343">
        <v>46672</v>
      </c>
      <c r="O16" s="345">
        <f t="shared" si="0"/>
        <v>813.68937329699838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49679.836512261587</v>
      </c>
      <c r="N17" s="343">
        <v>49150</v>
      </c>
      <c r="O17" s="345">
        <f t="shared" si="0"/>
        <v>-529.8365122615869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57098.092643051779</v>
      </c>
      <c r="N18" s="343"/>
      <c r="O18" s="345">
        <f t="shared" si="0"/>
        <v>-57098.092643051779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5192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64516.348773841972</v>
      </c>
      <c r="N19" s="343">
        <v>53497</v>
      </c>
      <c r="O19" s="345">
        <f t="shared" si="0"/>
        <v>-11019.348773841972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68113.079019073586</v>
      </c>
      <c r="N20" s="343"/>
      <c r="O20" s="345">
        <f t="shared" si="0"/>
        <v>-68113.079019073586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224.79564032697547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71709.809264305193</v>
      </c>
      <c r="N21" s="343"/>
      <c r="O21" s="345">
        <f t="shared" si="0"/>
        <v>-71709.809264305193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75306.5395095368</v>
      </c>
      <c r="N22" s="343">
        <v>57500</v>
      </c>
      <c r="O22" s="345">
        <f t="shared" si="0"/>
        <v>-17806.5395095368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78903.269754768407</v>
      </c>
      <c r="N23" s="343"/>
      <c r="O23" s="345">
        <f>N23-M23</f>
        <v>-78903.269754768407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82500.000000000015</v>
      </c>
      <c r="N24" s="351"/>
      <c r="O24" s="350">
        <f t="shared" si="0"/>
        <v>-82500.000000000015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65000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82500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33350</v>
      </c>
      <c r="O26" s="254" t="s">
        <v>121</v>
      </c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-17500</v>
      </c>
      <c r="E27" s="312"/>
      <c r="F27" s="332">
        <f>D27/F25</f>
        <v>-13.461538461538462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51" priority="3" operator="lessThan">
      <formula>0</formula>
    </cfRule>
    <cfRule type="cellIs" dxfId="50" priority="4" operator="greaterThan">
      <formula>0</formula>
    </cfRule>
  </conditionalFormatting>
  <conditionalFormatting sqref="D22">
    <cfRule type="cellIs" dxfId="49" priority="1" operator="lessThan">
      <formula>$D$23</formula>
    </cfRule>
    <cfRule type="cellIs" dxfId="4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7900545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7900545" r:id="rId4" name="novafolha"/>
      </mc:Fallback>
    </mc:AlternateContent>
    <mc:AlternateContent xmlns:mc="http://schemas.openxmlformats.org/markup-compatibility/2006">
      <mc:Choice Requires="x14">
        <control shapeId="1790054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7900546" r:id="rId6" name="atualizar"/>
      </mc:Fallback>
    </mc:AlternateContent>
    <mc:AlternateContent xmlns:mc="http://schemas.openxmlformats.org/markup-compatibility/2006">
      <mc:Choice Requires="x14">
        <control shapeId="17900547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7900547" r:id="rId8" name="CommandButton1"/>
      </mc:Fallback>
    </mc:AlternateContent>
  </controls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BDD16-0E76-40DA-A6EA-5E00602C724F}">
  <sheetPr codeName="Sheet651"/>
  <dimension ref="A1:CF110"/>
  <sheetViews>
    <sheetView topLeftCell="A11" zoomScale="85" zoomScaleNormal="85" workbookViewId="0">
      <selection activeCell="M26" sqref="M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44614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122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22022022</v>
      </c>
      <c r="AA4" s="354">
        <v>21022022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4227.6422764227646</v>
      </c>
      <c r="N5" s="352"/>
      <c r="O5" s="345">
        <f>N5-M5</f>
        <v>-4227.6422764227646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8455.2845528455291</v>
      </c>
      <c r="N6" s="343">
        <v>7200</v>
      </c>
      <c r="O6" s="345">
        <f>N6-M6</f>
        <v>-1255.2845528455291</v>
      </c>
      <c r="P6" s="230" t="s">
        <v>46</v>
      </c>
      <c r="Q6" s="231">
        <f>+M11/7</f>
        <v>4227.6422764227646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12682.926829268294</v>
      </c>
      <c r="N7" s="343">
        <v>13000</v>
      </c>
      <c r="O7" s="345">
        <f t="shared" ref="O7:O24" si="0">N7-M7</f>
        <v>317.07317073170634</v>
      </c>
      <c r="P7" s="237" t="s">
        <v>113</v>
      </c>
      <c r="Q7" s="238">
        <f>+(M17-M11)/6</f>
        <v>2536.5853658536585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20</v>
      </c>
      <c r="E8" s="240">
        <v>7</v>
      </c>
      <c r="F8" s="241">
        <f>E8*D8</f>
        <v>140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16910.569105691058</v>
      </c>
      <c r="N8" s="343">
        <v>19000</v>
      </c>
      <c r="O8" s="345">
        <f t="shared" si="0"/>
        <v>2089.4308943089418</v>
      </c>
      <c r="P8" s="237" t="s">
        <v>36</v>
      </c>
      <c r="Q8" s="238">
        <f>+(M19-M17)/2</f>
        <v>6552.8455284552838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12</v>
      </c>
      <c r="E9" s="243">
        <v>8</v>
      </c>
      <c r="F9" s="244">
        <f>E9*D9</f>
        <v>96</v>
      </c>
      <c r="G9" s="206"/>
      <c r="H9" s="421" t="s">
        <v>62</v>
      </c>
      <c r="I9" s="423">
        <f>M11-Q6</f>
        <v>25365.853658536587</v>
      </c>
      <c r="J9" s="208"/>
      <c r="K9" s="197">
        <v>5</v>
      </c>
      <c r="L9" s="227" t="s">
        <v>33</v>
      </c>
      <c r="M9" s="344">
        <f>+$F$4/$F$11*$D$8+M8</f>
        <v>21138.211382113823</v>
      </c>
      <c r="N9" s="343">
        <v>22000</v>
      </c>
      <c r="O9" s="345">
        <f t="shared" si="0"/>
        <v>861.78861788617724</v>
      </c>
      <c r="P9" s="245" t="s">
        <v>32</v>
      </c>
      <c r="Q9" s="246">
        <f>+(M24-M19)/7</f>
        <v>2868.7572590011614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19</v>
      </c>
      <c r="E10" s="243">
        <v>7</v>
      </c>
      <c r="F10" s="244">
        <f>E10*D10</f>
        <v>133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25365.853658536587</v>
      </c>
      <c r="N10" s="343">
        <v>24800</v>
      </c>
      <c r="O10" s="345">
        <f t="shared" si="0"/>
        <v>-565.85365853658732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51</v>
      </c>
      <c r="E11" s="257"/>
      <c r="F11" s="256">
        <f>SUM(F8:F10)</f>
        <v>369</v>
      </c>
      <c r="G11" s="206"/>
      <c r="H11" s="400" t="s">
        <v>28</v>
      </c>
      <c r="I11" s="401">
        <f>+M17</f>
        <v>44813.008130081304</v>
      </c>
      <c r="J11" s="208"/>
      <c r="K11" s="197">
        <v>7</v>
      </c>
      <c r="L11" s="227" t="s">
        <v>27</v>
      </c>
      <c r="M11" s="344">
        <f>+$F$4/$F$11*($D$8)+M10</f>
        <v>29593.495934959352</v>
      </c>
      <c r="N11" s="343">
        <v>27374</v>
      </c>
      <c r="O11" s="345">
        <f>N11-M11</f>
        <v>-2219.4959349593519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22</v>
      </c>
      <c r="E12" s="243">
        <v>8</v>
      </c>
      <c r="F12" s="244">
        <f>E12*D12</f>
        <v>176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32130.08130081301</v>
      </c>
      <c r="N12" s="343"/>
      <c r="O12" s="345">
        <f>N12-M12</f>
        <v>-32130.08130081301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15</v>
      </c>
      <c r="E13" s="243">
        <v>8</v>
      </c>
      <c r="F13" s="244">
        <f>E13*D13</f>
        <v>120</v>
      </c>
      <c r="G13" s="206"/>
      <c r="H13" s="400" t="s">
        <v>23</v>
      </c>
      <c r="I13" s="401">
        <f>+M19</f>
        <v>57918.699186991871</v>
      </c>
      <c r="J13" s="208"/>
      <c r="K13" s="197">
        <v>9</v>
      </c>
      <c r="L13" s="227" t="s">
        <v>22</v>
      </c>
      <c r="M13" s="344">
        <f t="shared" si="1"/>
        <v>34666.666666666672</v>
      </c>
      <c r="N13" s="343">
        <v>29500</v>
      </c>
      <c r="O13" s="345">
        <f t="shared" si="0"/>
        <v>-5166.6666666666715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25</v>
      </c>
      <c r="E14" s="243">
        <v>8</v>
      </c>
      <c r="F14" s="244">
        <f>E14*D14</f>
        <v>200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37203.25203252033</v>
      </c>
      <c r="N14" s="343">
        <v>31580</v>
      </c>
      <c r="O14" s="345">
        <f>N14-M14</f>
        <v>-5623.2520325203295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78000</v>
      </c>
      <c r="J15" s="208"/>
      <c r="K15" s="197">
        <v>11</v>
      </c>
      <c r="L15" s="227" t="s">
        <v>80</v>
      </c>
      <c r="M15" s="344">
        <f t="shared" si="1"/>
        <v>39739.837398373988</v>
      </c>
      <c r="N15" s="343">
        <v>33795</v>
      </c>
      <c r="O15" s="345">
        <f>N15-M15</f>
        <v>-5944.8373983739875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42276.422764227646</v>
      </c>
      <c r="N16" s="343">
        <v>35673</v>
      </c>
      <c r="O16" s="345">
        <f t="shared" si="0"/>
        <v>-6603.4227642276455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44813.008130081304</v>
      </c>
      <c r="N17" s="343"/>
      <c r="O17" s="345">
        <f t="shared" si="0"/>
        <v>-44813.008130081304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496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51365.853658536587</v>
      </c>
      <c r="N18" s="343"/>
      <c r="O18" s="345">
        <f t="shared" si="0"/>
        <v>-51365.853658536587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5688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57918.699186991871</v>
      </c>
      <c r="N19" s="343"/>
      <c r="O19" s="345">
        <f t="shared" si="0"/>
        <v>-57918.699186991871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61934.959349593497</v>
      </c>
      <c r="N20" s="343"/>
      <c r="O20" s="345">
        <f t="shared" si="0"/>
        <v>-61934.959349593497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157.25806451612902</v>
      </c>
      <c r="E21" s="285"/>
      <c r="F21" s="357">
        <f>F4/F11</f>
        <v>211.3821138211382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65951.219512195123</v>
      </c>
      <c r="N21" s="343"/>
      <c r="O21" s="345">
        <f t="shared" si="0"/>
        <v>-65951.219512195123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69967.479674796748</v>
      </c>
      <c r="N22" s="343"/>
      <c r="O22" s="345">
        <f t="shared" si="0"/>
        <v>-69967.479674796748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73983.739837398374</v>
      </c>
      <c r="N23" s="343"/>
      <c r="O23" s="345">
        <f>N23-M23</f>
        <v>-73983.739837398374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78000</v>
      </c>
      <c r="N24" s="351"/>
      <c r="O24" s="350">
        <f t="shared" si="0"/>
        <v>-78000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66300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78000</v>
      </c>
      <c r="O26" s="254" t="s">
        <v>121</v>
      </c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-11700</v>
      </c>
      <c r="E27" s="312"/>
      <c r="F27" s="332">
        <f>D27/F25</f>
        <v>-9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47" priority="3" operator="lessThan">
      <formula>0</formula>
    </cfRule>
    <cfRule type="cellIs" dxfId="46" priority="4" operator="greaterThan">
      <formula>0</formula>
    </cfRule>
  </conditionalFormatting>
  <conditionalFormatting sqref="D22">
    <cfRule type="cellIs" dxfId="45" priority="1" operator="lessThan">
      <formula>$D$23</formula>
    </cfRule>
    <cfRule type="cellIs" dxfId="4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009089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009089" r:id="rId4" name="novafolha"/>
      </mc:Fallback>
    </mc:AlternateContent>
    <mc:AlternateContent xmlns:mc="http://schemas.openxmlformats.org/markup-compatibility/2006">
      <mc:Choice Requires="x14">
        <control shapeId="1800909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009090" r:id="rId6" name="atualizar"/>
      </mc:Fallback>
    </mc:AlternateContent>
    <mc:AlternateContent xmlns:mc="http://schemas.openxmlformats.org/markup-compatibility/2006">
      <mc:Choice Requires="x14">
        <control shapeId="18009091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009091" r:id="rId8" name="CommandButton1"/>
      </mc:Fallback>
    </mc:AlternateContent>
  </controls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3C8F6-064B-4DB4-B420-60C2691F10C8}">
  <sheetPr codeName="Sheet652"/>
  <dimension ref="A1:CF110"/>
  <sheetViews>
    <sheetView topLeftCell="A9" zoomScale="85" zoomScaleNormal="85" workbookViewId="0">
      <selection activeCell="R29" sqref="Q29:R2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44615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116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89000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23022022</v>
      </c>
      <c r="AA4" s="354">
        <v>22022022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4045.4545454545455</v>
      </c>
      <c r="N5" s="352">
        <v>1800</v>
      </c>
      <c r="O5" s="345">
        <f>N5-M5</f>
        <v>-2245.4545454545455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8090.909090909091</v>
      </c>
      <c r="N6" s="343">
        <v>5400</v>
      </c>
      <c r="O6" s="345">
        <f>N6-M6</f>
        <v>-2690.909090909091</v>
      </c>
      <c r="P6" s="230" t="s">
        <v>46</v>
      </c>
      <c r="Q6" s="231">
        <f>+M11/7</f>
        <v>4045.454545454545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12136.363636363636</v>
      </c>
      <c r="N7" s="343">
        <v>11200</v>
      </c>
      <c r="O7" s="345">
        <f t="shared" ref="O7:O24" si="0">N7-M7</f>
        <v>-936.36363636363603</v>
      </c>
      <c r="P7" s="237" t="s">
        <v>113</v>
      </c>
      <c r="Q7" s="238">
        <f>+(M17-M11)/6</f>
        <v>4045.4545454545441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16181.818181818182</v>
      </c>
      <c r="N8" s="343">
        <v>17400</v>
      </c>
      <c r="O8" s="345">
        <f t="shared" si="0"/>
        <v>1218.181818181818</v>
      </c>
      <c r="P8" s="237" t="s">
        <v>36</v>
      </c>
      <c r="Q8" s="238">
        <f>+(M19-M17)/2</f>
        <v>8090.9090909090919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16</v>
      </c>
      <c r="E9" s="243">
        <v>8</v>
      </c>
      <c r="F9" s="244">
        <f>E9*D9</f>
        <v>128</v>
      </c>
      <c r="G9" s="206"/>
      <c r="H9" s="421" t="s">
        <v>62</v>
      </c>
      <c r="I9" s="423">
        <f>M11-Q6</f>
        <v>24272.727272727272</v>
      </c>
      <c r="J9" s="208"/>
      <c r="K9" s="197">
        <v>5</v>
      </c>
      <c r="L9" s="227" t="s">
        <v>33</v>
      </c>
      <c r="M9" s="344">
        <f>+$F$4/$F$11*$D$8+M8</f>
        <v>20227.272727272728</v>
      </c>
      <c r="N9" s="343">
        <v>20200</v>
      </c>
      <c r="O9" s="345">
        <f t="shared" si="0"/>
        <v>-27.272727272727934</v>
      </c>
      <c r="P9" s="245" t="s">
        <v>32</v>
      </c>
      <c r="Q9" s="246">
        <f>+(M24-M19)/7</f>
        <v>2889.6103896103887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16</v>
      </c>
      <c r="E10" s="243">
        <v>7</v>
      </c>
      <c r="F10" s="244">
        <f>E10*D10</f>
        <v>112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24272.727272727272</v>
      </c>
      <c r="N10" s="343">
        <v>23400</v>
      </c>
      <c r="O10" s="345">
        <f t="shared" si="0"/>
        <v>-872.72727272727207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48</v>
      </c>
      <c r="E11" s="257"/>
      <c r="F11" s="256">
        <f>SUM(F8:F10)</f>
        <v>352</v>
      </c>
      <c r="G11" s="206"/>
      <c r="H11" s="400" t="s">
        <v>28</v>
      </c>
      <c r="I11" s="401">
        <f>+M17</f>
        <v>52590.909090909081</v>
      </c>
      <c r="J11" s="208"/>
      <c r="K11" s="197">
        <v>7</v>
      </c>
      <c r="L11" s="227" t="s">
        <v>27</v>
      </c>
      <c r="M11" s="344">
        <f>+$F$4/$F$11*($D$8)+M10</f>
        <v>28318.181818181816</v>
      </c>
      <c r="N11" s="343"/>
      <c r="O11" s="345">
        <f>N11-M11</f>
        <v>-28318.181818181816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>
        <v>21</v>
      </c>
      <c r="E12" s="243">
        <v>8</v>
      </c>
      <c r="F12" s="244">
        <f>E12*D12</f>
        <v>168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32363.63636363636</v>
      </c>
      <c r="N12" s="343">
        <v>29415</v>
      </c>
      <c r="O12" s="345">
        <f>N12-M12</f>
        <v>-2948.6363636363603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>
        <v>18</v>
      </c>
      <c r="E13" s="243">
        <v>8</v>
      </c>
      <c r="F13" s="244">
        <f>E13*D13</f>
        <v>144</v>
      </c>
      <c r="G13" s="206"/>
      <c r="H13" s="400" t="s">
        <v>23</v>
      </c>
      <c r="I13" s="401">
        <f>+M19</f>
        <v>68772.727272727265</v>
      </c>
      <c r="J13" s="208"/>
      <c r="K13" s="197">
        <v>9</v>
      </c>
      <c r="L13" s="227" t="s">
        <v>22</v>
      </c>
      <c r="M13" s="344">
        <f t="shared" si="1"/>
        <v>36409.090909090904</v>
      </c>
      <c r="N13" s="343">
        <v>32154</v>
      </c>
      <c r="O13" s="345">
        <f t="shared" si="0"/>
        <v>-4255.0909090909045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>
        <v>22</v>
      </c>
      <c r="E14" s="243">
        <v>8</v>
      </c>
      <c r="F14" s="244">
        <f>E14*D14</f>
        <v>176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40454.545454545449</v>
      </c>
      <c r="N14" s="343">
        <v>35300</v>
      </c>
      <c r="O14" s="345">
        <f>N14-M14</f>
        <v>-5154.5454545454486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89000</v>
      </c>
      <c r="J15" s="208"/>
      <c r="K15" s="197">
        <v>11</v>
      </c>
      <c r="L15" s="227" t="s">
        <v>80</v>
      </c>
      <c r="M15" s="344">
        <f t="shared" si="1"/>
        <v>44499.999999999993</v>
      </c>
      <c r="N15" s="343"/>
      <c r="O15" s="345">
        <f>N15-M15</f>
        <v>-44499.999999999993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48545.454545454537</v>
      </c>
      <c r="N16" s="343">
        <v>46000</v>
      </c>
      <c r="O16" s="345">
        <f t="shared" si="0"/>
        <v>-2545.4545454545369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52590.909090909081</v>
      </c>
      <c r="N17" s="343"/>
      <c r="O17" s="345">
        <f t="shared" si="0"/>
        <v>-52590.909090909081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488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60681.818181818169</v>
      </c>
      <c r="N18" s="343"/>
      <c r="O18" s="345">
        <f t="shared" si="0"/>
        <v>-60681.818181818169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6176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68772.727272727265</v>
      </c>
      <c r="N19" s="343"/>
      <c r="O19" s="345">
        <f t="shared" si="0"/>
        <v>-68772.727272727265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72818.181818181809</v>
      </c>
      <c r="N20" s="343"/>
      <c r="O20" s="345">
        <f t="shared" si="0"/>
        <v>-72818.181818181809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>
        <f>+F4/F18</f>
        <v>182.37704918032787</v>
      </c>
      <c r="E21" s="285"/>
      <c r="F21" s="357">
        <f>F4/F11</f>
        <v>252.84090909090909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76863.636363636353</v>
      </c>
      <c r="N21" s="343"/>
      <c r="O21" s="345">
        <f t="shared" si="0"/>
        <v>-76863.636363636353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80909.090909090897</v>
      </c>
      <c r="N22" s="343"/>
      <c r="O22" s="345">
        <f t="shared" si="0"/>
        <v>-80909.090909090897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84954.545454545441</v>
      </c>
      <c r="N23" s="343"/>
      <c r="O23" s="345">
        <f>N23-M23</f>
        <v>-84954.545454545441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88999.999999999985</v>
      </c>
      <c r="N24" s="351"/>
      <c r="O24" s="350">
        <f t="shared" si="0"/>
        <v>-88999.999999999985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62400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89000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F4-N16</f>
        <v>43000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-26600</v>
      </c>
      <c r="E27" s="312"/>
      <c r="F27" s="332">
        <f>D27/F25</f>
        <v>-20.46153846153846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43" priority="3" operator="lessThan">
      <formula>0</formula>
    </cfRule>
    <cfRule type="cellIs" dxfId="42" priority="4" operator="greaterThan">
      <formula>0</formula>
    </cfRule>
  </conditionalFormatting>
  <conditionalFormatting sqref="D22">
    <cfRule type="cellIs" dxfId="41" priority="1" operator="lessThan">
      <formula>$D$23</formula>
    </cfRule>
    <cfRule type="cellIs" dxfId="4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011137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011137" r:id="rId4" name="novafolha"/>
      </mc:Fallback>
    </mc:AlternateContent>
    <mc:AlternateContent xmlns:mc="http://schemas.openxmlformats.org/markup-compatibility/2006">
      <mc:Choice Requires="x14">
        <control shapeId="18011138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011138" r:id="rId6" name="atualizar"/>
      </mc:Fallback>
    </mc:AlternateContent>
    <mc:AlternateContent xmlns:mc="http://schemas.openxmlformats.org/markup-compatibility/2006">
      <mc:Choice Requires="x14">
        <control shapeId="18011139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011139" r:id="rId8" name="CommandButton1"/>
      </mc:Fallback>
    </mc:AlternateContent>
  </controls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62F84-E335-40B3-B351-0206DE7B94F0}">
  <sheetPr codeName="Sheet653"/>
  <dimension ref="A1:CF110"/>
  <sheetViews>
    <sheetView topLeftCell="A13" zoomScale="85" zoomScaleNormal="85" workbookViewId="0">
      <selection activeCell="N26" sqref="N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44616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116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86500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24022022</v>
      </c>
      <c r="AA4" s="354">
        <v>23022022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4429.9191374663078</v>
      </c>
      <c r="N5" s="352">
        <v>2500</v>
      </c>
      <c r="O5" s="345">
        <f>N5-M5</f>
        <v>-1929.9191374663078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8859.8382749326156</v>
      </c>
      <c r="N6" s="343">
        <v>8500</v>
      </c>
      <c r="O6" s="345">
        <f>N6-M6</f>
        <v>-359.8382749326156</v>
      </c>
      <c r="P6" s="230" t="s">
        <v>46</v>
      </c>
      <c r="Q6" s="231">
        <f>+M11/7</f>
        <v>4429.9191374663069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13289.757412398923</v>
      </c>
      <c r="N7" s="343">
        <v>14200</v>
      </c>
      <c r="O7" s="345">
        <f t="shared" ref="O7:O24" si="0">N7-M7</f>
        <v>910.24258760107659</v>
      </c>
      <c r="P7" s="237" t="s">
        <v>113</v>
      </c>
      <c r="Q7" s="238">
        <f>+(M17-M11)/6</f>
        <v>3264.1509433962274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19</v>
      </c>
      <c r="E8" s="240">
        <v>7</v>
      </c>
      <c r="F8" s="241">
        <f>E8*D8</f>
        <v>133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17719.676549865231</v>
      </c>
      <c r="N8" s="343">
        <v>19800</v>
      </c>
      <c r="O8" s="345">
        <f t="shared" si="0"/>
        <v>2080.3234501347688</v>
      </c>
      <c r="P8" s="237" t="s">
        <v>36</v>
      </c>
      <c r="Q8" s="238">
        <f>+(M19-M17)/2</f>
        <v>7460.9164420485176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14</v>
      </c>
      <c r="E9" s="243">
        <v>8</v>
      </c>
      <c r="F9" s="244">
        <f>E9*D9</f>
        <v>112</v>
      </c>
      <c r="G9" s="206"/>
      <c r="H9" s="421" t="s">
        <v>62</v>
      </c>
      <c r="I9" s="423">
        <f>M11-Q6</f>
        <v>26579.514824797843</v>
      </c>
      <c r="J9" s="208"/>
      <c r="K9" s="197">
        <v>5</v>
      </c>
      <c r="L9" s="227" t="s">
        <v>33</v>
      </c>
      <c r="M9" s="344">
        <f>+$F$4/$F$11*$D$8+M8</f>
        <v>22149.595687331537</v>
      </c>
      <c r="N9" s="343"/>
      <c r="O9" s="345">
        <f t="shared" si="0"/>
        <v>-22149.595687331537</v>
      </c>
      <c r="P9" s="245" t="s">
        <v>32</v>
      </c>
      <c r="Q9" s="246">
        <f>+(M24-M19)/7</f>
        <v>2997.6896418944971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18</v>
      </c>
      <c r="E10" s="243">
        <v>7</v>
      </c>
      <c r="F10" s="244">
        <f>E10*D10</f>
        <v>126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26579.514824797843</v>
      </c>
      <c r="N10" s="343">
        <v>27000</v>
      </c>
      <c r="O10" s="345">
        <f t="shared" si="0"/>
        <v>420.48517520215682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51</v>
      </c>
      <c r="E11" s="257"/>
      <c r="F11" s="256">
        <f>SUM(F8:F10)</f>
        <v>371</v>
      </c>
      <c r="G11" s="206"/>
      <c r="H11" s="400" t="s">
        <v>28</v>
      </c>
      <c r="I11" s="401">
        <f>+M17</f>
        <v>50594.339622641513</v>
      </c>
      <c r="J11" s="208"/>
      <c r="K11" s="197">
        <v>7</v>
      </c>
      <c r="L11" s="227" t="s">
        <v>27</v>
      </c>
      <c r="M11" s="344">
        <f>+$F$4/$F$11*($D$8)+M10</f>
        <v>31009.433962264149</v>
      </c>
      <c r="N11" s="343"/>
      <c r="O11" s="345">
        <f>N11-M11</f>
        <v>-31009.433962264149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34273.584905660377</v>
      </c>
      <c r="N12" s="343">
        <v>31572</v>
      </c>
      <c r="O12" s="345">
        <f>N12-M12</f>
        <v>-2701.5849056603765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65516.172506738549</v>
      </c>
      <c r="J13" s="208"/>
      <c r="K13" s="197">
        <v>9</v>
      </c>
      <c r="L13" s="227" t="s">
        <v>22</v>
      </c>
      <c r="M13" s="344">
        <f t="shared" si="1"/>
        <v>37537.735849056604</v>
      </c>
      <c r="N13" s="343"/>
      <c r="O13" s="345">
        <f t="shared" si="0"/>
        <v>-37537.735849056604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40801.886792452831</v>
      </c>
      <c r="N14" s="343">
        <v>39000</v>
      </c>
      <c r="O14" s="345">
        <f>N14-M14</f>
        <v>-1801.8867924528313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86500</v>
      </c>
      <c r="J15" s="208"/>
      <c r="K15" s="197">
        <v>11</v>
      </c>
      <c r="L15" s="227" t="s">
        <v>80</v>
      </c>
      <c r="M15" s="344">
        <f t="shared" si="1"/>
        <v>44066.037735849059</v>
      </c>
      <c r="N15" s="343"/>
      <c r="O15" s="345">
        <f>N15-M15</f>
        <v>-44066.037735849059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47330.188679245286</v>
      </c>
      <c r="N16" s="343">
        <v>43000</v>
      </c>
      <c r="O16" s="345">
        <f t="shared" si="0"/>
        <v>-4330.188679245286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50594.339622641513</v>
      </c>
      <c r="N17" s="343">
        <v>45500</v>
      </c>
      <c r="O17" s="345">
        <f t="shared" si="0"/>
        <v>-5094.3396226415134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58055.256064690031</v>
      </c>
      <c r="N18" s="343"/>
      <c r="O18" s="345">
        <f t="shared" si="0"/>
        <v>-58055.256064690031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6176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65516.172506738549</v>
      </c>
      <c r="N19" s="343"/>
      <c r="O19" s="345">
        <f t="shared" si="0"/>
        <v>-65516.172506738549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69712.938005390839</v>
      </c>
      <c r="N20" s="343"/>
      <c r="O20" s="345">
        <f t="shared" si="0"/>
        <v>-69712.938005390839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233.15363881401618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73909.703504043136</v>
      </c>
      <c r="N21" s="343"/>
      <c r="O21" s="345">
        <f t="shared" si="0"/>
        <v>-73909.703504043136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78106.469002695434</v>
      </c>
      <c r="N22" s="343"/>
      <c r="O22" s="345">
        <f t="shared" si="0"/>
        <v>-78106.469002695434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82303.234501347732</v>
      </c>
      <c r="N23" s="343"/>
      <c r="O23" s="345">
        <f>N23-M23</f>
        <v>-82303.234501347732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86500.000000000029</v>
      </c>
      <c r="N24" s="351"/>
      <c r="O24" s="350">
        <f t="shared" si="0"/>
        <v>-86500.000000000029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66300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86500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F4-N16</f>
        <v>43500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-20200</v>
      </c>
      <c r="E27" s="312"/>
      <c r="F27" s="332">
        <f>D27/F25</f>
        <v>-15.538461538461538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39" priority="3" operator="lessThan">
      <formula>0</formula>
    </cfRule>
    <cfRule type="cellIs" dxfId="38" priority="4" operator="greaterThan">
      <formula>0</formula>
    </cfRule>
  </conditionalFormatting>
  <conditionalFormatting sqref="D22">
    <cfRule type="cellIs" dxfId="37" priority="1" operator="lessThan">
      <formula>$D$23</formula>
    </cfRule>
    <cfRule type="cellIs" dxfId="3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013185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013185" r:id="rId4" name="novafolha"/>
      </mc:Fallback>
    </mc:AlternateContent>
    <mc:AlternateContent xmlns:mc="http://schemas.openxmlformats.org/markup-compatibility/2006">
      <mc:Choice Requires="x14">
        <control shapeId="1801318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013186" r:id="rId6" name="atualizar"/>
      </mc:Fallback>
    </mc:AlternateContent>
    <mc:AlternateContent xmlns:mc="http://schemas.openxmlformats.org/markup-compatibility/2006">
      <mc:Choice Requires="x14">
        <control shapeId="18013187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013187" r:id="rId8" name="CommandButton1"/>
      </mc:Fallback>
    </mc:AlternateContent>
  </controls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84A4-AD2F-46A9-A85F-C3974A92980A}">
  <sheetPr codeName="Sheet654"/>
  <dimension ref="A1:CF110"/>
  <sheetViews>
    <sheetView zoomScale="85" zoomScaleNormal="85" workbookViewId="0">
      <selection activeCell="P26" sqref="P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44617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124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80000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25022022</v>
      </c>
      <c r="AA4" s="354">
        <v>24022022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3937.8238341968913</v>
      </c>
      <c r="N5" s="352"/>
      <c r="O5" s="345">
        <f>N5-M5</f>
        <v>-3937.8238341968913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7875.6476683937826</v>
      </c>
      <c r="N6" s="343">
        <v>3000</v>
      </c>
      <c r="O6" s="345">
        <f>N6-M6</f>
        <v>-4875.6476683937826</v>
      </c>
      <c r="P6" s="230" t="s">
        <v>46</v>
      </c>
      <c r="Q6" s="231">
        <f>+M11/7</f>
        <v>3937.8238341968909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11813.471502590673</v>
      </c>
      <c r="N7" s="343">
        <v>6700</v>
      </c>
      <c r="O7" s="345">
        <f t="shared" ref="O7:O24" si="0">N7-M7</f>
        <v>-5113.4715025906735</v>
      </c>
      <c r="P7" s="237" t="s">
        <v>113</v>
      </c>
      <c r="Q7" s="238">
        <f>+(M17-M11)/6</f>
        <v>3108.8082901554385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19</v>
      </c>
      <c r="E8" s="240">
        <v>7</v>
      </c>
      <c r="F8" s="241">
        <f>E8*D8</f>
        <v>133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15751.295336787565</v>
      </c>
      <c r="N8" s="343">
        <v>12900</v>
      </c>
      <c r="O8" s="345">
        <f t="shared" si="0"/>
        <v>-2851.2953367875652</v>
      </c>
      <c r="P8" s="237" t="s">
        <v>36</v>
      </c>
      <c r="Q8" s="238">
        <f>+(M19-M17)/2</f>
        <v>7046.6321243523344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15</v>
      </c>
      <c r="E9" s="243">
        <v>8</v>
      </c>
      <c r="F9" s="244">
        <f>E9*D9</f>
        <v>120</v>
      </c>
      <c r="G9" s="206"/>
      <c r="H9" s="421" t="s">
        <v>62</v>
      </c>
      <c r="I9" s="423">
        <f>M11-Q6</f>
        <v>23626.943005181347</v>
      </c>
      <c r="J9" s="208"/>
      <c r="K9" s="197">
        <v>5</v>
      </c>
      <c r="L9" s="227" t="s">
        <v>33</v>
      </c>
      <c r="M9" s="344">
        <f>+$F$4/$F$11*$D$8+M8</f>
        <v>19689.119170984457</v>
      </c>
      <c r="N9" s="343"/>
      <c r="O9" s="345">
        <f t="shared" si="0"/>
        <v>-19689.119170984457</v>
      </c>
      <c r="P9" s="245" t="s">
        <v>32</v>
      </c>
      <c r="Q9" s="246">
        <f>+(M24-M19)/7</f>
        <v>2812.7313101406398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19</v>
      </c>
      <c r="E10" s="243">
        <v>7</v>
      </c>
      <c r="F10" s="244">
        <f>E10*D10</f>
        <v>133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23626.943005181347</v>
      </c>
      <c r="N10" s="343">
        <v>21700</v>
      </c>
      <c r="O10" s="345">
        <f t="shared" si="0"/>
        <v>-1926.943005181347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53</v>
      </c>
      <c r="E11" s="257"/>
      <c r="F11" s="256">
        <f>SUM(F8:F10)</f>
        <v>386</v>
      </c>
      <c r="G11" s="206"/>
      <c r="H11" s="400" t="s">
        <v>28</v>
      </c>
      <c r="I11" s="401">
        <f>+M17</f>
        <v>46217.616580310867</v>
      </c>
      <c r="J11" s="208"/>
      <c r="K11" s="197">
        <v>7</v>
      </c>
      <c r="L11" s="227" t="s">
        <v>27</v>
      </c>
      <c r="M11" s="344">
        <f>+$F$4/$F$11*($D$8)+M10</f>
        <v>27564.766839378237</v>
      </c>
      <c r="N11" s="343"/>
      <c r="O11" s="345">
        <f>N11-M11</f>
        <v>-27564.766839378237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194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30673.575129533678</v>
      </c>
      <c r="N12" s="343">
        <v>28700</v>
      </c>
      <c r="O12" s="345">
        <f>N12-M12</f>
        <v>-1973.5751295336777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60310.880829015536</v>
      </c>
      <c r="J13" s="208"/>
      <c r="K13" s="197">
        <v>9</v>
      </c>
      <c r="L13" s="227" t="s">
        <v>22</v>
      </c>
      <c r="M13" s="344">
        <f t="shared" si="1"/>
        <v>33782.383419689118</v>
      </c>
      <c r="N13" s="343"/>
      <c r="O13" s="345">
        <f t="shared" si="0"/>
        <v>-33782.383419689118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36891.191709844556</v>
      </c>
      <c r="N14" s="343">
        <v>34475</v>
      </c>
      <c r="O14" s="345">
        <f>N14-M14</f>
        <v>-2416.1917098445556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80000</v>
      </c>
      <c r="J15" s="208"/>
      <c r="K15" s="197">
        <v>11</v>
      </c>
      <c r="L15" s="227" t="s">
        <v>80</v>
      </c>
      <c r="M15" s="344">
        <f t="shared" si="1"/>
        <v>39999.999999999993</v>
      </c>
      <c r="N15" s="343"/>
      <c r="O15" s="345">
        <f>N15-M15</f>
        <v>-39999.999999999993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43108.80829015543</v>
      </c>
      <c r="N16" s="343"/>
      <c r="O16" s="345">
        <f t="shared" si="0"/>
        <v>-43108.80829015543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46217.616580310867</v>
      </c>
      <c r="N17" s="343">
        <v>43000</v>
      </c>
      <c r="O17" s="345">
        <f t="shared" si="0"/>
        <v>-3217.616580310867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53264.248704663201</v>
      </c>
      <c r="N18" s="343"/>
      <c r="O18" s="345">
        <f t="shared" si="0"/>
        <v>-53264.248704663201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6176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60310.880829015536</v>
      </c>
      <c r="N19" s="343">
        <v>52500</v>
      </c>
      <c r="O19" s="345">
        <f t="shared" si="0"/>
        <v>-7810.8808290155357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64248.704663212426</v>
      </c>
      <c r="N20" s="343">
        <v>61000</v>
      </c>
      <c r="O20" s="345">
        <f t="shared" si="0"/>
        <v>-3248.7046632124257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207.25388601036269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68186.528497409323</v>
      </c>
      <c r="N21" s="343"/>
      <c r="O21" s="345">
        <f t="shared" si="0"/>
        <v>-68186.528497409323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72124.35233160622</v>
      </c>
      <c r="N22" s="343"/>
      <c r="O22" s="345">
        <f t="shared" si="0"/>
        <v>-72124.35233160622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76062.176165803117</v>
      </c>
      <c r="N23" s="343"/>
      <c r="O23" s="345">
        <f>N23-M23</f>
        <v>-76062.176165803117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80000.000000000015</v>
      </c>
      <c r="N24" s="351"/>
      <c r="O24" s="350">
        <f t="shared" si="0"/>
        <v>-80000.000000000015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68900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80000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F4-N16</f>
        <v>80000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-11100</v>
      </c>
      <c r="E27" s="312"/>
      <c r="F27" s="332">
        <f>D27/F25</f>
        <v>-8.5384615384615383</v>
      </c>
      <c r="G27" s="194"/>
      <c r="H27" s="194"/>
      <c r="I27" s="208"/>
      <c r="J27" s="314"/>
      <c r="K27" s="194"/>
      <c r="L27" s="208"/>
      <c r="M27" s="208"/>
      <c r="N27" s="208"/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D22">
    <cfRule type="cellIs" dxfId="33" priority="1" operator="lessThan">
      <formula>$D$23</formula>
    </cfRule>
    <cfRule type="cellIs" dxfId="3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015233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015233" r:id="rId4" name="novafolha"/>
      </mc:Fallback>
    </mc:AlternateContent>
    <mc:AlternateContent xmlns:mc="http://schemas.openxmlformats.org/markup-compatibility/2006">
      <mc:Choice Requires="x14">
        <control shapeId="1801523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015234" r:id="rId6" name="atualizar"/>
      </mc:Fallback>
    </mc:AlternateContent>
    <mc:AlternateContent xmlns:mc="http://schemas.openxmlformats.org/markup-compatibility/2006">
      <mc:Choice Requires="x14">
        <control shapeId="18015235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015235" r:id="rId8" name="CommandButton1"/>
      </mc:Fallback>
    </mc:AlternateContent>
  </controls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BF063-0C74-4A1F-8B73-EF9A9ACB5A4E}">
  <sheetPr codeName="Sheet655"/>
  <dimension ref="A1:CF110"/>
  <sheetViews>
    <sheetView topLeftCell="A17" zoomScale="85" zoomScaleNormal="85" workbookViewId="0">
      <selection activeCell="W29" sqref="W2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44618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124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65480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26022022</v>
      </c>
      <c r="AA4" s="354">
        <v>25022022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2757.0526315789475</v>
      </c>
      <c r="N5" s="352">
        <v>4000</v>
      </c>
      <c r="O5" s="345">
        <f>N5-M5</f>
        <v>1242.9473684210525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5514.105263157895</v>
      </c>
      <c r="N6" s="343">
        <v>8200</v>
      </c>
      <c r="O6" s="345">
        <f>N6-M6</f>
        <v>2685.894736842105</v>
      </c>
      <c r="P6" s="230" t="s">
        <v>46</v>
      </c>
      <c r="Q6" s="231">
        <f>+M11/7</f>
        <v>2757.0526315789471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8271.1578947368434</v>
      </c>
      <c r="N7" s="343">
        <v>12000</v>
      </c>
      <c r="O7" s="345">
        <f t="shared" ref="O7:O24" si="0">N7-M7</f>
        <v>3728.8421052631566</v>
      </c>
      <c r="P7" s="237" t="s">
        <v>113</v>
      </c>
      <c r="Q7" s="238">
        <f>+(M17-M11)/6</f>
        <v>2757.0526315789471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12</v>
      </c>
      <c r="E8" s="240">
        <v>7</v>
      </c>
      <c r="F8" s="241">
        <f>E8*D8</f>
        <v>84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11028.21052631579</v>
      </c>
      <c r="N8" s="343">
        <v>15500</v>
      </c>
      <c r="O8" s="345">
        <f t="shared" si="0"/>
        <v>4471.78947368421</v>
      </c>
      <c r="P8" s="237" t="s">
        <v>36</v>
      </c>
      <c r="Q8" s="238">
        <f>+(M19-M17)/2</f>
        <v>6203.3684210526335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12</v>
      </c>
      <c r="E9" s="243">
        <v>8</v>
      </c>
      <c r="F9" s="244">
        <f>E9*D9</f>
        <v>96</v>
      </c>
      <c r="G9" s="206"/>
      <c r="H9" s="421" t="s">
        <v>62</v>
      </c>
      <c r="I9" s="423">
        <f>M11-Q6</f>
        <v>16542.315789473683</v>
      </c>
      <c r="J9" s="208"/>
      <c r="K9" s="197">
        <v>5</v>
      </c>
      <c r="L9" s="227" t="s">
        <v>33</v>
      </c>
      <c r="M9" s="344">
        <f>+$F$4/$F$11*$D$8+M8</f>
        <v>13785.263157894737</v>
      </c>
      <c r="N9" s="343">
        <v>16900</v>
      </c>
      <c r="O9" s="345">
        <f t="shared" si="0"/>
        <v>3114.7368421052633</v>
      </c>
      <c r="P9" s="245" t="s">
        <v>32</v>
      </c>
      <c r="Q9" s="246">
        <f>+(M24-M19)/7</f>
        <v>2461.6541353383477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16542.315789473683</v>
      </c>
      <c r="N10" s="343">
        <v>19000</v>
      </c>
      <c r="O10" s="345">
        <f t="shared" si="0"/>
        <v>2457.6842105263167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39</v>
      </c>
      <c r="E11" s="257"/>
      <c r="F11" s="256">
        <f>SUM(F8:F10)</f>
        <v>285</v>
      </c>
      <c r="G11" s="206"/>
      <c r="H11" s="400" t="s">
        <v>28</v>
      </c>
      <c r="I11" s="401">
        <f>+M17</f>
        <v>35841.684210526313</v>
      </c>
      <c r="J11" s="208"/>
      <c r="K11" s="197">
        <v>7</v>
      </c>
      <c r="L11" s="227" t="s">
        <v>27</v>
      </c>
      <c r="M11" s="344">
        <f>+$F$4/$F$11*($D$8)+M10</f>
        <v>19299.36842105263</v>
      </c>
      <c r="N11" s="343"/>
      <c r="O11" s="345">
        <f>N11-M11</f>
        <v>-19299.36842105263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>
        <f>N21-N17</f>
        <v>12000</v>
      </c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22056.421052631576</v>
      </c>
      <c r="N12" s="343"/>
      <c r="O12" s="345">
        <f>N12-M12</f>
        <v>-22056.421052631576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48248.42105263158</v>
      </c>
      <c r="J13" s="208"/>
      <c r="K13" s="197">
        <v>9</v>
      </c>
      <c r="L13" s="227" t="s">
        <v>22</v>
      </c>
      <c r="M13" s="344">
        <f t="shared" si="1"/>
        <v>24813.473684210523</v>
      </c>
      <c r="N13" s="343">
        <v>25300</v>
      </c>
      <c r="O13" s="345">
        <f t="shared" si="0"/>
        <v>486.52631578947694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>
        <f>AD11/4</f>
        <v>3000</v>
      </c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27570.52631578947</v>
      </c>
      <c r="N14" s="343"/>
      <c r="O14" s="345">
        <f>N14-M14</f>
        <v>-27570.52631578947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65480</v>
      </c>
      <c r="J15" s="208"/>
      <c r="K15" s="197">
        <v>11</v>
      </c>
      <c r="L15" s="227" t="s">
        <v>80</v>
      </c>
      <c r="M15" s="344">
        <f t="shared" si="1"/>
        <v>30327.578947368416</v>
      </c>
      <c r="N15" s="343"/>
      <c r="O15" s="345">
        <f>N15-M15</f>
        <v>-30327.578947368416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>
        <f>AD13/4</f>
        <v>750</v>
      </c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33084.631578947367</v>
      </c>
      <c r="N16" s="343">
        <v>34000</v>
      </c>
      <c r="O16" s="345">
        <f t="shared" si="0"/>
        <v>915.36842105263349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35841.684210526313</v>
      </c>
      <c r="N17" s="343">
        <v>36000</v>
      </c>
      <c r="O17" s="345">
        <f t="shared" si="0"/>
        <v>158.31578947368689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>
        <f>AD15/4</f>
        <v>187.5</v>
      </c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42045.052631578947</v>
      </c>
      <c r="N18" s="343"/>
      <c r="O18" s="345">
        <f t="shared" si="0"/>
        <v>-42045.052631578947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6176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48248.42105263158</v>
      </c>
      <c r="N19" s="343"/>
      <c r="O19" s="345">
        <f t="shared" si="0"/>
        <v>-48248.42105263158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51694.736842105267</v>
      </c>
      <c r="N20" s="343">
        <v>45000</v>
      </c>
      <c r="O20" s="345">
        <f t="shared" si="0"/>
        <v>-6694.736842105267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229.75438596491227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55141.052631578954</v>
      </c>
      <c r="N21" s="343">
        <v>48000</v>
      </c>
      <c r="O21" s="345">
        <f t="shared" si="0"/>
        <v>-7141.0526315789539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58587.368421052641</v>
      </c>
      <c r="N22" s="343"/>
      <c r="O22" s="345">
        <f t="shared" si="0"/>
        <v>-58587.368421052641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62033.684210526328</v>
      </c>
      <c r="N23" s="343"/>
      <c r="O23" s="345">
        <f>N23-M23</f>
        <v>-62033.684210526328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65480.000000000015</v>
      </c>
      <c r="N24" s="351"/>
      <c r="O24" s="350">
        <f t="shared" si="0"/>
        <v>-65480.000000000015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50700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65480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29480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-14780</v>
      </c>
      <c r="E27" s="312"/>
      <c r="F27" s="332">
        <f>D27/F25</f>
        <v>-11.36923076923077</v>
      </c>
      <c r="G27" s="194"/>
      <c r="H27" s="194"/>
      <c r="I27" s="208"/>
      <c r="J27" s="314"/>
      <c r="K27" s="194"/>
      <c r="L27" s="208"/>
      <c r="M27" s="208"/>
      <c r="N27" s="266">
        <f>F4-N21</f>
        <v>17480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31" priority="3" operator="lessThan">
      <formula>0</formula>
    </cfRule>
    <cfRule type="cellIs" dxfId="30" priority="4" operator="greaterThan">
      <formula>0</formula>
    </cfRule>
  </conditionalFormatting>
  <conditionalFormatting sqref="D22">
    <cfRule type="cellIs" dxfId="29" priority="1" operator="lessThan">
      <formula>$D$23</formula>
    </cfRule>
    <cfRule type="cellIs" dxfId="2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017281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017281" r:id="rId4" name="novafolha"/>
      </mc:Fallback>
    </mc:AlternateContent>
    <mc:AlternateContent xmlns:mc="http://schemas.openxmlformats.org/markup-compatibility/2006">
      <mc:Choice Requires="x14">
        <control shapeId="1801728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017282" r:id="rId6" name="atualizar"/>
      </mc:Fallback>
    </mc:AlternateContent>
    <mc:AlternateContent xmlns:mc="http://schemas.openxmlformats.org/markup-compatibility/2006">
      <mc:Choice Requires="x14">
        <control shapeId="18017283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017283" r:id="rId8" name="CommandButton1"/>
      </mc:Fallback>
    </mc:AlternateContent>
  </controls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DC0CA-94E2-4FEF-8D40-3A9B8FBD8E31}">
  <sheetPr codeName="Sheet656"/>
  <dimension ref="A1:CF110"/>
  <sheetViews>
    <sheetView zoomScale="85" zoomScaleNormal="85" workbookViewId="0">
      <selection activeCell="N26" sqref="N26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44620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49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73000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28022022</v>
      </c>
      <c r="AA4" s="354">
        <v>26022022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3476.1904761904766</v>
      </c>
      <c r="N5" s="352"/>
      <c r="O5" s="345">
        <f>N5-M5</f>
        <v>-3476.1904761904766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6952.3809523809532</v>
      </c>
      <c r="N6" s="343">
        <v>3200</v>
      </c>
      <c r="O6" s="345">
        <f>N6-M6</f>
        <v>-3752.3809523809532</v>
      </c>
      <c r="P6" s="230" t="s">
        <v>46</v>
      </c>
      <c r="Q6" s="231">
        <f>+M11/7</f>
        <v>3476.1904761904766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10428.571428571429</v>
      </c>
      <c r="N7" s="343">
        <v>8000</v>
      </c>
      <c r="O7" s="345">
        <f t="shared" ref="O7:O24" si="0">N7-M7</f>
        <v>-2428.5714285714294</v>
      </c>
      <c r="P7" s="237" t="s">
        <v>113</v>
      </c>
      <c r="Q7" s="238">
        <f>+(M17-M11)/6</f>
        <v>2862.7450980392168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13904.761904761906</v>
      </c>
      <c r="N8" s="343">
        <v>13500</v>
      </c>
      <c r="O8" s="345">
        <f t="shared" si="0"/>
        <v>-404.76190476190641</v>
      </c>
      <c r="P8" s="237" t="s">
        <v>36</v>
      </c>
      <c r="Q8" s="238">
        <f>+(M19-M17)/2</f>
        <v>6543.4173669467782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14</v>
      </c>
      <c r="E9" s="243">
        <v>8</v>
      </c>
      <c r="F9" s="244">
        <f>E9*D9</f>
        <v>112</v>
      </c>
      <c r="G9" s="206"/>
      <c r="H9" s="421" t="s">
        <v>62</v>
      </c>
      <c r="I9" s="423">
        <f>M11-Q6</f>
        <v>20857.142857142859</v>
      </c>
      <c r="J9" s="208"/>
      <c r="K9" s="197">
        <v>5</v>
      </c>
      <c r="L9" s="227" t="s">
        <v>33</v>
      </c>
      <c r="M9" s="344">
        <f>+$F$4/$F$11*$D$8+M8</f>
        <v>17380.952380952382</v>
      </c>
      <c r="N9" s="343">
        <v>16100</v>
      </c>
      <c r="O9" s="345">
        <f t="shared" si="0"/>
        <v>-1280.9523809523816</v>
      </c>
      <c r="P9" s="245" t="s">
        <v>32</v>
      </c>
      <c r="Q9" s="246">
        <f>+(M24-M19)/7</f>
        <v>2629.0516206482603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18</v>
      </c>
      <c r="E10" s="243">
        <v>7</v>
      </c>
      <c r="F10" s="244">
        <f>E10*D10</f>
        <v>126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20857.142857142859</v>
      </c>
      <c r="N10" s="343">
        <v>19600</v>
      </c>
      <c r="O10" s="345">
        <f t="shared" si="0"/>
        <v>-1257.1428571428587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49</v>
      </c>
      <c r="E11" s="257"/>
      <c r="F11" s="256">
        <f>SUM(F8:F10)</f>
        <v>357</v>
      </c>
      <c r="G11" s="206"/>
      <c r="H11" s="400" t="s">
        <v>28</v>
      </c>
      <c r="I11" s="401">
        <f>+M17</f>
        <v>41509.803921568637</v>
      </c>
      <c r="J11" s="208"/>
      <c r="K11" s="197">
        <v>7</v>
      </c>
      <c r="L11" s="227" t="s">
        <v>27</v>
      </c>
      <c r="M11" s="344">
        <f>+$F$4/$F$11*($D$8)+M10</f>
        <v>24333.333333333336</v>
      </c>
      <c r="N11" s="343">
        <v>25517</v>
      </c>
      <c r="O11" s="345">
        <f>N11-M11</f>
        <v>1183.6666666666642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>
        <f>N21-N17</f>
        <v>-38000</v>
      </c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27196.078431372553</v>
      </c>
      <c r="N12" s="343"/>
      <c r="O12" s="345">
        <f>N12-M12</f>
        <v>-27196.078431372553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54596.638655462193</v>
      </c>
      <c r="J13" s="208"/>
      <c r="K13" s="197">
        <v>9</v>
      </c>
      <c r="L13" s="227" t="s">
        <v>22</v>
      </c>
      <c r="M13" s="344">
        <f t="shared" si="1"/>
        <v>30058.823529411769</v>
      </c>
      <c r="N13" s="343"/>
      <c r="O13" s="345">
        <f t="shared" si="0"/>
        <v>-30058.823529411769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>
        <f>AD11/4</f>
        <v>-9500</v>
      </c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32921.568627450986</v>
      </c>
      <c r="N14" s="343">
        <v>31500</v>
      </c>
      <c r="O14" s="345">
        <f>N14-M14</f>
        <v>-1421.5686274509862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73000</v>
      </c>
      <c r="J15" s="208"/>
      <c r="K15" s="197">
        <v>11</v>
      </c>
      <c r="L15" s="227" t="s">
        <v>80</v>
      </c>
      <c r="M15" s="344">
        <f t="shared" si="1"/>
        <v>35784.313725490203</v>
      </c>
      <c r="N15" s="343"/>
      <c r="O15" s="345">
        <f>N15-M15</f>
        <v>-35784.313725490203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>
        <f>AD13/4</f>
        <v>-2375</v>
      </c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38647.05882352942</v>
      </c>
      <c r="N16" s="343">
        <v>35800</v>
      </c>
      <c r="O16" s="345">
        <f t="shared" si="0"/>
        <v>-2847.0588235294199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41509.803921568637</v>
      </c>
      <c r="N17" s="343">
        <v>38000</v>
      </c>
      <c r="O17" s="345">
        <f t="shared" si="0"/>
        <v>-3509.8039215686367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>
        <f>AD15/4</f>
        <v>-593.75</v>
      </c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48053.221288515415</v>
      </c>
      <c r="N18" s="343">
        <v>43000</v>
      </c>
      <c r="O18" s="345">
        <f t="shared" si="0"/>
        <v>-5053.2212885154149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6176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54596.638655462193</v>
      </c>
      <c r="N19" s="343"/>
      <c r="O19" s="345">
        <f t="shared" si="0"/>
        <v>-54596.638655462193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58277.310924369755</v>
      </c>
      <c r="N20" s="343"/>
      <c r="O20" s="345">
        <f t="shared" si="0"/>
        <v>-58277.310924369755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204.48179271708685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61957.983193277316</v>
      </c>
      <c r="N21" s="343"/>
      <c r="O21" s="345">
        <f t="shared" si="0"/>
        <v>-61957.983193277316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>
        <f ca="1">+F5/F19</f>
        <v>0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65638.655462184877</v>
      </c>
      <c r="N22" s="343"/>
      <c r="O22" s="345">
        <f t="shared" si="0"/>
        <v>-65638.655462184877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69319.327731092446</v>
      </c>
      <c r="N23" s="343"/>
      <c r="O23" s="345">
        <f>N23-M23</f>
        <v>-69319.327731092446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73000.000000000015</v>
      </c>
      <c r="N24" s="351"/>
      <c r="O24" s="350">
        <f t="shared" si="0"/>
        <v>-73000.000000000015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63700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73000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35000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-9300</v>
      </c>
      <c r="E27" s="312"/>
      <c r="F27" s="332">
        <f>D27/F25</f>
        <v>-7.1538461538461542</v>
      </c>
      <c r="G27" s="194"/>
      <c r="H27" s="194"/>
      <c r="I27" s="208"/>
      <c r="J27" s="314"/>
      <c r="K27" s="194"/>
      <c r="L27" s="208"/>
      <c r="M27" s="208"/>
      <c r="N27" s="266">
        <f>F4-N21</f>
        <v>73000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27" priority="3" operator="lessThan">
      <formula>0</formula>
    </cfRule>
    <cfRule type="cellIs" dxfId="26" priority="4" operator="greaterThan">
      <formula>0</formula>
    </cfRule>
  </conditionalFormatting>
  <conditionalFormatting sqref="D22">
    <cfRule type="cellIs" dxfId="25" priority="1" operator="lessThan">
      <formula>$D$23</formula>
    </cfRule>
    <cfRule type="cellIs" dxfId="2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125825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125825" r:id="rId4" name="novafolha"/>
      </mc:Fallback>
    </mc:AlternateContent>
    <mc:AlternateContent xmlns:mc="http://schemas.openxmlformats.org/markup-compatibility/2006">
      <mc:Choice Requires="x14">
        <control shapeId="1812582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125826" r:id="rId6" name="atualizar"/>
      </mc:Fallback>
    </mc:AlternateContent>
    <mc:AlternateContent xmlns:mc="http://schemas.openxmlformats.org/markup-compatibility/2006">
      <mc:Choice Requires="x14">
        <control shapeId="18125827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125827" r:id="rId8" name="CommandButton1"/>
      </mc:Fallback>
    </mc:AlternateContent>
  </controls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0B7ED-D0C9-411C-BC64-90D81C497B86}">
  <sheetPr codeName="Sheet657"/>
  <dimension ref="A1:CF110"/>
  <sheetViews>
    <sheetView topLeftCell="O1" zoomScale="85" zoomScaleNormal="85" workbookViewId="0">
      <selection activeCell="Q6" sqref="Q6:Q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44621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49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78000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1032022</v>
      </c>
      <c r="AA4" s="354"/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3946.4285714285716</v>
      </c>
      <c r="N5" s="352"/>
      <c r="O5" s="345">
        <f>N5-M5</f>
        <v>-3946.4285714285716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7892.8571428571431</v>
      </c>
      <c r="N6" s="343">
        <v>4600</v>
      </c>
      <c r="O6" s="345">
        <f>N6-M6</f>
        <v>-3292.8571428571431</v>
      </c>
      <c r="P6" s="230" t="s">
        <v>46</v>
      </c>
      <c r="Q6" s="231">
        <f>+M11/7</f>
        <v>3946.428571428572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11839.285714285714</v>
      </c>
      <c r="N7" s="343">
        <v>10200</v>
      </c>
      <c r="O7" s="345">
        <f t="shared" ref="O7:O24" si="0">N7-M7</f>
        <v>-1639.2857142857138</v>
      </c>
      <c r="P7" s="237" t="s">
        <v>113</v>
      </c>
      <c r="Q7" s="238">
        <f>+(M17-M11)/6</f>
        <v>3249.9999999999995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15785.714285714286</v>
      </c>
      <c r="N8" s="343">
        <v>15100</v>
      </c>
      <c r="O8" s="345">
        <f t="shared" si="0"/>
        <v>-685.71428571428623</v>
      </c>
      <c r="P8" s="237" t="s">
        <v>36</v>
      </c>
      <c r="Q8" s="238">
        <f>+(M19-M17)/2</f>
        <v>6732.1428571428551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14</v>
      </c>
      <c r="E9" s="243">
        <v>8</v>
      </c>
      <c r="F9" s="244">
        <f>E9*D9</f>
        <v>112</v>
      </c>
      <c r="G9" s="206"/>
      <c r="H9" s="421" t="s">
        <v>62</v>
      </c>
      <c r="I9" s="423">
        <f>M11-Q6</f>
        <v>23678.571428571431</v>
      </c>
      <c r="J9" s="208"/>
      <c r="K9" s="197">
        <v>5</v>
      </c>
      <c r="L9" s="227" t="s">
        <v>33</v>
      </c>
      <c r="M9" s="344">
        <f>+$F$4/$F$11*$D$8+M8</f>
        <v>19732.142857142859</v>
      </c>
      <c r="N9" s="343">
        <v>19200</v>
      </c>
      <c r="O9" s="345">
        <f t="shared" si="0"/>
        <v>-532.1428571428587</v>
      </c>
      <c r="P9" s="245" t="s">
        <v>32</v>
      </c>
      <c r="Q9" s="246">
        <f>+(M24-M19)/7</f>
        <v>2487.2448979591823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23678.571428571431</v>
      </c>
      <c r="N10" s="343">
        <v>23400</v>
      </c>
      <c r="O10" s="345">
        <f t="shared" si="0"/>
        <v>-278.57142857143117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46</v>
      </c>
      <c r="E11" s="257"/>
      <c r="F11" s="256">
        <f>SUM(F8:F10)</f>
        <v>336</v>
      </c>
      <c r="G11" s="206"/>
      <c r="H11" s="400" t="s">
        <v>28</v>
      </c>
      <c r="I11" s="401">
        <f>+M17</f>
        <v>47125</v>
      </c>
      <c r="J11" s="208"/>
      <c r="K11" s="197">
        <v>7</v>
      </c>
      <c r="L11" s="227" t="s">
        <v>27</v>
      </c>
      <c r="M11" s="344">
        <f>+$F$4/$F$11*($D$8)+M10</f>
        <v>27625.000000000004</v>
      </c>
      <c r="N11" s="343">
        <v>24800</v>
      </c>
      <c r="O11" s="345">
        <f>N11-M11</f>
        <v>-2825.0000000000036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>
        <f>N21-N17</f>
        <v>15800</v>
      </c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30875.000000000004</v>
      </c>
      <c r="N12" s="343"/>
      <c r="O12" s="345">
        <f>N12-M12</f>
        <v>-30875.000000000004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60589.28571428571</v>
      </c>
      <c r="J13" s="208"/>
      <c r="K13" s="197">
        <v>9</v>
      </c>
      <c r="L13" s="227" t="s">
        <v>22</v>
      </c>
      <c r="M13" s="344">
        <f t="shared" si="1"/>
        <v>34125</v>
      </c>
      <c r="N13" s="343">
        <v>29000</v>
      </c>
      <c r="O13" s="345">
        <f t="shared" si="0"/>
        <v>-5125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>
        <f>AD11/4</f>
        <v>3950</v>
      </c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37375</v>
      </c>
      <c r="N14" s="343">
        <v>31581</v>
      </c>
      <c r="O14" s="345">
        <f>N14-M14</f>
        <v>-5794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78000</v>
      </c>
      <c r="J15" s="208"/>
      <c r="K15" s="197">
        <v>11</v>
      </c>
      <c r="L15" s="227" t="s">
        <v>80</v>
      </c>
      <c r="M15" s="344">
        <f t="shared" si="1"/>
        <v>40625</v>
      </c>
      <c r="N15" s="343"/>
      <c r="O15" s="345">
        <f>N15-M15</f>
        <v>-40625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>
        <f>AD13/4</f>
        <v>987.5</v>
      </c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43875</v>
      </c>
      <c r="N16" s="343">
        <v>36800</v>
      </c>
      <c r="O16" s="345">
        <f t="shared" si="0"/>
        <v>-7075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47125</v>
      </c>
      <c r="N17" s="343">
        <v>38900</v>
      </c>
      <c r="O17" s="345">
        <f t="shared" si="0"/>
        <v>-8225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>
        <f>AD15/4</f>
        <v>246.875</v>
      </c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53857.142857142855</v>
      </c>
      <c r="N18" s="343"/>
      <c r="O18" s="345">
        <f t="shared" si="0"/>
        <v>-53857.142857142855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60589.28571428571</v>
      </c>
      <c r="N19" s="343">
        <v>49000</v>
      </c>
      <c r="O19" s="345">
        <f t="shared" si="0"/>
        <v>-11589.28571428571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64071.428571428565</v>
      </c>
      <c r="N20" s="343"/>
      <c r="O20" s="345">
        <f t="shared" si="0"/>
        <v>-64071.428571428565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232.14285714285714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67553.57142857142</v>
      </c>
      <c r="N21" s="343">
        <v>54700</v>
      </c>
      <c r="O21" s="345">
        <f t="shared" si="0"/>
        <v>-12853.57142857142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71035.714285714275</v>
      </c>
      <c r="N22" s="343"/>
      <c r="O22" s="345">
        <f t="shared" si="0"/>
        <v>-71035.714285714275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74517.85714285713</v>
      </c>
      <c r="N23" s="343"/>
      <c r="O23" s="345">
        <f>N23-M23</f>
        <v>-74517.85714285713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77999.999999999985</v>
      </c>
      <c r="N24" s="351"/>
      <c r="O24" s="350">
        <f t="shared" si="0"/>
        <v>-77999.999999999985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59800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208">
        <f>N17-N10</f>
        <v>15500</v>
      </c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78000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F4-N17-5000</f>
        <v>34100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-18200</v>
      </c>
      <c r="E27" s="312"/>
      <c r="F27" s="332">
        <f>D27/F25</f>
        <v>-14</v>
      </c>
      <c r="G27" s="194"/>
      <c r="H27" s="194"/>
      <c r="I27" s="208"/>
      <c r="J27" s="314"/>
      <c r="K27" s="194"/>
      <c r="L27" s="208"/>
      <c r="M27" s="208"/>
      <c r="N27" s="266">
        <f>F4-N21</f>
        <v>23300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23" priority="3" operator="lessThan">
      <formula>0</formula>
    </cfRule>
    <cfRule type="cellIs" dxfId="22" priority="4" operator="greaterThan">
      <formula>0</formula>
    </cfRule>
  </conditionalFormatting>
  <conditionalFormatting sqref="D22">
    <cfRule type="cellIs" dxfId="21" priority="1" operator="lessThan">
      <formula>$D$23</formula>
    </cfRule>
    <cfRule type="cellIs" dxfId="2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127873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127873" r:id="rId4" name="novafolha"/>
      </mc:Fallback>
    </mc:AlternateContent>
    <mc:AlternateContent xmlns:mc="http://schemas.openxmlformats.org/markup-compatibility/2006">
      <mc:Choice Requires="x14">
        <control shapeId="1812787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127874" r:id="rId6" name="atualizar"/>
      </mc:Fallback>
    </mc:AlternateContent>
    <mc:AlternateContent xmlns:mc="http://schemas.openxmlformats.org/markup-compatibility/2006">
      <mc:Choice Requires="x14">
        <control shapeId="18127875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127875" r:id="rId8" name="CommandButton1"/>
      </mc:Fallback>
    </mc:AlternateContent>
  </controls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A655F-436F-4D25-AA58-EDD8BDEE235B}">
  <sheetPr codeName="Sheet658"/>
  <dimension ref="A1:CF110"/>
  <sheetViews>
    <sheetView topLeftCell="Q1" zoomScale="85" zoomScaleNormal="85" workbookViewId="0">
      <selection activeCell="Q6" sqref="Q6:Q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44622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124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77000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2032022</v>
      </c>
      <c r="AA4" s="354">
        <v>1032022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3577.0171149144257</v>
      </c>
      <c r="N5" s="352"/>
      <c r="O5" s="345">
        <f>N5-M5</f>
        <v>-3577.0171149144257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7154.0342298288515</v>
      </c>
      <c r="N6" s="343">
        <v>3000</v>
      </c>
      <c r="O6" s="345">
        <f>N6-M6</f>
        <v>-4154.0342298288515</v>
      </c>
      <c r="P6" s="230" t="s">
        <v>46</v>
      </c>
      <c r="Q6" s="231">
        <f>+M11/7</f>
        <v>3577.0171149144257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10731.051344743277</v>
      </c>
      <c r="N7" s="343">
        <v>9000</v>
      </c>
      <c r="O7" s="345">
        <f t="shared" ref="O7:O24" si="0">N7-M7</f>
        <v>-1731.0513447432768</v>
      </c>
      <c r="P7" s="237" t="s">
        <v>113</v>
      </c>
      <c r="Q7" s="238">
        <f>+(M17-M11)/6</f>
        <v>3200.4889975550104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19</v>
      </c>
      <c r="E8" s="240">
        <v>7</v>
      </c>
      <c r="F8" s="241">
        <f>E8*D8</f>
        <v>133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14308.068459657703</v>
      </c>
      <c r="N8" s="343">
        <v>14300</v>
      </c>
      <c r="O8" s="345">
        <f t="shared" si="0"/>
        <v>-8.0684596577029879</v>
      </c>
      <c r="P8" s="237" t="s">
        <v>36</v>
      </c>
      <c r="Q8" s="238">
        <f>+(M19-M17)/2</f>
        <v>6965.7701711491463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17</v>
      </c>
      <c r="E9" s="243">
        <v>8</v>
      </c>
      <c r="F9" s="244">
        <f>E9*D9</f>
        <v>136</v>
      </c>
      <c r="G9" s="206"/>
      <c r="H9" s="421" t="s">
        <v>62</v>
      </c>
      <c r="I9" s="423">
        <f>M11-Q6</f>
        <v>21462.102689486554</v>
      </c>
      <c r="J9" s="208"/>
      <c r="K9" s="197">
        <v>5</v>
      </c>
      <c r="L9" s="227" t="s">
        <v>33</v>
      </c>
      <c r="M9" s="344">
        <f>+$F$4/$F$11*$D$8+M8</f>
        <v>17885.085574572127</v>
      </c>
      <c r="N9" s="343">
        <v>17100</v>
      </c>
      <c r="O9" s="345">
        <f t="shared" si="0"/>
        <v>-785.08557457212737</v>
      </c>
      <c r="P9" s="245" t="s">
        <v>32</v>
      </c>
      <c r="Q9" s="246">
        <f>+(M24-M19)/7</f>
        <v>2689.4865525672399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20</v>
      </c>
      <c r="E10" s="243">
        <v>7</v>
      </c>
      <c r="F10" s="244">
        <f>E10*D10</f>
        <v>140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21462.102689486554</v>
      </c>
      <c r="N10" s="343">
        <v>20700</v>
      </c>
      <c r="O10" s="345">
        <f t="shared" si="0"/>
        <v>-762.10268948655357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56</v>
      </c>
      <c r="E11" s="257"/>
      <c r="F11" s="256">
        <f>SUM(F8:F10)</f>
        <v>409</v>
      </c>
      <c r="G11" s="206"/>
      <c r="H11" s="400" t="s">
        <v>28</v>
      </c>
      <c r="I11" s="401">
        <f>+M17</f>
        <v>44242.053789731042</v>
      </c>
      <c r="J11" s="208"/>
      <c r="K11" s="197">
        <v>7</v>
      </c>
      <c r="L11" s="227" t="s">
        <v>27</v>
      </c>
      <c r="M11" s="344">
        <f>+$F$4/$F$11*($D$8)+M10</f>
        <v>25039.11980440098</v>
      </c>
      <c r="N11" s="343"/>
      <c r="O11" s="345">
        <f>N11-M11</f>
        <v>-25039.11980440098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>
        <f>N23-N17</f>
        <v>28000</v>
      </c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28239.60880195599</v>
      </c>
      <c r="N12" s="343">
        <v>27362</v>
      </c>
      <c r="O12" s="345">
        <f>N12-M12</f>
        <v>-877.6088019559902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58173.594132029335</v>
      </c>
      <c r="J13" s="208"/>
      <c r="K13" s="197">
        <v>9</v>
      </c>
      <c r="L13" s="227" t="s">
        <v>22</v>
      </c>
      <c r="M13" s="344">
        <f t="shared" si="1"/>
        <v>31440.097799511001</v>
      </c>
      <c r="N13" s="343">
        <v>29000</v>
      </c>
      <c r="O13" s="345">
        <f t="shared" si="0"/>
        <v>-2440.0977995110006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>
        <f>AD11/4</f>
        <v>7000</v>
      </c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34640.586797066011</v>
      </c>
      <c r="N14" s="343">
        <v>33969</v>
      </c>
      <c r="O14" s="345">
        <f>N14-M14</f>
        <v>-671.58679706601106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77000</v>
      </c>
      <c r="J15" s="208"/>
      <c r="K15" s="197">
        <v>11</v>
      </c>
      <c r="L15" s="227" t="s">
        <v>80</v>
      </c>
      <c r="M15" s="344">
        <f t="shared" si="1"/>
        <v>37841.075794621021</v>
      </c>
      <c r="N15" s="343"/>
      <c r="O15" s="345">
        <f>N15-M15</f>
        <v>-37841.075794621021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>
        <f>AD13/4</f>
        <v>1750</v>
      </c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41041.564792176032</v>
      </c>
      <c r="N16" s="343">
        <v>39567</v>
      </c>
      <c r="O16" s="345">
        <f t="shared" si="0"/>
        <v>-1474.5647921760319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44242.053789731042</v>
      </c>
      <c r="N17" s="343">
        <v>42000</v>
      </c>
      <c r="O17" s="345">
        <f t="shared" si="0"/>
        <v>-2242.0537897310423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>
        <f>AD15/4</f>
        <v>437.5</v>
      </c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51207.823960880189</v>
      </c>
      <c r="N18" s="343">
        <v>50000</v>
      </c>
      <c r="O18" s="345">
        <f>N18-M18</f>
        <v>-1207.8239608801887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58173.594132029335</v>
      </c>
      <c r="N19" s="343"/>
      <c r="O19" s="345">
        <f t="shared" si="0"/>
        <v>-58173.594132029335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61938.875305623471</v>
      </c>
      <c r="N20" s="343"/>
      <c r="O20" s="345">
        <f t="shared" si="0"/>
        <v>-61938.875305623471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188.26405867970661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65704.156479217607</v>
      </c>
      <c r="N21" s="343"/>
      <c r="O21" s="345">
        <f t="shared" si="0"/>
        <v>-65704.156479217607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69469.437652811743</v>
      </c>
      <c r="N22" s="343"/>
      <c r="O22" s="345">
        <f t="shared" si="0"/>
        <v>-69469.437652811743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73234.718826405879</v>
      </c>
      <c r="N23" s="343">
        <v>70000</v>
      </c>
      <c r="O23" s="345">
        <f>N23-M23</f>
        <v>-3234.7188264058786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77000.000000000015</v>
      </c>
      <c r="N24" s="351"/>
      <c r="O24" s="350">
        <f t="shared" si="0"/>
        <v>-77000.000000000015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72800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77000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35000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-4200</v>
      </c>
      <c r="E27" s="312"/>
      <c r="F27" s="332">
        <f>D27/F25</f>
        <v>-3.2307692307692308</v>
      </c>
      <c r="G27" s="194"/>
      <c r="H27" s="194"/>
      <c r="I27" s="208"/>
      <c r="J27" s="314"/>
      <c r="K27" s="194"/>
      <c r="L27" s="208"/>
      <c r="M27" s="208"/>
      <c r="N27" s="266">
        <f>F4-N21</f>
        <v>77000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D22">
    <cfRule type="cellIs" dxfId="17" priority="1" operator="lessThan">
      <formula>$D$23</formula>
    </cfRule>
    <cfRule type="cellIs" dxfId="16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129921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129921" r:id="rId4" name="novafolha"/>
      </mc:Fallback>
    </mc:AlternateContent>
    <mc:AlternateContent xmlns:mc="http://schemas.openxmlformats.org/markup-compatibility/2006">
      <mc:Choice Requires="x14">
        <control shapeId="1812992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129922" r:id="rId6" name="atualizar"/>
      </mc:Fallback>
    </mc:AlternateContent>
    <mc:AlternateContent xmlns:mc="http://schemas.openxmlformats.org/markup-compatibility/2006">
      <mc:Choice Requires="x14">
        <control shapeId="18129923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129923" r:id="rId8" name="CommandButton1"/>
      </mc:Fallback>
    </mc:AlternateContent>
  </controls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FEC7C-A381-4DB2-B068-94E411EC6B4D}">
  <sheetPr codeName="Sheet659"/>
  <dimension ref="A1:CF110"/>
  <sheetViews>
    <sheetView topLeftCell="A6" zoomScale="85" zoomScaleNormal="85" workbookViewId="0">
      <selection activeCell="D27" sqref="D27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44623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65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72000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3032022</v>
      </c>
      <c r="AA4" s="354">
        <v>2032022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3282.0512820512822</v>
      </c>
      <c r="N5" s="352">
        <v>4800</v>
      </c>
      <c r="O5" s="345">
        <f>N5-M5</f>
        <v>1517.9487179487178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6564.1025641025644</v>
      </c>
      <c r="N6" s="343">
        <v>8200</v>
      </c>
      <c r="O6" s="345">
        <f>N6-M6</f>
        <v>1635.8974358974356</v>
      </c>
      <c r="P6" s="230" t="s">
        <v>46</v>
      </c>
      <c r="Q6" s="231">
        <f>+M11/7</f>
        <v>3282.0512820512818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9846.1538461538476</v>
      </c>
      <c r="N7" s="343">
        <v>12000</v>
      </c>
      <c r="O7" s="345">
        <f t="shared" ref="O7:O24" si="0">N7-M7</f>
        <v>2153.8461538461524</v>
      </c>
      <c r="P7" s="237" t="s">
        <v>113</v>
      </c>
      <c r="Q7" s="238">
        <f>+(M17-M11)/6</f>
        <v>3076.9230769230776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16</v>
      </c>
      <c r="E8" s="240">
        <v>7</v>
      </c>
      <c r="F8" s="241">
        <f>E8*D8</f>
        <v>112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13128.205128205129</v>
      </c>
      <c r="N8" s="343"/>
      <c r="O8" s="345">
        <f t="shared" si="0"/>
        <v>-13128.205128205129</v>
      </c>
      <c r="P8" s="237" t="s">
        <v>36</v>
      </c>
      <c r="Q8" s="238">
        <f>+(M19-M17)/2</f>
        <v>6564.1025641025626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15</v>
      </c>
      <c r="E9" s="243">
        <v>8</v>
      </c>
      <c r="F9" s="244">
        <f>E9*D9</f>
        <v>120</v>
      </c>
      <c r="G9" s="206"/>
      <c r="H9" s="421" t="s">
        <v>62</v>
      </c>
      <c r="I9" s="423">
        <f>M11-Q6</f>
        <v>19692.307692307691</v>
      </c>
      <c r="J9" s="208"/>
      <c r="K9" s="197">
        <v>5</v>
      </c>
      <c r="L9" s="227" t="s">
        <v>33</v>
      </c>
      <c r="M9" s="344">
        <f>+$F$4/$F$11*$D$8+M8</f>
        <v>16410.25641025641</v>
      </c>
      <c r="N9" s="343"/>
      <c r="O9" s="345">
        <f t="shared" si="0"/>
        <v>-16410.25641025641</v>
      </c>
      <c r="P9" s="245" t="s">
        <v>32</v>
      </c>
      <c r="Q9" s="246">
        <f>+(M24-M19)/7</f>
        <v>2490.842490842489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19692.307692307691</v>
      </c>
      <c r="N10" s="343">
        <v>17900</v>
      </c>
      <c r="O10" s="345">
        <f t="shared" si="0"/>
        <v>-1792.3076923076915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48</v>
      </c>
      <c r="E11" s="257"/>
      <c r="F11" s="256">
        <f>SUM(F8:F10)</f>
        <v>351</v>
      </c>
      <c r="G11" s="206"/>
      <c r="H11" s="400" t="s">
        <v>28</v>
      </c>
      <c r="I11" s="401">
        <f>+M17</f>
        <v>41435.897435897437</v>
      </c>
      <c r="J11" s="208"/>
      <c r="K11" s="197">
        <v>7</v>
      </c>
      <c r="L11" s="227" t="s">
        <v>27</v>
      </c>
      <c r="M11" s="344">
        <f>+$F$4/$F$11*($D$8)+M10</f>
        <v>22974.358974358973</v>
      </c>
      <c r="N11" s="343"/>
      <c r="O11" s="345">
        <f>N11-M11</f>
        <v>-22974.358974358973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>
        <f>N21-N17</f>
        <v>17000</v>
      </c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26051.282051282051</v>
      </c>
      <c r="N12" s="343"/>
      <c r="O12" s="345">
        <f>N12-M12</f>
        <v>-26051.282051282051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54564.102564102563</v>
      </c>
      <c r="J13" s="208"/>
      <c r="K13" s="197">
        <v>9</v>
      </c>
      <c r="L13" s="227" t="s">
        <v>22</v>
      </c>
      <c r="M13" s="344">
        <f t="shared" si="1"/>
        <v>29128.205128205129</v>
      </c>
      <c r="N13" s="343">
        <v>24500</v>
      </c>
      <c r="O13" s="345">
        <f t="shared" si="0"/>
        <v>-4628.2051282051289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>
        <f>AD11/4</f>
        <v>4250</v>
      </c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32205.128205128207</v>
      </c>
      <c r="N14" s="343">
        <v>27821</v>
      </c>
      <c r="O14" s="345">
        <f>N14-M14</f>
        <v>-4384.1282051282069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72000</v>
      </c>
      <c r="J15" s="208"/>
      <c r="K15" s="197">
        <v>11</v>
      </c>
      <c r="L15" s="227" t="s">
        <v>80</v>
      </c>
      <c r="M15" s="344">
        <f t="shared" si="1"/>
        <v>35282.051282051281</v>
      </c>
      <c r="N15" s="343">
        <v>32000</v>
      </c>
      <c r="O15" s="345">
        <f>N15-M15</f>
        <v>-3282.0512820512813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>
        <f>AD13/4</f>
        <v>1062.5</v>
      </c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38358.974358974359</v>
      </c>
      <c r="N16" s="343">
        <v>34800</v>
      </c>
      <c r="O16" s="345">
        <f t="shared" si="0"/>
        <v>-3558.9743589743593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41435.897435897437</v>
      </c>
      <c r="N17" s="343">
        <v>37000</v>
      </c>
      <c r="O17" s="345">
        <f t="shared" si="0"/>
        <v>-4435.8974358974374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>
        <f>AD15/4</f>
        <v>265.625</v>
      </c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48000</v>
      </c>
      <c r="N18" s="343">
        <v>42000</v>
      </c>
      <c r="O18" s="345">
        <f>N18-M18</f>
        <v>-6000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54564.102564102563</v>
      </c>
      <c r="N19" s="343">
        <v>45500</v>
      </c>
      <c r="O19" s="345">
        <f t="shared" si="0"/>
        <v>-9064.1025641025626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58051.282051282047</v>
      </c>
      <c r="N20" s="343"/>
      <c r="O20" s="345">
        <f t="shared" si="0"/>
        <v>-58051.282051282047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205.12820512820514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61538.461538461532</v>
      </c>
      <c r="N21" s="343">
        <v>54000</v>
      </c>
      <c r="O21" s="345">
        <f t="shared" si="0"/>
        <v>-7538.4615384615317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65025.641025641016</v>
      </c>
      <c r="N22" s="343"/>
      <c r="O22" s="345">
        <f t="shared" si="0"/>
        <v>-65025.641025641016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68512.820512820501</v>
      </c>
      <c r="N23" s="343"/>
      <c r="O23" s="345">
        <f>N23-M23</f>
        <v>-68512.820512820501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71999.999999999985</v>
      </c>
      <c r="N24" s="351"/>
      <c r="O24" s="350">
        <f t="shared" si="0"/>
        <v>-71999.999999999985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62400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35000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-9600</v>
      </c>
      <c r="E27" s="312"/>
      <c r="F27" s="332">
        <f>D27/F25</f>
        <v>-7.384615384615385</v>
      </c>
      <c r="G27" s="194"/>
      <c r="H27" s="194"/>
      <c r="I27" s="208"/>
      <c r="J27" s="314"/>
      <c r="K27" s="194"/>
      <c r="L27" s="208"/>
      <c r="M27" s="208"/>
      <c r="N27" s="266">
        <f>F4-N21</f>
        <v>18000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  <row r="110" spans="32:32" x14ac:dyDescent="0.2">
      <c r="AF110" s="1" t="s">
        <v>101</v>
      </c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15" priority="3" operator="lessThan">
      <formula>0</formula>
    </cfRule>
    <cfRule type="cellIs" dxfId="14" priority="4" operator="greaterThan">
      <formula>0</formula>
    </cfRule>
  </conditionalFormatting>
  <conditionalFormatting sqref="D22">
    <cfRule type="cellIs" dxfId="13" priority="1" operator="lessThan">
      <formula>$D$23</formula>
    </cfRule>
    <cfRule type="cellIs" dxfId="12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238465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238465" r:id="rId4" name="novafolha"/>
      </mc:Fallback>
    </mc:AlternateContent>
    <mc:AlternateContent xmlns:mc="http://schemas.openxmlformats.org/markup-compatibility/2006">
      <mc:Choice Requires="x14">
        <control shapeId="18238466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238466" r:id="rId6" name="atualizar"/>
      </mc:Fallback>
    </mc:AlternateContent>
    <mc:AlternateContent xmlns:mc="http://schemas.openxmlformats.org/markup-compatibility/2006">
      <mc:Choice Requires="x14">
        <control shapeId="18238467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238467" r:id="rId8" name="CommandButton1"/>
      </mc:Fallback>
    </mc:AlternateContent>
  </controls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B4CD5-CBC6-4692-8D06-5DE633B566FF}">
  <sheetPr codeName="Sheet660"/>
  <dimension ref="A1:CF51"/>
  <sheetViews>
    <sheetView zoomScale="70" zoomScaleNormal="70" workbookViewId="0">
      <selection activeCell="H31" sqref="H31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44624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82000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4032022</v>
      </c>
      <c r="AA4" s="354">
        <v>3032022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3252.1246458923511</v>
      </c>
      <c r="N5" s="352"/>
      <c r="O5" s="345">
        <f>N5-M5</f>
        <v>-3252.1246458923511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6504.2492917847021</v>
      </c>
      <c r="N6" s="343">
        <v>5000</v>
      </c>
      <c r="O6" s="345">
        <f>N6-M6</f>
        <v>-1504.2492917847021</v>
      </c>
      <c r="P6" s="230" t="s">
        <v>46</v>
      </c>
      <c r="Q6" s="231">
        <f>+M11/7</f>
        <v>3252.1246458923515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9756.3739376770536</v>
      </c>
      <c r="N7" s="343">
        <v>10200</v>
      </c>
      <c r="O7" s="345">
        <f t="shared" ref="O7:O24" si="0">N7-M7</f>
        <v>443.62606232294638</v>
      </c>
      <c r="P7" s="237" t="s">
        <v>113</v>
      </c>
      <c r="Q7" s="238">
        <f>+(M17-M11)/6</f>
        <v>3949.0084985835706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14</v>
      </c>
      <c r="E8" s="240">
        <v>7</v>
      </c>
      <c r="F8" s="241">
        <f>E8*D8</f>
        <v>98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13008.498583569404</v>
      </c>
      <c r="N8" s="343">
        <v>13600</v>
      </c>
      <c r="O8" s="345">
        <f t="shared" si="0"/>
        <v>591.50141643059578</v>
      </c>
      <c r="P8" s="237" t="s">
        <v>36</v>
      </c>
      <c r="Q8" s="238">
        <f>+(M19-M17)/2</f>
        <v>7898.0169971671385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194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17</v>
      </c>
      <c r="E9" s="243">
        <v>8</v>
      </c>
      <c r="F9" s="244">
        <f>E9*D9</f>
        <v>136</v>
      </c>
      <c r="G9" s="206"/>
      <c r="H9" s="421" t="s">
        <v>62</v>
      </c>
      <c r="I9" s="423">
        <f>M11-Q6</f>
        <v>19512.747875354107</v>
      </c>
      <c r="J9" s="208"/>
      <c r="K9" s="197">
        <v>5</v>
      </c>
      <c r="L9" s="227" t="s">
        <v>33</v>
      </c>
      <c r="M9" s="344">
        <f>+$F$4/$F$11*$D$8+M8</f>
        <v>16260.623229461755</v>
      </c>
      <c r="N9" s="343">
        <v>16300</v>
      </c>
      <c r="O9" s="345">
        <f t="shared" si="0"/>
        <v>39.376770538245182</v>
      </c>
      <c r="P9" s="245" t="s">
        <v>32</v>
      </c>
      <c r="Q9" s="246">
        <f>+(M24-M19)/7</f>
        <v>2820.7203561311221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17</v>
      </c>
      <c r="E10" s="243">
        <v>7</v>
      </c>
      <c r="F10" s="244">
        <f>E10*D10</f>
        <v>119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19512.747875354107</v>
      </c>
      <c r="N10" s="343">
        <v>20000</v>
      </c>
      <c r="O10" s="345">
        <f t="shared" si="0"/>
        <v>487.25212464589276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48</v>
      </c>
      <c r="E11" s="257"/>
      <c r="F11" s="256">
        <f>SUM(F8:F10)</f>
        <v>353</v>
      </c>
      <c r="G11" s="206"/>
      <c r="H11" s="400" t="s">
        <v>28</v>
      </c>
      <c r="I11" s="401">
        <f>+M17</f>
        <v>46458.923512747882</v>
      </c>
      <c r="J11" s="208"/>
      <c r="K11" s="197">
        <v>7</v>
      </c>
      <c r="L11" s="227" t="s">
        <v>27</v>
      </c>
      <c r="M11" s="344">
        <f>+$F$4/$F$11*($D$8)+M10</f>
        <v>22764.87252124646</v>
      </c>
      <c r="N11" s="343">
        <v>23300</v>
      </c>
      <c r="O11" s="345">
        <f>N11-M11</f>
        <v>535.12747875354034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>
        <f>N21-N17</f>
        <v>-43000</v>
      </c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26713.881019830027</v>
      </c>
      <c r="N12" s="343">
        <v>26300</v>
      </c>
      <c r="O12" s="345">
        <f>N12-M12</f>
        <v>-413.88101983002707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62254.957507082159</v>
      </c>
      <c r="J13" s="208"/>
      <c r="K13" s="197">
        <v>9</v>
      </c>
      <c r="L13" s="227" t="s">
        <v>22</v>
      </c>
      <c r="M13" s="344">
        <f t="shared" si="1"/>
        <v>30662.889518413598</v>
      </c>
      <c r="N13" s="343"/>
      <c r="O13" s="345">
        <f t="shared" si="0"/>
        <v>-30662.889518413598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>
        <f>AD11/4</f>
        <v>-10750</v>
      </c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34611.898016997169</v>
      </c>
      <c r="N14" s="343">
        <v>32200</v>
      </c>
      <c r="O14" s="345">
        <f>N14-M14</f>
        <v>-2411.8980169971692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82000</v>
      </c>
      <c r="J15" s="208"/>
      <c r="K15" s="197">
        <v>11</v>
      </c>
      <c r="L15" s="227" t="s">
        <v>80</v>
      </c>
      <c r="M15" s="344">
        <f t="shared" si="1"/>
        <v>38560.90651558074</v>
      </c>
      <c r="N15" s="343">
        <v>36000</v>
      </c>
      <c r="O15" s="345">
        <f>N15-M15</f>
        <v>-2560.9065155807402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>
        <f>AD13/4</f>
        <v>-2687.5</v>
      </c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42509.915014164311</v>
      </c>
      <c r="N16" s="343"/>
      <c r="O16" s="345">
        <f t="shared" si="0"/>
        <v>-42509.915014164311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46458.923512747882</v>
      </c>
      <c r="N17" s="343">
        <v>43000</v>
      </c>
      <c r="O17" s="345">
        <f t="shared" si="0"/>
        <v>-3458.9235127478823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>
        <f>AD15/4</f>
        <v>-671.875</v>
      </c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54356.940509915017</v>
      </c>
      <c r="N18" s="343">
        <v>49500</v>
      </c>
      <c r="O18" s="345">
        <f>N18-M18</f>
        <v>-4856.9405099150172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62254.957507082159</v>
      </c>
      <c r="N19" s="343"/>
      <c r="O19" s="345">
        <f t="shared" si="0"/>
        <v>-62254.957507082159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66203.96600566573</v>
      </c>
      <c r="N20" s="343"/>
      <c r="O20" s="345">
        <f t="shared" si="0"/>
        <v>-66203.96600566573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232.29461756373937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70152.974504249301</v>
      </c>
      <c r="N21" s="343"/>
      <c r="O21" s="345">
        <f t="shared" si="0"/>
        <v>-70152.974504249301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74101.983002832872</v>
      </c>
      <c r="N22" s="343"/>
      <c r="O22" s="345">
        <f t="shared" si="0"/>
        <v>-74101.983002832872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78050.991501416443</v>
      </c>
      <c r="N23" s="343"/>
      <c r="O23" s="345">
        <f>N23-M23</f>
        <v>-78050.991501416443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82000.000000000015</v>
      </c>
      <c r="N24" s="351"/>
      <c r="O24" s="350">
        <f t="shared" si="0"/>
        <v>-82000.000000000015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62400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82000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39000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-19600</v>
      </c>
      <c r="E27" s="312"/>
      <c r="F27" s="332">
        <f>D27/F25</f>
        <v>-15.076923076923077</v>
      </c>
      <c r="G27" s="194"/>
      <c r="H27" s="194"/>
      <c r="I27" s="208"/>
      <c r="J27" s="314"/>
      <c r="K27" s="194"/>
      <c r="L27" s="208"/>
      <c r="M27" s="208"/>
      <c r="N27" s="266">
        <f>F4-N21</f>
        <v>82000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11" priority="3" operator="lessThan">
      <formula>0</formula>
    </cfRule>
    <cfRule type="cellIs" dxfId="10" priority="4" operator="greaterThan">
      <formula>0</formula>
    </cfRule>
  </conditionalFormatting>
  <conditionalFormatting sqref="D22">
    <cfRule type="cellIs" dxfId="9" priority="1" operator="lessThan">
      <formula>$D$23</formula>
    </cfRule>
    <cfRule type="cellIs" dxfId="8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240513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240513" r:id="rId4" name="novafolha"/>
      </mc:Fallback>
    </mc:AlternateContent>
    <mc:AlternateContent xmlns:mc="http://schemas.openxmlformats.org/markup-compatibility/2006">
      <mc:Choice Requires="x14">
        <control shapeId="18240514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240514" r:id="rId6" name="atualizar"/>
      </mc:Fallback>
    </mc:AlternateContent>
    <mc:AlternateContent xmlns:mc="http://schemas.openxmlformats.org/markup-compatibility/2006">
      <mc:Choice Requires="x14">
        <control shapeId="18240515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240515" r:id="rId8" name="CommandButton1"/>
      </mc:Fallback>
    </mc:AlternateContent>
  </controls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70963-894A-42CF-80E1-46F805BE7B58}">
  <sheetPr codeName="Sheet661"/>
  <dimension ref="A1:CF51"/>
  <sheetViews>
    <sheetView zoomScale="70" zoomScaleNormal="70" workbookViewId="0">
      <selection activeCell="D4" sqref="D4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bestFit="1" customWidth="1"/>
    <col min="5" max="5" width="7.8554687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44625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3" customHeight="1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1.5" customHeight="1" thickBot="1" x14ac:dyDescent="0.45">
      <c r="A4" s="192"/>
      <c r="B4" s="205"/>
      <c r="C4" s="353" t="s">
        <v>111</v>
      </c>
      <c r="D4" s="211" t="s">
        <v>94</v>
      </c>
      <c r="E4" s="212"/>
      <c r="F4" s="184">
        <v>66000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5032022</v>
      </c>
      <c r="AA4" s="354">
        <v>4032022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2725.6637168141592</v>
      </c>
      <c r="N5" s="352"/>
      <c r="O5" s="345">
        <f>N5-M5</f>
        <v>-2725.6637168141592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5451.3274336283184</v>
      </c>
      <c r="N6" s="343"/>
      <c r="O6" s="345">
        <f>N6-M6</f>
        <v>-5451.3274336283184</v>
      </c>
      <c r="P6" s="230" t="s">
        <v>46</v>
      </c>
      <c r="Q6" s="231">
        <f>+M11/7</f>
        <v>2725.6637168141592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8176.9911504424781</v>
      </c>
      <c r="N7" s="343"/>
      <c r="O7" s="345">
        <f t="shared" ref="O7:O24" si="0">N7-M7</f>
        <v>-8176.9911504424781</v>
      </c>
      <c r="P7" s="237" t="s">
        <v>113</v>
      </c>
      <c r="Q7" s="238">
        <f>+(M17-M11)/6</f>
        <v>3309.7345132743362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14</v>
      </c>
      <c r="E8" s="240">
        <v>7</v>
      </c>
      <c r="F8" s="241">
        <f>E8*D8</f>
        <v>98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10902.654867256637</v>
      </c>
      <c r="N8" s="343"/>
      <c r="O8" s="345">
        <f t="shared" si="0"/>
        <v>-10902.654867256637</v>
      </c>
      <c r="P8" s="237" t="s">
        <v>36</v>
      </c>
      <c r="Q8" s="238">
        <f>+(M19-M17)/2</f>
        <v>6230.088495575219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208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17</v>
      </c>
      <c r="E9" s="243">
        <v>8</v>
      </c>
      <c r="F9" s="244">
        <f>E9*D9</f>
        <v>136</v>
      </c>
      <c r="G9" s="206"/>
      <c r="H9" s="421" t="s">
        <v>62</v>
      </c>
      <c r="I9" s="423">
        <f>M11-Q6</f>
        <v>16353.982300884954</v>
      </c>
      <c r="J9" s="208"/>
      <c r="K9" s="197">
        <v>5</v>
      </c>
      <c r="L9" s="227" t="s">
        <v>33</v>
      </c>
      <c r="M9" s="344">
        <f>+$F$4/$F$11*$D$8+M8</f>
        <v>13628.318584070796</v>
      </c>
      <c r="N9" s="343">
        <v>14000</v>
      </c>
      <c r="O9" s="345">
        <f t="shared" si="0"/>
        <v>371.68141592920438</v>
      </c>
      <c r="P9" s="245" t="s">
        <v>32</v>
      </c>
      <c r="Q9" s="246">
        <f>+(M24-M19)/7</f>
        <v>2085.9671302149168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15</v>
      </c>
      <c r="E10" s="243">
        <v>7</v>
      </c>
      <c r="F10" s="244">
        <f>E10*D10</f>
        <v>105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16353.982300884954</v>
      </c>
      <c r="N10" s="343"/>
      <c r="O10" s="345">
        <f t="shared" si="0"/>
        <v>-16353.982300884954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46</v>
      </c>
      <c r="E11" s="257"/>
      <c r="F11" s="256">
        <f>SUM(F8:F10)</f>
        <v>339</v>
      </c>
      <c r="G11" s="206"/>
      <c r="H11" s="400" t="s">
        <v>28</v>
      </c>
      <c r="I11" s="401">
        <f>+M17</f>
        <v>38938.053097345131</v>
      </c>
      <c r="J11" s="208"/>
      <c r="K11" s="197">
        <v>7</v>
      </c>
      <c r="L11" s="227" t="s">
        <v>27</v>
      </c>
      <c r="M11" s="344">
        <f>+$F$4/$F$11*($D$8)+M10</f>
        <v>19079.646017699113</v>
      </c>
      <c r="N11" s="343"/>
      <c r="O11" s="345">
        <f>N11-M11</f>
        <v>-19079.646017699113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22389.380530973449</v>
      </c>
      <c r="N12" s="343"/>
      <c r="O12" s="345">
        <f>N12-M12</f>
        <v>-22389.380530973449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51398.230088495569</v>
      </c>
      <c r="J13" s="208"/>
      <c r="K13" s="197">
        <v>9</v>
      </c>
      <c r="L13" s="227" t="s">
        <v>22</v>
      </c>
      <c r="M13" s="344">
        <f t="shared" si="1"/>
        <v>25699.115044247785</v>
      </c>
      <c r="N13" s="343"/>
      <c r="O13" s="345">
        <f t="shared" si="0"/>
        <v>-25699.115044247785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29008.84955752212</v>
      </c>
      <c r="N14" s="343"/>
      <c r="O14" s="345">
        <f>N14-M14</f>
        <v>-29008.84955752212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66000</v>
      </c>
      <c r="J15" s="208"/>
      <c r="K15" s="197">
        <v>11</v>
      </c>
      <c r="L15" s="227" t="s">
        <v>80</v>
      </c>
      <c r="M15" s="344">
        <f t="shared" si="1"/>
        <v>32318.584070796456</v>
      </c>
      <c r="N15" s="343"/>
      <c r="O15" s="345">
        <f>N15-M15</f>
        <v>-32318.584070796456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35628.318584070796</v>
      </c>
      <c r="N16" s="343"/>
      <c r="O16" s="345">
        <f t="shared" si="0"/>
        <v>-35628.318584070796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38938.053097345131</v>
      </c>
      <c r="N17" s="343">
        <v>39000</v>
      </c>
      <c r="O17" s="345">
        <f t="shared" si="0"/>
        <v>61.946902654868609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45168.14159292035</v>
      </c>
      <c r="N18" s="343"/>
      <c r="O18" s="345">
        <f>N18-M18</f>
        <v>-45168.14159292035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51398.230088495569</v>
      </c>
      <c r="N19" s="343"/>
      <c r="O19" s="345">
        <f t="shared" si="0"/>
        <v>-51398.230088495569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54318.584070796453</v>
      </c>
      <c r="N20" s="343"/>
      <c r="O20" s="345">
        <f t="shared" si="0"/>
        <v>-54318.584070796453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194.69026548672565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57238.938053097336</v>
      </c>
      <c r="N21" s="343"/>
      <c r="O21" s="345">
        <f t="shared" si="0"/>
        <v>-57238.938053097336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60159.292035398219</v>
      </c>
      <c r="N22" s="343"/>
      <c r="O22" s="345">
        <f t="shared" si="0"/>
        <v>-60159.292035398219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63079.646017699102</v>
      </c>
      <c r="N23" s="343"/>
      <c r="O23" s="345">
        <f>N23-M23</f>
        <v>-63079.646017699102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65999.999999999985</v>
      </c>
      <c r="N24" s="351"/>
      <c r="O24" s="350">
        <f t="shared" si="0"/>
        <v>-65999.999999999985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59800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66000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27000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-6200</v>
      </c>
      <c r="E27" s="312"/>
      <c r="F27" s="332">
        <f>D27/F25</f>
        <v>-4.7692307692307692</v>
      </c>
      <c r="G27" s="194"/>
      <c r="H27" s="194"/>
      <c r="I27" s="208"/>
      <c r="J27" s="314"/>
      <c r="K27" s="194"/>
      <c r="L27" s="208"/>
      <c r="M27" s="208"/>
      <c r="N27" s="266">
        <f>F4-N21</f>
        <v>66000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7" priority="3" operator="lessThan">
      <formula>0</formula>
    </cfRule>
    <cfRule type="cellIs" dxfId="6" priority="4" operator="greaterThan">
      <formula>0</formula>
    </cfRule>
  </conditionalFormatting>
  <conditionalFormatting sqref="D22">
    <cfRule type="cellIs" dxfId="5" priority="1" operator="lessThan">
      <formula>$D$23</formula>
    </cfRule>
    <cfRule type="cellIs" dxfId="4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242561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242561" r:id="rId4" name="novafolha"/>
      </mc:Fallback>
    </mc:AlternateContent>
    <mc:AlternateContent xmlns:mc="http://schemas.openxmlformats.org/markup-compatibility/2006">
      <mc:Choice Requires="x14">
        <control shapeId="18242562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242562" r:id="rId6" name="atualizar"/>
      </mc:Fallback>
    </mc:AlternateContent>
    <mc:AlternateContent xmlns:mc="http://schemas.openxmlformats.org/markup-compatibility/2006">
      <mc:Choice Requires="x14">
        <control shapeId="18242563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242563" r:id="rId8" name="CommandButton1"/>
      </mc:Fallback>
    </mc:AlternateContent>
  </controls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7C5E-4A90-4B5D-AF6D-59B5D5E51E39}">
  <sheetPr codeName="Sheet662"/>
  <dimension ref="A1:CF51"/>
  <sheetViews>
    <sheetView zoomScale="70" zoomScaleNormal="70" workbookViewId="0">
      <selection activeCell="Q6" sqref="Q6:Q9"/>
    </sheetView>
  </sheetViews>
  <sheetFormatPr defaultColWidth="9.140625" defaultRowHeight="12.75" x14ac:dyDescent="0.2"/>
  <cols>
    <col min="1" max="1" width="1.7109375" style="4" customWidth="1"/>
    <col min="2" max="2" width="5.28515625" style="4" customWidth="1"/>
    <col min="3" max="3" width="32.5703125" style="4" customWidth="1"/>
    <col min="4" max="4" width="18.42578125" style="4" customWidth="1"/>
    <col min="5" max="5" width="1.42578125" style="4" hidden="1" customWidth="1"/>
    <col min="6" max="6" width="20.42578125" style="4" bestFit="1" customWidth="1"/>
    <col min="7" max="7" width="2.7109375" style="4" customWidth="1"/>
    <col min="8" max="8" width="10.7109375" style="5" bestFit="1" customWidth="1"/>
    <col min="9" max="9" width="15.5703125" style="4" bestFit="1" customWidth="1"/>
    <col min="10" max="10" width="11.28515625" style="1" customWidth="1"/>
    <col min="11" max="11" width="4.140625" style="3" customWidth="1"/>
    <col min="12" max="12" width="10" style="2" customWidth="1"/>
    <col min="13" max="13" width="11.28515625" style="2" bestFit="1" customWidth="1"/>
    <col min="14" max="14" width="11.5703125" style="3" bestFit="1" customWidth="1"/>
    <col min="15" max="15" width="9.5703125" style="3" customWidth="1"/>
    <col min="16" max="16" width="10" style="3" bestFit="1" customWidth="1"/>
    <col min="17" max="17" width="11.140625" style="2" customWidth="1"/>
    <col min="18" max="18" width="4.28515625" style="1" customWidth="1"/>
    <col min="19" max="23" width="9.140625" style="1"/>
    <col min="24" max="24" width="5.42578125" style="1" customWidth="1"/>
    <col min="25" max="25" width="9.140625" style="1"/>
    <col min="26" max="26" width="9.42578125" style="1" bestFit="1" customWidth="1"/>
    <col min="27" max="27" width="9.42578125" style="12" bestFit="1" customWidth="1"/>
    <col min="28" max="16384" width="9.140625" style="1"/>
  </cols>
  <sheetData>
    <row r="1" spans="1:84" ht="3" customHeight="1" thickBot="1" x14ac:dyDescent="0.25">
      <c r="A1" s="192"/>
      <c r="B1" s="192"/>
      <c r="C1" s="192"/>
      <c r="D1" s="192"/>
      <c r="E1" s="192"/>
      <c r="F1" s="192"/>
      <c r="G1" s="192"/>
      <c r="H1" s="193"/>
      <c r="I1" s="192"/>
      <c r="J1" s="194"/>
      <c r="K1" s="195"/>
      <c r="L1" s="196"/>
      <c r="M1" s="196"/>
      <c r="N1" s="195"/>
      <c r="O1" s="195"/>
      <c r="P1" s="197"/>
      <c r="Q1" s="198"/>
      <c r="R1" s="194"/>
      <c r="S1" s="194"/>
      <c r="T1" s="194"/>
      <c r="U1" s="194"/>
      <c r="V1" s="194"/>
      <c r="W1" s="194"/>
      <c r="X1" s="194"/>
      <c r="Y1" s="194"/>
      <c r="Z1" s="194"/>
      <c r="AA1" s="208"/>
      <c r="AB1" s="194"/>
      <c r="AC1" s="194"/>
      <c r="AD1" s="194"/>
      <c r="AE1" s="194"/>
      <c r="AF1" s="194"/>
      <c r="AG1" s="194"/>
      <c r="AH1" s="194"/>
    </row>
    <row r="2" spans="1:84" ht="29.25" customHeight="1" thickBot="1" x14ac:dyDescent="0.55000000000000004">
      <c r="A2" s="192"/>
      <c r="B2" s="358">
        <v>44627</v>
      </c>
      <c r="C2" s="359"/>
      <c r="D2" s="359"/>
      <c r="E2" s="359"/>
      <c r="F2" s="359"/>
      <c r="G2" s="359"/>
      <c r="H2" s="359"/>
      <c r="I2" s="359"/>
      <c r="J2" s="360"/>
      <c r="K2" s="199"/>
      <c r="L2" s="200" t="s">
        <v>54</v>
      </c>
      <c r="M2" s="201" t="s">
        <v>53</v>
      </c>
      <c r="N2" s="202" t="s">
        <v>52</v>
      </c>
      <c r="O2" s="202" t="s">
        <v>51</v>
      </c>
      <c r="P2" s="203" t="s">
        <v>50</v>
      </c>
      <c r="Q2" s="127" t="s">
        <v>117</v>
      </c>
      <c r="R2" s="204"/>
      <c r="S2" s="194"/>
      <c r="T2" s="194"/>
      <c r="U2" s="194"/>
      <c r="V2" s="194"/>
      <c r="W2" s="194"/>
      <c r="X2" s="194"/>
      <c r="Y2" s="194"/>
      <c r="Z2" s="194"/>
      <c r="AA2" s="208"/>
      <c r="AB2" s="194"/>
      <c r="AC2" s="194"/>
      <c r="AD2" s="194"/>
      <c r="AE2" s="194"/>
      <c r="AF2" s="194"/>
      <c r="AG2" s="194"/>
      <c r="AH2" s="194"/>
    </row>
    <row r="3" spans="1:84" ht="16.5" thickBot="1" x14ac:dyDescent="0.3">
      <c r="A3" s="192"/>
      <c r="B3" s="205"/>
      <c r="C3" s="206"/>
      <c r="D3" s="206"/>
      <c r="E3" s="206"/>
      <c r="F3" s="206"/>
      <c r="G3" s="206"/>
      <c r="H3" s="207"/>
      <c r="I3" s="206"/>
      <c r="J3" s="208"/>
      <c r="K3" s="209"/>
      <c r="L3" s="210"/>
      <c r="M3" s="210"/>
      <c r="N3" s="210"/>
      <c r="O3" s="210"/>
      <c r="P3" s="210"/>
      <c r="Q3" s="210"/>
      <c r="R3" s="210"/>
      <c r="S3" s="210"/>
      <c r="T3" s="210"/>
      <c r="U3" s="194"/>
      <c r="V3" s="194"/>
      <c r="W3" s="194"/>
      <c r="X3" s="194"/>
      <c r="Y3" s="194"/>
      <c r="Z3" s="194" t="s">
        <v>112</v>
      </c>
      <c r="AA3" s="208"/>
      <c r="AB3" s="194"/>
      <c r="AC3" s="194"/>
      <c r="AD3" s="194"/>
      <c r="AE3" s="194"/>
      <c r="AF3" s="194"/>
      <c r="AG3" s="194"/>
      <c r="AH3" s="194"/>
    </row>
    <row r="4" spans="1:84" ht="34.5" thickBot="1" x14ac:dyDescent="0.45">
      <c r="A4" s="192"/>
      <c r="B4" s="205"/>
      <c r="C4" s="353" t="s">
        <v>111</v>
      </c>
      <c r="D4" s="211" t="s">
        <v>94</v>
      </c>
      <c r="E4" s="212"/>
      <c r="F4" s="184">
        <v>70000</v>
      </c>
      <c r="G4" s="206"/>
      <c r="H4" s="327" t="s">
        <v>102</v>
      </c>
      <c r="I4" s="213"/>
      <c r="J4" s="194"/>
      <c r="K4" s="197"/>
      <c r="L4" s="198"/>
      <c r="M4" s="198"/>
      <c r="N4" s="214"/>
      <c r="O4" s="197"/>
      <c r="P4" s="197"/>
      <c r="Q4" s="198"/>
      <c r="R4" s="196"/>
      <c r="S4" s="194"/>
      <c r="T4" s="337" t="s">
        <v>109</v>
      </c>
      <c r="U4" s="337"/>
      <c r="V4" s="337"/>
      <c r="W4" s="337"/>
      <c r="X4" s="337"/>
      <c r="Y4" s="336"/>
      <c r="Z4" s="354">
        <v>7032022</v>
      </c>
      <c r="AA4" s="354">
        <v>5032022</v>
      </c>
      <c r="AB4" s="194"/>
      <c r="AC4" s="194"/>
      <c r="AD4" s="194"/>
      <c r="AE4" s="194"/>
      <c r="AF4" s="194"/>
      <c r="AG4" s="194"/>
      <c r="AH4" s="194"/>
    </row>
    <row r="5" spans="1:84" ht="27" customHeight="1" thickBot="1" x14ac:dyDescent="0.35">
      <c r="A5" s="192"/>
      <c r="B5" s="215"/>
      <c r="C5" s="194"/>
      <c r="D5" s="216" t="s">
        <v>95</v>
      </c>
      <c r="E5" s="217"/>
      <c r="F5" s="218"/>
      <c r="G5" s="206"/>
      <c r="H5" s="219" t="s">
        <v>57</v>
      </c>
      <c r="I5" s="220" t="str">
        <f>+TEXT(B2,"")</f>
        <v/>
      </c>
      <c r="J5" s="194"/>
      <c r="K5" s="197">
        <v>1</v>
      </c>
      <c r="L5" s="221" t="s">
        <v>49</v>
      </c>
      <c r="M5" s="346">
        <f>+$F$4/$F$11*$D$8+M1</f>
        <v>3409.7421203438398</v>
      </c>
      <c r="N5" s="352">
        <v>1900</v>
      </c>
      <c r="O5" s="345">
        <f>N5-M5</f>
        <v>-1509.7421203438398</v>
      </c>
      <c r="P5" s="415" t="s">
        <v>48</v>
      </c>
      <c r="Q5" s="416"/>
      <c r="R5" s="224"/>
      <c r="S5" s="333" t="s">
        <v>103</v>
      </c>
      <c r="T5" s="210"/>
      <c r="U5" s="194"/>
      <c r="V5" s="194"/>
      <c r="W5" s="194"/>
      <c r="X5" s="194"/>
      <c r="Y5" s="194"/>
      <c r="Z5" s="194"/>
      <c r="AA5" s="208"/>
      <c r="AB5" s="194"/>
      <c r="AC5" s="194"/>
      <c r="AD5" s="194"/>
      <c r="AE5" s="194"/>
      <c r="AF5" s="194"/>
      <c r="AG5" s="194"/>
      <c r="AH5" s="194"/>
    </row>
    <row r="6" spans="1:84" ht="18.75" customHeight="1" thickBot="1" x14ac:dyDescent="0.3">
      <c r="A6" s="192"/>
      <c r="B6" s="215"/>
      <c r="C6" s="194"/>
      <c r="D6" s="194"/>
      <c r="E6" s="194"/>
      <c r="F6" s="194"/>
      <c r="G6" s="206"/>
      <c r="H6" s="207"/>
      <c r="I6" s="225"/>
      <c r="J6" s="341"/>
      <c r="K6" s="197">
        <v>2</v>
      </c>
      <c r="L6" s="227" t="s">
        <v>47</v>
      </c>
      <c r="M6" s="344">
        <f>+$F$4/$F$11*$D$8+M5</f>
        <v>6819.4842406876796</v>
      </c>
      <c r="N6" s="343">
        <v>7000</v>
      </c>
      <c r="O6" s="345">
        <f>N6-M6</f>
        <v>180.51575931232037</v>
      </c>
      <c r="P6" s="230" t="s">
        <v>46</v>
      </c>
      <c r="Q6" s="231">
        <f>+M11/7</f>
        <v>3409.7421203438394</v>
      </c>
      <c r="R6" s="232"/>
      <c r="S6" s="208"/>
      <c r="T6" s="194"/>
      <c r="U6" s="208"/>
      <c r="V6" s="194"/>
      <c r="W6" s="194"/>
      <c r="X6" s="194"/>
      <c r="Y6" s="194"/>
      <c r="Z6" s="194"/>
      <c r="AA6" s="208"/>
      <c r="AB6" s="194"/>
      <c r="AC6" s="194"/>
      <c r="AD6" s="194"/>
      <c r="AE6" s="194"/>
      <c r="AF6" s="194"/>
      <c r="AG6" s="194"/>
      <c r="AH6" s="194"/>
    </row>
    <row r="7" spans="1:84" ht="19.5" customHeight="1" thickBot="1" x14ac:dyDescent="0.3">
      <c r="A7" s="192"/>
      <c r="B7" s="215"/>
      <c r="C7" s="233" t="s">
        <v>45</v>
      </c>
      <c r="D7" s="234" t="s">
        <v>44</v>
      </c>
      <c r="E7" s="235" t="s">
        <v>43</v>
      </c>
      <c r="F7" s="236" t="s">
        <v>42</v>
      </c>
      <c r="G7" s="206"/>
      <c r="H7" s="417" t="s">
        <v>41</v>
      </c>
      <c r="I7" s="418"/>
      <c r="J7" s="208"/>
      <c r="K7" s="197">
        <v>3</v>
      </c>
      <c r="L7" s="227" t="s">
        <v>61</v>
      </c>
      <c r="M7" s="344">
        <f>+$F$4/$F$11*$D$8+M6</f>
        <v>10229.22636103152</v>
      </c>
      <c r="N7" s="343">
        <v>11600</v>
      </c>
      <c r="O7" s="345">
        <f t="shared" ref="O7:O24" si="0">N7-M7</f>
        <v>1370.7736389684796</v>
      </c>
      <c r="P7" s="237" t="s">
        <v>113</v>
      </c>
      <c r="Q7" s="238">
        <f>+(M17-M11)/6</f>
        <v>2607.4498567335249</v>
      </c>
      <c r="R7" s="232"/>
      <c r="S7" s="208" t="s">
        <v>104</v>
      </c>
      <c r="T7" s="194"/>
      <c r="U7" s="194"/>
      <c r="V7" s="194"/>
      <c r="W7" s="194"/>
      <c r="X7" s="194"/>
      <c r="Y7" s="194"/>
      <c r="Z7" s="194"/>
      <c r="AA7" s="208"/>
      <c r="AB7" s="194"/>
      <c r="AC7" s="194"/>
      <c r="AD7" s="194"/>
      <c r="AE7" s="194"/>
      <c r="AF7" s="194"/>
      <c r="AG7" s="194"/>
      <c r="AH7" s="194"/>
    </row>
    <row r="8" spans="1:84" ht="24" customHeight="1" thickBot="1" x14ac:dyDescent="0.3">
      <c r="A8" s="192"/>
      <c r="B8" s="215"/>
      <c r="C8" s="239" t="s">
        <v>59</v>
      </c>
      <c r="D8" s="158">
        <v>17</v>
      </c>
      <c r="E8" s="240">
        <v>7</v>
      </c>
      <c r="F8" s="241">
        <f>E8*D8</f>
        <v>119</v>
      </c>
      <c r="G8" s="206"/>
      <c r="H8" s="419"/>
      <c r="I8" s="420"/>
      <c r="J8" s="208"/>
      <c r="K8" s="197">
        <v>4</v>
      </c>
      <c r="L8" s="227" t="s">
        <v>37</v>
      </c>
      <c r="M8" s="344">
        <f>+$F$4/$F$11*$D$8+M7</f>
        <v>13638.968481375359</v>
      </c>
      <c r="N8" s="343">
        <v>15600</v>
      </c>
      <c r="O8" s="345">
        <f t="shared" si="0"/>
        <v>1961.0315186246407</v>
      </c>
      <c r="P8" s="237" t="s">
        <v>36</v>
      </c>
      <c r="Q8" s="238">
        <f>+(M19-M17)/2</f>
        <v>6217.7650429799432</v>
      </c>
      <c r="R8" s="232"/>
      <c r="T8" s="194"/>
      <c r="U8" s="208"/>
      <c r="V8" s="194"/>
      <c r="W8" s="194"/>
      <c r="X8" s="194"/>
      <c r="Y8" s="194"/>
      <c r="Z8" s="194"/>
      <c r="AA8" s="208"/>
      <c r="AB8" s="194"/>
      <c r="AC8" s="208"/>
      <c r="AD8" s="194"/>
      <c r="AE8" s="208"/>
      <c r="AF8" s="194"/>
      <c r="AG8" s="194"/>
      <c r="AH8" s="194"/>
    </row>
    <row r="9" spans="1:84" ht="18.75" customHeight="1" thickBot="1" x14ac:dyDescent="0.3">
      <c r="A9" s="192"/>
      <c r="B9" s="215"/>
      <c r="C9" s="242" t="s">
        <v>60</v>
      </c>
      <c r="D9" s="86">
        <v>13</v>
      </c>
      <c r="E9" s="243">
        <v>8</v>
      </c>
      <c r="F9" s="244">
        <f>E9*D9</f>
        <v>104</v>
      </c>
      <c r="G9" s="206"/>
      <c r="H9" s="421" t="s">
        <v>62</v>
      </c>
      <c r="I9" s="423">
        <f>M11-Q6</f>
        <v>20458.452722063037</v>
      </c>
      <c r="J9" s="208"/>
      <c r="K9" s="197">
        <v>5</v>
      </c>
      <c r="L9" s="227" t="s">
        <v>33</v>
      </c>
      <c r="M9" s="344">
        <f>+$F$4/$F$11*$D$8+M8</f>
        <v>17048.710601719198</v>
      </c>
      <c r="N9" s="343"/>
      <c r="O9" s="345">
        <f t="shared" si="0"/>
        <v>-17048.710601719198</v>
      </c>
      <c r="P9" s="245" t="s">
        <v>32</v>
      </c>
      <c r="Q9" s="246">
        <f>+(M24-M19)/7</f>
        <v>2578.7965616045817</v>
      </c>
      <c r="R9" s="247"/>
      <c r="T9" s="194"/>
      <c r="U9" s="194"/>
      <c r="V9" s="194"/>
      <c r="W9" s="194"/>
      <c r="X9" s="194"/>
      <c r="Y9" s="194"/>
      <c r="Z9" s="194"/>
      <c r="AA9" s="208"/>
      <c r="AB9" s="194"/>
      <c r="AC9" s="194"/>
      <c r="AD9" s="208"/>
      <c r="AE9" s="194"/>
      <c r="AF9" s="194"/>
      <c r="AG9" s="194"/>
      <c r="AH9" s="194"/>
    </row>
    <row r="10" spans="1:84" ht="18.75" customHeight="1" x14ac:dyDescent="0.25">
      <c r="A10" s="192"/>
      <c r="B10" s="205"/>
      <c r="C10" s="242" t="s">
        <v>31</v>
      </c>
      <c r="D10" s="86">
        <v>18</v>
      </c>
      <c r="E10" s="243">
        <v>7</v>
      </c>
      <c r="F10" s="244">
        <f>E10*D10</f>
        <v>126</v>
      </c>
      <c r="G10" s="206"/>
      <c r="H10" s="422"/>
      <c r="I10" s="424"/>
      <c r="J10" s="208"/>
      <c r="K10" s="197">
        <v>6</v>
      </c>
      <c r="L10" s="249" t="s">
        <v>30</v>
      </c>
      <c r="M10" s="347">
        <f>+$F$4/$F$11*$D$8+M9</f>
        <v>20458.452722063037</v>
      </c>
      <c r="N10" s="343">
        <v>21900</v>
      </c>
      <c r="O10" s="345">
        <f t="shared" si="0"/>
        <v>1441.5472779369629</v>
      </c>
      <c r="P10" s="251"/>
      <c r="Q10" s="252"/>
      <c r="R10" s="253"/>
      <c r="T10" s="194"/>
      <c r="U10" s="254"/>
      <c r="V10" s="208"/>
      <c r="W10" s="194"/>
      <c r="X10" s="194"/>
      <c r="Y10" s="194"/>
      <c r="Z10" s="194"/>
      <c r="AA10" s="208"/>
      <c r="AB10" s="194"/>
      <c r="AC10" s="194"/>
      <c r="AD10" s="194"/>
      <c r="AE10" s="194"/>
      <c r="AF10" s="194"/>
      <c r="AG10" s="194"/>
      <c r="AH10" s="194"/>
    </row>
    <row r="11" spans="1:84" ht="18.75" customHeight="1" x14ac:dyDescent="0.25">
      <c r="A11" s="192"/>
      <c r="B11" s="205"/>
      <c r="C11" s="255" t="s">
        <v>29</v>
      </c>
      <c r="D11" s="256">
        <f>SUM(D8:D10)</f>
        <v>48</v>
      </c>
      <c r="E11" s="257"/>
      <c r="F11" s="256">
        <f>SUM(F8:F10)</f>
        <v>349</v>
      </c>
      <c r="G11" s="206"/>
      <c r="H11" s="400" t="s">
        <v>28</v>
      </c>
      <c r="I11" s="401">
        <f>+M17</f>
        <v>39512.893982808026</v>
      </c>
      <c r="J11" s="208"/>
      <c r="K11" s="197">
        <v>7</v>
      </c>
      <c r="L11" s="227" t="s">
        <v>27</v>
      </c>
      <c r="M11" s="344">
        <f>+$F$4/$F$11*($D$8)+M10</f>
        <v>23868.194842406876</v>
      </c>
      <c r="N11" s="343">
        <v>25000</v>
      </c>
      <c r="O11" s="345">
        <f>N11-M11</f>
        <v>1131.805157593124</v>
      </c>
      <c r="Q11" s="252"/>
      <c r="R11" s="258"/>
      <c r="T11" s="254"/>
      <c r="U11" s="259"/>
      <c r="V11" s="208"/>
      <c r="W11" s="194"/>
      <c r="X11" s="194"/>
      <c r="Y11" s="194"/>
      <c r="Z11" s="194"/>
      <c r="AA11" s="208"/>
      <c r="AB11" s="194"/>
      <c r="AC11" s="208"/>
      <c r="AD11" s="208"/>
      <c r="AE11" s="194"/>
      <c r="AF11" s="194"/>
      <c r="AG11" s="194"/>
      <c r="AH11" s="194"/>
    </row>
    <row r="12" spans="1:84" ht="21.75" customHeight="1" x14ac:dyDescent="0.25">
      <c r="A12" s="192"/>
      <c r="B12" s="215"/>
      <c r="C12" s="242" t="s">
        <v>85</v>
      </c>
      <c r="D12" s="86"/>
      <c r="E12" s="243">
        <v>8</v>
      </c>
      <c r="F12" s="244">
        <f>E12*D12</f>
        <v>0</v>
      </c>
      <c r="G12" s="206"/>
      <c r="H12" s="400"/>
      <c r="I12" s="401"/>
      <c r="J12" s="208"/>
      <c r="K12" s="197">
        <v>8</v>
      </c>
      <c r="L12" s="227" t="s">
        <v>25</v>
      </c>
      <c r="M12" s="344">
        <f t="shared" ref="M12:M16" si="1">+$F$4/$F$11*($D$9)+M11</f>
        <v>26475.644699140401</v>
      </c>
      <c r="N12" s="343"/>
      <c r="O12" s="345">
        <f>N12-M12</f>
        <v>-26475.644699140401</v>
      </c>
      <c r="P12" s="251"/>
      <c r="Q12" s="252"/>
      <c r="R12" s="258"/>
      <c r="S12" s="1" t="s">
        <v>105</v>
      </c>
      <c r="T12" s="208"/>
      <c r="U12" s="254"/>
      <c r="V12" s="208"/>
      <c r="W12" s="208"/>
      <c r="X12" s="194"/>
      <c r="Z12" s="194"/>
      <c r="AA12" s="208"/>
      <c r="AB12" s="194"/>
      <c r="AC12" s="208"/>
      <c r="AD12" s="194"/>
      <c r="AE12" s="194"/>
      <c r="AF12" s="194"/>
      <c r="AG12" s="194"/>
      <c r="AH12" s="194"/>
    </row>
    <row r="13" spans="1:84" ht="21.75" customHeight="1" x14ac:dyDescent="0.25">
      <c r="A13" s="192"/>
      <c r="B13" s="260"/>
      <c r="C13" s="242" t="s">
        <v>86</v>
      </c>
      <c r="D13" s="86"/>
      <c r="E13" s="243">
        <v>8</v>
      </c>
      <c r="F13" s="244">
        <f>E13*D13</f>
        <v>0</v>
      </c>
      <c r="G13" s="206"/>
      <c r="H13" s="400" t="s">
        <v>23</v>
      </c>
      <c r="I13" s="401">
        <f>+M19</f>
        <v>51948.424068767912</v>
      </c>
      <c r="J13" s="208"/>
      <c r="K13" s="197">
        <v>9</v>
      </c>
      <c r="L13" s="227" t="s">
        <v>22</v>
      </c>
      <c r="M13" s="344">
        <f t="shared" si="1"/>
        <v>29083.094555873926</v>
      </c>
      <c r="N13" s="343"/>
      <c r="O13" s="345">
        <f t="shared" si="0"/>
        <v>-29083.094555873926</v>
      </c>
      <c r="P13" s="251"/>
      <c r="Q13" s="252"/>
      <c r="R13" s="258"/>
      <c r="S13" s="334" t="s">
        <v>106</v>
      </c>
      <c r="T13" s="208"/>
      <c r="U13" s="254"/>
      <c r="V13" s="194"/>
      <c r="W13" s="194"/>
      <c r="X13" s="208"/>
      <c r="Y13" s="194"/>
      <c r="Z13" s="194"/>
      <c r="AA13" s="208"/>
      <c r="AB13" s="194"/>
      <c r="AC13" s="194"/>
      <c r="AD13" s="194"/>
      <c r="AE13" s="194"/>
      <c r="AF13" s="194"/>
      <c r="AG13" s="194"/>
      <c r="AH13" s="194"/>
      <c r="CF13" s="1" t="s">
        <v>114</v>
      </c>
    </row>
    <row r="14" spans="1:84" ht="21.75" customHeight="1" x14ac:dyDescent="0.25">
      <c r="A14" s="192"/>
      <c r="B14" s="205"/>
      <c r="C14" s="242" t="s">
        <v>93</v>
      </c>
      <c r="D14" s="86"/>
      <c r="E14" s="243">
        <v>8</v>
      </c>
      <c r="F14" s="244">
        <f>E14*D14</f>
        <v>0</v>
      </c>
      <c r="G14" s="206"/>
      <c r="H14" s="400"/>
      <c r="I14" s="401"/>
      <c r="J14" s="208"/>
      <c r="K14" s="262">
        <v>10</v>
      </c>
      <c r="L14" s="227" t="s">
        <v>20</v>
      </c>
      <c r="M14" s="344">
        <f t="shared" si="1"/>
        <v>31690.544412607451</v>
      </c>
      <c r="N14" s="343"/>
      <c r="O14" s="345">
        <f>N14-M14</f>
        <v>-31690.544412607451</v>
      </c>
      <c r="P14" s="342"/>
      <c r="Q14" s="252"/>
      <c r="R14" s="258"/>
      <c r="S14" s="335"/>
      <c r="T14" s="194"/>
      <c r="U14" s="194"/>
      <c r="V14" s="194"/>
      <c r="W14" s="194"/>
      <c r="X14" s="194"/>
      <c r="Y14" s="194"/>
      <c r="Z14" s="194"/>
      <c r="AA14" s="208"/>
      <c r="AB14" s="194"/>
      <c r="AC14" s="194"/>
      <c r="AD14" s="194"/>
      <c r="AE14" s="194"/>
      <c r="AF14" s="194"/>
      <c r="AG14" s="194"/>
      <c r="AH14" s="194"/>
    </row>
    <row r="15" spans="1:84" ht="21.75" customHeight="1" x14ac:dyDescent="0.25">
      <c r="A15" s="192"/>
      <c r="B15" s="205"/>
      <c r="C15" s="242" t="s">
        <v>88</v>
      </c>
      <c r="D15" s="356"/>
      <c r="E15" s="243"/>
      <c r="F15" s="330"/>
      <c r="G15" s="206"/>
      <c r="H15" s="400" t="s">
        <v>18</v>
      </c>
      <c r="I15" s="401">
        <f>+F4</f>
        <v>70000</v>
      </c>
      <c r="J15" s="208"/>
      <c r="K15" s="197">
        <v>11</v>
      </c>
      <c r="L15" s="227" t="s">
        <v>80</v>
      </c>
      <c r="M15" s="344">
        <f t="shared" si="1"/>
        <v>34297.994269340976</v>
      </c>
      <c r="N15" s="343"/>
      <c r="O15" s="345">
        <f>N15-M15</f>
        <v>-34297.994269340976</v>
      </c>
      <c r="P15" s="251"/>
      <c r="Q15" s="252"/>
      <c r="R15" s="210"/>
      <c r="S15" s="232" t="s">
        <v>107</v>
      </c>
      <c r="T15" s="208"/>
      <c r="U15" s="208"/>
      <c r="V15" s="194"/>
      <c r="W15" s="194"/>
      <c r="X15" s="194"/>
      <c r="Y15" s="194"/>
      <c r="Z15" s="194"/>
      <c r="AA15" s="208"/>
      <c r="AB15" s="194"/>
      <c r="AC15" s="194"/>
      <c r="AD15" s="194"/>
      <c r="AE15" s="194"/>
      <c r="AF15" s="194"/>
      <c r="AG15" s="194"/>
      <c r="AH15" s="194"/>
    </row>
    <row r="16" spans="1:84" ht="21.75" customHeight="1" thickBot="1" x14ac:dyDescent="0.3">
      <c r="A16" s="192">
        <v>24</v>
      </c>
      <c r="B16" s="205"/>
      <c r="C16" s="263" t="s">
        <v>92</v>
      </c>
      <c r="D16" s="329"/>
      <c r="E16" s="264"/>
      <c r="F16" s="331"/>
      <c r="G16" s="206"/>
      <c r="H16" s="402"/>
      <c r="I16" s="403"/>
      <c r="J16" s="208"/>
      <c r="K16" s="197">
        <v>12</v>
      </c>
      <c r="L16" s="227" t="s">
        <v>15</v>
      </c>
      <c r="M16" s="344">
        <f t="shared" si="1"/>
        <v>36905.444126074501</v>
      </c>
      <c r="N16" s="343"/>
      <c r="O16" s="345">
        <f t="shared" si="0"/>
        <v>-36905.444126074501</v>
      </c>
      <c r="P16" s="266"/>
      <c r="Q16" s="252"/>
      <c r="R16" s="259"/>
      <c r="S16" s="194"/>
      <c r="T16" s="208"/>
      <c r="U16" s="208"/>
      <c r="V16" s="208"/>
      <c r="W16" s="194"/>
      <c r="X16" s="194"/>
      <c r="Y16" s="194"/>
      <c r="Z16" s="194"/>
      <c r="AA16" s="277"/>
      <c r="AB16" s="194"/>
      <c r="AC16" s="194"/>
      <c r="AD16" s="194"/>
      <c r="AE16" s="194"/>
      <c r="AF16" s="194"/>
      <c r="AG16" s="194"/>
      <c r="AH16" s="194"/>
    </row>
    <row r="17" spans="1:34" ht="20.25" customHeight="1" thickBot="1" x14ac:dyDescent="0.5">
      <c r="A17" s="192"/>
      <c r="B17" s="205"/>
      <c r="C17" s="192"/>
      <c r="D17" s="192"/>
      <c r="E17" s="192"/>
      <c r="F17" s="192"/>
      <c r="G17" s="225"/>
      <c r="H17" s="267"/>
      <c r="I17" s="268"/>
      <c r="J17" s="194"/>
      <c r="K17" s="197">
        <v>13</v>
      </c>
      <c r="L17" s="269" t="s">
        <v>13</v>
      </c>
      <c r="M17" s="344">
        <f>+$F$4/$F$11*($D$9)+M16</f>
        <v>39512.893982808026</v>
      </c>
      <c r="N17" s="343"/>
      <c r="O17" s="345">
        <f t="shared" si="0"/>
        <v>-39512.893982808026</v>
      </c>
      <c r="P17" s="266"/>
      <c r="Q17" s="252"/>
      <c r="R17" s="258"/>
      <c r="S17" s="194"/>
      <c r="T17" s="254"/>
      <c r="U17" s="208"/>
      <c r="V17" s="254"/>
      <c r="W17" s="194"/>
      <c r="X17" s="270"/>
      <c r="Y17" s="254"/>
      <c r="Z17" s="194"/>
      <c r="AA17" s="208"/>
      <c r="AB17" s="194"/>
      <c r="AC17" s="194"/>
      <c r="AD17" s="194"/>
      <c r="AE17" s="194"/>
      <c r="AF17" s="194"/>
      <c r="AG17" s="194"/>
      <c r="AH17" s="194"/>
    </row>
    <row r="18" spans="1:34" ht="20.25" customHeight="1" thickBot="1" x14ac:dyDescent="0.4">
      <c r="A18" s="192"/>
      <c r="B18" s="205"/>
      <c r="C18" s="271" t="s">
        <v>87</v>
      </c>
      <c r="D18" s="272"/>
      <c r="E18" s="272"/>
      <c r="F18" s="273">
        <f>SUM(F12:F16)</f>
        <v>0</v>
      </c>
      <c r="G18" s="225"/>
      <c r="H18" s="274"/>
      <c r="I18" s="275"/>
      <c r="J18" s="194"/>
      <c r="K18" s="197">
        <v>14</v>
      </c>
      <c r="L18" s="249" t="s">
        <v>12</v>
      </c>
      <c r="M18" s="348">
        <f>+$F$4/$F$11*($D$9+$D$10)+M17</f>
        <v>45730.659025787972</v>
      </c>
      <c r="N18" s="343"/>
      <c r="O18" s="345">
        <f>N18-M18</f>
        <v>-45730.659025787972</v>
      </c>
      <c r="P18" s="198"/>
      <c r="Q18" s="252"/>
      <c r="R18" s="277"/>
      <c r="S18" s="208"/>
      <c r="T18" s="194"/>
      <c r="U18" s="192"/>
      <c r="V18" s="194"/>
      <c r="W18" s="194"/>
      <c r="X18" s="194"/>
      <c r="Y18" s="194"/>
      <c r="Z18" s="210"/>
      <c r="AA18" s="208"/>
      <c r="AB18" s="194"/>
      <c r="AC18" s="194"/>
      <c r="AD18" s="208"/>
      <c r="AE18" s="194"/>
      <c r="AF18" s="194"/>
      <c r="AG18" s="194"/>
      <c r="AH18" s="194"/>
    </row>
    <row r="19" spans="1:34" ht="18.75" customHeight="1" thickBot="1" x14ac:dyDescent="0.3">
      <c r="A19" s="192"/>
      <c r="B19" s="205"/>
      <c r="C19" s="404" t="s">
        <v>96</v>
      </c>
      <c r="D19" s="405"/>
      <c r="E19" s="278"/>
      <c r="F19" s="279">
        <f ca="1">IFERROR(INDIRECT(AA4&amp;"!F19")+F18,F18)</f>
        <v>0</v>
      </c>
      <c r="G19" s="206"/>
      <c r="H19" s="406" t="s">
        <v>67</v>
      </c>
      <c r="I19" s="407"/>
      <c r="J19" s="408"/>
      <c r="K19" s="197">
        <v>15</v>
      </c>
      <c r="L19" s="227" t="s">
        <v>9</v>
      </c>
      <c r="M19" s="344">
        <f>+$F$4/$F$11*($D$9+$D$10)+M18</f>
        <v>51948.424068767912</v>
      </c>
      <c r="N19" s="343"/>
      <c r="O19" s="345">
        <f t="shared" si="0"/>
        <v>-51948.424068767912</v>
      </c>
      <c r="P19" s="280"/>
      <c r="Q19" s="281"/>
      <c r="R19" s="258"/>
      <c r="T19" s="194"/>
      <c r="U19" s="194"/>
      <c r="V19" s="208"/>
      <c r="W19" s="194"/>
      <c r="X19" s="194"/>
      <c r="Y19" s="194"/>
      <c r="Z19" s="194"/>
      <c r="AA19" s="208"/>
      <c r="AB19" s="194"/>
      <c r="AC19" s="194"/>
      <c r="AD19" s="194"/>
      <c r="AE19" s="194"/>
      <c r="AF19" s="194"/>
      <c r="AG19" s="194"/>
      <c r="AH19" s="194"/>
    </row>
    <row r="20" spans="1:34" ht="20.25" customHeight="1" thickBot="1" x14ac:dyDescent="0.3">
      <c r="A20" s="192"/>
      <c r="B20" s="205"/>
      <c r="C20" s="192"/>
      <c r="D20" s="192"/>
      <c r="E20" s="192"/>
      <c r="F20" s="192"/>
      <c r="G20" s="206"/>
      <c r="H20" s="409"/>
      <c r="I20" s="410"/>
      <c r="J20" s="411"/>
      <c r="K20" s="197">
        <v>16</v>
      </c>
      <c r="L20" s="227" t="s">
        <v>8</v>
      </c>
      <c r="M20" s="344">
        <f>+$F$4/$F$11*($D$10)+M19</f>
        <v>55558.739255014327</v>
      </c>
      <c r="N20" s="343"/>
      <c r="O20" s="345">
        <f t="shared" si="0"/>
        <v>-55558.739255014327</v>
      </c>
      <c r="P20" s="282"/>
      <c r="Q20" s="252"/>
      <c r="R20" s="277"/>
      <c r="S20" s="208" t="s">
        <v>108</v>
      </c>
      <c r="T20" s="194"/>
      <c r="U20" s="194"/>
      <c r="V20" s="210"/>
      <c r="W20" s="194"/>
      <c r="X20" s="194"/>
      <c r="Y20" s="194"/>
      <c r="Z20" s="194"/>
      <c r="AA20" s="208"/>
      <c r="AB20" s="194"/>
      <c r="AC20" s="194"/>
      <c r="AD20" s="208"/>
      <c r="AE20" s="194"/>
      <c r="AF20" s="194"/>
      <c r="AG20" s="194"/>
      <c r="AH20" s="194"/>
    </row>
    <row r="21" spans="1:34" ht="20.25" customHeight="1" x14ac:dyDescent="0.35">
      <c r="A21" s="192"/>
      <c r="B21" s="205"/>
      <c r="C21" s="283" t="s">
        <v>89</v>
      </c>
      <c r="D21" s="338" t="e">
        <f>+F4/F18</f>
        <v>#DIV/0!</v>
      </c>
      <c r="E21" s="285"/>
      <c r="F21" s="357">
        <f>F4/F11</f>
        <v>200.5730659025788</v>
      </c>
      <c r="G21" s="286"/>
      <c r="H21" s="409"/>
      <c r="I21" s="410"/>
      <c r="J21" s="411"/>
      <c r="K21" s="197">
        <v>17</v>
      </c>
      <c r="L21" s="227" t="s">
        <v>7</v>
      </c>
      <c r="M21" s="344">
        <f>+$F$4/$F$11*($D$10)+M20</f>
        <v>59169.054441260741</v>
      </c>
      <c r="N21" s="343"/>
      <c r="O21" s="345">
        <f t="shared" si="0"/>
        <v>-59169.054441260741</v>
      </c>
      <c r="P21" s="287"/>
      <c r="Q21" s="288"/>
      <c r="R21" s="258"/>
      <c r="T21" s="194"/>
      <c r="U21" s="194"/>
      <c r="V21" s="194"/>
      <c r="W21" s="194"/>
      <c r="X21" s="194"/>
      <c r="Y21" s="194"/>
      <c r="Z21" s="194"/>
      <c r="AA21" s="208"/>
      <c r="AB21" s="194"/>
      <c r="AC21" s="194"/>
      <c r="AD21" s="194"/>
      <c r="AE21" s="194"/>
      <c r="AF21" s="194"/>
      <c r="AG21" s="194"/>
      <c r="AH21" s="194"/>
    </row>
    <row r="22" spans="1:34" ht="20.25" customHeight="1" thickBot="1" x14ac:dyDescent="0.4">
      <c r="A22" s="192"/>
      <c r="B22" s="205"/>
      <c r="C22" s="289" t="s">
        <v>90</v>
      </c>
      <c r="D22" s="339" t="e">
        <f ca="1">+F5/F19</f>
        <v>#DIV/0!</v>
      </c>
      <c r="E22" s="291"/>
      <c r="F22" s="194"/>
      <c r="G22" s="286"/>
      <c r="H22" s="409"/>
      <c r="I22" s="410"/>
      <c r="J22" s="411"/>
      <c r="K22" s="197">
        <v>18</v>
      </c>
      <c r="L22" s="227" t="s">
        <v>5</v>
      </c>
      <c r="M22" s="344">
        <f>+$F$4/$F$11*($D$10)+M21</f>
        <v>62779.369627507156</v>
      </c>
      <c r="N22" s="343"/>
      <c r="O22" s="345">
        <f t="shared" si="0"/>
        <v>-62779.369627507156</v>
      </c>
      <c r="P22" s="292"/>
      <c r="Q22" s="288"/>
      <c r="R22" s="293"/>
      <c r="S22" s="208" t="s">
        <v>110</v>
      </c>
      <c r="T22" s="194"/>
      <c r="U22" s="194"/>
      <c r="V22" s="194"/>
      <c r="W22" s="210"/>
      <c r="X22" s="194"/>
      <c r="Y22" s="194"/>
      <c r="Z22" s="194"/>
      <c r="AA22" s="208"/>
      <c r="AB22" s="194"/>
      <c r="AC22" s="194"/>
      <c r="AD22" s="194"/>
      <c r="AE22" s="194"/>
      <c r="AF22" s="194"/>
      <c r="AG22" s="194"/>
      <c r="AH22" s="194"/>
    </row>
    <row r="23" spans="1:34" ht="18.75" customHeight="1" thickBot="1" x14ac:dyDescent="0.4">
      <c r="A23" s="192"/>
      <c r="B23" s="205"/>
      <c r="C23" s="294" t="s">
        <v>91</v>
      </c>
      <c r="D23" s="340">
        <v>115</v>
      </c>
      <c r="E23" s="291"/>
      <c r="F23" s="194"/>
      <c r="G23" s="286"/>
      <c r="H23" s="409"/>
      <c r="I23" s="410"/>
      <c r="J23" s="411"/>
      <c r="K23" s="197">
        <v>19</v>
      </c>
      <c r="L23" s="227" t="s">
        <v>2</v>
      </c>
      <c r="M23" s="344">
        <f>+$F$4/$F$11*($D$10)+M22</f>
        <v>66389.684813753571</v>
      </c>
      <c r="N23" s="343"/>
      <c r="O23" s="345">
        <f>N23-M23</f>
        <v>-66389.684813753571</v>
      </c>
      <c r="P23" s="296"/>
      <c r="Q23" s="288"/>
      <c r="R23" s="210"/>
      <c r="S23" s="208"/>
      <c r="T23" s="194"/>
      <c r="U23" s="194"/>
      <c r="V23" s="194"/>
      <c r="W23" s="194"/>
      <c r="X23" s="194"/>
      <c r="Y23" s="194"/>
      <c r="Z23" s="194"/>
      <c r="AA23" s="208"/>
      <c r="AB23" s="194"/>
      <c r="AC23" s="194"/>
      <c r="AD23" s="194"/>
      <c r="AE23" s="194"/>
      <c r="AF23" s="194"/>
      <c r="AG23" s="194"/>
      <c r="AH23" s="194"/>
    </row>
    <row r="24" spans="1:34" ht="18.75" customHeight="1" thickBot="1" x14ac:dyDescent="0.4">
      <c r="A24" s="192"/>
      <c r="B24" s="205"/>
      <c r="C24" s="192"/>
      <c r="D24" s="192"/>
      <c r="E24" s="192"/>
      <c r="F24" s="194"/>
      <c r="G24" s="297"/>
      <c r="H24" s="412"/>
      <c r="I24" s="413"/>
      <c r="J24" s="414"/>
      <c r="K24" s="197">
        <v>20</v>
      </c>
      <c r="L24" s="298" t="s">
        <v>0</v>
      </c>
      <c r="M24" s="349">
        <f>+$F$4/$F$11*($D$10)+M23</f>
        <v>69999.999999999985</v>
      </c>
      <c r="N24" s="351"/>
      <c r="O24" s="350">
        <f t="shared" si="0"/>
        <v>-69999.999999999985</v>
      </c>
      <c r="P24" s="301"/>
      <c r="Q24" s="302"/>
      <c r="R24" s="194"/>
      <c r="S24" s="208"/>
      <c r="T24" s="194"/>
      <c r="U24" s="194"/>
      <c r="V24" s="194"/>
      <c r="W24" s="194"/>
      <c r="X24" s="194"/>
      <c r="Y24" s="194"/>
      <c r="Z24" s="194"/>
      <c r="AA24" s="208"/>
      <c r="AB24" s="194"/>
      <c r="AC24" s="194"/>
      <c r="AD24" s="194"/>
      <c r="AE24" s="194"/>
      <c r="AF24" s="194"/>
      <c r="AG24" s="194"/>
      <c r="AH24" s="194"/>
    </row>
    <row r="25" spans="1:34" ht="19.5" thickBot="1" x14ac:dyDescent="0.35">
      <c r="A25" s="192"/>
      <c r="B25" s="205"/>
      <c r="C25" s="303" t="s">
        <v>6</v>
      </c>
      <c r="D25" s="304">
        <f>F25*D11</f>
        <v>62400</v>
      </c>
      <c r="E25" s="305"/>
      <c r="F25" s="308">
        <v>1300</v>
      </c>
      <c r="G25" s="194"/>
      <c r="H25" s="194"/>
      <c r="I25" s="194"/>
      <c r="J25" s="194"/>
      <c r="K25" s="194"/>
      <c r="L25" s="194"/>
      <c r="M25" s="198"/>
      <c r="N25" s="208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208"/>
      <c r="AB25" s="194"/>
      <c r="AC25" s="194"/>
      <c r="AD25" s="194"/>
      <c r="AE25" s="194"/>
      <c r="AF25" s="194"/>
      <c r="AG25" s="194"/>
      <c r="AH25" s="194"/>
    </row>
    <row r="26" spans="1:34" ht="18.75" x14ac:dyDescent="0.3">
      <c r="A26" s="192"/>
      <c r="B26" s="205"/>
      <c r="C26" s="306" t="s">
        <v>4</v>
      </c>
      <c r="D26" s="307">
        <f>F4</f>
        <v>70000</v>
      </c>
      <c r="E26" s="305"/>
      <c r="F26" s="308" t="s">
        <v>3</v>
      </c>
      <c r="G26" s="194"/>
      <c r="H26" s="194"/>
      <c r="I26" s="208"/>
      <c r="J26" s="194"/>
      <c r="K26" s="194"/>
      <c r="L26" s="208"/>
      <c r="M26" s="208" t="s">
        <v>123</v>
      </c>
      <c r="N26" s="357">
        <f>F4-N17</f>
        <v>70000</v>
      </c>
      <c r="O26" s="254"/>
      <c r="P26" s="208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208"/>
      <c r="AB26" s="194"/>
      <c r="AC26" s="194"/>
      <c r="AD26" s="194"/>
      <c r="AE26" s="194"/>
      <c r="AF26" s="194"/>
      <c r="AG26" s="194"/>
      <c r="AH26" s="194"/>
    </row>
    <row r="27" spans="1:34" ht="19.5" thickBot="1" x14ac:dyDescent="0.35">
      <c r="A27" s="192"/>
      <c r="B27" s="205"/>
      <c r="C27" s="310" t="s">
        <v>1</v>
      </c>
      <c r="D27" s="311">
        <f>D25-D26</f>
        <v>-7600</v>
      </c>
      <c r="E27" s="312"/>
      <c r="F27" s="332">
        <f>D27/F25</f>
        <v>-5.8461538461538458</v>
      </c>
      <c r="G27" s="194"/>
      <c r="H27" s="194"/>
      <c r="I27" s="208"/>
      <c r="J27" s="314"/>
      <c r="K27" s="194"/>
      <c r="L27" s="208"/>
      <c r="M27" s="208"/>
      <c r="N27" s="266">
        <f>F4-N21</f>
        <v>70000</v>
      </c>
      <c r="O27" s="208"/>
      <c r="P27" s="208"/>
      <c r="Q27" s="266"/>
      <c r="R27" s="315"/>
      <c r="S27" s="315"/>
      <c r="T27" s="194"/>
      <c r="U27" s="194"/>
      <c r="V27" s="194"/>
      <c r="W27" s="194"/>
      <c r="X27" s="194"/>
      <c r="Y27" s="194"/>
      <c r="Z27" s="194"/>
      <c r="AA27" s="208"/>
      <c r="AB27" s="194"/>
      <c r="AC27" s="194"/>
      <c r="AD27" s="194"/>
      <c r="AE27" s="194"/>
      <c r="AF27" s="194"/>
      <c r="AG27" s="194"/>
      <c r="AH27" s="194"/>
    </row>
    <row r="28" spans="1:34" ht="18.75" customHeight="1" x14ac:dyDescent="0.2">
      <c r="A28" s="192"/>
      <c r="B28" s="315"/>
      <c r="C28" s="315"/>
      <c r="D28" s="194"/>
      <c r="E28" s="194"/>
      <c r="F28" s="194"/>
      <c r="G28" s="194"/>
      <c r="H28" s="355"/>
      <c r="I28" s="194"/>
      <c r="J28" s="314"/>
      <c r="K28" s="316"/>
      <c r="L28" s="317"/>
      <c r="M28" s="317"/>
      <c r="N28" s="316"/>
      <c r="O28" s="316"/>
      <c r="P28" s="316"/>
      <c r="Q28" s="266"/>
      <c r="R28" s="315"/>
      <c r="S28" s="315"/>
      <c r="T28" s="194"/>
      <c r="U28" s="194"/>
      <c r="V28" s="194"/>
      <c r="W28" s="194"/>
      <c r="X28" s="194"/>
      <c r="Y28" s="194"/>
      <c r="Z28" s="194"/>
      <c r="AA28" s="208"/>
      <c r="AB28" s="194"/>
      <c r="AC28" s="194"/>
      <c r="AD28" s="194"/>
      <c r="AE28" s="194"/>
      <c r="AF28" s="194"/>
      <c r="AG28" s="194"/>
      <c r="AH28" s="194"/>
    </row>
    <row r="29" spans="1:34" x14ac:dyDescent="0.2">
      <c r="A29" s="192"/>
      <c r="B29" s="315"/>
      <c r="C29" s="315"/>
      <c r="D29" s="194"/>
      <c r="E29" s="194"/>
      <c r="F29" s="194"/>
      <c r="G29" s="194"/>
      <c r="H29" s="194"/>
      <c r="I29" s="194"/>
      <c r="J29" s="314"/>
      <c r="K29" s="316"/>
      <c r="L29" s="317"/>
      <c r="M29" s="317"/>
      <c r="N29" s="316"/>
      <c r="O29" s="316"/>
      <c r="P29" s="316"/>
      <c r="Q29" s="317"/>
      <c r="R29" s="315"/>
      <c r="S29" s="315"/>
      <c r="T29" s="194"/>
      <c r="U29" s="194"/>
      <c r="V29" s="194"/>
      <c r="W29" s="194"/>
      <c r="X29" s="194"/>
      <c r="Y29" s="194"/>
      <c r="Z29" s="194"/>
      <c r="AA29" s="208"/>
      <c r="AB29" s="194"/>
      <c r="AC29" s="194"/>
      <c r="AD29" s="194"/>
      <c r="AE29" s="194"/>
      <c r="AF29" s="194"/>
      <c r="AG29" s="194"/>
      <c r="AH29" s="194"/>
    </row>
    <row r="30" spans="1:34" x14ac:dyDescent="0.2">
      <c r="A30" s="192"/>
      <c r="B30" s="315"/>
      <c r="C30" s="315"/>
      <c r="D30" s="194"/>
      <c r="E30" s="194"/>
      <c r="F30" s="194"/>
      <c r="G30" s="194"/>
      <c r="H30" s="194"/>
      <c r="I30" s="194"/>
      <c r="J30" s="314"/>
      <c r="K30" s="316"/>
      <c r="L30" s="317"/>
      <c r="M30" s="317"/>
      <c r="N30" s="316"/>
      <c r="O30" s="316"/>
      <c r="P30" s="316"/>
      <c r="Q30" s="317"/>
      <c r="R30" s="315"/>
      <c r="S30" s="315"/>
      <c r="T30" s="194"/>
      <c r="U30" s="194"/>
      <c r="V30" s="194"/>
      <c r="W30" s="194"/>
      <c r="X30" s="194"/>
      <c r="Y30" s="194"/>
      <c r="Z30" s="194"/>
      <c r="AA30" s="208"/>
      <c r="AB30" s="194"/>
      <c r="AC30" s="194"/>
      <c r="AD30" s="194"/>
      <c r="AE30" s="194"/>
      <c r="AF30" s="194"/>
      <c r="AG30" s="194"/>
      <c r="AH30" s="194"/>
    </row>
    <row r="31" spans="1:34" x14ac:dyDescent="0.2">
      <c r="A31" s="192"/>
      <c r="B31" s="315"/>
      <c r="C31" s="315"/>
      <c r="D31" s="194"/>
      <c r="E31" s="194"/>
      <c r="F31" s="194"/>
      <c r="G31" s="194"/>
      <c r="H31" s="194"/>
      <c r="I31" s="194"/>
      <c r="J31" s="314"/>
      <c r="K31" s="316"/>
      <c r="L31" s="317"/>
      <c r="M31" s="317"/>
      <c r="N31" s="316"/>
      <c r="O31" s="316"/>
      <c r="P31" s="316"/>
      <c r="Q31" s="317"/>
      <c r="R31" s="315"/>
      <c r="S31" s="315"/>
      <c r="T31" s="194"/>
      <c r="U31" s="194"/>
      <c r="V31" s="194"/>
      <c r="W31" s="194"/>
      <c r="X31" s="194"/>
      <c r="Y31" s="194"/>
      <c r="Z31" s="194"/>
      <c r="AA31" s="208"/>
      <c r="AB31" s="194"/>
      <c r="AC31" s="194"/>
      <c r="AD31" s="194"/>
      <c r="AE31" s="194"/>
      <c r="AF31" s="194"/>
      <c r="AG31" s="194"/>
      <c r="AH31" s="194"/>
    </row>
    <row r="32" spans="1:34" x14ac:dyDescent="0.2">
      <c r="A32" s="192"/>
      <c r="B32" s="315"/>
      <c r="C32" s="315"/>
      <c r="D32" s="194"/>
      <c r="E32" s="194"/>
      <c r="F32" s="194"/>
      <c r="G32" s="194"/>
      <c r="H32" s="194"/>
      <c r="I32" s="208"/>
      <c r="J32" s="314"/>
      <c r="K32" s="316"/>
      <c r="L32" s="317"/>
      <c r="M32" s="317"/>
      <c r="N32" s="316"/>
      <c r="O32" s="316"/>
      <c r="P32" s="316"/>
      <c r="Q32" s="317"/>
      <c r="R32" s="315"/>
      <c r="S32" s="315"/>
      <c r="T32" s="194"/>
      <c r="U32" s="194"/>
      <c r="V32" s="194"/>
      <c r="W32" s="194"/>
      <c r="X32" s="194"/>
      <c r="Y32" s="194"/>
      <c r="Z32" s="194"/>
      <c r="AA32" s="208"/>
      <c r="AB32" s="194"/>
      <c r="AC32" s="194"/>
      <c r="AD32" s="194"/>
      <c r="AE32" s="194"/>
      <c r="AF32" s="194"/>
      <c r="AG32" s="194"/>
      <c r="AH32" s="194"/>
    </row>
    <row r="33" spans="1:34" x14ac:dyDescent="0.2">
      <c r="A33" s="192"/>
      <c r="B33" s="315"/>
      <c r="C33" s="314"/>
      <c r="D33" s="314"/>
      <c r="E33" s="314"/>
      <c r="F33" s="314"/>
      <c r="G33" s="194"/>
      <c r="H33" s="194"/>
      <c r="I33" s="194"/>
      <c r="J33" s="314"/>
      <c r="K33" s="316"/>
      <c r="L33" s="317"/>
      <c r="M33" s="317"/>
      <c r="N33" s="316"/>
      <c r="O33" s="316"/>
      <c r="P33" s="316"/>
      <c r="Q33" s="317"/>
      <c r="R33" s="315"/>
      <c r="S33" s="315"/>
      <c r="T33" s="194"/>
      <c r="U33" s="194"/>
      <c r="V33" s="194"/>
      <c r="W33" s="194"/>
      <c r="X33" s="194"/>
      <c r="Y33" s="194"/>
      <c r="Z33" s="194"/>
      <c r="AA33" s="208"/>
      <c r="AB33" s="194"/>
      <c r="AC33" s="194"/>
      <c r="AD33" s="194"/>
      <c r="AE33" s="194"/>
      <c r="AF33" s="194"/>
      <c r="AG33" s="194"/>
      <c r="AH33" s="194"/>
    </row>
    <row r="34" spans="1:34" x14ac:dyDescent="0.2">
      <c r="A34" s="192"/>
      <c r="B34" s="315"/>
      <c r="C34" s="314"/>
      <c r="D34" s="314"/>
      <c r="E34" s="314"/>
      <c r="F34" s="314"/>
      <c r="G34" s="194"/>
      <c r="H34" s="194"/>
      <c r="I34" s="194"/>
      <c r="J34" s="208"/>
      <c r="K34" s="316"/>
      <c r="L34" s="317"/>
      <c r="M34" s="317"/>
      <c r="N34" s="316"/>
      <c r="O34" s="316"/>
      <c r="P34" s="316"/>
      <c r="Q34" s="317"/>
      <c r="R34" s="194"/>
      <c r="S34" s="194"/>
      <c r="T34" s="194"/>
      <c r="U34" s="194"/>
      <c r="V34" s="194"/>
      <c r="W34" s="194"/>
      <c r="X34" s="194"/>
      <c r="Y34" s="194"/>
      <c r="Z34" s="194"/>
      <c r="AA34" s="208"/>
      <c r="AB34" s="194"/>
      <c r="AC34" s="194"/>
      <c r="AD34" s="194"/>
      <c r="AE34" s="194"/>
      <c r="AF34" s="194"/>
      <c r="AG34" s="194"/>
      <c r="AH34" s="194"/>
    </row>
    <row r="35" spans="1:34" x14ac:dyDescent="0.2">
      <c r="A35" s="192"/>
      <c r="B35" s="315"/>
      <c r="C35" s="314"/>
      <c r="D35" s="314"/>
      <c r="E35" s="314"/>
      <c r="F35" s="314"/>
      <c r="G35" s="194"/>
      <c r="H35" s="194"/>
      <c r="I35" s="194"/>
      <c r="J35" s="208"/>
      <c r="K35" s="318"/>
      <c r="L35" s="266"/>
      <c r="M35" s="266"/>
      <c r="N35" s="318"/>
      <c r="O35" s="318"/>
      <c r="P35" s="318"/>
      <c r="Q35" s="266"/>
      <c r="R35" s="194"/>
      <c r="S35" s="194"/>
      <c r="T35" s="194"/>
      <c r="U35" s="194"/>
      <c r="V35" s="194"/>
      <c r="W35" s="194"/>
      <c r="X35" s="194"/>
      <c r="Y35" s="194"/>
      <c r="Z35" s="194"/>
      <c r="AA35" s="208"/>
      <c r="AB35" s="194"/>
      <c r="AC35" s="194"/>
      <c r="AD35" s="194"/>
      <c r="AE35" s="194"/>
      <c r="AF35" s="194"/>
      <c r="AG35" s="194"/>
      <c r="AH35" s="194"/>
    </row>
    <row r="36" spans="1:34" x14ac:dyDescent="0.2">
      <c r="A36" s="192"/>
      <c r="B36" s="315"/>
      <c r="C36" s="314"/>
      <c r="D36" s="314"/>
      <c r="E36" s="314"/>
      <c r="F36" s="314"/>
      <c r="G36" s="194"/>
      <c r="H36" s="194"/>
      <c r="I36" s="194"/>
      <c r="J36" s="208"/>
      <c r="K36" s="318"/>
      <c r="L36" s="266"/>
      <c r="M36" s="266"/>
      <c r="N36" s="318"/>
      <c r="O36" s="318"/>
      <c r="P36" s="318"/>
      <c r="Q36" s="266"/>
      <c r="R36" s="194"/>
      <c r="S36" s="194"/>
      <c r="T36" s="194"/>
      <c r="U36" s="194"/>
      <c r="V36" s="194"/>
      <c r="W36" s="194"/>
      <c r="X36" s="194"/>
      <c r="Y36" s="194"/>
      <c r="Z36" s="194"/>
      <c r="AA36" s="208"/>
      <c r="AB36" s="194"/>
      <c r="AC36" s="194"/>
      <c r="AD36" s="194"/>
      <c r="AE36" s="194"/>
      <c r="AF36" s="194"/>
      <c r="AG36" s="194"/>
      <c r="AH36" s="194"/>
    </row>
    <row r="37" spans="1:34" x14ac:dyDescent="0.2">
      <c r="A37" s="192"/>
      <c r="B37" s="319"/>
      <c r="C37" s="314"/>
      <c r="D37" s="314"/>
      <c r="E37" s="314"/>
      <c r="F37" s="314"/>
      <c r="G37" s="314"/>
      <c r="H37" s="320"/>
      <c r="I37" s="314"/>
      <c r="J37" s="208"/>
      <c r="K37" s="318"/>
      <c r="L37" s="266"/>
      <c r="M37" s="266"/>
      <c r="N37" s="318"/>
      <c r="O37" s="318"/>
      <c r="P37" s="318"/>
      <c r="Q37" s="266"/>
      <c r="R37" s="194"/>
      <c r="S37" s="194"/>
      <c r="T37" s="194"/>
      <c r="U37" s="194"/>
      <c r="V37" s="194"/>
      <c r="W37" s="194"/>
      <c r="X37" s="194"/>
      <c r="Y37" s="194"/>
      <c r="Z37" s="194"/>
      <c r="AA37" s="208"/>
      <c r="AB37" s="194"/>
      <c r="AC37" s="194"/>
      <c r="AD37" s="194"/>
      <c r="AE37" s="194"/>
      <c r="AF37" s="194"/>
      <c r="AG37" s="194"/>
      <c r="AH37" s="194"/>
    </row>
    <row r="38" spans="1:34" x14ac:dyDescent="0.2">
      <c r="A38" s="192"/>
      <c r="B38" s="319"/>
      <c r="C38" s="314"/>
      <c r="D38" s="314"/>
      <c r="E38" s="314"/>
      <c r="F38" s="314"/>
      <c r="G38" s="314"/>
      <c r="H38" s="320"/>
      <c r="I38" s="314"/>
      <c r="J38" s="208"/>
      <c r="K38" s="318"/>
      <c r="L38" s="266"/>
      <c r="M38" s="266"/>
      <c r="N38" s="318"/>
      <c r="O38" s="318"/>
      <c r="P38" s="318"/>
      <c r="Q38" s="266"/>
      <c r="R38" s="194"/>
      <c r="S38" s="194"/>
      <c r="T38" s="194"/>
      <c r="U38" s="194"/>
      <c r="V38" s="194"/>
      <c r="W38" s="194"/>
      <c r="X38" s="194"/>
      <c r="Y38" s="194"/>
      <c r="Z38" s="194"/>
      <c r="AA38" s="208"/>
      <c r="AB38" s="194"/>
      <c r="AC38" s="194"/>
      <c r="AD38" s="194"/>
      <c r="AE38" s="194"/>
      <c r="AF38" s="194"/>
      <c r="AG38" s="194"/>
      <c r="AH38" s="194"/>
    </row>
    <row r="39" spans="1:34" x14ac:dyDescent="0.2">
      <c r="A39" s="192"/>
      <c r="B39" s="319"/>
      <c r="C39" s="314"/>
      <c r="D39" s="314"/>
      <c r="E39" s="314"/>
      <c r="F39" s="314"/>
      <c r="G39" s="314"/>
      <c r="H39" s="320"/>
      <c r="I39" s="314"/>
      <c r="J39" s="208"/>
      <c r="K39" s="318"/>
      <c r="L39" s="266"/>
      <c r="M39" s="266"/>
      <c r="N39" s="318"/>
      <c r="O39" s="318"/>
      <c r="P39" s="318"/>
      <c r="Q39" s="266"/>
      <c r="R39" s="194"/>
      <c r="S39" s="194"/>
      <c r="T39" s="194"/>
      <c r="U39" s="194"/>
      <c r="V39" s="194"/>
      <c r="W39" s="194"/>
      <c r="X39" s="194"/>
      <c r="Y39" s="194"/>
      <c r="Z39" s="194"/>
      <c r="AA39" s="208"/>
      <c r="AB39" s="194"/>
      <c r="AC39" s="194"/>
      <c r="AD39" s="194"/>
      <c r="AE39" s="194"/>
      <c r="AF39" s="194"/>
      <c r="AG39" s="194"/>
      <c r="AH39" s="194"/>
    </row>
    <row r="40" spans="1:34" x14ac:dyDescent="0.2">
      <c r="A40" s="192"/>
      <c r="B40" s="319"/>
      <c r="C40" s="319"/>
      <c r="D40" s="319"/>
      <c r="E40" s="319"/>
      <c r="F40" s="319"/>
      <c r="G40" s="314"/>
      <c r="H40" s="320"/>
      <c r="I40" s="314"/>
      <c r="J40" s="208"/>
      <c r="K40" s="318"/>
      <c r="L40" s="266"/>
      <c r="M40" s="266"/>
      <c r="N40" s="318"/>
      <c r="O40" s="318"/>
      <c r="P40" s="318"/>
      <c r="Q40" s="266"/>
      <c r="R40" s="194"/>
      <c r="S40" s="194"/>
      <c r="T40" s="194"/>
      <c r="U40" s="194"/>
      <c r="V40" s="194"/>
      <c r="W40" s="194"/>
      <c r="X40" s="194"/>
      <c r="Y40" s="194"/>
      <c r="Z40" s="194"/>
      <c r="AA40" s="208"/>
      <c r="AB40" s="194"/>
      <c r="AC40" s="194"/>
      <c r="AD40" s="194"/>
      <c r="AE40" s="194"/>
      <c r="AF40" s="194"/>
      <c r="AG40" s="194"/>
      <c r="AH40" s="194"/>
    </row>
    <row r="41" spans="1:34" x14ac:dyDescent="0.2">
      <c r="A41" s="192"/>
      <c r="B41" s="319"/>
      <c r="C41" s="319"/>
      <c r="D41" s="319"/>
      <c r="E41" s="319"/>
      <c r="F41" s="319"/>
      <c r="G41" s="314"/>
      <c r="H41" s="320"/>
      <c r="I41" s="314"/>
      <c r="J41" s="208"/>
      <c r="K41" s="318"/>
      <c r="L41" s="266"/>
      <c r="M41" s="266"/>
      <c r="N41" s="318"/>
      <c r="O41" s="318"/>
      <c r="P41" s="318"/>
      <c r="Q41" s="266"/>
      <c r="R41" s="194"/>
      <c r="S41" s="194"/>
      <c r="T41" s="194"/>
      <c r="U41" s="194"/>
      <c r="V41" s="194"/>
      <c r="W41" s="194"/>
      <c r="X41" s="194"/>
      <c r="Y41" s="194"/>
      <c r="Z41" s="194"/>
      <c r="AA41" s="208"/>
      <c r="AB41" s="194"/>
      <c r="AC41" s="194"/>
      <c r="AD41" s="194"/>
      <c r="AE41" s="194"/>
      <c r="AF41" s="194"/>
      <c r="AG41" s="194"/>
      <c r="AH41" s="194"/>
    </row>
    <row r="42" spans="1:34" x14ac:dyDescent="0.2">
      <c r="A42" s="192"/>
      <c r="B42" s="319"/>
      <c r="C42" s="319"/>
      <c r="D42" s="319"/>
      <c r="E42" s="319"/>
      <c r="F42" s="319"/>
      <c r="G42" s="314"/>
      <c r="H42" s="320"/>
      <c r="I42" s="314"/>
      <c r="J42" s="194"/>
      <c r="K42" s="318"/>
      <c r="L42" s="266"/>
      <c r="M42" s="266"/>
      <c r="N42" s="318"/>
      <c r="O42" s="318"/>
      <c r="P42" s="318"/>
      <c r="Q42" s="266"/>
      <c r="R42" s="194"/>
      <c r="S42" s="194"/>
      <c r="T42" s="194"/>
      <c r="U42" s="194"/>
      <c r="V42" s="194"/>
      <c r="W42" s="194"/>
      <c r="X42" s="194"/>
      <c r="Y42" s="194"/>
      <c r="Z42" s="194"/>
      <c r="AA42" s="208"/>
      <c r="AB42" s="194"/>
      <c r="AC42" s="194"/>
      <c r="AD42" s="194"/>
      <c r="AE42" s="194"/>
      <c r="AF42" s="194"/>
      <c r="AG42" s="194"/>
      <c r="AH42" s="194"/>
    </row>
    <row r="43" spans="1:34" x14ac:dyDescent="0.2">
      <c r="A43" s="192"/>
      <c r="B43" s="319"/>
      <c r="C43" s="319"/>
      <c r="D43" s="319"/>
      <c r="E43" s="319"/>
      <c r="F43" s="319"/>
      <c r="G43" s="314"/>
      <c r="H43" s="320"/>
      <c r="I43" s="314"/>
      <c r="J43" s="194"/>
      <c r="K43" s="197"/>
      <c r="L43" s="198"/>
      <c r="M43" s="198"/>
      <c r="N43" s="197"/>
      <c r="O43" s="197"/>
      <c r="P43" s="197"/>
      <c r="Q43" s="198"/>
      <c r="R43" s="194"/>
      <c r="S43" s="194"/>
      <c r="T43" s="194"/>
      <c r="U43" s="194"/>
      <c r="V43" s="194"/>
      <c r="W43" s="194"/>
      <c r="X43" s="194"/>
      <c r="Y43" s="194"/>
      <c r="Z43" s="194"/>
      <c r="AA43" s="208"/>
      <c r="AB43" s="194"/>
      <c r="AC43" s="194"/>
      <c r="AD43" s="194"/>
      <c r="AE43" s="194"/>
      <c r="AF43" s="194"/>
      <c r="AG43" s="194"/>
      <c r="AH43" s="194"/>
    </row>
    <row r="44" spans="1:34" x14ac:dyDescent="0.2">
      <c r="A44" s="192"/>
      <c r="B44" s="319"/>
      <c r="C44" s="319"/>
      <c r="D44" s="319"/>
      <c r="E44" s="319"/>
      <c r="F44" s="319"/>
      <c r="G44" s="319"/>
      <c r="H44" s="321"/>
      <c r="I44" s="319"/>
      <c r="J44" s="194"/>
      <c r="K44" s="197"/>
      <c r="L44" s="198"/>
      <c r="M44" s="198"/>
      <c r="N44" s="197"/>
      <c r="O44" s="197"/>
      <c r="P44" s="197"/>
      <c r="Q44" s="198"/>
      <c r="R44" s="194"/>
      <c r="S44" s="194"/>
      <c r="T44" s="194"/>
      <c r="U44" s="194"/>
      <c r="V44" s="194"/>
      <c r="W44" s="194"/>
      <c r="X44" s="194"/>
      <c r="Y44" s="194"/>
      <c r="Z44" s="194"/>
      <c r="AA44" s="208"/>
      <c r="AB44" s="194"/>
      <c r="AC44" s="194"/>
      <c r="AD44" s="194"/>
      <c r="AE44" s="194"/>
      <c r="AF44" s="194"/>
      <c r="AG44" s="194"/>
      <c r="AH44" s="194"/>
    </row>
    <row r="45" spans="1:34" x14ac:dyDescent="0.2">
      <c r="A45" s="192"/>
      <c r="B45" s="319"/>
      <c r="C45" s="319"/>
      <c r="D45" s="319"/>
      <c r="E45" s="319"/>
      <c r="F45" s="319"/>
      <c r="G45" s="319"/>
      <c r="H45" s="321"/>
      <c r="I45" s="319"/>
      <c r="J45" s="194"/>
      <c r="K45" s="197"/>
      <c r="L45" s="198"/>
      <c r="M45" s="198"/>
      <c r="N45" s="197"/>
      <c r="O45" s="197"/>
      <c r="P45" s="197"/>
      <c r="Q45" s="198"/>
      <c r="R45" s="194"/>
      <c r="S45" s="194"/>
      <c r="T45" s="194"/>
      <c r="U45" s="194"/>
      <c r="V45" s="194"/>
      <c r="W45" s="194"/>
      <c r="X45" s="194"/>
      <c r="Y45" s="194"/>
      <c r="Z45" s="194"/>
      <c r="AA45" s="208"/>
      <c r="AB45" s="194"/>
      <c r="AC45" s="194"/>
      <c r="AD45" s="194"/>
      <c r="AE45" s="194"/>
      <c r="AF45" s="194"/>
      <c r="AG45" s="194"/>
      <c r="AH45" s="194"/>
    </row>
    <row r="46" spans="1:34" x14ac:dyDescent="0.2">
      <c r="A46" s="192"/>
      <c r="B46" s="319"/>
      <c r="C46" s="319"/>
      <c r="D46" s="319"/>
      <c r="E46" s="319"/>
      <c r="F46" s="319"/>
      <c r="G46" s="319"/>
      <c r="H46" s="321"/>
      <c r="I46" s="319"/>
      <c r="J46" s="194"/>
      <c r="K46" s="197"/>
      <c r="L46" s="198"/>
      <c r="M46" s="198"/>
      <c r="N46" s="197"/>
      <c r="O46" s="197"/>
      <c r="P46" s="197"/>
      <c r="Q46" s="198"/>
      <c r="R46" s="194"/>
      <c r="S46" s="194"/>
      <c r="T46" s="194"/>
      <c r="U46" s="194"/>
      <c r="V46" s="194"/>
      <c r="W46" s="194"/>
      <c r="X46" s="194"/>
      <c r="Y46" s="194"/>
      <c r="Z46" s="194"/>
      <c r="AA46" s="208"/>
      <c r="AB46" s="194"/>
      <c r="AC46" s="194"/>
      <c r="AD46" s="194"/>
      <c r="AE46" s="194"/>
      <c r="AF46" s="194"/>
      <c r="AG46" s="194"/>
      <c r="AH46" s="194"/>
    </row>
    <row r="47" spans="1:34" x14ac:dyDescent="0.2">
      <c r="A47" s="192"/>
      <c r="B47" s="319"/>
      <c r="C47" s="319"/>
      <c r="D47" s="319"/>
      <c r="E47" s="319"/>
      <c r="F47" s="319"/>
      <c r="G47" s="319"/>
      <c r="H47" s="321"/>
      <c r="I47" s="319"/>
      <c r="J47" s="194"/>
      <c r="K47" s="197"/>
      <c r="L47" s="198"/>
      <c r="M47" s="198"/>
      <c r="N47" s="197"/>
      <c r="O47" s="197"/>
      <c r="P47" s="197"/>
      <c r="Q47" s="198"/>
      <c r="R47" s="194"/>
      <c r="S47" s="194"/>
      <c r="T47" s="194"/>
      <c r="U47" s="194"/>
      <c r="V47" s="194"/>
      <c r="W47" s="194"/>
      <c r="X47" s="194"/>
      <c r="Y47" s="194"/>
      <c r="Z47" s="194"/>
      <c r="AA47" s="208"/>
      <c r="AB47" s="194"/>
      <c r="AC47" s="194"/>
      <c r="AD47" s="194"/>
      <c r="AE47" s="194"/>
      <c r="AF47" s="194"/>
      <c r="AG47" s="194"/>
      <c r="AH47" s="194"/>
    </row>
    <row r="48" spans="1:34" x14ac:dyDescent="0.2">
      <c r="A48" s="192"/>
      <c r="B48" s="319"/>
      <c r="C48" s="192"/>
      <c r="D48" s="192"/>
      <c r="E48" s="192"/>
      <c r="F48" s="192"/>
      <c r="G48" s="319"/>
      <c r="H48" s="321"/>
      <c r="I48" s="319"/>
      <c r="J48" s="194"/>
      <c r="K48" s="197"/>
      <c r="L48" s="198"/>
      <c r="M48" s="198"/>
      <c r="N48" s="197"/>
      <c r="O48" s="197"/>
      <c r="P48" s="197"/>
      <c r="Q48" s="198"/>
      <c r="R48" s="194"/>
      <c r="S48" s="194"/>
      <c r="T48" s="194"/>
      <c r="U48" s="194"/>
      <c r="V48" s="194"/>
      <c r="W48" s="194"/>
      <c r="X48" s="194"/>
      <c r="Y48" s="194"/>
      <c r="Z48" s="194"/>
      <c r="AA48" s="208"/>
      <c r="AB48" s="194"/>
      <c r="AC48" s="194"/>
      <c r="AD48" s="194"/>
      <c r="AE48" s="194"/>
      <c r="AF48" s="194"/>
      <c r="AG48" s="194"/>
      <c r="AH48" s="194"/>
    </row>
    <row r="49" spans="2:9" x14ac:dyDescent="0.2">
      <c r="B49" s="6"/>
      <c r="G49" s="6"/>
      <c r="H49" s="7"/>
      <c r="I49" s="6"/>
    </row>
    <row r="50" spans="2:9" x14ac:dyDescent="0.2">
      <c r="B50" s="6"/>
      <c r="G50" s="6"/>
      <c r="H50" s="7"/>
      <c r="I50" s="6"/>
    </row>
    <row r="51" spans="2:9" x14ac:dyDescent="0.2">
      <c r="B51" s="6"/>
      <c r="G51" s="6"/>
      <c r="H51" s="7"/>
      <c r="I51" s="6"/>
    </row>
  </sheetData>
  <mergeCells count="13">
    <mergeCell ref="H11:H12"/>
    <mergeCell ref="I11:I12"/>
    <mergeCell ref="B2:J2"/>
    <mergeCell ref="P5:Q5"/>
    <mergeCell ref="H7:I8"/>
    <mergeCell ref="H9:H10"/>
    <mergeCell ref="I9:I10"/>
    <mergeCell ref="H13:H14"/>
    <mergeCell ref="I13:I14"/>
    <mergeCell ref="H15:H16"/>
    <mergeCell ref="I15:I16"/>
    <mergeCell ref="C19:D19"/>
    <mergeCell ref="H19:J24"/>
  </mergeCells>
  <conditionalFormatting sqref="F27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D22">
    <cfRule type="cellIs" dxfId="1" priority="1" operator="lessThan">
      <formula>$D$23</formula>
    </cfRule>
    <cfRule type="cellIs" dxfId="0" priority="2" operator="greaterThan">
      <formula>$D$23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8244609" r:id="rId4" name="novafolha">
          <controlPr defaultSize="0" autoLine="0" r:id="rId5">
            <anchor moveWithCells="1">
              <from>
                <xdr:col>20</xdr:col>
                <xdr:colOff>0</xdr:colOff>
                <xdr:row>7</xdr:row>
                <xdr:rowOff>85725</xdr:rowOff>
              </from>
              <to>
                <xdr:col>23</xdr:col>
                <xdr:colOff>190500</xdr:colOff>
                <xdr:row>10</xdr:row>
                <xdr:rowOff>57150</xdr:rowOff>
              </to>
            </anchor>
          </controlPr>
        </control>
      </mc:Choice>
      <mc:Fallback>
        <control shapeId="18244609" r:id="rId4" name="novafolha"/>
      </mc:Fallback>
    </mc:AlternateContent>
    <mc:AlternateContent xmlns:mc="http://schemas.openxmlformats.org/markup-compatibility/2006">
      <mc:Choice Requires="x14">
        <control shapeId="18244610" r:id="rId6" name="atualizar">
          <controlPr defaultSize="0" autoLine="0" r:id="rId7">
            <anchor moveWithCells="1">
              <from>
                <xdr:col>20</xdr:col>
                <xdr:colOff>0</xdr:colOff>
                <xdr:row>15</xdr:row>
                <xdr:rowOff>161925</xdr:rowOff>
              </from>
              <to>
                <xdr:col>23</xdr:col>
                <xdr:colOff>190500</xdr:colOff>
                <xdr:row>18</xdr:row>
                <xdr:rowOff>114300</xdr:rowOff>
              </to>
            </anchor>
          </controlPr>
        </control>
      </mc:Choice>
      <mc:Fallback>
        <control shapeId="18244610" r:id="rId6" name="atualizar"/>
      </mc:Fallback>
    </mc:AlternateContent>
    <mc:AlternateContent xmlns:mc="http://schemas.openxmlformats.org/markup-compatibility/2006">
      <mc:Choice Requires="x14">
        <control shapeId="18244611" r:id="rId8" name="CommandButton1">
          <controlPr defaultSize="0" autoLine="0" r:id="rId9">
            <anchor moveWithCells="1">
              <from>
                <xdr:col>20</xdr:col>
                <xdr:colOff>0</xdr:colOff>
                <xdr:row>22</xdr:row>
                <xdr:rowOff>0</xdr:rowOff>
              </from>
              <to>
                <xdr:col>23</xdr:col>
                <xdr:colOff>190500</xdr:colOff>
                <xdr:row>25</xdr:row>
                <xdr:rowOff>19050</xdr:rowOff>
              </to>
            </anchor>
          </controlPr>
        </control>
      </mc:Choice>
      <mc:Fallback>
        <control shapeId="1824461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154</vt:i4>
      </vt:variant>
    </vt:vector>
  </HeadingPairs>
  <TitlesOfParts>
    <vt:vector size="154" baseType="lpstr">
      <vt:lpstr>2012020</vt:lpstr>
      <vt:lpstr>3012020</vt:lpstr>
      <vt:lpstr>4012020</vt:lpstr>
      <vt:lpstr>6012020</vt:lpstr>
      <vt:lpstr>7012020</vt:lpstr>
      <vt:lpstr>8012020</vt:lpstr>
      <vt:lpstr>9012020</vt:lpstr>
      <vt:lpstr>11012020</vt:lpstr>
      <vt:lpstr>14012020</vt:lpstr>
      <vt:lpstr>13012020</vt:lpstr>
      <vt:lpstr>15012020</vt:lpstr>
      <vt:lpstr>16012020</vt:lpstr>
      <vt:lpstr>17012020</vt:lpstr>
      <vt:lpstr>18012020</vt:lpstr>
      <vt:lpstr>20012020</vt:lpstr>
      <vt:lpstr>21012020</vt:lpstr>
      <vt:lpstr>22012020</vt:lpstr>
      <vt:lpstr>23012020</vt:lpstr>
      <vt:lpstr>24012020</vt:lpstr>
      <vt:lpstr>25012020</vt:lpstr>
      <vt:lpstr>27012020</vt:lpstr>
      <vt:lpstr>28012020</vt:lpstr>
      <vt:lpstr>29012020</vt:lpstr>
      <vt:lpstr>30012020</vt:lpstr>
      <vt:lpstr>31012020</vt:lpstr>
      <vt:lpstr>1022020</vt:lpstr>
      <vt:lpstr>3022020</vt:lpstr>
      <vt:lpstr>4022020</vt:lpstr>
      <vt:lpstr>5022020</vt:lpstr>
      <vt:lpstr>6022020</vt:lpstr>
      <vt:lpstr>7022020</vt:lpstr>
      <vt:lpstr>8022020</vt:lpstr>
      <vt:lpstr>9022020</vt:lpstr>
      <vt:lpstr>11022020</vt:lpstr>
      <vt:lpstr>12022020</vt:lpstr>
      <vt:lpstr>13022020</vt:lpstr>
      <vt:lpstr>14022020</vt:lpstr>
      <vt:lpstr>15022020</vt:lpstr>
      <vt:lpstr>17022020</vt:lpstr>
      <vt:lpstr>18022020</vt:lpstr>
      <vt:lpstr>19022020</vt:lpstr>
      <vt:lpstr>20022020</vt:lpstr>
      <vt:lpstr>21022020</vt:lpstr>
      <vt:lpstr>22022020</vt:lpstr>
      <vt:lpstr>24022020</vt:lpstr>
      <vt:lpstr>25022020</vt:lpstr>
      <vt:lpstr>26022020</vt:lpstr>
      <vt:lpstr>27022020</vt:lpstr>
      <vt:lpstr>28022020</vt:lpstr>
      <vt:lpstr>29022020</vt:lpstr>
      <vt:lpstr>2032020</vt:lpstr>
      <vt:lpstr>3032020</vt:lpstr>
      <vt:lpstr>4032020</vt:lpstr>
      <vt:lpstr>5032020</vt:lpstr>
      <vt:lpstr>6032020</vt:lpstr>
      <vt:lpstr>7032020</vt:lpstr>
      <vt:lpstr>9032020</vt:lpstr>
      <vt:lpstr>10032020</vt:lpstr>
      <vt:lpstr>11032020</vt:lpstr>
      <vt:lpstr>12032020</vt:lpstr>
      <vt:lpstr>13032020</vt:lpstr>
      <vt:lpstr>14032020</vt:lpstr>
      <vt:lpstr>17032020</vt:lpstr>
      <vt:lpstr>18032020</vt:lpstr>
      <vt:lpstr>19032020</vt:lpstr>
      <vt:lpstr>20032020</vt:lpstr>
      <vt:lpstr>23032020</vt:lpstr>
      <vt:lpstr>24032020</vt:lpstr>
      <vt:lpstr>25032020</vt:lpstr>
      <vt:lpstr>26032020</vt:lpstr>
      <vt:lpstr>27032020</vt:lpstr>
      <vt:lpstr>28032020</vt:lpstr>
      <vt:lpstr>30032020</vt:lpstr>
      <vt:lpstr>31032020</vt:lpstr>
      <vt:lpstr>1042020</vt:lpstr>
      <vt:lpstr>2042020</vt:lpstr>
      <vt:lpstr>3042020</vt:lpstr>
      <vt:lpstr>4042020</vt:lpstr>
      <vt:lpstr>6042020</vt:lpstr>
      <vt:lpstr>7042020</vt:lpstr>
      <vt:lpstr>8042020</vt:lpstr>
      <vt:lpstr>9042020</vt:lpstr>
      <vt:lpstr>10042020</vt:lpstr>
      <vt:lpstr>11042020</vt:lpstr>
      <vt:lpstr>13042020</vt:lpstr>
      <vt:lpstr>14042020</vt:lpstr>
      <vt:lpstr>15042020</vt:lpstr>
      <vt:lpstr>16042020</vt:lpstr>
      <vt:lpstr>17042020</vt:lpstr>
      <vt:lpstr>18042020</vt:lpstr>
      <vt:lpstr>20042020</vt:lpstr>
      <vt:lpstr>21042020</vt:lpstr>
      <vt:lpstr>22042020</vt:lpstr>
      <vt:lpstr>23042020</vt:lpstr>
      <vt:lpstr>24042020</vt:lpstr>
      <vt:lpstr>25042020</vt:lpstr>
      <vt:lpstr>27042020</vt:lpstr>
      <vt:lpstr>28042020</vt:lpstr>
      <vt:lpstr>29042020</vt:lpstr>
      <vt:lpstr>30042020</vt:lpstr>
      <vt:lpstr>1052020</vt:lpstr>
      <vt:lpstr>2052020</vt:lpstr>
      <vt:lpstr>4052020</vt:lpstr>
      <vt:lpstr>5052020</vt:lpstr>
      <vt:lpstr>6052020</vt:lpstr>
      <vt:lpstr>7052020</vt:lpstr>
      <vt:lpstr>24122021</vt:lpstr>
      <vt:lpstr>12012022</vt:lpstr>
      <vt:lpstr>13012022</vt:lpstr>
      <vt:lpstr>14012022</vt:lpstr>
      <vt:lpstr>15012022</vt:lpstr>
      <vt:lpstr>17012022</vt:lpstr>
      <vt:lpstr>18012022</vt:lpstr>
      <vt:lpstr>19012022</vt:lpstr>
      <vt:lpstr>20012022</vt:lpstr>
      <vt:lpstr>21012022</vt:lpstr>
      <vt:lpstr>22012022</vt:lpstr>
      <vt:lpstr>24012022</vt:lpstr>
      <vt:lpstr>25012022</vt:lpstr>
      <vt:lpstr>26012022</vt:lpstr>
      <vt:lpstr>27012022</vt:lpstr>
      <vt:lpstr>28012022</vt:lpstr>
      <vt:lpstr>29012022</vt:lpstr>
      <vt:lpstr>31012022</vt:lpstr>
      <vt:lpstr>1022022</vt:lpstr>
      <vt:lpstr>2022022</vt:lpstr>
      <vt:lpstr>3022022</vt:lpstr>
      <vt:lpstr>4022022</vt:lpstr>
      <vt:lpstr>5022022</vt:lpstr>
      <vt:lpstr>7022022</vt:lpstr>
      <vt:lpstr>8022022</vt:lpstr>
      <vt:lpstr>9022022</vt:lpstr>
      <vt:lpstr>10022022</vt:lpstr>
      <vt:lpstr>11022022</vt:lpstr>
      <vt:lpstr>12022022</vt:lpstr>
      <vt:lpstr>14022022</vt:lpstr>
      <vt:lpstr>15022022</vt:lpstr>
      <vt:lpstr>16022022</vt:lpstr>
      <vt:lpstr>17022022</vt:lpstr>
      <vt:lpstr>18022022</vt:lpstr>
      <vt:lpstr>19022022</vt:lpstr>
      <vt:lpstr>21022022</vt:lpstr>
      <vt:lpstr>22022022</vt:lpstr>
      <vt:lpstr>23022022</vt:lpstr>
      <vt:lpstr>24022022</vt:lpstr>
      <vt:lpstr>25022022</vt:lpstr>
      <vt:lpstr>26022022</vt:lpstr>
      <vt:lpstr>28022022</vt:lpstr>
      <vt:lpstr>1032022</vt:lpstr>
      <vt:lpstr>2032022</vt:lpstr>
      <vt:lpstr>3032022</vt:lpstr>
      <vt:lpstr>4032022</vt:lpstr>
      <vt:lpstr>5032022</vt:lpstr>
      <vt:lpstr>7032022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Vila do Conde FR Supervisor</dc:creator>
  <cp:lastModifiedBy>carla soares</cp:lastModifiedBy>
  <cp:lastPrinted>2021-11-01T10:23:46Z</cp:lastPrinted>
  <dcterms:created xsi:type="dcterms:W3CDTF">2015-06-05T18:17:20Z</dcterms:created>
  <dcterms:modified xsi:type="dcterms:W3CDTF">2022-03-10T10:15:58Z</dcterms:modified>
</cp:coreProperties>
</file>