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uisb\Desktop\Luís\Jeronimo Martins\"/>
    </mc:Choice>
  </mc:AlternateContent>
  <xr:revisionPtr revIDLastSave="0" documentId="13_ncr:1_{7DEF38C4-D92C-4C65-8977-27FFCC0881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evis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1" l="1"/>
  <c r="E37" i="1" l="1"/>
  <c r="E29" i="1"/>
  <c r="E30" i="1"/>
  <c r="E31" i="1"/>
  <c r="E32" i="1"/>
  <c r="E33" i="1"/>
  <c r="E34" i="1"/>
  <c r="E35" i="1"/>
  <c r="E36" i="1"/>
  <c r="E28" i="1"/>
  <c r="E38" i="1"/>
  <c r="E39" i="1"/>
  <c r="E40" i="1"/>
  <c r="E41" i="1"/>
  <c r="E42" i="1"/>
  <c r="C20" i="1"/>
  <c r="D20" i="1" s="1"/>
  <c r="H19" i="1" s="1"/>
  <c r="C21" i="1"/>
  <c r="D21" i="1" s="1"/>
  <c r="C22" i="1"/>
  <c r="D22" i="1" s="1"/>
  <c r="C23" i="1"/>
  <c r="D23" i="1" s="1"/>
  <c r="C24" i="1"/>
  <c r="C25" i="1"/>
  <c r="C26" i="1"/>
  <c r="C27" i="1"/>
  <c r="C29" i="1" s="1"/>
  <c r="D19" i="1"/>
  <c r="E18" i="1"/>
  <c r="E27" i="1"/>
  <c r="E19" i="1"/>
  <c r="E20" i="1"/>
  <c r="E21" i="1"/>
  <c r="E22" i="1"/>
  <c r="E23" i="1"/>
  <c r="E24" i="1"/>
  <c r="E25" i="1"/>
  <c r="E26" i="1"/>
  <c r="B8" i="1"/>
  <c r="D6" i="1"/>
  <c r="D4" i="1"/>
  <c r="D5" i="1"/>
  <c r="G24" i="1" l="1"/>
  <c r="H20" i="1"/>
  <c r="G25" i="1"/>
  <c r="G23" i="1"/>
  <c r="H22" i="1"/>
  <c r="K16" i="1"/>
  <c r="G19" i="1"/>
  <c r="G26" i="1"/>
  <c r="G22" i="1"/>
  <c r="G20" i="1"/>
  <c r="H21" i="1"/>
  <c r="G21" i="1"/>
  <c r="C36" i="1"/>
  <c r="C34" i="1"/>
  <c r="C32" i="1"/>
  <c r="C30" i="1"/>
  <c r="C28" i="1"/>
  <c r="G27" i="1" s="1"/>
  <c r="C35" i="1"/>
  <c r="C33" i="1"/>
  <c r="C31" i="1"/>
  <c r="G30" i="1" s="1"/>
  <c r="A16" i="1"/>
  <c r="D26" i="1" s="1"/>
  <c r="D8" i="1"/>
  <c r="L16" i="1" l="1"/>
  <c r="G35" i="1"/>
  <c r="G32" i="1"/>
  <c r="G31" i="1"/>
  <c r="G34" i="1"/>
  <c r="G29" i="1"/>
  <c r="G33" i="1"/>
  <c r="G28" i="1"/>
  <c r="D24" i="1"/>
  <c r="D27" i="1"/>
  <c r="D25" i="1"/>
  <c r="C38" i="1"/>
  <c r="G37" i="1" s="1"/>
  <c r="C40" i="1"/>
  <c r="C42" i="1"/>
  <c r="C39" i="1"/>
  <c r="C41" i="1"/>
  <c r="G40" i="1" s="1"/>
  <c r="C37" i="1"/>
  <c r="G36" i="1" l="1"/>
  <c r="G42" i="1"/>
  <c r="G41" i="1"/>
  <c r="G38" i="1"/>
  <c r="G39" i="1"/>
  <c r="H26" i="1"/>
  <c r="H24" i="1"/>
  <c r="H25" i="1"/>
  <c r="H23" i="1"/>
  <c r="D28" i="1"/>
  <c r="H27" i="1" l="1"/>
  <c r="D29" i="1"/>
  <c r="H28" i="1" l="1"/>
  <c r="D30" i="1"/>
  <c r="H29" i="1" l="1"/>
  <c r="D31" i="1"/>
  <c r="H30" i="1" l="1"/>
  <c r="D32" i="1"/>
  <c r="H31" i="1" l="1"/>
  <c r="D33" i="1"/>
  <c r="H32" i="1" l="1"/>
  <c r="D34" i="1"/>
  <c r="H33" i="1" l="1"/>
  <c r="D35" i="1"/>
  <c r="D36" i="1" s="1"/>
  <c r="D37" i="1" s="1"/>
  <c r="H34" i="1" l="1"/>
  <c r="H35" i="1" l="1"/>
  <c r="H36" i="1" l="1"/>
  <c r="D38" i="1"/>
  <c r="H37" i="1" l="1"/>
  <c r="D39" i="1"/>
  <c r="H38" i="1" l="1"/>
  <c r="D40" i="1"/>
  <c r="H39" i="1" l="1"/>
  <c r="D41" i="1"/>
  <c r="H40" i="1" l="1"/>
  <c r="D42" i="1"/>
  <c r="H41" i="1" l="1"/>
  <c r="K17" i="1"/>
  <c r="H42" i="1"/>
  <c r="L17" i="1" l="1"/>
  <c r="K18" i="1"/>
</calcChain>
</file>

<file path=xl/sharedStrings.xml><?xml version="1.0" encoding="utf-8"?>
<sst xmlns="http://schemas.openxmlformats.org/spreadsheetml/2006/main" count="32" uniqueCount="25">
  <si>
    <t>Lacticínios</t>
  </si>
  <si>
    <t>Talho</t>
  </si>
  <si>
    <t>INPUTS</t>
  </si>
  <si>
    <t>Equipa</t>
  </si>
  <si>
    <t>RH</t>
  </si>
  <si>
    <t>Total Horas</t>
  </si>
  <si>
    <t>07:00/16:00</t>
  </si>
  <si>
    <t>16:00/01:00</t>
  </si>
  <si>
    <t>24:00/09:00</t>
  </si>
  <si>
    <t>Execução</t>
  </si>
  <si>
    <t>Horas trabalho</t>
  </si>
  <si>
    <t>OUTPUTS</t>
  </si>
  <si>
    <t>Hora</t>
  </si>
  <si>
    <t>Executado</t>
  </si>
  <si>
    <t>Horas extra</t>
  </si>
  <si>
    <t>Pedido do dia
(caixas)</t>
  </si>
  <si>
    <t>Produtividade do dia (caixas/hora/pessoa)</t>
  </si>
  <si>
    <t>Valores Auxiliares</t>
  </si>
  <si>
    <t>---</t>
  </si>
  <si>
    <t>Horas necessárias previstas</t>
  </si>
  <si>
    <t>Acompanhamento (valor real)</t>
  </si>
  <si>
    <t>Hora término prevista</t>
  </si>
  <si>
    <t>Produtividade Lacticínios (cx/hora)</t>
  </si>
  <si>
    <t>Produtividade Talho 
(cx/hora)</t>
  </si>
  <si>
    <t>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</si>
</sst>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alibri"/>
      <family val="2"/>
    </font>
    <font>
      <b/>
      <sz val="12"/>
      <name val="Calibri"/>
      <family val="2"/>
    </font>
    <font>
      <sz val="10"/>
      <color rgb="FFFF0000"/>
      <name val="Arial"/>
      <family val="2"/>
    </font>
    <font>
      <sz val="16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0" fillId="2" borderId="2" xfId="0" applyFill="1" applyBorder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0" xfId="1"/>
    <xf numFmtId="0" fontId="2" fillId="0" borderId="0" xfId="1" applyAlignment="1">
      <alignment horizontal="center"/>
    </xf>
    <xf numFmtId="0" fontId="5" fillId="0" borderId="0" xfId="1" applyFont="1" applyAlignment="1">
      <alignment horizontal="center"/>
    </xf>
    <xf numFmtId="1" fontId="6" fillId="0" borderId="4" xfId="1" applyNumberFormat="1" applyFont="1" applyBorder="1" applyAlignment="1">
      <alignment horizontal="center" vertical="center"/>
    </xf>
    <xf numFmtId="0" fontId="0" fillId="5" borderId="0" xfId="0" applyFill="1" applyBorder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0" fillId="6" borderId="1" xfId="0" applyFill="1" applyBorder="1"/>
    <xf numFmtId="0" fontId="0" fillId="0" borderId="0" xfId="0" applyAlignment="1">
      <alignment horizontal="center" vertical="center" wrapText="1"/>
    </xf>
    <xf numFmtId="20" fontId="3" fillId="0" borderId="3" xfId="1" applyNumberFormat="1" applyFont="1" applyBorder="1" applyAlignment="1">
      <alignment horizontal="center" vertical="center"/>
    </xf>
    <xf numFmtId="2" fontId="0" fillId="0" borderId="0" xfId="0" applyNumberFormat="1"/>
    <xf numFmtId="1" fontId="3" fillId="0" borderId="4" xfId="1" applyNumberFormat="1" applyFont="1" applyBorder="1" applyAlignment="1">
      <alignment horizontal="center" vertical="center"/>
    </xf>
    <xf numFmtId="20" fontId="3" fillId="7" borderId="3" xfId="1" applyNumberFormat="1" applyFont="1" applyFill="1" applyBorder="1" applyAlignment="1">
      <alignment horizontal="center" vertical="center"/>
    </xf>
    <xf numFmtId="1" fontId="0" fillId="0" borderId="0" xfId="0" applyNumberFormat="1"/>
    <xf numFmtId="0" fontId="2" fillId="0" borderId="1" xfId="1" quotePrefix="1" applyBorder="1" applyAlignment="1">
      <alignment horizontal="center" vertical="center"/>
    </xf>
    <xf numFmtId="1" fontId="2" fillId="0" borderId="1" xfId="1" applyNumberFormat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 wrapText="1"/>
    </xf>
    <xf numFmtId="0" fontId="2" fillId="0" borderId="6" xfId="1" quotePrefix="1" applyBorder="1" applyAlignment="1">
      <alignment horizontal="center" vertical="center"/>
    </xf>
    <xf numFmtId="1" fontId="2" fillId="0" borderId="6" xfId="1" applyNumberFormat="1" applyBorder="1" applyAlignment="1">
      <alignment horizontal="center" vertical="center"/>
    </xf>
    <xf numFmtId="1" fontId="6" fillId="3" borderId="3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6E9123C7-AB7C-4096-A15A-77C57310272C}"/>
  </cellStyles>
  <dxfs count="2">
    <dxf>
      <font>
        <b val="0"/>
        <i/>
        <color auto="1"/>
      </font>
      <fill>
        <patternFill>
          <bgColor rgb="FF92D050"/>
        </patternFill>
      </fill>
    </dxf>
    <dxf>
      <font>
        <b val="0"/>
        <i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topLeftCell="A28" zoomScale="70" zoomScaleNormal="70" workbookViewId="0">
      <selection activeCell="H7" sqref="H7"/>
    </sheetView>
  </sheetViews>
  <sheetFormatPr defaultRowHeight="15" x14ac:dyDescent="0.25"/>
  <cols>
    <col min="1" max="1" width="18.140625" bestFit="1" customWidth="1"/>
    <col min="2" max="2" width="24.28515625" bestFit="1" customWidth="1"/>
    <col min="3" max="3" width="15.140625" style="18" bestFit="1" customWidth="1"/>
    <col min="4" max="4" width="15.5703125" bestFit="1" customWidth="1"/>
    <col min="5" max="5" width="16.28515625" bestFit="1" customWidth="1"/>
    <col min="6" max="6" width="21.42578125" customWidth="1"/>
    <col min="7" max="7" width="26.140625" bestFit="1" customWidth="1"/>
    <col min="8" max="8" width="20.85546875" bestFit="1" customWidth="1"/>
    <col min="10" max="10" width="11.7109375" bestFit="1" customWidth="1"/>
    <col min="11" max="11" width="28.140625" bestFit="1" customWidth="1"/>
    <col min="12" max="12" width="21.42578125" bestFit="1" customWidth="1"/>
  </cols>
  <sheetData>
    <row r="1" spans="1:20" s="2" customFormat="1" ht="15.75" thickBot="1" x14ac:dyDescent="0.3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C2"/>
    </row>
    <row r="3" spans="1:20" x14ac:dyDescent="0.25">
      <c r="A3" s="5" t="s">
        <v>3</v>
      </c>
      <c r="B3" s="5" t="s">
        <v>4</v>
      </c>
      <c r="C3" s="5" t="s">
        <v>10</v>
      </c>
      <c r="D3" s="5" t="s">
        <v>5</v>
      </c>
      <c r="F3" s="36" t="s">
        <v>15</v>
      </c>
      <c r="G3" s="5" t="s">
        <v>0</v>
      </c>
      <c r="H3" s="6">
        <v>25000</v>
      </c>
    </row>
    <row r="4" spans="1:20" x14ac:dyDescent="0.25">
      <c r="A4" s="4" t="s">
        <v>8</v>
      </c>
      <c r="B4" s="6">
        <v>15</v>
      </c>
      <c r="C4" s="7">
        <v>7</v>
      </c>
      <c r="D4" s="7">
        <f>B4*C4</f>
        <v>105</v>
      </c>
      <c r="F4" s="36"/>
      <c r="G4" s="5" t="s">
        <v>1</v>
      </c>
      <c r="H4" s="6">
        <v>25000</v>
      </c>
    </row>
    <row r="5" spans="1:20" x14ac:dyDescent="0.25">
      <c r="A5" s="4" t="s">
        <v>6</v>
      </c>
      <c r="B5" s="6">
        <v>15</v>
      </c>
      <c r="C5" s="7">
        <v>7</v>
      </c>
      <c r="D5" s="7">
        <f>B5*C5</f>
        <v>105</v>
      </c>
      <c r="F5" s="16"/>
      <c r="G5" s="3"/>
      <c r="H5" s="3"/>
    </row>
    <row r="6" spans="1:20" x14ac:dyDescent="0.25">
      <c r="A6" s="4" t="s">
        <v>7</v>
      </c>
      <c r="B6" s="6">
        <v>15</v>
      </c>
      <c r="C6" s="7">
        <v>8</v>
      </c>
      <c r="D6" s="7">
        <f>B6*C6</f>
        <v>120</v>
      </c>
      <c r="F6" s="36" t="s">
        <v>16</v>
      </c>
      <c r="G6" s="5" t="s">
        <v>0</v>
      </c>
      <c r="H6" s="6">
        <v>100</v>
      </c>
    </row>
    <row r="7" spans="1:20" x14ac:dyDescent="0.25">
      <c r="A7" s="13" t="s">
        <v>14</v>
      </c>
      <c r="B7" s="15"/>
      <c r="C7" s="15"/>
      <c r="D7" s="14"/>
      <c r="F7" s="36"/>
      <c r="G7" s="5" t="s">
        <v>1</v>
      </c>
      <c r="H7" s="6">
        <v>50</v>
      </c>
    </row>
    <row r="8" spans="1:20" x14ac:dyDescent="0.25">
      <c r="A8" s="4" t="s">
        <v>9</v>
      </c>
      <c r="B8" s="4">
        <f>SUM(B4:B4)</f>
        <v>15</v>
      </c>
      <c r="C8" s="4"/>
      <c r="D8" s="4">
        <f>SUM(D4:D7)</f>
        <v>330</v>
      </c>
    </row>
    <row r="9" spans="1:20" x14ac:dyDescent="0.25">
      <c r="C9"/>
    </row>
    <row r="10" spans="1:20" x14ac:dyDescent="0.25">
      <c r="C10"/>
    </row>
    <row r="11" spans="1:20" x14ac:dyDescent="0.25">
      <c r="C11"/>
    </row>
    <row r="12" spans="1:20" x14ac:dyDescent="0.25">
      <c r="C12"/>
    </row>
    <row r="13" spans="1:20" ht="15.75" thickBot="1" x14ac:dyDescent="0.3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0" x14ac:dyDescent="0.25">
      <c r="A14" s="12"/>
      <c r="C14"/>
    </row>
    <row r="15" spans="1:20" ht="31.5" x14ac:dyDescent="0.25">
      <c r="A15" s="4" t="s">
        <v>17</v>
      </c>
      <c r="B15" s="24" t="s">
        <v>12</v>
      </c>
      <c r="C15" s="24" t="s">
        <v>0</v>
      </c>
      <c r="D15" s="25" t="s">
        <v>1</v>
      </c>
      <c r="E15" s="24" t="s">
        <v>13</v>
      </c>
      <c r="F15" s="28" t="s">
        <v>20</v>
      </c>
      <c r="J15" s="26"/>
      <c r="K15" s="26" t="s">
        <v>19</v>
      </c>
      <c r="L15" s="26" t="s">
        <v>21</v>
      </c>
    </row>
    <row r="16" spans="1:20" x14ac:dyDescent="0.25">
      <c r="A16" s="27">
        <f>IF(COUNTIF(E18:E42,"Lacticínios")-1&lt;0,0,COUNTIF(E18:E42,"Lacticínios")-1)</f>
        <v>16</v>
      </c>
      <c r="B16" s="8"/>
      <c r="C16" s="8"/>
      <c r="D16" s="8"/>
      <c r="E16" s="8"/>
      <c r="J16" s="26" t="s">
        <v>0</v>
      </c>
      <c r="K16" s="4">
        <f>COUNTIF($E$18:$E$42,"???????????")</f>
        <v>17</v>
      </c>
      <c r="L16" s="33">
        <f>VLOOKUP(K16,$A$18:$B$42,2)</f>
        <v>1</v>
      </c>
    </row>
    <row r="17" spans="1:12" ht="30.75" thickBot="1" x14ac:dyDescent="0.3">
      <c r="A17" s="8"/>
      <c r="B17" s="9"/>
      <c r="C17" s="9"/>
      <c r="D17" s="10"/>
      <c r="E17" s="8"/>
      <c r="G17" s="34" t="s">
        <v>22</v>
      </c>
      <c r="H17" s="34" t="s">
        <v>23</v>
      </c>
      <c r="J17" s="26" t="s">
        <v>1</v>
      </c>
      <c r="K17" s="27">
        <f>COUNTIFS(D18:D42,"&lt;="&amp;H4)-COUNTIF(D18:D42,"="&amp;0)</f>
        <v>8</v>
      </c>
      <c r="L17" s="33">
        <f>VLOOKUP(K17,$A$18:$B$42,2)</f>
        <v>0.625</v>
      </c>
    </row>
    <row r="18" spans="1:12" ht="21.75" thickBot="1" x14ac:dyDescent="0.3">
      <c r="A18" s="8">
        <v>0</v>
      </c>
      <c r="B18" s="17">
        <v>0.29166666666666669</v>
      </c>
      <c r="C18" s="19">
        <v>0</v>
      </c>
      <c r="D18" s="19">
        <v>0</v>
      </c>
      <c r="E18" s="11" t="str">
        <f t="shared" ref="E18:E27" si="0">IF($H$3-A18*$H$6*$B$5&gt;0,"Lacticínios","Talho")</f>
        <v>Lacticínios</v>
      </c>
      <c r="F18" s="31"/>
      <c r="G18" s="29" t="s">
        <v>18</v>
      </c>
      <c r="H18" s="22" t="s">
        <v>18</v>
      </c>
      <c r="J18" s="35" t="s">
        <v>24</v>
      </c>
      <c r="K18" s="4">
        <f>SUM(K16:K17)</f>
        <v>25</v>
      </c>
    </row>
    <row r="19" spans="1:12" ht="21.75" thickBot="1" x14ac:dyDescent="0.3">
      <c r="A19" s="8">
        <v>1</v>
      </c>
      <c r="B19" s="17">
        <v>0.33333333333333298</v>
      </c>
      <c r="C19" s="19">
        <f>IF($H$6*$B$5*A19&gt;=$H$3,"Concluído",$H$6*$B$5*A19)</f>
        <v>1500</v>
      </c>
      <c r="D19" s="19">
        <f t="shared" ref="D19:D27" si="1">IF(C19="Concluído",$H$7*$B$5*(A19-$A$16),0)</f>
        <v>0</v>
      </c>
      <c r="E19" s="11" t="str">
        <f t="shared" si="0"/>
        <v>Lacticínios</v>
      </c>
      <c r="F19" s="31"/>
      <c r="G19" s="30">
        <f>IF(C20="Concluído","",C19-C18)</f>
        <v>1500</v>
      </c>
      <c r="H19" s="23" t="str">
        <f t="shared" ref="H19:H32" si="2">IF(AND(D18=0,D20=0),"",D19-D18)</f>
        <v/>
      </c>
    </row>
    <row r="20" spans="1:12" ht="21.75" thickBot="1" x14ac:dyDescent="0.3">
      <c r="A20" s="8">
        <v>2</v>
      </c>
      <c r="B20" s="17">
        <v>0.375</v>
      </c>
      <c r="C20" s="19">
        <f t="shared" ref="C20:C27" si="3">IF($H$6*$B$5*A20&gt;=$H$3,"Concluído",$H$6*$B$5*A20)</f>
        <v>3000</v>
      </c>
      <c r="D20" s="19">
        <f t="shared" si="1"/>
        <v>0</v>
      </c>
      <c r="E20" s="11" t="str">
        <f t="shared" si="0"/>
        <v>Lacticínios</v>
      </c>
      <c r="F20" s="31"/>
      <c r="G20" s="30">
        <f t="shared" ref="G20:G42" si="4">IF(C21="Concluído","",C20-C19)</f>
        <v>1500</v>
      </c>
      <c r="H20" s="23" t="str">
        <f t="shared" si="2"/>
        <v/>
      </c>
      <c r="J20" s="21"/>
      <c r="K20" s="21"/>
    </row>
    <row r="21" spans="1:12" ht="21.75" thickBot="1" x14ac:dyDescent="0.3">
      <c r="A21" s="8">
        <v>3</v>
      </c>
      <c r="B21" s="17">
        <v>0.41666666666666702</v>
      </c>
      <c r="C21" s="19">
        <f t="shared" si="3"/>
        <v>4500</v>
      </c>
      <c r="D21" s="19">
        <f t="shared" si="1"/>
        <v>0</v>
      </c>
      <c r="E21" s="11" t="str">
        <f t="shared" si="0"/>
        <v>Lacticínios</v>
      </c>
      <c r="F21" s="31"/>
      <c r="G21" s="30">
        <f t="shared" si="4"/>
        <v>1500</v>
      </c>
      <c r="H21" s="23" t="str">
        <f t="shared" si="2"/>
        <v/>
      </c>
      <c r="J21" s="21"/>
      <c r="K21" s="21"/>
    </row>
    <row r="22" spans="1:12" ht="21.75" thickBot="1" x14ac:dyDescent="0.3">
      <c r="A22" s="8">
        <v>4</v>
      </c>
      <c r="B22" s="17">
        <v>0.45833333333333298</v>
      </c>
      <c r="C22" s="19">
        <f t="shared" si="3"/>
        <v>6000</v>
      </c>
      <c r="D22" s="19">
        <f t="shared" si="1"/>
        <v>0</v>
      </c>
      <c r="E22" s="11" t="str">
        <f t="shared" si="0"/>
        <v>Lacticínios</v>
      </c>
      <c r="F22" s="31"/>
      <c r="G22" s="30">
        <f t="shared" si="4"/>
        <v>1500</v>
      </c>
      <c r="H22" s="23" t="str">
        <f t="shared" si="2"/>
        <v/>
      </c>
      <c r="J22" s="21"/>
      <c r="K22" s="21"/>
    </row>
    <row r="23" spans="1:12" ht="21.75" thickBot="1" x14ac:dyDescent="0.3">
      <c r="A23" s="8">
        <v>5</v>
      </c>
      <c r="B23" s="17">
        <v>0.5</v>
      </c>
      <c r="C23" s="19">
        <f t="shared" si="3"/>
        <v>7500</v>
      </c>
      <c r="D23" s="19">
        <f t="shared" si="1"/>
        <v>0</v>
      </c>
      <c r="E23" s="11" t="str">
        <f t="shared" si="0"/>
        <v>Lacticínios</v>
      </c>
      <c r="F23" s="31"/>
      <c r="G23" s="30">
        <f t="shared" si="4"/>
        <v>1500</v>
      </c>
      <c r="H23" s="23" t="str">
        <f t="shared" si="2"/>
        <v/>
      </c>
      <c r="J23" s="21"/>
      <c r="K23" s="21"/>
    </row>
    <row r="24" spans="1:12" ht="21.75" thickBot="1" x14ac:dyDescent="0.3">
      <c r="A24" s="8">
        <v>6</v>
      </c>
      <c r="B24" s="17">
        <v>0.54166666666666696</v>
      </c>
      <c r="C24" s="19">
        <f t="shared" si="3"/>
        <v>9000</v>
      </c>
      <c r="D24" s="19">
        <f t="shared" si="1"/>
        <v>0</v>
      </c>
      <c r="E24" s="11" t="str">
        <f t="shared" si="0"/>
        <v>Lacticínios</v>
      </c>
      <c r="F24" s="31"/>
      <c r="G24" s="30">
        <f t="shared" si="4"/>
        <v>1500</v>
      </c>
      <c r="H24" s="23" t="str">
        <f t="shared" si="2"/>
        <v/>
      </c>
      <c r="J24" s="21"/>
      <c r="K24" s="21"/>
    </row>
    <row r="25" spans="1:12" ht="21.75" thickBot="1" x14ac:dyDescent="0.3">
      <c r="A25" s="8">
        <v>7</v>
      </c>
      <c r="B25" s="17">
        <v>0.58333333333333304</v>
      </c>
      <c r="C25" s="19">
        <f t="shared" si="3"/>
        <v>10500</v>
      </c>
      <c r="D25" s="19">
        <f t="shared" si="1"/>
        <v>0</v>
      </c>
      <c r="E25" s="11" t="str">
        <f t="shared" si="0"/>
        <v>Lacticínios</v>
      </c>
      <c r="F25" s="31"/>
      <c r="G25" s="30">
        <f t="shared" si="4"/>
        <v>1500</v>
      </c>
      <c r="H25" s="23" t="str">
        <f t="shared" si="2"/>
        <v/>
      </c>
      <c r="J25" s="21"/>
      <c r="K25" s="21"/>
    </row>
    <row r="26" spans="1:12" ht="21.75" thickBot="1" x14ac:dyDescent="0.3">
      <c r="A26" s="8">
        <v>8</v>
      </c>
      <c r="B26" s="17">
        <v>0.625</v>
      </c>
      <c r="C26" s="19">
        <f t="shared" si="3"/>
        <v>12000</v>
      </c>
      <c r="D26" s="19">
        <f t="shared" si="1"/>
        <v>0</v>
      </c>
      <c r="E26" s="11" t="str">
        <f t="shared" si="0"/>
        <v>Lacticínios</v>
      </c>
      <c r="F26" s="31"/>
      <c r="G26" s="30">
        <f t="shared" si="4"/>
        <v>1500</v>
      </c>
      <c r="H26" s="23" t="str">
        <f t="shared" si="2"/>
        <v/>
      </c>
      <c r="J26" s="21"/>
      <c r="K26" s="21"/>
    </row>
    <row r="27" spans="1:12" ht="21.75" thickBot="1" x14ac:dyDescent="0.3">
      <c r="A27" s="8">
        <v>9</v>
      </c>
      <c r="B27" s="17">
        <v>0.66666666666666696</v>
      </c>
      <c r="C27" s="19">
        <f t="shared" si="3"/>
        <v>13500</v>
      </c>
      <c r="D27" s="19">
        <f t="shared" si="1"/>
        <v>0</v>
      </c>
      <c r="E27" s="11" t="str">
        <f t="shared" si="0"/>
        <v>Lacticínios</v>
      </c>
      <c r="F27" s="31"/>
      <c r="G27" s="30">
        <f t="shared" si="4"/>
        <v>1500</v>
      </c>
      <c r="H27" s="23" t="str">
        <f t="shared" si="2"/>
        <v/>
      </c>
      <c r="J27" s="21"/>
      <c r="K27" s="21"/>
    </row>
    <row r="28" spans="1:12" ht="21.75" thickBot="1" x14ac:dyDescent="0.3">
      <c r="A28" s="8">
        <v>10</v>
      </c>
      <c r="B28" s="20">
        <v>0.70833333333333304</v>
      </c>
      <c r="C28" s="19">
        <f>IF($C$27="Concluído","Concluído",IF($C$27+$H$6*$B$6*(A28-9)&gt;=$H$3,"Concluído",$C$27+$H$6*$B$6*(A28-9)))</f>
        <v>15000</v>
      </c>
      <c r="D28" s="19">
        <f t="shared" ref="D28:D36" si="5">IF(AND(C28="Concluído",E27="Lacticínios"),$H$7*$B$6*(A28-$A$16),IF(C28="Concluído",D27+$H$7*$B$6,0))</f>
        <v>0</v>
      </c>
      <c r="E28" s="11" t="str">
        <f>IF($H$3-9*$H$6*$B$5-(A28-9)*$H$6*$B$6&gt;0,"Lacticínios","Talho")</f>
        <v>Lacticínios</v>
      </c>
      <c r="F28" s="31"/>
      <c r="G28" s="30">
        <f t="shared" si="4"/>
        <v>1500</v>
      </c>
      <c r="H28" s="23" t="str">
        <f t="shared" si="2"/>
        <v/>
      </c>
      <c r="J28" s="21"/>
      <c r="K28" s="21"/>
    </row>
    <row r="29" spans="1:12" ht="21.75" thickBot="1" x14ac:dyDescent="0.3">
      <c r="A29" s="8">
        <v>11</v>
      </c>
      <c r="B29" s="20">
        <v>0.75</v>
      </c>
      <c r="C29" s="19">
        <f t="shared" ref="C29:C36" si="6">IF($C$27="Concluído","Concluído",IF($C$27+$H$6*$B$6*(A29-9)&gt;=$H$3,"Concluído",$C$27+$H$6*$B$6*(A29-9)))</f>
        <v>16500</v>
      </c>
      <c r="D29" s="19">
        <f t="shared" si="5"/>
        <v>0</v>
      </c>
      <c r="E29" s="11" t="str">
        <f t="shared" ref="E29:E36" si="7">IF($H$3-9*$H$6*$B$5-(A29-9)*$H$6*$B$6&gt;0,"Lacticínios","Talho")</f>
        <v>Lacticínios</v>
      </c>
      <c r="F29" s="31"/>
      <c r="G29" s="30">
        <f t="shared" si="4"/>
        <v>1500</v>
      </c>
      <c r="H29" s="23" t="str">
        <f t="shared" si="2"/>
        <v/>
      </c>
      <c r="J29" s="21"/>
      <c r="K29" s="21"/>
    </row>
    <row r="30" spans="1:12" ht="21.75" thickBot="1" x14ac:dyDescent="0.3">
      <c r="A30" s="8">
        <v>12</v>
      </c>
      <c r="B30" s="20">
        <v>0.79166666666666696</v>
      </c>
      <c r="C30" s="19">
        <f t="shared" si="6"/>
        <v>18000</v>
      </c>
      <c r="D30" s="19">
        <f t="shared" si="5"/>
        <v>0</v>
      </c>
      <c r="E30" s="11" t="str">
        <f t="shared" si="7"/>
        <v>Lacticínios</v>
      </c>
      <c r="F30" s="31"/>
      <c r="G30" s="30">
        <f t="shared" si="4"/>
        <v>1500</v>
      </c>
      <c r="H30" s="23" t="str">
        <f t="shared" si="2"/>
        <v/>
      </c>
      <c r="J30" s="21"/>
      <c r="K30" s="21"/>
    </row>
    <row r="31" spans="1:12" ht="21.75" thickBot="1" x14ac:dyDescent="0.3">
      <c r="A31" s="8">
        <v>13</v>
      </c>
      <c r="B31" s="20">
        <v>0.83333333333333304</v>
      </c>
      <c r="C31" s="19">
        <f t="shared" si="6"/>
        <v>19500</v>
      </c>
      <c r="D31" s="19">
        <f t="shared" si="5"/>
        <v>0</v>
      </c>
      <c r="E31" s="11" t="str">
        <f t="shared" si="7"/>
        <v>Lacticínios</v>
      </c>
      <c r="F31" s="31"/>
      <c r="G31" s="30">
        <f t="shared" si="4"/>
        <v>1500</v>
      </c>
      <c r="H31" s="23" t="str">
        <f t="shared" si="2"/>
        <v/>
      </c>
      <c r="J31" s="21"/>
      <c r="K31" s="21"/>
    </row>
    <row r="32" spans="1:12" ht="21.75" thickBot="1" x14ac:dyDescent="0.3">
      <c r="A32" s="8">
        <v>14</v>
      </c>
      <c r="B32" s="20">
        <v>0.875</v>
      </c>
      <c r="C32" s="19">
        <f t="shared" si="6"/>
        <v>21000</v>
      </c>
      <c r="D32" s="19">
        <f t="shared" si="5"/>
        <v>0</v>
      </c>
      <c r="E32" s="11" t="str">
        <f t="shared" si="7"/>
        <v>Lacticínios</v>
      </c>
      <c r="F32" s="31"/>
      <c r="G32" s="30">
        <f t="shared" si="4"/>
        <v>1500</v>
      </c>
      <c r="H32" s="23" t="str">
        <f t="shared" si="2"/>
        <v/>
      </c>
      <c r="J32" s="21"/>
      <c r="K32" s="21"/>
    </row>
    <row r="33" spans="1:11" ht="21.75" thickBot="1" x14ac:dyDescent="0.3">
      <c r="A33" s="8">
        <v>15</v>
      </c>
      <c r="B33" s="20">
        <v>0.91666666666666696</v>
      </c>
      <c r="C33" s="19">
        <f t="shared" si="6"/>
        <v>22500</v>
      </c>
      <c r="D33" s="19">
        <f t="shared" si="5"/>
        <v>0</v>
      </c>
      <c r="E33" s="11" t="str">
        <f t="shared" si="7"/>
        <v>Lacticínios</v>
      </c>
      <c r="F33" s="31"/>
      <c r="G33" s="30">
        <f t="shared" si="4"/>
        <v>1500</v>
      </c>
      <c r="H33" s="23" t="str">
        <f>IF(AND(D32=0,D34=0),"",D33-D32)</f>
        <v/>
      </c>
      <c r="J33" s="21"/>
      <c r="K33" s="21"/>
    </row>
    <row r="34" spans="1:11" ht="21.75" thickBot="1" x14ac:dyDescent="0.3">
      <c r="A34" s="8">
        <v>16</v>
      </c>
      <c r="B34" s="20">
        <v>0.95833333333333304</v>
      </c>
      <c r="C34" s="19">
        <f t="shared" si="6"/>
        <v>24000</v>
      </c>
      <c r="D34" s="19">
        <f t="shared" si="5"/>
        <v>0</v>
      </c>
      <c r="E34" s="11" t="str">
        <f t="shared" si="7"/>
        <v>Lacticínios</v>
      </c>
      <c r="F34" s="31"/>
      <c r="G34" s="30" t="str">
        <f t="shared" si="4"/>
        <v/>
      </c>
      <c r="H34" s="23">
        <f t="shared" ref="H34:H42" si="8">IF(AND(D33=0,D35=0),"",D34-D33)</f>
        <v>0</v>
      </c>
      <c r="J34" s="21"/>
      <c r="K34" s="21"/>
    </row>
    <row r="35" spans="1:11" ht="21.75" thickBot="1" x14ac:dyDescent="0.3">
      <c r="A35" s="8">
        <v>17</v>
      </c>
      <c r="B35" s="20">
        <v>1</v>
      </c>
      <c r="C35" s="19" t="str">
        <f t="shared" si="6"/>
        <v>Concluído</v>
      </c>
      <c r="D35" s="19">
        <f t="shared" si="5"/>
        <v>750</v>
      </c>
      <c r="E35" s="11" t="str">
        <f t="shared" si="7"/>
        <v>Talho</v>
      </c>
      <c r="F35" s="31"/>
      <c r="G35" s="30" t="str">
        <f t="shared" si="4"/>
        <v/>
      </c>
      <c r="H35" s="23">
        <f t="shared" si="8"/>
        <v>750</v>
      </c>
      <c r="J35" s="21"/>
      <c r="K35" s="21"/>
    </row>
    <row r="36" spans="1:11" ht="21.75" thickBot="1" x14ac:dyDescent="0.3">
      <c r="A36" s="8">
        <v>18</v>
      </c>
      <c r="B36" s="20">
        <v>1.0416666666666701</v>
      </c>
      <c r="C36" s="19" t="str">
        <f t="shared" si="6"/>
        <v>Concluído</v>
      </c>
      <c r="D36" s="19">
        <f t="shared" si="5"/>
        <v>1500</v>
      </c>
      <c r="E36" s="11" t="str">
        <f t="shared" si="7"/>
        <v>Talho</v>
      </c>
      <c r="F36" s="31"/>
      <c r="G36" s="30" t="str">
        <f t="shared" si="4"/>
        <v/>
      </c>
      <c r="H36" s="23">
        <f t="shared" si="8"/>
        <v>750</v>
      </c>
      <c r="J36" s="21"/>
      <c r="K36" s="21"/>
    </row>
    <row r="37" spans="1:11" ht="21.75" thickBot="1" x14ac:dyDescent="0.3">
      <c r="A37" s="8">
        <v>19</v>
      </c>
      <c r="B37" s="17">
        <v>1.0833333333333299</v>
      </c>
      <c r="C37" s="19" t="str">
        <f>IF($C$36="Concluído","Concluído",IF($C$36+$H$6*$B$4*(A37-18)&gt;=$H$3,"Concluído",$C$36+$H$6*$B$4*(A37-18)))</f>
        <v>Concluído</v>
      </c>
      <c r="D37" s="19">
        <f>IF(AND(C37="Concluído",E36="Lacticínios"),$H$7*$B$4*(A36+1-$A$16),IF(C36="Concluído",D36+$H$7*$B$4,0))</f>
        <v>2250</v>
      </c>
      <c r="E37" s="11" t="str">
        <f>IF($H$3-A27*$H$6*$B$5-(A28-1)*$H$6*$B$6-$H$6*$B$4*(A37-18)&gt;0,"Lacticínios","Talho")</f>
        <v>Talho</v>
      </c>
      <c r="F37" s="31"/>
      <c r="G37" s="30" t="str">
        <f t="shared" si="4"/>
        <v/>
      </c>
      <c r="H37" s="23">
        <f t="shared" si="8"/>
        <v>750</v>
      </c>
      <c r="J37" s="21"/>
      <c r="K37" s="21"/>
    </row>
    <row r="38" spans="1:11" ht="21.75" thickBot="1" x14ac:dyDescent="0.3">
      <c r="A38" s="8">
        <v>20</v>
      </c>
      <c r="B38" s="17">
        <v>1.125</v>
      </c>
      <c r="C38" s="19" t="str">
        <f t="shared" ref="C38:C42" si="9">IF($C$36="Concluído","Concluído",IF($C$36+$H$6*$B$4*(A38-18)&gt;=$H$3,"Concluído",$C$36+$H$6*$B$4*(A38-18)))</f>
        <v>Concluído</v>
      </c>
      <c r="D38" s="19">
        <f>IF(AND(C38="Concluído",E76="Lacticínios"),$H$7*$B$4*(A37-$A$16),IF(C37="Concluído",D37+$H$7*$B$4,0))</f>
        <v>3000</v>
      </c>
      <c r="E38" s="11" t="str">
        <f t="shared" ref="E38:E42" si="10">IF($H$3-A28*$H$6*$B$5-(A29-1)*$H$6*$B$6-$H$6*$B$4*(A38-18)&gt;0,"Lacticínios","Talho")</f>
        <v>Talho</v>
      </c>
      <c r="F38" s="31"/>
      <c r="G38" s="30" t="str">
        <f t="shared" si="4"/>
        <v/>
      </c>
      <c r="H38" s="23">
        <f t="shared" si="8"/>
        <v>750</v>
      </c>
      <c r="J38" s="21"/>
      <c r="K38" s="21"/>
    </row>
    <row r="39" spans="1:11" ht="21.75" thickBot="1" x14ac:dyDescent="0.3">
      <c r="A39" s="8">
        <v>21</v>
      </c>
      <c r="B39" s="17">
        <v>1.1666666666666701</v>
      </c>
      <c r="C39" s="19" t="str">
        <f t="shared" si="9"/>
        <v>Concluído</v>
      </c>
      <c r="D39" s="19">
        <f>IF(AND(C39="Concluído",E77="Lacticínios"),$H$7*$B$4*(A38-$A$16),IF(C38="Concluído",D38+$H$7*$B$4,0))</f>
        <v>3750</v>
      </c>
      <c r="E39" s="11" t="str">
        <f t="shared" si="10"/>
        <v>Talho</v>
      </c>
      <c r="F39" s="31"/>
      <c r="G39" s="30" t="str">
        <f t="shared" si="4"/>
        <v/>
      </c>
      <c r="H39" s="23">
        <f t="shared" si="8"/>
        <v>750</v>
      </c>
      <c r="J39" s="21"/>
      <c r="K39" s="21"/>
    </row>
    <row r="40" spans="1:11" ht="21.75" thickBot="1" x14ac:dyDescent="0.3">
      <c r="A40" s="8">
        <v>22</v>
      </c>
      <c r="B40" s="17">
        <v>1.2083333333333299</v>
      </c>
      <c r="C40" s="19" t="str">
        <f t="shared" si="9"/>
        <v>Concluído</v>
      </c>
      <c r="D40" s="19">
        <f>IF(AND(C40="Concluído",E78="Lacticínios"),$H$7*$B$4*(A39-$A$16),IF(C39="Concluído",D39+$H$7*$B$4,0))</f>
        <v>4500</v>
      </c>
      <c r="E40" s="11" t="str">
        <f t="shared" si="10"/>
        <v>Talho</v>
      </c>
      <c r="F40" s="31"/>
      <c r="G40" s="30" t="str">
        <f t="shared" si="4"/>
        <v/>
      </c>
      <c r="H40" s="23">
        <f t="shared" si="8"/>
        <v>750</v>
      </c>
      <c r="J40" s="21"/>
      <c r="K40" s="21"/>
    </row>
    <row r="41" spans="1:11" ht="21.75" thickBot="1" x14ac:dyDescent="0.3">
      <c r="A41" s="8">
        <v>23</v>
      </c>
      <c r="B41" s="17">
        <v>1.25</v>
      </c>
      <c r="C41" s="19" t="str">
        <f t="shared" si="9"/>
        <v>Concluído</v>
      </c>
      <c r="D41" s="19">
        <f>IF(AND(C41="Concluído",E79="Lacticínios"),$H$7*$B$4*(A40-$A$16),IF(C40="Concluído",D40+$H$7*$B$4,0))</f>
        <v>5250</v>
      </c>
      <c r="E41" s="11" t="str">
        <f t="shared" si="10"/>
        <v>Talho</v>
      </c>
      <c r="F41" s="31"/>
      <c r="G41" s="30" t="str">
        <f t="shared" si="4"/>
        <v/>
      </c>
      <c r="H41" s="23">
        <f t="shared" si="8"/>
        <v>750</v>
      </c>
      <c r="K41" s="21"/>
    </row>
    <row r="42" spans="1:11" ht="21.75" thickBot="1" x14ac:dyDescent="0.3">
      <c r="A42" s="8">
        <v>24</v>
      </c>
      <c r="B42" s="17">
        <v>0.29166666666666669</v>
      </c>
      <c r="C42" s="19" t="str">
        <f t="shared" si="9"/>
        <v>Concluído</v>
      </c>
      <c r="D42" s="19">
        <f>IF(AND(C42="Concluído",E80="Lacticínios"),$H$7*$B$4*(A41-$A$16),IF(C41="Concluído",D41+$H$7*$B$4,0))</f>
        <v>6000</v>
      </c>
      <c r="E42" s="11" t="str">
        <f t="shared" si="10"/>
        <v>Talho</v>
      </c>
      <c r="F42" s="32"/>
      <c r="G42" s="30" t="e">
        <f t="shared" si="4"/>
        <v>#VALUE!</v>
      </c>
      <c r="H42" s="23">
        <f t="shared" si="8"/>
        <v>750</v>
      </c>
      <c r="K42" s="21"/>
    </row>
  </sheetData>
  <mergeCells count="2">
    <mergeCell ref="F3:F4"/>
    <mergeCell ref="F6:F7"/>
  </mergeCells>
  <phoneticPr fontId="7" type="noConversion"/>
  <conditionalFormatting sqref="K18">
    <cfRule type="cellIs" dxfId="1" priority="2" operator="greaterThan">
      <formula>24</formula>
    </cfRule>
    <cfRule type="cellIs" dxfId="0" priority="1" operator="lessThan">
      <formula>24</formula>
    </cfRule>
  </conditionalFormatting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Previsão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soares</dc:creator>
  <cp:lastModifiedBy>Luís Pereira</cp:lastModifiedBy>
  <dcterms:created xsi:type="dcterms:W3CDTF">2015-06-05T18:19:34Z</dcterms:created>
  <dcterms:modified xsi:type="dcterms:W3CDTF">2022-03-14T17:48:28Z</dcterms:modified>
</cp:coreProperties>
</file>