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855" windowHeight="4080"/>
  </bookViews>
  <sheets>
    <sheet name="T38.dat" sheetId="1" r:id="rId1"/>
    <sheet name="Diez.dat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L23" i="1"/>
  <c r="L21"/>
  <c r="Q16"/>
  <c r="O14"/>
  <c r="N14"/>
  <c r="I8"/>
  <c r="O18"/>
  <c r="N16"/>
  <c r="O16"/>
  <c r="N18"/>
  <c r="L16"/>
  <c r="G23"/>
  <c r="G25" s="1"/>
  <c r="I25" s="1"/>
  <c r="I24" s="1"/>
  <c r="G24"/>
  <c r="G29"/>
  <c r="L15"/>
  <c r="L17" s="1"/>
  <c r="L18" s="1"/>
  <c r="L14"/>
  <c r="C30"/>
  <c r="C19"/>
  <c r="C16"/>
  <c r="C18" i="2"/>
  <c r="C15"/>
  <c r="C32"/>
  <c r="C29"/>
  <c r="G24"/>
  <c r="G28"/>
  <c r="G26"/>
  <c r="G23"/>
  <c r="G22"/>
  <c r="C25"/>
  <c r="C22"/>
  <c r="C30"/>
  <c r="G5"/>
  <c r="G16" s="1"/>
  <c r="C31"/>
  <c r="C17"/>
  <c r="G8"/>
  <c r="C27" s="1"/>
  <c r="C31" i="1"/>
  <c r="C32" s="1"/>
  <c r="C33" s="1"/>
  <c r="G27"/>
  <c r="C26"/>
  <c r="C18"/>
  <c r="G6"/>
  <c r="G5"/>
  <c r="G8" s="1"/>
  <c r="G28" s="1"/>
  <c r="G27" i="2" l="1"/>
  <c r="C21" i="1"/>
  <c r="C35"/>
  <c r="C28"/>
  <c r="G17"/>
  <c r="C34" i="2"/>
  <c r="C20"/>
</calcChain>
</file>

<file path=xl/sharedStrings.xml><?xml version="1.0" encoding="utf-8"?>
<sst xmlns="http://schemas.openxmlformats.org/spreadsheetml/2006/main" count="134" uniqueCount="56">
  <si>
    <t>kg/sg</t>
  </si>
  <si>
    <t>m3/kg</t>
  </si>
  <si>
    <t>kj/kg</t>
  </si>
  <si>
    <t>bar</t>
  </si>
  <si>
    <t>m3/sg</t>
  </si>
  <si>
    <t>Exhaust loss</t>
  </si>
  <si>
    <t>Pressure in:           0.1475 bar</t>
  </si>
  <si>
    <t>Enthalpy in:        2451.1000 kJ/kg</t>
  </si>
  <si>
    <t>Entropy in:            7.5638 kJ/kg-C</t>
  </si>
  <si>
    <t>Pressure out:          0.0403 bar</t>
  </si>
  <si>
    <t>Enthalpy out:       2279.9908 kJ/kg</t>
  </si>
  <si>
    <t>Entropy out:           7.5638 kJ/kg-C</t>
  </si>
  <si>
    <t>Delta Enthalpy:      171.1092 kJ/kg</t>
  </si>
  <si>
    <t>Hin</t>
  </si>
  <si>
    <t>Houtisoent</t>
  </si>
  <si>
    <t>Rendi.</t>
  </si>
  <si>
    <t>ELEP</t>
  </si>
  <si>
    <t>2. Cálculo del ELEP</t>
  </si>
  <si>
    <t>1. Cálculo Expansión isoentrópica</t>
  </si>
  <si>
    <t>3. Cálculo del UEEP</t>
  </si>
  <si>
    <t>4. Calculo del Nuevo Rendimiento de la Turbina</t>
  </si>
  <si>
    <t>UEEP</t>
  </si>
  <si>
    <t>VALIDACIÓN DEL EJEMPLO T38.DAT</t>
  </si>
  <si>
    <t>Final Exhaust loss</t>
  </si>
  <si>
    <t>Calidad ELEP</t>
  </si>
  <si>
    <t>Flujo másico</t>
  </si>
  <si>
    <t>Flujo volum.</t>
  </si>
  <si>
    <t>Vol.Especif.</t>
  </si>
  <si>
    <t>H (ELEP)</t>
  </si>
  <si>
    <t>P (ELEP)</t>
  </si>
  <si>
    <t>Calidad ELEP (P ELEP, H ELEP)</t>
  </si>
  <si>
    <t>0. Cálculo del Flujo Volumétrico a la salida de la Turbina</t>
  </si>
  <si>
    <t>Moisture ELEP</t>
  </si>
  <si>
    <t>UEEP (HBAL actual-posible ERROR)</t>
  </si>
  <si>
    <t>(H ISOENTRÓPICA de salida)</t>
  </si>
  <si>
    <t>Pressure in:           0.2186 bar</t>
  </si>
  <si>
    <t>Enthalpy in:        2361.2300 kJ/kg</t>
  </si>
  <si>
    <t>Entropy in:            7.1268 kJ/kg-C</t>
  </si>
  <si>
    <t>Pressure out:          0.0755 bar</t>
  </si>
  <si>
    <t>Enthalpy out:       2222.9448 kJ/kg</t>
  </si>
  <si>
    <t>Entropy out:           7.1268 kJ/kg-C</t>
  </si>
  <si>
    <t>Delta Enthalpy:      138.2852 kJ/kg</t>
  </si>
  <si>
    <t>MULTIPLICA POR EL TÍTULO DEL ELEP.</t>
  </si>
  <si>
    <r>
      <rPr>
        <b/>
        <sz val="11"/>
        <color theme="1"/>
        <rFont val="Calibri"/>
        <family val="2"/>
        <scheme val="minor"/>
      </rPr>
      <t>CONCLUSIÓN:</t>
    </r>
    <r>
      <rPr>
        <sz val="11"/>
        <color theme="1"/>
        <rFont val="Calibri"/>
        <family val="2"/>
        <scheme val="minor"/>
      </rPr>
      <t xml:space="preserve"> EL HBAL NO REALIZA UNA RECTIFICACIÓN DEL VALOR</t>
    </r>
  </si>
  <si>
    <t>DE EXHAUST LOSS INTRODUCIDO SINO SÓLO LO</t>
  </si>
  <si>
    <t>VALIDACIÓN DEL EJEMPLO DIEZ.DAT (Ciclo de Laguna Verde-equipo nº 56)</t>
  </si>
  <si>
    <t>Exhaust loss (valor de Tabla)</t>
  </si>
  <si>
    <r>
      <t xml:space="preserve">factor (formula </t>
    </r>
    <r>
      <rPr>
        <b/>
        <sz val="11"/>
        <color theme="1"/>
        <rFont val="Calibri"/>
        <family val="2"/>
        <scheme val="minor"/>
      </rPr>
      <t>ECOSIM PRO</t>
    </r>
    <r>
      <rPr>
        <sz val="11"/>
        <color theme="1"/>
        <rFont val="Calibri"/>
        <family val="2"/>
        <scheme val="minor"/>
      </rPr>
      <t>)</t>
    </r>
  </si>
  <si>
    <r>
      <t xml:space="preserve">factor (factor </t>
    </r>
    <r>
      <rPr>
        <b/>
        <sz val="11"/>
        <color theme="1"/>
        <rFont val="Calibri"/>
        <family val="2"/>
        <scheme val="minor"/>
      </rPr>
      <t>UNITARIO</t>
    </r>
    <r>
      <rPr>
        <sz val="11"/>
        <color theme="1"/>
        <rFont val="Calibri"/>
        <family val="2"/>
        <scheme val="minor"/>
      </rPr>
      <t>)</t>
    </r>
  </si>
  <si>
    <r>
      <t xml:space="preserve">factor (factor </t>
    </r>
    <r>
      <rPr>
        <b/>
        <sz val="11"/>
        <color theme="1"/>
        <rFont val="Calibri"/>
        <family val="2"/>
        <scheme val="minor"/>
      </rPr>
      <t>GENERAL ELECTRIC</t>
    </r>
    <r>
      <rPr>
        <sz val="11"/>
        <color theme="1"/>
        <rFont val="Calibri"/>
        <family val="2"/>
        <scheme val="minor"/>
      </rPr>
      <t>)</t>
    </r>
  </si>
  <si>
    <t>Lb/sg</t>
  </si>
  <si>
    <t>Ft3/Lb</t>
  </si>
  <si>
    <t>Ft3/sg</t>
  </si>
  <si>
    <t>Kg/sg</t>
  </si>
  <si>
    <t>BTU/Lb</t>
  </si>
  <si>
    <t>UEEP-ELEP-EXAU=0</t>
  </si>
</sst>
</file>

<file path=xl/styles.xml><?xml version="1.0" encoding="utf-8"?>
<styleSheet xmlns="http://schemas.openxmlformats.org/spreadsheetml/2006/main">
  <numFmts count="5">
    <numFmt numFmtId="164" formatCode="#.##0"/>
    <numFmt numFmtId="165" formatCode="#.##"/>
    <numFmt numFmtId="166" formatCode="#.###"/>
    <numFmt numFmtId="167" formatCode="0.0000"/>
    <numFmt numFmtId="168" formatCode="0.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166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2" borderId="0" xfId="0" applyFill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7" fontId="1" fillId="0" borderId="0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165" fontId="0" fillId="0" borderId="0" xfId="0" applyNumberFormat="1" applyBorder="1"/>
    <xf numFmtId="0" fontId="1" fillId="3" borderId="0" xfId="0" applyFont="1" applyFill="1" applyBorder="1"/>
    <xf numFmtId="168" fontId="1" fillId="3" borderId="0" xfId="0" applyNumberFormat="1" applyFont="1" applyFill="1" applyBorder="1"/>
    <xf numFmtId="164" fontId="0" fillId="0" borderId="0" xfId="0" applyNumberFormat="1" applyFill="1" applyBorder="1"/>
    <xf numFmtId="0" fontId="1" fillId="4" borderId="0" xfId="0" applyFont="1" applyFill="1" applyBorder="1"/>
    <xf numFmtId="168" fontId="1" fillId="4" borderId="0" xfId="0" applyNumberFormat="1" applyFont="1" applyFill="1" applyBorder="1"/>
    <xf numFmtId="0" fontId="1" fillId="3" borderId="5" xfId="0" applyFont="1" applyFill="1" applyBorder="1"/>
    <xf numFmtId="168" fontId="1" fillId="3" borderId="5" xfId="0" applyNumberFormat="1" applyFont="1" applyFill="1" applyBorder="1"/>
    <xf numFmtId="3" fontId="0" fillId="2" borderId="0" xfId="0" applyNumberFormat="1" applyFill="1"/>
    <xf numFmtId="0" fontId="0" fillId="0" borderId="9" xfId="0" applyFont="1" applyBorder="1"/>
    <xf numFmtId="0" fontId="2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A33" workbookViewId="0">
      <selection activeCell="B38" sqref="B38"/>
    </sheetView>
  </sheetViews>
  <sheetFormatPr baseColWidth="10" defaultRowHeight="15"/>
  <cols>
    <col min="1" max="1" width="3.28515625" customWidth="1"/>
    <col min="2" max="2" width="30.85546875" customWidth="1"/>
    <col min="3" max="3" width="13.5703125" bestFit="1" customWidth="1"/>
    <col min="4" max="4" width="12.140625" customWidth="1"/>
    <col min="5" max="5" width="4.5703125" customWidth="1"/>
    <col min="10" max="10" width="4.5703125" customWidth="1"/>
    <col min="11" max="11" width="3.5703125" customWidth="1"/>
  </cols>
  <sheetData>
    <row r="1" spans="1:17" ht="19.5" thickBot="1">
      <c r="A1" s="25"/>
      <c r="B1" s="26" t="s">
        <v>22</v>
      </c>
      <c r="C1" s="27"/>
      <c r="D1" s="27"/>
      <c r="E1" s="27"/>
      <c r="F1" s="27"/>
      <c r="G1" s="27"/>
      <c r="H1" s="27"/>
      <c r="I1" s="27"/>
      <c r="J1" s="28"/>
    </row>
    <row r="2" spans="1:17">
      <c r="A2" s="1"/>
      <c r="B2" s="2"/>
      <c r="C2" s="2"/>
      <c r="D2" s="2"/>
      <c r="E2" s="1"/>
      <c r="F2" s="2"/>
      <c r="G2" s="2"/>
      <c r="H2" s="2"/>
      <c r="I2" s="2"/>
      <c r="J2" s="11"/>
    </row>
    <row r="3" spans="1:17">
      <c r="A3" s="1"/>
      <c r="B3" s="6" t="s">
        <v>18</v>
      </c>
      <c r="C3" s="6"/>
      <c r="D3" s="6"/>
      <c r="E3" s="1"/>
      <c r="F3" s="6" t="s">
        <v>17</v>
      </c>
      <c r="G3" s="2"/>
      <c r="H3" s="2"/>
      <c r="I3" s="2"/>
      <c r="J3" s="11"/>
    </row>
    <row r="4" spans="1:17">
      <c r="A4" s="1"/>
      <c r="B4" s="2" t="s">
        <v>6</v>
      </c>
      <c r="C4" s="2"/>
      <c r="D4" s="2"/>
      <c r="E4" s="1"/>
      <c r="F4" s="2" t="s">
        <v>13</v>
      </c>
      <c r="G4" s="2">
        <v>2451.1</v>
      </c>
      <c r="H4" s="2" t="s">
        <v>2</v>
      </c>
      <c r="I4" s="2"/>
      <c r="J4" s="11"/>
      <c r="L4" s="7" t="s">
        <v>43</v>
      </c>
      <c r="M4" s="24"/>
      <c r="N4" s="7"/>
      <c r="O4" s="7"/>
      <c r="P4" s="7"/>
      <c r="Q4" s="7"/>
    </row>
    <row r="5" spans="1:17">
      <c r="A5" s="1"/>
      <c r="B5" s="2" t="s">
        <v>7</v>
      </c>
      <c r="C5" s="2"/>
      <c r="D5" s="2"/>
      <c r="E5" s="1"/>
      <c r="F5" s="2" t="s">
        <v>14</v>
      </c>
      <c r="G5" s="3">
        <f>2279.9908</f>
        <v>2279.9908</v>
      </c>
      <c r="H5" s="2" t="s">
        <v>2</v>
      </c>
      <c r="I5" s="2"/>
      <c r="J5" s="11"/>
      <c r="L5" s="7" t="s">
        <v>44</v>
      </c>
      <c r="M5" s="7"/>
      <c r="N5" s="7"/>
      <c r="O5" s="7"/>
      <c r="P5" s="7"/>
      <c r="Q5" s="7"/>
    </row>
    <row r="6" spans="1:17">
      <c r="A6" s="1"/>
      <c r="B6" s="2" t="s">
        <v>8</v>
      </c>
      <c r="C6" s="2"/>
      <c r="D6" s="2"/>
      <c r="E6" s="1"/>
      <c r="F6" s="2" t="s">
        <v>15</v>
      </c>
      <c r="G6" s="2">
        <f>0.8464</f>
        <v>0.84640000000000004</v>
      </c>
      <c r="H6" s="2"/>
      <c r="I6" s="2"/>
      <c r="J6" s="11"/>
      <c r="L6" s="7" t="s">
        <v>42</v>
      </c>
      <c r="M6" s="7"/>
      <c r="N6" s="7"/>
      <c r="O6" s="7"/>
      <c r="P6" s="7"/>
      <c r="Q6" s="7"/>
    </row>
    <row r="7" spans="1:17">
      <c r="A7" s="1"/>
      <c r="B7" s="2"/>
      <c r="C7" s="2"/>
      <c r="D7" s="2"/>
      <c r="E7" s="1"/>
      <c r="F7" s="2"/>
      <c r="G7" s="2"/>
      <c r="H7" s="2"/>
      <c r="I7" s="2"/>
      <c r="J7" s="11"/>
    </row>
    <row r="8" spans="1:17">
      <c r="A8" s="1"/>
      <c r="B8" s="2" t="s">
        <v>9</v>
      </c>
      <c r="C8" s="2"/>
      <c r="D8" s="2"/>
      <c r="E8" s="1"/>
      <c r="F8" s="6" t="s">
        <v>16</v>
      </c>
      <c r="G8" s="6">
        <f>G4-((G4-G5)*G6)</f>
        <v>2306.2731731200001</v>
      </c>
      <c r="H8" s="6" t="s">
        <v>2</v>
      </c>
      <c r="I8" s="2">
        <f>G8/ 2.326009</f>
        <v>991.51515455013293</v>
      </c>
      <c r="J8" s="11" t="s">
        <v>54</v>
      </c>
    </row>
    <row r="9" spans="1:17">
      <c r="A9" s="1"/>
      <c r="B9" s="6" t="s">
        <v>10</v>
      </c>
      <c r="C9" s="2" t="s">
        <v>34</v>
      </c>
      <c r="D9" s="2"/>
      <c r="E9" s="1"/>
      <c r="F9" s="2"/>
      <c r="G9" s="2"/>
      <c r="H9" s="2"/>
      <c r="I9" s="2"/>
      <c r="J9" s="11"/>
    </row>
    <row r="10" spans="1:17">
      <c r="A10" s="1"/>
      <c r="B10" s="2" t="s">
        <v>11</v>
      </c>
      <c r="C10" s="2"/>
      <c r="D10" s="2"/>
      <c r="E10" s="1"/>
      <c r="F10" s="2"/>
      <c r="G10" s="2"/>
      <c r="H10" s="2"/>
      <c r="I10" s="2"/>
      <c r="J10" s="11"/>
    </row>
    <row r="11" spans="1:17">
      <c r="A11" s="1"/>
      <c r="B11" s="2"/>
      <c r="C11" s="2"/>
      <c r="D11" s="2"/>
      <c r="E11" s="1"/>
      <c r="F11" s="2"/>
      <c r="G11" s="2"/>
      <c r="H11" s="2"/>
      <c r="I11" s="2"/>
      <c r="J11" s="11"/>
    </row>
    <row r="12" spans="1:17">
      <c r="A12" s="1"/>
      <c r="B12" s="2" t="s">
        <v>12</v>
      </c>
      <c r="C12" s="2"/>
      <c r="D12" s="2"/>
      <c r="E12" s="1"/>
      <c r="F12" s="2"/>
      <c r="G12" s="2"/>
      <c r="H12" s="2"/>
      <c r="I12" s="2"/>
      <c r="J12" s="11"/>
    </row>
    <row r="13" spans="1:17" ht="15.75" thickBot="1">
      <c r="A13" s="1"/>
      <c r="B13" s="2"/>
      <c r="C13" s="2"/>
      <c r="D13" s="2"/>
      <c r="E13" s="1"/>
      <c r="F13" s="2"/>
      <c r="G13" s="2"/>
      <c r="H13" s="2"/>
      <c r="I13" s="2"/>
      <c r="J13" s="11"/>
      <c r="L13">
        <v>0.45360000299999997</v>
      </c>
    </row>
    <row r="14" spans="1:17">
      <c r="A14" s="5"/>
      <c r="B14" s="4"/>
      <c r="C14" s="4"/>
      <c r="D14" s="4"/>
      <c r="E14" s="5"/>
      <c r="F14" s="4"/>
      <c r="G14" s="4"/>
      <c r="H14" s="4"/>
      <c r="I14" s="4"/>
      <c r="J14" s="13"/>
      <c r="L14">
        <f>592.71</f>
        <v>592.71</v>
      </c>
      <c r="M14" t="s">
        <v>53</v>
      </c>
      <c r="N14">
        <f>0.8979</f>
        <v>0.89790000000000003</v>
      </c>
      <c r="O14">
        <f>L14*N14</f>
        <v>532.19430900000009</v>
      </c>
    </row>
    <row r="15" spans="1:17">
      <c r="A15" s="1"/>
      <c r="B15" s="6" t="s">
        <v>19</v>
      </c>
      <c r="C15" s="2"/>
      <c r="D15" s="2"/>
      <c r="E15" s="1"/>
      <c r="F15" s="6" t="s">
        <v>20</v>
      </c>
      <c r="G15" s="2"/>
      <c r="H15" s="2"/>
      <c r="I15" s="2"/>
      <c r="J15" s="11"/>
      <c r="L15">
        <f>L14/L13</f>
        <v>1306.6798855378315</v>
      </c>
      <c r="M15" t="s">
        <v>50</v>
      </c>
    </row>
    <row r="16" spans="1:17">
      <c r="A16" s="1"/>
      <c r="B16" s="2" t="s">
        <v>5</v>
      </c>
      <c r="C16" s="16">
        <f>52.59383836</f>
        <v>52.593838359999999</v>
      </c>
      <c r="D16" s="2" t="s">
        <v>2</v>
      </c>
      <c r="E16" s="1"/>
      <c r="F16" s="2" t="s">
        <v>21</v>
      </c>
      <c r="G16" s="2">
        <v>2344.71</v>
      </c>
      <c r="H16" s="2" t="s">
        <v>2</v>
      </c>
      <c r="I16" s="2"/>
      <c r="J16" s="11"/>
      <c r="L16">
        <f>497.022</f>
        <v>497.02199999999999</v>
      </c>
      <c r="M16" t="s">
        <v>51</v>
      </c>
      <c r="N16">
        <f>G24/L16</f>
        <v>6.2430234476542286E-2</v>
      </c>
      <c r="O16">
        <f>L16*N16</f>
        <v>31.029199999999999</v>
      </c>
      <c r="P16" t="s">
        <v>1</v>
      </c>
      <c r="Q16">
        <f>O16*L14</f>
        <v>18391.317132</v>
      </c>
    </row>
    <row r="17" spans="1:16">
      <c r="A17" s="1"/>
      <c r="B17" s="2" t="s">
        <v>30</v>
      </c>
      <c r="C17" s="2">
        <v>0.89790000000000003</v>
      </c>
      <c r="D17" s="2"/>
      <c r="E17" s="1"/>
      <c r="F17" s="6" t="s">
        <v>15</v>
      </c>
      <c r="G17" s="12">
        <f>(G4-G16)/(G4-G5)</f>
        <v>0.62176668466686746</v>
      </c>
      <c r="H17" s="2"/>
      <c r="I17" s="2"/>
      <c r="J17" s="11"/>
      <c r="L17">
        <f>L15*L16</f>
        <v>649448.65006978414</v>
      </c>
      <c r="M17" t="s">
        <v>52</v>
      </c>
    </row>
    <row r="18" spans="1:16">
      <c r="A18" s="1"/>
      <c r="B18" s="2" t="s">
        <v>47</v>
      </c>
      <c r="C18" s="2">
        <f>0.87*(0.35+(0.65*C17))</f>
        <v>0.81226244999999997</v>
      </c>
      <c r="D18" s="2"/>
      <c r="E18" s="1"/>
      <c r="F18" s="2"/>
      <c r="G18" s="2"/>
      <c r="H18" s="2"/>
      <c r="I18" s="2"/>
      <c r="J18" s="11"/>
      <c r="L18">
        <f>0.02831685*L17</f>
        <v>18390.340006728569</v>
      </c>
      <c r="M18" t="s">
        <v>4</v>
      </c>
      <c r="N18">
        <f>L17/L18</f>
        <v>35.314662471284763</v>
      </c>
      <c r="O18">
        <f>L17/N18</f>
        <v>18390.340006728569</v>
      </c>
      <c r="P18" t="s">
        <v>4</v>
      </c>
    </row>
    <row r="19" spans="1:16" ht="15.75" thickBot="1">
      <c r="A19" s="1"/>
      <c r="B19" s="2" t="s">
        <v>23</v>
      </c>
      <c r="C19" s="2">
        <f>C16*C17*C18</f>
        <v>38.358288001075309</v>
      </c>
      <c r="D19" s="2" t="s">
        <v>2</v>
      </c>
      <c r="E19" s="9"/>
      <c r="F19" s="10"/>
      <c r="G19" s="10"/>
      <c r="H19" s="10"/>
      <c r="I19" s="10"/>
      <c r="J19" s="14"/>
    </row>
    <row r="20" spans="1:16">
      <c r="A20" s="1"/>
      <c r="B20" s="2"/>
      <c r="C20" s="2"/>
      <c r="D20" s="2"/>
      <c r="E20" s="1"/>
      <c r="F20" s="2"/>
      <c r="G20" s="2"/>
      <c r="H20" s="2"/>
      <c r="I20" s="2"/>
      <c r="J20" s="11"/>
      <c r="L20">
        <v>42.72</v>
      </c>
      <c r="M20" t="s">
        <v>2</v>
      </c>
    </row>
    <row r="21" spans="1:16">
      <c r="A21" s="1"/>
      <c r="B21" s="17" t="s">
        <v>21</v>
      </c>
      <c r="C21" s="18">
        <f>G8+C19</f>
        <v>2344.6314611210755</v>
      </c>
      <c r="D21" s="2" t="s">
        <v>2</v>
      </c>
      <c r="E21" s="1"/>
      <c r="F21" s="6" t="s">
        <v>31</v>
      </c>
      <c r="G21" s="2"/>
      <c r="H21" s="2"/>
      <c r="I21" s="2"/>
      <c r="J21" s="11"/>
      <c r="L21">
        <f>L20/ 2.326009</f>
        <v>18.366223002576515</v>
      </c>
      <c r="M21" t="s">
        <v>54</v>
      </c>
    </row>
    <row r="22" spans="1:16">
      <c r="A22" s="15"/>
      <c r="B22" s="8"/>
      <c r="C22" s="19"/>
      <c r="D22" s="8"/>
      <c r="E22" s="1"/>
      <c r="F22" s="2"/>
      <c r="G22" s="2"/>
      <c r="H22" s="2"/>
      <c r="I22" s="2"/>
      <c r="J22" s="11"/>
    </row>
    <row r="23" spans="1:16">
      <c r="A23" s="1"/>
      <c r="B23" s="2" t="s">
        <v>46</v>
      </c>
      <c r="C23" s="16">
        <v>42.72</v>
      </c>
      <c r="D23" s="2" t="s">
        <v>2</v>
      </c>
      <c r="E23" s="1"/>
      <c r="F23" s="2" t="s">
        <v>25</v>
      </c>
      <c r="G23" s="2">
        <f>592.71</f>
        <v>592.71</v>
      </c>
      <c r="H23" s="2" t="s">
        <v>0</v>
      </c>
      <c r="I23" s="2"/>
      <c r="J23" s="11"/>
      <c r="L23" s="2">
        <f>38.358288/ 2.326009</f>
        <v>16.491031634013456</v>
      </c>
      <c r="M23" s="2" t="s">
        <v>2</v>
      </c>
    </row>
    <row r="24" spans="1:16">
      <c r="A24" s="1"/>
      <c r="B24" s="2" t="s">
        <v>24</v>
      </c>
      <c r="C24" s="2">
        <v>0.89790000000000003</v>
      </c>
      <c r="D24" s="2"/>
      <c r="E24" s="1"/>
      <c r="F24" s="2" t="s">
        <v>27</v>
      </c>
      <c r="G24" s="2">
        <f>31.0292</f>
        <v>31.029199999999999</v>
      </c>
      <c r="H24" s="2" t="s">
        <v>1</v>
      </c>
      <c r="I24" s="2">
        <f>I25/G24</f>
        <v>0.4227351011305287</v>
      </c>
      <c r="J24" s="11"/>
    </row>
    <row r="25" spans="1:16">
      <c r="A25" s="1"/>
      <c r="B25" s="2" t="s">
        <v>48</v>
      </c>
      <c r="C25" s="2">
        <v>1</v>
      </c>
      <c r="D25" s="2"/>
      <c r="E25" s="1"/>
      <c r="F25" s="6" t="s">
        <v>26</v>
      </c>
      <c r="G25" s="6">
        <f>G23*G24</f>
        <v>18391.317132</v>
      </c>
      <c r="H25" s="6" t="s">
        <v>4</v>
      </c>
      <c r="I25" s="2">
        <f>G25-18378.2</f>
        <v>13.117131999999401</v>
      </c>
      <c r="J25" s="11"/>
    </row>
    <row r="26" spans="1:16">
      <c r="A26" s="1"/>
      <c r="B26" s="2" t="s">
        <v>23</v>
      </c>
      <c r="C26" s="2">
        <f>C23*C25*C24</f>
        <v>38.358288000000002</v>
      </c>
      <c r="D26" s="2" t="s">
        <v>2</v>
      </c>
      <c r="E26" s="1"/>
      <c r="F26" s="2"/>
      <c r="G26" s="2"/>
      <c r="H26" s="2"/>
      <c r="I26" s="2"/>
      <c r="J26" s="11"/>
    </row>
    <row r="27" spans="1:16">
      <c r="A27" s="1"/>
      <c r="B27" s="2"/>
      <c r="C27" s="2"/>
      <c r="D27" s="2"/>
      <c r="E27" s="1"/>
      <c r="F27" s="8" t="s">
        <v>29</v>
      </c>
      <c r="G27" s="2">
        <f>0.0403</f>
        <v>4.0300000000000002E-2</v>
      </c>
      <c r="H27" s="2" t="s">
        <v>3</v>
      </c>
      <c r="I27" s="2"/>
      <c r="J27" s="11"/>
    </row>
    <row r="28" spans="1:16">
      <c r="A28" s="1"/>
      <c r="B28" s="20" t="s">
        <v>33</v>
      </c>
      <c r="C28" s="21">
        <f>G8+C26</f>
        <v>2344.63146112</v>
      </c>
      <c r="D28" s="2" t="s">
        <v>2</v>
      </c>
      <c r="E28" s="1"/>
      <c r="F28" s="8" t="s">
        <v>28</v>
      </c>
      <c r="G28" s="2">
        <f>G8</f>
        <v>2306.2731731200001</v>
      </c>
      <c r="H28" s="2" t="s">
        <v>2</v>
      </c>
      <c r="I28" s="2"/>
      <c r="J28" s="11"/>
    </row>
    <row r="29" spans="1:16">
      <c r="A29" s="1"/>
      <c r="B29" s="2"/>
      <c r="C29" s="2"/>
      <c r="D29" s="2"/>
      <c r="E29" s="1"/>
      <c r="F29" s="8" t="s">
        <v>27</v>
      </c>
      <c r="G29" s="2">
        <f>31.0281</f>
        <v>31.028099999999998</v>
      </c>
      <c r="H29" s="2" t="s">
        <v>1</v>
      </c>
      <c r="I29" s="2"/>
      <c r="J29" s="11"/>
    </row>
    <row r="30" spans="1:16">
      <c r="A30" s="1"/>
      <c r="B30" s="2" t="s">
        <v>5</v>
      </c>
      <c r="C30" s="16">
        <f>52.59383836</f>
        <v>52.593838359999999</v>
      </c>
      <c r="D30" s="2" t="s">
        <v>2</v>
      </c>
      <c r="E30" s="1"/>
      <c r="F30" s="2"/>
      <c r="G30" s="2"/>
      <c r="H30" s="2"/>
      <c r="I30" s="2"/>
      <c r="J30" s="11"/>
    </row>
    <row r="31" spans="1:16">
      <c r="A31" s="1"/>
      <c r="B31" s="2" t="s">
        <v>32</v>
      </c>
      <c r="C31" s="2">
        <f>(1-0.8979)*100</f>
        <v>10.209999999999997</v>
      </c>
      <c r="D31" s="11"/>
      <c r="E31" s="2"/>
      <c r="F31" s="2"/>
      <c r="G31" s="2"/>
      <c r="H31" s="2"/>
      <c r="I31" s="2"/>
      <c r="J31" s="11"/>
    </row>
    <row r="32" spans="1:16">
      <c r="A32" s="1"/>
      <c r="B32" s="2" t="s">
        <v>49</v>
      </c>
      <c r="C32" s="2">
        <f>0.87*(1-0.01*C31)*(1-0.0065*C31)</f>
        <v>0.72933045385499995</v>
      </c>
      <c r="D32" s="11"/>
      <c r="E32" s="2"/>
      <c r="F32" s="2"/>
      <c r="G32" s="2"/>
      <c r="H32" s="2"/>
      <c r="I32" s="2"/>
      <c r="J32" s="11"/>
    </row>
    <row r="33" spans="1:10">
      <c r="A33" s="1"/>
      <c r="B33" s="2" t="s">
        <v>23</v>
      </c>
      <c r="C33" s="2">
        <f>C30*C32</f>
        <v>38.358288001075309</v>
      </c>
      <c r="D33" s="11" t="s">
        <v>2</v>
      </c>
      <c r="E33" s="2"/>
      <c r="F33" s="2"/>
      <c r="G33" s="2"/>
      <c r="H33" s="2"/>
      <c r="I33" s="2"/>
      <c r="J33" s="11"/>
    </row>
    <row r="34" spans="1:10">
      <c r="A34" s="1"/>
      <c r="B34" s="2"/>
      <c r="C34" s="2"/>
      <c r="D34" s="11"/>
      <c r="E34" s="2"/>
      <c r="F34" s="2"/>
      <c r="G34" s="2"/>
      <c r="H34" s="2"/>
      <c r="I34" s="2"/>
      <c r="J34" s="11"/>
    </row>
    <row r="35" spans="1:10" ht="15.75" thickBot="1">
      <c r="A35" s="9"/>
      <c r="B35" s="22" t="s">
        <v>21</v>
      </c>
      <c r="C35" s="23">
        <f>G8+C33</f>
        <v>2344.6314611210755</v>
      </c>
      <c r="D35" s="14" t="s">
        <v>2</v>
      </c>
      <c r="E35" s="10"/>
      <c r="F35" s="10"/>
      <c r="G35" s="10"/>
      <c r="H35" s="10"/>
      <c r="I35" s="10"/>
      <c r="J35" s="14"/>
    </row>
    <row r="40" spans="1:10">
      <c r="B40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opLeftCell="D13" workbookViewId="0">
      <selection activeCell="L16" sqref="L16:N21"/>
    </sheetView>
  </sheetViews>
  <sheetFormatPr baseColWidth="10" defaultRowHeight="15"/>
  <cols>
    <col min="1" max="1" width="3.42578125" customWidth="1"/>
    <col min="2" max="2" width="35.140625" customWidth="1"/>
    <col min="3" max="3" width="14.85546875" customWidth="1"/>
    <col min="4" max="4" width="6" customWidth="1"/>
    <col min="5" max="5" width="4" customWidth="1"/>
    <col min="10" max="10" width="4.28515625" customWidth="1"/>
  </cols>
  <sheetData>
    <row r="1" spans="1:10" ht="19.5" thickBot="1">
      <c r="A1" s="29"/>
      <c r="B1" s="26" t="s">
        <v>45</v>
      </c>
      <c r="C1" s="30"/>
      <c r="D1" s="30"/>
      <c r="E1" s="30"/>
      <c r="F1" s="30"/>
      <c r="G1" s="30"/>
      <c r="H1" s="30"/>
      <c r="I1" s="30"/>
      <c r="J1" s="31"/>
    </row>
    <row r="2" spans="1:10">
      <c r="A2" s="1"/>
      <c r="B2" s="2"/>
      <c r="C2" s="2"/>
      <c r="D2" s="2"/>
      <c r="E2" s="1"/>
      <c r="F2" s="2"/>
      <c r="G2" s="2"/>
      <c r="H2" s="2"/>
      <c r="I2" s="2"/>
      <c r="J2" s="11"/>
    </row>
    <row r="3" spans="1:10">
      <c r="A3" s="1"/>
      <c r="B3" s="6" t="s">
        <v>18</v>
      </c>
      <c r="C3" s="6"/>
      <c r="D3" s="6"/>
      <c r="E3" s="1"/>
      <c r="F3" s="6" t="s">
        <v>17</v>
      </c>
      <c r="G3" s="2"/>
      <c r="H3" s="2"/>
      <c r="I3" s="2"/>
      <c r="J3" s="11"/>
    </row>
    <row r="4" spans="1:10">
      <c r="A4" s="1"/>
      <c r="B4" s="2" t="s">
        <v>35</v>
      </c>
      <c r="C4" s="2"/>
      <c r="D4" s="2"/>
      <c r="E4" s="1"/>
      <c r="F4" s="2" t="s">
        <v>13</v>
      </c>
      <c r="G4" s="2">
        <v>2361.23</v>
      </c>
      <c r="H4" s="2" t="s">
        <v>2</v>
      </c>
      <c r="I4" s="2"/>
      <c r="J4" s="11"/>
    </row>
    <row r="5" spans="1:10">
      <c r="A5" s="1"/>
      <c r="B5" s="2" t="s">
        <v>36</v>
      </c>
      <c r="C5" s="2"/>
      <c r="D5" s="2"/>
      <c r="E5" s="1"/>
      <c r="F5" s="2" t="s">
        <v>14</v>
      </c>
      <c r="G5" s="3">
        <f>2222.9448</f>
        <v>2222.9448000000002</v>
      </c>
      <c r="H5" s="2" t="s">
        <v>2</v>
      </c>
      <c r="I5" s="2"/>
      <c r="J5" s="11"/>
    </row>
    <row r="6" spans="1:10">
      <c r="A6" s="1"/>
      <c r="B6" s="2" t="s">
        <v>37</v>
      </c>
      <c r="C6" s="2"/>
      <c r="D6" s="2"/>
      <c r="E6" s="1"/>
      <c r="F6" s="2" t="s">
        <v>15</v>
      </c>
      <c r="G6" s="2">
        <v>0.95860000000000001</v>
      </c>
      <c r="H6" s="2"/>
      <c r="I6" s="2"/>
      <c r="J6" s="11"/>
    </row>
    <row r="7" spans="1:10">
      <c r="A7" s="1"/>
      <c r="B7" s="2"/>
      <c r="C7" s="2"/>
      <c r="D7" s="2"/>
      <c r="E7" s="1"/>
      <c r="F7" s="2"/>
      <c r="G7" s="2"/>
      <c r="H7" s="2"/>
      <c r="I7" s="2"/>
      <c r="J7" s="11"/>
    </row>
    <row r="8" spans="1:10">
      <c r="A8" s="1"/>
      <c r="B8" s="2" t="s">
        <v>38</v>
      </c>
      <c r="C8" s="2"/>
      <c r="D8" s="2"/>
      <c r="E8" s="1"/>
      <c r="F8" s="6" t="s">
        <v>16</v>
      </c>
      <c r="G8" s="6">
        <f>G4-((G4-G5)*G6)</f>
        <v>2228.66980728</v>
      </c>
      <c r="H8" s="6" t="s">
        <v>2</v>
      </c>
      <c r="I8" s="2"/>
      <c r="J8" s="11"/>
    </row>
    <row r="9" spans="1:10">
      <c r="A9" s="1"/>
      <c r="B9" s="6" t="s">
        <v>39</v>
      </c>
      <c r="C9" s="2"/>
      <c r="D9" s="2"/>
      <c r="E9" s="1"/>
      <c r="F9" s="2"/>
      <c r="G9" s="2"/>
      <c r="H9" s="2"/>
      <c r="I9" s="2"/>
      <c r="J9" s="11"/>
    </row>
    <row r="10" spans="1:10">
      <c r="A10" s="1"/>
      <c r="B10" s="2" t="s">
        <v>40</v>
      </c>
      <c r="C10" s="2"/>
      <c r="D10" s="2"/>
      <c r="E10" s="1"/>
      <c r="F10" s="2"/>
      <c r="G10" s="2"/>
      <c r="H10" s="2"/>
      <c r="I10" s="2"/>
      <c r="J10" s="11"/>
    </row>
    <row r="11" spans="1:10">
      <c r="A11" s="1"/>
      <c r="B11" s="2"/>
      <c r="C11" s="2"/>
      <c r="D11" s="2"/>
      <c r="E11" s="1"/>
      <c r="F11" s="2"/>
      <c r="G11" s="2"/>
      <c r="H11" s="2"/>
      <c r="I11" s="2"/>
      <c r="J11" s="11"/>
    </row>
    <row r="12" spans="1:10" ht="15.75" thickBot="1">
      <c r="A12" s="1"/>
      <c r="B12" s="2" t="s">
        <v>41</v>
      </c>
      <c r="C12" s="2"/>
      <c r="D12" s="2"/>
      <c r="E12" s="1"/>
      <c r="F12" s="2"/>
      <c r="G12" s="2"/>
      <c r="H12" s="2"/>
      <c r="I12" s="2"/>
      <c r="J12" s="11"/>
    </row>
    <row r="13" spans="1:10">
      <c r="A13" s="5"/>
      <c r="B13" s="4"/>
      <c r="C13" s="4"/>
      <c r="D13" s="4"/>
      <c r="E13" s="5"/>
      <c r="F13" s="4"/>
      <c r="G13" s="4"/>
      <c r="H13" s="4"/>
      <c r="I13" s="4"/>
      <c r="J13" s="13"/>
    </row>
    <row r="14" spans="1:10">
      <c r="A14" s="1"/>
      <c r="B14" s="6" t="s">
        <v>19</v>
      </c>
      <c r="C14" s="2"/>
      <c r="D14" s="2"/>
      <c r="E14" s="1"/>
      <c r="F14" s="6" t="s">
        <v>20</v>
      </c>
      <c r="G14" s="2"/>
      <c r="H14" s="2"/>
      <c r="I14" s="2"/>
      <c r="J14" s="11"/>
    </row>
    <row r="15" spans="1:10">
      <c r="A15" s="1"/>
      <c r="B15" s="2" t="s">
        <v>5</v>
      </c>
      <c r="C15" s="2">
        <f>39.61426649</f>
        <v>39.614266489999999</v>
      </c>
      <c r="D15" s="2" t="s">
        <v>2</v>
      </c>
      <c r="E15" s="1"/>
      <c r="F15" s="2" t="s">
        <v>21</v>
      </c>
      <c r="G15" s="2">
        <v>2344.71</v>
      </c>
      <c r="H15" s="2" t="s">
        <v>2</v>
      </c>
      <c r="I15" s="2"/>
      <c r="J15" s="11"/>
    </row>
    <row r="16" spans="1:10">
      <c r="A16" s="1"/>
      <c r="B16" s="2" t="s">
        <v>30</v>
      </c>
      <c r="C16" s="2">
        <v>0.85599999999999998</v>
      </c>
      <c r="D16" s="2"/>
      <c r="E16" s="1"/>
      <c r="F16" s="6" t="s">
        <v>15</v>
      </c>
      <c r="G16" s="12">
        <f>(G4-G15)/(G4-G5)</f>
        <v>0.11946325420218509</v>
      </c>
      <c r="H16" s="2"/>
      <c r="I16" s="2"/>
      <c r="J16" s="11"/>
    </row>
    <row r="17" spans="1:10">
      <c r="A17" s="1"/>
      <c r="B17" s="2" t="s">
        <v>47</v>
      </c>
      <c r="C17" s="2">
        <f>0.87*(0.35+(0.65*C16))</f>
        <v>0.78856799999999994</v>
      </c>
      <c r="D17" s="2"/>
      <c r="E17" s="1"/>
      <c r="F17" s="2"/>
      <c r="G17" s="2"/>
      <c r="H17" s="2"/>
      <c r="I17" s="2"/>
      <c r="J17" s="11"/>
    </row>
    <row r="18" spans="1:10" ht="15.75" thickBot="1">
      <c r="A18" s="1"/>
      <c r="B18" s="2" t="s">
        <v>23</v>
      </c>
      <c r="C18" s="2">
        <f>C17*C15*C16</f>
        <v>26.740192720248285</v>
      </c>
      <c r="D18" s="2" t="s">
        <v>2</v>
      </c>
      <c r="E18" s="9"/>
      <c r="F18" s="10"/>
      <c r="G18" s="10"/>
      <c r="H18" s="10"/>
      <c r="I18" s="10"/>
      <c r="J18" s="14"/>
    </row>
    <row r="19" spans="1:10">
      <c r="A19" s="1"/>
      <c r="B19" s="2"/>
      <c r="C19" s="2"/>
      <c r="D19" s="2"/>
      <c r="E19" s="1"/>
      <c r="F19" s="2"/>
      <c r="G19" s="2"/>
      <c r="H19" s="2"/>
      <c r="I19" s="2"/>
      <c r="J19" s="11"/>
    </row>
    <row r="20" spans="1:10">
      <c r="A20" s="1"/>
      <c r="B20" s="17" t="s">
        <v>21</v>
      </c>
      <c r="C20" s="18">
        <f xml:space="preserve"> G8 +C18</f>
        <v>2255.4100000002481</v>
      </c>
      <c r="D20" s="2" t="s">
        <v>2</v>
      </c>
      <c r="E20" s="1"/>
      <c r="F20" s="6" t="s">
        <v>31</v>
      </c>
      <c r="G20" s="2"/>
      <c r="H20" s="2"/>
      <c r="I20" s="2"/>
      <c r="J20" s="11"/>
    </row>
    <row r="21" spans="1:10">
      <c r="A21" s="15"/>
      <c r="B21" s="8"/>
      <c r="C21" s="19"/>
      <c r="D21" s="8"/>
      <c r="E21" s="1"/>
      <c r="F21" s="2"/>
      <c r="G21" s="2"/>
      <c r="H21" s="2"/>
      <c r="I21" s="2"/>
      <c r="J21" s="11"/>
    </row>
    <row r="22" spans="1:10">
      <c r="A22" s="1"/>
      <c r="B22" s="2" t="s">
        <v>46</v>
      </c>
      <c r="C22" s="2">
        <f>31.2385429</f>
        <v>31.238542899999999</v>
      </c>
      <c r="D22" s="2" t="s">
        <v>2</v>
      </c>
      <c r="E22" s="1"/>
      <c r="F22" s="2" t="s">
        <v>25</v>
      </c>
      <c r="G22" s="2">
        <f xml:space="preserve"> 348.9337</f>
        <v>348.93369999999999</v>
      </c>
      <c r="H22" s="2" t="s">
        <v>0</v>
      </c>
      <c r="I22" s="2"/>
      <c r="J22" s="11"/>
    </row>
    <row r="23" spans="1:10">
      <c r="A23" s="1"/>
      <c r="B23" s="2" t="s">
        <v>24</v>
      </c>
      <c r="C23" s="2">
        <v>0.85599999999999998</v>
      </c>
      <c r="D23" s="2"/>
      <c r="E23" s="1"/>
      <c r="F23" s="2" t="s">
        <v>27</v>
      </c>
      <c r="G23" s="2">
        <f>16.3657</f>
        <v>16.3657</v>
      </c>
      <c r="H23" s="2" t="s">
        <v>1</v>
      </c>
      <c r="I23" s="2"/>
      <c r="J23" s="11"/>
    </row>
    <row r="24" spans="1:10">
      <c r="A24" s="1"/>
      <c r="B24" s="2" t="s">
        <v>48</v>
      </c>
      <c r="C24" s="2">
        <v>1</v>
      </c>
      <c r="D24" s="2"/>
      <c r="E24" s="1"/>
      <c r="F24" s="6" t="s">
        <v>26</v>
      </c>
      <c r="G24" s="6">
        <f>G22*G23</f>
        <v>5710.5442540900003</v>
      </c>
      <c r="H24" s="6" t="s">
        <v>4</v>
      </c>
      <c r="I24" s="2"/>
      <c r="J24" s="11"/>
    </row>
    <row r="25" spans="1:10">
      <c r="A25" s="1"/>
      <c r="B25" s="2" t="s">
        <v>23</v>
      </c>
      <c r="C25" s="2">
        <f>C22*C23*C24</f>
        <v>26.7401927224</v>
      </c>
      <c r="D25" s="2" t="s">
        <v>2</v>
      </c>
      <c r="E25" s="1"/>
      <c r="F25" s="2"/>
      <c r="G25" s="2"/>
      <c r="H25" s="2"/>
      <c r="I25" s="2"/>
      <c r="J25" s="11"/>
    </row>
    <row r="26" spans="1:10">
      <c r="A26" s="1"/>
      <c r="B26" s="2"/>
      <c r="C26" s="2"/>
      <c r="D26" s="2"/>
      <c r="E26" s="1"/>
      <c r="F26" s="8" t="s">
        <v>29</v>
      </c>
      <c r="G26" s="2">
        <f>0.0755</f>
        <v>7.5499999999999998E-2</v>
      </c>
      <c r="H26" s="2" t="s">
        <v>3</v>
      </c>
      <c r="I26" s="2"/>
      <c r="J26" s="11"/>
    </row>
    <row r="27" spans="1:10">
      <c r="A27" s="1"/>
      <c r="B27" s="20" t="s">
        <v>33</v>
      </c>
      <c r="C27" s="21">
        <f>G8+C25</f>
        <v>2255.4100000024</v>
      </c>
      <c r="D27" s="2" t="s">
        <v>2</v>
      </c>
      <c r="E27" s="1"/>
      <c r="F27" s="8" t="s">
        <v>28</v>
      </c>
      <c r="G27" s="2">
        <f>G8</f>
        <v>2228.66980728</v>
      </c>
      <c r="H27" s="2" t="s">
        <v>2</v>
      </c>
      <c r="I27" s="2"/>
      <c r="J27" s="11"/>
    </row>
    <row r="28" spans="1:10">
      <c r="A28" s="1"/>
      <c r="B28" s="2"/>
      <c r="C28" s="2"/>
      <c r="D28" s="2"/>
      <c r="E28" s="1"/>
      <c r="F28" s="8" t="s">
        <v>27</v>
      </c>
      <c r="G28" s="2">
        <f>16.3657</f>
        <v>16.3657</v>
      </c>
      <c r="H28" s="2" t="s">
        <v>1</v>
      </c>
      <c r="I28" s="2"/>
      <c r="J28" s="11"/>
    </row>
    <row r="29" spans="1:10">
      <c r="A29" s="1"/>
      <c r="B29" s="2" t="s">
        <v>5</v>
      </c>
      <c r="C29" s="2">
        <f>39.61426649</f>
        <v>39.614266489999999</v>
      </c>
      <c r="D29" s="2" t="s">
        <v>2</v>
      </c>
      <c r="E29" s="1"/>
      <c r="F29" s="2"/>
      <c r="G29" s="2"/>
      <c r="H29" s="2"/>
      <c r="I29" s="2"/>
      <c r="J29" s="11"/>
    </row>
    <row r="30" spans="1:10">
      <c r="A30" s="1"/>
      <c r="B30" s="2" t="s">
        <v>32</v>
      </c>
      <c r="C30" s="2">
        <f>(1-0.856)*100</f>
        <v>14.400000000000002</v>
      </c>
      <c r="D30" s="11"/>
      <c r="E30" s="2"/>
      <c r="F30" s="2"/>
      <c r="G30" s="2"/>
      <c r="H30" s="2"/>
      <c r="I30" s="2"/>
      <c r="J30" s="11"/>
    </row>
    <row r="31" spans="1:10">
      <c r="A31" s="1"/>
      <c r="B31" s="2" t="s">
        <v>49</v>
      </c>
      <c r="C31" s="2">
        <f>0.87*(1-0.01*C30)*(1-0.0065*C30)</f>
        <v>0.67501420799999989</v>
      </c>
      <c r="D31" s="11"/>
      <c r="E31" s="2"/>
      <c r="F31" s="2"/>
      <c r="G31" s="2"/>
      <c r="H31" s="2"/>
      <c r="I31" s="2"/>
      <c r="J31" s="11"/>
    </row>
    <row r="32" spans="1:10">
      <c r="A32" s="1"/>
      <c r="B32" s="2" t="s">
        <v>23</v>
      </c>
      <c r="C32" s="2">
        <f>C29*C31</f>
        <v>26.740192720248285</v>
      </c>
      <c r="D32" s="11" t="s">
        <v>2</v>
      </c>
      <c r="E32" s="2"/>
      <c r="F32" s="2"/>
      <c r="G32" s="2"/>
      <c r="H32" s="2"/>
      <c r="I32" s="2"/>
      <c r="J32" s="11"/>
    </row>
    <row r="33" spans="1:10">
      <c r="A33" s="1"/>
      <c r="B33" s="2"/>
      <c r="C33" s="2"/>
      <c r="D33" s="11"/>
      <c r="E33" s="2"/>
      <c r="F33" s="2"/>
      <c r="G33" s="2"/>
      <c r="H33" s="2"/>
      <c r="I33" s="2"/>
      <c r="J33" s="11"/>
    </row>
    <row r="34" spans="1:10" ht="15.75" thickBot="1">
      <c r="A34" s="9"/>
      <c r="B34" s="22" t="s">
        <v>21</v>
      </c>
      <c r="C34" s="23">
        <f>G8+C32</f>
        <v>2255.4100000002481</v>
      </c>
      <c r="D34" s="14" t="s">
        <v>2</v>
      </c>
      <c r="E34" s="10"/>
      <c r="F34" s="10"/>
      <c r="G34" s="10"/>
      <c r="H34" s="10"/>
      <c r="I34" s="10"/>
      <c r="J3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T38.dat</vt:lpstr>
      <vt:lpstr>Diez.dat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LUISCOCO</dc:creator>
  <cp:lastModifiedBy>LUISCOCO</cp:lastModifiedBy>
  <dcterms:created xsi:type="dcterms:W3CDTF">2011-02-12T22:14:08Z</dcterms:created>
  <dcterms:modified xsi:type="dcterms:W3CDTF">2011-02-13T16:40:05Z</dcterms:modified>
</cp:coreProperties>
</file>