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8_{CF4E4AA7-80A0-2D40-AF46-2660E0D5FCDD}" xr6:coauthVersionLast="36" xr6:coauthVersionMax="36" xr10:uidLastSave="{00000000-0000-0000-0000-000000000000}"/>
  <bookViews>
    <workbookView xWindow="2660" yWindow="500" windowWidth="21640" windowHeight="15780" xr2:uid="{00000000-000D-0000-FFFF-FFFF00000000}"/>
  </bookViews>
  <sheets>
    <sheet name="PORTADA" sheetId="4" r:id="rId1"/>
    <sheet name="ATS_2" sheetId="2" r:id="rId2"/>
    <sheet name="ATS_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0" i="3"/>
  <c r="K30" i="3" s="1"/>
  <c r="N30" i="3" s="1"/>
  <c r="H30" i="3"/>
  <c r="J30" i="3" s="1"/>
  <c r="M30" i="3" s="1"/>
  <c r="I29" i="3"/>
  <c r="H28" i="3"/>
  <c r="H29" i="3"/>
  <c r="H25" i="3"/>
  <c r="J25" i="3" s="1"/>
  <c r="M25" i="3" s="1"/>
  <c r="I24" i="3"/>
  <c r="H22" i="3"/>
  <c r="H24" i="3"/>
  <c r="I20" i="3"/>
  <c r="K20" i="3" s="1"/>
  <c r="H20" i="3"/>
  <c r="J20" i="3" s="1"/>
  <c r="L20" i="3" s="1"/>
  <c r="I19" i="3"/>
  <c r="H17" i="3"/>
  <c r="H19" i="3"/>
  <c r="I15" i="3"/>
  <c r="K15" i="3" s="1"/>
  <c r="O15" i="3" s="1"/>
  <c r="H15" i="3"/>
  <c r="J15" i="3" s="1"/>
  <c r="M15" i="3" s="1"/>
  <c r="I11" i="3"/>
  <c r="I14" i="3"/>
  <c r="H14" i="3"/>
  <c r="I10" i="3"/>
  <c r="K10" i="3" s="1"/>
  <c r="O10" i="3" s="1"/>
  <c r="H9" i="3"/>
  <c r="J9" i="3" s="1"/>
  <c r="I12" i="3"/>
  <c r="I13" i="3"/>
  <c r="I16" i="3"/>
  <c r="I17" i="3"/>
  <c r="I18" i="3"/>
  <c r="I21" i="3"/>
  <c r="I22" i="3"/>
  <c r="I23" i="3"/>
  <c r="I25" i="3"/>
  <c r="K25" i="3" s="1"/>
  <c r="O25" i="3" s="1"/>
  <c r="I26" i="3"/>
  <c r="I27" i="3"/>
  <c r="I28" i="3"/>
  <c r="K28" i="3" s="1"/>
  <c r="O28" i="3" s="1"/>
  <c r="I31" i="3"/>
  <c r="I32" i="3"/>
  <c r="I33" i="3"/>
  <c r="H10" i="3"/>
  <c r="J10" i="3" s="1"/>
  <c r="H11" i="3"/>
  <c r="H12" i="3"/>
  <c r="H13" i="3"/>
  <c r="H16" i="3"/>
  <c r="H18" i="3"/>
  <c r="H21" i="3"/>
  <c r="J21" i="3" s="1"/>
  <c r="L21" i="3" s="1"/>
  <c r="H23" i="3"/>
  <c r="H26" i="3"/>
  <c r="H27" i="3"/>
  <c r="H31" i="3"/>
  <c r="H32" i="3"/>
  <c r="H33" i="3"/>
  <c r="J33" i="3" s="1"/>
  <c r="M33" i="3" s="1"/>
  <c r="H34" i="3"/>
  <c r="C32" i="3"/>
  <c r="C33" i="3" s="1"/>
  <c r="D31" i="3"/>
  <c r="C31" i="3"/>
  <c r="D27" i="3"/>
  <c r="D28" i="3" s="1"/>
  <c r="D29" i="3" s="1"/>
  <c r="D26" i="3"/>
  <c r="C26" i="3"/>
  <c r="D22" i="3"/>
  <c r="D23" i="3" s="1"/>
  <c r="D24" i="3" s="1"/>
  <c r="C22" i="3"/>
  <c r="C23" i="3" s="1"/>
  <c r="D21" i="3"/>
  <c r="K21" i="3" s="1"/>
  <c r="C21" i="3"/>
  <c r="C17" i="3"/>
  <c r="C18" i="3" s="1"/>
  <c r="D16" i="3"/>
  <c r="C16" i="3"/>
  <c r="E16" i="3" s="1"/>
  <c r="B32" i="3"/>
  <c r="B33" i="3" s="1"/>
  <c r="B34" i="3" s="1"/>
  <c r="B31" i="3"/>
  <c r="B30" i="3"/>
  <c r="B27" i="3"/>
  <c r="B28" i="3" s="1"/>
  <c r="B29" i="3" s="1"/>
  <c r="B26" i="3"/>
  <c r="B25" i="3"/>
  <c r="B22" i="3"/>
  <c r="B23" i="3" s="1"/>
  <c r="B24" i="3" s="1"/>
  <c r="B21" i="3"/>
  <c r="B20" i="3"/>
  <c r="B17" i="3"/>
  <c r="B18" i="3" s="1"/>
  <c r="B19" i="3" s="1"/>
  <c r="B16" i="3"/>
  <c r="B15" i="3"/>
  <c r="E15" i="3"/>
  <c r="E20" i="3"/>
  <c r="E21" i="3"/>
  <c r="E25" i="3"/>
  <c r="E30" i="3"/>
  <c r="E10" i="3"/>
  <c r="D12" i="3"/>
  <c r="D13" i="3" s="1"/>
  <c r="D14" i="3" s="1"/>
  <c r="D11" i="3"/>
  <c r="C11" i="3"/>
  <c r="C12" i="3" s="1"/>
  <c r="B12" i="3"/>
  <c r="B13" i="3"/>
  <c r="B14" i="3" s="1"/>
  <c r="B11" i="3"/>
  <c r="B10" i="3"/>
  <c r="B9" i="2"/>
  <c r="I9" i="3"/>
  <c r="K9" i="3" s="1"/>
  <c r="E9" i="3"/>
  <c r="D9" i="3"/>
  <c r="C9" i="3"/>
  <c r="A10" i="3"/>
  <c r="F1" i="3"/>
  <c r="K31" i="3" l="1"/>
  <c r="J31" i="3"/>
  <c r="M31" i="3" s="1"/>
  <c r="L30" i="3"/>
  <c r="O31" i="3"/>
  <c r="N31" i="3"/>
  <c r="J32" i="3"/>
  <c r="D32" i="3"/>
  <c r="L33" i="3"/>
  <c r="O30" i="3"/>
  <c r="P30" i="3" s="1"/>
  <c r="Q30" i="3" s="1"/>
  <c r="R30" i="3" s="1"/>
  <c r="T30" i="3" s="1"/>
  <c r="E31" i="3"/>
  <c r="K26" i="3"/>
  <c r="K29" i="3"/>
  <c r="J26" i="3"/>
  <c r="L26" i="3" s="1"/>
  <c r="N26" i="3"/>
  <c r="O26" i="3"/>
  <c r="O29" i="3"/>
  <c r="N29" i="3"/>
  <c r="E26" i="3"/>
  <c r="K27" i="3"/>
  <c r="L25" i="3"/>
  <c r="N25" i="3"/>
  <c r="C27" i="3"/>
  <c r="N28" i="3"/>
  <c r="K24" i="3"/>
  <c r="O24" i="3" s="1"/>
  <c r="J23" i="3"/>
  <c r="O20" i="3"/>
  <c r="N20" i="3"/>
  <c r="M21" i="3"/>
  <c r="N21" i="3"/>
  <c r="O21" i="3"/>
  <c r="L23" i="3"/>
  <c r="M23" i="3"/>
  <c r="K23" i="3"/>
  <c r="K22" i="3"/>
  <c r="M20" i="3"/>
  <c r="E22" i="3"/>
  <c r="J22" i="3"/>
  <c r="K16" i="3"/>
  <c r="O16" i="3" s="1"/>
  <c r="J18" i="3"/>
  <c r="L18" i="3" s="1"/>
  <c r="N16" i="3"/>
  <c r="M18" i="3"/>
  <c r="D17" i="3"/>
  <c r="J17" i="3"/>
  <c r="J16" i="3"/>
  <c r="L15" i="3"/>
  <c r="N15" i="3"/>
  <c r="K11" i="3"/>
  <c r="K14" i="3"/>
  <c r="O14" i="3" s="1"/>
  <c r="L10" i="3"/>
  <c r="M10" i="3"/>
  <c r="J12" i="3"/>
  <c r="E12" i="3"/>
  <c r="C13" i="3"/>
  <c r="N11" i="3"/>
  <c r="O11" i="3"/>
  <c r="J11" i="3"/>
  <c r="E11" i="3"/>
  <c r="N10" i="3"/>
  <c r="K12" i="3"/>
  <c r="K13" i="3"/>
  <c r="O9" i="3"/>
  <c r="N9" i="3"/>
  <c r="L9" i="3"/>
  <c r="M9" i="3"/>
  <c r="C34" i="3"/>
  <c r="C24" i="3"/>
  <c r="E23" i="3"/>
  <c r="C19" i="3"/>
  <c r="G30" i="2"/>
  <c r="G31" i="2"/>
  <c r="G32" i="2"/>
  <c r="G33" i="2"/>
  <c r="F31" i="2"/>
  <c r="F32" i="2"/>
  <c r="F33" i="2"/>
  <c r="F30" i="2"/>
  <c r="G29" i="2"/>
  <c r="F29" i="2"/>
  <c r="F5" i="2"/>
  <c r="L31" i="3" l="1"/>
  <c r="D33" i="3"/>
  <c r="K32" i="3"/>
  <c r="P31" i="3"/>
  <c r="Q31" i="3" s="1"/>
  <c r="R31" i="3" s="1"/>
  <c r="T31" i="3" s="1"/>
  <c r="J34" i="3"/>
  <c r="E32" i="3"/>
  <c r="L32" i="3"/>
  <c r="M32" i="3"/>
  <c r="M26" i="3"/>
  <c r="N27" i="3"/>
  <c r="O27" i="3"/>
  <c r="C28" i="3"/>
  <c r="J27" i="3"/>
  <c r="P26" i="3"/>
  <c r="Q26" i="3" s="1"/>
  <c r="R26" i="3" s="1"/>
  <c r="T26" i="3" s="1"/>
  <c r="E27" i="3"/>
  <c r="P25" i="3"/>
  <c r="Q25" i="3" s="1"/>
  <c r="R25" i="3" s="1"/>
  <c r="N24" i="3"/>
  <c r="P20" i="3"/>
  <c r="Q20" i="3" s="1"/>
  <c r="R20" i="3" s="1"/>
  <c r="T20" i="3" s="1"/>
  <c r="P21" i="3"/>
  <c r="Q21" i="3" s="1"/>
  <c r="R21" i="3" s="1"/>
  <c r="T21" i="3" s="1"/>
  <c r="E24" i="3"/>
  <c r="J24" i="3"/>
  <c r="N22" i="3"/>
  <c r="O22" i="3"/>
  <c r="M22" i="3"/>
  <c r="L22" i="3"/>
  <c r="N23" i="3"/>
  <c r="O23" i="3"/>
  <c r="D18" i="3"/>
  <c r="E17" i="3"/>
  <c r="K17" i="3"/>
  <c r="J19" i="3"/>
  <c r="P15" i="3"/>
  <c r="Q15" i="3" s="1"/>
  <c r="R15" i="3" s="1"/>
  <c r="M16" i="3"/>
  <c r="L16" i="3"/>
  <c r="M17" i="3"/>
  <c r="L17" i="3"/>
  <c r="N14" i="3"/>
  <c r="P10" i="3"/>
  <c r="Q10" i="3" s="1"/>
  <c r="R10" i="3" s="1"/>
  <c r="O13" i="3"/>
  <c r="N13" i="3"/>
  <c r="M11" i="3"/>
  <c r="L11" i="3"/>
  <c r="N12" i="3"/>
  <c r="O12" i="3"/>
  <c r="M12" i="3"/>
  <c r="L12" i="3"/>
  <c r="C14" i="3"/>
  <c r="J13" i="3"/>
  <c r="E13" i="3"/>
  <c r="P9" i="3"/>
  <c r="Q9" i="3" s="1"/>
  <c r="R9" i="3" s="1"/>
  <c r="S11" i="3" s="1"/>
  <c r="O32" i="3" l="1"/>
  <c r="N32" i="3"/>
  <c r="P32" i="3" s="1"/>
  <c r="Q32" i="3" s="1"/>
  <c r="R32" i="3" s="1"/>
  <c r="T32" i="3" s="1"/>
  <c r="M34" i="3"/>
  <c r="L34" i="3"/>
  <c r="D34" i="3"/>
  <c r="K33" i="3"/>
  <c r="E33" i="3"/>
  <c r="L27" i="3"/>
  <c r="M27" i="3"/>
  <c r="T25" i="3"/>
  <c r="J28" i="3"/>
  <c r="C29" i="3"/>
  <c r="E28" i="3"/>
  <c r="P23" i="3"/>
  <c r="Q23" i="3" s="1"/>
  <c r="R23" i="3" s="1"/>
  <c r="T23" i="3" s="1"/>
  <c r="L24" i="3"/>
  <c r="M24" i="3"/>
  <c r="P22" i="3"/>
  <c r="Q22" i="3" s="1"/>
  <c r="R22" i="3" s="1"/>
  <c r="T22" i="3" s="1"/>
  <c r="O17" i="3"/>
  <c r="N17" i="3"/>
  <c r="P17" i="3" s="1"/>
  <c r="Q17" i="3" s="1"/>
  <c r="R17" i="3" s="1"/>
  <c r="T17" i="3" s="1"/>
  <c r="T15" i="3"/>
  <c r="P16" i="3"/>
  <c r="Q16" i="3" s="1"/>
  <c r="R16" i="3" s="1"/>
  <c r="T16" i="3" s="1"/>
  <c r="M19" i="3"/>
  <c r="L19" i="3"/>
  <c r="D19" i="3"/>
  <c r="K18" i="3"/>
  <c r="E18" i="3"/>
  <c r="P11" i="3"/>
  <c r="Q11" i="3" s="1"/>
  <c r="R11" i="3" s="1"/>
  <c r="T11" i="3" s="1"/>
  <c r="T10" i="3"/>
  <c r="M13" i="3"/>
  <c r="L13" i="3"/>
  <c r="J14" i="3"/>
  <c r="E14" i="3"/>
  <c r="P12" i="3"/>
  <c r="Q12" i="3" s="1"/>
  <c r="R12" i="3" s="1"/>
  <c r="T12" i="3" s="1"/>
  <c r="T9" i="3"/>
  <c r="F1" i="2"/>
  <c r="N33" i="3" l="1"/>
  <c r="O33" i="3"/>
  <c r="K34" i="3"/>
  <c r="E34" i="3"/>
  <c r="E29" i="3"/>
  <c r="J29" i="3"/>
  <c r="M28" i="3"/>
  <c r="L28" i="3"/>
  <c r="P28" i="3" s="1"/>
  <c r="Q28" i="3" s="1"/>
  <c r="R28" i="3" s="1"/>
  <c r="T28" i="3" s="1"/>
  <c r="P27" i="3"/>
  <c r="Q27" i="3" s="1"/>
  <c r="R27" i="3" s="1"/>
  <c r="P24" i="3"/>
  <c r="Q24" i="3" s="1"/>
  <c r="R24" i="3" s="1"/>
  <c r="K19" i="3"/>
  <c r="E19" i="3"/>
  <c r="O18" i="3"/>
  <c r="N18" i="3"/>
  <c r="L14" i="3"/>
  <c r="M14" i="3"/>
  <c r="P13" i="3"/>
  <c r="Q13" i="3" s="1"/>
  <c r="R13" i="3" s="1"/>
  <c r="T13" i="3" s="1"/>
  <c r="F4" i="2"/>
  <c r="F2" i="2"/>
  <c r="E14" i="2"/>
  <c r="E19" i="2"/>
  <c r="E24" i="2"/>
  <c r="E29" i="2"/>
  <c r="N34" i="3" l="1"/>
  <c r="O34" i="3"/>
  <c r="P33" i="3"/>
  <c r="Q33" i="3" s="1"/>
  <c r="R33" i="3" s="1"/>
  <c r="T33" i="3" s="1"/>
  <c r="T27" i="3"/>
  <c r="M29" i="3"/>
  <c r="L29" i="3"/>
  <c r="T24" i="3"/>
  <c r="S26" i="3"/>
  <c r="P18" i="3"/>
  <c r="Q18" i="3" s="1"/>
  <c r="R18" i="3" s="1"/>
  <c r="O19" i="3"/>
  <c r="N19" i="3"/>
  <c r="P19" i="3" s="1"/>
  <c r="Q19" i="3" s="1"/>
  <c r="R19" i="3" s="1"/>
  <c r="T19" i="3" s="1"/>
  <c r="P14" i="3"/>
  <c r="Q14" i="3" s="1"/>
  <c r="R14" i="3" s="1"/>
  <c r="T14" i="3" s="1"/>
  <c r="I30" i="2"/>
  <c r="D30" i="2"/>
  <c r="D31" i="2" s="1"/>
  <c r="C30" i="2"/>
  <c r="H25" i="2"/>
  <c r="D25" i="2"/>
  <c r="C25" i="2"/>
  <c r="E25" i="2" s="1"/>
  <c r="D20" i="2"/>
  <c r="D21" i="2" s="1"/>
  <c r="C20" i="2"/>
  <c r="E20" i="2" s="1"/>
  <c r="D15" i="2"/>
  <c r="C15" i="2"/>
  <c r="E15" i="2" s="1"/>
  <c r="H14" i="2"/>
  <c r="J14" i="2" s="1"/>
  <c r="I11" i="2"/>
  <c r="A9" i="2"/>
  <c r="I14" i="2"/>
  <c r="K14" i="2" s="1"/>
  <c r="O14" i="2" s="1"/>
  <c r="H33" i="2"/>
  <c r="D8" i="2"/>
  <c r="C8" i="2"/>
  <c r="E8" i="2" s="1"/>
  <c r="P34" i="3" l="1"/>
  <c r="Q34" i="3" s="1"/>
  <c r="R34" i="3" s="1"/>
  <c r="T34" i="3" s="1"/>
  <c r="P29" i="3"/>
  <c r="Q29" i="3" s="1"/>
  <c r="R29" i="3" s="1"/>
  <c r="T29" i="3" s="1"/>
  <c r="S31" i="3"/>
  <c r="T18" i="3"/>
  <c r="S21" i="3"/>
  <c r="S16" i="3"/>
  <c r="E30" i="2"/>
  <c r="K30" i="2"/>
  <c r="O30" i="2" s="1"/>
  <c r="J25" i="2"/>
  <c r="C26" i="2"/>
  <c r="C27" i="2" s="1"/>
  <c r="L14" i="2"/>
  <c r="M14" i="2"/>
  <c r="N14" i="2"/>
  <c r="C16" i="2"/>
  <c r="C17" i="2" s="1"/>
  <c r="E9" i="2"/>
  <c r="B10" i="2"/>
  <c r="B11" i="2" s="1"/>
  <c r="B12" i="2" s="1"/>
  <c r="B13" i="2" s="1"/>
  <c r="B14" i="2" s="1"/>
  <c r="H12" i="2"/>
  <c r="H13" i="2"/>
  <c r="D16" i="2"/>
  <c r="H31" i="2"/>
  <c r="H32" i="2"/>
  <c r="C21" i="2"/>
  <c r="E21" i="2" s="1"/>
  <c r="H30" i="2"/>
  <c r="J30" i="2" s="1"/>
  <c r="H29" i="2"/>
  <c r="J29" i="2" s="1"/>
  <c r="H18" i="2"/>
  <c r="H17" i="2"/>
  <c r="H16" i="2"/>
  <c r="H28" i="2"/>
  <c r="H27" i="2"/>
  <c r="H26" i="2"/>
  <c r="J26" i="2" s="1"/>
  <c r="H20" i="2"/>
  <c r="J20" i="2" s="1"/>
  <c r="H19" i="2"/>
  <c r="J19" i="2" s="1"/>
  <c r="I23" i="2"/>
  <c r="I22" i="2"/>
  <c r="I21" i="2"/>
  <c r="K21" i="2" s="1"/>
  <c r="O21" i="2" s="1"/>
  <c r="I15" i="2"/>
  <c r="K15" i="2" s="1"/>
  <c r="O15" i="2" s="1"/>
  <c r="I28" i="2"/>
  <c r="I27" i="2"/>
  <c r="I26" i="2"/>
  <c r="I33" i="2"/>
  <c r="I32" i="2"/>
  <c r="I31" i="2"/>
  <c r="K31" i="2" s="1"/>
  <c r="O31" i="2" s="1"/>
  <c r="I25" i="2"/>
  <c r="K25" i="2" s="1"/>
  <c r="O25" i="2" s="1"/>
  <c r="I24" i="2"/>
  <c r="K24" i="2" s="1"/>
  <c r="O24" i="2" s="1"/>
  <c r="I13" i="2"/>
  <c r="I12" i="2"/>
  <c r="H10" i="2"/>
  <c r="H15" i="2"/>
  <c r="J15" i="2" s="1"/>
  <c r="I19" i="2"/>
  <c r="K19" i="2" s="1"/>
  <c r="O19" i="2" s="1"/>
  <c r="D22" i="2"/>
  <c r="C31" i="2"/>
  <c r="E31" i="2" s="1"/>
  <c r="H8" i="2"/>
  <c r="H9" i="2"/>
  <c r="I8" i="2"/>
  <c r="O8" i="2" s="1"/>
  <c r="I9" i="2"/>
  <c r="I10" i="2"/>
  <c r="H11" i="2"/>
  <c r="I16" i="2"/>
  <c r="I17" i="2"/>
  <c r="I18" i="2"/>
  <c r="I20" i="2"/>
  <c r="K20" i="2" s="1"/>
  <c r="O20" i="2" s="1"/>
  <c r="H21" i="2"/>
  <c r="H22" i="2"/>
  <c r="H23" i="2"/>
  <c r="H24" i="2"/>
  <c r="J24" i="2" s="1"/>
  <c r="D26" i="2"/>
  <c r="I29" i="2"/>
  <c r="K29" i="2" s="1"/>
  <c r="O29" i="2" s="1"/>
  <c r="D32" i="2"/>
  <c r="L30" i="2" l="1"/>
  <c r="M30" i="2"/>
  <c r="N30" i="2"/>
  <c r="L29" i="2"/>
  <c r="M29" i="2"/>
  <c r="N29" i="2"/>
  <c r="N26" i="2"/>
  <c r="E26" i="2"/>
  <c r="L24" i="2"/>
  <c r="M24" i="2"/>
  <c r="N24" i="2"/>
  <c r="L25" i="2"/>
  <c r="M25" i="2"/>
  <c r="N25" i="2"/>
  <c r="L20" i="2"/>
  <c r="M20" i="2"/>
  <c r="N20" i="2"/>
  <c r="N19" i="2"/>
  <c r="L19" i="2"/>
  <c r="M19" i="2"/>
  <c r="P14" i="2"/>
  <c r="L15" i="2"/>
  <c r="M15" i="2"/>
  <c r="N15" i="2"/>
  <c r="J16" i="2"/>
  <c r="M8" i="2"/>
  <c r="L8" i="2"/>
  <c r="B15" i="2"/>
  <c r="E16" i="2"/>
  <c r="N8" i="2"/>
  <c r="K32" i="2"/>
  <c r="O32" i="2" s="1"/>
  <c r="D33" i="2"/>
  <c r="K33" i="2" s="1"/>
  <c r="O33" i="2" s="1"/>
  <c r="J27" i="2"/>
  <c r="C28" i="2"/>
  <c r="D27" i="2"/>
  <c r="E27" i="2" s="1"/>
  <c r="K26" i="2"/>
  <c r="O26" i="2" s="1"/>
  <c r="J31" i="2"/>
  <c r="C32" i="2"/>
  <c r="E32" i="2" s="1"/>
  <c r="D17" i="2"/>
  <c r="E17" i="2" s="1"/>
  <c r="K16" i="2"/>
  <c r="O16" i="2" s="1"/>
  <c r="K22" i="2"/>
  <c r="O22" i="2" s="1"/>
  <c r="D23" i="2"/>
  <c r="K23" i="2" s="1"/>
  <c r="O23" i="2" s="1"/>
  <c r="C22" i="2"/>
  <c r="E22" i="2" s="1"/>
  <c r="J21" i="2"/>
  <c r="J17" i="2"/>
  <c r="C18" i="2"/>
  <c r="C10" i="2"/>
  <c r="E10" i="2" s="1"/>
  <c r="J9" i="2"/>
  <c r="K9" i="2"/>
  <c r="O9" i="2" s="1"/>
  <c r="D10" i="2"/>
  <c r="P30" i="2" l="1"/>
  <c r="P20" i="2"/>
  <c r="P19" i="2"/>
  <c r="L31" i="2"/>
  <c r="M31" i="2"/>
  <c r="N31" i="2"/>
  <c r="P29" i="2"/>
  <c r="M26" i="2"/>
  <c r="N27" i="2"/>
  <c r="P25" i="2"/>
  <c r="P24" i="2"/>
  <c r="L26" i="2"/>
  <c r="L21" i="2"/>
  <c r="M21" i="2"/>
  <c r="N21" i="2"/>
  <c r="P15" i="2"/>
  <c r="Q15" i="2" s="1"/>
  <c r="N17" i="2"/>
  <c r="L16" i="2"/>
  <c r="M16" i="2"/>
  <c r="N16" i="2"/>
  <c r="P8" i="2"/>
  <c r="Q8" i="2" s="1"/>
  <c r="R8" i="2" s="1"/>
  <c r="L9" i="2"/>
  <c r="M9" i="2"/>
  <c r="N9" i="2"/>
  <c r="Q14" i="2"/>
  <c r="R14" i="2" s="1"/>
  <c r="B16" i="2"/>
  <c r="C11" i="2"/>
  <c r="J10" i="2"/>
  <c r="D11" i="2"/>
  <c r="K10" i="2"/>
  <c r="O10" i="2" s="1"/>
  <c r="D18" i="2"/>
  <c r="K18" i="2" s="1"/>
  <c r="O18" i="2" s="1"/>
  <c r="K17" i="2"/>
  <c r="O17" i="2" s="1"/>
  <c r="J28" i="2"/>
  <c r="J18" i="2"/>
  <c r="C23" i="2"/>
  <c r="J22" i="2"/>
  <c r="J32" i="2"/>
  <c r="C33" i="2"/>
  <c r="D28" i="2"/>
  <c r="K28" i="2" s="1"/>
  <c r="O28" i="2" s="1"/>
  <c r="K27" i="2"/>
  <c r="O27" i="2" s="1"/>
  <c r="P26" i="2" l="1"/>
  <c r="L27" i="2"/>
  <c r="L32" i="2"/>
  <c r="M32" i="2"/>
  <c r="N32" i="2"/>
  <c r="P31" i="2"/>
  <c r="J33" i="2"/>
  <c r="E33" i="2"/>
  <c r="L28" i="2"/>
  <c r="M28" i="2"/>
  <c r="N28" i="2"/>
  <c r="E28" i="2"/>
  <c r="M27" i="2"/>
  <c r="J23" i="2"/>
  <c r="E23" i="2"/>
  <c r="P21" i="2"/>
  <c r="L22" i="2"/>
  <c r="M22" i="2"/>
  <c r="N22" i="2"/>
  <c r="P16" i="2"/>
  <c r="Q16" i="2" s="1"/>
  <c r="L17" i="2"/>
  <c r="M17" i="2"/>
  <c r="L18" i="2"/>
  <c r="M18" i="2"/>
  <c r="N18" i="2"/>
  <c r="L10" i="2"/>
  <c r="M10" i="2"/>
  <c r="N10" i="2"/>
  <c r="P9" i="2"/>
  <c r="E11" i="2"/>
  <c r="R15" i="2"/>
  <c r="B17" i="2"/>
  <c r="E18" i="2"/>
  <c r="S10" i="2"/>
  <c r="T8" i="2"/>
  <c r="C12" i="2"/>
  <c r="J11" i="2"/>
  <c r="D12" i="2"/>
  <c r="K11" i="2"/>
  <c r="O11" i="2" s="1"/>
  <c r="P27" i="2" l="1"/>
  <c r="P22" i="2"/>
  <c r="L33" i="2"/>
  <c r="M33" i="2"/>
  <c r="N33" i="2"/>
  <c r="P32" i="2"/>
  <c r="P28" i="2"/>
  <c r="L23" i="2"/>
  <c r="M23" i="2"/>
  <c r="N23" i="2"/>
  <c r="P18" i="2"/>
  <c r="P17" i="2"/>
  <c r="Q17" i="2" s="1"/>
  <c r="R17" i="2" s="1"/>
  <c r="P10" i="2"/>
  <c r="N11" i="2"/>
  <c r="L11" i="2"/>
  <c r="M11" i="2"/>
  <c r="E12" i="2"/>
  <c r="R16" i="2"/>
  <c r="Q9" i="2"/>
  <c r="R9" i="2" s="1"/>
  <c r="T9" i="2" s="1"/>
  <c r="B18" i="2"/>
  <c r="D13" i="2"/>
  <c r="K13" i="2" s="1"/>
  <c r="O13" i="2" s="1"/>
  <c r="K12" i="2"/>
  <c r="O12" i="2" s="1"/>
  <c r="C13" i="2"/>
  <c r="J12" i="2"/>
  <c r="P33" i="2" l="1"/>
  <c r="P23" i="2"/>
  <c r="P11" i="2"/>
  <c r="M12" i="2"/>
  <c r="N12" i="2"/>
  <c r="L12" i="2"/>
  <c r="E13" i="2"/>
  <c r="Q10" i="2"/>
  <c r="R10" i="2" s="1"/>
  <c r="T10" i="2" s="1"/>
  <c r="B19" i="2"/>
  <c r="Q18" i="2"/>
  <c r="R18" i="2" s="1"/>
  <c r="S20" i="2" s="1"/>
  <c r="J13" i="2"/>
  <c r="P12" i="2" l="1"/>
  <c r="L13" i="2"/>
  <c r="M13" i="2"/>
  <c r="N13" i="2"/>
  <c r="B20" i="2"/>
  <c r="Q19" i="2"/>
  <c r="R19" i="2" s="1"/>
  <c r="Q11" i="2"/>
  <c r="R11" i="2" s="1"/>
  <c r="T11" i="2" s="1"/>
  <c r="P13" i="2" l="1"/>
  <c r="T19" i="2"/>
  <c r="Q12" i="2"/>
  <c r="R12" i="2" s="1"/>
  <c r="T12" i="2" s="1"/>
  <c r="B21" i="2"/>
  <c r="Q20" i="2"/>
  <c r="R20" i="2" s="1"/>
  <c r="T20" i="2" s="1"/>
  <c r="B22" i="2" l="1"/>
  <c r="Q21" i="2"/>
  <c r="R21" i="2" s="1"/>
  <c r="T21" i="2" s="1"/>
  <c r="Q13" i="2"/>
  <c r="R13" i="2" s="1"/>
  <c r="T13" i="2" s="1"/>
  <c r="S15" i="2" l="1"/>
  <c r="T14" i="2" s="1"/>
  <c r="B23" i="2"/>
  <c r="Q22" i="2"/>
  <c r="R22" i="2" s="1"/>
  <c r="T22" i="2" s="1"/>
  <c r="T16" i="2" l="1"/>
  <c r="T15" i="2"/>
  <c r="T17" i="2"/>
  <c r="T18" i="2"/>
  <c r="B24" i="2"/>
  <c r="Q23" i="2"/>
  <c r="R23" i="2" s="1"/>
  <c r="T23" i="2" s="1"/>
  <c r="S25" i="2" l="1"/>
  <c r="B25" i="2"/>
  <c r="Q24" i="2"/>
  <c r="R24" i="2" s="1"/>
  <c r="B26" i="2" l="1"/>
  <c r="Q25" i="2"/>
  <c r="R25" i="2" s="1"/>
  <c r="T25" i="2" s="1"/>
  <c r="T24" i="2"/>
  <c r="B27" i="2" l="1"/>
  <c r="Q26" i="2"/>
  <c r="R26" i="2" s="1"/>
  <c r="T26" i="2" s="1"/>
  <c r="B28" i="2" l="1"/>
  <c r="Q27" i="2"/>
  <c r="R27" i="2" s="1"/>
  <c r="T27" i="2" l="1"/>
  <c r="B29" i="2"/>
  <c r="Q28" i="2"/>
  <c r="R28" i="2" s="1"/>
  <c r="T28" i="2" s="1"/>
  <c r="S30" i="2" l="1"/>
  <c r="B30" i="2"/>
  <c r="Q29" i="2"/>
  <c r="R29" i="2" s="1"/>
  <c r="T29" i="2" l="1"/>
  <c r="B31" i="2"/>
  <c r="Q30" i="2"/>
  <c r="R30" i="2" s="1"/>
  <c r="T30" i="2" s="1"/>
  <c r="B32" i="2" l="1"/>
  <c r="Q31" i="2"/>
  <c r="R31" i="2" s="1"/>
  <c r="T31" i="2" s="1"/>
  <c r="B33" i="2" l="1"/>
  <c r="Q33" i="2" s="1"/>
  <c r="R33" i="2" s="1"/>
  <c r="T33" i="2" s="1"/>
  <c r="Q32" i="2"/>
  <c r="R32" i="2" s="1"/>
  <c r="T32" i="2" s="1"/>
</calcChain>
</file>

<file path=xl/sharedStrings.xml><?xml version="1.0" encoding="utf-8"?>
<sst xmlns="http://schemas.openxmlformats.org/spreadsheetml/2006/main" count="86" uniqueCount="58">
  <si>
    <t>Solucion</t>
  </si>
  <si>
    <t>s.a.</t>
  </si>
  <si>
    <t>x</t>
  </si>
  <si>
    <t>y</t>
  </si>
  <si>
    <t>Z</t>
  </si>
  <si>
    <t>x,y&gt;=0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</si>
  <si>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</si>
  <si>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</si>
  <si>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</si>
  <si>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</si>
  <si>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</si>
  <si>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</si>
  <si>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</si>
  <si>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</si>
  <si>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</si>
  <si>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r1</t>
  </si>
  <si>
    <t>r2</t>
  </si>
  <si>
    <t>r3</t>
  </si>
  <si>
    <t>r4</t>
  </si>
  <si>
    <t>Zn=f(xj)</t>
  </si>
  <si>
    <t>(Zn-Zc)/T</t>
  </si>
  <si>
    <t>Prob. Acept</t>
  </si>
  <si>
    <t>Que sea mayor a P para elegirlo</t>
  </si>
  <si>
    <t>Prob &gt;</t>
  </si>
  <si>
    <t>Prob</t>
  </si>
  <si>
    <t>Decisión</t>
  </si>
  <si>
    <t>Max Z=2a+3b</t>
  </si>
  <si>
    <t>5a+10b&lt;=45</t>
  </si>
  <si>
    <t>3a+2b&lt;=30</t>
  </si>
  <si>
    <t>a</t>
  </si>
  <si>
    <t>b</t>
  </si>
  <si>
    <t>media_a =</t>
  </si>
  <si>
    <t>media_b =</t>
  </si>
  <si>
    <t>sigma a =</t>
  </si>
  <si>
    <t>sigma b =</t>
  </si>
  <si>
    <t>Lím a</t>
  </si>
  <si>
    <t>Lim b</t>
  </si>
  <si>
    <t>0&lt;=b&lt;=15</t>
  </si>
  <si>
    <t>0&lt;=a&lt;=10</t>
  </si>
  <si>
    <t>Solver</t>
  </si>
  <si>
    <t>Max Z=2cos(x) + 3log(y)</t>
  </si>
  <si>
    <t>0 &lt;= x &lt;= 10</t>
  </si>
  <si>
    <t>1 &lt;= y &lt;= 5</t>
  </si>
  <si>
    <t>*Limites son esos</t>
  </si>
  <si>
    <t>media_x =</t>
  </si>
  <si>
    <t>media_y=</t>
  </si>
  <si>
    <t>sigma x=</t>
  </si>
  <si>
    <t>sigma y=</t>
  </si>
  <si>
    <t xml:space="preserve">Prob &gt; </t>
  </si>
  <si>
    <t>Solución</t>
  </si>
  <si>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</si>
  <si>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</si>
  <si>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</si>
  <si>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</si>
  <si>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</si>
  <si>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</si>
  <si>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</si>
  <si>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Algoritmo Templado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</si>
</sst>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2" fontId="2" fillId="0" borderId="0" xfId="0" applyNumberFormat="1" applyFont="1" applyAlignment="1">
      <alignment horizontal="left"/>
    </xf>
    <xf numFmtId="2" fontId="0" fillId="0" borderId="0" xfId="0" applyNumberFormat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2" fillId="5" borderId="9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2" fontId="0" fillId="4" borderId="0" xfId="0" applyNumberFormat="1" applyFill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A5DDBC-64BD-B049-A95D-D2D64FC2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E93DBC-27AD-7C4B-85C7-D0323A41B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E78D-2B75-8142-8C8B-BBD320E727BF}">
  <dimension ref="B2:C28"/>
  <sheetViews>
    <sheetView tabSelected="1" workbookViewId="0">
      <selection activeCell="B13" sqref="B13"/>
    </sheetView>
  </sheetViews>
  <sheetFormatPr baseColWidth="10" defaultRowHeight="15" x14ac:dyDescent="0.2"/>
  <sheetData>
    <row r="2" spans="2:3" x14ac:dyDescent="0.2">
      <c r="C2" t="s">
        <v>50</v>
      </c>
    </row>
    <row r="4" spans="2:3" x14ac:dyDescent="0.2">
      <c r="C4" t="s">
        <v>51</v>
      </c>
    </row>
    <row r="12" spans="2:3" ht="26" x14ac:dyDescent="0.3">
      <c r="B12" s="24" t="s">
        <v>57</v>
      </c>
    </row>
    <row r="19" spans="3:3" x14ac:dyDescent="0.2">
      <c r="C19" t="s">
        <v>52</v>
      </c>
    </row>
    <row r="20" spans="3:3" ht="16" x14ac:dyDescent="0.2">
      <c r="C20" s="25" t="s">
        <v>53</v>
      </c>
    </row>
    <row r="21" spans="3:3" ht="16" x14ac:dyDescent="0.2">
      <c r="C21" s="25" t="s">
        <v>54</v>
      </c>
    </row>
    <row r="22" spans="3:3" ht="16" x14ac:dyDescent="0.2">
      <c r="C22" s="25" t="s">
        <v>55</v>
      </c>
    </row>
    <row r="28" spans="3:3" x14ac:dyDescent="0.2">
      <c r="C28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G30" sqref="G30"/>
    </sheetView>
  </sheetViews>
  <sheetFormatPr baseColWidth="10" defaultColWidth="11.5" defaultRowHeight="15" x14ac:dyDescent="0.2"/>
  <cols>
    <col min="6" max="7" width="11.83203125" bestFit="1" customWidth="1"/>
    <col min="20" max="20" width="11.5" style="11"/>
  </cols>
  <sheetData>
    <row r="1" spans="1:20" x14ac:dyDescent="0.2">
      <c r="A1" s="7" t="s">
        <v>26</v>
      </c>
      <c r="C1" t="s">
        <v>35</v>
      </c>
      <c r="D1" t="s">
        <v>38</v>
      </c>
      <c r="E1" s="1" t="s">
        <v>31</v>
      </c>
      <c r="F1" s="1">
        <f>5</f>
        <v>5</v>
      </c>
      <c r="I1" s="1" t="s">
        <v>0</v>
      </c>
      <c r="J1" s="1" t="s">
        <v>39</v>
      </c>
    </row>
    <row r="2" spans="1:20" x14ac:dyDescent="0.2">
      <c r="A2" s="7" t="s">
        <v>1</v>
      </c>
      <c r="C2" t="s">
        <v>36</v>
      </c>
      <c r="D2" t="s">
        <v>37</v>
      </c>
      <c r="E2" s="1" t="s">
        <v>32</v>
      </c>
      <c r="F2" s="1">
        <f>15/2</f>
        <v>7.5</v>
      </c>
      <c r="I2" s="1" t="s">
        <v>29</v>
      </c>
      <c r="J2" s="1">
        <v>9</v>
      </c>
    </row>
    <row r="3" spans="1:20" x14ac:dyDescent="0.2">
      <c r="A3" s="7" t="s">
        <v>27</v>
      </c>
      <c r="I3" s="1" t="s">
        <v>30</v>
      </c>
      <c r="J3" s="1">
        <v>0</v>
      </c>
    </row>
    <row r="4" spans="1:20" x14ac:dyDescent="0.2">
      <c r="A4" s="7" t="s">
        <v>28</v>
      </c>
      <c r="E4" s="1" t="s">
        <v>33</v>
      </c>
      <c r="F4" s="1">
        <f>9/6</f>
        <v>1.5</v>
      </c>
      <c r="I4" s="1" t="s">
        <v>4</v>
      </c>
      <c r="J4" s="1">
        <v>18</v>
      </c>
    </row>
    <row r="5" spans="1:20" x14ac:dyDescent="0.2">
      <c r="A5" s="7" t="s">
        <v>5</v>
      </c>
      <c r="E5" s="1" t="s">
        <v>34</v>
      </c>
      <c r="F5" s="1">
        <f>15/6</f>
        <v>2.5</v>
      </c>
    </row>
    <row r="7" spans="1:20" ht="48" x14ac:dyDescent="0.2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2</v>
      </c>
      <c r="K7" s="2" t="s">
        <v>3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25</v>
      </c>
    </row>
    <row r="8" spans="1:20" x14ac:dyDescent="0.2">
      <c r="A8" s="3">
        <v>0</v>
      </c>
      <c r="B8" s="4"/>
      <c r="C8" s="4">
        <f>F1</f>
        <v>5</v>
      </c>
      <c r="D8" s="4">
        <f>F2</f>
        <v>7.5</v>
      </c>
      <c r="E8" s="5">
        <f>2*C8+3*D8</f>
        <v>32.5</v>
      </c>
      <c r="F8" s="5">
        <v>2.0079258033087299E-2</v>
      </c>
      <c r="G8" s="5">
        <v>0.78253769271599172</v>
      </c>
      <c r="H8" s="9">
        <f>_xlfn.NORM.INV(F8,0,F$4)</f>
        <v>-3.0781720591210195</v>
      </c>
      <c r="I8" s="9">
        <f>_xlfn.NORM.INV(G8,0,F$5)</f>
        <v>1.9519809581393091</v>
      </c>
      <c r="J8" s="4">
        <v>3.4283755544555889</v>
      </c>
      <c r="K8" s="5">
        <v>2.6051914719871601</v>
      </c>
      <c r="L8" s="5">
        <f>IF((5*J8+10*K8)&lt;=45,1,0)</f>
        <v>1</v>
      </c>
      <c r="M8" s="5">
        <f>IF((3*J8+2*K8)&lt;=30,1,0)</f>
        <v>1</v>
      </c>
      <c r="N8" s="5">
        <f>IF(J8&gt;0,1,0)</f>
        <v>1</v>
      </c>
      <c r="O8" s="5">
        <f>IF(K8&gt;0,1,0)</f>
        <v>1</v>
      </c>
      <c r="P8" s="5">
        <f>IF((L8*M8*N8*O8)=1,2*J8+3*K8,"X")</f>
        <v>14.672325524872658</v>
      </c>
      <c r="Q8" s="4">
        <f t="shared" ref="Q8" si="0">(P8-E8)/(0.2*E8)</f>
        <v>-2.7427191500195911</v>
      </c>
      <c r="R8" s="5">
        <f>EXP(Q8)</f>
        <v>6.4395008926301081E-2</v>
      </c>
      <c r="T8" s="11" t="str">
        <f>IF(R8&gt;0,"ACEPTAR","X")</f>
        <v>ACEPTAR</v>
      </c>
    </row>
    <row r="9" spans="1:20" x14ac:dyDescent="0.2">
      <c r="A9" s="6">
        <f>A8+1</f>
        <v>1</v>
      </c>
      <c r="B9" s="6">
        <f>0.2*E8</f>
        <v>6.5</v>
      </c>
      <c r="C9" s="6">
        <v>3.4283755544555889</v>
      </c>
      <c r="D9" s="6">
        <v>2.6051914719871601</v>
      </c>
      <c r="E9" s="5">
        <f t="shared" ref="E9:E33" si="1">2*C9+3*D9</f>
        <v>14.672325524872658</v>
      </c>
      <c r="F9" s="5">
        <v>0.1404571390120738</v>
      </c>
      <c r="G9" s="5">
        <v>0.63732005430087779</v>
      </c>
      <c r="H9" s="9">
        <f t="shared" ref="H9:H33" si="2">_xlfn.NORM.INV(F9,0,F$4)</f>
        <v>-1.617401647953383</v>
      </c>
      <c r="I9" s="9">
        <f t="shared" ref="I9:I33" si="3">_xlfn.NORM.INV(G9,0,F$5)</f>
        <v>0.87826134305929027</v>
      </c>
      <c r="J9" s="6">
        <f t="shared" ref="J9:K24" si="4">C9+H9</f>
        <v>1.8109739065022059</v>
      </c>
      <c r="K9" s="6">
        <f t="shared" si="4"/>
        <v>3.4834528150464505</v>
      </c>
      <c r="L9" s="5">
        <f t="shared" ref="L9:L33" si="5">IF((5*J9+10*K9)&lt;=45,1,0)</f>
        <v>1</v>
      </c>
      <c r="M9" s="5">
        <f t="shared" ref="M9:M33" si="6">IF((3*J9+2*K9)&lt;=30,1,0)</f>
        <v>1</v>
      </c>
      <c r="N9" s="5">
        <f t="shared" ref="N9:N33" si="7">IF(J9&gt;0,1,0)</f>
        <v>1</v>
      </c>
      <c r="O9" s="5">
        <f t="shared" ref="O9:O33" si="8">IF(K9&gt;0,1,0)</f>
        <v>1</v>
      </c>
      <c r="P9" s="5">
        <f t="shared" ref="P9:P33" si="9">IF((L9*M9*N9*O9)=1,2*J9+3*K9,"X")</f>
        <v>14.072306258143762</v>
      </c>
      <c r="Q9" s="10">
        <f>(P9-E9)/B9</f>
        <v>-9.2310656419830217E-2</v>
      </c>
      <c r="R9" s="6">
        <f t="shared" ref="R9:R33" si="10">EXP(Q9)</f>
        <v>0.91182184223272011</v>
      </c>
      <c r="S9" t="s">
        <v>23</v>
      </c>
      <c r="T9" s="11" t="str">
        <f>IF(R9&gt;S$10,"ACEPTAR","X")</f>
        <v>ACEPTAR</v>
      </c>
    </row>
    <row r="10" spans="1:20" x14ac:dyDescent="0.2">
      <c r="A10" s="6">
        <v>2</v>
      </c>
      <c r="B10" s="6">
        <f>B9</f>
        <v>6.5</v>
      </c>
      <c r="C10" s="6">
        <f t="shared" ref="C10:D13" si="11">C9</f>
        <v>3.4283755544555889</v>
      </c>
      <c r="D10" s="6">
        <f t="shared" si="11"/>
        <v>2.6051914719871601</v>
      </c>
      <c r="E10" s="5">
        <f t="shared" si="1"/>
        <v>14.672325524872658</v>
      </c>
      <c r="F10" s="5">
        <v>0.42454132039729564</v>
      </c>
      <c r="G10" s="5">
        <v>0.39248491695275012</v>
      </c>
      <c r="H10" s="9">
        <f t="shared" si="2"/>
        <v>-0.28543356145932841</v>
      </c>
      <c r="I10" s="9">
        <f t="shared" si="3"/>
        <v>-0.68212073606556101</v>
      </c>
      <c r="J10" s="6">
        <f t="shared" si="4"/>
        <v>3.1429419929962608</v>
      </c>
      <c r="K10" s="6">
        <f t="shared" si="4"/>
        <v>1.9230707359215991</v>
      </c>
      <c r="L10" s="5">
        <f t="shared" si="5"/>
        <v>1</v>
      </c>
      <c r="M10" s="5">
        <f t="shared" si="6"/>
        <v>1</v>
      </c>
      <c r="N10" s="5">
        <f t="shared" si="7"/>
        <v>1</v>
      </c>
      <c r="O10" s="5">
        <f t="shared" si="8"/>
        <v>1</v>
      </c>
      <c r="P10" s="5">
        <f t="shared" si="9"/>
        <v>12.055096193757318</v>
      </c>
      <c r="Q10" s="10">
        <f t="shared" ref="Q10:Q33" si="12">(P10-E10)/B10</f>
        <v>-0.40265066632543689</v>
      </c>
      <c r="R10" s="6">
        <f t="shared" si="10"/>
        <v>0.66854560402812557</v>
      </c>
      <c r="S10">
        <f>MAX(R8)</f>
        <v>6.4395008926301081E-2</v>
      </c>
      <c r="T10" s="11" t="str">
        <f t="shared" ref="T10:T13" si="13">IF(R10&gt;S$10,"ACEPTAR","X")</f>
        <v>ACEPTAR</v>
      </c>
    </row>
    <row r="11" spans="1:20" x14ac:dyDescent="0.2">
      <c r="A11" s="6">
        <v>3</v>
      </c>
      <c r="B11" s="6">
        <f t="shared" ref="B11:B13" si="14">B10</f>
        <v>6.5</v>
      </c>
      <c r="C11" s="6">
        <f t="shared" si="11"/>
        <v>3.4283755544555889</v>
      </c>
      <c r="D11" s="6">
        <f t="shared" si="11"/>
        <v>2.6051914719871601</v>
      </c>
      <c r="E11" s="5">
        <f t="shared" si="1"/>
        <v>14.672325524872658</v>
      </c>
      <c r="F11" s="5">
        <v>0.41674668850084073</v>
      </c>
      <c r="G11" s="5">
        <v>0.33726688305552899</v>
      </c>
      <c r="H11" s="9">
        <f t="shared" si="2"/>
        <v>-0.31533498478505756</v>
      </c>
      <c r="I11" s="9">
        <f t="shared" si="3"/>
        <v>-1.0498346678046369</v>
      </c>
      <c r="J11" s="6">
        <f t="shared" si="4"/>
        <v>3.1130405696705314</v>
      </c>
      <c r="K11" s="6">
        <f t="shared" si="4"/>
        <v>1.5553568041825232</v>
      </c>
      <c r="L11" s="5">
        <f t="shared" si="5"/>
        <v>1</v>
      </c>
      <c r="M11" s="5">
        <f t="shared" si="6"/>
        <v>1</v>
      </c>
      <c r="N11" s="5">
        <f t="shared" si="7"/>
        <v>1</v>
      </c>
      <c r="O11" s="5">
        <f t="shared" si="8"/>
        <v>1</v>
      </c>
      <c r="P11" s="5">
        <f t="shared" si="9"/>
        <v>10.892151551888633</v>
      </c>
      <c r="Q11" s="10">
        <f t="shared" si="12"/>
        <v>-0.58156522661292698</v>
      </c>
      <c r="R11" s="6">
        <f t="shared" si="10"/>
        <v>0.55902268424093926</v>
      </c>
      <c r="T11" s="11" t="str">
        <f t="shared" si="13"/>
        <v>ACEPTAR</v>
      </c>
    </row>
    <row r="12" spans="1:20" x14ac:dyDescent="0.2">
      <c r="A12" s="6">
        <v>4</v>
      </c>
      <c r="B12" s="6">
        <f t="shared" si="14"/>
        <v>6.5</v>
      </c>
      <c r="C12" s="6">
        <f t="shared" si="11"/>
        <v>3.4283755544555889</v>
      </c>
      <c r="D12" s="6">
        <f t="shared" si="11"/>
        <v>2.6051914719871601</v>
      </c>
      <c r="E12" s="5">
        <f t="shared" si="1"/>
        <v>14.672325524872658</v>
      </c>
      <c r="F12" s="5">
        <v>0.39436462344683665</v>
      </c>
      <c r="G12" s="5">
        <v>0.44605707070153355</v>
      </c>
      <c r="H12" s="9">
        <f t="shared" si="2"/>
        <v>-0.40194167894931343</v>
      </c>
      <c r="I12" s="9">
        <f t="shared" si="3"/>
        <v>-0.339073882521776</v>
      </c>
      <c r="J12" s="6">
        <f t="shared" si="4"/>
        <v>3.0264338755062754</v>
      </c>
      <c r="K12" s="6">
        <f t="shared" si="4"/>
        <v>2.266117589465384</v>
      </c>
      <c r="L12" s="5">
        <f t="shared" si="5"/>
        <v>1</v>
      </c>
      <c r="M12" s="5">
        <f t="shared" si="6"/>
        <v>1</v>
      </c>
      <c r="N12" s="5">
        <f t="shared" si="7"/>
        <v>1</v>
      </c>
      <c r="O12" s="5">
        <f t="shared" si="8"/>
        <v>1</v>
      </c>
      <c r="P12" s="5">
        <f t="shared" si="9"/>
        <v>12.851220519408702</v>
      </c>
      <c r="Q12" s="10">
        <f t="shared" si="12"/>
        <v>-0.28017000084060856</v>
      </c>
      <c r="R12" s="6">
        <f t="shared" si="10"/>
        <v>0.75565526850492393</v>
      </c>
      <c r="T12" s="11" t="str">
        <f t="shared" si="13"/>
        <v>ACEPTAR</v>
      </c>
    </row>
    <row r="13" spans="1:20" x14ac:dyDescent="0.2">
      <c r="A13" s="6">
        <v>5</v>
      </c>
      <c r="B13" s="6">
        <f t="shared" si="14"/>
        <v>6.5</v>
      </c>
      <c r="C13" s="6">
        <f t="shared" si="11"/>
        <v>3.4283755544555889</v>
      </c>
      <c r="D13" s="6">
        <f t="shared" si="11"/>
        <v>2.6051914719871601</v>
      </c>
      <c r="E13" s="5">
        <f t="shared" si="1"/>
        <v>14.672325524872658</v>
      </c>
      <c r="F13" s="5">
        <v>0.5433636294932066</v>
      </c>
      <c r="G13" s="5">
        <v>0.23725109974302794</v>
      </c>
      <c r="H13" s="9">
        <f t="shared" si="2"/>
        <v>0.16336714449739784</v>
      </c>
      <c r="I13" s="9">
        <f t="shared" si="3"/>
        <v>-1.7879323019503899</v>
      </c>
      <c r="J13" s="6">
        <f t="shared" si="4"/>
        <v>3.5917426989529866</v>
      </c>
      <c r="K13" s="6">
        <f t="shared" si="4"/>
        <v>0.81725917003677018</v>
      </c>
      <c r="L13" s="5">
        <f t="shared" si="5"/>
        <v>1</v>
      </c>
      <c r="M13" s="5">
        <f t="shared" si="6"/>
        <v>1</v>
      </c>
      <c r="N13" s="5">
        <f t="shared" si="7"/>
        <v>1</v>
      </c>
      <c r="O13" s="5">
        <f t="shared" si="8"/>
        <v>1</v>
      </c>
      <c r="P13" s="5">
        <f t="shared" si="9"/>
        <v>9.6352629080162835</v>
      </c>
      <c r="Q13" s="10">
        <f t="shared" si="12"/>
        <v>-0.77493271028559607</v>
      </c>
      <c r="R13" s="6">
        <f t="shared" si="10"/>
        <v>0.46073478266784906</v>
      </c>
      <c r="T13" s="11" t="str">
        <f t="shared" si="13"/>
        <v>ACEPTAR</v>
      </c>
    </row>
    <row r="14" spans="1:20" x14ac:dyDescent="0.2">
      <c r="A14" s="5">
        <v>6</v>
      </c>
      <c r="B14" s="5">
        <f>0.5*B13</f>
        <v>3.25</v>
      </c>
      <c r="C14" s="5">
        <v>1.8109739065022059</v>
      </c>
      <c r="D14" s="5">
        <v>3.4834528150464505</v>
      </c>
      <c r="E14" s="5">
        <f t="shared" si="1"/>
        <v>14.072306258143762</v>
      </c>
      <c r="F14" s="5">
        <v>0.62283315947816953</v>
      </c>
      <c r="G14" s="5">
        <v>0.4497843600249829</v>
      </c>
      <c r="H14" s="9">
        <f t="shared" si="2"/>
        <v>0.46939532310898691</v>
      </c>
      <c r="I14" s="9">
        <f t="shared" si="3"/>
        <v>-0.31551544842647222</v>
      </c>
      <c r="J14" s="5">
        <f t="shared" si="4"/>
        <v>2.2803692296111926</v>
      </c>
      <c r="K14" s="5">
        <f t="shared" si="4"/>
        <v>3.1679373666199782</v>
      </c>
      <c r="L14" s="5">
        <f t="shared" si="5"/>
        <v>1</v>
      </c>
      <c r="M14" s="5">
        <f t="shared" si="6"/>
        <v>1</v>
      </c>
      <c r="N14" s="5">
        <f t="shared" si="7"/>
        <v>1</v>
      </c>
      <c r="O14" s="5">
        <f t="shared" si="8"/>
        <v>1</v>
      </c>
      <c r="P14" s="5">
        <f t="shared" si="9"/>
        <v>14.064550559082321</v>
      </c>
      <c r="Q14" s="10">
        <f t="shared" si="12"/>
        <v>-2.3863689419818877E-3</v>
      </c>
      <c r="R14" s="5">
        <f t="shared" si="10"/>
        <v>0.99761647617276727</v>
      </c>
      <c r="S14" t="s">
        <v>23</v>
      </c>
      <c r="T14" s="11" t="str">
        <f>IF(R14&gt;S$15,"ACEPTAR","X")</f>
        <v>ACEPTAR</v>
      </c>
    </row>
    <row r="15" spans="1:20" x14ac:dyDescent="0.2">
      <c r="A15" s="5">
        <v>7</v>
      </c>
      <c r="B15" s="5">
        <f>B14</f>
        <v>3.25</v>
      </c>
      <c r="C15" s="5">
        <f>C14</f>
        <v>1.8109739065022059</v>
      </c>
      <c r="D15" s="5">
        <f>D14</f>
        <v>3.4834528150464505</v>
      </c>
      <c r="E15" s="5">
        <f t="shared" si="1"/>
        <v>14.072306258143762</v>
      </c>
      <c r="F15" s="5">
        <v>0.83645041818005628</v>
      </c>
      <c r="G15" s="5">
        <v>0.35863699299145035</v>
      </c>
      <c r="H15" s="9">
        <f t="shared" si="2"/>
        <v>1.469960359661757</v>
      </c>
      <c r="I15" s="9">
        <f t="shared" si="3"/>
        <v>-0.90526109951855283</v>
      </c>
      <c r="J15" s="5">
        <f t="shared" si="4"/>
        <v>3.2809342661639631</v>
      </c>
      <c r="K15" s="5">
        <f t="shared" si="4"/>
        <v>2.5781917155278977</v>
      </c>
      <c r="L15" s="5">
        <f t="shared" si="5"/>
        <v>1</v>
      </c>
      <c r="M15" s="5">
        <f t="shared" si="6"/>
        <v>1</v>
      </c>
      <c r="N15" s="5">
        <f t="shared" si="7"/>
        <v>1</v>
      </c>
      <c r="O15" s="5">
        <f t="shared" si="8"/>
        <v>1</v>
      </c>
      <c r="P15" s="5">
        <f t="shared" si="9"/>
        <v>14.296443678911618</v>
      </c>
      <c r="Q15" s="10">
        <f t="shared" si="12"/>
        <v>6.8965360236263637E-2</v>
      </c>
      <c r="R15" s="5">
        <f t="shared" si="10"/>
        <v>1.0713990954940105</v>
      </c>
      <c r="S15">
        <f>MAX(R9:R13)</f>
        <v>0.91182184223272011</v>
      </c>
      <c r="T15" s="11" t="str">
        <f t="shared" ref="T15:T18" si="15">IF(R15&gt;S$15,"ACEPTAR","X")</f>
        <v>ACEPTAR</v>
      </c>
    </row>
    <row r="16" spans="1:20" x14ac:dyDescent="0.2">
      <c r="A16" s="5">
        <v>8</v>
      </c>
      <c r="B16" s="5">
        <f t="shared" ref="B16:D18" si="16">B15</f>
        <v>3.25</v>
      </c>
      <c r="C16" s="5">
        <f t="shared" si="16"/>
        <v>1.8109739065022059</v>
      </c>
      <c r="D16" s="5">
        <f t="shared" si="16"/>
        <v>3.4834528150464505</v>
      </c>
      <c r="E16" s="5">
        <f t="shared" si="1"/>
        <v>14.072306258143762</v>
      </c>
      <c r="F16" s="5">
        <v>0.93633799721829858</v>
      </c>
      <c r="G16" s="5">
        <v>0.31136088865671752</v>
      </c>
      <c r="H16" s="9">
        <f t="shared" si="2"/>
        <v>2.2871097295336371</v>
      </c>
      <c r="I16" s="9">
        <f t="shared" si="3"/>
        <v>-1.2299913931742159</v>
      </c>
      <c r="J16" s="5">
        <f t="shared" si="4"/>
        <v>4.0980836360358435</v>
      </c>
      <c r="K16" s="5">
        <f t="shared" si="4"/>
        <v>2.2534614218722346</v>
      </c>
      <c r="L16" s="5">
        <f t="shared" si="5"/>
        <v>1</v>
      </c>
      <c r="M16" s="5">
        <f t="shared" si="6"/>
        <v>1</v>
      </c>
      <c r="N16" s="5">
        <f t="shared" si="7"/>
        <v>1</v>
      </c>
      <c r="O16" s="5">
        <f t="shared" si="8"/>
        <v>1</v>
      </c>
      <c r="P16" s="5">
        <f t="shared" si="9"/>
        <v>14.956551537688391</v>
      </c>
      <c r="Q16" s="10">
        <f t="shared" si="12"/>
        <v>0.27207547062911669</v>
      </c>
      <c r="R16" s="5">
        <f t="shared" si="10"/>
        <v>1.3126860668160885</v>
      </c>
      <c r="T16" s="11" t="str">
        <f t="shared" si="15"/>
        <v>ACEPTAR</v>
      </c>
    </row>
    <row r="17" spans="1:20" x14ac:dyDescent="0.2">
      <c r="A17" s="5">
        <v>9</v>
      </c>
      <c r="B17" s="5">
        <f t="shared" si="16"/>
        <v>3.25</v>
      </c>
      <c r="C17" s="5">
        <f t="shared" si="16"/>
        <v>1.8109739065022059</v>
      </c>
      <c r="D17" s="5">
        <f t="shared" si="16"/>
        <v>3.4834528150464505</v>
      </c>
      <c r="E17" s="5">
        <f t="shared" si="1"/>
        <v>14.072306258143762</v>
      </c>
      <c r="F17" s="5">
        <v>0.78293337621686732</v>
      </c>
      <c r="G17" s="5">
        <v>0.3695004507514873</v>
      </c>
      <c r="H17" s="9">
        <f t="shared" si="2"/>
        <v>1.1732075845323977</v>
      </c>
      <c r="I17" s="9">
        <f t="shared" si="3"/>
        <v>-0.83294176169889722</v>
      </c>
      <c r="J17" s="5">
        <f t="shared" si="4"/>
        <v>2.9841814910346036</v>
      </c>
      <c r="K17" s="5">
        <f t="shared" si="4"/>
        <v>2.6505110533475533</v>
      </c>
      <c r="L17" s="5">
        <f t="shared" si="5"/>
        <v>1</v>
      </c>
      <c r="M17" s="5">
        <f t="shared" si="6"/>
        <v>1</v>
      </c>
      <c r="N17" s="5">
        <f t="shared" si="7"/>
        <v>1</v>
      </c>
      <c r="O17" s="5">
        <f t="shared" si="8"/>
        <v>1</v>
      </c>
      <c r="P17" s="5">
        <f t="shared" si="9"/>
        <v>13.919896142111867</v>
      </c>
      <c r="Q17" s="10">
        <f t="shared" si="12"/>
        <v>-4.6895420317506126E-2</v>
      </c>
      <c r="R17" s="5">
        <f t="shared" si="10"/>
        <v>0.9541871809650484</v>
      </c>
      <c r="T17" s="11" t="str">
        <f t="shared" si="15"/>
        <v>ACEPTAR</v>
      </c>
    </row>
    <row r="18" spans="1:20" x14ac:dyDescent="0.2">
      <c r="A18" s="5">
        <v>10</v>
      </c>
      <c r="B18" s="5">
        <f t="shared" si="16"/>
        <v>3.25</v>
      </c>
      <c r="C18" s="5">
        <f t="shared" si="16"/>
        <v>1.8109739065022059</v>
      </c>
      <c r="D18" s="5">
        <f t="shared" si="16"/>
        <v>3.4834528150464505</v>
      </c>
      <c r="E18" s="5">
        <f t="shared" si="1"/>
        <v>14.072306258143762</v>
      </c>
      <c r="F18" s="5">
        <v>0.83269155254717853</v>
      </c>
      <c r="G18" s="5">
        <v>0.3424159388503758</v>
      </c>
      <c r="H18" s="9">
        <f t="shared" si="2"/>
        <v>1.4472841422844438</v>
      </c>
      <c r="I18" s="9">
        <f t="shared" si="3"/>
        <v>-1.0146962446717156</v>
      </c>
      <c r="J18" s="5">
        <f t="shared" si="4"/>
        <v>3.2582580487866499</v>
      </c>
      <c r="K18" s="5">
        <f t="shared" si="4"/>
        <v>2.4687565703747349</v>
      </c>
      <c r="L18" s="5">
        <f t="shared" si="5"/>
        <v>1</v>
      </c>
      <c r="M18" s="5">
        <f t="shared" si="6"/>
        <v>1</v>
      </c>
      <c r="N18" s="5">
        <f t="shared" si="7"/>
        <v>1</v>
      </c>
      <c r="O18" s="5">
        <f t="shared" si="8"/>
        <v>1</v>
      </c>
      <c r="P18" s="5">
        <f t="shared" si="9"/>
        <v>13.922785808697505</v>
      </c>
      <c r="Q18" s="10">
        <f t="shared" si="12"/>
        <v>-4.6006292137309841E-2</v>
      </c>
      <c r="R18" s="5">
        <f t="shared" si="10"/>
        <v>0.95503595295445731</v>
      </c>
      <c r="T18" s="11" t="str">
        <f t="shared" si="15"/>
        <v>ACEPTAR</v>
      </c>
    </row>
    <row r="19" spans="1:20" x14ac:dyDescent="0.2">
      <c r="A19" s="6">
        <v>11</v>
      </c>
      <c r="B19" s="6">
        <f>B18*0.5</f>
        <v>1.625</v>
      </c>
      <c r="C19" s="6">
        <v>4.0980836360358435</v>
      </c>
      <c r="D19" s="6">
        <v>2.2534614218722346</v>
      </c>
      <c r="E19" s="5">
        <f t="shared" si="1"/>
        <v>14.956551537688391</v>
      </c>
      <c r="F19" s="5">
        <v>0.62568539513101096</v>
      </c>
      <c r="G19" s="5">
        <v>0.47270643353892161</v>
      </c>
      <c r="H19" s="9">
        <f t="shared" si="2"/>
        <v>0.48067107741728138</v>
      </c>
      <c r="I19" s="9">
        <f t="shared" si="3"/>
        <v>-0.1711707082195586</v>
      </c>
      <c r="J19" s="6">
        <f t="shared" si="4"/>
        <v>4.578754713453125</v>
      </c>
      <c r="K19" s="6">
        <f t="shared" si="4"/>
        <v>2.082290713652676</v>
      </c>
      <c r="L19" s="5">
        <f t="shared" si="5"/>
        <v>1</v>
      </c>
      <c r="M19" s="5">
        <f t="shared" si="6"/>
        <v>1</v>
      </c>
      <c r="N19" s="5">
        <f t="shared" si="7"/>
        <v>1</v>
      </c>
      <c r="O19" s="5">
        <f t="shared" si="8"/>
        <v>1</v>
      </c>
      <c r="P19" s="5">
        <f t="shared" si="9"/>
        <v>15.404381567864277</v>
      </c>
      <c r="Q19" s="10">
        <f t="shared" si="12"/>
        <v>0.27558771087746858</v>
      </c>
      <c r="R19" s="6">
        <f t="shared" si="10"/>
        <v>1.3173046416778413</v>
      </c>
      <c r="S19" t="s">
        <v>23</v>
      </c>
      <c r="T19" s="11" t="str">
        <f>IF(R19&gt;S$20,"ACEPTAR","X")</f>
        <v>ACEPTAR</v>
      </c>
    </row>
    <row r="20" spans="1:20" x14ac:dyDescent="0.2">
      <c r="A20" s="6">
        <v>12</v>
      </c>
      <c r="B20" s="6">
        <f>B19</f>
        <v>1.625</v>
      </c>
      <c r="C20" s="6">
        <f t="shared" ref="C20:D23" si="17">C19</f>
        <v>4.0980836360358435</v>
      </c>
      <c r="D20" s="6">
        <f t="shared" si="17"/>
        <v>2.2534614218722346</v>
      </c>
      <c r="E20" s="5">
        <f t="shared" si="1"/>
        <v>14.956551537688391</v>
      </c>
      <c r="F20" s="5">
        <v>0.86409422076026354</v>
      </c>
      <c r="G20" s="5">
        <v>0.37042388377619906</v>
      </c>
      <c r="H20" s="9">
        <f t="shared" si="2"/>
        <v>1.6483504407668104</v>
      </c>
      <c r="I20" s="9">
        <f t="shared" si="3"/>
        <v>-0.82682722413344822</v>
      </c>
      <c r="J20" s="6">
        <f t="shared" si="4"/>
        <v>5.7464340768026538</v>
      </c>
      <c r="K20" s="6">
        <f t="shared" si="4"/>
        <v>1.4266341977387864</v>
      </c>
      <c r="L20" s="5">
        <f t="shared" si="5"/>
        <v>1</v>
      </c>
      <c r="M20" s="5">
        <f t="shared" si="6"/>
        <v>1</v>
      </c>
      <c r="N20" s="5">
        <f t="shared" si="7"/>
        <v>1</v>
      </c>
      <c r="O20" s="5">
        <f t="shared" si="8"/>
        <v>1</v>
      </c>
      <c r="P20" s="5">
        <f t="shared" si="9"/>
        <v>15.772770746821667</v>
      </c>
      <c r="Q20" s="10">
        <f t="shared" si="12"/>
        <v>0.50228874408201618</v>
      </c>
      <c r="R20" s="6">
        <f t="shared" si="10"/>
        <v>1.6524990933368091</v>
      </c>
      <c r="S20">
        <f>MAX(R14:R18)</f>
        <v>1.3126860668160885</v>
      </c>
      <c r="T20" s="11" t="str">
        <f t="shared" ref="T20:T23" si="18">IF(R20&gt;S$20,"ACEPTAR","X")</f>
        <v>ACEPTAR</v>
      </c>
    </row>
    <row r="21" spans="1:20" x14ac:dyDescent="0.2">
      <c r="A21" s="6">
        <v>13</v>
      </c>
      <c r="B21" s="6">
        <f t="shared" ref="B21:B23" si="19">B20</f>
        <v>1.625</v>
      </c>
      <c r="C21" s="6">
        <f t="shared" si="17"/>
        <v>4.0980836360358435</v>
      </c>
      <c r="D21" s="6">
        <f t="shared" si="17"/>
        <v>2.2534614218722346</v>
      </c>
      <c r="E21" s="5">
        <f t="shared" si="1"/>
        <v>14.956551537688391</v>
      </c>
      <c r="F21" s="5">
        <v>0.74079979579927902</v>
      </c>
      <c r="G21" s="5">
        <v>0.42674246065551014</v>
      </c>
      <c r="H21" s="9">
        <f t="shared" si="2"/>
        <v>0.96871963775996472</v>
      </c>
      <c r="I21" s="9">
        <f t="shared" si="3"/>
        <v>-0.46168442332984733</v>
      </c>
      <c r="J21" s="6">
        <f t="shared" si="4"/>
        <v>5.0668032737958084</v>
      </c>
      <c r="K21" s="6">
        <f t="shared" si="4"/>
        <v>1.7917769985423873</v>
      </c>
      <c r="L21" s="5">
        <f t="shared" si="5"/>
        <v>1</v>
      </c>
      <c r="M21" s="5">
        <f t="shared" si="6"/>
        <v>1</v>
      </c>
      <c r="N21" s="5">
        <f t="shared" si="7"/>
        <v>1</v>
      </c>
      <c r="O21" s="5">
        <f t="shared" si="8"/>
        <v>1</v>
      </c>
      <c r="P21" s="5">
        <f t="shared" si="9"/>
        <v>15.508937543218778</v>
      </c>
      <c r="Q21" s="10">
        <f t="shared" si="12"/>
        <v>0.33992984955716127</v>
      </c>
      <c r="R21" s="6">
        <f t="shared" si="10"/>
        <v>1.4048490363248027</v>
      </c>
      <c r="T21" s="11" t="str">
        <f t="shared" si="18"/>
        <v>ACEPTAR</v>
      </c>
    </row>
    <row r="22" spans="1:20" x14ac:dyDescent="0.2">
      <c r="A22" s="6">
        <v>14</v>
      </c>
      <c r="B22" s="6">
        <f t="shared" si="19"/>
        <v>1.625</v>
      </c>
      <c r="C22" s="6">
        <f t="shared" si="17"/>
        <v>4.0980836360358435</v>
      </c>
      <c r="D22" s="6">
        <f t="shared" si="17"/>
        <v>2.2534614218722346</v>
      </c>
      <c r="E22" s="5">
        <f t="shared" si="1"/>
        <v>14.956551537688391</v>
      </c>
      <c r="F22" s="5">
        <v>0.88501043654653944</v>
      </c>
      <c r="G22" s="5">
        <v>0.33959749510364479</v>
      </c>
      <c r="H22" s="9">
        <f t="shared" si="2"/>
        <v>1.8006189420095779</v>
      </c>
      <c r="I22" s="9">
        <f t="shared" si="3"/>
        <v>-1.0339047179788905</v>
      </c>
      <c r="J22" s="6">
        <f t="shared" si="4"/>
        <v>5.8987025780454214</v>
      </c>
      <c r="K22" s="6">
        <f t="shared" si="4"/>
        <v>1.2195567038933441</v>
      </c>
      <c r="L22" s="5">
        <f t="shared" si="5"/>
        <v>1</v>
      </c>
      <c r="M22" s="5">
        <f t="shared" si="6"/>
        <v>1</v>
      </c>
      <c r="N22" s="5">
        <f t="shared" si="7"/>
        <v>1</v>
      </c>
      <c r="O22" s="5">
        <f t="shared" si="8"/>
        <v>1</v>
      </c>
      <c r="P22" s="5">
        <f t="shared" si="9"/>
        <v>15.456075267770874</v>
      </c>
      <c r="Q22" s="10">
        <f t="shared" si="12"/>
        <v>0.3073992185122974</v>
      </c>
      <c r="R22" s="6">
        <f t="shared" si="10"/>
        <v>1.3598837504881447</v>
      </c>
      <c r="T22" s="11" t="str">
        <f t="shared" si="18"/>
        <v>ACEPTAR</v>
      </c>
    </row>
    <row r="23" spans="1:20" x14ac:dyDescent="0.2">
      <c r="A23" s="6">
        <v>15</v>
      </c>
      <c r="B23" s="6">
        <f t="shared" si="19"/>
        <v>1.625</v>
      </c>
      <c r="C23" s="6">
        <f t="shared" si="17"/>
        <v>4.0980836360358435</v>
      </c>
      <c r="D23" s="6">
        <f t="shared" si="17"/>
        <v>2.2534614218722346</v>
      </c>
      <c r="E23" s="5">
        <f t="shared" si="1"/>
        <v>14.956551537688391</v>
      </c>
      <c r="F23" s="5">
        <v>0.8684555549492885</v>
      </c>
      <c r="G23" s="5">
        <v>0.394594209012185</v>
      </c>
      <c r="H23" s="9">
        <f t="shared" si="2"/>
        <v>1.6786802057004602</v>
      </c>
      <c r="I23" s="9">
        <f t="shared" si="3"/>
        <v>-0.66841161265685634</v>
      </c>
      <c r="J23" s="6">
        <f t="shared" si="4"/>
        <v>5.7767638417363036</v>
      </c>
      <c r="K23" s="6">
        <f t="shared" si="4"/>
        <v>1.5850498092153784</v>
      </c>
      <c r="L23" s="5">
        <f t="shared" si="5"/>
        <v>1</v>
      </c>
      <c r="M23" s="5">
        <f t="shared" si="6"/>
        <v>1</v>
      </c>
      <c r="N23" s="5">
        <f t="shared" si="7"/>
        <v>1</v>
      </c>
      <c r="O23" s="5">
        <f t="shared" si="8"/>
        <v>1</v>
      </c>
      <c r="P23" s="5">
        <f t="shared" si="9"/>
        <v>16.30867711111874</v>
      </c>
      <c r="Q23" s="10">
        <f t="shared" si="12"/>
        <v>0.8320772759571381</v>
      </c>
      <c r="R23" s="6">
        <f t="shared" si="10"/>
        <v>2.2980875474948768</v>
      </c>
      <c r="T23" s="11" t="str">
        <f t="shared" si="18"/>
        <v>ACEPTAR</v>
      </c>
    </row>
    <row r="24" spans="1:20" x14ac:dyDescent="0.2">
      <c r="A24" s="5">
        <v>16</v>
      </c>
      <c r="B24" s="5">
        <f>B23/2</f>
        <v>0.8125</v>
      </c>
      <c r="C24" s="5">
        <v>5.7767638417363036</v>
      </c>
      <c r="D24" s="5">
        <v>1.5850498092153784</v>
      </c>
      <c r="E24" s="5">
        <f t="shared" si="1"/>
        <v>16.30867711111874</v>
      </c>
      <c r="F24" s="5">
        <v>0.80125827148496487</v>
      </c>
      <c r="G24" s="5">
        <v>0.40277188726714841</v>
      </c>
      <c r="H24" s="9">
        <f t="shared" si="2"/>
        <v>1.2691863129504817</v>
      </c>
      <c r="I24" s="9">
        <f t="shared" si="3"/>
        <v>-0.61544716555044887</v>
      </c>
      <c r="J24" s="5">
        <f t="shared" si="4"/>
        <v>7.0459501546867855</v>
      </c>
      <c r="K24" s="5">
        <f t="shared" si="4"/>
        <v>0.96960264366492954</v>
      </c>
      <c r="L24" s="5">
        <f t="shared" si="5"/>
        <v>1</v>
      </c>
      <c r="M24" s="5">
        <f t="shared" si="6"/>
        <v>1</v>
      </c>
      <c r="N24" s="5">
        <f t="shared" si="7"/>
        <v>1</v>
      </c>
      <c r="O24" s="5">
        <f t="shared" si="8"/>
        <v>1</v>
      </c>
      <c r="P24" s="5">
        <f t="shared" si="9"/>
        <v>17.000708240368361</v>
      </c>
      <c r="Q24" s="10">
        <f t="shared" si="12"/>
        <v>0.851730620614918</v>
      </c>
      <c r="R24" s="5">
        <f t="shared" si="10"/>
        <v>2.3436993986985915</v>
      </c>
      <c r="S24" t="s">
        <v>24</v>
      </c>
      <c r="T24" s="11" t="str">
        <f>IF(R24&gt;S$25,"ACEPTAR","X")</f>
        <v>ACEPTAR</v>
      </c>
    </row>
    <row r="25" spans="1:20" x14ac:dyDescent="0.2">
      <c r="A25" s="5">
        <v>17</v>
      </c>
      <c r="B25" s="5">
        <f>B24</f>
        <v>0.8125</v>
      </c>
      <c r="C25" s="5">
        <f t="shared" ref="C25:D28" si="20">C24</f>
        <v>5.7767638417363036</v>
      </c>
      <c r="D25" s="5">
        <f t="shared" si="20"/>
        <v>1.5850498092153784</v>
      </c>
      <c r="E25" s="5">
        <f t="shared" si="1"/>
        <v>16.30867711111874</v>
      </c>
      <c r="F25" s="5">
        <v>0.96572727469949371</v>
      </c>
      <c r="G25" s="5">
        <v>0.29465096962524506</v>
      </c>
      <c r="H25" s="9">
        <f t="shared" si="2"/>
        <v>2.732106167761712</v>
      </c>
      <c r="I25" s="9">
        <f t="shared" si="3"/>
        <v>-1.3496197178274236</v>
      </c>
      <c r="J25" s="5">
        <f t="shared" ref="J25:K33" si="21">C25+H25</f>
        <v>8.5088700094980148</v>
      </c>
      <c r="K25" s="5">
        <f t="shared" si="21"/>
        <v>0.23543009138795479</v>
      </c>
      <c r="L25" s="5">
        <f t="shared" si="5"/>
        <v>1</v>
      </c>
      <c r="M25" s="5">
        <f t="shared" si="6"/>
        <v>1</v>
      </c>
      <c r="N25" s="5">
        <f t="shared" si="7"/>
        <v>1</v>
      </c>
      <c r="O25" s="5">
        <f t="shared" si="8"/>
        <v>1</v>
      </c>
      <c r="P25" s="5">
        <f t="shared" si="9"/>
        <v>17.724030293159895</v>
      </c>
      <c r="Q25" s="10">
        <f t="shared" si="12"/>
        <v>1.7419731471275754</v>
      </c>
      <c r="R25" s="5">
        <f t="shared" si="10"/>
        <v>5.7085962175402987</v>
      </c>
      <c r="S25">
        <f>MAX(R19:R23)</f>
        <v>2.2980875474948768</v>
      </c>
      <c r="T25" s="11" t="str">
        <f t="shared" ref="T25:T28" si="22">IF(R25&gt;S$25,"ACEPTAR","X")</f>
        <v>ACEPTAR</v>
      </c>
    </row>
    <row r="26" spans="1:20" x14ac:dyDescent="0.2">
      <c r="A26" s="5">
        <v>18</v>
      </c>
      <c r="B26" s="5">
        <f t="shared" ref="B26:B28" si="23">B25</f>
        <v>0.8125</v>
      </c>
      <c r="C26" s="5">
        <f t="shared" si="20"/>
        <v>5.7767638417363036</v>
      </c>
      <c r="D26" s="5">
        <f t="shared" si="20"/>
        <v>1.5850498092153784</v>
      </c>
      <c r="E26" s="5">
        <f t="shared" si="1"/>
        <v>16.30867711111874</v>
      </c>
      <c r="F26" s="5">
        <v>0.85719949565767728</v>
      </c>
      <c r="G26" s="5">
        <v>0.37256655888018975</v>
      </c>
      <c r="H26" s="9">
        <f t="shared" si="2"/>
        <v>1.6017323469065805</v>
      </c>
      <c r="I26" s="9">
        <f t="shared" si="3"/>
        <v>-0.81265840352032381</v>
      </c>
      <c r="J26" s="5">
        <f t="shared" si="21"/>
        <v>7.3784961886428846</v>
      </c>
      <c r="K26" s="5">
        <f t="shared" si="21"/>
        <v>0.7723914056950546</v>
      </c>
      <c r="L26" s="5">
        <f t="shared" si="5"/>
        <v>1</v>
      </c>
      <c r="M26" s="5">
        <f t="shared" si="6"/>
        <v>1</v>
      </c>
      <c r="N26" s="5">
        <f t="shared" si="7"/>
        <v>1</v>
      </c>
      <c r="O26" s="5">
        <f t="shared" si="8"/>
        <v>1</v>
      </c>
      <c r="P26" s="5">
        <f t="shared" si="9"/>
        <v>17.074166594370933</v>
      </c>
      <c r="Q26" s="10">
        <f t="shared" si="12"/>
        <v>0.94214090246423698</v>
      </c>
      <c r="R26" s="5">
        <f t="shared" si="10"/>
        <v>2.5654679598356758</v>
      </c>
      <c r="T26" s="11" t="str">
        <f t="shared" si="22"/>
        <v>ACEPTAR</v>
      </c>
    </row>
    <row r="27" spans="1:20" x14ac:dyDescent="0.2">
      <c r="A27" s="5">
        <v>19</v>
      </c>
      <c r="B27" s="5">
        <f t="shared" si="23"/>
        <v>0.8125</v>
      </c>
      <c r="C27" s="5">
        <f t="shared" si="20"/>
        <v>5.7767638417363036</v>
      </c>
      <c r="D27" s="5">
        <f t="shared" si="20"/>
        <v>1.5850498092153784</v>
      </c>
      <c r="E27" s="5">
        <f t="shared" si="1"/>
        <v>16.30867711111874</v>
      </c>
      <c r="F27" s="5">
        <v>0.85534671548747876</v>
      </c>
      <c r="G27" s="5">
        <v>0.37146583800785338</v>
      </c>
      <c r="H27" s="9">
        <f t="shared" si="2"/>
        <v>1.5894660634125026</v>
      </c>
      <c r="I27" s="9">
        <f t="shared" si="3"/>
        <v>-0.81993382707411255</v>
      </c>
      <c r="J27" s="5">
        <f t="shared" si="21"/>
        <v>7.3662299051488063</v>
      </c>
      <c r="K27" s="5">
        <f t="shared" si="21"/>
        <v>0.76511598214126586</v>
      </c>
      <c r="L27" s="5">
        <f t="shared" si="5"/>
        <v>1</v>
      </c>
      <c r="M27" s="5">
        <f t="shared" si="6"/>
        <v>1</v>
      </c>
      <c r="N27" s="5">
        <f t="shared" si="7"/>
        <v>1</v>
      </c>
      <c r="O27" s="5">
        <f t="shared" si="8"/>
        <v>1</v>
      </c>
      <c r="P27" s="5">
        <f t="shared" si="9"/>
        <v>17.027807756721408</v>
      </c>
      <c r="Q27" s="10">
        <f t="shared" si="12"/>
        <v>0.88508387151097601</v>
      </c>
      <c r="R27" s="5">
        <f t="shared" si="10"/>
        <v>2.4231876193699309</v>
      </c>
      <c r="T27" s="11" t="str">
        <f t="shared" si="22"/>
        <v>ACEPTAR</v>
      </c>
    </row>
    <row r="28" spans="1:20" x14ac:dyDescent="0.2">
      <c r="A28" s="5">
        <v>20</v>
      </c>
      <c r="B28" s="5">
        <f t="shared" si="23"/>
        <v>0.8125</v>
      </c>
      <c r="C28" s="5">
        <f t="shared" si="20"/>
        <v>5.7767638417363036</v>
      </c>
      <c r="D28" s="5">
        <f t="shared" si="20"/>
        <v>1.5850498092153784</v>
      </c>
      <c r="E28" s="5">
        <f t="shared" si="1"/>
        <v>16.30867711111874</v>
      </c>
      <c r="F28" s="5">
        <v>0.87416386446323546</v>
      </c>
      <c r="G28" s="5">
        <v>0.36543140089327875</v>
      </c>
      <c r="H28" s="9">
        <f t="shared" si="2"/>
        <v>1.7194455462086333</v>
      </c>
      <c r="I28" s="9">
        <f t="shared" si="3"/>
        <v>-0.85994509757950477</v>
      </c>
      <c r="J28" s="5">
        <f t="shared" si="21"/>
        <v>7.496209387944937</v>
      </c>
      <c r="K28" s="5">
        <f t="shared" si="21"/>
        <v>0.72510471163587364</v>
      </c>
      <c r="L28" s="5">
        <f t="shared" si="5"/>
        <v>1</v>
      </c>
      <c r="M28" s="5">
        <f t="shared" si="6"/>
        <v>1</v>
      </c>
      <c r="N28" s="5">
        <f t="shared" si="7"/>
        <v>1</v>
      </c>
      <c r="O28" s="5">
        <f t="shared" si="8"/>
        <v>1</v>
      </c>
      <c r="P28" s="5">
        <f t="shared" si="9"/>
        <v>17.167732910797493</v>
      </c>
      <c r="Q28" s="10">
        <f t="shared" si="12"/>
        <v>1.0572994457584655</v>
      </c>
      <c r="R28" s="5">
        <f t="shared" si="10"/>
        <v>2.8785867035240846</v>
      </c>
      <c r="T28" s="11" t="str">
        <f t="shared" si="22"/>
        <v>ACEPTAR</v>
      </c>
    </row>
    <row r="29" spans="1:20" x14ac:dyDescent="0.2">
      <c r="A29" s="6">
        <v>21</v>
      </c>
      <c r="B29" s="6">
        <f>B28/2</f>
        <v>0.40625</v>
      </c>
      <c r="C29" s="6">
        <v>8.5088700094980148</v>
      </c>
      <c r="D29" s="6">
        <v>0.23543009138795479</v>
      </c>
      <c r="E29" s="5">
        <f t="shared" si="1"/>
        <v>17.724030293159895</v>
      </c>
      <c r="F29" s="5">
        <f ca="1">RAND()</f>
        <v>1.3273724932532094E-2</v>
      </c>
      <c r="G29" s="5">
        <f ca="1">RAND()</f>
        <v>0.4275676212703422</v>
      </c>
      <c r="H29" s="9">
        <f t="shared" ca="1" si="2"/>
        <v>-3.3271624317505131</v>
      </c>
      <c r="I29" s="9">
        <f t="shared" ca="1" si="3"/>
        <v>-0.45642558193201288</v>
      </c>
      <c r="J29" s="6">
        <f ca="1">C29+H29</f>
        <v>5.1817075777475017</v>
      </c>
      <c r="K29" s="6">
        <f t="shared" ca="1" si="21"/>
        <v>-0.22099549054405809</v>
      </c>
      <c r="L29" s="5">
        <f t="shared" ca="1" si="5"/>
        <v>1</v>
      </c>
      <c r="M29" s="5">
        <f t="shared" ca="1" si="6"/>
        <v>1</v>
      </c>
      <c r="N29" s="5">
        <f t="shared" ca="1" si="7"/>
        <v>1</v>
      </c>
      <c r="O29" s="5">
        <f t="shared" ca="1" si="8"/>
        <v>0</v>
      </c>
      <c r="P29" s="5" t="str">
        <f t="shared" ca="1" si="9"/>
        <v>X</v>
      </c>
      <c r="Q29" s="10" t="e">
        <f t="shared" ca="1" si="12"/>
        <v>#VALUE!</v>
      </c>
      <c r="R29" s="6" t="e">
        <f t="shared" ca="1" si="10"/>
        <v>#VALUE!</v>
      </c>
      <c r="S29" t="s">
        <v>24</v>
      </c>
      <c r="T29" s="11" t="e">
        <f ca="1">IF(R29&gt;S$30,"ACEPTAR","X")</f>
        <v>#VALUE!</v>
      </c>
    </row>
    <row r="30" spans="1:20" x14ac:dyDescent="0.2">
      <c r="A30" s="6">
        <v>22</v>
      </c>
      <c r="B30" s="6">
        <f>B29</f>
        <v>0.40625</v>
      </c>
      <c r="C30" s="6">
        <f t="shared" ref="C30:D33" si="24">C29</f>
        <v>8.5088700094980148</v>
      </c>
      <c r="D30" s="6">
        <f t="shared" si="24"/>
        <v>0.23543009138795479</v>
      </c>
      <c r="E30" s="5">
        <f t="shared" si="1"/>
        <v>17.724030293159895</v>
      </c>
      <c r="F30" s="5">
        <f ca="1">RAND()</f>
        <v>0.95583932253177972</v>
      </c>
      <c r="G30" s="5">
        <f t="shared" ref="G30:G33" ca="1" si="25">RAND()</f>
        <v>0.63586454237762191</v>
      </c>
      <c r="H30" s="9">
        <f t="shared" ca="1" si="2"/>
        <v>2.5564797235160972</v>
      </c>
      <c r="I30" s="9">
        <f t="shared" ca="1" si="3"/>
        <v>0.86856629130488361</v>
      </c>
      <c r="J30" s="6">
        <f t="shared" ca="1" si="21"/>
        <v>11.065349733014113</v>
      </c>
      <c r="K30" s="6">
        <f t="shared" ca="1" si="21"/>
        <v>1.1039963826928383</v>
      </c>
      <c r="L30" s="5">
        <f t="shared" ca="1" si="5"/>
        <v>0</v>
      </c>
      <c r="M30" s="5">
        <f t="shared" ca="1" si="6"/>
        <v>0</v>
      </c>
      <c r="N30" s="5">
        <f t="shared" ca="1" si="7"/>
        <v>1</v>
      </c>
      <c r="O30" s="5">
        <f t="shared" ca="1" si="8"/>
        <v>1</v>
      </c>
      <c r="P30" s="5" t="str">
        <f t="shared" ca="1" si="9"/>
        <v>X</v>
      </c>
      <c r="Q30" s="10" t="e">
        <f t="shared" ca="1" si="12"/>
        <v>#VALUE!</v>
      </c>
      <c r="R30" s="6" t="e">
        <f t="shared" ca="1" si="10"/>
        <v>#VALUE!</v>
      </c>
      <c r="S30">
        <f>MAX(R24:R28)</f>
        <v>5.7085962175402987</v>
      </c>
      <c r="T30" s="11" t="e">
        <f t="shared" ref="T30:T33" ca="1" si="26">IF(R30&gt;S$30,"ACEPTAR","X")</f>
        <v>#VALUE!</v>
      </c>
    </row>
    <row r="31" spans="1:20" x14ac:dyDescent="0.2">
      <c r="A31" s="6">
        <v>23</v>
      </c>
      <c r="B31" s="6">
        <f t="shared" ref="B31:B33" si="27">B30</f>
        <v>0.40625</v>
      </c>
      <c r="C31" s="6">
        <f t="shared" si="24"/>
        <v>8.5088700094980148</v>
      </c>
      <c r="D31" s="6">
        <f t="shared" si="24"/>
        <v>0.23543009138795479</v>
      </c>
      <c r="E31" s="5">
        <f t="shared" si="1"/>
        <v>17.724030293159895</v>
      </c>
      <c r="F31" s="5">
        <f t="shared" ref="F31:F33" ca="1" si="28">RAND()</f>
        <v>0.54968907285726498</v>
      </c>
      <c r="G31" s="5">
        <f t="shared" ca="1" si="25"/>
        <v>0.67673087621123051</v>
      </c>
      <c r="H31" s="9">
        <f t="shared" ca="1" si="2"/>
        <v>0.18731374338595236</v>
      </c>
      <c r="I31" s="9">
        <f t="shared" ca="1" si="3"/>
        <v>1.1464414861262198</v>
      </c>
      <c r="J31" s="6">
        <f t="shared" ca="1" si="21"/>
        <v>8.6961837528839663</v>
      </c>
      <c r="K31" s="6">
        <f t="shared" ca="1" si="21"/>
        <v>1.3818715775141746</v>
      </c>
      <c r="L31" s="5">
        <f t="shared" ca="1" si="5"/>
        <v>0</v>
      </c>
      <c r="M31" s="5">
        <f t="shared" ca="1" si="6"/>
        <v>1</v>
      </c>
      <c r="N31" s="5">
        <f t="shared" ca="1" si="7"/>
        <v>1</v>
      </c>
      <c r="O31" s="5">
        <f t="shared" ca="1" si="8"/>
        <v>1</v>
      </c>
      <c r="P31" s="5" t="str">
        <f t="shared" ca="1" si="9"/>
        <v>X</v>
      </c>
      <c r="Q31" s="10" t="e">
        <f t="shared" ca="1" si="12"/>
        <v>#VALUE!</v>
      </c>
      <c r="R31" s="6" t="e">
        <f t="shared" ca="1" si="10"/>
        <v>#VALUE!</v>
      </c>
      <c r="T31" s="11" t="e">
        <f t="shared" ca="1" si="26"/>
        <v>#VALUE!</v>
      </c>
    </row>
    <row r="32" spans="1:20" x14ac:dyDescent="0.2">
      <c r="A32" s="6">
        <v>24</v>
      </c>
      <c r="B32" s="6">
        <f t="shared" si="27"/>
        <v>0.40625</v>
      </c>
      <c r="C32" s="6">
        <f t="shared" si="24"/>
        <v>8.5088700094980148</v>
      </c>
      <c r="D32" s="6">
        <f t="shared" si="24"/>
        <v>0.23543009138795479</v>
      </c>
      <c r="E32" s="5">
        <f t="shared" si="1"/>
        <v>17.724030293159895</v>
      </c>
      <c r="F32" s="5">
        <f t="shared" ca="1" si="28"/>
        <v>4.8752960241530863E-2</v>
      </c>
      <c r="G32" s="5">
        <f t="shared" ca="1" si="25"/>
        <v>0.9390394216290977</v>
      </c>
      <c r="H32" s="9">
        <f t="shared" ca="1" si="2"/>
        <v>-2.4856005709294497</v>
      </c>
      <c r="I32" s="9">
        <f t="shared" ca="1" si="3"/>
        <v>3.8668997118261501</v>
      </c>
      <c r="J32" s="6">
        <f t="shared" ca="1" si="21"/>
        <v>6.0232694385685654</v>
      </c>
      <c r="K32" s="6">
        <f t="shared" ca="1" si="21"/>
        <v>4.1023298032141051</v>
      </c>
      <c r="L32" s="5">
        <f t="shared" ca="1" si="5"/>
        <v>0</v>
      </c>
      <c r="M32" s="5">
        <f t="shared" ca="1" si="6"/>
        <v>1</v>
      </c>
      <c r="N32" s="5">
        <f t="shared" ca="1" si="7"/>
        <v>1</v>
      </c>
      <c r="O32" s="5">
        <f t="shared" ca="1" si="8"/>
        <v>1</v>
      </c>
      <c r="P32" s="5" t="str">
        <f t="shared" ca="1" si="9"/>
        <v>X</v>
      </c>
      <c r="Q32" s="10" t="e">
        <f t="shared" ca="1" si="12"/>
        <v>#VALUE!</v>
      </c>
      <c r="R32" s="6" t="e">
        <f t="shared" ca="1" si="10"/>
        <v>#VALUE!</v>
      </c>
      <c r="T32" s="11" t="e">
        <f t="shared" ca="1" si="26"/>
        <v>#VALUE!</v>
      </c>
    </row>
    <row r="33" spans="1:20" x14ac:dyDescent="0.2">
      <c r="A33" s="6">
        <v>25</v>
      </c>
      <c r="B33" s="6">
        <f t="shared" si="27"/>
        <v>0.40625</v>
      </c>
      <c r="C33" s="6">
        <f t="shared" si="24"/>
        <v>8.5088700094980148</v>
      </c>
      <c r="D33" s="6">
        <f t="shared" si="24"/>
        <v>0.23543009138795479</v>
      </c>
      <c r="E33" s="5">
        <f t="shared" si="1"/>
        <v>17.724030293159895</v>
      </c>
      <c r="F33" s="5">
        <f t="shared" ca="1" si="28"/>
        <v>0.25739494140225672</v>
      </c>
      <c r="G33" s="5">
        <f t="shared" ca="1" si="25"/>
        <v>0.77727993020618535</v>
      </c>
      <c r="H33" s="9">
        <f t="shared" ca="1" si="2"/>
        <v>-0.97709634583067362</v>
      </c>
      <c r="I33" s="9">
        <f t="shared" ca="1" si="3"/>
        <v>1.9075974906376028</v>
      </c>
      <c r="J33" s="6">
        <f t="shared" ca="1" si="21"/>
        <v>7.5317736636673409</v>
      </c>
      <c r="K33" s="6">
        <f t="shared" ca="1" si="21"/>
        <v>2.1430275820255575</v>
      </c>
      <c r="L33" s="5">
        <f t="shared" ca="1" si="5"/>
        <v>0</v>
      </c>
      <c r="M33" s="5">
        <f t="shared" ca="1" si="6"/>
        <v>1</v>
      </c>
      <c r="N33" s="5">
        <f t="shared" ca="1" si="7"/>
        <v>1</v>
      </c>
      <c r="O33" s="5">
        <f t="shared" ca="1" si="8"/>
        <v>1</v>
      </c>
      <c r="P33" s="5" t="str">
        <f t="shared" ca="1" si="9"/>
        <v>X</v>
      </c>
      <c r="Q33" s="10" t="e">
        <f t="shared" ca="1" si="12"/>
        <v>#VALUE!</v>
      </c>
      <c r="R33" s="6" t="e">
        <f t="shared" ca="1" si="10"/>
        <v>#VALUE!</v>
      </c>
      <c r="T33" s="11" t="e">
        <f t="shared" ca="1" si="26"/>
        <v>#VALUE!</v>
      </c>
    </row>
    <row r="34" spans="1:20" x14ac:dyDescent="0.2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0" priority="2" operator="equal">
      <formula>"ACEPTAR"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DE7C-F031-40F6-9396-23CEB36D044A}">
  <dimension ref="A1:T36"/>
  <sheetViews>
    <sheetView workbookViewId="0">
      <selection activeCell="O27" sqref="O27"/>
    </sheetView>
  </sheetViews>
  <sheetFormatPr baseColWidth="10" defaultColWidth="11.5" defaultRowHeight="15" x14ac:dyDescent="0.2"/>
  <cols>
    <col min="1" max="5" width="11.5" style="15"/>
    <col min="6" max="8" width="11.83203125" style="15" bestFit="1" customWidth="1"/>
    <col min="9" max="16384" width="11.5" style="15"/>
  </cols>
  <sheetData>
    <row r="1" spans="1:20" x14ac:dyDescent="0.2">
      <c r="A1" s="14" t="s">
        <v>40</v>
      </c>
      <c r="E1" s="12" t="s">
        <v>44</v>
      </c>
      <c r="F1" s="12">
        <f>5</f>
        <v>5</v>
      </c>
      <c r="G1" s="16"/>
      <c r="H1" s="20"/>
      <c r="I1" s="21"/>
      <c r="J1" s="19"/>
    </row>
    <row r="2" spans="1:20" x14ac:dyDescent="0.2">
      <c r="A2" s="14" t="s">
        <v>1</v>
      </c>
      <c r="E2" s="12" t="s">
        <v>45</v>
      </c>
      <c r="F2" s="12">
        <v>2.5</v>
      </c>
      <c r="G2" s="16"/>
      <c r="H2" s="22"/>
      <c r="I2" s="22"/>
      <c r="J2" s="17"/>
    </row>
    <row r="3" spans="1:20" x14ac:dyDescent="0.2">
      <c r="A3" s="14" t="s">
        <v>41</v>
      </c>
      <c r="C3" s="15" t="s">
        <v>43</v>
      </c>
      <c r="G3" s="17"/>
      <c r="H3" s="21"/>
      <c r="I3" s="21"/>
      <c r="J3" s="19"/>
      <c r="K3" s="19"/>
    </row>
    <row r="4" spans="1:20" x14ac:dyDescent="0.2">
      <c r="A4" s="14" t="s">
        <v>42</v>
      </c>
      <c r="E4" s="12" t="s">
        <v>46</v>
      </c>
      <c r="F4" s="13">
        <v>1.6666666666666667</v>
      </c>
      <c r="G4" s="16"/>
      <c r="H4" s="21"/>
      <c r="I4" s="21"/>
      <c r="J4" s="19"/>
      <c r="K4" s="18"/>
    </row>
    <row r="5" spans="1:20" x14ac:dyDescent="0.2">
      <c r="A5" s="14"/>
      <c r="E5" s="12" t="s">
        <v>47</v>
      </c>
      <c r="F5" s="13">
        <v>0.83333333333333337</v>
      </c>
    </row>
    <row r="8" spans="1:20" ht="48" x14ac:dyDescent="0.2">
      <c r="A8" s="2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2</v>
      </c>
      <c r="K8" s="2" t="s">
        <v>3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2" t="s">
        <v>20</v>
      </c>
      <c r="R8" s="2" t="s">
        <v>21</v>
      </c>
      <c r="S8" s="2" t="s">
        <v>22</v>
      </c>
      <c r="T8" s="2" t="s">
        <v>25</v>
      </c>
    </row>
    <row r="9" spans="1:20" x14ac:dyDescent="0.2">
      <c r="A9" s="3">
        <v>0</v>
      </c>
      <c r="C9" s="15">
        <f>F1</f>
        <v>5</v>
      </c>
      <c r="D9" s="15">
        <f>F2</f>
        <v>2.5</v>
      </c>
      <c r="E9" s="15">
        <f>2*COS(C9)+3*LOG(D9)</f>
        <v>1.7611443969425653</v>
      </c>
      <c r="F9" s="15">
        <v>0.64542649233847527</v>
      </c>
      <c r="G9" s="15">
        <v>0.70480201012525656</v>
      </c>
      <c r="H9" s="15">
        <f>_xlfn.NORM.INV(F9,0,$F$4)</f>
        <v>0.62166986587257023</v>
      </c>
      <c r="I9" s="15">
        <f>_xlfn.NORM.INV(G9,0,$F$5)</f>
        <v>0.4485519106201617</v>
      </c>
      <c r="J9" s="15">
        <f>C9+H9</f>
        <v>5.6216698658725699</v>
      </c>
      <c r="K9" s="15">
        <f>D9+I9</f>
        <v>2.9485519106201616</v>
      </c>
      <c r="L9" s="15">
        <f>IF(J9&gt;=0,1,0)</f>
        <v>1</v>
      </c>
      <c r="M9" s="15">
        <f>IF(J9&lt;=10,1,0)</f>
        <v>1</v>
      </c>
      <c r="N9" s="15">
        <f>IF(K9&gt;=1,1,0)</f>
        <v>1</v>
      </c>
      <c r="O9" s="15">
        <f>IF(K9&lt;=5,1,0)</f>
        <v>1</v>
      </c>
      <c r="P9" s="15">
        <f>IF((L9*M9*N9*O9=1),(2*COS(J9)+3*LOG(K9)),"X")</f>
        <v>2.9869506986419889</v>
      </c>
      <c r="Q9" s="15">
        <f>(P9-E9)/(0.2*E9)</f>
        <v>3.4801413893928417</v>
      </c>
      <c r="R9" s="15">
        <f>EXP(Q9)</f>
        <v>32.464311860725715</v>
      </c>
      <c r="T9" s="15" t="str">
        <f>IF(R9&gt;0,"ACEPTAR","X")</f>
        <v>ACEPTAR</v>
      </c>
    </row>
    <row r="10" spans="1:20" x14ac:dyDescent="0.2">
      <c r="A10" s="6">
        <f>A9+1</f>
        <v>1</v>
      </c>
      <c r="B10" s="23">
        <f>0.2*E9</f>
        <v>0.35222887938851311</v>
      </c>
      <c r="C10" s="23">
        <v>5.6216698658725699</v>
      </c>
      <c r="D10" s="23">
        <v>2.9485519106201616</v>
      </c>
      <c r="E10" s="15">
        <f t="shared" ref="E10:E34" si="0">2*COS(C10)+3*LOG(D10)</f>
        <v>2.9869506986419889</v>
      </c>
      <c r="F10" s="15">
        <v>0.53203836552370942</v>
      </c>
      <c r="G10" s="15">
        <v>4.6082206227843536E-2</v>
      </c>
      <c r="H10" s="15">
        <f t="shared" ref="H10:H34" si="1">_xlfn.NORM.INV(F10,0,$F$4)</f>
        <v>0.13399131984999907</v>
      </c>
      <c r="I10" s="15">
        <f t="shared" ref="I10:I34" si="2">_xlfn.NORM.INV(G10,0,$F$5)</f>
        <v>-1.4034077477147653</v>
      </c>
      <c r="J10" s="23">
        <f t="shared" ref="J10:J34" si="3">C10+H10</f>
        <v>5.7556611857225688</v>
      </c>
      <c r="K10" s="23">
        <f t="shared" ref="K10:K34" si="4">D10+I10</f>
        <v>1.5451441629053964</v>
      </c>
      <c r="L10" s="15">
        <f t="shared" ref="L10:L34" si="5">IF(J10&gt;=0,1,0)</f>
        <v>1</v>
      </c>
      <c r="M10" s="15">
        <f t="shared" ref="M10:M34" si="6">IF(J10&lt;=10,1,0)</f>
        <v>1</v>
      </c>
      <c r="N10" s="15">
        <f t="shared" ref="N10:N34" si="7">IF(K10&gt;=1,1,0)</f>
        <v>1</v>
      </c>
      <c r="O10" s="15">
        <f t="shared" ref="O10:O34" si="8">IF(K10&lt;=5,1,0)</f>
        <v>1</v>
      </c>
      <c r="P10" s="15">
        <f t="shared" ref="P10:P34" si="9">IF((L10*M10*N10*O10=1),(2*COS(J10)+3*LOG(K10)),"X")</f>
        <v>2.2950191445782959</v>
      </c>
      <c r="Q10" s="15">
        <f t="shared" ref="Q10:Q34" si="10">(P10-E10)/(0.2*E10)</f>
        <v>-1.1582574067564595</v>
      </c>
      <c r="R10" s="23">
        <f t="shared" ref="R10:R34" si="11">EXP(Q10)</f>
        <v>0.31403293603091048</v>
      </c>
      <c r="S10" s="15" t="s">
        <v>48</v>
      </c>
      <c r="T10" s="15" t="str">
        <f t="shared" ref="T10:T34" si="12">IF(R10&gt;0,"ACEPTAR","X")</f>
        <v>ACEPTAR</v>
      </c>
    </row>
    <row r="11" spans="1:20" x14ac:dyDescent="0.2">
      <c r="A11" s="6">
        <v>2</v>
      </c>
      <c r="B11" s="23">
        <f>B10</f>
        <v>0.35222887938851311</v>
      </c>
      <c r="C11" s="23">
        <f>C10</f>
        <v>5.6216698658725699</v>
      </c>
      <c r="D11" s="23">
        <f>D10</f>
        <v>2.9485519106201616</v>
      </c>
      <c r="E11" s="15">
        <f>2*COS(C11)+3*LOG(D11)</f>
        <v>2.9869506986419889</v>
      </c>
      <c r="F11" s="15">
        <v>0.92386374107328606</v>
      </c>
      <c r="G11" s="15">
        <v>0.16787682650771585</v>
      </c>
      <c r="H11" s="15">
        <f t="shared" si="1"/>
        <v>2.385917422951318</v>
      </c>
      <c r="I11" s="15">
        <f t="shared" si="2"/>
        <v>-0.80215777706148994</v>
      </c>
      <c r="J11" s="23">
        <f t="shared" si="3"/>
        <v>8.0075872888238884</v>
      </c>
      <c r="K11" s="23">
        <f t="shared" si="4"/>
        <v>2.1463941335586716</v>
      </c>
      <c r="L11" s="15">
        <f t="shared" si="5"/>
        <v>1</v>
      </c>
      <c r="M11" s="15">
        <f t="shared" si="6"/>
        <v>1</v>
      </c>
      <c r="N11" s="15">
        <f t="shared" si="7"/>
        <v>1</v>
      </c>
      <c r="O11" s="15">
        <f t="shared" si="8"/>
        <v>1</v>
      </c>
      <c r="P11" s="15">
        <f t="shared" si="9"/>
        <v>0.68912377684967863</v>
      </c>
      <c r="Q11" s="15">
        <f t="shared" si="10"/>
        <v>-3.8464426661561779</v>
      </c>
      <c r="R11" s="23">
        <f t="shared" si="11"/>
        <v>2.1355570368328979E-2</v>
      </c>
      <c r="S11" s="15">
        <f>MAX(R9)</f>
        <v>32.464311860725715</v>
      </c>
      <c r="T11" s="15" t="str">
        <f t="shared" si="12"/>
        <v>ACEPTAR</v>
      </c>
    </row>
    <row r="12" spans="1:20" x14ac:dyDescent="0.2">
      <c r="A12" s="6">
        <v>3</v>
      </c>
      <c r="B12" s="23">
        <f t="shared" ref="B12:B14" si="13">B11</f>
        <v>0.35222887938851311</v>
      </c>
      <c r="C12" s="23">
        <f t="shared" ref="C12:C14" si="14">C11</f>
        <v>5.6216698658725699</v>
      </c>
      <c r="D12" s="23">
        <f t="shared" ref="D12:D14" si="15">D11</f>
        <v>2.9485519106201616</v>
      </c>
      <c r="E12" s="15">
        <f t="shared" si="0"/>
        <v>2.9869506986419889</v>
      </c>
      <c r="F12" s="15">
        <v>0.36381851284868472</v>
      </c>
      <c r="G12" s="15">
        <v>0.18881616552942138</v>
      </c>
      <c r="H12" s="15">
        <f t="shared" si="1"/>
        <v>-0.58045087902312653</v>
      </c>
      <c r="I12" s="15">
        <f t="shared" si="2"/>
        <v>-0.73522266413214965</v>
      </c>
      <c r="J12" s="23">
        <f t="shared" si="3"/>
        <v>5.0412189868494437</v>
      </c>
      <c r="K12" s="23">
        <f t="shared" si="4"/>
        <v>2.2133292464880121</v>
      </c>
      <c r="L12" s="15">
        <f t="shared" si="5"/>
        <v>1</v>
      </c>
      <c r="M12" s="15">
        <f t="shared" si="6"/>
        <v>1</v>
      </c>
      <c r="N12" s="15">
        <f t="shared" si="7"/>
        <v>1</v>
      </c>
      <c r="O12" s="15">
        <f t="shared" si="8"/>
        <v>1</v>
      </c>
      <c r="P12" s="15">
        <f t="shared" si="9"/>
        <v>1.6810099550777706</v>
      </c>
      <c r="Q12" s="15">
        <f t="shared" si="10"/>
        <v>-2.186076831060455</v>
      </c>
      <c r="R12" s="23">
        <f t="shared" si="11"/>
        <v>0.11235667932630877</v>
      </c>
      <c r="T12" s="15" t="str">
        <f t="shared" si="12"/>
        <v>ACEPTAR</v>
      </c>
    </row>
    <row r="13" spans="1:20" x14ac:dyDescent="0.2">
      <c r="A13" s="6">
        <v>4</v>
      </c>
      <c r="B13" s="23">
        <f t="shared" si="13"/>
        <v>0.35222887938851311</v>
      </c>
      <c r="C13" s="23">
        <f t="shared" si="14"/>
        <v>5.6216698658725699</v>
      </c>
      <c r="D13" s="23">
        <f t="shared" si="15"/>
        <v>2.9485519106201616</v>
      </c>
      <c r="E13" s="15">
        <f t="shared" si="0"/>
        <v>2.9869506986419889</v>
      </c>
      <c r="F13" s="15">
        <v>0.12594140924984953</v>
      </c>
      <c r="G13" s="15">
        <v>0.55844573742137604</v>
      </c>
      <c r="H13" s="15">
        <f t="shared" si="1"/>
        <v>-1.9096469206744282</v>
      </c>
      <c r="I13" s="15">
        <f t="shared" si="2"/>
        <v>0.12252480564038803</v>
      </c>
      <c r="J13" s="23">
        <f t="shared" si="3"/>
        <v>3.7120229451981417</v>
      </c>
      <c r="K13" s="23">
        <f t="shared" si="4"/>
        <v>3.0710767162605497</v>
      </c>
      <c r="L13" s="15">
        <f t="shared" si="5"/>
        <v>1</v>
      </c>
      <c r="M13" s="15">
        <f t="shared" si="6"/>
        <v>1</v>
      </c>
      <c r="N13" s="15">
        <f t="shared" si="7"/>
        <v>1</v>
      </c>
      <c r="O13" s="15">
        <f t="shared" si="8"/>
        <v>1</v>
      </c>
      <c r="P13" s="15">
        <f t="shared" si="9"/>
        <v>-0.22146540008744942</v>
      </c>
      <c r="Q13" s="15">
        <f t="shared" si="10"/>
        <v>-5.3707215525655281</v>
      </c>
      <c r="R13" s="23">
        <f t="shared" si="11"/>
        <v>4.650774321163737E-3</v>
      </c>
      <c r="T13" s="15" t="str">
        <f t="shared" si="12"/>
        <v>ACEPTAR</v>
      </c>
    </row>
    <row r="14" spans="1:20" x14ac:dyDescent="0.2">
      <c r="A14" s="6">
        <v>5</v>
      </c>
      <c r="B14" s="23">
        <f t="shared" si="13"/>
        <v>0.35222887938851311</v>
      </c>
      <c r="C14" s="23">
        <f t="shared" si="14"/>
        <v>5.6216698658725699</v>
      </c>
      <c r="D14" s="23">
        <f t="shared" si="15"/>
        <v>2.9485519106201616</v>
      </c>
      <c r="E14" s="15">
        <f t="shared" si="0"/>
        <v>2.9869506986419889</v>
      </c>
      <c r="F14" s="15">
        <v>0.8516534304692347</v>
      </c>
      <c r="G14" s="15">
        <v>0.27015678140073895</v>
      </c>
      <c r="H14" s="15">
        <f t="shared" si="1"/>
        <v>1.739251790252504</v>
      </c>
      <c r="I14" s="15">
        <f t="shared" si="2"/>
        <v>-0.51028241020994003</v>
      </c>
      <c r="J14" s="23">
        <f t="shared" si="3"/>
        <v>7.3609216561250737</v>
      </c>
      <c r="K14" s="23">
        <f t="shared" si="4"/>
        <v>2.4382695004102217</v>
      </c>
      <c r="L14" s="15">
        <f t="shared" si="5"/>
        <v>1</v>
      </c>
      <c r="M14" s="15">
        <f t="shared" si="6"/>
        <v>1</v>
      </c>
      <c r="N14" s="15">
        <f t="shared" si="7"/>
        <v>1</v>
      </c>
      <c r="O14" s="15">
        <f t="shared" si="8"/>
        <v>1</v>
      </c>
      <c r="P14" s="15">
        <f t="shared" si="9"/>
        <v>2.1078923179389006</v>
      </c>
      <c r="Q14" s="15">
        <f t="shared" si="10"/>
        <v>-1.4714979746782402</v>
      </c>
      <c r="R14" s="23">
        <f t="shared" si="11"/>
        <v>0.22958132047140312</v>
      </c>
      <c r="T14" s="15" t="str">
        <f t="shared" si="12"/>
        <v>ACEPTAR</v>
      </c>
    </row>
    <row r="15" spans="1:20" x14ac:dyDescent="0.2">
      <c r="A15" s="5">
        <v>6</v>
      </c>
      <c r="B15" s="15">
        <f>0.5*B14</f>
        <v>0.17611443969425655</v>
      </c>
      <c r="C15" s="15">
        <v>5.7556611857225688</v>
      </c>
      <c r="D15" s="15">
        <v>1.5451441629053964</v>
      </c>
      <c r="E15" s="15">
        <f t="shared" si="0"/>
        <v>2.2950191445782959</v>
      </c>
      <c r="F15" s="15">
        <v>0.40389929919196599</v>
      </c>
      <c r="G15" s="15">
        <v>0.69336413207611081</v>
      </c>
      <c r="H15" s="15">
        <f t="shared" si="1"/>
        <v>-0.40544493204225807</v>
      </c>
      <c r="I15" s="15">
        <f t="shared" si="2"/>
        <v>0.42117400412304284</v>
      </c>
      <c r="J15" s="15">
        <f t="shared" si="3"/>
        <v>5.3502162536803111</v>
      </c>
      <c r="K15" s="15">
        <f t="shared" si="4"/>
        <v>1.9663181670284393</v>
      </c>
      <c r="L15" s="15">
        <f t="shared" si="5"/>
        <v>1</v>
      </c>
      <c r="M15" s="15">
        <f t="shared" si="6"/>
        <v>1</v>
      </c>
      <c r="N15" s="15">
        <f t="shared" si="7"/>
        <v>1</v>
      </c>
      <c r="O15" s="15">
        <f t="shared" si="8"/>
        <v>1</v>
      </c>
      <c r="P15" s="15">
        <f t="shared" si="9"/>
        <v>2.0718639717034311</v>
      </c>
      <c r="Q15" s="15">
        <f t="shared" si="10"/>
        <v>-0.48617279163453136</v>
      </c>
      <c r="R15" s="15">
        <f t="shared" si="11"/>
        <v>0.61497553550437667</v>
      </c>
      <c r="S15" s="15" t="s">
        <v>48</v>
      </c>
      <c r="T15" s="15" t="str">
        <f t="shared" si="12"/>
        <v>ACEPTAR</v>
      </c>
    </row>
    <row r="16" spans="1:20" x14ac:dyDescent="0.2">
      <c r="A16" s="5">
        <v>7</v>
      </c>
      <c r="B16" s="15">
        <f>B15</f>
        <v>0.17611443969425655</v>
      </c>
      <c r="C16" s="15">
        <f>C15</f>
        <v>5.7556611857225688</v>
      </c>
      <c r="D16" s="15">
        <f>D15</f>
        <v>1.5451441629053964</v>
      </c>
      <c r="E16" s="15">
        <f t="shared" si="0"/>
        <v>2.2950191445782959</v>
      </c>
      <c r="F16" s="15">
        <v>0.24988786549142061</v>
      </c>
      <c r="G16" s="15">
        <v>0.62639410695800557</v>
      </c>
      <c r="H16" s="15">
        <f t="shared" si="1"/>
        <v>-1.1247377739546056</v>
      </c>
      <c r="I16" s="15">
        <f t="shared" si="2"/>
        <v>0.26859834660809101</v>
      </c>
      <c r="J16" s="15">
        <f t="shared" si="3"/>
        <v>4.630923411767963</v>
      </c>
      <c r="K16" s="15">
        <f t="shared" si="4"/>
        <v>1.8137425095134874</v>
      </c>
      <c r="L16" s="15">
        <f t="shared" si="5"/>
        <v>1</v>
      </c>
      <c r="M16" s="15">
        <f t="shared" si="6"/>
        <v>1</v>
      </c>
      <c r="N16" s="15">
        <f t="shared" si="7"/>
        <v>1</v>
      </c>
      <c r="O16" s="15">
        <f t="shared" si="8"/>
        <v>1</v>
      </c>
      <c r="P16" s="15">
        <f t="shared" si="9"/>
        <v>0.61297591779377525</v>
      </c>
      <c r="Q16" s="15">
        <f t="shared" si="10"/>
        <v>-3.6645516242383933</v>
      </c>
      <c r="R16" s="15">
        <f t="shared" si="11"/>
        <v>2.5615654147638854E-2</v>
      </c>
      <c r="S16" s="15">
        <f>MAX(R10:R14)</f>
        <v>0.31403293603091048</v>
      </c>
      <c r="T16" s="15" t="str">
        <f t="shared" si="12"/>
        <v>ACEPTAR</v>
      </c>
    </row>
    <row r="17" spans="1:20" x14ac:dyDescent="0.2">
      <c r="A17" s="5">
        <v>8</v>
      </c>
      <c r="B17" s="15">
        <f t="shared" ref="B17:B19" si="16">B16</f>
        <v>0.17611443969425655</v>
      </c>
      <c r="C17" s="15">
        <f t="shared" ref="C17:C19" si="17">C16</f>
        <v>5.7556611857225688</v>
      </c>
      <c r="D17" s="15">
        <f t="shared" ref="D17:D19" si="18">D16</f>
        <v>1.5451441629053964</v>
      </c>
      <c r="E17" s="15">
        <f t="shared" si="0"/>
        <v>2.2950191445782959</v>
      </c>
      <c r="F17" s="15">
        <v>9.1982773723545019E-2</v>
      </c>
      <c r="G17" s="15">
        <v>0.88973313449401814</v>
      </c>
      <c r="H17" s="15">
        <f t="shared" si="1"/>
        <v>-2.2144061664799812</v>
      </c>
      <c r="I17" s="15">
        <f t="shared" si="2"/>
        <v>1.0209251037494014</v>
      </c>
      <c r="J17" s="15">
        <f t="shared" si="3"/>
        <v>3.5412550192425876</v>
      </c>
      <c r="K17" s="15">
        <f t="shared" si="4"/>
        <v>2.5660692666547975</v>
      </c>
      <c r="L17" s="15">
        <f t="shared" si="5"/>
        <v>1</v>
      </c>
      <c r="M17" s="15">
        <f t="shared" si="6"/>
        <v>1</v>
      </c>
      <c r="N17" s="15">
        <f t="shared" si="7"/>
        <v>1</v>
      </c>
      <c r="O17" s="15">
        <f t="shared" si="8"/>
        <v>1</v>
      </c>
      <c r="P17" s="15">
        <f t="shared" si="9"/>
        <v>-0.61457971931464672</v>
      </c>
      <c r="Q17" s="15">
        <f t="shared" si="10"/>
        <v>-6.3389424675748716</v>
      </c>
      <c r="R17" s="15">
        <f t="shared" si="11"/>
        <v>1.7661690305809921E-3</v>
      </c>
      <c r="T17" s="15" t="str">
        <f t="shared" si="12"/>
        <v>ACEPTAR</v>
      </c>
    </row>
    <row r="18" spans="1:20" x14ac:dyDescent="0.2">
      <c r="A18" s="5">
        <v>9</v>
      </c>
      <c r="B18" s="15">
        <f t="shared" si="16"/>
        <v>0.17611443969425655</v>
      </c>
      <c r="C18" s="15">
        <f t="shared" si="17"/>
        <v>5.7556611857225688</v>
      </c>
      <c r="D18" s="15">
        <f t="shared" si="18"/>
        <v>1.5451441629053964</v>
      </c>
      <c r="E18" s="15">
        <f t="shared" si="0"/>
        <v>2.2950191445782959</v>
      </c>
      <c r="F18" s="15">
        <v>0.62447912959488405</v>
      </c>
      <c r="G18" s="15">
        <v>0.67292479513399273</v>
      </c>
      <c r="H18" s="15">
        <f t="shared" si="1"/>
        <v>0.52877673905236167</v>
      </c>
      <c r="I18" s="15">
        <f t="shared" si="2"/>
        <v>0.37333655128012505</v>
      </c>
      <c r="J18" s="15">
        <f t="shared" si="3"/>
        <v>6.2844379247749309</v>
      </c>
      <c r="K18" s="15">
        <f t="shared" si="4"/>
        <v>1.9184807141855214</v>
      </c>
      <c r="L18" s="15">
        <f t="shared" si="5"/>
        <v>1</v>
      </c>
      <c r="M18" s="15">
        <f t="shared" si="6"/>
        <v>1</v>
      </c>
      <c r="N18" s="15">
        <f t="shared" si="7"/>
        <v>1</v>
      </c>
      <c r="O18" s="15">
        <f t="shared" si="8"/>
        <v>1</v>
      </c>
      <c r="P18" s="15">
        <f t="shared" si="9"/>
        <v>2.8488707441873884</v>
      </c>
      <c r="Q18" s="15">
        <f t="shared" si="10"/>
        <v>1.2066382995486107</v>
      </c>
      <c r="R18" s="15">
        <f t="shared" si="11"/>
        <v>3.3422301693783356</v>
      </c>
      <c r="T18" s="15" t="str">
        <f t="shared" si="12"/>
        <v>ACEPTAR</v>
      </c>
    </row>
    <row r="19" spans="1:20" x14ac:dyDescent="0.2">
      <c r="A19" s="5">
        <v>10</v>
      </c>
      <c r="B19" s="15">
        <f t="shared" si="16"/>
        <v>0.17611443969425655</v>
      </c>
      <c r="C19" s="15">
        <f t="shared" si="17"/>
        <v>5.7556611857225688</v>
      </c>
      <c r="D19" s="15">
        <f t="shared" si="18"/>
        <v>1.5451441629053964</v>
      </c>
      <c r="E19" s="15">
        <f t="shared" si="0"/>
        <v>2.2950191445782959</v>
      </c>
      <c r="F19" s="15">
        <v>0.96645176578585434</v>
      </c>
      <c r="G19" s="15">
        <v>0.91519537555860853</v>
      </c>
      <c r="H19" s="15">
        <f t="shared" si="1"/>
        <v>3.0517121664378362</v>
      </c>
      <c r="I19" s="15">
        <f t="shared" si="2"/>
        <v>1.1445503735144291</v>
      </c>
      <c r="J19" s="15">
        <f t="shared" si="3"/>
        <v>8.8073733521604041</v>
      </c>
      <c r="K19" s="15">
        <f t="shared" si="4"/>
        <v>2.6896945364198253</v>
      </c>
      <c r="L19" s="15">
        <f t="shared" si="5"/>
        <v>1</v>
      </c>
      <c r="M19" s="15">
        <f t="shared" si="6"/>
        <v>1</v>
      </c>
      <c r="N19" s="15">
        <f t="shared" si="7"/>
        <v>1</v>
      </c>
      <c r="O19" s="15">
        <f t="shared" si="8"/>
        <v>1</v>
      </c>
      <c r="P19" s="15">
        <f t="shared" si="9"/>
        <v>-0.34165857254647625</v>
      </c>
      <c r="Q19" s="15">
        <f t="shared" si="10"/>
        <v>-5.744347979304667</v>
      </c>
      <c r="R19" s="15">
        <f t="shared" si="11"/>
        <v>3.2008208728580121E-3</v>
      </c>
      <c r="T19" s="15" t="str">
        <f t="shared" si="12"/>
        <v>ACEPTAR</v>
      </c>
    </row>
    <row r="20" spans="1:20" x14ac:dyDescent="0.2">
      <c r="A20" s="6">
        <v>11</v>
      </c>
      <c r="B20" s="23">
        <f>B19*0.5</f>
        <v>8.8057219847128276E-2</v>
      </c>
      <c r="C20" s="23">
        <v>6.2844379247749309</v>
      </c>
      <c r="D20" s="23">
        <v>1.9184807141855214</v>
      </c>
      <c r="E20" s="15">
        <f t="shared" si="0"/>
        <v>2.8488707441873884</v>
      </c>
      <c r="F20" s="15">
        <v>0.62922790727905109</v>
      </c>
      <c r="G20" s="15">
        <v>0.77357026468691892</v>
      </c>
      <c r="H20" s="15">
        <f t="shared" si="1"/>
        <v>0.54968188961562636</v>
      </c>
      <c r="I20" s="15">
        <f t="shared" si="2"/>
        <v>0.62554699755019649</v>
      </c>
      <c r="J20" s="23">
        <f t="shared" si="3"/>
        <v>6.834119814390557</v>
      </c>
      <c r="K20" s="23">
        <f t="shared" si="4"/>
        <v>2.5440277117357177</v>
      </c>
      <c r="L20" s="15">
        <f t="shared" si="5"/>
        <v>1</v>
      </c>
      <c r="M20" s="15">
        <f t="shared" si="6"/>
        <v>1</v>
      </c>
      <c r="N20" s="15">
        <f t="shared" si="7"/>
        <v>1</v>
      </c>
      <c r="O20" s="15">
        <f t="shared" si="8"/>
        <v>1</v>
      </c>
      <c r="P20" s="15">
        <f t="shared" si="9"/>
        <v>2.9206369029117578</v>
      </c>
      <c r="Q20" s="15">
        <f t="shared" si="10"/>
        <v>0.12595544896305921</v>
      </c>
      <c r="R20" s="23">
        <f t="shared" si="11"/>
        <v>1.1342316359618865</v>
      </c>
      <c r="S20" s="15" t="s">
        <v>48</v>
      </c>
      <c r="T20" s="15" t="str">
        <f t="shared" si="12"/>
        <v>ACEPTAR</v>
      </c>
    </row>
    <row r="21" spans="1:20" x14ac:dyDescent="0.2">
      <c r="A21" s="6">
        <v>12</v>
      </c>
      <c r="B21" s="23">
        <f>B20</f>
        <v>8.8057219847128276E-2</v>
      </c>
      <c r="C21" s="23">
        <f>C20</f>
        <v>6.2844379247749309</v>
      </c>
      <c r="D21" s="23">
        <f>D20</f>
        <v>1.9184807141855214</v>
      </c>
      <c r="E21" s="15">
        <f t="shared" si="0"/>
        <v>2.8488707441873884</v>
      </c>
      <c r="F21" s="15">
        <v>0.58450787074780419</v>
      </c>
      <c r="G21" s="15">
        <v>0.8656899309963354</v>
      </c>
      <c r="H21" s="15">
        <f t="shared" si="1"/>
        <v>0.35573231878948625</v>
      </c>
      <c r="I21" s="15">
        <f t="shared" si="2"/>
        <v>0.92187151178601934</v>
      </c>
      <c r="J21" s="23">
        <f t="shared" si="3"/>
        <v>6.640170243564417</v>
      </c>
      <c r="K21" s="23">
        <f t="shared" si="4"/>
        <v>2.8403522259715408</v>
      </c>
      <c r="L21" s="15">
        <f t="shared" si="5"/>
        <v>1</v>
      </c>
      <c r="M21" s="15">
        <f t="shared" si="6"/>
        <v>1</v>
      </c>
      <c r="N21" s="15">
        <f t="shared" si="7"/>
        <v>1</v>
      </c>
      <c r="O21" s="15">
        <f t="shared" si="8"/>
        <v>1</v>
      </c>
      <c r="P21" s="15">
        <f t="shared" si="9"/>
        <v>3.2340259926528603</v>
      </c>
      <c r="Q21" s="15">
        <f t="shared" si="10"/>
        <v>0.67597880537632737</v>
      </c>
      <c r="R21" s="23">
        <f t="shared" si="11"/>
        <v>1.9659563231437311</v>
      </c>
      <c r="S21" s="15">
        <f>MAX(R15:R19)</f>
        <v>3.3422301693783356</v>
      </c>
      <c r="T21" s="15" t="str">
        <f t="shared" si="12"/>
        <v>ACEPTAR</v>
      </c>
    </row>
    <row r="22" spans="1:20" x14ac:dyDescent="0.2">
      <c r="A22" s="6">
        <v>13</v>
      </c>
      <c r="B22" s="23">
        <f t="shared" ref="B22:B24" si="19">B21</f>
        <v>8.8057219847128276E-2</v>
      </c>
      <c r="C22" s="23">
        <f t="shared" ref="C22:C24" si="20">C21</f>
        <v>6.2844379247749309</v>
      </c>
      <c r="D22" s="23">
        <f t="shared" ref="D22:D24" si="21">D21</f>
        <v>1.9184807141855214</v>
      </c>
      <c r="E22" s="15">
        <f t="shared" si="0"/>
        <v>2.8488707441873884</v>
      </c>
      <c r="F22" s="15">
        <v>0.9462848064103877</v>
      </c>
      <c r="G22" s="15">
        <v>0.5496204624724117</v>
      </c>
      <c r="H22" s="15">
        <f t="shared" si="1"/>
        <v>2.6830850086937392</v>
      </c>
      <c r="I22" s="15">
        <f t="shared" si="2"/>
        <v>0.103918753246342</v>
      </c>
      <c r="J22" s="23">
        <f t="shared" si="3"/>
        <v>8.9675229334686701</v>
      </c>
      <c r="K22" s="23">
        <f t="shared" si="4"/>
        <v>2.0223994674318635</v>
      </c>
      <c r="L22" s="15">
        <f t="shared" si="5"/>
        <v>1</v>
      </c>
      <c r="M22" s="15">
        <f t="shared" si="6"/>
        <v>1</v>
      </c>
      <c r="N22" s="15">
        <f t="shared" si="7"/>
        <v>1</v>
      </c>
      <c r="O22" s="15">
        <f t="shared" si="8"/>
        <v>1</v>
      </c>
      <c r="P22" s="15">
        <f t="shared" si="9"/>
        <v>-0.87693466450555402</v>
      </c>
      <c r="Q22" s="15">
        <f t="shared" si="10"/>
        <v>-6.5390917020275179</v>
      </c>
      <c r="R22" s="23">
        <f t="shared" si="11"/>
        <v>1.4458011210311894E-3</v>
      </c>
      <c r="T22" s="15" t="str">
        <f t="shared" si="12"/>
        <v>ACEPTAR</v>
      </c>
    </row>
    <row r="23" spans="1:20" x14ac:dyDescent="0.2">
      <c r="A23" s="6">
        <v>14</v>
      </c>
      <c r="B23" s="23">
        <f t="shared" si="19"/>
        <v>8.8057219847128276E-2</v>
      </c>
      <c r="C23" s="23">
        <f t="shared" si="20"/>
        <v>6.2844379247749309</v>
      </c>
      <c r="D23" s="23">
        <f t="shared" si="21"/>
        <v>1.9184807141855214</v>
      </c>
      <c r="E23" s="15">
        <f t="shared" si="0"/>
        <v>2.8488707441873884</v>
      </c>
      <c r="F23" s="15">
        <v>0.79428435699561173</v>
      </c>
      <c r="G23" s="15">
        <v>0.51862535590917136</v>
      </c>
      <c r="H23" s="15">
        <f t="shared" si="1"/>
        <v>1.3689624695021467</v>
      </c>
      <c r="I23" s="15">
        <f t="shared" si="2"/>
        <v>3.8919847457963223E-2</v>
      </c>
      <c r="J23" s="23">
        <f t="shared" si="3"/>
        <v>7.6534003942770781</v>
      </c>
      <c r="K23" s="23">
        <f t="shared" si="4"/>
        <v>1.9574005616434846</v>
      </c>
      <c r="L23" s="15">
        <f t="shared" si="5"/>
        <v>1</v>
      </c>
      <c r="M23" s="15">
        <f t="shared" si="6"/>
        <v>1</v>
      </c>
      <c r="N23" s="15">
        <f t="shared" si="7"/>
        <v>1</v>
      </c>
      <c r="O23" s="15">
        <f t="shared" si="8"/>
        <v>1</v>
      </c>
      <c r="P23" s="15">
        <f t="shared" si="9"/>
        <v>1.2735170273991536</v>
      </c>
      <c r="Q23" s="15">
        <f t="shared" si="10"/>
        <v>-2.7648739768247865</v>
      </c>
      <c r="R23" s="23">
        <f t="shared" si="11"/>
        <v>6.2984036296126672E-2</v>
      </c>
      <c r="T23" s="15" t="str">
        <f t="shared" si="12"/>
        <v>ACEPTAR</v>
      </c>
    </row>
    <row r="24" spans="1:20" x14ac:dyDescent="0.2">
      <c r="A24" s="6">
        <v>15</v>
      </c>
      <c r="B24" s="23">
        <f t="shared" si="19"/>
        <v>8.8057219847128276E-2</v>
      </c>
      <c r="C24" s="23">
        <f t="shared" si="20"/>
        <v>6.2844379247749309</v>
      </c>
      <c r="D24" s="23">
        <f t="shared" si="21"/>
        <v>1.9184807141855214</v>
      </c>
      <c r="E24" s="15">
        <f t="shared" si="0"/>
        <v>2.8488707441873884</v>
      </c>
      <c r="F24" s="15">
        <v>0.16721501577917897</v>
      </c>
      <c r="G24" s="15">
        <v>0.7508918854383908</v>
      </c>
      <c r="H24" s="15">
        <f t="shared" si="1"/>
        <v>-1.6087153099039857</v>
      </c>
      <c r="I24" s="15">
        <f t="shared" si="2"/>
        <v>0.56441588079435212</v>
      </c>
      <c r="J24" s="23">
        <f t="shared" si="3"/>
        <v>4.6757226148709456</v>
      </c>
      <c r="K24" s="23">
        <f t="shared" si="4"/>
        <v>2.4828965949798736</v>
      </c>
      <c r="L24" s="15">
        <f t="shared" si="5"/>
        <v>1</v>
      </c>
      <c r="M24" s="15">
        <f t="shared" si="6"/>
        <v>1</v>
      </c>
      <c r="N24" s="15">
        <f t="shared" si="7"/>
        <v>1</v>
      </c>
      <c r="O24" s="15">
        <f t="shared" si="8"/>
        <v>1</v>
      </c>
      <c r="P24" s="15">
        <f t="shared" si="9"/>
        <v>1.1115595982600743</v>
      </c>
      <c r="Q24" s="15">
        <f t="shared" si="10"/>
        <v>-3.049122445221474</v>
      </c>
      <c r="R24" s="23">
        <f t="shared" si="11"/>
        <v>4.7400502682492053E-2</v>
      </c>
      <c r="T24" s="15" t="str">
        <f t="shared" si="12"/>
        <v>ACEPTAR</v>
      </c>
    </row>
    <row r="25" spans="1:20" x14ac:dyDescent="0.2">
      <c r="A25" s="5">
        <v>16</v>
      </c>
      <c r="B25" s="15">
        <f>B24/2</f>
        <v>4.4028609923564138E-2</v>
      </c>
      <c r="C25" s="15">
        <v>6.640170243564417</v>
      </c>
      <c r="D25" s="15">
        <v>2.8403522259715408</v>
      </c>
      <c r="E25" s="15">
        <f t="shared" si="0"/>
        <v>3.2340259926528603</v>
      </c>
      <c r="F25" s="15">
        <v>0.36355305457642551</v>
      </c>
      <c r="G25" s="15">
        <v>0.48749742888557612</v>
      </c>
      <c r="H25" s="15">
        <f t="shared" si="1"/>
        <v>-0.5816293713481312</v>
      </c>
      <c r="I25" s="15">
        <f t="shared" si="2"/>
        <v>-2.612035834633394E-2</v>
      </c>
      <c r="J25" s="15">
        <f t="shared" si="3"/>
        <v>6.0585408722162857</v>
      </c>
      <c r="K25" s="15">
        <f t="shared" si="4"/>
        <v>2.8142318676252067</v>
      </c>
      <c r="L25" s="15">
        <f t="shared" si="5"/>
        <v>1</v>
      </c>
      <c r="M25" s="15">
        <f t="shared" si="6"/>
        <v>1</v>
      </c>
      <c r="N25" s="15">
        <f t="shared" si="7"/>
        <v>1</v>
      </c>
      <c r="O25" s="15">
        <f t="shared" si="8"/>
        <v>1</v>
      </c>
      <c r="P25" s="15">
        <f t="shared" si="9"/>
        <v>3.2978263782415334</v>
      </c>
      <c r="Q25" s="15">
        <f t="shared" si="10"/>
        <v>9.8639259136470078E-2</v>
      </c>
      <c r="R25" s="15">
        <f t="shared" si="11"/>
        <v>1.1036680895582129</v>
      </c>
      <c r="S25" s="15" t="s">
        <v>48</v>
      </c>
      <c r="T25" s="15" t="str">
        <f t="shared" si="12"/>
        <v>ACEPTAR</v>
      </c>
    </row>
    <row r="26" spans="1:20" x14ac:dyDescent="0.2">
      <c r="A26" s="5">
        <v>17</v>
      </c>
      <c r="B26" s="15">
        <f>B25</f>
        <v>4.4028609923564138E-2</v>
      </c>
      <c r="C26" s="15">
        <f>C25</f>
        <v>6.640170243564417</v>
      </c>
      <c r="D26" s="15">
        <f>D25</f>
        <v>2.8403522259715408</v>
      </c>
      <c r="E26" s="15">
        <f t="shared" si="0"/>
        <v>3.2340259926528603</v>
      </c>
      <c r="F26" s="15">
        <v>0.41092012620384921</v>
      </c>
      <c r="G26" s="15">
        <v>0.22162600316060399</v>
      </c>
      <c r="H26" s="15">
        <f t="shared" si="1"/>
        <v>-0.37529784723957865</v>
      </c>
      <c r="I26" s="15">
        <f t="shared" si="2"/>
        <v>-0.63892773307468032</v>
      </c>
      <c r="J26" s="15">
        <f t="shared" si="3"/>
        <v>6.2648723963248383</v>
      </c>
      <c r="K26" s="15">
        <f t="shared" si="4"/>
        <v>2.2014244928968605</v>
      </c>
      <c r="L26" s="15">
        <f t="shared" si="5"/>
        <v>1</v>
      </c>
      <c r="M26" s="15">
        <f t="shared" si="6"/>
        <v>1</v>
      </c>
      <c r="N26" s="15">
        <f t="shared" si="7"/>
        <v>1</v>
      </c>
      <c r="O26" s="15">
        <f t="shared" si="8"/>
        <v>1</v>
      </c>
      <c r="P26" s="15">
        <f t="shared" si="9"/>
        <v>3.0277760289589111</v>
      </c>
      <c r="Q26" s="15">
        <f t="shared" si="10"/>
        <v>-0.3188749319926818</v>
      </c>
      <c r="R26" s="15">
        <f t="shared" si="11"/>
        <v>0.72696646386799135</v>
      </c>
      <c r="S26" s="15">
        <f>MAX(R20:R24)</f>
        <v>1.9659563231437311</v>
      </c>
      <c r="T26" s="15" t="str">
        <f t="shared" si="12"/>
        <v>ACEPTAR</v>
      </c>
    </row>
    <row r="27" spans="1:20" x14ac:dyDescent="0.2">
      <c r="A27" s="5">
        <v>18</v>
      </c>
      <c r="B27" s="15">
        <f t="shared" ref="B27:B29" si="22">B26</f>
        <v>4.4028609923564138E-2</v>
      </c>
      <c r="C27" s="15">
        <f t="shared" ref="C27:C29" si="23">C26</f>
        <v>6.640170243564417</v>
      </c>
      <c r="D27" s="15">
        <f t="shared" ref="D27:D29" si="24">D26</f>
        <v>2.8403522259715408</v>
      </c>
      <c r="E27" s="15">
        <f t="shared" si="0"/>
        <v>3.2340259926528603</v>
      </c>
      <c r="F27" s="15">
        <v>0.23700308567185291</v>
      </c>
      <c r="G27" s="15">
        <v>0.24377214596649399</v>
      </c>
      <c r="H27" s="15">
        <f t="shared" si="1"/>
        <v>-1.1932933253936182</v>
      </c>
      <c r="I27" s="15">
        <f t="shared" si="2"/>
        <v>-0.57851661352519057</v>
      </c>
      <c r="J27" s="15">
        <f t="shared" si="3"/>
        <v>5.4468769181707986</v>
      </c>
      <c r="K27" s="15">
        <f t="shared" si="4"/>
        <v>2.2618356124463501</v>
      </c>
      <c r="L27" s="15">
        <f t="shared" si="5"/>
        <v>1</v>
      </c>
      <c r="M27" s="15">
        <f t="shared" si="6"/>
        <v>1</v>
      </c>
      <c r="N27" s="15">
        <f t="shared" si="7"/>
        <v>1</v>
      </c>
      <c r="O27" s="15">
        <f t="shared" si="8"/>
        <v>1</v>
      </c>
      <c r="P27" s="15">
        <f t="shared" si="9"/>
        <v>2.4037975216518785</v>
      </c>
      <c r="Q27" s="15">
        <f t="shared" si="10"/>
        <v>-1.2835834852396288</v>
      </c>
      <c r="R27" s="15">
        <f t="shared" si="11"/>
        <v>0.27704274094989556</v>
      </c>
      <c r="T27" s="15" t="str">
        <f t="shared" si="12"/>
        <v>ACEPTAR</v>
      </c>
    </row>
    <row r="28" spans="1:20" x14ac:dyDescent="0.2">
      <c r="A28" s="5">
        <v>19</v>
      </c>
      <c r="B28" s="15">
        <f t="shared" si="22"/>
        <v>4.4028609923564138E-2</v>
      </c>
      <c r="C28" s="15">
        <f t="shared" si="23"/>
        <v>6.640170243564417</v>
      </c>
      <c r="D28" s="15">
        <f t="shared" si="24"/>
        <v>2.8403522259715408</v>
      </c>
      <c r="E28" s="15">
        <f t="shared" si="0"/>
        <v>3.2340259926528603</v>
      </c>
      <c r="F28" s="15">
        <v>0.83388303499964811</v>
      </c>
      <c r="G28" s="15">
        <v>0.63259852616101653</v>
      </c>
      <c r="H28" s="15">
        <f t="shared" si="1"/>
        <v>1.6160400518029547</v>
      </c>
      <c r="I28" s="15">
        <f t="shared" si="2"/>
        <v>0.28228627216468433</v>
      </c>
      <c r="J28" s="15">
        <f t="shared" si="3"/>
        <v>8.2562102953673708</v>
      </c>
      <c r="K28" s="15">
        <f t="shared" si="4"/>
        <v>3.122638498136225</v>
      </c>
      <c r="L28" s="15">
        <f t="shared" si="5"/>
        <v>1</v>
      </c>
      <c r="M28" s="15">
        <f t="shared" si="6"/>
        <v>1</v>
      </c>
      <c r="N28" s="15">
        <f t="shared" si="7"/>
        <v>1</v>
      </c>
      <c r="O28" s="15">
        <f t="shared" si="8"/>
        <v>1</v>
      </c>
      <c r="P28" s="15">
        <f t="shared" si="9"/>
        <v>0.70062491594470833</v>
      </c>
      <c r="Q28" s="15">
        <f t="shared" si="10"/>
        <v>-3.9167914581756529</v>
      </c>
      <c r="R28" s="15">
        <f t="shared" si="11"/>
        <v>1.9904857965477179E-2</v>
      </c>
      <c r="T28" s="15" t="str">
        <f t="shared" si="12"/>
        <v>ACEPTAR</v>
      </c>
    </row>
    <row r="29" spans="1:20" x14ac:dyDescent="0.2">
      <c r="A29" s="5">
        <v>20</v>
      </c>
      <c r="B29" s="15">
        <f t="shared" si="22"/>
        <v>4.4028609923564138E-2</v>
      </c>
      <c r="C29" s="15">
        <f t="shared" si="23"/>
        <v>6.640170243564417</v>
      </c>
      <c r="D29" s="15">
        <f t="shared" si="24"/>
        <v>2.8403522259715408</v>
      </c>
      <c r="E29" s="15">
        <f t="shared" si="0"/>
        <v>3.2340259926528603</v>
      </c>
      <c r="F29" s="15">
        <v>0.80472788328496347</v>
      </c>
      <c r="G29" s="15">
        <v>0.82248447260958879</v>
      </c>
      <c r="H29" s="15">
        <f t="shared" si="1"/>
        <v>1.4310513526167612</v>
      </c>
      <c r="I29" s="15">
        <f t="shared" si="2"/>
        <v>0.77072897027518295</v>
      </c>
      <c r="J29" s="15">
        <f t="shared" si="3"/>
        <v>8.0712215961811786</v>
      </c>
      <c r="K29" s="15">
        <f t="shared" si="4"/>
        <v>3.6110811962467237</v>
      </c>
      <c r="L29" s="15">
        <f t="shared" si="5"/>
        <v>1</v>
      </c>
      <c r="M29" s="15">
        <f t="shared" si="6"/>
        <v>1</v>
      </c>
      <c r="N29" s="15">
        <f t="shared" si="7"/>
        <v>1</v>
      </c>
      <c r="O29" s="15">
        <f t="shared" si="8"/>
        <v>1</v>
      </c>
      <c r="P29" s="15">
        <f t="shared" si="9"/>
        <v>1.241841198450202</v>
      </c>
      <c r="Q29" s="15">
        <f t="shared" si="10"/>
        <v>-3.080038315598812</v>
      </c>
      <c r="R29" s="15">
        <f t="shared" si="11"/>
        <v>4.5957495726340364E-2</v>
      </c>
      <c r="T29" s="15" t="str">
        <f t="shared" si="12"/>
        <v>ACEPTAR</v>
      </c>
    </row>
    <row r="30" spans="1:20" x14ac:dyDescent="0.2">
      <c r="A30" s="6">
        <v>21</v>
      </c>
      <c r="B30" s="23">
        <f>B29/2</f>
        <v>2.2014304961782069E-2</v>
      </c>
      <c r="C30" s="23">
        <v>6.0585408722162857</v>
      </c>
      <c r="D30" s="23">
        <v>2.8142318676252067</v>
      </c>
      <c r="E30" s="15">
        <f t="shared" si="0"/>
        <v>3.2978263782415334</v>
      </c>
      <c r="F30" s="15">
        <v>0.23799029675974859</v>
      </c>
      <c r="G30" s="15">
        <v>0.73956140122340819</v>
      </c>
      <c r="H30" s="15">
        <f t="shared" si="1"/>
        <v>-1.1879701942629679</v>
      </c>
      <c r="I30" s="15">
        <f t="shared" si="2"/>
        <v>0.53499484753157911</v>
      </c>
      <c r="J30" s="23">
        <f t="shared" si="3"/>
        <v>4.8705706779533173</v>
      </c>
      <c r="K30" s="23">
        <f t="shared" si="4"/>
        <v>3.349226715156786</v>
      </c>
      <c r="L30" s="15">
        <f t="shared" si="5"/>
        <v>1</v>
      </c>
      <c r="M30" s="15">
        <f t="shared" si="6"/>
        <v>1</v>
      </c>
      <c r="N30" s="15">
        <f t="shared" si="7"/>
        <v>1</v>
      </c>
      <c r="O30" s="15">
        <f t="shared" si="8"/>
        <v>1</v>
      </c>
      <c r="P30" s="15">
        <f t="shared" si="9"/>
        <v>1.8898793730453813</v>
      </c>
      <c r="Q30" s="15">
        <f t="shared" si="10"/>
        <v>-2.1346590810321819</v>
      </c>
      <c r="R30" s="23">
        <f t="shared" si="11"/>
        <v>0.1182849090726503</v>
      </c>
      <c r="S30" s="15" t="s">
        <v>48</v>
      </c>
      <c r="T30" s="15" t="str">
        <f t="shared" si="12"/>
        <v>ACEPTAR</v>
      </c>
    </row>
    <row r="31" spans="1:20" x14ac:dyDescent="0.2">
      <c r="A31" s="6">
        <v>22</v>
      </c>
      <c r="B31" s="23">
        <f>B30</f>
        <v>2.2014304961782069E-2</v>
      </c>
      <c r="C31" s="23">
        <f>C30</f>
        <v>6.0585408722162857</v>
      </c>
      <c r="D31" s="23">
        <f>D30</f>
        <v>2.8142318676252067</v>
      </c>
      <c r="E31" s="15">
        <f t="shared" si="0"/>
        <v>3.2978263782415334</v>
      </c>
      <c r="F31" s="15">
        <v>7.0096922157414698E-2</v>
      </c>
      <c r="G31" s="15">
        <v>0.37266018964324343</v>
      </c>
      <c r="H31" s="15">
        <f t="shared" si="1"/>
        <v>-2.4584492598572574</v>
      </c>
      <c r="I31" s="15">
        <f t="shared" si="2"/>
        <v>-0.27067995052993321</v>
      </c>
      <c r="J31" s="23">
        <f t="shared" si="3"/>
        <v>3.6000916123590283</v>
      </c>
      <c r="K31" s="23">
        <f t="shared" si="4"/>
        <v>2.5435519170952734</v>
      </c>
      <c r="L31" s="15">
        <f t="shared" si="5"/>
        <v>1</v>
      </c>
      <c r="M31" s="15">
        <f t="shared" si="6"/>
        <v>1</v>
      </c>
      <c r="N31" s="15">
        <f t="shared" si="7"/>
        <v>1</v>
      </c>
      <c r="O31" s="15">
        <f t="shared" si="8"/>
        <v>1</v>
      </c>
      <c r="P31" s="15">
        <f t="shared" si="9"/>
        <v>-0.57711392479449364</v>
      </c>
      <c r="Q31" s="15">
        <f t="shared" si="10"/>
        <v>-5.8749913709863373</v>
      </c>
      <c r="R31" s="23">
        <f t="shared" si="11"/>
        <v>2.8088184317535646E-3</v>
      </c>
      <c r="S31" s="15">
        <f>MAX(R25:R29)</f>
        <v>1.1036680895582129</v>
      </c>
      <c r="T31" s="15" t="str">
        <f t="shared" si="12"/>
        <v>ACEPTAR</v>
      </c>
    </row>
    <row r="32" spans="1:20" x14ac:dyDescent="0.2">
      <c r="A32" s="6">
        <v>23</v>
      </c>
      <c r="B32" s="23">
        <f t="shared" ref="B32:B34" si="25">B31</f>
        <v>2.2014304961782069E-2</v>
      </c>
      <c r="C32" s="23">
        <f t="shared" ref="C32:C34" si="26">C31</f>
        <v>6.0585408722162857</v>
      </c>
      <c r="D32" s="23">
        <f t="shared" ref="D32:D34" si="27">D31</f>
        <v>2.8142318676252067</v>
      </c>
      <c r="E32" s="15">
        <f t="shared" si="0"/>
        <v>3.2978263782415334</v>
      </c>
      <c r="F32" s="15">
        <v>0.51684150708331567</v>
      </c>
      <c r="G32" s="15">
        <v>0.45133593126058136</v>
      </c>
      <c r="H32" s="15">
        <f t="shared" si="1"/>
        <v>7.0379907710846595E-2</v>
      </c>
      <c r="I32" s="15">
        <f t="shared" si="2"/>
        <v>-0.10190569096437446</v>
      </c>
      <c r="J32" s="23">
        <f t="shared" si="3"/>
        <v>6.1289207799271326</v>
      </c>
      <c r="K32" s="23">
        <f t="shared" si="4"/>
        <v>2.7123261766608322</v>
      </c>
      <c r="L32" s="15">
        <f t="shared" si="5"/>
        <v>1</v>
      </c>
      <c r="M32" s="15">
        <f t="shared" si="6"/>
        <v>1</v>
      </c>
      <c r="N32" s="15">
        <f t="shared" si="7"/>
        <v>1</v>
      </c>
      <c r="O32" s="15">
        <f t="shared" si="8"/>
        <v>1</v>
      </c>
      <c r="P32" s="15">
        <f t="shared" si="9"/>
        <v>3.2762753578826596</v>
      </c>
      <c r="Q32" s="15">
        <f t="shared" si="10"/>
        <v>-3.2674583023932918E-2</v>
      </c>
      <c r="R32" s="23">
        <f t="shared" si="11"/>
        <v>0.96785346429621166</v>
      </c>
      <c r="T32" s="15" t="str">
        <f t="shared" si="12"/>
        <v>ACEPTAR</v>
      </c>
    </row>
    <row r="33" spans="1:20" x14ac:dyDescent="0.2">
      <c r="A33" s="6">
        <v>24</v>
      </c>
      <c r="B33" s="23">
        <f t="shared" si="25"/>
        <v>2.2014304961782069E-2</v>
      </c>
      <c r="C33" s="23">
        <f t="shared" si="26"/>
        <v>6.0585408722162857</v>
      </c>
      <c r="D33" s="23">
        <f t="shared" si="27"/>
        <v>2.8142318676252067</v>
      </c>
      <c r="E33" s="15">
        <f t="shared" si="0"/>
        <v>3.2978263782415334</v>
      </c>
      <c r="F33" s="15">
        <v>0.30034928922487947</v>
      </c>
      <c r="G33" s="15">
        <v>0.96651148169443235</v>
      </c>
      <c r="H33" s="15">
        <f t="shared" si="1"/>
        <v>-0.87232697507058388</v>
      </c>
      <c r="I33" s="15">
        <f t="shared" si="2"/>
        <v>1.5265234094816851</v>
      </c>
      <c r="J33" s="23">
        <f t="shared" si="3"/>
        <v>5.1862138971457021</v>
      </c>
      <c r="K33" s="23">
        <f t="shared" si="4"/>
        <v>4.3407552771068918</v>
      </c>
      <c r="L33" s="15">
        <f t="shared" si="5"/>
        <v>1</v>
      </c>
      <c r="M33" s="15">
        <f t="shared" si="6"/>
        <v>1</v>
      </c>
      <c r="N33" s="15">
        <f t="shared" si="7"/>
        <v>1</v>
      </c>
      <c r="O33" s="15">
        <f t="shared" si="8"/>
        <v>1</v>
      </c>
      <c r="P33" s="15">
        <f t="shared" si="9"/>
        <v>2.8252821830792549</v>
      </c>
      <c r="Q33" s="15">
        <f t="shared" si="10"/>
        <v>-0.71644795838865294</v>
      </c>
      <c r="R33" s="23">
        <f t="shared" si="11"/>
        <v>0.48848429454302444</v>
      </c>
      <c r="T33" s="15" t="str">
        <f t="shared" si="12"/>
        <v>ACEPTAR</v>
      </c>
    </row>
    <row r="34" spans="1:20" x14ac:dyDescent="0.2">
      <c r="A34" s="6">
        <v>25</v>
      </c>
      <c r="B34" s="23">
        <f t="shared" si="25"/>
        <v>2.2014304961782069E-2</v>
      </c>
      <c r="C34" s="23">
        <f t="shared" si="26"/>
        <v>6.0585408722162857</v>
      </c>
      <c r="D34" s="23">
        <f t="shared" si="27"/>
        <v>2.8142318676252067</v>
      </c>
      <c r="E34" s="15">
        <f t="shared" si="0"/>
        <v>3.2978263782415334</v>
      </c>
      <c r="F34" s="15">
        <v>0.33977451190209829</v>
      </c>
      <c r="G34" s="15">
        <v>0.9006319523793046</v>
      </c>
      <c r="H34" s="15">
        <f t="shared" si="1"/>
        <v>-0.68846434226410236</v>
      </c>
      <c r="I34" s="15">
        <f t="shared" si="2"/>
        <v>1.070967341784814</v>
      </c>
      <c r="J34" s="23">
        <f t="shared" si="3"/>
        <v>5.3700765299521835</v>
      </c>
      <c r="K34" s="23">
        <f t="shared" si="4"/>
        <v>3.8851992094100209</v>
      </c>
      <c r="L34" s="15">
        <f t="shared" si="5"/>
        <v>1</v>
      </c>
      <c r="M34" s="15">
        <f t="shared" si="6"/>
        <v>1</v>
      </c>
      <c r="N34" s="15">
        <f t="shared" si="7"/>
        <v>1</v>
      </c>
      <c r="O34" s="15">
        <f t="shared" si="8"/>
        <v>1</v>
      </c>
      <c r="P34" s="15">
        <f t="shared" si="9"/>
        <v>2.9908166679228012</v>
      </c>
      <c r="Q34" s="15">
        <f t="shared" si="10"/>
        <v>-0.46547282225699799</v>
      </c>
      <c r="R34" s="23">
        <f t="shared" si="11"/>
        <v>0.62783817913366113</v>
      </c>
      <c r="T34" s="15" t="str">
        <f t="shared" si="12"/>
        <v>ACEPTAR</v>
      </c>
    </row>
    <row r="36" spans="1:20" x14ac:dyDescent="0.2">
      <c r="B36" s="23" t="s">
        <v>49</v>
      </c>
      <c r="C36" s="23">
        <v>6.1289207799271326</v>
      </c>
      <c r="D36" s="23">
        <v>2.7123261766608322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ATS_2</vt:lpstr>
      <vt:lpstr>ATS_3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Luis Coto</cp:lastModifiedBy>
  <dcterms:created xsi:type="dcterms:W3CDTF">2019-10-04T02:13:42Z</dcterms:created>
  <dcterms:modified xsi:type="dcterms:W3CDTF">2021-10-18T18:24:45Z</dcterms:modified>
</cp:coreProperties>
</file>