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13_ncr:1_{7AC7FCDE-23DF-1049-BAF5-3BE538193454}" xr6:coauthVersionLast="36" xr6:coauthVersionMax="45" xr10:uidLastSave="{00000000-0000-0000-0000-000000000000}"/>
  <bookViews>
    <workbookView xWindow="0" yWindow="500" windowWidth="28800" windowHeight="15880" activeTab="1" xr2:uid="{00000000-000D-0000-FFFF-FFFF00000000}"/>
  </bookViews>
  <sheets>
    <sheet name="Portada" sheetId="3" r:id="rId1"/>
    <sheet name="Ejercicio" sheetId="1" r:id="rId2"/>
    <sheet name="Red_AO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M37" i="1" l="1"/>
  <c r="N37" i="1"/>
  <c r="O37" i="1"/>
  <c r="P37" i="1"/>
  <c r="D36" i="2"/>
  <c r="C36" i="2"/>
  <c r="D35" i="2"/>
  <c r="C35" i="2"/>
  <c r="D34" i="2"/>
  <c r="C34" i="2"/>
  <c r="D33" i="2"/>
  <c r="C33" i="2"/>
  <c r="D32" i="2"/>
  <c r="C32" i="2"/>
  <c r="D31" i="2"/>
  <c r="C31" i="2"/>
  <c r="K26" i="2"/>
  <c r="J26" i="2"/>
  <c r="I26" i="2"/>
  <c r="K25" i="2"/>
  <c r="J25" i="2"/>
  <c r="I25" i="2"/>
  <c r="H25" i="2"/>
  <c r="AB12" i="2"/>
  <c r="P38" i="1" s="1"/>
  <c r="X12" i="2"/>
  <c r="T12" i="2"/>
  <c r="L19" i="2"/>
  <c r="O38" i="1" s="1"/>
  <c r="H19" i="2"/>
  <c r="N38" i="1" s="1"/>
  <c r="L8" i="2"/>
  <c r="P12" i="2"/>
  <c r="H26" i="2" s="1"/>
  <c r="H27" i="2" s="1"/>
  <c r="L12" i="2"/>
  <c r="H12" i="2"/>
  <c r="D12" i="2"/>
  <c r="L33" i="1"/>
  <c r="O25" i="1" s="1"/>
  <c r="K33" i="1"/>
  <c r="O24" i="1" s="1"/>
  <c r="G51" i="1" l="1"/>
  <c r="G59" i="1"/>
  <c r="G57" i="1"/>
  <c r="E12" i="2"/>
  <c r="G19" i="2" s="1"/>
  <c r="I19" i="2" s="1"/>
  <c r="K19" i="2" s="1"/>
  <c r="M19" i="2" s="1"/>
  <c r="M38" i="1"/>
  <c r="M39" i="1" s="1"/>
  <c r="G12" i="2" l="1"/>
  <c r="I12" i="2" s="1"/>
  <c r="K12" i="2" s="1"/>
  <c r="M12" i="2" s="1"/>
  <c r="O12" i="2" s="1"/>
  <c r="Q12" i="2" s="1"/>
  <c r="S12" i="2" s="1"/>
  <c r="U12" i="2" s="1"/>
  <c r="W12" i="2" s="1"/>
  <c r="Y12" i="2" s="1"/>
  <c r="I59" i="1"/>
  <c r="G55" i="1"/>
  <c r="I55" i="1" s="1"/>
  <c r="I57" i="1"/>
  <c r="K8" i="2" l="1"/>
  <c r="M8" i="2" s="1"/>
  <c r="AA12" i="2"/>
  <c r="AC12" i="2" s="1"/>
  <c r="AC13" i="2" s="1"/>
  <c r="H48" i="1" s="1"/>
  <c r="AA13" i="2" l="1"/>
  <c r="Y13" i="2" s="1"/>
  <c r="C30" i="2"/>
  <c r="M20" i="2" l="1"/>
  <c r="H46" i="1" s="1"/>
  <c r="M9" i="2"/>
  <c r="H45" i="1" s="1"/>
  <c r="D30" i="2"/>
  <c r="I48" i="1"/>
  <c r="H47" i="1"/>
  <c r="C29" i="2"/>
  <c r="W13" i="2"/>
  <c r="K20" i="2" l="1"/>
  <c r="I46" i="1" s="1"/>
  <c r="K9" i="2"/>
  <c r="I45" i="1" s="1"/>
  <c r="I47" i="1"/>
  <c r="D29" i="2"/>
  <c r="U13" i="2"/>
  <c r="I20" i="2" l="1"/>
  <c r="H44" i="1" s="1"/>
  <c r="C28" i="2"/>
  <c r="H43" i="1"/>
  <c r="S13" i="2"/>
  <c r="G20" i="2" l="1"/>
  <c r="I44" i="1" s="1"/>
  <c r="I43" i="1"/>
  <c r="D28" i="2"/>
  <c r="Q13" i="2"/>
  <c r="C27" i="2" l="1"/>
  <c r="H42" i="1"/>
  <c r="O13" i="2"/>
  <c r="I42" i="1" l="1"/>
  <c r="D27" i="2"/>
  <c r="M13" i="2"/>
  <c r="H41" i="1" s="1"/>
  <c r="K13" i="2" l="1"/>
  <c r="I41" i="1" s="1"/>
  <c r="I13" i="2" l="1"/>
  <c r="H40" i="1" s="1"/>
  <c r="G13" i="2" l="1"/>
  <c r="I40" i="1" s="1"/>
  <c r="E13" i="2" l="1"/>
  <c r="H39" i="1" s="1"/>
  <c r="C13" i="2" l="1"/>
  <c r="I39" i="1" s="1"/>
</calcChain>
</file>

<file path=xl/sharedStrings.xml><?xml version="1.0" encoding="utf-8"?>
<sst xmlns="http://schemas.openxmlformats.org/spreadsheetml/2006/main" count="126" uniqueCount="64">
  <si>
    <t>ACTIVIDAD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</si>
  <si>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</si>
  <si>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</si>
  <si>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</si>
  <si>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</si>
  <si>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</si>
  <si>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</si>
  <si>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</si>
  <si>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</si>
  <si>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</si>
  <si>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</si>
  <si>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Análisis y diseño del Sistema</t>
  </si>
  <si>
    <t>Evaluación de TT 1</t>
  </si>
  <si>
    <t>Generación de código</t>
  </si>
  <si>
    <t>Pruebas</t>
  </si>
  <si>
    <t>Reingeniería</t>
  </si>
  <si>
    <t>Generación del reporte técnico</t>
  </si>
  <si>
    <t>Presentar resultados en congresos</t>
  </si>
  <si>
    <t>Evaluación de TT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</si>
  <si>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</si>
  <si>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</si>
  <si>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</si>
  <si>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</si>
  <si>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</si>
  <si>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</si>
  <si>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</si>
  <si>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</si>
  <si>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</si>
  <si>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</si>
  <si>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id</t>
  </si>
  <si>
    <t>Actividad
Prescedente</t>
  </si>
  <si>
    <t>-</t>
  </si>
  <si>
    <t>Generación del manual de usuario</t>
  </si>
  <si>
    <t>a(dias)</t>
  </si>
  <si>
    <t>m(dias)</t>
  </si>
  <si>
    <t>b(dias)</t>
  </si>
  <si>
    <t>t_e</t>
  </si>
  <si>
    <t>sigma_e</t>
  </si>
  <si>
    <t>t_E</t>
  </si>
  <si>
    <t>sigma_E</t>
  </si>
  <si>
    <t>Tiempo esperado
de la
actividad</t>
  </si>
  <si>
    <t>Desviación
estandar
de la actividad</t>
  </si>
  <si>
    <t>G, H, I</t>
  </si>
  <si>
    <t>INICIO</t>
  </si>
  <si>
    <t>TIMP</t>
  </si>
  <si>
    <t>TIML</t>
  </si>
  <si>
    <t>Tiempo de la
actividad</t>
  </si>
  <si>
    <t>TTMP</t>
  </si>
  <si>
    <t>TTML</t>
  </si>
  <si>
    <t>HOLGURA</t>
  </si>
  <si>
    <t>TTML-TTMP</t>
  </si>
  <si>
    <t>TIML-TIMP</t>
  </si>
  <si>
    <t>RUTA CRITICA =</t>
  </si>
  <si>
    <t>Tproyecto =</t>
  </si>
  <si>
    <t>Probabilidad de terminar en 90 dias =</t>
  </si>
  <si>
    <t>Probabilidad de terminar en 150 dias =</t>
  </si>
  <si>
    <t>Probabilidad de terminar en 210 dias =</t>
  </si>
  <si>
    <t>Ruta crítica, PERT</t>
  </si>
  <si>
    <t>Ramirez Cotonieto Luis Fernando</t>
  </si>
  <si>
    <t>Alvarez Carmona Jesus Octavio</t>
  </si>
  <si>
    <t>Contreras Vazquez Montserrat</t>
  </si>
  <si>
    <t>3CV17</t>
  </si>
  <si>
    <t>Metodos Catitativos Para La Toma De Decisiones</t>
  </si>
  <si>
    <t>Cronograma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</si>
</sst>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rgb="FF1C1E27"/>
      <name val="Helvetica Neue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2" fontId="0" fillId="0" borderId="1" xfId="0" applyNumberFormat="1" applyBorder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4" fillId="0" borderId="0" xfId="0" applyFont="1"/>
    <xf numFmtId="0" fontId="0" fillId="5" borderId="1" xfId="0" applyFill="1" applyBorder="1" applyAlignment="1">
      <alignment horizontal="center" vertical="center"/>
    </xf>
    <xf numFmtId="0" fontId="7" fillId="0" borderId="0" xfId="1" applyFont="1"/>
    <xf numFmtId="0" fontId="1" fillId="0" borderId="0" xfId="1"/>
    <xf numFmtId="0" fontId="6" fillId="0" borderId="0" xfId="0" applyFont="1" applyFill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3" borderId="17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/>
    <xf numFmtId="0" fontId="0" fillId="6" borderId="1" xfId="0" applyFill="1" applyBorder="1"/>
    <xf numFmtId="0" fontId="5" fillId="0" borderId="0" xfId="0" applyFont="1" applyAlignment="1"/>
    <xf numFmtId="0" fontId="0" fillId="3" borderId="17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2" fontId="3" fillId="9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3" fillId="6" borderId="16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5A79FC07-D6ED-5A4A-8DA0-7E8A57720A5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162463</xdr:colOff>
      <xdr:row>8</xdr:row>
      <xdr:rowOff>317500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62483D-CB5C-A540-B471-33F19F23A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813462" cy="1943100"/>
        </a:xfrm>
        <a:prstGeom prst="rect">
          <a:avLst/>
        </a:prstGeom>
      </xdr:spPr>
    </xdr:pic>
    <xdr:clientData/>
  </xdr:twoCellAnchor>
  <xdr:twoCellAnchor editAs="oneCell">
    <xdr:from>
      <xdr:col>5</xdr:col>
      <xdr:colOff>690033</xdr:colOff>
      <xdr:row>0</xdr:row>
      <xdr:rowOff>12700</xdr:rowOff>
    </xdr:from>
    <xdr:to>
      <xdr:col>7</xdr:col>
      <xdr:colOff>709953</xdr:colOff>
      <xdr:row>7</xdr:row>
      <xdr:rowOff>12700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01386F-4477-6045-A8E5-28A2BB7F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5084" y="12700"/>
          <a:ext cx="1854364" cy="1436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10</xdr:col>
      <xdr:colOff>12700</xdr:colOff>
      <xdr:row>3</xdr:row>
      <xdr:rowOff>273256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397108-8888-9A45-B6AB-EA9694897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8140700" cy="9844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125047</xdr:rowOff>
    </xdr:from>
    <xdr:to>
      <xdr:col>10</xdr:col>
      <xdr:colOff>25400</xdr:colOff>
      <xdr:row>21</xdr:row>
      <xdr:rowOff>52521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D3AE72-2E02-6E40-8257-B55E3E68A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93797"/>
          <a:ext cx="8133862" cy="13928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244231</xdr:rowOff>
    </xdr:from>
    <xdr:to>
      <xdr:col>11</xdr:col>
      <xdr:colOff>899746</xdr:colOff>
      <xdr:row>49</xdr:row>
      <xdr:rowOff>173484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576776-2A34-524D-A329-4FD0DFD03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62019"/>
          <a:ext cx="10058400" cy="5520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415193</xdr:rowOff>
    </xdr:from>
    <xdr:to>
      <xdr:col>11</xdr:col>
      <xdr:colOff>899746</xdr:colOff>
      <xdr:row>53</xdr:row>
      <xdr:rowOff>390272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AB3C40-0241-564F-B008-A26E6F659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76251"/>
          <a:ext cx="10058400" cy="842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6D3C-E97E-1442-B700-76E3A3955224}">
  <dimension ref="C4:C18"/>
  <sheetViews>
    <sheetView zoomScale="99" workbookViewId="0">
      <selection activeCell="F18" sqref="F18"/>
    </sheetView>
  </sheetViews>
  <sheetFormatPr baseColWidth="10" defaultRowHeight="16" x14ac:dyDescent="0.2"/>
  <cols>
    <col min="1" max="5" width="10.83203125" style="26"/>
    <col min="6" max="6" width="13.33203125" style="26" customWidth="1"/>
    <col min="7" max="16384" width="10.83203125" style="26"/>
  </cols>
  <sheetData>
    <row r="4" spans="3:3" x14ac:dyDescent="0.2">
      <c r="C4" s="26" t="s">
        <v>62</v>
      </c>
    </row>
    <row r="9" spans="3:3" ht="30" x14ac:dyDescent="0.3">
      <c r="C9" s="25" t="s">
        <v>57</v>
      </c>
    </row>
    <row r="14" spans="3:3" x14ac:dyDescent="0.2">
      <c r="C14" s="26" t="s">
        <v>58</v>
      </c>
    </row>
    <row r="15" spans="3:3" x14ac:dyDescent="0.2">
      <c r="C15" s="26" t="s">
        <v>59</v>
      </c>
    </row>
    <row r="16" spans="3:3" x14ac:dyDescent="0.2">
      <c r="C16" s="26" t="s">
        <v>60</v>
      </c>
    </row>
    <row r="18" spans="3:3" x14ac:dyDescent="0.2">
      <c r="C18" s="26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zoomScale="150" zoomScaleNormal="76" workbookViewId="0">
      <selection activeCell="D9" sqref="D9:F9"/>
    </sheetView>
  </sheetViews>
  <sheetFormatPr baseColWidth="10" defaultColWidth="9.1640625" defaultRowHeight="15" x14ac:dyDescent="0.2"/>
  <cols>
    <col min="3" max="3" width="3.5" customWidth="1"/>
    <col min="4" max="4" width="16.33203125" customWidth="1"/>
    <col min="5" max="5" width="9.1640625" customWidth="1"/>
    <col min="6" max="6" width="4.5" customWidth="1"/>
    <col min="7" max="7" width="13.5" customWidth="1"/>
    <col min="8" max="8" width="13.6640625" customWidth="1"/>
    <col min="9" max="11" width="13.83203125" customWidth="1"/>
    <col min="12" max="12" width="13.6640625" customWidth="1"/>
    <col min="13" max="13" width="13.33203125" customWidth="1"/>
    <col min="14" max="14" width="13.5" customWidth="1"/>
    <col min="15" max="15" width="13.6640625" customWidth="1"/>
    <col min="16" max="16" width="13.83203125" customWidth="1"/>
  </cols>
  <sheetData>
    <row r="1" spans="1:16" ht="24" customHeigh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26.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1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27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7" spans="1:16" ht="16" thickBot="1" x14ac:dyDescent="0.25"/>
    <row r="8" spans="1:16" ht="17" thickBot="1" x14ac:dyDescent="0.25">
      <c r="A8" s="71"/>
      <c r="D8" s="44" t="s">
        <v>63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6"/>
    </row>
    <row r="9" spans="1:16" ht="16" thickBot="1" x14ac:dyDescent="0.25">
      <c r="A9" s="71"/>
      <c r="C9" s="6" t="s">
        <v>29</v>
      </c>
      <c r="D9" s="49" t="s">
        <v>0</v>
      </c>
      <c r="E9" s="50"/>
      <c r="F9" s="51"/>
      <c r="G9" s="17" t="s">
        <v>1</v>
      </c>
      <c r="H9" s="18" t="s">
        <v>2</v>
      </c>
      <c r="I9" s="18" t="s">
        <v>3</v>
      </c>
      <c r="J9" s="18" t="s">
        <v>4</v>
      </c>
      <c r="K9" s="18" t="s">
        <v>5</v>
      </c>
      <c r="L9" s="18" t="s">
        <v>6</v>
      </c>
      <c r="M9" s="18" t="s">
        <v>7</v>
      </c>
      <c r="N9" s="18" t="s">
        <v>8</v>
      </c>
      <c r="O9" s="18" t="s">
        <v>9</v>
      </c>
      <c r="P9" s="19" t="s">
        <v>10</v>
      </c>
    </row>
    <row r="10" spans="1:16" x14ac:dyDescent="0.2">
      <c r="C10" s="1" t="s">
        <v>19</v>
      </c>
      <c r="D10" s="52" t="s">
        <v>11</v>
      </c>
      <c r="E10" s="53"/>
      <c r="F10" s="54"/>
      <c r="G10" s="28"/>
      <c r="H10" s="29"/>
      <c r="I10" s="29"/>
      <c r="J10" s="29"/>
      <c r="K10" s="7"/>
      <c r="L10" s="7"/>
      <c r="M10" s="7"/>
      <c r="N10" s="7"/>
      <c r="O10" s="7"/>
      <c r="P10" s="8"/>
    </row>
    <row r="11" spans="1:16" x14ac:dyDescent="0.2">
      <c r="C11" s="1" t="s">
        <v>20</v>
      </c>
      <c r="D11" s="41" t="s">
        <v>12</v>
      </c>
      <c r="E11" s="42"/>
      <c r="F11" s="43"/>
      <c r="G11" s="9"/>
      <c r="H11" s="3"/>
      <c r="I11" s="3"/>
      <c r="J11" s="3"/>
      <c r="K11" s="30"/>
      <c r="L11" s="3"/>
      <c r="M11" s="3"/>
      <c r="N11" s="3"/>
      <c r="O11" s="3"/>
      <c r="P11" s="4"/>
    </row>
    <row r="12" spans="1:16" x14ac:dyDescent="0.2">
      <c r="C12" s="1" t="s">
        <v>21</v>
      </c>
      <c r="D12" s="41" t="s">
        <v>13</v>
      </c>
      <c r="E12" s="42"/>
      <c r="F12" s="43"/>
      <c r="G12" s="9"/>
      <c r="H12" s="3"/>
      <c r="I12" s="3"/>
      <c r="J12" s="3"/>
      <c r="K12" s="3"/>
      <c r="L12" s="30"/>
      <c r="M12" s="30"/>
      <c r="N12" s="3"/>
      <c r="O12" s="3"/>
      <c r="P12" s="4"/>
    </row>
    <row r="13" spans="1:16" x14ac:dyDescent="0.2">
      <c r="C13" s="1" t="s">
        <v>22</v>
      </c>
      <c r="D13" s="41" t="s">
        <v>14</v>
      </c>
      <c r="E13" s="42"/>
      <c r="F13" s="43"/>
      <c r="G13" s="9"/>
      <c r="H13" s="3"/>
      <c r="I13" s="3"/>
      <c r="J13" s="3"/>
      <c r="K13" s="3"/>
      <c r="L13" s="3"/>
      <c r="M13" s="3"/>
      <c r="N13" s="30"/>
      <c r="O13" s="3"/>
      <c r="P13" s="4"/>
    </row>
    <row r="14" spans="1:16" x14ac:dyDescent="0.2">
      <c r="C14" s="1" t="s">
        <v>23</v>
      </c>
      <c r="D14" s="41" t="s">
        <v>15</v>
      </c>
      <c r="E14" s="42"/>
      <c r="F14" s="43"/>
      <c r="G14" s="9"/>
      <c r="H14" s="3"/>
      <c r="I14" s="3"/>
      <c r="J14" s="3"/>
      <c r="K14" s="3"/>
      <c r="L14" s="3"/>
      <c r="M14" s="3"/>
      <c r="N14" s="3"/>
      <c r="O14" s="30"/>
      <c r="P14" s="4"/>
    </row>
    <row r="15" spans="1:16" x14ac:dyDescent="0.2">
      <c r="C15" s="1" t="s">
        <v>24</v>
      </c>
      <c r="D15" s="41" t="s">
        <v>32</v>
      </c>
      <c r="E15" s="42"/>
      <c r="F15" s="43"/>
      <c r="G15" s="31"/>
      <c r="H15" s="30"/>
      <c r="I15" s="30"/>
      <c r="J15" s="30"/>
      <c r="K15" s="30"/>
      <c r="L15" s="30"/>
      <c r="M15" s="30"/>
      <c r="N15" s="30"/>
      <c r="O15" s="30"/>
      <c r="P15" s="32"/>
    </row>
    <row r="16" spans="1:16" x14ac:dyDescent="0.2">
      <c r="C16" s="1" t="s">
        <v>26</v>
      </c>
      <c r="D16" s="34" t="s">
        <v>16</v>
      </c>
      <c r="E16" s="35"/>
      <c r="F16" s="36"/>
      <c r="G16" s="31"/>
      <c r="H16" s="30"/>
      <c r="I16" s="30"/>
      <c r="J16" s="30"/>
      <c r="K16" s="30"/>
      <c r="L16" s="30"/>
      <c r="M16" s="30"/>
      <c r="N16" s="30"/>
      <c r="O16" s="30"/>
      <c r="P16" s="32"/>
    </row>
    <row r="17" spans="1:16" x14ac:dyDescent="0.2">
      <c r="C17" s="1" t="s">
        <v>27</v>
      </c>
      <c r="D17" s="34" t="s">
        <v>17</v>
      </c>
      <c r="E17" s="35"/>
      <c r="F17" s="36"/>
      <c r="G17" s="9"/>
      <c r="H17" s="3"/>
      <c r="I17" s="3"/>
      <c r="J17" s="3"/>
      <c r="K17" s="3"/>
      <c r="L17" s="3"/>
      <c r="M17" s="3"/>
      <c r="N17" s="3"/>
      <c r="O17" s="3"/>
      <c r="P17" s="32"/>
    </row>
    <row r="18" spans="1:16" ht="16" thickBot="1" x14ac:dyDescent="0.25">
      <c r="C18" s="1" t="s">
        <v>28</v>
      </c>
      <c r="D18" s="55" t="s">
        <v>18</v>
      </c>
      <c r="E18" s="56"/>
      <c r="F18" s="57"/>
      <c r="G18" s="10"/>
      <c r="H18" s="11"/>
      <c r="I18" s="11"/>
      <c r="J18" s="11"/>
      <c r="K18" s="11"/>
      <c r="L18" s="11"/>
      <c r="M18" s="11"/>
      <c r="N18" s="11"/>
      <c r="O18" s="11"/>
      <c r="P18" s="33"/>
    </row>
    <row r="19" spans="1:16" ht="39" customHeight="1" x14ac:dyDescent="0.2"/>
    <row r="20" spans="1:16" ht="43" customHeight="1" x14ac:dyDescent="0.2"/>
    <row r="21" spans="1:16" ht="33" customHeight="1" x14ac:dyDescent="0.2"/>
    <row r="22" spans="1:16" ht="64" x14ac:dyDescent="0.2">
      <c r="K22" s="13" t="s">
        <v>40</v>
      </c>
      <c r="L22" s="13" t="s">
        <v>41</v>
      </c>
    </row>
    <row r="23" spans="1:16" ht="32" x14ac:dyDescent="0.2">
      <c r="A23" s="71"/>
      <c r="C23" s="14" t="s">
        <v>29</v>
      </c>
      <c r="D23" s="47" t="s">
        <v>0</v>
      </c>
      <c r="E23" s="47"/>
      <c r="F23" s="47"/>
      <c r="G23" s="14" t="s">
        <v>33</v>
      </c>
      <c r="H23" s="14" t="s">
        <v>34</v>
      </c>
      <c r="I23" s="14" t="s">
        <v>35</v>
      </c>
      <c r="J23" s="15" t="s">
        <v>30</v>
      </c>
      <c r="K23" s="14" t="s">
        <v>36</v>
      </c>
      <c r="L23" s="14" t="s">
        <v>37</v>
      </c>
    </row>
    <row r="24" spans="1:16" x14ac:dyDescent="0.2">
      <c r="A24" s="71"/>
      <c r="C24" s="14" t="s">
        <v>19</v>
      </c>
      <c r="D24" s="48" t="s">
        <v>11</v>
      </c>
      <c r="E24" s="48"/>
      <c r="F24" s="48"/>
      <c r="G24" s="6">
        <v>100</v>
      </c>
      <c r="H24" s="6">
        <v>120</v>
      </c>
      <c r="I24" s="6">
        <v>160</v>
      </c>
      <c r="J24" s="6" t="s">
        <v>31</v>
      </c>
      <c r="K24" s="12">
        <f>(G24+(4*H24)+I24)/6</f>
        <v>123.33333333333333</v>
      </c>
      <c r="L24" s="12">
        <f>(I24-G24)/6</f>
        <v>10</v>
      </c>
      <c r="N24" s="24" t="s">
        <v>38</v>
      </c>
      <c r="O24" s="12">
        <f>SUM(K24,K29,K31,K33)</f>
        <v>460.33333333333331</v>
      </c>
    </row>
    <row r="25" spans="1:16" x14ac:dyDescent="0.2">
      <c r="C25" s="14" t="s">
        <v>20</v>
      </c>
      <c r="D25" s="48" t="s">
        <v>12</v>
      </c>
      <c r="E25" s="48"/>
      <c r="F25" s="48"/>
      <c r="G25" s="6">
        <v>1</v>
      </c>
      <c r="H25" s="6">
        <v>2</v>
      </c>
      <c r="I25" s="6">
        <v>3</v>
      </c>
      <c r="J25" s="6" t="s">
        <v>19</v>
      </c>
      <c r="K25" s="12">
        <f t="shared" ref="K25:K29" si="0">(G25+(4*H25)+I25)/6</f>
        <v>2</v>
      </c>
      <c r="L25" s="12">
        <f t="shared" ref="L25:L29" si="1">(I25-G25)/6</f>
        <v>0.33333333333333331</v>
      </c>
      <c r="N25" s="24" t="s">
        <v>39</v>
      </c>
      <c r="O25" s="12">
        <f>SUM(L24,L29,L31,L33)</f>
        <v>28.666666666666664</v>
      </c>
    </row>
    <row r="26" spans="1:16" x14ac:dyDescent="0.2">
      <c r="C26" s="14" t="s">
        <v>21</v>
      </c>
      <c r="D26" s="48" t="s">
        <v>13</v>
      </c>
      <c r="E26" s="48"/>
      <c r="F26" s="48"/>
      <c r="G26" s="6">
        <v>50</v>
      </c>
      <c r="H26" s="6">
        <v>60</v>
      </c>
      <c r="I26" s="6">
        <v>100</v>
      </c>
      <c r="J26" s="6" t="s">
        <v>20</v>
      </c>
      <c r="K26" s="12">
        <f t="shared" si="0"/>
        <v>65</v>
      </c>
      <c r="L26" s="12">
        <f t="shared" si="1"/>
        <v>8.3333333333333339</v>
      </c>
    </row>
    <row r="27" spans="1:16" x14ac:dyDescent="0.2">
      <c r="C27" s="14" t="s">
        <v>22</v>
      </c>
      <c r="D27" s="48" t="s">
        <v>14</v>
      </c>
      <c r="E27" s="48"/>
      <c r="F27" s="48"/>
      <c r="G27" s="6">
        <v>20</v>
      </c>
      <c r="H27" s="6">
        <v>30</v>
      </c>
      <c r="I27" s="6">
        <v>50</v>
      </c>
      <c r="J27" s="6" t="s">
        <v>21</v>
      </c>
      <c r="K27" s="12">
        <f t="shared" si="0"/>
        <v>31.666666666666668</v>
      </c>
      <c r="L27" s="12">
        <f t="shared" si="1"/>
        <v>5</v>
      </c>
    </row>
    <row r="28" spans="1:16" x14ac:dyDescent="0.2">
      <c r="C28" s="14" t="s">
        <v>23</v>
      </c>
      <c r="D28" s="48" t="s">
        <v>15</v>
      </c>
      <c r="E28" s="48"/>
      <c r="F28" s="48"/>
      <c r="G28" s="6">
        <v>25</v>
      </c>
      <c r="H28" s="6">
        <v>30</v>
      </c>
      <c r="I28" s="6">
        <v>50</v>
      </c>
      <c r="J28" s="6" t="s">
        <v>22</v>
      </c>
      <c r="K28" s="12">
        <f t="shared" si="0"/>
        <v>32.5</v>
      </c>
      <c r="L28" s="12">
        <f t="shared" si="1"/>
        <v>4.166666666666667</v>
      </c>
    </row>
    <row r="29" spans="1:16" x14ac:dyDescent="0.2">
      <c r="C29" s="14" t="s">
        <v>24</v>
      </c>
      <c r="D29" s="48" t="s">
        <v>32</v>
      </c>
      <c r="E29" s="48"/>
      <c r="F29" s="48"/>
      <c r="G29" s="6">
        <v>190</v>
      </c>
      <c r="H29" s="6">
        <v>210</v>
      </c>
      <c r="I29" s="6">
        <v>260</v>
      </c>
      <c r="J29" s="6" t="s">
        <v>19</v>
      </c>
      <c r="K29" s="12">
        <f t="shared" si="0"/>
        <v>215</v>
      </c>
      <c r="L29" s="12">
        <f t="shared" si="1"/>
        <v>11.666666666666666</v>
      </c>
    </row>
    <row r="30" spans="1:16" ht="2" customHeight="1" x14ac:dyDescent="0.2">
      <c r="C30" s="37"/>
      <c r="D30" s="58"/>
      <c r="E30" s="59"/>
      <c r="F30" s="60"/>
      <c r="G30" s="37"/>
      <c r="H30" s="37"/>
      <c r="I30" s="37"/>
      <c r="J30" s="37"/>
      <c r="K30" s="38"/>
      <c r="L30" s="38"/>
    </row>
    <row r="31" spans="1:16" x14ac:dyDescent="0.2">
      <c r="C31" s="16" t="s">
        <v>25</v>
      </c>
      <c r="D31" s="61" t="s">
        <v>16</v>
      </c>
      <c r="E31" s="42"/>
      <c r="F31" s="62"/>
      <c r="G31" s="6">
        <v>100</v>
      </c>
      <c r="H31" s="6">
        <v>120</v>
      </c>
      <c r="I31" s="6">
        <v>140</v>
      </c>
      <c r="J31" s="6" t="s">
        <v>24</v>
      </c>
      <c r="K31" s="12">
        <f>(G31+(4*H31)+I31)/6</f>
        <v>120</v>
      </c>
      <c r="L31" s="12">
        <f>(I31-G31)/6</f>
        <v>6.666666666666667</v>
      </c>
    </row>
    <row r="32" spans="1:16" x14ac:dyDescent="0.2">
      <c r="C32" s="16" t="s">
        <v>26</v>
      </c>
      <c r="D32" s="61" t="s">
        <v>17</v>
      </c>
      <c r="E32" s="42"/>
      <c r="F32" s="62"/>
      <c r="G32" s="6">
        <v>6</v>
      </c>
      <c r="H32" s="6">
        <v>10</v>
      </c>
      <c r="I32" s="6">
        <v>12</v>
      </c>
      <c r="J32" s="6" t="s">
        <v>23</v>
      </c>
      <c r="K32" s="12">
        <f>(G32+(4*H32)+I32)/6</f>
        <v>9.6666666666666661</v>
      </c>
      <c r="L32" s="12">
        <f>(I32-G32)/6</f>
        <v>1</v>
      </c>
    </row>
    <row r="33" spans="3:16" x14ac:dyDescent="0.2">
      <c r="C33" s="14" t="s">
        <v>27</v>
      </c>
      <c r="D33" s="48" t="s">
        <v>18</v>
      </c>
      <c r="E33" s="48"/>
      <c r="F33" s="48"/>
      <c r="G33" s="6">
        <v>1</v>
      </c>
      <c r="H33" s="6">
        <v>2</v>
      </c>
      <c r="I33" s="6">
        <v>3</v>
      </c>
      <c r="J33" s="6" t="s">
        <v>42</v>
      </c>
      <c r="K33" s="12">
        <f>(G33+(4*H33)+I33)/6</f>
        <v>2</v>
      </c>
      <c r="L33" s="12">
        <f>(I33-G33)/6</f>
        <v>0.33333333333333331</v>
      </c>
    </row>
    <row r="37" spans="3:16" x14ac:dyDescent="0.2">
      <c r="G37" s="63" t="s">
        <v>49</v>
      </c>
      <c r="H37" s="63"/>
      <c r="I37" s="63"/>
      <c r="M37" s="1" t="str">
        <f>G39</f>
        <v>A</v>
      </c>
      <c r="N37" s="1" t="str">
        <f>G44</f>
        <v>F</v>
      </c>
      <c r="O37" s="1" t="str">
        <f>G46</f>
        <v>H</v>
      </c>
      <c r="P37" s="1" t="str">
        <f>G48</f>
        <v>J</v>
      </c>
    </row>
    <row r="38" spans="3:16" x14ac:dyDescent="0.2">
      <c r="G38" s="2" t="s">
        <v>0</v>
      </c>
      <c r="H38" s="2" t="s">
        <v>50</v>
      </c>
      <c r="I38" s="2" t="s">
        <v>51</v>
      </c>
      <c r="M38" s="1">
        <f>Red_AON!D12</f>
        <v>120</v>
      </c>
      <c r="N38" s="1">
        <f>Red_AON!H19</f>
        <v>210</v>
      </c>
      <c r="O38" s="1">
        <f>Red_AON!L19</f>
        <v>120</v>
      </c>
      <c r="P38" s="1">
        <f>Red_AON!AB12</f>
        <v>2</v>
      </c>
    </row>
    <row r="39" spans="3:16" ht="19" x14ac:dyDescent="0.25">
      <c r="G39" s="1" t="s">
        <v>19</v>
      </c>
      <c r="H39" s="39">
        <f>Red_AON!E13-Red_AON!E12</f>
        <v>0</v>
      </c>
      <c r="I39" s="39">
        <f>Red_AON!C13-Red_AON!C12</f>
        <v>0</v>
      </c>
      <c r="K39" s="66" t="s">
        <v>52</v>
      </c>
      <c r="L39" s="66"/>
      <c r="M39" s="67">
        <f>SUM(M38:P38)</f>
        <v>452</v>
      </c>
      <c r="N39" s="67"/>
      <c r="O39" s="67"/>
      <c r="P39" s="67"/>
    </row>
    <row r="40" spans="3:16" x14ac:dyDescent="0.2">
      <c r="G40" s="1" t="s">
        <v>20</v>
      </c>
      <c r="H40" s="1">
        <f>Red_AON!I13-Red_AON!I12</f>
        <v>198</v>
      </c>
      <c r="I40" s="1">
        <f>Red_AON!G13-Red_AON!G12</f>
        <v>198</v>
      </c>
    </row>
    <row r="41" spans="3:16" x14ac:dyDescent="0.2">
      <c r="G41" s="1" t="s">
        <v>21</v>
      </c>
      <c r="H41" s="1">
        <f>Red_AON!M13-Red_AON!M12</f>
        <v>198</v>
      </c>
      <c r="I41" s="1">
        <f>Red_AON!K13-Red_AON!K12</f>
        <v>198</v>
      </c>
    </row>
    <row r="42" spans="3:16" x14ac:dyDescent="0.2">
      <c r="G42" s="1" t="s">
        <v>22</v>
      </c>
      <c r="H42" s="1">
        <f>Red_AON!Q13-Red_AON!Q12</f>
        <v>198</v>
      </c>
      <c r="I42" s="1">
        <f>Red_AON!O13-Red_AON!O12</f>
        <v>198</v>
      </c>
    </row>
    <row r="43" spans="3:16" x14ac:dyDescent="0.2">
      <c r="G43" s="1" t="s">
        <v>23</v>
      </c>
      <c r="H43" s="1">
        <f>Red_AON!U13-Red_AON!U12</f>
        <v>198</v>
      </c>
      <c r="I43" s="1">
        <f>Red_AON!S13-Red_AON!S12</f>
        <v>198</v>
      </c>
    </row>
    <row r="44" spans="3:16" x14ac:dyDescent="0.2">
      <c r="G44" s="1" t="s">
        <v>24</v>
      </c>
      <c r="H44" s="1">
        <f>Red_AON!I20-Red_AON!I19</f>
        <v>0</v>
      </c>
      <c r="I44" s="1">
        <f>Red_AON!G20-Red_AON!G19</f>
        <v>0</v>
      </c>
    </row>
    <row r="45" spans="3:16" x14ac:dyDescent="0.2">
      <c r="G45" s="1" t="s">
        <v>25</v>
      </c>
      <c r="H45" s="1">
        <f>Red_AON!M9-Red_AON!M8</f>
        <v>328</v>
      </c>
      <c r="I45" s="1">
        <f>Red_AON!K9-Red_AON!K8</f>
        <v>328</v>
      </c>
    </row>
    <row r="46" spans="3:16" x14ac:dyDescent="0.2">
      <c r="G46" s="1" t="s">
        <v>26</v>
      </c>
      <c r="H46" s="1">
        <f>Red_AON!M20-Red_AON!M19</f>
        <v>0</v>
      </c>
      <c r="I46" s="1">
        <f>Red_AON!K20-Red_AON!K19</f>
        <v>0</v>
      </c>
    </row>
    <row r="47" spans="3:16" x14ac:dyDescent="0.2">
      <c r="G47" s="1" t="s">
        <v>27</v>
      </c>
      <c r="H47" s="1">
        <f>Red_AON!Y13-Red_AON!Y12</f>
        <v>198</v>
      </c>
      <c r="I47" s="1">
        <f>Red_AON!W13-Red_AON!W12</f>
        <v>198</v>
      </c>
    </row>
    <row r="48" spans="3:16" x14ac:dyDescent="0.2">
      <c r="G48" s="1" t="s">
        <v>28</v>
      </c>
      <c r="H48" s="1">
        <f>Red_AON!AC13-Red_AON!AC12</f>
        <v>0</v>
      </c>
      <c r="I48" s="1">
        <f>Red_AON!AA13-Red_AON!AA12</f>
        <v>0</v>
      </c>
    </row>
    <row r="49" spans="1:11" ht="49" customHeight="1" x14ac:dyDescent="0.2"/>
    <row r="50" spans="1:11" ht="30" customHeight="1" x14ac:dyDescent="0.2"/>
    <row r="51" spans="1:11" x14ac:dyDescent="0.2">
      <c r="A51" s="71"/>
      <c r="C51" s="68" t="s">
        <v>53</v>
      </c>
      <c r="D51" s="68"/>
      <c r="E51" s="68"/>
      <c r="F51" s="68"/>
      <c r="G51" s="69">
        <f>O24+(3*O25)</f>
        <v>546.33333333333326</v>
      </c>
      <c r="H51" s="69"/>
    </row>
    <row r="52" spans="1:11" ht="12" customHeight="1" x14ac:dyDescent="0.2">
      <c r="A52" s="71"/>
      <c r="C52" s="68"/>
      <c r="D52" s="68"/>
      <c r="E52" s="68"/>
      <c r="F52" s="68"/>
      <c r="G52" s="69"/>
      <c r="H52" s="69"/>
    </row>
    <row r="53" spans="1:11" ht="68" customHeight="1" x14ac:dyDescent="0.2"/>
    <row r="54" spans="1:11" ht="55" customHeight="1" x14ac:dyDescent="0.2"/>
    <row r="55" spans="1:11" ht="14.5" customHeight="1" x14ac:dyDescent="0.4">
      <c r="A55" s="40"/>
      <c r="C55" s="64" t="s">
        <v>54</v>
      </c>
      <c r="D55" s="65"/>
      <c r="E55" s="65"/>
      <c r="F55" s="65"/>
      <c r="G55" s="70">
        <f>(90-O$24)/O$25</f>
        <v>-12.918604651162791</v>
      </c>
      <c r="H55" s="70"/>
      <c r="I55" s="72">
        <f>NORMSDIST(G55)</f>
        <v>1.7674692051147738E-38</v>
      </c>
      <c r="J55" s="73"/>
      <c r="K55" s="73"/>
    </row>
    <row r="56" spans="1:11" ht="30" customHeight="1" x14ac:dyDescent="0.4">
      <c r="A56" s="40"/>
      <c r="C56" s="65"/>
      <c r="D56" s="65"/>
      <c r="E56" s="65"/>
      <c r="F56" s="65"/>
      <c r="G56" s="70"/>
      <c r="H56" s="70"/>
      <c r="I56" s="72"/>
      <c r="J56" s="73"/>
      <c r="K56" s="73"/>
    </row>
    <row r="57" spans="1:11" ht="23.5" customHeight="1" x14ac:dyDescent="0.4">
      <c r="A57" s="40"/>
      <c r="C57" s="64" t="s">
        <v>55</v>
      </c>
      <c r="D57" s="65"/>
      <c r="E57" s="65"/>
      <c r="F57" s="65"/>
      <c r="G57" s="70">
        <f>(150-O$24)/O$25</f>
        <v>-10.825581395348838</v>
      </c>
      <c r="H57" s="70"/>
      <c r="I57" s="74">
        <f t="shared" ref="I57" si="2">NORMSDIST(G57)</f>
        <v>1.3021055444725537E-27</v>
      </c>
      <c r="J57" s="75"/>
      <c r="K57" s="75"/>
    </row>
    <row r="58" spans="1:11" ht="14.5" customHeight="1" x14ac:dyDescent="0.4">
      <c r="A58" s="40"/>
      <c r="C58" s="65"/>
      <c r="D58" s="65"/>
      <c r="E58" s="65"/>
      <c r="F58" s="65"/>
      <c r="G58" s="70"/>
      <c r="H58" s="70"/>
      <c r="I58" s="74"/>
      <c r="J58" s="75"/>
      <c r="K58" s="75"/>
    </row>
    <row r="59" spans="1:11" ht="14.5" customHeight="1" x14ac:dyDescent="0.4">
      <c r="A59" s="40"/>
      <c r="C59" s="64" t="s">
        <v>56</v>
      </c>
      <c r="D59" s="65"/>
      <c r="E59" s="65"/>
      <c r="F59" s="65"/>
      <c r="G59" s="70">
        <f>(210-O$24)/O$25</f>
        <v>-8.7325581395348841</v>
      </c>
      <c r="H59" s="70"/>
      <c r="I59" s="74">
        <f t="shared" ref="I59" si="3">NORMSDIST(G59)</f>
        <v>1.2448809847863537E-18</v>
      </c>
      <c r="J59" s="75"/>
      <c r="K59" s="75"/>
    </row>
    <row r="60" spans="1:11" ht="25.75" customHeight="1" x14ac:dyDescent="0.4">
      <c r="A60" s="40"/>
      <c r="C60" s="65"/>
      <c r="D60" s="65"/>
      <c r="E60" s="65"/>
      <c r="F60" s="65"/>
      <c r="G60" s="70"/>
      <c r="H60" s="70"/>
      <c r="I60" s="74"/>
      <c r="J60" s="75"/>
      <c r="K60" s="75"/>
    </row>
  </sheetData>
  <mergeCells count="37">
    <mergeCell ref="A8:A9"/>
    <mergeCell ref="A23:A24"/>
    <mergeCell ref="A51:A52"/>
    <mergeCell ref="I55:K56"/>
    <mergeCell ref="I57:K58"/>
    <mergeCell ref="G57:H58"/>
    <mergeCell ref="C57:F58"/>
    <mergeCell ref="C59:F60"/>
    <mergeCell ref="K39:L39"/>
    <mergeCell ref="M39:P39"/>
    <mergeCell ref="C51:F52"/>
    <mergeCell ref="G51:H52"/>
    <mergeCell ref="C55:F56"/>
    <mergeCell ref="G55:H56"/>
    <mergeCell ref="I59:K60"/>
    <mergeCell ref="G59:H60"/>
    <mergeCell ref="D30:F30"/>
    <mergeCell ref="D31:F31"/>
    <mergeCell ref="D32:F32"/>
    <mergeCell ref="D33:F33"/>
    <mergeCell ref="G37:I37"/>
    <mergeCell ref="D25:F25"/>
    <mergeCell ref="D26:F26"/>
    <mergeCell ref="D27:F27"/>
    <mergeCell ref="D28:F28"/>
    <mergeCell ref="D29:F29"/>
    <mergeCell ref="D14:F14"/>
    <mergeCell ref="D8:P8"/>
    <mergeCell ref="D23:F23"/>
    <mergeCell ref="D24:F24"/>
    <mergeCell ref="D12:F12"/>
    <mergeCell ref="D9:F9"/>
    <mergeCell ref="D10:F10"/>
    <mergeCell ref="D11:F11"/>
    <mergeCell ref="D13:F13"/>
    <mergeCell ref="D15:F15"/>
    <mergeCell ref="D18:F18"/>
  </mergeCells>
  <conditionalFormatting sqref="H39:I4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D626-7E09-451D-B45F-3E3EDF0FA950}">
  <dimension ref="B2:AC36"/>
  <sheetViews>
    <sheetView topLeftCell="A2" zoomScaleNormal="100" workbookViewId="0">
      <selection activeCell="O33" sqref="O33"/>
    </sheetView>
  </sheetViews>
  <sheetFormatPr baseColWidth="10" defaultRowHeight="15" x14ac:dyDescent="0.2"/>
  <sheetData>
    <row r="2" spans="2:29" ht="21" x14ac:dyDescent="0.25">
      <c r="C2" s="23" t="s">
        <v>44</v>
      </c>
      <c r="D2" s="79" t="s">
        <v>46</v>
      </c>
      <c r="E2" s="23" t="s">
        <v>47</v>
      </c>
    </row>
    <row r="3" spans="2:29" ht="21" x14ac:dyDescent="0.25">
      <c r="C3" s="23" t="s">
        <v>45</v>
      </c>
      <c r="D3" s="80"/>
      <c r="E3" s="23" t="s">
        <v>48</v>
      </c>
    </row>
    <row r="8" spans="2:29" x14ac:dyDescent="0.2">
      <c r="K8" s="1">
        <f>I12</f>
        <v>122</v>
      </c>
      <c r="L8" s="63">
        <f>Ejercicio!H30</f>
        <v>0</v>
      </c>
      <c r="M8" s="1">
        <f>K8+L8</f>
        <v>122</v>
      </c>
    </row>
    <row r="9" spans="2:29" x14ac:dyDescent="0.2">
      <c r="K9" s="1">
        <f>M9-L8</f>
        <v>450</v>
      </c>
      <c r="L9" s="63"/>
      <c r="M9" s="1">
        <f>AA13</f>
        <v>450</v>
      </c>
    </row>
    <row r="10" spans="2:29" x14ac:dyDescent="0.2">
      <c r="H10" s="20"/>
      <c r="I10" s="20"/>
      <c r="J10" s="20"/>
      <c r="K10" s="20"/>
      <c r="L10" s="20" t="s">
        <v>25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2:29" x14ac:dyDescent="0.2">
      <c r="H11" s="20"/>
      <c r="I11" s="21"/>
      <c r="J11" s="21"/>
      <c r="K11" s="21"/>
      <c r="AB11" s="20"/>
    </row>
    <row r="12" spans="2:29" x14ac:dyDescent="0.2">
      <c r="C12" s="1">
        <v>0</v>
      </c>
      <c r="D12" s="63">
        <f>Ejercicio!H24</f>
        <v>120</v>
      </c>
      <c r="E12" s="1">
        <f>C12+D12</f>
        <v>120</v>
      </c>
      <c r="F12" s="5"/>
      <c r="G12" s="22">
        <f>E12</f>
        <v>120</v>
      </c>
      <c r="H12" s="76">
        <f>Ejercicio!H25</f>
        <v>2</v>
      </c>
      <c r="I12" s="1">
        <f>G12+H12</f>
        <v>122</v>
      </c>
      <c r="J12" s="21"/>
      <c r="K12" s="22">
        <f>I12</f>
        <v>122</v>
      </c>
      <c r="L12" s="63">
        <f>Ejercicio!H26</f>
        <v>60</v>
      </c>
      <c r="M12" s="1">
        <f>K12+L12</f>
        <v>182</v>
      </c>
      <c r="O12" s="1">
        <f>M12</f>
        <v>182</v>
      </c>
      <c r="P12" s="63">
        <f>Ejercicio!H27</f>
        <v>30</v>
      </c>
      <c r="Q12" s="1">
        <f>O12+P12</f>
        <v>212</v>
      </c>
      <c r="R12" s="5"/>
      <c r="S12" s="1">
        <f>Q12</f>
        <v>212</v>
      </c>
      <c r="T12" s="63">
        <f>Ejercicio!H28</f>
        <v>30</v>
      </c>
      <c r="U12" s="1">
        <f>S12+T12</f>
        <v>242</v>
      </c>
      <c r="V12" s="5"/>
      <c r="W12" s="1">
        <f>U12</f>
        <v>242</v>
      </c>
      <c r="X12" s="63">
        <f>Ejercicio!H32</f>
        <v>10</v>
      </c>
      <c r="Y12" s="1">
        <f>W12+X12</f>
        <v>252</v>
      </c>
      <c r="AA12" s="1">
        <f>MAX(Y12,M8,M19)</f>
        <v>450</v>
      </c>
      <c r="AB12" s="63">
        <f>Ejercicio!H33</f>
        <v>2</v>
      </c>
      <c r="AC12" s="1">
        <f>AA12+AB12</f>
        <v>452</v>
      </c>
    </row>
    <row r="13" spans="2:29" x14ac:dyDescent="0.2">
      <c r="C13" s="1">
        <f>E13-D12</f>
        <v>0</v>
      </c>
      <c r="D13" s="63"/>
      <c r="E13" s="1">
        <f>MIN(G13,G20)</f>
        <v>120</v>
      </c>
      <c r="F13" s="5"/>
      <c r="G13" s="22">
        <f>I13-H12</f>
        <v>318</v>
      </c>
      <c r="H13" s="76"/>
      <c r="I13" s="1">
        <f>MIN(K9,K13)</f>
        <v>320</v>
      </c>
      <c r="J13" s="21"/>
      <c r="K13" s="22">
        <f>M13-L12</f>
        <v>320</v>
      </c>
      <c r="L13" s="63"/>
      <c r="M13" s="1">
        <f>O13</f>
        <v>380</v>
      </c>
      <c r="O13" s="1">
        <f>Q13-P12</f>
        <v>380</v>
      </c>
      <c r="P13" s="63"/>
      <c r="Q13" s="1">
        <f>S13</f>
        <v>410</v>
      </c>
      <c r="R13" s="5"/>
      <c r="S13" s="1">
        <f>U13-T12</f>
        <v>410</v>
      </c>
      <c r="T13" s="63"/>
      <c r="U13" s="1">
        <f>W13</f>
        <v>440</v>
      </c>
      <c r="V13" s="5"/>
      <c r="W13" s="1">
        <f>Y13-X12</f>
        <v>440</v>
      </c>
      <c r="X13" s="63"/>
      <c r="Y13" s="1">
        <f>AA13</f>
        <v>450</v>
      </c>
      <c r="AA13" s="1">
        <f>AC13-AB12</f>
        <v>450</v>
      </c>
      <c r="AB13" s="63"/>
      <c r="AC13" s="1">
        <f>AC12</f>
        <v>452</v>
      </c>
    </row>
    <row r="14" spans="2:29" x14ac:dyDescent="0.2">
      <c r="B14" s="20" t="s">
        <v>43</v>
      </c>
      <c r="C14" s="20"/>
      <c r="D14" s="20" t="s">
        <v>19</v>
      </c>
      <c r="E14" s="20"/>
      <c r="F14" s="20"/>
      <c r="G14" s="20"/>
      <c r="H14" s="20" t="s">
        <v>20</v>
      </c>
      <c r="I14" s="20"/>
      <c r="J14" s="20"/>
      <c r="K14" s="20"/>
      <c r="L14" s="20" t="s">
        <v>21</v>
      </c>
      <c r="M14" s="20"/>
      <c r="N14" s="20"/>
      <c r="O14" s="20"/>
      <c r="P14" s="20" t="s">
        <v>22</v>
      </c>
      <c r="Q14" s="20"/>
      <c r="R14" s="20"/>
      <c r="S14" s="20"/>
      <c r="T14" s="20" t="s">
        <v>23</v>
      </c>
      <c r="U14" s="20"/>
      <c r="V14" s="20"/>
      <c r="W14" s="20"/>
      <c r="X14" s="20" t="s">
        <v>27</v>
      </c>
      <c r="Y14" s="20"/>
      <c r="Z14" s="20"/>
      <c r="AA14" s="20"/>
      <c r="AB14" s="20" t="s">
        <v>28</v>
      </c>
    </row>
    <row r="15" spans="2:29" x14ac:dyDescent="0.2">
      <c r="D15" s="20"/>
      <c r="E15" s="21"/>
      <c r="F15" s="21"/>
      <c r="G15" s="21"/>
      <c r="AB15" s="20"/>
    </row>
    <row r="16" spans="2:29" x14ac:dyDescent="0.2">
      <c r="D16" s="20"/>
      <c r="E16" s="21"/>
      <c r="F16" s="21"/>
      <c r="G16" s="21"/>
      <c r="AB16" s="20"/>
    </row>
    <row r="17" spans="2:28" x14ac:dyDescent="0.2">
      <c r="D17" s="20"/>
      <c r="E17" s="21"/>
      <c r="F17" s="21"/>
      <c r="G17" s="21"/>
      <c r="AB17" s="20"/>
    </row>
    <row r="18" spans="2:28" x14ac:dyDescent="0.2">
      <c r="D18" s="20"/>
      <c r="E18" s="20"/>
      <c r="F18" s="20"/>
      <c r="G18" s="20"/>
      <c r="H18" s="20" t="s">
        <v>24</v>
      </c>
      <c r="I18" s="20"/>
      <c r="J18" s="20"/>
      <c r="K18" s="20"/>
      <c r="L18" s="20" t="s">
        <v>26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2:28" x14ac:dyDescent="0.2">
      <c r="G19" s="1">
        <f>E12</f>
        <v>120</v>
      </c>
      <c r="H19" s="63">
        <f>Ejercicio!H29</f>
        <v>210</v>
      </c>
      <c r="I19" s="1">
        <f>G19+H19</f>
        <v>330</v>
      </c>
      <c r="J19" s="5"/>
      <c r="K19" s="1">
        <f>I19</f>
        <v>330</v>
      </c>
      <c r="L19" s="63">
        <f>Ejercicio!H31</f>
        <v>120</v>
      </c>
      <c r="M19" s="1">
        <f>K19+L19</f>
        <v>450</v>
      </c>
    </row>
    <row r="20" spans="2:28" x14ac:dyDescent="0.2">
      <c r="G20" s="1">
        <f>I20-H19</f>
        <v>120</v>
      </c>
      <c r="H20" s="63"/>
      <c r="I20" s="1">
        <f>K20</f>
        <v>330</v>
      </c>
      <c r="J20" s="5"/>
      <c r="K20" s="1">
        <f>M20-L19</f>
        <v>330</v>
      </c>
      <c r="L20" s="63"/>
      <c r="M20" s="1">
        <f>AA13</f>
        <v>450</v>
      </c>
    </row>
    <row r="25" spans="2:28" x14ac:dyDescent="0.2">
      <c r="B25" s="63" t="s">
        <v>49</v>
      </c>
      <c r="C25" s="63"/>
      <c r="D25" s="63"/>
      <c r="H25" s="1" t="str">
        <f>B27</f>
        <v>A</v>
      </c>
      <c r="I25" s="1" t="str">
        <f>B32</f>
        <v>F</v>
      </c>
      <c r="J25" s="1" t="str">
        <f>B34</f>
        <v>H</v>
      </c>
      <c r="K25" s="1" t="str">
        <f>B36</f>
        <v>J</v>
      </c>
    </row>
    <row r="26" spans="2:28" x14ac:dyDescent="0.2">
      <c r="B26" s="2" t="s">
        <v>0</v>
      </c>
      <c r="C26" s="2" t="s">
        <v>50</v>
      </c>
      <c r="D26" s="2" t="s">
        <v>51</v>
      </c>
      <c r="H26" s="1">
        <f>P12</f>
        <v>30</v>
      </c>
      <c r="I26" s="1">
        <f>T19</f>
        <v>0</v>
      </c>
      <c r="J26" s="1">
        <f>X19</f>
        <v>0</v>
      </c>
      <c r="K26" s="1">
        <f>AN12</f>
        <v>0</v>
      </c>
    </row>
    <row r="27" spans="2:28" ht="19" x14ac:dyDescent="0.25">
      <c r="B27" s="1" t="s">
        <v>19</v>
      </c>
      <c r="C27" s="1">
        <f>Q13-Q12</f>
        <v>198</v>
      </c>
      <c r="D27" s="1">
        <f>O13-O12</f>
        <v>198</v>
      </c>
      <c r="F27" s="77" t="s">
        <v>52</v>
      </c>
      <c r="G27" s="77"/>
      <c r="H27" s="78">
        <f>SUM(H26:K26)</f>
        <v>30</v>
      </c>
      <c r="I27" s="78"/>
      <c r="J27" s="78"/>
      <c r="K27" s="78"/>
    </row>
    <row r="28" spans="2:28" x14ac:dyDescent="0.2">
      <c r="B28" s="1" t="s">
        <v>20</v>
      </c>
      <c r="C28" s="1">
        <f>U13-U12</f>
        <v>198</v>
      </c>
      <c r="D28" s="1">
        <f>S13-S12</f>
        <v>198</v>
      </c>
    </row>
    <row r="29" spans="2:28" x14ac:dyDescent="0.2">
      <c r="B29" s="1" t="s">
        <v>21</v>
      </c>
      <c r="C29" s="1">
        <f>Y13-Y12</f>
        <v>198</v>
      </c>
      <c r="D29" s="1">
        <f>W13-W12</f>
        <v>198</v>
      </c>
    </row>
    <row r="30" spans="2:28" x14ac:dyDescent="0.2">
      <c r="B30" s="1" t="s">
        <v>22</v>
      </c>
      <c r="C30" s="1">
        <f>AC13-AC12</f>
        <v>0</v>
      </c>
      <c r="D30" s="1">
        <f>AA13-AA12</f>
        <v>0</v>
      </c>
    </row>
    <row r="31" spans="2:28" x14ac:dyDescent="0.2">
      <c r="B31" s="1" t="s">
        <v>23</v>
      </c>
      <c r="C31" s="1">
        <f>AG13-AG12</f>
        <v>0</v>
      </c>
      <c r="D31" s="1">
        <f>AE13-AE12</f>
        <v>0</v>
      </c>
    </row>
    <row r="32" spans="2:28" x14ac:dyDescent="0.2">
      <c r="B32" s="1" t="s">
        <v>24</v>
      </c>
      <c r="C32" s="1">
        <f>U20-U19</f>
        <v>0</v>
      </c>
      <c r="D32" s="1">
        <f>S20-S19</f>
        <v>0</v>
      </c>
    </row>
    <row r="33" spans="2:4" x14ac:dyDescent="0.2">
      <c r="B33" s="1" t="s">
        <v>25</v>
      </c>
      <c r="C33" s="1">
        <f>Y9-Y8</f>
        <v>0</v>
      </c>
      <c r="D33" s="1">
        <f>W9-W8</f>
        <v>0</v>
      </c>
    </row>
    <row r="34" spans="2:4" x14ac:dyDescent="0.2">
      <c r="B34" s="1" t="s">
        <v>26</v>
      </c>
      <c r="C34" s="1">
        <f>Y20-Y19</f>
        <v>0</v>
      </c>
      <c r="D34" s="1">
        <f>W20-W19</f>
        <v>0</v>
      </c>
    </row>
    <row r="35" spans="2:4" x14ac:dyDescent="0.2">
      <c r="B35" s="1" t="s">
        <v>27</v>
      </c>
      <c r="C35" s="1">
        <f>AK13-AK12</f>
        <v>0</v>
      </c>
      <c r="D35" s="1">
        <f>AI13-AI12</f>
        <v>0</v>
      </c>
    </row>
    <row r="36" spans="2:4" x14ac:dyDescent="0.2">
      <c r="B36" s="1" t="s">
        <v>28</v>
      </c>
      <c r="C36" s="1">
        <f>AO13-AO12</f>
        <v>0</v>
      </c>
      <c r="D36" s="1">
        <f>AM13-AM12</f>
        <v>0</v>
      </c>
    </row>
  </sheetData>
  <mergeCells count="14">
    <mergeCell ref="F27:G27"/>
    <mergeCell ref="H27:K27"/>
    <mergeCell ref="D2:D3"/>
    <mergeCell ref="B25:D25"/>
    <mergeCell ref="L8:L9"/>
    <mergeCell ref="H19:H20"/>
    <mergeCell ref="L19:L20"/>
    <mergeCell ref="P12:P13"/>
    <mergeCell ref="T12:T13"/>
    <mergeCell ref="X12:X13"/>
    <mergeCell ref="AB12:AB13"/>
    <mergeCell ref="D12:D13"/>
    <mergeCell ref="L12:L13"/>
    <mergeCell ref="H12:H13"/>
  </mergeCells>
  <conditionalFormatting sqref="C27:D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Ejercicio</vt:lpstr>
      <vt:lpstr>Red_AON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FernandoHE</dc:creator>
  <cp:lastModifiedBy>Luis Coto</cp:lastModifiedBy>
  <dcterms:created xsi:type="dcterms:W3CDTF">2015-06-05T18:19:34Z</dcterms:created>
  <dcterms:modified xsi:type="dcterms:W3CDTF">2021-11-11T18:34:52Z</dcterms:modified>
</cp:coreProperties>
</file>