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mc:AlternateContent xmlns:mc="http://schemas.openxmlformats.org/markup-compatibility/2006">
    <mc:Choice Requires="x15">
      <x15ac:absPath xmlns:x15ac="http://schemas.microsoft.com/office/spreadsheetml/2010/11/ac" url="/Users/luiscoto/Desktop/"/>
    </mc:Choice>
  </mc:AlternateContent>
  <xr:revisionPtr revIDLastSave="0" documentId="13_ncr:1_{1F661800-F484-104D-8445-1ABDFF8C5CC1}" xr6:coauthVersionLast="36" xr6:coauthVersionMax="36" xr10:uidLastSave="{00000000-0000-0000-0000-000000000000}"/>
  <bookViews>
    <workbookView xWindow="0" yWindow="500" windowWidth="28800" windowHeight="16100" activeTab="2" xr2:uid="{00000000-000D-0000-FFFF-FFFF00000000}"/>
  </bookViews>
  <sheets>
    <sheet name="Caratula" sheetId="1" r:id="rId1"/>
    <sheet name="EJERCICIO 1" sheetId="2" r:id="rId2"/>
    <sheet name="EJECICIO 2" sheetId="3" r:id="rId3"/>
    <sheet name="EJERCICIO 3" sheetId="4" r:id="rId4"/>
  </sheets>
  <calcPr calcId="181029"/>
</workbook>
</file>

<file path=xl/calcChain.xml><?xml version="1.0" encoding="utf-8"?>
<calcChain xmlns="http://schemas.openxmlformats.org/spreadsheetml/2006/main">
  <c r="E56" i="4" l="1"/>
  <c r="H48" i="4"/>
  <c r="G48" i="4"/>
  <c r="D48" i="4"/>
  <c r="I47" i="4"/>
  <c r="I48" i="4" s="1"/>
  <c r="H47" i="4"/>
  <c r="G47" i="4"/>
  <c r="F47" i="4"/>
  <c r="F48" i="4" s="1"/>
  <c r="E47" i="4"/>
  <c r="E48" i="4" s="1"/>
  <c r="D47" i="4"/>
  <c r="I45" i="4"/>
  <c r="F45" i="4"/>
  <c r="E45" i="4"/>
  <c r="I44" i="4"/>
  <c r="H44" i="4"/>
  <c r="H45" i="4" s="1"/>
  <c r="G44" i="4"/>
  <c r="G45" i="4" s="1"/>
  <c r="F44" i="4"/>
  <c r="F46" i="4" s="1"/>
  <c r="E44" i="4"/>
  <c r="E46" i="4" s="1"/>
  <c r="D44" i="4"/>
  <c r="D45" i="4" s="1"/>
  <c r="H39" i="4"/>
  <c r="D39" i="4"/>
  <c r="H38" i="4"/>
  <c r="G38" i="4"/>
  <c r="G39" i="4" s="1"/>
  <c r="F38" i="4"/>
  <c r="F39" i="4" s="1"/>
  <c r="E38" i="4"/>
  <c r="E39" i="4" s="1"/>
  <c r="D38" i="4"/>
  <c r="J37" i="4"/>
  <c r="J36" i="4"/>
  <c r="J35" i="4"/>
  <c r="J22" i="4"/>
  <c r="K22" i="4" s="1"/>
  <c r="K21" i="4"/>
  <c r="J42" i="3"/>
  <c r="F42" i="3"/>
  <c r="J35" i="3"/>
  <c r="J36" i="3" s="1"/>
  <c r="F35" i="3"/>
  <c r="F36" i="3" s="1"/>
  <c r="J34" i="3"/>
  <c r="I34" i="3"/>
  <c r="F34" i="3"/>
  <c r="E34" i="3"/>
  <c r="J33" i="3"/>
  <c r="I33" i="3"/>
  <c r="I42" i="3" s="1"/>
  <c r="H33" i="3"/>
  <c r="H42" i="3" s="1"/>
  <c r="F33" i="3"/>
  <c r="F37" i="3" s="1"/>
  <c r="E33" i="3"/>
  <c r="E42" i="3" s="1"/>
  <c r="D33" i="3"/>
  <c r="D42" i="3" s="1"/>
  <c r="J32" i="3"/>
  <c r="I32" i="3"/>
  <c r="I35" i="3" s="1"/>
  <c r="I36" i="3" s="1"/>
  <c r="H32" i="3"/>
  <c r="H34" i="3" s="1"/>
  <c r="G32" i="3"/>
  <c r="G33" i="3" s="1"/>
  <c r="F32" i="3"/>
  <c r="E32" i="3"/>
  <c r="E35" i="3" s="1"/>
  <c r="E36" i="3" s="1"/>
  <c r="D32" i="3"/>
  <c r="D34" i="3" s="1"/>
  <c r="J31" i="3"/>
  <c r="F31" i="3"/>
  <c r="G29" i="3"/>
  <c r="F29" i="3"/>
  <c r="E29" i="3"/>
  <c r="D29" i="3"/>
  <c r="G15" i="2"/>
  <c r="G14" i="2"/>
  <c r="G13" i="2"/>
  <c r="G12" i="2"/>
  <c r="G11" i="2"/>
  <c r="G37" i="3" l="1"/>
  <c r="G42" i="3"/>
  <c r="D37" i="3"/>
  <c r="H37" i="3"/>
  <c r="G46" i="4"/>
  <c r="G31" i="3"/>
  <c r="G35" i="3"/>
  <c r="G36" i="3" s="1"/>
  <c r="E37" i="3"/>
  <c r="I37" i="3"/>
  <c r="D46" i="4"/>
  <c r="H46" i="4"/>
  <c r="D31" i="3"/>
  <c r="H31" i="3"/>
  <c r="G34" i="3"/>
  <c r="D35" i="3"/>
  <c r="D36" i="3" s="1"/>
  <c r="H35" i="3"/>
  <c r="H36" i="3" s="1"/>
  <c r="I46" i="4"/>
  <c r="E54" i="4" s="1"/>
  <c r="E31" i="3"/>
  <c r="I31" i="3"/>
  <c r="E52" i="4"/>
  <c r="E53" i="4"/>
</calcChain>
</file>

<file path=xl/sharedStrings.xml><?xml version="1.0" encoding="utf-8"?>
<sst xmlns="http://schemas.openxmlformats.org/spreadsheetml/2006/main" count="161" uniqueCount="102">
  <si>
    <t>EXAMEN 1ER PARCIAL</t>
  </si>
  <si>
    <t>INTEGRANTES:</t>
  </si>
  <si>
    <t>ÁLVAREZ CARMONA JESÚS OCTAVIO</t>
  </si>
  <si>
    <t>CONTRERAS VÁZQUEZ MONTSERRAT</t>
  </si>
  <si>
    <t>RAMÍREZ COTONIETO LUIS FERNANDO</t>
  </si>
  <si>
    <t>PROFESOR:</t>
  </si>
  <si>
    <t>ARIEL LÓPEZ ROJAS</t>
  </si>
  <si>
    <t>GRUPO:</t>
  </si>
  <si>
    <t>3CV17</t>
  </si>
  <si>
    <t>Boleta:</t>
  </si>
  <si>
    <t>1. Representar gráficamente el conjunto de puntos que satisfacen las siguientes inecuaciones</t>
  </si>
  <si>
    <t>lineales: x + 2y&lt;=(B7_B8); x + y&gt;= 2; x&lt;= 7; x&gt;= 0; y&gt;= 0</t>
  </si>
  <si>
    <t>B9</t>
  </si>
  <si>
    <t>B8</t>
  </si>
  <si>
    <t>B7</t>
  </si>
  <si>
    <t>B6</t>
  </si>
  <si>
    <t>B5</t>
  </si>
  <si>
    <t>B4</t>
  </si>
  <si>
    <t>B3</t>
  </si>
  <si>
    <t>B2</t>
  </si>
  <si>
    <t>B1</t>
  </si>
  <si>
    <t>B0</t>
  </si>
  <si>
    <t>Hallar el máximo y el mínimo de F(x,y) = x - 3y,</t>
  </si>
  <si>
    <t>Resolver por método gráfico (Utilice GeoGebra o Desmos). Compruebe los puntos obtenidos</t>
  </si>
  <si>
    <t>validándolos en las restricciones de su planteamiento.</t>
  </si>
  <si>
    <t>f(x,y)=x-3y</t>
  </si>
  <si>
    <t>Evaluando en Z</t>
  </si>
  <si>
    <t>Minimo: f(20,10)</t>
  </si>
  <si>
    <t>s.a.</t>
  </si>
  <si>
    <t>Maximo: f(7,0)</t>
  </si>
  <si>
    <t>r1</t>
  </si>
  <si>
    <t>x+2y&lt;=20</t>
  </si>
  <si>
    <t>r2</t>
  </si>
  <si>
    <t>x+y&gt;=2</t>
  </si>
  <si>
    <t>Puntos para graficar</t>
  </si>
  <si>
    <t>r3</t>
  </si>
  <si>
    <t>x&lt;=7</t>
  </si>
  <si>
    <t>r1: x=20, y=10</t>
  </si>
  <si>
    <t>r4</t>
  </si>
  <si>
    <t>x&gt;=0</t>
  </si>
  <si>
    <t>r2: x=2, y=2</t>
  </si>
  <si>
    <t>r5</t>
  </si>
  <si>
    <t>y&gt;=0</t>
  </si>
  <si>
    <t>r3: x=7</t>
  </si>
  <si>
    <t>r4: x=0</t>
  </si>
  <si>
    <t>r5: y=0</t>
  </si>
  <si>
    <t>Nombre: ALVAREZ CARMONA JESUS OCTAVIO</t>
  </si>
  <si>
    <t>BOLETA</t>
  </si>
  <si>
    <t>2. Considere la boleta del segundo integrante. Los 350 alumnos de Nivel III de ESCOM van a ir a una visita industrial a Aguascalientes. Para ello se contrata el viaje a una empresa que dispone de 8 autobuses con 38 plazas y B7_B8 con 46 plazas, pero sólo de (B9+7) conductores para ese día. Dada la diferente capacidad y calidad, el alquiler de cada autobús de los grandes cuesta $10,000 pesos y el de cada uno de los pequeños, $8,000 pesos. ¿Cuántos autobuses de cada clase convendrá alquilar para que el viaje resulte lo más económico posible? Resolver por método simplex. Compruebe el punto obtenido validándolo en las restricciones de su planteamiento.</t>
  </si>
  <si>
    <t>autobuses</t>
  </si>
  <si>
    <t>plazas</t>
  </si>
  <si>
    <t>conductores</t>
  </si>
  <si>
    <t>precio</t>
  </si>
  <si>
    <t>A</t>
  </si>
  <si>
    <t>B</t>
  </si>
  <si>
    <t>MIN</t>
  </si>
  <si>
    <t>Z=1000(8A+10B)</t>
  </si>
  <si>
    <t>s.a</t>
  </si>
  <si>
    <t>r1: A+B&lt;=9</t>
  </si>
  <si>
    <t>r1: A+B+h1=9</t>
  </si>
  <si>
    <t>R4:20+h4=20</t>
  </si>
  <si>
    <t>r2: 38A+46B&gt;=350</t>
  </si>
  <si>
    <t>r2: -38A-46B+h2=-350</t>
  </si>
  <si>
    <t>r5, r6: A,B = 0</t>
  </si>
  <si>
    <t>r3: A&lt;=8  r4&lt;=10</t>
  </si>
  <si>
    <t>r3:A+H3=8</t>
  </si>
  <si>
    <t xml:space="preserve">Cj </t>
  </si>
  <si>
    <t>h1</t>
  </si>
  <si>
    <t>h2</t>
  </si>
  <si>
    <t>h3</t>
  </si>
  <si>
    <t>h4</t>
  </si>
  <si>
    <t>Zj</t>
  </si>
  <si>
    <t>Cj-Zj</t>
  </si>
  <si>
    <t>-A+h1</t>
  </si>
  <si>
    <t>1/38A</t>
  </si>
  <si>
    <t>Tercer Integrante: Ramírez Cotonieto Luis Fernando</t>
  </si>
  <si>
    <t>RESTRICCIONES</t>
  </si>
  <si>
    <t>PRECIO</t>
  </si>
  <si>
    <t>10 LITROS</t>
  </si>
  <si>
    <t>1 LITRO</t>
  </si>
  <si>
    <t>Numero de Litros de Sanitizante tipo A</t>
  </si>
  <si>
    <t>Na</t>
  </si>
  <si>
    <t>Na * 0.25 + Nb * 0.5 &lt;= 60</t>
  </si>
  <si>
    <t>A=</t>
  </si>
  <si>
    <t>Numero de Litros de Sanitizante tipo B</t>
  </si>
  <si>
    <t>Nb</t>
  </si>
  <si>
    <t>Na * 0.4 + Nb * 0.35 &lt;= 50</t>
  </si>
  <si>
    <t>B=</t>
  </si>
  <si>
    <t>Nb &lt;= 150</t>
  </si>
  <si>
    <t>Na &gt;=0</t>
  </si>
  <si>
    <t>Nb &gt;= 0</t>
  </si>
  <si>
    <t>FUNCIÓN OBJETIVO</t>
  </si>
  <si>
    <t>Z = 41.7 * Na + 200*Nb</t>
  </si>
  <si>
    <t>GANANCIA</t>
  </si>
  <si>
    <t xml:space="preserve">Na * 0.25 + Nb * 0.5 + h1 = 60 </t>
  </si>
  <si>
    <t>Na * 0.4 + Nb * 0.35 + h2 = 50</t>
  </si>
  <si>
    <t>SIMPLE 2.0</t>
  </si>
  <si>
    <t>Nb + h3= 150</t>
  </si>
  <si>
    <t>C</t>
  </si>
  <si>
    <t>Z = 41.7 * Na + 200*Nb + 0*h1 + 0*h2 + 0*h3</t>
  </si>
  <si>
    <t>COMPROBACIÓN</t>
  </si>
  <si>
    <t>RESPUESTA: DE Nb SE DEBEN REALIZAR 120 LITROS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</si>
</sst>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rgb="FFFF0000"/>
      <name val="Arial"/>
      <family val="2"/>
    </font>
    <font>
      <sz val="10"/>
      <color rgb="FFFF0000"/>
      <name val="Arial"/>
      <family val="2"/>
    </font>
    <font>
      <sz val="10"/>
      <color theme="1"/>
      <name val="Arial"/>
      <family val="2"/>
    </font>
    <font>
      <sz val="10"/>
      <name val="Arial"/>
      <family val="2"/>
    </font>
    <font>
      <sz val="11"/>
      <color theme="1"/>
      <name val="Calibri"/>
      <family val="2"/>
    </font>
    <font>
      <sz val="11"/>
      <name val="Calibri"/>
      <family val="2"/>
    </font>
    <font>
      <sz val="11"/>
      <color rgb="FF000000"/>
      <name val="Calibri"/>
      <family val="2"/>
    </font>
    <font>
      <sz val="12"/>
      <name val="Arial"/>
      <family val="2"/>
    </font>
    <font>
      <sz val="11"/>
      <color rgb="FF000000"/>
      <name val="Inconsolata"/>
    </font>
  </fonts>
  <fills count="10">
    <fill>
      <patternFill patternType="none"/>
    </fill>
    <fill>
      <patternFill patternType="gray125"/>
    </fill>
    <fill>
      <patternFill patternType="solid">
        <fgColor rgb="FF9900FF"/>
        <bgColor rgb="FF9900FF"/>
      </patternFill>
    </fill>
    <fill>
      <patternFill patternType="solid">
        <fgColor rgb="FFD9D2E9"/>
        <bgColor rgb="FFD9D2E9"/>
      </patternFill>
    </fill>
    <fill>
      <patternFill patternType="solid">
        <fgColor rgb="FFFFFF00"/>
        <bgColor rgb="FFFFFF00"/>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FFD966"/>
        <bgColor rgb="FFFFD966"/>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s>
  <cellStyleXfs count="1">
    <xf numFmtId="0" fontId="0" fillId="0" borderId="0"/>
  </cellStyleXfs>
  <cellXfs count="52">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1" xfId="0" applyFont="1" applyBorder="1" applyAlignment="1"/>
    <xf numFmtId="0" fontId="3" fillId="0" borderId="0" xfId="0" applyFont="1"/>
    <xf numFmtId="0" fontId="5" fillId="0" borderId="1" xfId="0" applyFont="1" applyBorder="1" applyAlignment="1">
      <alignment horizontal="center"/>
    </xf>
    <xf numFmtId="0" fontId="3" fillId="0" borderId="1" xfId="0" applyFont="1" applyBorder="1" applyAlignment="1"/>
    <xf numFmtId="0" fontId="6" fillId="2" borderId="2" xfId="0" applyFont="1" applyFill="1" applyBorder="1" applyAlignment="1"/>
    <xf numFmtId="0" fontId="6" fillId="2" borderId="3" xfId="0" applyFont="1" applyFill="1" applyBorder="1" applyAlignment="1">
      <alignment horizontal="center"/>
    </xf>
    <xf numFmtId="0" fontId="6" fillId="3" borderId="0" xfId="0" applyFont="1" applyFill="1" applyAlignment="1"/>
    <xf numFmtId="0" fontId="3" fillId="0" borderId="4" xfId="0" applyFont="1" applyBorder="1" applyAlignment="1"/>
    <xf numFmtId="0" fontId="6" fillId="3" borderId="5" xfId="0" applyFont="1" applyFill="1" applyBorder="1" applyAlignment="1"/>
    <xf numFmtId="0" fontId="5" fillId="0" borderId="0" xfId="0" applyFont="1" applyAlignment="1">
      <alignment horizontal="center"/>
    </xf>
    <xf numFmtId="0" fontId="6" fillId="3" borderId="1" xfId="0" applyFont="1" applyFill="1" applyBorder="1" applyAlignment="1"/>
    <xf numFmtId="0" fontId="5" fillId="0" borderId="4" xfId="0" applyFont="1" applyBorder="1" applyAlignment="1">
      <alignment horizontal="right"/>
    </xf>
    <xf numFmtId="0" fontId="3" fillId="0" borderId="0" xfId="0" applyFont="1" applyAlignment="1">
      <alignment horizontal="center"/>
    </xf>
    <xf numFmtId="0" fontId="3" fillId="0" borderId="0" xfId="0" applyFont="1" applyAlignment="1"/>
    <xf numFmtId="0" fontId="7" fillId="0" borderId="0" xfId="0" applyFont="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xf>
    <xf numFmtId="0" fontId="4" fillId="0" borderId="0" xfId="0" applyFont="1" applyAlignment="1"/>
    <xf numFmtId="0" fontId="4" fillId="4" borderId="0" xfId="0" applyFont="1" applyFill="1" applyAlignment="1"/>
    <xf numFmtId="0" fontId="4" fillId="5" borderId="0" xfId="0" applyFont="1" applyFill="1" applyAlignment="1"/>
    <xf numFmtId="12" fontId="3" fillId="4" borderId="0" xfId="0" applyNumberFormat="1" applyFont="1" applyFill="1"/>
    <xf numFmtId="12" fontId="3" fillId="0" borderId="0" xfId="0" applyNumberFormat="1" applyFont="1"/>
    <xf numFmtId="0" fontId="3" fillId="4" borderId="0" xfId="0" applyFont="1" applyFill="1"/>
    <xf numFmtId="0" fontId="8" fillId="0" borderId="0" xfId="0" applyFont="1" applyAlignment="1"/>
    <xf numFmtId="0" fontId="7" fillId="0" borderId="1" xfId="0" applyFont="1" applyBorder="1" applyAlignment="1">
      <alignment horizontal="center"/>
    </xf>
    <xf numFmtId="0" fontId="7" fillId="0" borderId="1" xfId="0" applyFont="1" applyBorder="1" applyAlignment="1">
      <alignment horizontal="center"/>
    </xf>
    <xf numFmtId="0" fontId="4" fillId="0" borderId="1" xfId="0" applyFont="1" applyBorder="1" applyAlignment="1"/>
    <xf numFmtId="0" fontId="3" fillId="0" borderId="1" xfId="0" applyFont="1" applyBorder="1"/>
    <xf numFmtId="0" fontId="4" fillId="6" borderId="0" xfId="0" applyFont="1" applyFill="1" applyAlignment="1"/>
    <xf numFmtId="0" fontId="3" fillId="6" borderId="0" xfId="0" applyFont="1" applyFill="1"/>
    <xf numFmtId="0" fontId="4" fillId="7" borderId="0" xfId="0" applyFont="1" applyFill="1" applyAlignment="1"/>
    <xf numFmtId="0" fontId="9" fillId="8" borderId="0" xfId="0" applyFont="1" applyFill="1" applyAlignment="1"/>
    <xf numFmtId="0" fontId="9" fillId="7" borderId="0" xfId="0" applyFont="1" applyFill="1" applyAlignment="1"/>
    <xf numFmtId="0" fontId="3" fillId="7" borderId="0" xfId="0" applyFont="1" applyFill="1"/>
    <xf numFmtId="0" fontId="4" fillId="4" borderId="1" xfId="0" applyFont="1" applyFill="1" applyBorder="1" applyAlignment="1"/>
    <xf numFmtId="0" fontId="4" fillId="9" borderId="0" xfId="0" applyFont="1" applyFill="1" applyAlignment="1"/>
    <xf numFmtId="0" fontId="3" fillId="9" borderId="0" xfId="0" applyFont="1" applyFill="1"/>
    <xf numFmtId="0" fontId="0" fillId="0" borderId="0" xfId="0" applyFont="1" applyAlignment="1"/>
    <xf numFmtId="0" fontId="5" fillId="2" borderId="6" xfId="0" applyFont="1" applyFill="1" applyBorder="1" applyAlignment="1">
      <alignment horizontal="center"/>
    </xf>
    <xf numFmtId="0" fontId="4" fillId="0" borderId="7" xfId="0" applyFont="1" applyBorder="1"/>
    <xf numFmtId="0" fontId="5" fillId="0" borderId="0" xfId="0" applyFont="1" applyAlignment="1">
      <alignment horizontal="center"/>
    </xf>
    <xf numFmtId="0" fontId="7" fillId="0" borderId="0" xfId="0" applyFont="1" applyAlignment="1"/>
    <xf numFmtId="0" fontId="3"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xdr:col>
      <xdr:colOff>171450</xdr:colOff>
      <xdr:row>0</xdr:row>
      <xdr:rowOff>104775</xdr:rowOff>
    </xdr:from>
    <xdr:ext cx="1619250" cy="12382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152400</xdr:colOff>
      <xdr:row>17</xdr:row>
      <xdr:rowOff>152400</xdr:rowOff>
    </xdr:from>
    <xdr:ext cx="7477125" cy="3133725"/>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657225</xdr:colOff>
      <xdr:row>0</xdr:row>
      <xdr:rowOff>0</xdr:rowOff>
    </xdr:from>
    <xdr:ext cx="7543800" cy="2400300"/>
    <xdr:pic>
      <xdr:nvPicPr>
        <xdr:cNvPr id="2" name="image3.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D10"/>
  <sheetViews>
    <sheetView workbookViewId="0"/>
  </sheetViews>
  <sheetFormatPr baseColWidth="10" defaultColWidth="14.5" defaultRowHeight="15.75" customHeight="1"/>
  <sheetData>
    <row r="2" spans="1:4" ht="15.75" customHeight="1">
      <c r="A2" s="1"/>
      <c r="B2" s="2" t="s">
        <v>0</v>
      </c>
      <c r="C2" s="3"/>
      <c r="D2" s="4"/>
    </row>
    <row r="3" spans="1:4" ht="15.75" customHeight="1">
      <c r="B3" s="2" t="s">
        <v>1</v>
      </c>
      <c r="C3" s="3"/>
      <c r="D3" s="4"/>
    </row>
    <row r="4" spans="1:4" ht="15.75" customHeight="1">
      <c r="B4" s="5" t="s">
        <v>2</v>
      </c>
      <c r="C4" s="4"/>
      <c r="D4" s="4"/>
    </row>
    <row r="5" spans="1:4" ht="15.75" customHeight="1">
      <c r="B5" s="5" t="s">
        <v>3</v>
      </c>
      <c r="C5" s="4"/>
      <c r="D5" s="4"/>
    </row>
    <row r="6" spans="1:4" ht="15.75" customHeight="1">
      <c r="B6" s="5" t="s">
        <v>4</v>
      </c>
      <c r="C6" s="4"/>
      <c r="D6" s="4"/>
    </row>
    <row r="7" spans="1:4" ht="15.75" customHeight="1">
      <c r="B7" s="2" t="s">
        <v>5</v>
      </c>
      <c r="C7" s="4"/>
      <c r="D7" s="4"/>
    </row>
    <row r="8" spans="1:4" ht="15.75" customHeight="1">
      <c r="B8" s="5" t="s">
        <v>6</v>
      </c>
      <c r="C8" s="4"/>
      <c r="D8" s="4"/>
    </row>
    <row r="9" spans="1:4" ht="15.75" customHeight="1">
      <c r="B9" s="2" t="s">
        <v>7</v>
      </c>
      <c r="C9" s="4"/>
      <c r="D9" s="4"/>
    </row>
    <row r="10" spans="1:4" ht="15.75" customHeight="1">
      <c r="B10" s="5" t="s">
        <v>8</v>
      </c>
      <c r="C10" s="4"/>
      <c r="D10"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S17"/>
  <sheetViews>
    <sheetView workbookViewId="0"/>
  </sheetViews>
  <sheetFormatPr baseColWidth="10" defaultColWidth="14.5" defaultRowHeight="15.75" customHeight="1"/>
  <sheetData>
    <row r="2" spans="1:19">
      <c r="J2" s="6" t="s">
        <v>9</v>
      </c>
      <c r="K2" s="6"/>
      <c r="L2" s="6"/>
      <c r="M2" s="6"/>
      <c r="N2" s="6"/>
      <c r="O2" s="6"/>
      <c r="P2" s="6"/>
      <c r="Q2" s="6"/>
      <c r="R2" s="6"/>
      <c r="S2" s="6"/>
    </row>
    <row r="3" spans="1:19">
      <c r="B3" s="7" t="s">
        <v>10</v>
      </c>
      <c r="J3" s="8">
        <v>2</v>
      </c>
      <c r="K3" s="8">
        <v>0</v>
      </c>
      <c r="L3" s="8">
        <v>2</v>
      </c>
      <c r="M3" s="8">
        <v>0</v>
      </c>
      <c r="N3" s="8">
        <v>6</v>
      </c>
      <c r="O3" s="8">
        <v>3</v>
      </c>
      <c r="P3" s="8">
        <v>0</v>
      </c>
      <c r="Q3" s="8">
        <v>0</v>
      </c>
      <c r="R3" s="8">
        <v>6</v>
      </c>
      <c r="S3" s="8">
        <v>4</v>
      </c>
    </row>
    <row r="4" spans="1:19">
      <c r="B4" s="7" t="s">
        <v>11</v>
      </c>
      <c r="J4" s="8" t="s">
        <v>12</v>
      </c>
      <c r="K4" s="8" t="s">
        <v>13</v>
      </c>
      <c r="L4" s="8" t="s">
        <v>14</v>
      </c>
      <c r="M4" s="8" t="s">
        <v>15</v>
      </c>
      <c r="N4" s="8" t="s">
        <v>16</v>
      </c>
      <c r="O4" s="8" t="s">
        <v>17</v>
      </c>
      <c r="P4" s="8" t="s">
        <v>18</v>
      </c>
      <c r="Q4" s="8" t="s">
        <v>19</v>
      </c>
      <c r="R4" s="8" t="s">
        <v>20</v>
      </c>
      <c r="S4" s="8" t="s">
        <v>21</v>
      </c>
    </row>
    <row r="5" spans="1:19" ht="15.75" customHeight="1">
      <c r="B5" s="7" t="s">
        <v>22</v>
      </c>
    </row>
    <row r="6" spans="1:19" ht="15.75" customHeight="1">
      <c r="B6" s="7" t="s">
        <v>23</v>
      </c>
    </row>
    <row r="7" spans="1:19" ht="15.75" customHeight="1">
      <c r="B7" s="7" t="s">
        <v>24</v>
      </c>
    </row>
    <row r="10" spans="1:19">
      <c r="A10" s="9"/>
      <c r="B10" s="10" t="s">
        <v>25</v>
      </c>
      <c r="E10" s="46"/>
      <c r="F10" s="46"/>
      <c r="G10" s="11" t="s">
        <v>26</v>
      </c>
      <c r="I10" s="12" t="s">
        <v>27</v>
      </c>
    </row>
    <row r="11" spans="1:19">
      <c r="A11" s="13"/>
      <c r="B11" s="14" t="s">
        <v>28</v>
      </c>
      <c r="E11" s="46"/>
      <c r="F11" s="46"/>
      <c r="G11" s="15">
        <f>20-3*10</f>
        <v>-10</v>
      </c>
      <c r="I11" s="16" t="s">
        <v>29</v>
      </c>
    </row>
    <row r="12" spans="1:19">
      <c r="A12" s="17" t="s">
        <v>30</v>
      </c>
      <c r="B12" s="14" t="s">
        <v>31</v>
      </c>
      <c r="E12" s="46"/>
      <c r="F12" s="46"/>
      <c r="G12" s="15">
        <f>-4</f>
        <v>-4</v>
      </c>
    </row>
    <row r="13" spans="1:19">
      <c r="A13" s="17" t="s">
        <v>32</v>
      </c>
      <c r="B13" s="14" t="s">
        <v>33</v>
      </c>
      <c r="D13" s="47" t="s">
        <v>34</v>
      </c>
      <c r="E13" s="48"/>
      <c r="G13" s="15">
        <f>7</f>
        <v>7</v>
      </c>
    </row>
    <row r="14" spans="1:19">
      <c r="A14" s="17" t="s">
        <v>35</v>
      </c>
      <c r="B14" s="14" t="s">
        <v>36</v>
      </c>
      <c r="D14" s="49" t="s">
        <v>37</v>
      </c>
      <c r="E14" s="46"/>
      <c r="G14" s="15">
        <f t="shared" ref="G14:G15" si="0">0</f>
        <v>0</v>
      </c>
    </row>
    <row r="15" spans="1:19">
      <c r="A15" s="17" t="s">
        <v>38</v>
      </c>
      <c r="B15" s="14" t="s">
        <v>39</v>
      </c>
      <c r="D15" s="49" t="s">
        <v>40</v>
      </c>
      <c r="E15" s="46"/>
      <c r="G15" s="15">
        <f t="shared" si="0"/>
        <v>0</v>
      </c>
    </row>
    <row r="16" spans="1:19">
      <c r="A16" s="17" t="s">
        <v>41</v>
      </c>
      <c r="B16" s="14" t="s">
        <v>42</v>
      </c>
      <c r="D16" s="18" t="s">
        <v>43</v>
      </c>
      <c r="E16" s="19" t="s">
        <v>44</v>
      </c>
    </row>
    <row r="17" spans="4:4" ht="15.75" customHeight="1">
      <c r="D17" s="19" t="s">
        <v>45</v>
      </c>
    </row>
  </sheetData>
  <mergeCells count="6">
    <mergeCell ref="D15:E15"/>
    <mergeCell ref="E10:F10"/>
    <mergeCell ref="E11:F11"/>
    <mergeCell ref="E12:F12"/>
    <mergeCell ref="D13:E13"/>
    <mergeCell ref="D14:E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5"/>
  <sheetViews>
    <sheetView tabSelected="1" workbookViewId="0">
      <selection sqref="A1:D1"/>
    </sheetView>
  </sheetViews>
  <sheetFormatPr baseColWidth="10" defaultColWidth="14.5" defaultRowHeight="15.75" customHeight="1"/>
  <sheetData>
    <row r="1" spans="1:11">
      <c r="A1" s="50" t="s">
        <v>46</v>
      </c>
      <c r="B1" s="46"/>
      <c r="C1" s="46"/>
      <c r="D1" s="46"/>
      <c r="E1" s="21"/>
      <c r="F1" s="21"/>
      <c r="G1" s="21"/>
      <c r="H1" s="21"/>
      <c r="I1" s="21"/>
      <c r="J1" s="21"/>
      <c r="K1" s="21"/>
    </row>
    <row r="2" spans="1:11">
      <c r="A2" s="20" t="s">
        <v>47</v>
      </c>
      <c r="B2" s="21"/>
      <c r="C2" s="21"/>
      <c r="D2" s="21"/>
      <c r="E2" s="21"/>
      <c r="F2" s="21"/>
      <c r="G2" s="21"/>
      <c r="H2" s="21"/>
      <c r="I2" s="21"/>
      <c r="J2" s="21"/>
      <c r="K2" s="21"/>
    </row>
    <row r="3" spans="1:11">
      <c r="A3" s="22"/>
      <c r="B3" s="23">
        <v>2</v>
      </c>
      <c r="C3" s="23">
        <v>0</v>
      </c>
      <c r="D3" s="23">
        <v>1</v>
      </c>
      <c r="E3" s="23">
        <v>9</v>
      </c>
      <c r="F3" s="23">
        <v>6</v>
      </c>
      <c r="G3" s="23">
        <v>3</v>
      </c>
      <c r="H3" s="23">
        <v>0</v>
      </c>
      <c r="I3" s="23">
        <v>4</v>
      </c>
      <c r="J3" s="23">
        <v>5</v>
      </c>
      <c r="K3" s="23">
        <v>2</v>
      </c>
    </row>
    <row r="4" spans="1:11">
      <c r="A4" s="24"/>
      <c r="B4" s="25" t="s">
        <v>12</v>
      </c>
      <c r="C4" s="25" t="s">
        <v>13</v>
      </c>
      <c r="D4" s="25" t="s">
        <v>14</v>
      </c>
      <c r="E4" s="25" t="s">
        <v>15</v>
      </c>
      <c r="F4" s="25" t="s">
        <v>16</v>
      </c>
      <c r="G4" s="25" t="s">
        <v>17</v>
      </c>
      <c r="H4" s="25" t="s">
        <v>18</v>
      </c>
      <c r="I4" s="25" t="s">
        <v>19</v>
      </c>
      <c r="J4" s="25" t="s">
        <v>20</v>
      </c>
      <c r="K4" s="25" t="s">
        <v>21</v>
      </c>
    </row>
    <row r="6" spans="1:11" ht="15.75" customHeight="1">
      <c r="A6" s="51" t="s">
        <v>48</v>
      </c>
      <c r="B6" s="46"/>
      <c r="C6" s="46"/>
      <c r="D6" s="46"/>
      <c r="E6" s="46"/>
      <c r="F6" s="46"/>
      <c r="G6" s="46"/>
      <c r="H6" s="46"/>
      <c r="I6" s="46"/>
      <c r="J6" s="46"/>
      <c r="K6" s="46"/>
    </row>
    <row r="7" spans="1:11" ht="15.75" customHeight="1">
      <c r="A7" s="46"/>
      <c r="B7" s="46"/>
      <c r="C7" s="46"/>
      <c r="D7" s="46"/>
      <c r="E7" s="46"/>
      <c r="F7" s="46"/>
      <c r="G7" s="46"/>
      <c r="H7" s="46"/>
      <c r="I7" s="46"/>
      <c r="J7" s="46"/>
      <c r="K7" s="46"/>
    </row>
    <row r="8" spans="1:11" ht="15.75" customHeight="1">
      <c r="A8" s="46"/>
      <c r="B8" s="46"/>
      <c r="C8" s="46"/>
      <c r="D8" s="46"/>
      <c r="E8" s="46"/>
      <c r="F8" s="46"/>
      <c r="G8" s="46"/>
      <c r="H8" s="46"/>
      <c r="I8" s="46"/>
      <c r="J8" s="46"/>
      <c r="K8" s="46"/>
    </row>
    <row r="9" spans="1:11" ht="15.75" customHeight="1">
      <c r="A9" s="46"/>
      <c r="B9" s="46"/>
      <c r="C9" s="46"/>
      <c r="D9" s="46"/>
      <c r="E9" s="46"/>
      <c r="F9" s="46"/>
      <c r="G9" s="46"/>
      <c r="H9" s="46"/>
      <c r="I9" s="46"/>
      <c r="J9" s="46"/>
      <c r="K9" s="46"/>
    </row>
    <row r="10" spans="1:11" ht="15.75" customHeight="1">
      <c r="A10" s="46"/>
      <c r="B10" s="46"/>
      <c r="C10" s="46"/>
      <c r="D10" s="46"/>
      <c r="E10" s="46"/>
      <c r="F10" s="46"/>
      <c r="G10" s="46"/>
      <c r="H10" s="46"/>
      <c r="I10" s="46"/>
      <c r="J10" s="46"/>
      <c r="K10" s="46"/>
    </row>
    <row r="12" spans="1:11" ht="15.75" customHeight="1">
      <c r="C12" s="19" t="s">
        <v>49</v>
      </c>
      <c r="D12" s="19" t="s">
        <v>50</v>
      </c>
      <c r="E12" s="19" t="s">
        <v>51</v>
      </c>
      <c r="F12" s="19" t="s">
        <v>52</v>
      </c>
    </row>
    <row r="13" spans="1:11" ht="15.75" customHeight="1">
      <c r="B13" s="19" t="s">
        <v>53</v>
      </c>
      <c r="C13" s="19">
        <v>8</v>
      </c>
      <c r="D13" s="19">
        <v>38</v>
      </c>
      <c r="E13" s="19">
        <v>9</v>
      </c>
      <c r="F13" s="19">
        <v>8000</v>
      </c>
    </row>
    <row r="14" spans="1:11" ht="15.75" customHeight="1">
      <c r="B14" s="19" t="s">
        <v>54</v>
      </c>
      <c r="C14" s="19">
        <v>10</v>
      </c>
      <c r="D14" s="19">
        <v>46</v>
      </c>
      <c r="E14" s="19">
        <v>9</v>
      </c>
      <c r="F14" s="19">
        <v>10000</v>
      </c>
    </row>
    <row r="15" spans="1:11" ht="15.75" customHeight="1">
      <c r="C15" s="19">
        <v>9</v>
      </c>
      <c r="D15" s="19">
        <v>350</v>
      </c>
    </row>
    <row r="16" spans="1:11" ht="15.75" customHeight="1">
      <c r="B16" s="19" t="s">
        <v>55</v>
      </c>
      <c r="C16" s="26" t="s">
        <v>56</v>
      </c>
      <c r="E16" s="26" t="s">
        <v>56</v>
      </c>
    </row>
    <row r="17" spans="2:10" ht="15.75" customHeight="1">
      <c r="C17" s="19" t="s">
        <v>57</v>
      </c>
    </row>
    <row r="18" spans="2:10" ht="15.75" customHeight="1">
      <c r="C18" s="26" t="s">
        <v>58</v>
      </c>
      <c r="E18" s="26" t="s">
        <v>59</v>
      </c>
      <c r="G18" s="19" t="s">
        <v>60</v>
      </c>
    </row>
    <row r="19" spans="2:10" ht="15.75" customHeight="1">
      <c r="C19" s="26" t="s">
        <v>61</v>
      </c>
      <c r="E19" s="26" t="s">
        <v>62</v>
      </c>
      <c r="G19" s="19" t="s">
        <v>63</v>
      </c>
    </row>
    <row r="20" spans="2:10" ht="15.75" customHeight="1">
      <c r="C20" s="26" t="s">
        <v>64</v>
      </c>
      <c r="E20" s="19" t="s">
        <v>65</v>
      </c>
    </row>
    <row r="21" spans="2:10" ht="15.75" customHeight="1">
      <c r="C21" s="19" t="s">
        <v>66</v>
      </c>
      <c r="D21" s="26">
        <v>8</v>
      </c>
      <c r="E21" s="26">
        <v>10</v>
      </c>
      <c r="F21" s="19">
        <v>0</v>
      </c>
      <c r="G21" s="19">
        <v>0</v>
      </c>
      <c r="H21" s="19">
        <v>0</v>
      </c>
      <c r="I21" s="19">
        <v>0</v>
      </c>
    </row>
    <row r="22" spans="2:10" ht="15.75" customHeight="1">
      <c r="D22" s="26" t="s">
        <v>53</v>
      </c>
      <c r="E22" s="19" t="s">
        <v>54</v>
      </c>
      <c r="F22" s="19" t="s">
        <v>67</v>
      </c>
      <c r="G22" s="19" t="s">
        <v>68</v>
      </c>
      <c r="H22" s="19" t="s">
        <v>69</v>
      </c>
      <c r="I22" s="19" t="s">
        <v>70</v>
      </c>
    </row>
    <row r="23" spans="2:10" ht="15.75" customHeight="1">
      <c r="C23" s="19" t="s">
        <v>67</v>
      </c>
      <c r="D23" s="27">
        <v>1</v>
      </c>
      <c r="E23" s="26">
        <v>1</v>
      </c>
      <c r="F23" s="19">
        <v>1</v>
      </c>
      <c r="G23" s="19">
        <v>0</v>
      </c>
      <c r="H23" s="19">
        <v>0</v>
      </c>
      <c r="I23" s="19">
        <v>0</v>
      </c>
      <c r="J23" s="19">
        <v>9</v>
      </c>
    </row>
    <row r="24" spans="2:10" ht="15.75" customHeight="1">
      <c r="C24" s="19" t="s">
        <v>68</v>
      </c>
      <c r="D24" s="27">
        <v>-38</v>
      </c>
      <c r="E24" s="27">
        <v>-46</v>
      </c>
      <c r="F24" s="27">
        <v>0</v>
      </c>
      <c r="G24" s="27">
        <v>1</v>
      </c>
      <c r="H24" s="27">
        <v>0</v>
      </c>
      <c r="I24" s="27">
        <v>0</v>
      </c>
      <c r="J24" s="27">
        <v>-350</v>
      </c>
    </row>
    <row r="25" spans="2:10" ht="15.75" customHeight="1">
      <c r="C25" s="26" t="s">
        <v>69</v>
      </c>
      <c r="D25" s="27">
        <v>1</v>
      </c>
      <c r="E25" s="28">
        <v>0</v>
      </c>
      <c r="F25" s="28">
        <v>0</v>
      </c>
      <c r="G25" s="28">
        <v>0</v>
      </c>
      <c r="H25" s="28">
        <v>1</v>
      </c>
      <c r="I25" s="19">
        <v>0</v>
      </c>
      <c r="J25" s="19">
        <v>8</v>
      </c>
    </row>
    <row r="26" spans="2:10" ht="15.75" customHeight="1">
      <c r="C26" s="26" t="s">
        <v>70</v>
      </c>
      <c r="D26" s="27">
        <v>1</v>
      </c>
      <c r="E26" s="28">
        <v>0</v>
      </c>
      <c r="F26" s="28">
        <v>0</v>
      </c>
      <c r="G26" s="28">
        <v>0</v>
      </c>
      <c r="H26" s="28">
        <v>0</v>
      </c>
      <c r="I26" s="19">
        <v>1</v>
      </c>
      <c r="J26" s="19">
        <v>10</v>
      </c>
    </row>
    <row r="27" spans="2:10" ht="15.75" customHeight="1">
      <c r="C27" s="19" t="s">
        <v>71</v>
      </c>
      <c r="D27" s="27">
        <v>0</v>
      </c>
      <c r="E27" s="19">
        <v>0</v>
      </c>
      <c r="F27" s="19">
        <v>0</v>
      </c>
      <c r="G27" s="19">
        <v>0</v>
      </c>
      <c r="H27" s="19">
        <v>0</v>
      </c>
      <c r="I27" s="19">
        <v>0</v>
      </c>
      <c r="J27" s="19">
        <v>0</v>
      </c>
    </row>
    <row r="28" spans="2:10" ht="15.75" customHeight="1">
      <c r="C28" s="19" t="s">
        <v>72</v>
      </c>
      <c r="D28" s="27">
        <v>8</v>
      </c>
      <c r="E28" s="26">
        <v>10</v>
      </c>
      <c r="F28" s="19">
        <v>0</v>
      </c>
      <c r="G28" s="26">
        <v>0</v>
      </c>
    </row>
    <row r="29" spans="2:10" ht="15.75" customHeight="1">
      <c r="D29" s="7">
        <f t="shared" ref="D29:G29" si="0">D21/D24</f>
        <v>-0.21052631578947367</v>
      </c>
      <c r="E29" s="7">
        <f t="shared" si="0"/>
        <v>-0.21739130434782608</v>
      </c>
      <c r="F29" s="7" t="e">
        <f t="shared" si="0"/>
        <v>#DIV/0!</v>
      </c>
      <c r="G29" s="7">
        <f t="shared" si="0"/>
        <v>0</v>
      </c>
    </row>
    <row r="31" spans="2:10" ht="15.75" customHeight="1">
      <c r="B31" s="19" t="s">
        <v>73</v>
      </c>
      <c r="C31" s="19" t="s">
        <v>67</v>
      </c>
      <c r="D31" s="7">
        <f t="shared" ref="D31:J31" si="1">-D32+D23</f>
        <v>0</v>
      </c>
      <c r="E31" s="29">
        <f t="shared" si="1"/>
        <v>-0.21052631578947367</v>
      </c>
      <c r="F31" s="30">
        <f t="shared" si="1"/>
        <v>1</v>
      </c>
      <c r="G31" s="30">
        <f t="shared" si="1"/>
        <v>2.6315789473684209E-2</v>
      </c>
      <c r="H31" s="30">
        <f t="shared" si="1"/>
        <v>0</v>
      </c>
      <c r="I31" s="30">
        <f t="shared" si="1"/>
        <v>0</v>
      </c>
      <c r="J31" s="30">
        <f t="shared" si="1"/>
        <v>-0.21052631578947256</v>
      </c>
    </row>
    <row r="32" spans="2:10" ht="15.75" customHeight="1">
      <c r="B32" s="19" t="s">
        <v>74</v>
      </c>
      <c r="C32" s="19" t="s">
        <v>53</v>
      </c>
      <c r="D32" s="7">
        <f t="shared" ref="D32:J32" si="2">-1/38*D24</f>
        <v>1</v>
      </c>
      <c r="E32" s="29">
        <f t="shared" si="2"/>
        <v>1.2105263157894737</v>
      </c>
      <c r="F32" s="30">
        <f t="shared" si="2"/>
        <v>0</v>
      </c>
      <c r="G32" s="30">
        <f t="shared" si="2"/>
        <v>-2.6315789473684209E-2</v>
      </c>
      <c r="H32" s="30">
        <f t="shared" si="2"/>
        <v>0</v>
      </c>
      <c r="I32" s="30">
        <f t="shared" si="2"/>
        <v>0</v>
      </c>
      <c r="J32" s="30">
        <f t="shared" si="2"/>
        <v>9.2105263157894726</v>
      </c>
    </row>
    <row r="33" spans="3:10" ht="15.75" customHeight="1">
      <c r="C33" s="19" t="s">
        <v>69</v>
      </c>
      <c r="D33" s="31">
        <f t="shared" ref="D33:J33" si="3">-D32+D25</f>
        <v>0</v>
      </c>
      <c r="E33" s="29">
        <f t="shared" si="3"/>
        <v>-1.2105263157894737</v>
      </c>
      <c r="F33" s="29">
        <f t="shared" si="3"/>
        <v>0</v>
      </c>
      <c r="G33" s="29">
        <f t="shared" si="3"/>
        <v>2.6315789473684209E-2</v>
      </c>
      <c r="H33" s="29">
        <f t="shared" si="3"/>
        <v>1</v>
      </c>
      <c r="I33" s="29">
        <f t="shared" si="3"/>
        <v>0</v>
      </c>
      <c r="J33" s="29">
        <f t="shared" si="3"/>
        <v>-1.2105263157894726</v>
      </c>
    </row>
    <row r="34" spans="3:10" ht="15.75" customHeight="1">
      <c r="C34" s="19" t="s">
        <v>70</v>
      </c>
      <c r="D34" s="7">
        <f t="shared" ref="D34:J34" si="4">-D32+D26</f>
        <v>0</v>
      </c>
      <c r="E34" s="29">
        <f t="shared" si="4"/>
        <v>-1.2105263157894737</v>
      </c>
      <c r="F34" s="30">
        <f t="shared" si="4"/>
        <v>0</v>
      </c>
      <c r="G34" s="30">
        <f t="shared" si="4"/>
        <v>2.6315789473684209E-2</v>
      </c>
      <c r="H34" s="30">
        <f t="shared" si="4"/>
        <v>0</v>
      </c>
      <c r="I34" s="30">
        <f t="shared" si="4"/>
        <v>1</v>
      </c>
      <c r="J34" s="30">
        <f t="shared" si="4"/>
        <v>0.78947368421052744</v>
      </c>
    </row>
    <row r="35" spans="3:10" ht="15.75" customHeight="1">
      <c r="C35" s="19" t="s">
        <v>71</v>
      </c>
      <c r="D35" s="7">
        <f t="shared" ref="D35:J35" si="5">8*D32</f>
        <v>8</v>
      </c>
      <c r="E35" s="31">
        <f t="shared" si="5"/>
        <v>9.6842105263157894</v>
      </c>
      <c r="F35" s="7">
        <f t="shared" si="5"/>
        <v>0</v>
      </c>
      <c r="G35" s="7">
        <f t="shared" si="5"/>
        <v>-0.21052631578947367</v>
      </c>
      <c r="H35" s="7">
        <f t="shared" si="5"/>
        <v>0</v>
      </c>
      <c r="I35" s="7">
        <f t="shared" si="5"/>
        <v>0</v>
      </c>
      <c r="J35" s="7">
        <f t="shared" si="5"/>
        <v>73.68421052631578</v>
      </c>
    </row>
    <row r="36" spans="3:10" ht="15.75" customHeight="1">
      <c r="C36" s="19" t="s">
        <v>72</v>
      </c>
      <c r="D36" s="7">
        <f t="shared" ref="D36:J36" si="6">D21-D35</f>
        <v>0</v>
      </c>
      <c r="E36" s="31">
        <f t="shared" si="6"/>
        <v>0.31578947368421062</v>
      </c>
      <c r="F36" s="7">
        <f t="shared" si="6"/>
        <v>0</v>
      </c>
      <c r="G36" s="7">
        <f t="shared" si="6"/>
        <v>0.21052631578947367</v>
      </c>
      <c r="H36" s="7">
        <f t="shared" si="6"/>
        <v>0</v>
      </c>
      <c r="I36" s="7">
        <f t="shared" si="6"/>
        <v>0</v>
      </c>
      <c r="J36" s="7">
        <f t="shared" si="6"/>
        <v>-73.68421052631578</v>
      </c>
    </row>
    <row r="37" spans="3:10" ht="15.75" customHeight="1">
      <c r="D37" s="7" t="e">
        <f t="shared" ref="D37:I37" si="7">D21/D33</f>
        <v>#DIV/0!</v>
      </c>
      <c r="E37" s="7">
        <f t="shared" si="7"/>
        <v>-8.2608695652173907</v>
      </c>
      <c r="F37" s="7" t="e">
        <f t="shared" si="7"/>
        <v>#DIV/0!</v>
      </c>
      <c r="G37" s="7">
        <f t="shared" si="7"/>
        <v>0</v>
      </c>
      <c r="H37" s="7">
        <f t="shared" si="7"/>
        <v>0</v>
      </c>
      <c r="I37" s="7" t="e">
        <f t="shared" si="7"/>
        <v>#DIV/0!</v>
      </c>
    </row>
    <row r="40" spans="3:10" ht="15.75" customHeight="1">
      <c r="C40" s="19" t="s">
        <v>67</v>
      </c>
    </row>
    <row r="41" spans="3:10" ht="15.75" customHeight="1">
      <c r="C41" s="19" t="s">
        <v>53</v>
      </c>
    </row>
    <row r="42" spans="3:10" ht="15.75" customHeight="1">
      <c r="C42" s="19" t="s">
        <v>54</v>
      </c>
      <c r="D42" s="7">
        <f t="shared" ref="D42:J42" si="8">-5/6*D33</f>
        <v>0</v>
      </c>
      <c r="E42" s="7">
        <f t="shared" si="8"/>
        <v>1.0087719298245614</v>
      </c>
      <c r="F42" s="7">
        <f t="shared" si="8"/>
        <v>0</v>
      </c>
      <c r="G42" s="7">
        <f t="shared" si="8"/>
        <v>-2.1929824561403508E-2</v>
      </c>
      <c r="H42" s="7">
        <f t="shared" si="8"/>
        <v>-0.83333333333333337</v>
      </c>
      <c r="I42" s="7">
        <f t="shared" si="8"/>
        <v>0</v>
      </c>
      <c r="J42" s="7">
        <f t="shared" si="8"/>
        <v>1.0087719298245605</v>
      </c>
    </row>
    <row r="43" spans="3:10" ht="15.75" customHeight="1">
      <c r="C43" s="19" t="s">
        <v>70</v>
      </c>
    </row>
    <row r="44" spans="3:10" ht="15.75" customHeight="1">
      <c r="C44" s="19" t="s">
        <v>71</v>
      </c>
    </row>
    <row r="45" spans="3:10" ht="15.75" customHeight="1">
      <c r="C45" s="19" t="s">
        <v>72</v>
      </c>
    </row>
  </sheetData>
  <mergeCells count="2">
    <mergeCell ref="A1:D1"/>
    <mergeCell ref="A6:K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4:M57"/>
  <sheetViews>
    <sheetView workbookViewId="0"/>
  </sheetViews>
  <sheetFormatPr baseColWidth="10" defaultColWidth="14.5" defaultRowHeight="15.75" customHeight="1"/>
  <sheetData>
    <row r="14" spans="1:11">
      <c r="A14" s="32" t="s">
        <v>75</v>
      </c>
    </row>
    <row r="15" spans="1:11">
      <c r="A15" s="32" t="s">
        <v>9</v>
      </c>
    </row>
    <row r="16" spans="1:11">
      <c r="B16" s="33">
        <v>2</v>
      </c>
      <c r="C16" s="33">
        <v>0</v>
      </c>
      <c r="D16" s="33">
        <v>2</v>
      </c>
      <c r="E16" s="33">
        <v>0</v>
      </c>
      <c r="F16" s="33">
        <v>6</v>
      </c>
      <c r="G16" s="33">
        <v>3</v>
      </c>
      <c r="H16" s="33">
        <v>0</v>
      </c>
      <c r="I16" s="33">
        <v>4</v>
      </c>
      <c r="J16" s="33">
        <v>1</v>
      </c>
      <c r="K16" s="33">
        <v>7</v>
      </c>
    </row>
    <row r="17" spans="1:11">
      <c r="B17" s="34" t="s">
        <v>12</v>
      </c>
      <c r="C17" s="34" t="s">
        <v>13</v>
      </c>
      <c r="D17" s="34" t="s">
        <v>14</v>
      </c>
      <c r="E17" s="34" t="s">
        <v>15</v>
      </c>
      <c r="F17" s="34" t="s">
        <v>16</v>
      </c>
      <c r="G17" s="34" t="s">
        <v>17</v>
      </c>
      <c r="H17" s="34" t="s">
        <v>18</v>
      </c>
      <c r="I17" s="34" t="s">
        <v>19</v>
      </c>
      <c r="J17" s="34" t="s">
        <v>20</v>
      </c>
      <c r="K17" s="34" t="s">
        <v>21</v>
      </c>
    </row>
    <row r="20" spans="1:11" ht="15.75" customHeight="1">
      <c r="F20" s="19" t="s">
        <v>76</v>
      </c>
      <c r="I20" s="26" t="s">
        <v>77</v>
      </c>
      <c r="J20" s="19" t="s">
        <v>78</v>
      </c>
      <c r="K20" s="19" t="s">
        <v>79</v>
      </c>
    </row>
    <row r="21" spans="1:11" ht="15.75" customHeight="1">
      <c r="A21" s="19" t="s">
        <v>80</v>
      </c>
      <c r="D21" s="26" t="s">
        <v>81</v>
      </c>
      <c r="F21" s="19" t="s">
        <v>82</v>
      </c>
      <c r="I21" s="26" t="s">
        <v>83</v>
      </c>
      <c r="J21" s="19">
        <v>417</v>
      </c>
      <c r="K21" s="7">
        <f t="shared" ref="K21:K22" si="0">J21/10</f>
        <v>41.7</v>
      </c>
    </row>
    <row r="22" spans="1:11" ht="15.75" customHeight="1">
      <c r="A22" s="19" t="s">
        <v>84</v>
      </c>
      <c r="D22" s="26" t="s">
        <v>85</v>
      </c>
      <c r="F22" s="19" t="s">
        <v>86</v>
      </c>
      <c r="I22" s="26" t="s">
        <v>87</v>
      </c>
      <c r="J22" s="7">
        <f>2*1000</f>
        <v>2000</v>
      </c>
      <c r="K22" s="7">
        <f t="shared" si="0"/>
        <v>200</v>
      </c>
    </row>
    <row r="23" spans="1:11" ht="15.75" customHeight="1">
      <c r="F23" s="19" t="s">
        <v>88</v>
      </c>
    </row>
    <row r="24" spans="1:11" ht="15.75" customHeight="1">
      <c r="F24" s="19" t="s">
        <v>89</v>
      </c>
    </row>
    <row r="25" spans="1:11" ht="15.75" customHeight="1">
      <c r="F25" s="19" t="s">
        <v>90</v>
      </c>
    </row>
    <row r="27" spans="1:11" ht="15.75" customHeight="1">
      <c r="E27" s="19" t="s">
        <v>91</v>
      </c>
    </row>
    <row r="28" spans="1:11" ht="15.75" customHeight="1">
      <c r="E28" s="19" t="s">
        <v>92</v>
      </c>
      <c r="G28" s="19" t="s">
        <v>93</v>
      </c>
    </row>
    <row r="29" spans="1:11" ht="15.75" customHeight="1">
      <c r="K29" s="26" t="s">
        <v>94</v>
      </c>
    </row>
    <row r="30" spans="1:11" ht="15.75" customHeight="1">
      <c r="K30" s="26" t="s">
        <v>95</v>
      </c>
    </row>
    <row r="31" spans="1:11" ht="15.75" customHeight="1">
      <c r="A31" s="19" t="s">
        <v>96</v>
      </c>
      <c r="K31" s="26" t="s">
        <v>97</v>
      </c>
    </row>
    <row r="32" spans="1:11" ht="15.75" customHeight="1">
      <c r="C32" s="19" t="s">
        <v>98</v>
      </c>
      <c r="D32" s="26">
        <v>41.7</v>
      </c>
      <c r="E32" s="26">
        <v>200</v>
      </c>
      <c r="F32" s="26">
        <v>0</v>
      </c>
      <c r="G32" s="26">
        <v>0</v>
      </c>
      <c r="H32" s="26">
        <v>0</v>
      </c>
    </row>
    <row r="33" spans="3:13" ht="15.75" customHeight="1">
      <c r="D33" s="19" t="s">
        <v>81</v>
      </c>
      <c r="E33" s="26" t="s">
        <v>85</v>
      </c>
      <c r="F33" s="26" t="s">
        <v>67</v>
      </c>
      <c r="G33" s="26" t="s">
        <v>68</v>
      </c>
      <c r="H33" s="26" t="s">
        <v>69</v>
      </c>
      <c r="K33" s="35" t="s">
        <v>99</v>
      </c>
      <c r="L33" s="36"/>
      <c r="M33" s="36"/>
    </row>
    <row r="35" spans="3:13" ht="15.75" customHeight="1">
      <c r="C35" s="37" t="s">
        <v>67</v>
      </c>
      <c r="D35" s="37">
        <v>0.25</v>
      </c>
      <c r="E35" s="37">
        <v>0.5</v>
      </c>
      <c r="F35" s="37">
        <v>1</v>
      </c>
      <c r="G35" s="37">
        <v>0</v>
      </c>
      <c r="H35" s="37">
        <v>0</v>
      </c>
      <c r="I35" s="37">
        <v>60</v>
      </c>
      <c r="J35" s="38">
        <f t="shared" ref="J35:J37" si="1">I35/E35</f>
        <v>120</v>
      </c>
    </row>
    <row r="36" spans="3:13" ht="15.75" customHeight="1">
      <c r="C36" s="19" t="s">
        <v>68</v>
      </c>
      <c r="D36" s="19">
        <v>0.4</v>
      </c>
      <c r="E36" s="39">
        <v>0.35</v>
      </c>
      <c r="F36" s="19">
        <v>0</v>
      </c>
      <c r="G36" s="19">
        <v>1</v>
      </c>
      <c r="H36" s="19">
        <v>0</v>
      </c>
      <c r="I36" s="19">
        <v>50</v>
      </c>
      <c r="J36" s="7">
        <f t="shared" si="1"/>
        <v>142.85714285714286</v>
      </c>
    </row>
    <row r="37" spans="3:13" ht="15.75" customHeight="1">
      <c r="C37" s="19" t="s">
        <v>69</v>
      </c>
      <c r="D37" s="19">
        <v>0</v>
      </c>
      <c r="E37" s="39">
        <v>1</v>
      </c>
      <c r="F37" s="19">
        <v>0</v>
      </c>
      <c r="G37" s="19">
        <v>0</v>
      </c>
      <c r="H37" s="19">
        <v>1</v>
      </c>
      <c r="I37" s="19">
        <v>150</v>
      </c>
      <c r="J37" s="7">
        <f t="shared" si="1"/>
        <v>150</v>
      </c>
    </row>
    <row r="38" spans="3:13" ht="15.75" customHeight="1">
      <c r="C38" s="19" t="s">
        <v>71</v>
      </c>
      <c r="D38" s="40">
        <f t="shared" ref="D38:H38" si="2">0*D35 + 0*D36 + 0*D37</f>
        <v>0</v>
      </c>
      <c r="E38" s="41">
        <f t="shared" si="2"/>
        <v>0</v>
      </c>
      <c r="F38" s="40">
        <f t="shared" si="2"/>
        <v>0</v>
      </c>
      <c r="G38" s="40">
        <f t="shared" si="2"/>
        <v>0</v>
      </c>
      <c r="H38" s="40">
        <f t="shared" si="2"/>
        <v>0</v>
      </c>
      <c r="I38" s="40"/>
    </row>
    <row r="39" spans="3:13" ht="15.75" customHeight="1">
      <c r="C39" s="19" t="s">
        <v>72</v>
      </c>
      <c r="D39" s="7">
        <f t="shared" ref="D39:H39" si="3">D32-D38</f>
        <v>41.7</v>
      </c>
      <c r="E39" s="42">
        <f t="shared" si="3"/>
        <v>200</v>
      </c>
      <c r="F39" s="7">
        <f t="shared" si="3"/>
        <v>0</v>
      </c>
      <c r="G39" s="7">
        <f t="shared" si="3"/>
        <v>0</v>
      </c>
      <c r="H39" s="7">
        <f t="shared" si="3"/>
        <v>0</v>
      </c>
    </row>
    <row r="44" spans="3:13" ht="15.75" customHeight="1">
      <c r="C44" s="19" t="s">
        <v>85</v>
      </c>
      <c r="D44" s="7">
        <f t="shared" ref="D44:I44" si="4">D35*2</f>
        <v>0.5</v>
      </c>
      <c r="E44" s="7">
        <f t="shared" si="4"/>
        <v>1</v>
      </c>
      <c r="F44" s="7">
        <f t="shared" si="4"/>
        <v>2</v>
      </c>
      <c r="G44" s="7">
        <f t="shared" si="4"/>
        <v>0</v>
      </c>
      <c r="H44" s="7">
        <f t="shared" si="4"/>
        <v>0</v>
      </c>
      <c r="I44" s="7">
        <f t="shared" si="4"/>
        <v>120</v>
      </c>
    </row>
    <row r="45" spans="3:13" ht="15.75" customHeight="1">
      <c r="C45" s="19" t="s">
        <v>68</v>
      </c>
      <c r="D45" s="7">
        <f t="shared" ref="D45:I45" si="5">-0.35*D44+D36</f>
        <v>0.22500000000000003</v>
      </c>
      <c r="E45" s="7">
        <f t="shared" si="5"/>
        <v>0</v>
      </c>
      <c r="F45" s="7">
        <f t="shared" si="5"/>
        <v>-0.7</v>
      </c>
      <c r="G45" s="7">
        <f t="shared" si="5"/>
        <v>1</v>
      </c>
      <c r="H45" s="7">
        <f t="shared" si="5"/>
        <v>0</v>
      </c>
      <c r="I45" s="7">
        <f t="shared" si="5"/>
        <v>8</v>
      </c>
    </row>
    <row r="46" spans="3:13" ht="15.75" customHeight="1">
      <c r="C46" s="19" t="s">
        <v>69</v>
      </c>
      <c r="D46" s="7">
        <f t="shared" ref="D46:I46" si="6">D44*-1+D37</f>
        <v>-0.5</v>
      </c>
      <c r="E46" s="7">
        <f t="shared" si="6"/>
        <v>0</v>
      </c>
      <c r="F46" s="7">
        <f t="shared" si="6"/>
        <v>-2</v>
      </c>
      <c r="G46" s="7">
        <f t="shared" si="6"/>
        <v>0</v>
      </c>
      <c r="H46" s="7">
        <f t="shared" si="6"/>
        <v>1</v>
      </c>
      <c r="I46" s="7">
        <f t="shared" si="6"/>
        <v>30</v>
      </c>
    </row>
    <row r="47" spans="3:13" ht="13">
      <c r="C47" s="19" t="s">
        <v>71</v>
      </c>
      <c r="D47" s="7">
        <f>0.5*200</f>
        <v>100</v>
      </c>
      <c r="E47" s="7">
        <f>1*200</f>
        <v>200</v>
      </c>
      <c r="F47" s="7">
        <f>2*200</f>
        <v>400</v>
      </c>
      <c r="G47" s="7">
        <f t="shared" ref="G47:H47" si="7">0*200</f>
        <v>0</v>
      </c>
      <c r="H47" s="7">
        <f t="shared" si="7"/>
        <v>0</v>
      </c>
      <c r="I47" s="7">
        <f>120*200</f>
        <v>24000</v>
      </c>
    </row>
    <row r="48" spans="3:13" ht="13">
      <c r="C48" s="19" t="s">
        <v>72</v>
      </c>
      <c r="D48" s="7">
        <f t="shared" ref="D48:I48" si="8">D32-D47</f>
        <v>-58.3</v>
      </c>
      <c r="E48" s="7">
        <f t="shared" si="8"/>
        <v>0</v>
      </c>
      <c r="F48" s="7">
        <f t="shared" si="8"/>
        <v>-400</v>
      </c>
      <c r="G48" s="7">
        <f t="shared" si="8"/>
        <v>0</v>
      </c>
      <c r="H48" s="7">
        <f t="shared" si="8"/>
        <v>0</v>
      </c>
      <c r="I48" s="7">
        <f t="shared" si="8"/>
        <v>-24000</v>
      </c>
    </row>
    <row r="50" spans="2:11" ht="13">
      <c r="B50" s="27" t="s">
        <v>100</v>
      </c>
      <c r="C50" s="31"/>
      <c r="D50" s="31"/>
      <c r="E50" s="31"/>
    </row>
    <row r="51" spans="2:11" ht="13">
      <c r="B51" s="31"/>
      <c r="C51" s="31"/>
      <c r="D51" s="31"/>
      <c r="E51" s="31"/>
    </row>
    <row r="52" spans="2:11" ht="13">
      <c r="B52" s="27" t="s">
        <v>94</v>
      </c>
      <c r="C52" s="31"/>
      <c r="D52" s="31"/>
      <c r="E52" s="31">
        <f>0*0.25+I44*0.5+0</f>
        <v>60</v>
      </c>
    </row>
    <row r="53" spans="2:11" ht="13">
      <c r="B53" s="27" t="s">
        <v>95</v>
      </c>
      <c r="C53" s="31"/>
      <c r="D53" s="31"/>
      <c r="E53" s="31">
        <f>0*0.4+I44*0.35+I45</f>
        <v>50</v>
      </c>
    </row>
    <row r="54" spans="2:11" ht="13">
      <c r="B54" s="27" t="s">
        <v>97</v>
      </c>
      <c r="C54" s="31"/>
      <c r="D54" s="31"/>
      <c r="E54" s="31">
        <f>I44+I46</f>
        <v>150</v>
      </c>
    </row>
    <row r="55" spans="2:11" ht="13">
      <c r="B55" s="31"/>
      <c r="C55" s="31"/>
      <c r="D55" s="31"/>
      <c r="E55" s="31"/>
    </row>
    <row r="56" spans="2:11" ht="13">
      <c r="B56" s="43" t="s">
        <v>99</v>
      </c>
      <c r="C56" s="31"/>
      <c r="D56" s="31"/>
      <c r="E56" s="31">
        <f>41.7*0+200*120</f>
        <v>24000</v>
      </c>
    </row>
    <row r="57" spans="2:11" ht="13">
      <c r="H57" s="44" t="s">
        <v>101</v>
      </c>
      <c r="I57" s="45"/>
      <c r="J57" s="45"/>
      <c r="K57" s="4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Caratula</vt:lpstr>
      <vt:lpstr>EJERCICIO 1</vt:lpstr>
      <vt:lpstr>EJECICIO 2</vt:lpstr>
      <vt:lpstr>EJERCICIO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Coto</cp:lastModifiedBy>
  <dcterms:modified xsi:type="dcterms:W3CDTF">2021-09-14T19:52:59Z</dcterms:modified>
</cp:coreProperties>
</file>